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ElinorGray\Public First Dropbox\Policy and Research Team\Polling\Client Tables\IndependentAge\Boost\"/>
    </mc:Choice>
  </mc:AlternateContent>
  <xr:revisionPtr revIDLastSave="0" documentId="13_ncr:1_{82B361E5-AC4B-455D-BF7C-54B84EB69F39}" xr6:coauthVersionLast="47" xr6:coauthVersionMax="47" xr10:uidLastSave="{00000000-0000-0000-0000-000000000000}"/>
  <bookViews>
    <workbookView xWindow="28680" yWindow="-120" windowWidth="29040" windowHeight="15720" firstSheet="145" activeTab="155" xr2:uid="{00000000-000D-0000-FFFF-FFFF00000000}"/>
  </bookViews>
  <sheets>
    <sheet name="Cover Sheet" sheetId="1" r:id="rId1"/>
    <sheet name="Contents" sheetId="2" r:id="rId2"/>
    <sheet name="Full Results" sheetId="3" r:id="rId3"/>
    <sheet name="Table 1" sheetId="4" r:id="rId4"/>
    <sheet name="Table 2" sheetId="5" r:id="rId5"/>
    <sheet name="Table 3" sheetId="6" r:id="rId6"/>
    <sheet name="Table 4" sheetId="7" r:id="rId7"/>
    <sheet name="Table 5" sheetId="8" r:id="rId8"/>
    <sheet name="Table 6" sheetId="9" r:id="rId9"/>
    <sheet name="Table 7" sheetId="10" r:id="rId10"/>
    <sheet name="Table 8" sheetId="11" r:id="rId11"/>
    <sheet name="Table 9" sheetId="12" r:id="rId12"/>
    <sheet name="Table 10" sheetId="13" r:id="rId13"/>
    <sheet name="Table 11" sheetId="14" r:id="rId14"/>
    <sheet name="Table 12" sheetId="15" r:id="rId15"/>
    <sheet name="Table 13" sheetId="16" r:id="rId16"/>
    <sheet name="Table 14" sheetId="17" r:id="rId17"/>
    <sheet name="Table 15" sheetId="18" r:id="rId18"/>
    <sheet name="Table 16" sheetId="19" r:id="rId19"/>
    <sheet name="Table 17" sheetId="20" r:id="rId20"/>
    <sheet name="Table 18" sheetId="21" r:id="rId21"/>
    <sheet name="Table 19" sheetId="22" r:id="rId22"/>
    <sheet name="Table 20" sheetId="23" r:id="rId23"/>
    <sheet name="Table 21" sheetId="24" r:id="rId24"/>
    <sheet name="Table 22" sheetId="25" r:id="rId25"/>
    <sheet name="Table 23" sheetId="26" r:id="rId26"/>
    <sheet name="Table 24" sheetId="27" r:id="rId27"/>
    <sheet name="Table 25" sheetId="28" r:id="rId28"/>
    <sheet name="Table 26" sheetId="29" r:id="rId29"/>
    <sheet name="Table 27" sheetId="30" r:id="rId30"/>
    <sheet name="Table 28" sheetId="31" r:id="rId31"/>
    <sheet name="Table 29" sheetId="32" r:id="rId32"/>
    <sheet name="Table 30" sheetId="33" r:id="rId33"/>
    <sheet name="Table 31" sheetId="34" r:id="rId34"/>
    <sheet name="Table 32" sheetId="35" r:id="rId35"/>
    <sheet name="Table 33" sheetId="36" r:id="rId36"/>
    <sheet name="Table 34" sheetId="37" r:id="rId37"/>
    <sheet name="Table 35" sheetId="38" r:id="rId38"/>
    <sheet name="Table 36" sheetId="39" r:id="rId39"/>
    <sheet name="Table 37" sheetId="40" r:id="rId40"/>
    <sheet name="Table 38" sheetId="41" r:id="rId41"/>
    <sheet name="Table 39" sheetId="42" r:id="rId42"/>
    <sheet name="Table 40" sheetId="43" r:id="rId43"/>
    <sheet name="Table 41" sheetId="44" r:id="rId44"/>
    <sheet name="Table 42" sheetId="45" r:id="rId45"/>
    <sheet name="Table 43" sheetId="46" r:id="rId46"/>
    <sheet name="Table 44" sheetId="47" r:id="rId47"/>
    <sheet name="Table 45" sheetId="48" r:id="rId48"/>
    <sheet name="Table 46" sheetId="49" r:id="rId49"/>
    <sheet name="Table 47" sheetId="50" r:id="rId50"/>
    <sheet name="Table 48" sheetId="51" r:id="rId51"/>
    <sheet name="Table 49" sheetId="52" r:id="rId52"/>
    <sheet name="Table 50" sheetId="53" r:id="rId53"/>
    <sheet name="Table 51" sheetId="54" r:id="rId54"/>
    <sheet name="Table 52" sheetId="55" r:id="rId55"/>
    <sheet name="Table 53" sheetId="56" r:id="rId56"/>
    <sheet name="Table 54" sheetId="57" r:id="rId57"/>
    <sheet name="Table 55" sheetId="58" r:id="rId58"/>
    <sheet name="Table 56" sheetId="59" r:id="rId59"/>
    <sheet name="Table 57" sheetId="60" r:id="rId60"/>
    <sheet name="Table 58" sheetId="61" r:id="rId61"/>
    <sheet name="Table 59" sheetId="62" r:id="rId62"/>
    <sheet name="Table 60" sheetId="63" r:id="rId63"/>
    <sheet name="Table 61" sheetId="64" r:id="rId64"/>
    <sheet name="Table 62" sheetId="65" r:id="rId65"/>
    <sheet name="Table 63" sheetId="66" r:id="rId66"/>
    <sheet name="Table 64" sheetId="67" r:id="rId67"/>
    <sheet name="Table 65" sheetId="68" r:id="rId68"/>
    <sheet name="Table 66" sheetId="69" r:id="rId69"/>
    <sheet name="Table 67" sheetId="70" r:id="rId70"/>
    <sheet name="Table 68" sheetId="71" r:id="rId71"/>
    <sheet name="Table 69" sheetId="72" r:id="rId72"/>
    <sheet name="Table 70" sheetId="73" r:id="rId73"/>
    <sheet name="Table 71" sheetId="74" r:id="rId74"/>
    <sheet name="Table 72" sheetId="75" r:id="rId75"/>
    <sheet name="Table 73" sheetId="76" r:id="rId76"/>
    <sheet name="Table 74" sheetId="77" r:id="rId77"/>
    <sheet name="Table 75" sheetId="78" r:id="rId78"/>
    <sheet name="Table 76" sheetId="79" r:id="rId79"/>
    <sheet name="Table 77" sheetId="80" r:id="rId80"/>
    <sheet name="Table 78" sheetId="81" r:id="rId81"/>
    <sheet name="Table 79" sheetId="82" r:id="rId82"/>
    <sheet name="Table 80" sheetId="83" r:id="rId83"/>
    <sheet name="Table 81" sheetId="84" r:id="rId84"/>
    <sheet name="Table 82" sheetId="85" r:id="rId85"/>
    <sheet name="Table 83" sheetId="86" r:id="rId86"/>
    <sheet name="Table 84" sheetId="87" r:id="rId87"/>
    <sheet name="Table 85" sheetId="88" r:id="rId88"/>
    <sheet name="Table 86" sheetId="89" r:id="rId89"/>
    <sheet name="Table 87" sheetId="90" r:id="rId90"/>
    <sheet name="Table 88" sheetId="91" r:id="rId91"/>
    <sheet name="Table 89" sheetId="92" r:id="rId92"/>
    <sheet name="Table 90" sheetId="93" r:id="rId93"/>
    <sheet name="Table 91" sheetId="94" r:id="rId94"/>
    <sheet name="Table 92" sheetId="95" r:id="rId95"/>
    <sheet name="Table 93" sheetId="96" r:id="rId96"/>
    <sheet name="Table 94" sheetId="97" r:id="rId97"/>
    <sheet name="Table 95" sheetId="98" r:id="rId98"/>
    <sheet name="Table 96" sheetId="99" r:id="rId99"/>
    <sheet name="Table 97" sheetId="100" r:id="rId100"/>
    <sheet name="Table 98" sheetId="101" r:id="rId101"/>
    <sheet name="Table 99" sheetId="102" r:id="rId102"/>
    <sheet name="Table 100" sheetId="103" r:id="rId103"/>
    <sheet name="Table 101" sheetId="104" r:id="rId104"/>
    <sheet name="Table 102" sheetId="105" r:id="rId105"/>
    <sheet name="Table 103" sheetId="106" r:id="rId106"/>
    <sheet name="Table 104" sheetId="107" r:id="rId107"/>
    <sheet name="Table 105" sheetId="108" r:id="rId108"/>
    <sheet name="Table 106" sheetId="109" r:id="rId109"/>
    <sheet name="Table 107" sheetId="110" r:id="rId110"/>
    <sheet name="Table 108" sheetId="111" r:id="rId111"/>
    <sheet name="Table 109" sheetId="112" r:id="rId112"/>
    <sheet name="Table 110" sheetId="113" r:id="rId113"/>
    <sheet name="Table 111" sheetId="114" r:id="rId114"/>
    <sheet name="Table 112" sheetId="115" r:id="rId115"/>
    <sheet name="Table 113" sheetId="116" r:id="rId116"/>
    <sheet name="Table 114" sheetId="117" r:id="rId117"/>
    <sheet name="Table 115" sheetId="118" r:id="rId118"/>
    <sheet name="Table 116" sheetId="119" r:id="rId119"/>
    <sheet name="Table 117" sheetId="120" r:id="rId120"/>
    <sheet name="Table 118" sheetId="121" r:id="rId121"/>
    <sheet name="Table 119" sheetId="122" r:id="rId122"/>
    <sheet name="Table 120" sheetId="123" r:id="rId123"/>
    <sheet name="Table 121" sheetId="124" r:id="rId124"/>
    <sheet name="Table 122" sheetId="125" r:id="rId125"/>
    <sheet name="Table 123" sheetId="126" r:id="rId126"/>
    <sheet name="Table 124" sheetId="127" r:id="rId127"/>
    <sheet name="Table 125" sheetId="128" r:id="rId128"/>
    <sheet name="Table 126" sheetId="129" r:id="rId129"/>
    <sheet name="Table 127" sheetId="130" r:id="rId130"/>
    <sheet name="Table 128" sheetId="131" r:id="rId131"/>
    <sheet name="Table 129" sheetId="132" r:id="rId132"/>
    <sheet name="Table 130" sheetId="133" r:id="rId133"/>
    <sheet name="Table 131" sheetId="134" r:id="rId134"/>
    <sheet name="Table 132" sheetId="135" r:id="rId135"/>
    <sheet name="Table 133" sheetId="136" r:id="rId136"/>
    <sheet name="Table 134" sheetId="137" r:id="rId137"/>
    <sheet name="Table 135" sheetId="138" r:id="rId138"/>
    <sheet name="Table 136" sheetId="139" r:id="rId139"/>
    <sheet name="Table 137" sheetId="140" r:id="rId140"/>
    <sheet name="Table 138" sheetId="141" r:id="rId141"/>
    <sheet name="Table 139" sheetId="142" r:id="rId142"/>
    <sheet name="Table 140" sheetId="143" r:id="rId143"/>
    <sheet name="Table 141" sheetId="144" r:id="rId144"/>
    <sheet name="Table 142" sheetId="145" r:id="rId145"/>
    <sheet name="Table 143" sheetId="146" r:id="rId146"/>
    <sheet name="Table 144" sheetId="147" r:id="rId147"/>
    <sheet name="Table 145" sheetId="148" r:id="rId148"/>
    <sheet name="Table 146" sheetId="149" r:id="rId149"/>
    <sheet name="Table 147" sheetId="150" r:id="rId150"/>
    <sheet name="Table 148" sheetId="151" r:id="rId151"/>
    <sheet name="Table 149" sheetId="152" r:id="rId152"/>
    <sheet name="Table 150" sheetId="153" r:id="rId153"/>
    <sheet name="Table 151" sheetId="154" r:id="rId154"/>
    <sheet name="Table 152" sheetId="155" r:id="rId155"/>
    <sheet name="Table 153" sheetId="156" r:id="rId156"/>
    <sheet name="Table 154" sheetId="157" r:id="rId157"/>
    <sheet name="Table 155" sheetId="158" r:id="rId158"/>
    <sheet name="Table 156" sheetId="159" r:id="rId159"/>
    <sheet name="Table 157" sheetId="160" r:id="rId160"/>
    <sheet name="Table 158" sheetId="161" r:id="rId161"/>
    <sheet name="Table 159" sheetId="162" r:id="rId162"/>
    <sheet name="Table 160" sheetId="163" r:id="rId163"/>
    <sheet name="Table 161" sheetId="164" r:id="rId164"/>
    <sheet name="Table 162" sheetId="165" r:id="rId165"/>
    <sheet name="Table 163" sheetId="166" r:id="rId166"/>
    <sheet name="Table 164" sheetId="167" r:id="rId167"/>
    <sheet name="Table 165" sheetId="168" r:id="rId168"/>
    <sheet name="Table 166" sheetId="169" r:id="rId169"/>
    <sheet name="Table 167" sheetId="170" r:id="rId170"/>
    <sheet name="Table 168" sheetId="171" r:id="rId171"/>
    <sheet name="Table 169" sheetId="172" r:id="rId172"/>
    <sheet name="Table 170" sheetId="173" r:id="rId173"/>
    <sheet name="Table 171" sheetId="174" r:id="rId174"/>
    <sheet name="Table 173" sheetId="176" r:id="rId175"/>
    <sheet name="Table 174" sheetId="177" r:id="rId176"/>
    <sheet name="Table 175" sheetId="178" r:id="rId177"/>
    <sheet name="Table 176" sheetId="179" r:id="rId178"/>
    <sheet name="Table 177" sheetId="180" r:id="rId179"/>
    <sheet name="Table 178" sheetId="181" r:id="rId180"/>
    <sheet name="Table 179" sheetId="182" r:id="rId181"/>
    <sheet name="Table 180" sheetId="183" r:id="rId182"/>
    <sheet name="Table 181" sheetId="184" r:id="rId183"/>
    <sheet name="Table 182" sheetId="185" r:id="rId184"/>
    <sheet name="Table 183" sheetId="186" r:id="rId185"/>
    <sheet name="Table 184" sheetId="187" r:id="rId186"/>
    <sheet name="Table 185" sheetId="188" r:id="rId187"/>
    <sheet name="Table 186" sheetId="189" r:id="rId188"/>
    <sheet name="Table 187" sheetId="190" r:id="rId189"/>
    <sheet name="Table 188" sheetId="191" r:id="rId190"/>
    <sheet name="Table 189" sheetId="192" r:id="rId191"/>
    <sheet name="Table 190" sheetId="193" r:id="rId192"/>
    <sheet name="Table 191" sheetId="194" r:id="rId193"/>
    <sheet name="Table 192" sheetId="195" r:id="rId194"/>
    <sheet name="Table 193" sheetId="196" r:id="rId195"/>
    <sheet name="Table 194" sheetId="197" r:id="rId196"/>
    <sheet name="Table 195" sheetId="198" r:id="rId197"/>
    <sheet name="Table 196" sheetId="199" r:id="rId198"/>
    <sheet name="Table 197" sheetId="200" r:id="rId199"/>
    <sheet name="Table 198" sheetId="201" r:id="rId200"/>
    <sheet name="Table 199" sheetId="202" r:id="rId201"/>
    <sheet name="Table 200" sheetId="203" r:id="rId202"/>
    <sheet name="Table 201" sheetId="204" r:id="rId203"/>
    <sheet name="Table 202" sheetId="205" r:id="rId204"/>
    <sheet name="Table 203" sheetId="206" r:id="rId205"/>
    <sheet name="Table 204" sheetId="207" r:id="rId206"/>
    <sheet name="Table 205" sheetId="208" r:id="rId207"/>
    <sheet name="Table 206" sheetId="209" r:id="rId208"/>
    <sheet name="Table 207" sheetId="210" r:id="rId209"/>
    <sheet name="Table 208" sheetId="211" r:id="rId210"/>
    <sheet name="Table 209" sheetId="212" r:id="rId211"/>
    <sheet name="Table 210" sheetId="213" r:id="rId212"/>
    <sheet name="Table 211" sheetId="214" r:id="rId213"/>
    <sheet name="Table 212" sheetId="215" r:id="rId214"/>
    <sheet name="Table 213" sheetId="216" r:id="rId215"/>
    <sheet name="Table 214" sheetId="217" r:id="rId216"/>
    <sheet name="Table 215" sheetId="218" r:id="rId217"/>
    <sheet name="Table 216" sheetId="219" r:id="rId218"/>
    <sheet name="Table 217" sheetId="220" r:id="rId219"/>
    <sheet name="Table 218" sheetId="221" r:id="rId220"/>
    <sheet name="Table 219" sheetId="222" r:id="rId221"/>
    <sheet name="Table 220" sheetId="223" r:id="rId222"/>
    <sheet name="Table 221" sheetId="224" r:id="rId223"/>
    <sheet name="Table 222" sheetId="225" r:id="rId224"/>
    <sheet name="Table 223" sheetId="226" r:id="rId225"/>
    <sheet name="Table 224" sheetId="227" r:id="rId226"/>
    <sheet name="Table 225" sheetId="228" r:id="rId227"/>
    <sheet name="Table 226" sheetId="229" r:id="rId228"/>
    <sheet name="Table 227" sheetId="230" r:id="rId229"/>
    <sheet name="Table 228" sheetId="231" r:id="rId230"/>
    <sheet name="Table 229" sheetId="232" r:id="rId231"/>
    <sheet name="Table 230" sheetId="233" r:id="rId232"/>
    <sheet name="Table 231" sheetId="234" r:id="rId233"/>
    <sheet name="Table 232" sheetId="235" r:id="rId234"/>
    <sheet name="Table 233" sheetId="236" r:id="rId235"/>
    <sheet name="Table 234" sheetId="237" r:id="rId236"/>
    <sheet name="Table 235" sheetId="238" r:id="rId237"/>
    <sheet name="Table 236" sheetId="239" r:id="rId238"/>
    <sheet name="Table 237" sheetId="240" r:id="rId239"/>
    <sheet name="Table 238" sheetId="241" r:id="rId240"/>
    <sheet name="Table 239" sheetId="242" r:id="rId241"/>
    <sheet name="Table 240" sheetId="243" r:id="rId242"/>
    <sheet name="Table 241" sheetId="244" r:id="rId243"/>
    <sheet name="Table 242" sheetId="245" r:id="rId244"/>
    <sheet name="Table 243" sheetId="246" r:id="rId245"/>
    <sheet name="Table 244" sheetId="247" r:id="rId24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19" i="2" l="1"/>
  <c r="D178" i="2"/>
  <c r="D233" i="2"/>
  <c r="D232" i="2"/>
  <c r="D234" i="2"/>
  <c r="B19" i="247"/>
  <c r="B19" i="246"/>
  <c r="B19" i="245"/>
  <c r="B19" i="244"/>
  <c r="B19" i="243"/>
  <c r="B19" i="242"/>
  <c r="B19" i="241"/>
  <c r="B19" i="240"/>
  <c r="B19" i="239"/>
  <c r="B19" i="238"/>
  <c r="B19" i="237"/>
  <c r="B19" i="236"/>
  <c r="B19" i="235"/>
  <c r="B19" i="234"/>
  <c r="B19" i="233"/>
  <c r="B19" i="232"/>
  <c r="B19" i="231"/>
  <c r="B19" i="230"/>
  <c r="B19" i="229"/>
  <c r="B19" i="228"/>
  <c r="B19" i="227"/>
  <c r="B19" i="226"/>
  <c r="B19" i="225"/>
  <c r="B19" i="224"/>
  <c r="B19" i="223"/>
  <c r="B19" i="222"/>
  <c r="B19" i="221"/>
  <c r="B19" i="220"/>
  <c r="B19" i="219"/>
  <c r="B19" i="218"/>
  <c r="B19" i="217"/>
  <c r="B19" i="216"/>
  <c r="B19" i="215"/>
  <c r="B19" i="214"/>
  <c r="B19" i="213"/>
  <c r="B19" i="212"/>
  <c r="B19" i="211"/>
  <c r="B19" i="210"/>
  <c r="B19" i="209"/>
  <c r="B19" i="208"/>
  <c r="B19" i="207"/>
  <c r="B19" i="206"/>
  <c r="B19" i="205"/>
  <c r="B19" i="204"/>
  <c r="B19" i="203"/>
  <c r="B19" i="202"/>
  <c r="B30" i="201"/>
  <c r="B25" i="200"/>
  <c r="B25" i="199"/>
  <c r="B18" i="198"/>
  <c r="B21" i="197"/>
  <c r="B21" i="196"/>
  <c r="B21" i="195"/>
  <c r="B21" i="194"/>
  <c r="B21" i="193"/>
  <c r="B21" i="192"/>
  <c r="B21" i="191"/>
  <c r="B31" i="190"/>
  <c r="B18" i="189"/>
  <c r="B18" i="188"/>
  <c r="B18" i="187"/>
  <c r="B18" i="186"/>
  <c r="B18" i="185"/>
  <c r="B18" i="184"/>
  <c r="B19" i="183"/>
  <c r="B19" i="182"/>
  <c r="B19" i="181"/>
  <c r="B19" i="180"/>
  <c r="B19" i="179"/>
  <c r="B26" i="178"/>
  <c r="B23" i="177"/>
  <c r="B19" i="176"/>
  <c r="B19" i="174"/>
  <c r="B19" i="173"/>
  <c r="B19" i="172"/>
  <c r="B19" i="171"/>
  <c r="B19" i="170"/>
  <c r="B19" i="169"/>
  <c r="B19" i="168"/>
  <c r="B19" i="167"/>
  <c r="B19" i="166"/>
  <c r="B19" i="165"/>
  <c r="B19" i="164"/>
  <c r="B19" i="163"/>
  <c r="B19" i="162"/>
  <c r="B19" i="161"/>
  <c r="B19" i="160"/>
  <c r="B19" i="159"/>
  <c r="B18" i="158"/>
  <c r="B18" i="157"/>
  <c r="B18" i="156"/>
  <c r="B18" i="155"/>
  <c r="B18" i="154"/>
  <c r="B18" i="153"/>
  <c r="B18" i="152"/>
  <c r="B18" i="151"/>
  <c r="B18" i="150"/>
  <c r="B18" i="149"/>
  <c r="B18" i="148"/>
  <c r="B18" i="147"/>
  <c r="B18" i="146"/>
  <c r="B18" i="145"/>
  <c r="B18" i="144"/>
  <c r="B18" i="143"/>
  <c r="B18" i="142"/>
  <c r="B18" i="141"/>
  <c r="B19" i="140"/>
  <c r="B19" i="139"/>
  <c r="B19" i="138"/>
  <c r="B19" i="137"/>
  <c r="B19" i="136"/>
  <c r="B19" i="135"/>
  <c r="B19" i="134"/>
  <c r="B19" i="133"/>
  <c r="B19" i="132"/>
  <c r="B19" i="131"/>
  <c r="B19" i="130"/>
  <c r="B19" i="129"/>
  <c r="B19" i="128"/>
  <c r="B19" i="127"/>
  <c r="B19" i="126"/>
  <c r="B19" i="125"/>
  <c r="B19" i="124"/>
  <c r="B19" i="123"/>
  <c r="B20" i="122"/>
  <c r="B20" i="121"/>
  <c r="B20" i="120"/>
  <c r="B20" i="119"/>
  <c r="B20" i="118"/>
  <c r="B20" i="117"/>
  <c r="B20" i="116"/>
  <c r="B20" i="115"/>
  <c r="B20" i="114"/>
  <c r="B20" i="113"/>
  <c r="B20" i="112"/>
  <c r="B20" i="111"/>
  <c r="B20" i="110"/>
  <c r="B20" i="109"/>
  <c r="B20" i="108"/>
  <c r="B20" i="107"/>
  <c r="B20" i="106"/>
  <c r="B20" i="105"/>
  <c r="B17" i="104"/>
  <c r="B17" i="103"/>
  <c r="B17" i="102"/>
  <c r="B17" i="101"/>
  <c r="B17" i="100"/>
  <c r="B17" i="99"/>
  <c r="B17" i="98"/>
  <c r="B17" i="97"/>
  <c r="B17" i="96"/>
  <c r="B17" i="95"/>
  <c r="B17" i="94"/>
  <c r="B17" i="93"/>
  <c r="B17" i="92"/>
  <c r="B17" i="91"/>
  <c r="B17" i="90"/>
  <c r="B17" i="89"/>
  <c r="B17" i="88"/>
  <c r="B17" i="87"/>
  <c r="B32" i="86"/>
  <c r="B32" i="85"/>
  <c r="B18" i="84"/>
  <c r="B18" i="83"/>
  <c r="B18" i="82"/>
  <c r="B18" i="81"/>
  <c r="B18" i="80"/>
  <c r="B18" i="79"/>
  <c r="B18" i="78"/>
  <c r="B18" i="77"/>
  <c r="B18" i="76"/>
  <c r="B18" i="75"/>
  <c r="B18" i="74"/>
  <c r="B18" i="73"/>
  <c r="B18" i="72"/>
  <c r="B18" i="71"/>
  <c r="B18" i="70"/>
  <c r="B18" i="69"/>
  <c r="B18" i="68"/>
  <c r="B18" i="67"/>
  <c r="B18" i="66"/>
  <c r="B18" i="65"/>
  <c r="B18" i="64"/>
  <c r="B18" i="63"/>
  <c r="B18" i="62"/>
  <c r="B18" i="61"/>
  <c r="B18" i="60"/>
  <c r="B18" i="59"/>
  <c r="B18" i="58"/>
  <c r="B18" i="57"/>
  <c r="B18" i="56"/>
  <c r="B18" i="55"/>
  <c r="B18" i="54"/>
  <c r="B18" i="53"/>
  <c r="B18" i="52"/>
  <c r="B18" i="51"/>
  <c r="B18" i="50"/>
  <c r="B18" i="49"/>
  <c r="B18" i="48"/>
  <c r="B18" i="47"/>
  <c r="B18" i="46"/>
  <c r="B18" i="45"/>
  <c r="B18" i="44"/>
  <c r="B18" i="43"/>
  <c r="B18" i="42"/>
  <c r="B18" i="41"/>
  <c r="B18" i="40"/>
  <c r="B18" i="39"/>
  <c r="B18" i="38"/>
  <c r="B18" i="37"/>
  <c r="B18" i="36"/>
  <c r="B18" i="35"/>
  <c r="B18" i="34"/>
  <c r="B18" i="33"/>
  <c r="B18" i="32"/>
  <c r="B18" i="31"/>
  <c r="B18" i="30"/>
  <c r="B18" i="29"/>
  <c r="B18" i="28"/>
  <c r="B18" i="27"/>
  <c r="B18" i="26"/>
  <c r="B18" i="25"/>
  <c r="B18" i="24"/>
  <c r="B18" i="23"/>
  <c r="B18" i="22"/>
  <c r="B18" i="21"/>
  <c r="B18" i="20"/>
  <c r="B18" i="19"/>
  <c r="B18" i="18"/>
  <c r="B18" i="17"/>
  <c r="B18" i="16"/>
  <c r="B18" i="15"/>
  <c r="B18" i="14"/>
  <c r="B18" i="13"/>
  <c r="B18" i="12"/>
  <c r="B18" i="11"/>
  <c r="B18" i="10"/>
  <c r="B18" i="9"/>
  <c r="B18" i="8"/>
  <c r="B18" i="7"/>
  <c r="B18" i="6"/>
  <c r="B18" i="5"/>
  <c r="B28" i="4"/>
  <c r="E251" i="2"/>
  <c r="D251" i="2"/>
  <c r="E250" i="2"/>
  <c r="D250" i="2"/>
  <c r="E249" i="2"/>
  <c r="D249" i="2"/>
  <c r="E248" i="2"/>
  <c r="D248" i="2"/>
  <c r="E247" i="2"/>
  <c r="D247" i="2"/>
  <c r="E246" i="2"/>
  <c r="D246" i="2"/>
  <c r="E245" i="2"/>
  <c r="D245" i="2"/>
  <c r="E244" i="2"/>
  <c r="D244" i="2"/>
  <c r="E243" i="2"/>
  <c r="D243" i="2"/>
  <c r="D242" i="2"/>
  <c r="E241" i="2"/>
  <c r="D241" i="2"/>
  <c r="E240" i="2"/>
  <c r="D240" i="2"/>
  <c r="E239" i="2"/>
  <c r="D239" i="2"/>
  <c r="E238" i="2"/>
  <c r="D238" i="2"/>
  <c r="E237" i="2"/>
  <c r="D237" i="2"/>
  <c r="E236" i="2"/>
  <c r="D236" i="2"/>
  <c r="E235" i="2"/>
  <c r="D235" i="2"/>
  <c r="E234" i="2"/>
  <c r="E233" i="2"/>
  <c r="E231" i="2"/>
  <c r="D231" i="2"/>
  <c r="E230" i="2"/>
  <c r="D230" i="2"/>
  <c r="E229" i="2"/>
  <c r="D229" i="2"/>
  <c r="E228" i="2"/>
  <c r="D228" i="2"/>
  <c r="E227" i="2"/>
  <c r="D227" i="2"/>
  <c r="E226" i="2"/>
  <c r="D226" i="2"/>
  <c r="E225" i="2"/>
  <c r="D225" i="2"/>
  <c r="E224" i="2"/>
  <c r="D224" i="2"/>
  <c r="D223" i="2"/>
  <c r="E222" i="2"/>
  <c r="D222" i="2"/>
  <c r="E221" i="2"/>
  <c r="D221" i="2"/>
  <c r="E220" i="2"/>
  <c r="D220" i="2"/>
  <c r="E219" i="2"/>
  <c r="E218" i="2"/>
  <c r="D218" i="2"/>
  <c r="E217" i="2"/>
  <c r="D217" i="2"/>
  <c r="E216" i="2"/>
  <c r="D216" i="2"/>
  <c r="E215" i="2"/>
  <c r="D215" i="2"/>
  <c r="E214" i="2"/>
  <c r="D214" i="2"/>
  <c r="E213" i="2"/>
  <c r="D213" i="2"/>
  <c r="E212" i="2"/>
  <c r="D212" i="2"/>
  <c r="E211" i="2"/>
  <c r="D211" i="2"/>
  <c r="E210" i="2"/>
  <c r="D210" i="2"/>
  <c r="E209" i="2"/>
  <c r="D209" i="2"/>
  <c r="E208" i="2"/>
  <c r="D208" i="2"/>
  <c r="E207" i="2"/>
  <c r="D207" i="2"/>
  <c r="D206" i="2"/>
  <c r="E205" i="2"/>
  <c r="D205" i="2"/>
  <c r="E204" i="2"/>
  <c r="D204" i="2"/>
  <c r="E203" i="2"/>
  <c r="D203" i="2"/>
  <c r="E202" i="2"/>
  <c r="D202" i="2"/>
  <c r="E201" i="2"/>
  <c r="D201" i="2"/>
  <c r="E200" i="2"/>
  <c r="D200" i="2"/>
  <c r="E199" i="2"/>
  <c r="D199" i="2"/>
  <c r="E198" i="2"/>
  <c r="D198" i="2"/>
  <c r="E197" i="2"/>
  <c r="D197" i="2"/>
  <c r="E196" i="2"/>
  <c r="D196" i="2"/>
  <c r="D195" i="2"/>
  <c r="E194" i="2"/>
  <c r="D194" i="2"/>
  <c r="E193" i="2"/>
  <c r="D193" i="2"/>
  <c r="E192" i="2"/>
  <c r="D192" i="2"/>
  <c r="E191" i="2"/>
  <c r="D191" i="2"/>
  <c r="E190" i="2"/>
  <c r="D190" i="2"/>
  <c r="E189" i="2"/>
  <c r="D189" i="2"/>
  <c r="D188" i="2"/>
  <c r="E187" i="2"/>
  <c r="D187" i="2"/>
  <c r="E186" i="2"/>
  <c r="D186" i="2"/>
  <c r="E185" i="2"/>
  <c r="D185" i="2"/>
  <c r="E184" i="2"/>
  <c r="D184" i="2"/>
  <c r="D183" i="2"/>
  <c r="E182" i="2"/>
  <c r="D182" i="2"/>
  <c r="E181" i="2"/>
  <c r="D181" i="2"/>
  <c r="E180" i="2"/>
  <c r="D180" i="2"/>
  <c r="E179" i="2"/>
  <c r="D179" i="2"/>
  <c r="E178" i="2"/>
  <c r="E177" i="2"/>
  <c r="D177" i="2"/>
  <c r="E176" i="2"/>
  <c r="D176" i="2"/>
  <c r="E175" i="2"/>
  <c r="D175" i="2"/>
  <c r="E174" i="2"/>
  <c r="D174" i="2"/>
  <c r="D173" i="2"/>
  <c r="E172" i="2"/>
  <c r="D172" i="2"/>
  <c r="E171" i="2"/>
  <c r="D171" i="2"/>
  <c r="E170" i="2"/>
  <c r="D170" i="2"/>
  <c r="E169" i="2"/>
  <c r="D169" i="2"/>
  <c r="E168" i="2"/>
  <c r="D168" i="2"/>
  <c r="E167" i="2"/>
  <c r="D167" i="2"/>
  <c r="E166" i="2"/>
  <c r="D166" i="2"/>
  <c r="E165" i="2"/>
  <c r="D165" i="2"/>
  <c r="D164" i="2"/>
  <c r="E163" i="2"/>
  <c r="D163" i="2"/>
  <c r="E162" i="2"/>
  <c r="D162" i="2"/>
  <c r="E161" i="2"/>
  <c r="D161" i="2"/>
  <c r="E160" i="2"/>
  <c r="D160" i="2"/>
  <c r="E159" i="2"/>
  <c r="D159" i="2"/>
  <c r="E158" i="2"/>
  <c r="D158" i="2"/>
  <c r="E157" i="2"/>
  <c r="D157" i="2"/>
  <c r="E156" i="2"/>
  <c r="D156" i="2"/>
  <c r="E155" i="2"/>
  <c r="D155" i="2"/>
  <c r="E154" i="2"/>
  <c r="D154" i="2"/>
  <c r="E153" i="2"/>
  <c r="D153" i="2"/>
  <c r="E152" i="2"/>
  <c r="D152" i="2"/>
  <c r="E151" i="2"/>
  <c r="D151" i="2"/>
  <c r="E150" i="2"/>
  <c r="D150" i="2"/>
  <c r="E149" i="2"/>
  <c r="D149" i="2"/>
  <c r="E148" i="2"/>
  <c r="D148" i="2"/>
  <c r="E147" i="2"/>
  <c r="D147" i="2"/>
  <c r="D146" i="2"/>
  <c r="E145" i="2"/>
  <c r="D145" i="2"/>
  <c r="E144" i="2"/>
  <c r="D144" i="2"/>
  <c r="E143" i="2"/>
  <c r="D143" i="2"/>
  <c r="E142" i="2"/>
  <c r="D142" i="2"/>
  <c r="E141" i="2"/>
  <c r="D141" i="2"/>
  <c r="E140" i="2"/>
  <c r="D140" i="2"/>
  <c r="E139" i="2"/>
  <c r="D139" i="2"/>
  <c r="E138" i="2"/>
  <c r="D138" i="2"/>
  <c r="E137" i="2"/>
  <c r="D137" i="2"/>
  <c r="E136" i="2"/>
  <c r="D136" i="2"/>
  <c r="E135" i="2"/>
  <c r="D135" i="2"/>
  <c r="E134" i="2"/>
  <c r="D134" i="2"/>
  <c r="E133" i="2"/>
  <c r="D133" i="2"/>
  <c r="E132" i="2"/>
  <c r="D132" i="2"/>
  <c r="E131" i="2"/>
  <c r="D131" i="2"/>
  <c r="E130" i="2"/>
  <c r="D130" i="2"/>
  <c r="E129" i="2"/>
  <c r="D129" i="2"/>
  <c r="D128" i="2"/>
  <c r="E127" i="2"/>
  <c r="D127" i="2"/>
  <c r="E126" i="2"/>
  <c r="D126" i="2"/>
  <c r="E125" i="2"/>
  <c r="D125" i="2"/>
  <c r="E124" i="2"/>
  <c r="D124" i="2"/>
  <c r="E123" i="2"/>
  <c r="D123" i="2"/>
  <c r="E122" i="2"/>
  <c r="D122" i="2"/>
  <c r="E121" i="2"/>
  <c r="D121" i="2"/>
  <c r="E120" i="2"/>
  <c r="D120" i="2"/>
  <c r="E119" i="2"/>
  <c r="D119" i="2"/>
  <c r="E118" i="2"/>
  <c r="D118" i="2"/>
  <c r="E117" i="2"/>
  <c r="D117" i="2"/>
  <c r="E116" i="2"/>
  <c r="D116" i="2"/>
  <c r="E115" i="2"/>
  <c r="D115" i="2"/>
  <c r="E114" i="2"/>
  <c r="D114" i="2"/>
  <c r="E113" i="2"/>
  <c r="D113" i="2"/>
  <c r="E112" i="2"/>
  <c r="D112" i="2"/>
  <c r="E111" i="2"/>
  <c r="D111" i="2"/>
  <c r="D110" i="2"/>
  <c r="E109" i="2"/>
  <c r="D109" i="2"/>
  <c r="E108" i="2"/>
  <c r="D108" i="2"/>
  <c r="E107" i="2"/>
  <c r="D107" i="2"/>
  <c r="E106" i="2"/>
  <c r="D106" i="2"/>
  <c r="E105" i="2"/>
  <c r="D105" i="2"/>
  <c r="E104" i="2"/>
  <c r="D104" i="2"/>
  <c r="E103" i="2"/>
  <c r="D103" i="2"/>
  <c r="E102" i="2"/>
  <c r="D102" i="2"/>
  <c r="E101" i="2"/>
  <c r="D101" i="2"/>
  <c r="E100" i="2"/>
  <c r="D100" i="2"/>
  <c r="E99" i="2"/>
  <c r="D99" i="2"/>
  <c r="E98" i="2"/>
  <c r="D98" i="2"/>
  <c r="E97" i="2"/>
  <c r="D97" i="2"/>
  <c r="E96" i="2"/>
  <c r="D96" i="2"/>
  <c r="E95" i="2"/>
  <c r="D95" i="2"/>
  <c r="E94" i="2"/>
  <c r="D94" i="2"/>
  <c r="E93" i="2"/>
  <c r="D93" i="2"/>
  <c r="D92" i="2"/>
  <c r="E91" i="2"/>
  <c r="D91" i="2"/>
  <c r="E90" i="2"/>
  <c r="D90" i="2"/>
  <c r="E89" i="2"/>
  <c r="D89" i="2"/>
  <c r="E88" i="2"/>
  <c r="D88" i="2"/>
  <c r="E87" i="2"/>
  <c r="D87" i="2"/>
  <c r="E86" i="2"/>
  <c r="D86" i="2"/>
  <c r="E85" i="2"/>
  <c r="D85" i="2"/>
  <c r="E84" i="2"/>
  <c r="D84" i="2"/>
  <c r="E83" i="2"/>
  <c r="D83" i="2"/>
  <c r="E82" i="2"/>
  <c r="D82" i="2"/>
  <c r="E81" i="2"/>
  <c r="D81" i="2"/>
  <c r="E80" i="2"/>
  <c r="D80" i="2"/>
  <c r="E79" i="2"/>
  <c r="D79" i="2"/>
  <c r="E78" i="2"/>
  <c r="D78" i="2"/>
  <c r="E77" i="2"/>
  <c r="D77" i="2"/>
  <c r="E76" i="2"/>
  <c r="D76" i="2"/>
  <c r="E75" i="2"/>
  <c r="D75" i="2"/>
  <c r="E74" i="2"/>
  <c r="D74" i="2"/>
  <c r="E73" i="2"/>
  <c r="D73" i="2"/>
  <c r="D72" i="2"/>
  <c r="E71" i="2"/>
  <c r="D71" i="2"/>
  <c r="E70" i="2"/>
  <c r="D70" i="2"/>
  <c r="E69" i="2"/>
  <c r="D69" i="2"/>
  <c r="E68" i="2"/>
  <c r="D68" i="2"/>
  <c r="E67" i="2"/>
  <c r="D67" i="2"/>
  <c r="E66" i="2"/>
  <c r="D66" i="2"/>
  <c r="E65" i="2"/>
  <c r="D65" i="2"/>
  <c r="E64" i="2"/>
  <c r="D64" i="2"/>
  <c r="E63" i="2"/>
  <c r="D63" i="2"/>
  <c r="E62" i="2"/>
  <c r="D62" i="2"/>
  <c r="E61" i="2"/>
  <c r="D61" i="2"/>
  <c r="E60" i="2"/>
  <c r="D60" i="2"/>
  <c r="E59" i="2"/>
  <c r="D59" i="2"/>
  <c r="E58" i="2"/>
  <c r="D58" i="2"/>
  <c r="E57" i="2"/>
  <c r="D57" i="2"/>
  <c r="E56" i="2"/>
  <c r="D56" i="2"/>
  <c r="E55" i="2"/>
  <c r="D55" i="2"/>
  <c r="D54" i="2"/>
  <c r="E53" i="2"/>
  <c r="D53" i="2"/>
  <c r="E52" i="2"/>
  <c r="D52" i="2"/>
  <c r="E51" i="2"/>
  <c r="D51" i="2"/>
  <c r="E50" i="2"/>
  <c r="D50" i="2"/>
  <c r="E49" i="2"/>
  <c r="D49" i="2"/>
  <c r="E48" i="2"/>
  <c r="D48" i="2"/>
  <c r="E47" i="2"/>
  <c r="D47" i="2"/>
  <c r="E46" i="2"/>
  <c r="D46" i="2"/>
  <c r="E45" i="2"/>
  <c r="D45" i="2"/>
  <c r="E44" i="2"/>
  <c r="D44" i="2"/>
  <c r="E43" i="2"/>
  <c r="D43" i="2"/>
  <c r="E42" i="2"/>
  <c r="D42" i="2"/>
  <c r="E41" i="2"/>
  <c r="D41" i="2"/>
  <c r="E40" i="2"/>
  <c r="D40" i="2"/>
  <c r="E39" i="2"/>
  <c r="D39" i="2"/>
  <c r="E38" i="2"/>
  <c r="D38" i="2"/>
  <c r="E37" i="2"/>
  <c r="D37" i="2"/>
  <c r="D36" i="2"/>
  <c r="E35" i="2"/>
  <c r="D35" i="2"/>
  <c r="E34" i="2"/>
  <c r="D34" i="2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D18" i="2"/>
  <c r="E17" i="2"/>
  <c r="D17" i="2"/>
  <c r="E16" i="2"/>
  <c r="D16" i="2"/>
  <c r="E15" i="2"/>
  <c r="D15" i="2"/>
  <c r="E14" i="2"/>
  <c r="D14" i="2"/>
  <c r="E13" i="2"/>
  <c r="D13" i="2"/>
  <c r="E12" i="2"/>
  <c r="D12" i="2"/>
  <c r="E11" i="2"/>
  <c r="D11" i="2"/>
  <c r="D10" i="2"/>
  <c r="E9" i="2"/>
  <c r="D9" i="2"/>
  <c r="D6" i="2"/>
  <c r="F20" i="1"/>
</calcChain>
</file>

<file path=xl/sharedStrings.xml><?xml version="1.0" encoding="utf-8"?>
<sst xmlns="http://schemas.openxmlformats.org/spreadsheetml/2006/main" count="20622" uniqueCount="562">
  <si>
    <t>Public First Poll for Independent Age (Older People Booster)</t>
  </si>
  <si>
    <t>Fieldwork:</t>
  </si>
  <si>
    <t>11th Apr - 10th Apr 2025</t>
  </si>
  <si>
    <t xml:space="preserve">Interview Method: </t>
  </si>
  <si>
    <t>Online Survey</t>
  </si>
  <si>
    <t>Population represented:</t>
  </si>
  <si>
    <t>UK Adults Aged 65+</t>
  </si>
  <si>
    <t>Sample size:</t>
  </si>
  <si>
    <t>Methodology:</t>
  </si>
  <si>
    <t>All results are weighted using Iterative Proportional Fitting, or 'Raking'. The results are  weighted by interlocking age &amp; gender, region and social grade to Nationally Representative Proportions</t>
  </si>
  <si>
    <t>Public First is a member of the BPC and abides by its rules. For more information please contact the Public First polling team:</t>
  </si>
  <si>
    <t>Table of Contents</t>
  </si>
  <si>
    <t>Individual Tables</t>
  </si>
  <si>
    <t>Full Result Row</t>
  </si>
  <si>
    <t>Question Base</t>
  </si>
  <si>
    <t/>
  </si>
  <si>
    <t>Total</t>
  </si>
  <si>
    <t>Male</t>
  </si>
  <si>
    <t>Female</t>
  </si>
  <si>
    <t>Unweighted</t>
  </si>
  <si>
    <t>Weighted</t>
  </si>
  <si>
    <t>65 to 69</t>
  </si>
  <si>
    <t>70 to 74</t>
  </si>
  <si>
    <t>75 to 79</t>
  </si>
  <si>
    <t>80 to 84</t>
  </si>
  <si>
    <t>85 +</t>
  </si>
  <si>
    <t>London</t>
  </si>
  <si>
    <t>South</t>
  </si>
  <si>
    <t>North</t>
  </si>
  <si>
    <t>Midlands</t>
  </si>
  <si>
    <t>Wales, Scotland, Northern Ireland</t>
  </si>
  <si>
    <t>Less than £1k</t>
  </si>
  <si>
    <t>£1k - £1.5k</t>
  </si>
  <si>
    <t>£1.5k - £2k</t>
  </si>
  <si>
    <t>£2k +</t>
  </si>
  <si>
    <t>None</t>
  </si>
  <si>
    <t>One</t>
  </si>
  <si>
    <t>Multiple</t>
  </si>
  <si>
    <t>Non-University Graduate</t>
  </si>
  <si>
    <t>University Graduate</t>
  </si>
  <si>
    <t>Not yet retired</t>
  </si>
  <si>
    <t>Retired</t>
  </si>
  <si>
    <t>Owns</t>
  </si>
  <si>
    <t>Renting</t>
  </si>
  <si>
    <t>Urban/City Centre</t>
  </si>
  <si>
    <t>Suburbs</t>
  </si>
  <si>
    <t>Town</t>
  </si>
  <si>
    <t>Village</t>
  </si>
  <si>
    <t>Rural Area</t>
  </si>
  <si>
    <t>No children</t>
  </si>
  <si>
    <t>Children</t>
  </si>
  <si>
    <t>No grandchildren</t>
  </si>
  <si>
    <t>Grandchildren</t>
  </si>
  <si>
    <t>Did not vote</t>
  </si>
  <si>
    <t>Conservative Party</t>
  </si>
  <si>
    <t>Labour Party</t>
  </si>
  <si>
    <t>Liberal Democrats</t>
  </si>
  <si>
    <t>Reform UK</t>
  </si>
  <si>
    <t>Yes</t>
  </si>
  <si>
    <t>Conservative</t>
  </si>
  <si>
    <t>Labour</t>
  </si>
  <si>
    <t>Does</t>
  </si>
  <si>
    <t>Does not</t>
  </si>
  <si>
    <t>Gender</t>
  </si>
  <si>
    <t>How Old</t>
  </si>
  <si>
    <t>Region</t>
  </si>
  <si>
    <t>Monthyl income (from state and private pensions, benefits, etc.)</t>
  </si>
  <si>
    <t>Benefits Claimed Index</t>
  </si>
  <si>
    <t>Education</t>
  </si>
  <si>
    <t>Work Status</t>
  </si>
  <si>
    <t>Housing Tenure</t>
  </si>
  <si>
    <t>Area</t>
  </si>
  <si>
    <t>Any children?</t>
  </si>
  <si>
    <t>Any grandchildren?</t>
  </si>
  <si>
    <t>2024 Vote</t>
  </si>
  <si>
    <t>Is considering VI Reform</t>
  </si>
  <si>
    <t>VI</t>
  </si>
  <si>
    <t>Receives State Pension</t>
  </si>
  <si>
    <t>Receiving occupational or workplace pension</t>
  </si>
  <si>
    <t>Receiving private pension</t>
  </si>
  <si>
    <t>Considers older people living in poverty to be a significant issue facing the UK</t>
  </si>
  <si>
    <t>Quality of NHS</t>
  </si>
  <si>
    <t>Levels of immigration</t>
  </si>
  <si>
    <t>Cost of living</t>
  </si>
  <si>
    <t>State of the economy</t>
  </si>
  <si>
    <t>Number of people on welfare</t>
  </si>
  <si>
    <t>Levels of crime</t>
  </si>
  <si>
    <t>Threat of climate change</t>
  </si>
  <si>
    <t>Level of taxation</t>
  </si>
  <si>
    <t>State of Britain’s armed forces</t>
  </si>
  <si>
    <t>Britain leaving the EU</t>
  </si>
  <si>
    <t>Availability of housing</t>
  </si>
  <si>
    <t>Threat of terrorism</t>
  </si>
  <si>
    <t>Access to good pensions</t>
  </si>
  <si>
    <t>Quality or and access to good schools / universities</t>
  </si>
  <si>
    <t>Quality / cost of public transportation</t>
  </si>
  <si>
    <t>Which do you think are the most important issues facing the country at this time? Please select up to three  </t>
  </si>
  <si>
    <t>BASE: All Respondents</t>
  </si>
  <si>
    <t>Fieldwork:  11th Apr - 10th Apr 2025</t>
  </si>
  <si>
    <t>Data weighted by interlocking age &amp; gender, region and social grade to Nationally Representative Proportions</t>
  </si>
  <si>
    <t xml:space="preserve"> Children living in poverty </t>
  </si>
  <si>
    <t xml:space="preserve"> Older people living in poverty </t>
  </si>
  <si>
    <t xml:space="preserve"> Cost of living for all ages</t>
  </si>
  <si>
    <t xml:space="preserve"> Levels of unemployment</t>
  </si>
  <si>
    <t xml:space="preserve"> Illegal immigration</t>
  </si>
  <si>
    <t xml:space="preserve"> Availability and affordability of housing</t>
  </si>
  <si>
    <t xml:space="preserve"> Public health</t>
  </si>
  <si>
    <t>This is a significant issue in the UK</t>
  </si>
  <si>
    <t>This is somewhat of an issue in the UK</t>
  </si>
  <si>
    <t>This is only a small issue in the UK</t>
  </si>
  <si>
    <t>This is not an issue in the UK</t>
  </si>
  <si>
    <t>Don’t Know</t>
  </si>
  <si>
    <t>Grid Summary: For each of the following, would you say they are significant issues in the UK or not?</t>
  </si>
  <si>
    <t xml:space="preserve">For each of the following, would you say they are significant issues in the UK or not?: Children living in poverty </t>
  </si>
  <si>
    <t xml:space="preserve">For each of the following, would you say they are significant issues in the UK or not?: Older people living in poverty </t>
  </si>
  <si>
    <t>For each of the following, would you say they are significant issues in the UK or not?: Cost of living for all ages</t>
  </si>
  <si>
    <t>For each of the following, would you say they are significant issues in the UK or not?: Levels of unemployment</t>
  </si>
  <si>
    <t>For each of the following, would you say they are significant issues in the UK or not?: Illegal immigration</t>
  </si>
  <si>
    <t>For each of the following, would you say they are significant issues in the UK or not?: Availability and affordability of housing</t>
  </si>
  <si>
    <t>For each of the following, would you say they are significant issues in the UK or not?: Public health</t>
  </si>
  <si>
    <t xml:space="preserve"> Families with children </t>
  </si>
  <si>
    <t xml:space="preserve"> Single people</t>
  </si>
  <si>
    <t xml:space="preserve"> Working adults</t>
  </si>
  <si>
    <t xml:space="preserve"> Retired adults</t>
  </si>
  <si>
    <t xml:space="preserve"> Students</t>
  </si>
  <si>
    <t xml:space="preserve"> People who are rich</t>
  </si>
  <si>
    <t xml:space="preserve"> People who are poor</t>
  </si>
  <si>
    <t xml:space="preserve"> Young people in general</t>
  </si>
  <si>
    <t xml:space="preserve"> Older people in general</t>
  </si>
  <si>
    <t xml:space="preserve"> Middle-aged people</t>
  </si>
  <si>
    <t xml:space="preserve"> Homeowners</t>
  </si>
  <si>
    <t xml:space="preserve"> Renters</t>
  </si>
  <si>
    <t xml:space="preserve"> Immigrants</t>
  </si>
  <si>
    <t xml:space="preserve"> People born and raised in the UK</t>
  </si>
  <si>
    <t xml:space="preserve"> Older people in poverty</t>
  </si>
  <si>
    <t xml:space="preserve"> Working-age adults in poverty</t>
  </si>
  <si>
    <t xml:space="preserve"> Families with children in poverty</t>
  </si>
  <si>
    <t>A significant priority</t>
  </si>
  <si>
    <t>Somewhat of a priority</t>
  </si>
  <si>
    <t>Not that much of a priority</t>
  </si>
  <si>
    <t>Not at all a priority</t>
  </si>
  <si>
    <t>Don’t know</t>
  </si>
  <si>
    <t>Grid Summary: In your opinion, how much is supporting the following groups in society a priority to the Labour Party?</t>
  </si>
  <si>
    <t>BASE: Question randomly assigned to respondents</t>
  </si>
  <si>
    <t xml:space="preserve">In your opinion, how much is supporting the following groups in society a priority to the Labour Party?: Families with children </t>
  </si>
  <si>
    <t>In your opinion, how much is supporting the following groups in society a priority to the Labour Party?: Single people</t>
  </si>
  <si>
    <t>In your opinion, how much is supporting the following groups in society a priority to the Labour Party?: Working adults</t>
  </si>
  <si>
    <t>In your opinion, how much is supporting the following groups in society a priority to the Labour Party?: Retired adults</t>
  </si>
  <si>
    <t>In your opinion, how much is supporting the following groups in society a priority to the Labour Party?: Students</t>
  </si>
  <si>
    <t>In your opinion, how much is supporting the following groups in society a priority to the Labour Party?: People who are rich</t>
  </si>
  <si>
    <t>In your opinion, how much is supporting the following groups in society a priority to the Labour Party?: People who are poor</t>
  </si>
  <si>
    <t>In your opinion, how much is supporting the following groups in society a priority to the Labour Party?: Young people in general</t>
  </si>
  <si>
    <t>In your opinion, how much is supporting the following groups in society a priority to the Labour Party?: Older people in general</t>
  </si>
  <si>
    <t>In your opinion, how much is supporting the following groups in society a priority to the Labour Party?: Middle-aged people</t>
  </si>
  <si>
    <t>In your opinion, how much is supporting the following groups in society a priority to the Labour Party?: Homeowners</t>
  </si>
  <si>
    <t>In your opinion, how much is supporting the following groups in society a priority to the Labour Party?: Renters</t>
  </si>
  <si>
    <t>In your opinion, how much is supporting the following groups in society a priority to the Labour Party?: Immigrants</t>
  </si>
  <si>
    <t>In your opinion, how much is supporting the following groups in society a priority to the Labour Party?: People born and raised in the UK</t>
  </si>
  <si>
    <t>In your opinion, how much is supporting the following groups in society a priority to the Labour Party?: Older people in poverty</t>
  </si>
  <si>
    <t>In your opinion, how much is supporting the following groups in society a priority to the Labour Party?: Working-age adults in poverty</t>
  </si>
  <si>
    <t>In your opinion, how much is supporting the following groups in society a priority to the Labour Party?: Families with children in poverty</t>
  </si>
  <si>
    <t>Grid Summary: In your opinion, how much is supporting the following groups in society a priority to the Conservative Party?</t>
  </si>
  <si>
    <t xml:space="preserve">In your opinion, how much is supporting the following groups in society a priority to the Conservative Party?: Families with children </t>
  </si>
  <si>
    <t>In your opinion, how much is supporting the following groups in society a priority to the Conservative Party?: Single people</t>
  </si>
  <si>
    <t>In your opinion, how much is supporting the following groups in society a priority to the Conservative Party?: Working adults</t>
  </si>
  <si>
    <t>In your opinion, how much is supporting the following groups in society a priority to the Conservative Party?: Retired adults</t>
  </si>
  <si>
    <t>In your opinion, how much is supporting the following groups in society a priority to the Conservative Party?: Students</t>
  </si>
  <si>
    <t>In your opinion, how much is supporting the following groups in society a priority to the Conservative Party?: People who are rich</t>
  </si>
  <si>
    <t>In your opinion, how much is supporting the following groups in society a priority to the Conservative Party?: People who are poor</t>
  </si>
  <si>
    <t>In your opinion, how much is supporting the following groups in society a priority to the Conservative Party?: Young people in general</t>
  </si>
  <si>
    <t>In your opinion, how much is supporting the following groups in society a priority to the Conservative Party?: Older people in general</t>
  </si>
  <si>
    <t>In your opinion, how much is supporting the following groups in society a priority to the Conservative Party?: Middle-aged people</t>
  </si>
  <si>
    <t>In your opinion, how much is supporting the following groups in society a priority to the Conservative Party?: Homeowners</t>
  </si>
  <si>
    <t>In your opinion, how much is supporting the following groups in society a priority to the Conservative Party?: Renters</t>
  </si>
  <si>
    <t>In your opinion, how much is supporting the following groups in society a priority to the Conservative Party?: Immigrants</t>
  </si>
  <si>
    <t>In your opinion, how much is supporting the following groups in society a priority to the Conservative Party?: People born and raised in the UK</t>
  </si>
  <si>
    <t>In your opinion, how much is supporting the following groups in society a priority to the Conservative Party?: Older people in poverty</t>
  </si>
  <si>
    <t>In your opinion, how much is supporting the following groups in society a priority to the Conservative Party?: Working-age adults in poverty</t>
  </si>
  <si>
    <t>In your opinion, how much is supporting the following groups in society a priority to the Conservative Party?: Families with children in poverty</t>
  </si>
  <si>
    <t>Grid Summary: In your opinion, how much is supporting the following groups in society a priority to the Reform Party?</t>
  </si>
  <si>
    <t xml:space="preserve">In your opinion, how much is supporting the following groups in society a priority to the Reform Party?: Families with children </t>
  </si>
  <si>
    <t>In your opinion, how much is supporting the following groups in society a priority to the Reform Party?: Single people</t>
  </si>
  <si>
    <t>In your opinion, how much is supporting the following groups in society a priority to the Reform Party?: Working adults</t>
  </si>
  <si>
    <t>In your opinion, how much is supporting the following groups in society a priority to the Reform Party?: Retired adults</t>
  </si>
  <si>
    <t>In your opinion, how much is supporting the following groups in society a priority to the Reform Party?: Students</t>
  </si>
  <si>
    <t>In your opinion, how much is supporting the following groups in society a priority to the Reform Party?: People who are rich</t>
  </si>
  <si>
    <t>In your opinion, how much is supporting the following groups in society a priority to the Reform Party?: People who are poor</t>
  </si>
  <si>
    <t>In your opinion, how much is supporting the following groups in society a priority to the Reform Party?: Young people in general</t>
  </si>
  <si>
    <t>In your opinion, how much is supporting the following groups in society a priority to the Reform Party?: Older people in general</t>
  </si>
  <si>
    <t>In your opinion, how much is supporting the following groups in society a priority to the Reform Party?: Middle-aged people</t>
  </si>
  <si>
    <t>In your opinion, how much is supporting the following groups in society a priority to the Reform Party?: Homeowners</t>
  </si>
  <si>
    <t>In your opinion, how much is supporting the following groups in society a priority to the Reform Party?: Renters</t>
  </si>
  <si>
    <t>In your opinion, how much is supporting the following groups in society a priority to the Reform Party?: Immigrants</t>
  </si>
  <si>
    <t>In your opinion, how much is supporting the following groups in society a priority to the Reform Party?: People born and raised in the UK</t>
  </si>
  <si>
    <t>In your opinion, how much is supporting the following groups in society a priority to the Reform Party?: Older people in poverty</t>
  </si>
  <si>
    <t>In your opinion, how much is supporting the following groups in society a priority to the Reform Party?: Working-age adults in poverty</t>
  </si>
  <si>
    <t>In your opinion, how much is supporting the following groups in society a priority to the Reform Party?: Families with children in poverty</t>
  </si>
  <si>
    <t>Grid Summary: In your opinion, how much is supporting the following groups in society a priority to the Liberal Democrat Party?</t>
  </si>
  <si>
    <t xml:space="preserve">In your opinion, how much is supporting the following groups in society a priority to the Liberal Democrat Party?: Families with children </t>
  </si>
  <si>
    <t>In your opinion, how much is supporting the following groups in society a priority to the Liberal Democrat Party?: Single people</t>
  </si>
  <si>
    <t>In your opinion, how much is supporting the following groups in society a priority to the Liberal Democrat Party?: Working adults</t>
  </si>
  <si>
    <t>In your opinion, how much is supporting the following groups in society a priority to the Liberal Democrat Party?: Retired adults</t>
  </si>
  <si>
    <t>In your opinion, how much is supporting the following groups in society a priority to the Liberal Democrat Party?: Students</t>
  </si>
  <si>
    <t>In your opinion, how much is supporting the following groups in society a priority to the Liberal Democrat Party?: People who are rich</t>
  </si>
  <si>
    <t>In your opinion, how much is supporting the following groups in society a priority to the Liberal Democrat Party?: People who are poor</t>
  </si>
  <si>
    <t>In your opinion, how much is supporting the following groups in society a priority to the Liberal Democrat Party?: Young people in general</t>
  </si>
  <si>
    <t>In your opinion, how much is supporting the following groups in society a priority to the Liberal Democrat Party?: Older people in general</t>
  </si>
  <si>
    <t>In your opinion, how much is supporting the following groups in society a priority to the Liberal Democrat Party?: Middle-aged people</t>
  </si>
  <si>
    <t>In your opinion, how much is supporting the following groups in society a priority to the Liberal Democrat Party?: Homeowners</t>
  </si>
  <si>
    <t>In your opinion, how much is supporting the following groups in society a priority to the Liberal Democrat Party?: Renters</t>
  </si>
  <si>
    <t>In your opinion, how much is supporting the following groups in society a priority to the Liberal Democrat Party?: Immigrants</t>
  </si>
  <si>
    <t>In your opinion, how much is supporting the following groups in society a priority to the Liberal Democrat Party?: People born and raised in the UK</t>
  </si>
  <si>
    <t>In your opinion, how much is supporting the following groups in society a priority to the Liberal Democrat Party?: Older people in poverty</t>
  </si>
  <si>
    <t>In your opinion, how much is supporting the following groups in society a priority to the Liberal Democrat Party?: Working-age adults in poverty</t>
  </si>
  <si>
    <t>In your opinion, how much is supporting the following groups in society a priority to the Liberal Democrat Party?: Families with children in poverty</t>
  </si>
  <si>
    <t>Older people in poverty</t>
  </si>
  <si>
    <t>Families with children in poverty</t>
  </si>
  <si>
    <t>Older people in general</t>
  </si>
  <si>
    <t>People born and raised in the UK</t>
  </si>
  <si>
    <t>Working-age adults in poverty</t>
  </si>
  <si>
    <t>People who are poor</t>
  </si>
  <si>
    <t>Retired adults</t>
  </si>
  <si>
    <t>Families with children</t>
  </si>
  <si>
    <t>Working adults</t>
  </si>
  <si>
    <t>Young people in general</t>
  </si>
  <si>
    <t>Renters</t>
  </si>
  <si>
    <t>Immigrants</t>
  </si>
  <si>
    <t>Single people</t>
  </si>
  <si>
    <t>Students</t>
  </si>
  <si>
    <t>Homeowners</t>
  </si>
  <si>
    <t>People who are rich</t>
  </si>
  <si>
    <t>Middle-aged people</t>
  </si>
  <si>
    <t>Other (please specify)</t>
  </si>
  <si>
    <t>If you had to choose, which of these groups of people should be a top priority for the UK Government to support? Select up to three.</t>
  </si>
  <si>
    <t>Which of the following groups in society do you think are most at risk of Government cuts under the Labour Government? Select up to three</t>
  </si>
  <si>
    <t>I would definitely be willing</t>
  </si>
  <si>
    <t>I might be willing</t>
  </si>
  <si>
    <t>I would not be willing</t>
  </si>
  <si>
    <t>Grid Summary: Would you be willing to pay more in taxes if it meant better support for the following people in the UK?</t>
  </si>
  <si>
    <t xml:space="preserve">Would you be willing to pay more in taxes if it meant better support for the following people in the UK?: Families with children </t>
  </si>
  <si>
    <t>Would you be willing to pay more in taxes if it meant better support for the following people in the UK?: Single people</t>
  </si>
  <si>
    <t>Would you be willing to pay more in taxes if it meant better support for the following people in the UK?: Working adults</t>
  </si>
  <si>
    <t>Would you be willing to pay more in taxes if it meant better support for the following people in the UK?: Retired adults</t>
  </si>
  <si>
    <t>Would you be willing to pay more in taxes if it meant better support for the following people in the UK?: Students</t>
  </si>
  <si>
    <t>Would you be willing to pay more in taxes if it meant better support for the following people in the UK?: People who are rich</t>
  </si>
  <si>
    <t>Would you be willing to pay more in taxes if it meant better support for the following people in the UK?: People who are poor</t>
  </si>
  <si>
    <t>Would you be willing to pay more in taxes if it meant better support for the following people in the UK?: Young people in general</t>
  </si>
  <si>
    <t>Would you be willing to pay more in taxes if it meant better support for the following people in the UK?: Older people in general</t>
  </si>
  <si>
    <t>Would you be willing to pay more in taxes if it meant better support for the following people in the UK?: Middle-aged people</t>
  </si>
  <si>
    <t>Would you be willing to pay more in taxes if it meant better support for the following people in the UK?: Homeowners</t>
  </si>
  <si>
    <t>Would you be willing to pay more in taxes if it meant better support for the following people in the UK?: Renters</t>
  </si>
  <si>
    <t>Would you be willing to pay more in taxes if it meant better support for the following people in the UK?: Immigrants</t>
  </si>
  <si>
    <t>Would you be willing to pay more in taxes if it meant better support for the following people in the UK?: People born and raised in the UK</t>
  </si>
  <si>
    <t>Would you be willing to pay more in taxes if it meant better support for the following people in the UK?: Older people in poverty</t>
  </si>
  <si>
    <t>Would you be willing to pay more in taxes if it meant better support for the following people in the UK?: Working-age adults in poverty</t>
  </si>
  <si>
    <t>Would you be willing to pay more in taxes if it meant better support for the following people in the UK?: Families with children in poverty</t>
  </si>
  <si>
    <t>Very important</t>
  </si>
  <si>
    <t>Somewhat important</t>
  </si>
  <si>
    <t>Not that important</t>
  </si>
  <si>
    <t>Not at all important</t>
  </si>
  <si>
    <t>Total Important:</t>
  </si>
  <si>
    <t>Net:</t>
  </si>
  <si>
    <t>Grid Summary: If there were an election tomorrow, how much would the different political parties’ policies towards the following groups influence your vote?</t>
  </si>
  <si>
    <t xml:space="preserve">If there were an election tomorrow, how much would the different political parties’ policies towards the following groups influence your vote?: Families with children </t>
  </si>
  <si>
    <t>If there were an election tomorrow, how much would the different political parties’ policies towards the following groups influence your vote?: Single people</t>
  </si>
  <si>
    <t>If there were an election tomorrow, how much would the different political parties’ policies towards the following groups influence your vote?: Working adults</t>
  </si>
  <si>
    <t>If there were an election tomorrow, how much would the different political parties’ policies towards the following groups influence your vote?: Retired adults</t>
  </si>
  <si>
    <t>If there were an election tomorrow, how much would the different political parties’ policies towards the following groups influence your vote?: Students</t>
  </si>
  <si>
    <t>If there were an election tomorrow, how much would the different political parties’ policies towards the following groups influence your vote?: People who are rich</t>
  </si>
  <si>
    <t>If there were an election tomorrow, how much would the different political parties’ policies towards the following groups influence your vote?: People who are poor</t>
  </si>
  <si>
    <t>If there were an election tomorrow, how much would the different political parties’ policies towards the following groups influence your vote?: Young people in general</t>
  </si>
  <si>
    <t>If there were an election tomorrow, how much would the different political parties’ policies towards the following groups influence your vote?: Older people in general</t>
  </si>
  <si>
    <t>If there were an election tomorrow, how much would the different political parties’ policies towards the following groups influence your vote?: Middle-aged people</t>
  </si>
  <si>
    <t>If there were an election tomorrow, how much would the different political parties’ policies towards the following groups influence your vote?: Homeowners</t>
  </si>
  <si>
    <t>If there were an election tomorrow, how much would the different political parties’ policies towards the following groups influence your vote?: Renters</t>
  </si>
  <si>
    <t>If there were an election tomorrow, how much would the different political parties’ policies towards the following groups influence your vote?: Immigrants</t>
  </si>
  <si>
    <t>If there were an election tomorrow, how much would the different political parties’ policies towards the following groups influence your vote?: People born and raised in the UK</t>
  </si>
  <si>
    <t>If there were an election tomorrow, how much would the different political parties’ policies towards the following groups influence your vote?: Older people in poverty</t>
  </si>
  <si>
    <t>If there were an election tomorrow, how much would the different political parties’ policies towards the following groups influence your vote?: Working-age adults in poverty</t>
  </si>
  <si>
    <t>If there were an election tomorrow, how much would the different political parties’ policies towards the following groups influence your vote?: Families with children in poverty</t>
  </si>
  <si>
    <t>Significantly negatively impacted</t>
  </si>
  <si>
    <t>Somewhat negatively impacted</t>
  </si>
  <si>
    <t>Not impacted at all</t>
  </si>
  <si>
    <t>Somewhat positively impacted</t>
  </si>
  <si>
    <t>Significantly positively impacted</t>
  </si>
  <si>
    <t>Grid Summary: In your view, how have the following groups been impacted by the Labour Government's decisions so far, if at all? </t>
  </si>
  <si>
    <t xml:space="preserve">In your view, how have the following groups been impacted by the Labour Government's decisions so far, if at all? : Families with children </t>
  </si>
  <si>
    <t>In your view, how have the following groups been impacted by the Labour Government's decisions so far, if at all? : Single people</t>
  </si>
  <si>
    <t>In your view, how have the following groups been impacted by the Labour Government's decisions so far, if at all? : Working adults</t>
  </si>
  <si>
    <t>In your view, how have the following groups been impacted by the Labour Government's decisions so far, if at all? : Retired adults</t>
  </si>
  <si>
    <t>In your view, how have the following groups been impacted by the Labour Government's decisions so far, if at all? : Students</t>
  </si>
  <si>
    <t>In your view, how have the following groups been impacted by the Labour Government's decisions so far, if at all? : People who are rich</t>
  </si>
  <si>
    <t>In your view, how have the following groups been impacted by the Labour Government's decisions so far, if at all? : People who are poor</t>
  </si>
  <si>
    <t>In your view, how have the following groups been impacted by the Labour Government's decisions so far, if at all? : Young people in general</t>
  </si>
  <si>
    <t>In your view, how have the following groups been impacted by the Labour Government's decisions so far, if at all? : Older people in general</t>
  </si>
  <si>
    <t>In your view, how have the following groups been impacted by the Labour Government's decisions so far, if at all? : Middle-aged people</t>
  </si>
  <si>
    <t>In your view, how have the following groups been impacted by the Labour Government's decisions so far, if at all? : Homeowners</t>
  </si>
  <si>
    <t>In your view, how have the following groups been impacted by the Labour Government's decisions so far, if at all? : Renters</t>
  </si>
  <si>
    <t>In your view, how have the following groups been impacted by the Labour Government's decisions so far, if at all? : Immigrants</t>
  </si>
  <si>
    <t>In your view, how have the following groups been impacted by the Labour Government's decisions so far, if at all? : People born and raised in the UK</t>
  </si>
  <si>
    <t>In your view, how have the following groups been impacted by the Labour Government's decisions so far, if at all? : Older people in poverty</t>
  </si>
  <si>
    <t>In your view, how have the following groups been impacted by the Labour Government's decisions so far, if at all? : Working-age adults in poverty</t>
  </si>
  <si>
    <t>In your view, how have the following groups been impacted by the Labour Government's decisions so far, if at all? : Families with children in poverty</t>
  </si>
  <si>
    <t>Somewhat a priority</t>
  </si>
  <si>
    <t>Grid Summary: In your view, to what extent has the Labour Government prioritised helping the following groups since it came to power?</t>
  </si>
  <si>
    <t xml:space="preserve">In your view, to what extent has the Labour Government prioritised helping the following groups since it came to power?: Families with children </t>
  </si>
  <si>
    <t>In your view, to what extent has the Labour Government prioritised helping the following groups since it came to power?: Single people</t>
  </si>
  <si>
    <t>In your view, to what extent has the Labour Government prioritised helping the following groups since it came to power?: Working adults</t>
  </si>
  <si>
    <t>In your view, to what extent has the Labour Government prioritised helping the following groups since it came to power?: Retired adults</t>
  </si>
  <si>
    <t>In your view, to what extent has the Labour Government prioritised helping the following groups since it came to power?: Students</t>
  </si>
  <si>
    <t>In your view, to what extent has the Labour Government prioritised helping the following groups since it came to power?: People who are rich</t>
  </si>
  <si>
    <t>In your view, to what extent has the Labour Government prioritised helping the following groups since it came to power?: People who are poor</t>
  </si>
  <si>
    <t>In your view, to what extent has the Labour Government prioritised helping the following groups since it came to power?: Young people in general</t>
  </si>
  <si>
    <t>In your view, to what extent has the Labour Government prioritised helping the following groups since it came to power?: Older people in general</t>
  </si>
  <si>
    <t>In your view, to what extent has the Labour Government prioritised helping the following groups since it came to power?: Middle-aged people</t>
  </si>
  <si>
    <t>In your view, to what extent has the Labour Government prioritised helping the following groups since it came to power?: Homeowners</t>
  </si>
  <si>
    <t>In your view, to what extent has the Labour Government prioritised helping the following groups since it came to power?: Renters</t>
  </si>
  <si>
    <t>In your view, to what extent has the Labour Government prioritised helping the following groups since it came to power?: Immigrants</t>
  </si>
  <si>
    <t>In your view, to what extent has the Labour Government prioritised helping the following groups since it came to power?: People born and raised in the UK</t>
  </si>
  <si>
    <t>In your view, to what extent has the Labour Government prioritised helping the following groups since it came to power?: Older people in poverty</t>
  </si>
  <si>
    <t>In your view, to what extent has the Labour Government prioritised helping the following groups since it came to power?: Working-age adults in poverty</t>
  </si>
  <si>
    <t>In your view, to what extent has the Labour Government prioritised helping the following groups since it came to power?: Families with children in poverty</t>
  </si>
  <si>
    <t xml:space="preserve"> Launched a state-owned energy investment and generation company (GB Energy)</t>
  </si>
  <si>
    <t xml:space="preserve"> Passed legislation to renationalise the railways</t>
  </si>
  <si>
    <t xml:space="preserve"> Introduced a law to enhance the rights of people who rent, including banning no-fault evictions</t>
  </si>
  <si>
    <t xml:space="preserve"> Raised the National Living Wage for over-21s (the minimum wage) by 6.7% from April 2025</t>
  </si>
  <si>
    <t xml:space="preserve"> Introduced planning reforms to make it easier to build houses and infrastructure</t>
  </si>
  <si>
    <t xml:space="preserve"> Introduced legislation to increase workers’ rights, including on sick pay, flexible working and protection from unfair dismissal</t>
  </si>
  <si>
    <t xml:space="preserve"> Ended Winter Fuel Payments for most pensioners</t>
  </si>
  <si>
    <t xml:space="preserve"> Increased employer National Insurance Contributions (NICs)</t>
  </si>
  <si>
    <t>I strongly support this</t>
  </si>
  <si>
    <t>I somewhat support this</t>
  </si>
  <si>
    <t>I somewhat oppose this</t>
  </si>
  <si>
    <t>I strongly oppose this</t>
  </si>
  <si>
    <t>N/A - I have no opinion on this</t>
  </si>
  <si>
    <t>Grid Summary: Since coming to power, the UK Labour Government has introduced the following policies. Please indicate to what extent you support or oppose these policies in the UK. </t>
  </si>
  <si>
    <t>Since coming to power, the UK Labour Government has introduced the following policies. Please indicate to what extent you support or oppose these policies in the UK. : Launched a state-owned energy investment and generation company (GB Energy)</t>
  </si>
  <si>
    <t>Since coming to power, the UK Labour Government has introduced the following policies. Please indicate to what extent you support or oppose these policies in the UK. : Passed legislation to renationalise the railways</t>
  </si>
  <si>
    <t>Since coming to power, the UK Labour Government has introduced the following policies. Please indicate to what extent you support or oppose these policies in the UK. : Introduced a law to enhance the rights of people who rent, including banning no-fault evictions</t>
  </si>
  <si>
    <t>Since coming to power, the UK Labour Government has introduced the following policies. Please indicate to what extent you support or oppose these policies in the UK. : Raised the National Living Wage for over-21s (the minimum wage) by 6.7% from April 2025</t>
  </si>
  <si>
    <t>Since coming to power, the UK Labour Government has introduced the following policies. Please indicate to what extent you support or oppose these policies in the UK. : Introduced planning reforms to make it easier to build houses and infrastructure</t>
  </si>
  <si>
    <t>Since coming to power, the UK Labour Government has introduced the following policies. Please indicate to what extent you support or oppose these policies in the UK. : Introduced legislation to increase workers’ rights, including on sick pay, flexible working and protection from unfair dismissal</t>
  </si>
  <si>
    <t>Since coming to power, the UK Labour Government has introduced the following policies. Please indicate to what extent you support or oppose these policies in the UK. : Ended Winter Fuel Payments for most pensioners</t>
  </si>
  <si>
    <t>Since coming to power, the UK Labour Government has introduced the following policies. Please indicate to what extent you support or oppose these policies in the UK. : Increased employer National Insurance Contributions (NICs)</t>
  </si>
  <si>
    <t xml:space="preserve"> Introduced VAT on private schools</t>
  </si>
  <si>
    <t xml:space="preserve"> No increases to income tax, employee national insurance or VAT</t>
  </si>
  <si>
    <t xml:space="preserve"> Delivered 200,000 extra NHS appointments</t>
  </si>
  <si>
    <t xml:space="preserve"> Decided not to compensate women affected by previous increases to the rising state pension age (“Waspi women”)</t>
  </si>
  <si>
    <t xml:space="preserve"> Introduced welfare reforms aimed at getting more people into work and cutting disability benefits by £5 billion</t>
  </si>
  <si>
    <t xml:space="preserve"> Cut the international aid budget to pay for increased defence spending</t>
  </si>
  <si>
    <t>Since coming to power, the UK Labour Government has introduced the following policies. Please indicate to what extent you support or oppose these policies in the UK. : Introduced VAT on private schools</t>
  </si>
  <si>
    <t>Since coming to power, the UK Labour Government has introduced the following policies. Please indicate to what extent you support or oppose these policies in the UK. ...309: No increases to income tax, employee national insurance or VAT</t>
  </si>
  <si>
    <t>Since coming to power, the UK Labour Government has introduced the following policies. Please indicate to what extent you support or oppose these policies in the UK. : Delivered 200,000 extra NHS appointments</t>
  </si>
  <si>
    <t>Since coming to power, the UK Labour Government has introduced the following policies. Please indicate to what extent you support or oppose these policies in the UK. : Decided not to compensate women affected by previous increases to the rising state pension age (“Waspi women”)</t>
  </si>
  <si>
    <t>Since coming to power, the UK Labour Government has introduced the following policies. Please indicate to what extent you support or oppose these policies in the UK. : Introduced welfare reforms aimed at getting more people into work and cutting disability benefits by £5 billion</t>
  </si>
  <si>
    <t>Since coming to power, the UK Labour Government has introduced the following policies. Please indicate to what extent you support or oppose these policies in the UK. : Cut the international aid budget to pay for increased defence spending</t>
  </si>
  <si>
    <t>There are many older people who won’t qualify for Winter Fuel Payments but are still living on a low income</t>
  </si>
  <si>
    <t>Taking away this support shows a lack of respect and care for older people</t>
  </si>
  <si>
    <t>More older people are going to have worse health or die</t>
  </si>
  <si>
    <t>It could punish those who’ve saved carefully for retirement</t>
  </si>
  <si>
    <t>It risks leaving people too ashamed to ask for help they desperately need</t>
  </si>
  <si>
    <t>It probably won’t save much money</t>
  </si>
  <si>
    <t>Means-testing is expensive to administer</t>
  </si>
  <si>
    <t>Universal benefits are the best way to ensure that everyone who needs the money receives it</t>
  </si>
  <si>
    <t>You said that you oppose ending Winter Fuel Payments for most pensioners in the UK, what are your reasons for this? Select all that apply</t>
  </si>
  <si>
    <t>BASE: Respondents who oppose the Government's decision to end the winter fuel payment</t>
  </si>
  <si>
    <t>Support should go to those who genuinely need it most</t>
  </si>
  <si>
    <t>It’s unfair that millionaires used to receive the same help as low-income pensioners</t>
  </si>
  <si>
    <t>Universal payments are wasteful when some people can easily afford their bills</t>
  </si>
  <si>
    <t>Public support should be based on need, not age alone</t>
  </si>
  <si>
    <t>Means-testing makes the system more responsible and efficient</t>
  </si>
  <si>
    <t>The UK government can save money and spend it on other vital services</t>
  </si>
  <si>
    <t>The cost of a universal payment to all pensioners doesn’t reflect today’s economic realities</t>
  </si>
  <si>
    <t>I don’t support anyone getting winter fuel payments</t>
  </si>
  <si>
    <t>Older people have enough money and don’t need the support</t>
  </si>
  <si>
    <t>It is an efficient way to deal with the hole in public finances</t>
  </si>
  <si>
    <t>Help for energy bills should be the responsibility of energy companies</t>
  </si>
  <si>
    <t>You said that you support ending Winter Fuel Payments for most pensioners in the UK, what are your reasons for this? Select all that apply</t>
  </si>
  <si>
    <t>BASE: Respondents who support the Government's decision to end the winter fuel payment</t>
  </si>
  <si>
    <t xml:space="preserve"> In general</t>
  </si>
  <si>
    <t xml:space="preserve"> Financial stability</t>
  </si>
  <si>
    <t xml:space="preserve"> Living standards</t>
  </si>
  <si>
    <t xml:space="preserve"> Levels of home ownership</t>
  </si>
  <si>
    <t>Significantly better off</t>
  </si>
  <si>
    <t>Somewhat better off</t>
  </si>
  <si>
    <t>No better or worse off</t>
  </si>
  <si>
    <t>Somewhat worse off</t>
  </si>
  <si>
    <t>Significantly worse off</t>
  </si>
  <si>
    <t>Grid Summary: In your opinion, do most older people have it better or worse off than other people in the UK in the following ways?</t>
  </si>
  <si>
    <t>In your opinion, do most older people have it better or worse off than other people in the UK in the following ways?: In general</t>
  </si>
  <si>
    <t>In your opinion, do most older people have it better or worse off than other people in the UK in the following ways?: Financial stability</t>
  </si>
  <si>
    <t>In your opinion, do most older people have it better or worse off than other people in the UK in the following ways?: Living standards</t>
  </si>
  <si>
    <t>In your opinion, do most older people have it better or worse off than other people in the UK in the following ways?: Levels of home ownership</t>
  </si>
  <si>
    <t xml:space="preserve"> Sociable|Isolated</t>
  </si>
  <si>
    <t xml:space="preserve"> Stable|Struggling</t>
  </si>
  <si>
    <t xml:space="preserve"> Healthy|Unhealthy</t>
  </si>
  <si>
    <t xml:space="preserve"> Dependent|Independent</t>
  </si>
  <si>
    <t xml:space="preserve"> Respected|Disrespected</t>
  </si>
  <si>
    <t>-2</t>
  </si>
  <si>
    <t>-1</t>
  </si>
  <si>
    <t>0</t>
  </si>
  <si>
    <t>1</t>
  </si>
  <si>
    <t>2</t>
  </si>
  <si>
    <t>Grid Summary: Thinking about older people in the UK in general, how would you describe their lives?</t>
  </si>
  <si>
    <t>Thinking about older people in the UK in general, how would you describe their lives?: Sociable|Isolated</t>
  </si>
  <si>
    <t>Thinking about older people in the UK in general, how would you describe their lives?: Stable|Struggling</t>
  </si>
  <si>
    <t>Thinking about older people in the UK in general, how would you describe their lives?: Healthy|Unhealthy</t>
  </si>
  <si>
    <t>Thinking about older people in the UK in general, how would you describe their lives?: Dependent|Independent</t>
  </si>
  <si>
    <t>Thinking about older people in the UK in general, how would you describe their lives?: Respected|Disrespected</t>
  </si>
  <si>
    <t>Cost of living (including food costs and energy bills)</t>
  </si>
  <si>
    <t>Cost and availability of social care</t>
  </si>
  <si>
    <t>Low state pension</t>
  </si>
  <si>
    <t>Poor access to healthcare (including GPs)</t>
  </si>
  <si>
    <t>Loneliness and isolation</t>
  </si>
  <si>
    <t>Scams and fraud targeting older people</t>
  </si>
  <si>
    <t>Poor physical and mental health</t>
  </si>
  <si>
    <t>They often don’t receive the benefits they are entitled to</t>
  </si>
  <si>
    <t>Digital exclusion (difficulty accessing online services or technology)</t>
  </si>
  <si>
    <t>Financial instability</t>
  </si>
  <si>
    <t>Age discrimination (e.g., in healthcare, employment, or society)</t>
  </si>
  <si>
    <t>Caring responsibilities (e.g., for a partner or grandchildren)</t>
  </si>
  <si>
    <t>Limited access to transport/mobility issues</t>
  </si>
  <si>
    <t>Lack of suitable housing</t>
  </si>
  <si>
    <t>Lack of affordable housing</t>
  </si>
  <si>
    <t>N/A - older people are facing no challenges</t>
  </si>
  <si>
    <t>What are the biggest challenges currently facing older people in the UK? Select up to three.</t>
  </si>
  <si>
    <t xml:space="preserve"> The Government has a role to play in ensuring that older people maintain a decent standard of living</t>
  </si>
  <si>
    <t xml:space="preserve"> The Government should do more to ensure that older people maintain a decent standard of living</t>
  </si>
  <si>
    <t xml:space="preserve"> Older people in the UK deserve more support and attention from the Government than they currently receive.</t>
  </si>
  <si>
    <t xml:space="preserve"> Older people in the UK deserve more support and attention from society than they currently receive.</t>
  </si>
  <si>
    <t xml:space="preserve"> Life is getting more difficult for older people in the UK than it used to be.</t>
  </si>
  <si>
    <t xml:space="preserve"> Politicians care too much about looking after older people in the UK.</t>
  </si>
  <si>
    <t>Strongly agree</t>
  </si>
  <si>
    <t>Somewhat agree</t>
  </si>
  <si>
    <t>Somewhat disagree</t>
  </si>
  <si>
    <t>Strongly disagree</t>
  </si>
  <si>
    <t>Don't know</t>
  </si>
  <si>
    <t>Total Agree:</t>
  </si>
  <si>
    <t>Total Disagree:</t>
  </si>
  <si>
    <t>Grid Summary: To what extent do you agree or disagree with the following?</t>
  </si>
  <si>
    <t>To what extent do you agree or disagree with the following?: Older people in the UK deserve more support and attention from society than they currently receive.</t>
  </si>
  <si>
    <t>To what extent do you agree or disagree with the following?: Older people in the UK deserve more support and attention from the Government than they currently receive.</t>
  </si>
  <si>
    <t>To what extent do you agree or disagree with the following?: Politicians care too much about looking after older people in the UK.</t>
  </si>
  <si>
    <t>To what extent do you agree or disagree with the following?: Life is getting more difficult for older people in the UK than it used to be.</t>
  </si>
  <si>
    <t>To what extent do you agree or disagree with the following?: The Government has a role to play in ensuring that older people maintain a decent standard of living</t>
  </si>
  <si>
    <t>To what extent do you agree or disagree with the following?: The Government should do more to ensure that older people maintain a decent standard of living</t>
  </si>
  <si>
    <t>Very aware – I know a lot about this issue</t>
  </si>
  <si>
    <t>Fairly aware – I know a bit about it</t>
  </si>
  <si>
    <t>Not very aware – I’ve heard of it but don’t know much</t>
  </si>
  <si>
    <t>Not at all aware – This is new to me</t>
  </si>
  <si>
    <t>Don’t know / Not sure</t>
  </si>
  <si>
    <t xml:space="preserve"> Before today, how aware were you of the issue of older people living in poverty in the UK?</t>
  </si>
  <si>
    <t>The UK government</t>
  </si>
  <si>
    <t>Healthcare Services (NHS)</t>
  </si>
  <si>
    <t>Local government and councils</t>
  </si>
  <si>
    <t>Utility companies for services (e.g. water, energy and broadband)</t>
  </si>
  <si>
    <t>Regulators for services (e.g. water, energy and broadband)</t>
  </si>
  <si>
    <t>Their children and/or families</t>
  </si>
  <si>
    <t>The individuals themselves</t>
  </si>
  <si>
    <t>Pension Providers</t>
  </si>
  <si>
    <t>Friends and neighbours</t>
  </si>
  <si>
    <t>Charities / Nonprofit Organisations</t>
  </si>
  <si>
    <t>Previous/current employers</t>
  </si>
  <si>
    <t>Which of the following has a role to play in addressing older people living in poverty in the UK? Select any which apply</t>
  </si>
  <si>
    <t>The rising cost of living</t>
  </si>
  <si>
    <t>Fuel poverty and high energy bills</t>
  </si>
  <si>
    <t>Erosion of savings and pensions</t>
  </si>
  <si>
    <t>Insufficient State Pension</t>
  </si>
  <si>
    <t>Cuts to social care and support services</t>
  </si>
  <si>
    <t>Loneliness and isolation affecting access to help</t>
  </si>
  <si>
    <t>Increased housing costs</t>
  </si>
  <si>
    <t>Low take-up of benefits such as Pension Credit</t>
  </si>
  <si>
    <t>Age discrimination in employment and services</t>
  </si>
  <si>
    <t>Lack of affordable transport</t>
  </si>
  <si>
    <t>As far as you are aware, what has led to rising levels of older people living in poverty? Select all that apply.</t>
  </si>
  <si>
    <t>What are the biggest challenges currently facing older people living in poverty? Select up to three.</t>
  </si>
  <si>
    <t xml:space="preserve"> Setting up a commission on the future of social care to report in 2028</t>
  </si>
  <si>
    <t>This policy is a very good thing for older people</t>
  </si>
  <si>
    <t>This policy is a good thing for older people</t>
  </si>
  <si>
    <t>This policy does not affect older people</t>
  </si>
  <si>
    <t>This policy is a bad thing for older people</t>
  </si>
  <si>
    <t>This policy is a very bad thing for older people</t>
  </si>
  <si>
    <t>Grid Summary: To what extent do you expect the following policies to be good or bad, or make no difference either way, for people over 65? </t>
  </si>
  <si>
    <t>To what extent do you expect the following policies to be good or bad, or make no difference either way, for people over 65? : Launched a state-owned energy investment and generation company (GB Energy)</t>
  </si>
  <si>
    <t>To what extent do you expect the following policies to be good or bad, or make no difference either way, for people over 65? : Passed legislation to renationalise the railways</t>
  </si>
  <si>
    <t>To what extent do you expect the following policies to be good or bad, or make no difference either way, for people over 65? : Introduced a law to enhance the rights of people who rent, including banning no-fault evictions</t>
  </si>
  <si>
    <t>To what extent do you expect the following policies to be good or bad, or make no difference either way, for people over 65? : Raised the National Living Wage for over-21s (the minimum wage) by 6.7% from April 2025</t>
  </si>
  <si>
    <t>To what extent do you expect the following policies to be good or bad, or make no difference either way, for people over 65? : Introduced planning reforms to make it easier to build houses and infrastructure</t>
  </si>
  <si>
    <t>To what extent do you expect the following policies to be good or bad, or make no difference either way, for people over 65? : Introduced legislation to increase workers’ rights, including on sick pay, flexible working and protection from unfair dismissal</t>
  </si>
  <si>
    <t>To what extent do you expect the following policies to be good or bad, or make no difference either way, for people over 65? : Ended Winter Fuel Payments for most pensioners</t>
  </si>
  <si>
    <t>To what extent do you expect the following policies to be good or bad, or make no difference either way, for people over 65? : Increased employer National Insurance Contributions (NICs)</t>
  </si>
  <si>
    <t>To what extent do you expect the following policies to be good or bad, or make no difference either way, for people over 65? : Introduced VAT on private schools</t>
  </si>
  <si>
    <t>To what extent do you expect the following policies to be good or bad, or make no difference either way, for people over 65? : No increases to income tax, employee national insurance or VAT</t>
  </si>
  <si>
    <t>To what extent do you expect the following policies to be good or bad, or make no difference either way, for people over 65? : Delivered 200,000 extra NHS appointments</t>
  </si>
  <si>
    <t>To what extent do you expect the following policies to be good or bad, or make no difference either way, for people over 65? : Decided not to compensate women affected by previous increases to the rising state pension age (“Waspi women”)</t>
  </si>
  <si>
    <t>To what extent do you expect the following policies to be good or bad, or make no difference either way, for people over 65? : Introduced welfare reforms aimed at getting more people into work and cutting disability benefits by £5 billion</t>
  </si>
  <si>
    <t>To what extent do you expect the following policies to be good or bad, or make no difference either way, for people over 65? : Setting up a commission on the future of social care to report in 2028</t>
  </si>
  <si>
    <t>To what extent do you expect the following policies to be good or bad, or make no difference either way, for people over 65? : Cut the international aid budget to pay for increased defence spending</t>
  </si>
  <si>
    <t xml:space="preserve"> Provide further help to older people in poverty with their gas and electricity costs</t>
  </si>
  <si>
    <t xml:space="preserve"> Provide further help to older people in poverty with their water costs</t>
  </si>
  <si>
    <t xml:space="preserve"> Provide more support to older people in poverty with their housing costs</t>
  </si>
  <si>
    <t xml:space="preserve"> Provide more funding for social care services that support older people in general</t>
  </si>
  <si>
    <t xml:space="preserve"> Provide more funding to build or adapt more suitable housing for older people in general</t>
  </si>
  <si>
    <t xml:space="preserve"> Changing the benefit system so that all older people are receiving the benefits they are entitled to without having to apply</t>
  </si>
  <si>
    <t xml:space="preserve"> Make sure that pensions and means-tested benefits are high enough to keep older people out of poverty</t>
  </si>
  <si>
    <t xml:space="preserve"> Create a long-term strategy to ensure that the state pension is fit for purpose</t>
  </si>
  <si>
    <t>I would strongly support this decision</t>
  </si>
  <si>
    <t>I would somewhat support this decision</t>
  </si>
  <si>
    <t>I would somewhat oppose this decision</t>
  </si>
  <si>
    <t>I would strongly oppose this decision</t>
  </si>
  <si>
    <t>N/A - I have no opinion on this decision</t>
  </si>
  <si>
    <t>Grid Summary: To what extent would you support or oppose a UK government decision to do the following? </t>
  </si>
  <si>
    <t>To what extent would you support or oppose a UK government decision to do the following? : Provide further help to older people in poverty with their gas and electricity costs</t>
  </si>
  <si>
    <t>To what extent would you support or oppose a UK government decision to do the following? : Provide further help to older people in poverty with their water costs</t>
  </si>
  <si>
    <t>To what extent would you support or oppose a UK government decision to do the following? : Provide more support to older people in poverty with their housing costs</t>
  </si>
  <si>
    <t>To what extent would you support or oppose a UK government decision to do the following? : Provide more funding for social care services that support older people in general</t>
  </si>
  <si>
    <t>To what extent would you support or oppose a UK government decision to do the following? : Provide more funding to build or adapt more suitable housing for older people in general</t>
  </si>
  <si>
    <t>To what extent would you support or oppose a UK government decision to do the following? : Changing the benefit system so that all older people are receiving the benefits they are entitled to without having to apply</t>
  </si>
  <si>
    <t>To what extent would you support or oppose a UK government decision to do the following? : Make sure that pensions and means-tested benefits are high enough to keep older people out of poverty</t>
  </si>
  <si>
    <t>To what extent would you support or oppose a UK government decision to do the following? : Create a long-term strategy to ensure that the state pension is fit for purpose</t>
  </si>
  <si>
    <t>To what extent would you support or oppose a government decision to do the following?  </t>
  </si>
  <si>
    <t xml:space="preserve"> Means-test the state pension so it is only received by lower-income pensioners</t>
  </si>
  <si>
    <t xml:space="preserve"> Replace the triple lock with a guarantee that the state pension will always rise, but not necessarily as quickly as under the current system</t>
  </si>
  <si>
    <t xml:space="preserve"> Increase the State Pension age</t>
  </si>
  <si>
    <t xml:space="preserve"> Introduce a more restrictive health assessment that leads to fewer older people being eligible for Attendance Allowance (a benefit for older people with disabilities and care needs)</t>
  </si>
  <si>
    <t xml:space="preserve"> Means-test Attendance Allowance (a benefit for older people with disabilities and care needs) so it is only paid to older people who have a low income</t>
  </si>
  <si>
    <t xml:space="preserve"> Changing housing benefit so that it covers the cost of the rent of pensioners on low income</t>
  </si>
  <si>
    <t xml:space="preserve"> Introducing a commissioner for older people, similar to the Children's Commissioner</t>
  </si>
  <si>
    <t xml:space="preserve"> Compensating WASPI women (women born in the 1950’s who were negatively affected by changes to the State Pension Age) for the pension that they lost</t>
  </si>
  <si>
    <t xml:space="preserve">Grid Summary:  earnings growth, CPI inflation or 2.5% </t>
  </si>
  <si>
    <t>To what extent would you support or oppose a government decision to do the following?  : Means-test the state pension so it is only received by lower-income pensioners</t>
  </si>
  <si>
    <t>To what extent would you support or oppose a government decision to do the following?  : Replace the triple lock with a guarantee that the state pension will always rise, but not necessarily as quickly as under the current system</t>
  </si>
  <si>
    <t>To what extent would you support or oppose a government decision to do the following?  : Increase the State Pension age</t>
  </si>
  <si>
    <t>To what extent would you support or oppose a government decision to do the following?  : Introduce a more restrictive health assessment that leads to fewer older people being eligible for Attendance Allowance (a benefit for older people with disabilities and care needs)</t>
  </si>
  <si>
    <t>To what extent would you support or oppose a government decision to do the following?  : Means-test Attendance Allowance (a benefit for older people with disabilities and care needs) so it is only paid to older people who have a low income</t>
  </si>
  <si>
    <t>To what extent would you support or oppose a government decision to do the following?  : Changing housing benefit so that it covers the cost of the rent of pensioners on low income</t>
  </si>
  <si>
    <t>To what extent would you support or oppose a government decision to do the following?  : Introducing a commissioner for older people, similar to the Children's Commissioner</t>
  </si>
  <si>
    <t>To what extent would you support or oppose a government decision to do the following?  : Compensating WASPI women (women born in the 1950’s who were negatively affected by changes to the State Pension Age) for the pension that they lost</t>
  </si>
  <si>
    <t xml:space="preserve"> Introduce a sliding scale so that higher payments go to low-income pensioners, and lower payments go to wealthier ones.</t>
  </si>
  <si>
    <t xml:space="preserve"> Restore Winter Fuel Payments for all pensioners regardless of income</t>
  </si>
  <si>
    <t xml:space="preserve"> Restore Winter Fuel Payments for all pensioners regardless of income but make it taxable income so that those on higher incomes pay some back via tax</t>
  </si>
  <si>
    <t xml:space="preserve"> Restore Winter Fuel Payments for all pensioners except the richest 10%</t>
  </si>
  <si>
    <t xml:space="preserve"> Restrict Winter Fuel Payments for only pensioners who have a disability</t>
  </si>
  <si>
    <t xml:space="preserve"> Restrict Winter Fuel Payments for only pensioners who have low or no private pension</t>
  </si>
  <si>
    <t xml:space="preserve"> Replace cash payments with energy vouchers or direct credits to energy bills, ensuring funds are used for heating</t>
  </si>
  <si>
    <t xml:space="preserve"> Require recipients to opt-in annually with a brief self-assessment on need or income</t>
  </si>
  <si>
    <t xml:space="preserve"> Abolish Winter Fuel Payments for all pensioners regardless of income</t>
  </si>
  <si>
    <t>Grid Summary: To what extent would you support or oppose a future government decision to change the Winter Fuel Payment again in the following ways? </t>
  </si>
  <si>
    <t>To what extent would you support or oppose a future government decision to change the Winter Fuel Payment again in the following ways? : Introduce a sliding scale so that higher payments go to low-income pensioners, and lower payments go to wealthier ones.</t>
  </si>
  <si>
    <t>To what extent would you support or oppose a future government decision to change the Winter Fuel Payment again in the following ways? : Restore Winter Fuel Payments for all pensioners regardless of income</t>
  </si>
  <si>
    <t>To what extent would you support or oppose a future government decision to change the Winter Fuel Payment again in the following ways? : Restore Winter Fuel Payments for all pensioners regardless of income but make it taxable income so that those on higher incomes pay some back via tax</t>
  </si>
  <si>
    <t>To what extent would you support or oppose a future government decision to change the Winter Fuel Payment again in the following ways? : Restore Winter Fuel Payments for all pensioners except the richest 10%</t>
  </si>
  <si>
    <t>To what extent would you support or oppose a future government decision to change the Winter Fuel Payment again in the following ways? : Restrict Winter Fuel Payments for only pensioners who have a disability</t>
  </si>
  <si>
    <t>To what extent would you support or oppose a future government decision to change the Winter Fuel Payment again in the following ways? : Restrict Winter Fuel Payments for only pensioners who have low or no private pension</t>
  </si>
  <si>
    <t>To what extent would you support or oppose a future government decision to change the Winter Fuel Payment again in the following ways? : Replace cash payments with energy vouchers or direct credits to energy bills, ensuring funds are used for heating</t>
  </si>
  <si>
    <t>To what extent would you support or oppose a future government decision to change the Winter Fuel Payment again in the following ways? : Require recipients to opt-in annually with a brief self-assessment on need or income</t>
  </si>
  <si>
    <t>To what extent would you support or oppose a future government decision to change the Winter Fuel Payment again in the following ways? : Abolish Winter Fuel Payments for all pensioners regardless of income</t>
  </si>
  <si>
    <t>Full Results</t>
  </si>
  <si>
    <t>Since coming to power, the UK Labour Government has introduced the following policies. Please indicate to what extent you support or oppose these policies in the UK. : Kept the triple lock in place, so that the state pension automatically rises each year by the highest of  earnings growth, CPI inflation or 2.5%</t>
  </si>
  <si>
    <t>Kept the triple lock in place, so that the state pension automatically rises each year by the highest of  earnings growth, CPI inflation or 2.5%</t>
  </si>
  <si>
    <t>To what extent would you support or oppose a government decision to do the following?  : Abolish the triple lock, so that the state pension no longer automatically rises each year by the highest of  earnings growth, CPI inflation or 2.5%</t>
  </si>
  <si>
    <t>To what extent do you expect the following policies to be good or bad, or make no difference either way, for people over 65? : Kept the triple lock in place, so that the state pension automatically rises each year by the highest of  earnings growth, CPI inflation or 2.5%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</si>
</sst>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rgb="FF000000"/>
      <name val="Calibri"/>
      <family val="2"/>
      <scheme val="minor"/>
    </font>
    <font>
      <b/>
      <sz val="18"/>
      <color rgb="FF000000"/>
      <name val="Calibri"/>
    </font>
    <font>
      <b/>
      <sz val="14"/>
      <color rgb="FF000000"/>
      <name val="Calibri"/>
    </font>
    <font>
      <sz val="14"/>
      <color rgb="FF000000"/>
      <name val="Calibri"/>
    </font>
    <font>
      <sz val="13"/>
      <color rgb="FF000000"/>
      <name val="Calibri"/>
    </font>
    <font>
      <i/>
      <sz val="13"/>
      <color rgb="FF000000"/>
      <name val="Calibri"/>
    </font>
    <font>
      <i/>
      <u/>
      <sz val="13"/>
      <color theme="10"/>
      <name val="Calibri"/>
    </font>
    <font>
      <b/>
      <sz val="11"/>
      <color rgb="FF000000"/>
      <name val="Calibri"/>
    </font>
    <font>
      <sz val="11"/>
      <color rgb="FF000000"/>
      <name val="Calibri"/>
    </font>
    <font>
      <u/>
      <sz val="11"/>
      <color theme="10"/>
      <name val="Calibri"/>
    </font>
    <font>
      <b/>
      <sz val="12"/>
      <color rgb="FF000000"/>
      <name val="Calibri"/>
    </font>
    <font>
      <b/>
      <i/>
      <sz val="11"/>
      <color rgb="FF000000"/>
      <name val="Calibri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32">
    <xf numFmtId="0" fontId="0" fillId="0" borderId="0" xfId="0"/>
    <xf numFmtId="0" fontId="1" fillId="0" borderId="0" xfId="0" applyFont="1" applyAlignment="1">
      <alignment horizontal="center" vertical="top" wrapText="1"/>
    </xf>
    <xf numFmtId="0" fontId="2" fillId="0" borderId="0" xfId="0" applyFont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9" fontId="8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9" fontId="7" fillId="0" borderId="0" xfId="0" applyNumberFormat="1" applyFont="1" applyAlignment="1">
      <alignment horizontal="center" vertical="center"/>
    </xf>
    <xf numFmtId="9" fontId="7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11" fillId="0" borderId="0" xfId="0" applyFont="1"/>
    <xf numFmtId="0" fontId="12" fillId="0" borderId="0" xfId="1"/>
    <xf numFmtId="0" fontId="1" fillId="0" borderId="0" xfId="0" applyFont="1" applyAlignment="1">
      <alignment horizontal="center" vertical="top" wrapText="1"/>
    </xf>
    <xf numFmtId="0" fontId="0" fillId="0" borderId="0" xfId="0"/>
    <xf numFmtId="0" fontId="4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0" xfId="0" applyFont="1" applyAlignment="1">
      <alignment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styles" Target="style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calcChain" Target="calcChain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4389120" cy="8229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2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3.xml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4.xml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5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6.xml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7.xml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8.xml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0.xml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1.xml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2.xm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3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4.xml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5.xml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F7:M20"/>
  <sheetViews>
    <sheetView showGridLines="0" workbookViewId="0"/>
  </sheetViews>
  <sheetFormatPr defaultColWidth="10.90625" defaultRowHeight="14.5" x14ac:dyDescent="0.35"/>
  <sheetData>
    <row r="7" spans="6:12" ht="40" customHeight="1" x14ac:dyDescent="0.35">
      <c r="F7" s="26" t="s">
        <v>0</v>
      </c>
      <c r="G7" s="27"/>
      <c r="H7" s="27"/>
      <c r="I7" s="27"/>
      <c r="J7" s="27"/>
      <c r="K7" s="27"/>
      <c r="L7" s="27"/>
    </row>
    <row r="10" spans="6:12" ht="20" customHeight="1" x14ac:dyDescent="0.45">
      <c r="F10" s="2" t="s">
        <v>1</v>
      </c>
      <c r="K10" s="3" t="s">
        <v>2</v>
      </c>
    </row>
    <row r="11" spans="6:12" ht="20" customHeight="1" x14ac:dyDescent="0.45">
      <c r="F11" s="2" t="s">
        <v>3</v>
      </c>
      <c r="K11" s="3" t="s">
        <v>4</v>
      </c>
    </row>
    <row r="12" spans="6:12" ht="20" customHeight="1" x14ac:dyDescent="0.45">
      <c r="F12" s="2" t="s">
        <v>5</v>
      </c>
      <c r="K12" s="3" t="s">
        <v>6</v>
      </c>
    </row>
    <row r="13" spans="6:12" ht="20" customHeight="1" x14ac:dyDescent="0.45">
      <c r="F13" s="2" t="s">
        <v>7</v>
      </c>
      <c r="K13" s="3">
        <v>972</v>
      </c>
    </row>
    <row r="14" spans="6:12" ht="18.5" x14ac:dyDescent="0.45">
      <c r="F14" s="2"/>
    </row>
    <row r="15" spans="6:12" ht="18.5" x14ac:dyDescent="0.45">
      <c r="F15" s="2"/>
    </row>
    <row r="16" spans="6:12" ht="18.5" x14ac:dyDescent="0.45">
      <c r="F16" s="2" t="s">
        <v>8</v>
      </c>
    </row>
    <row r="17" spans="6:13" ht="50" customHeight="1" x14ac:dyDescent="0.35">
      <c r="F17" s="28" t="s">
        <v>9</v>
      </c>
      <c r="G17" s="27"/>
      <c r="H17" s="27"/>
      <c r="I17" s="27"/>
      <c r="J17" s="27"/>
      <c r="K17" s="27"/>
      <c r="L17" s="27"/>
      <c r="M17" s="27"/>
    </row>
    <row r="19" spans="6:13" ht="30" customHeight="1" x14ac:dyDescent="0.35">
      <c r="F19" s="4" t="s">
        <v>10</v>
      </c>
    </row>
    <row r="20" spans="6:13" ht="17" x14ac:dyDescent="0.35">
      <c r="F20" s="5" t="str">
        <f>HYPERLINK("mailto:" &amp; "polling@publicfirst.co.uk" &amp; "?subject="&amp; F7, "polling@publicfirst.co.uk")</f>
        <v>polling@publicfirst.co.uk</v>
      </c>
    </row>
  </sheetData>
  <mergeCells count="2">
    <mergeCell ref="F7:L7"/>
    <mergeCell ref="F17:M17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117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107</v>
      </c>
      <c r="C9" s="17">
        <v>0.672961436503974</v>
      </c>
      <c r="D9" s="17">
        <v>0.66462061619585999</v>
      </c>
      <c r="E9" s="17">
        <v>0.67945808192577795</v>
      </c>
      <c r="F9" s="17"/>
      <c r="G9" s="17">
        <v>0.62696822880579295</v>
      </c>
      <c r="H9" s="17">
        <v>0.73531669171999003</v>
      </c>
      <c r="I9" s="17">
        <v>0.72173688578399997</v>
      </c>
      <c r="J9" s="17">
        <v>0.678628891022099</v>
      </c>
      <c r="K9" s="17">
        <v>0.56518131775081804</v>
      </c>
      <c r="L9" s="17"/>
      <c r="M9" s="17">
        <v>0.53761553005029805</v>
      </c>
      <c r="N9" s="17">
        <v>0.67971637282083197</v>
      </c>
      <c r="O9" s="17">
        <v>0.68647897545460002</v>
      </c>
      <c r="P9" s="17">
        <v>0.73944843744748601</v>
      </c>
      <c r="Q9" s="17">
        <v>0.65809076052391202</v>
      </c>
      <c r="R9" s="17"/>
      <c r="S9" s="17">
        <v>0.74836477981407601</v>
      </c>
      <c r="T9" s="17">
        <v>0.73513821390255896</v>
      </c>
      <c r="U9" s="17">
        <v>0.64135668470004203</v>
      </c>
      <c r="V9" s="17">
        <v>0.56795907195048201</v>
      </c>
      <c r="W9" s="17"/>
      <c r="X9" s="17">
        <v>0.67220991429113397</v>
      </c>
      <c r="Y9" s="17">
        <v>0.72815382413341301</v>
      </c>
      <c r="Z9" s="17">
        <v>0.61158434981700505</v>
      </c>
      <c r="AA9" s="17"/>
      <c r="AB9" s="17">
        <v>0.76665725122621897</v>
      </c>
      <c r="AC9" s="17">
        <v>0.48035263935862399</v>
      </c>
      <c r="AD9" s="17"/>
      <c r="AE9" s="17">
        <v>0.67893393037271499</v>
      </c>
      <c r="AF9" s="17">
        <v>0.67147285449352301</v>
      </c>
      <c r="AG9" s="17"/>
      <c r="AH9" s="17">
        <v>0.69593004618170595</v>
      </c>
      <c r="AI9" s="17">
        <v>0.67747526406179703</v>
      </c>
      <c r="AJ9" s="17"/>
      <c r="AK9" s="17">
        <v>0.50912591580225797</v>
      </c>
      <c r="AL9" s="17">
        <v>0.67736179388138495</v>
      </c>
      <c r="AM9" s="17">
        <v>0.68723967648503503</v>
      </c>
      <c r="AN9" s="17">
        <v>0.72135163049365103</v>
      </c>
      <c r="AO9" s="17">
        <v>0.707981081760096</v>
      </c>
      <c r="AP9" s="17"/>
      <c r="AQ9" s="17">
        <v>0.639035644518537</v>
      </c>
      <c r="AR9" s="17">
        <v>0.68224204597215499</v>
      </c>
      <c r="AS9" s="17"/>
      <c r="AT9" s="17">
        <v>0.61703388660204905</v>
      </c>
      <c r="AU9" s="17">
        <v>0.70256019252673296</v>
      </c>
      <c r="AV9" s="17"/>
      <c r="AW9" s="17">
        <v>0.75437581015745603</v>
      </c>
      <c r="AX9" s="17">
        <v>0.80365636742558699</v>
      </c>
      <c r="AY9" s="17">
        <v>0.42011570504217699</v>
      </c>
      <c r="AZ9" s="17">
        <v>0.51270620206794704</v>
      </c>
      <c r="BA9" s="17">
        <v>0.94966645816475104</v>
      </c>
      <c r="BB9" s="17"/>
      <c r="BC9" s="17">
        <v>0.91029912650892197</v>
      </c>
      <c r="BD9" s="17"/>
      <c r="BE9" s="17">
        <v>0.77815396826392202</v>
      </c>
      <c r="BF9" s="17">
        <v>0.288386117337804</v>
      </c>
      <c r="BG9" s="17">
        <v>0.53874741221015099</v>
      </c>
      <c r="BH9" s="17">
        <v>0.93633895809767398</v>
      </c>
      <c r="BI9" s="17"/>
      <c r="BJ9" s="17">
        <v>0.67947480312714004</v>
      </c>
      <c r="BK9" s="17"/>
      <c r="BL9" s="17">
        <v>0.65595960131586595</v>
      </c>
      <c r="BM9" s="17"/>
      <c r="BN9" s="17">
        <v>0.610227577268731</v>
      </c>
      <c r="BO9" s="17"/>
      <c r="BP9" s="17">
        <v>0.69472661140827396</v>
      </c>
      <c r="BQ9" s="17">
        <v>0.53536450440744998</v>
      </c>
    </row>
    <row r="10" spans="2:69" ht="29" x14ac:dyDescent="0.35">
      <c r="B10" s="18" t="s">
        <v>108</v>
      </c>
      <c r="C10" s="17">
        <v>0.233719949013416</v>
      </c>
      <c r="D10" s="17">
        <v>0.21864364505786901</v>
      </c>
      <c r="E10" s="17">
        <v>0.24702719456255201</v>
      </c>
      <c r="F10" s="17"/>
      <c r="G10" s="17">
        <v>0.250470695062191</v>
      </c>
      <c r="H10" s="17">
        <v>0.16648966644851501</v>
      </c>
      <c r="I10" s="17">
        <v>0.19840206060489701</v>
      </c>
      <c r="J10" s="17">
        <v>0.27012325236733398</v>
      </c>
      <c r="K10" s="17">
        <v>0.34309864702312398</v>
      </c>
      <c r="L10" s="17"/>
      <c r="M10" s="17">
        <v>0.29964837923973697</v>
      </c>
      <c r="N10" s="17">
        <v>0.22376786232489099</v>
      </c>
      <c r="O10" s="17">
        <v>0.26434515578303502</v>
      </c>
      <c r="P10" s="17">
        <v>0.192068239843323</v>
      </c>
      <c r="Q10" s="17">
        <v>0.220195404097704</v>
      </c>
      <c r="R10" s="17"/>
      <c r="S10" s="17">
        <v>0.207213965769669</v>
      </c>
      <c r="T10" s="17">
        <v>0.18054071420484299</v>
      </c>
      <c r="U10" s="17">
        <v>0.26945590605651198</v>
      </c>
      <c r="V10" s="17">
        <v>0.28847866658194599</v>
      </c>
      <c r="W10" s="17"/>
      <c r="X10" s="17">
        <v>0.22783813712140299</v>
      </c>
      <c r="Y10" s="17">
        <v>0.18947689487045999</v>
      </c>
      <c r="Z10" s="17">
        <v>0.33039946871481701</v>
      </c>
      <c r="AA10" s="17"/>
      <c r="AB10" s="17">
        <v>0.17052246270596499</v>
      </c>
      <c r="AC10" s="17">
        <v>0.36363388227043603</v>
      </c>
      <c r="AD10" s="17"/>
      <c r="AE10" s="17">
        <v>0.252649036450799</v>
      </c>
      <c r="AF10" s="17">
        <v>0.23004857158440101</v>
      </c>
      <c r="AG10" s="17"/>
      <c r="AH10" s="17">
        <v>0.21494348556868501</v>
      </c>
      <c r="AI10" s="17">
        <v>0.20532616234418199</v>
      </c>
      <c r="AJ10" s="17"/>
      <c r="AK10" s="17">
        <v>0.39219587256941302</v>
      </c>
      <c r="AL10" s="17">
        <v>0.22822140181558401</v>
      </c>
      <c r="AM10" s="17">
        <v>0.23753987652165601</v>
      </c>
      <c r="AN10" s="17">
        <v>0.180919603363491</v>
      </c>
      <c r="AO10" s="17">
        <v>0.137611127817515</v>
      </c>
      <c r="AP10" s="17"/>
      <c r="AQ10" s="17">
        <v>0.261390670103963</v>
      </c>
      <c r="AR10" s="17">
        <v>0.22615045273593701</v>
      </c>
      <c r="AS10" s="17"/>
      <c r="AT10" s="17">
        <v>0.26495748525512602</v>
      </c>
      <c r="AU10" s="17">
        <v>0.21737920842796099</v>
      </c>
      <c r="AV10" s="17"/>
      <c r="AW10" s="17">
        <v>0.20503515395182001</v>
      </c>
      <c r="AX10" s="17">
        <v>0.156844525822248</v>
      </c>
      <c r="AY10" s="17">
        <v>0.405651528745124</v>
      </c>
      <c r="AZ10" s="17">
        <v>0.312144754487368</v>
      </c>
      <c r="BA10" s="17">
        <v>5.0333541835248699E-2</v>
      </c>
      <c r="BB10" s="17"/>
      <c r="BC10" s="17">
        <v>8.9700873491078401E-2</v>
      </c>
      <c r="BD10" s="17"/>
      <c r="BE10" s="17">
        <v>0.17812920965811599</v>
      </c>
      <c r="BF10" s="17">
        <v>0.50024708830540798</v>
      </c>
      <c r="BG10" s="17">
        <v>0.29460732264877898</v>
      </c>
      <c r="BH10" s="17">
        <v>5.83779236337897E-2</v>
      </c>
      <c r="BI10" s="17"/>
      <c r="BJ10" s="17">
        <v>0.22512448851601899</v>
      </c>
      <c r="BK10" s="17"/>
      <c r="BL10" s="17">
        <v>0.229063713382474</v>
      </c>
      <c r="BM10" s="17"/>
      <c r="BN10" s="17">
        <v>0.27563749087835598</v>
      </c>
      <c r="BO10" s="17"/>
      <c r="BP10" s="17">
        <v>0.225845612840922</v>
      </c>
      <c r="BQ10" s="17">
        <v>0.28507022309410401</v>
      </c>
    </row>
    <row r="11" spans="2:69" ht="29" x14ac:dyDescent="0.35">
      <c r="B11" s="18" t="s">
        <v>109</v>
      </c>
      <c r="C11" s="17">
        <v>7.9035680182620999E-2</v>
      </c>
      <c r="D11" s="17">
        <v>0.10287248982177299</v>
      </c>
      <c r="E11" s="17">
        <v>5.88466010665495E-2</v>
      </c>
      <c r="F11" s="17"/>
      <c r="G11" s="17">
        <v>0.106010491565303</v>
      </c>
      <c r="H11" s="17">
        <v>8.1752958343934701E-2</v>
      </c>
      <c r="I11" s="17">
        <v>7.1394004432376298E-2</v>
      </c>
      <c r="J11" s="17">
        <v>3.2174520867880599E-2</v>
      </c>
      <c r="K11" s="17">
        <v>8.1401744374675303E-2</v>
      </c>
      <c r="L11" s="17"/>
      <c r="M11" s="17">
        <v>0.13055464838424499</v>
      </c>
      <c r="N11" s="17">
        <v>8.9206919436987706E-2</v>
      </c>
      <c r="O11" s="17">
        <v>4.9175868762365398E-2</v>
      </c>
      <c r="P11" s="17">
        <v>4.4030312237860497E-2</v>
      </c>
      <c r="Q11" s="17">
        <v>9.1977240812082403E-2</v>
      </c>
      <c r="R11" s="17"/>
      <c r="S11" s="17">
        <v>2.3999005798311299E-2</v>
      </c>
      <c r="T11" s="17">
        <v>7.33395317430314E-2</v>
      </c>
      <c r="U11" s="17">
        <v>8.9187409243446106E-2</v>
      </c>
      <c r="V11" s="17">
        <v>0.129857555378213</v>
      </c>
      <c r="W11" s="17"/>
      <c r="X11" s="17">
        <v>8.4846930801027398E-2</v>
      </c>
      <c r="Y11" s="17">
        <v>7.6656251991532906E-2</v>
      </c>
      <c r="Z11" s="17">
        <v>3.9368022514417997E-2</v>
      </c>
      <c r="AA11" s="17"/>
      <c r="AB11" s="17">
        <v>5.2073991915131297E-2</v>
      </c>
      <c r="AC11" s="17">
        <v>0.13446033667985699</v>
      </c>
      <c r="AD11" s="17"/>
      <c r="AE11" s="17">
        <v>4.9282269521208399E-2</v>
      </c>
      <c r="AF11" s="17">
        <v>8.5174260203693994E-2</v>
      </c>
      <c r="AG11" s="17"/>
      <c r="AH11" s="17">
        <v>8.0264070090951101E-2</v>
      </c>
      <c r="AI11" s="17">
        <v>7.8318377603502395E-2</v>
      </c>
      <c r="AJ11" s="17"/>
      <c r="AK11" s="17">
        <v>8.1403380478068194E-2</v>
      </c>
      <c r="AL11" s="17">
        <v>7.2967717438299398E-2</v>
      </c>
      <c r="AM11" s="17">
        <v>6.9956541155673096E-2</v>
      </c>
      <c r="AN11" s="17">
        <v>9.2682565861460897E-2</v>
      </c>
      <c r="AO11" s="17">
        <v>0.109844187433249</v>
      </c>
      <c r="AP11" s="17"/>
      <c r="AQ11" s="17">
        <v>8.8170775845419103E-2</v>
      </c>
      <c r="AR11" s="17">
        <v>7.6536718468262405E-2</v>
      </c>
      <c r="AS11" s="17"/>
      <c r="AT11" s="17">
        <v>9.9579949753846195E-2</v>
      </c>
      <c r="AU11" s="17">
        <v>6.8768494681458098E-2</v>
      </c>
      <c r="AV11" s="17"/>
      <c r="AW11" s="17">
        <v>4.0589035890723699E-2</v>
      </c>
      <c r="AX11" s="17">
        <v>3.2980877589411102E-2</v>
      </c>
      <c r="AY11" s="17">
        <v>0.14018440883851799</v>
      </c>
      <c r="AZ11" s="17">
        <v>0.16814926942269701</v>
      </c>
      <c r="BA11" s="17">
        <v>0</v>
      </c>
      <c r="BB11" s="17"/>
      <c r="BC11" s="17">
        <v>0</v>
      </c>
      <c r="BD11" s="17"/>
      <c r="BE11" s="17">
        <v>3.6172093564391203E-2</v>
      </c>
      <c r="BF11" s="17">
        <v>0.178847325793169</v>
      </c>
      <c r="BG11" s="17">
        <v>0.152384161582377</v>
      </c>
      <c r="BH11" s="17">
        <v>0</v>
      </c>
      <c r="BI11" s="17"/>
      <c r="BJ11" s="17">
        <v>8.1367451872617305E-2</v>
      </c>
      <c r="BK11" s="17"/>
      <c r="BL11" s="17">
        <v>0.10264471926881601</v>
      </c>
      <c r="BM11" s="17"/>
      <c r="BN11" s="17">
        <v>0.107874891144457</v>
      </c>
      <c r="BO11" s="17"/>
      <c r="BP11" s="17">
        <v>6.5938896507758596E-2</v>
      </c>
      <c r="BQ11" s="17">
        <v>0.15880277258686201</v>
      </c>
    </row>
    <row r="12" spans="2:69" x14ac:dyDescent="0.35">
      <c r="B12" s="18" t="s">
        <v>110</v>
      </c>
      <c r="C12" s="17">
        <v>1.1229402053366601E-2</v>
      </c>
      <c r="D12" s="17">
        <v>1.1938668659507601E-2</v>
      </c>
      <c r="E12" s="17">
        <v>1.06455107155073E-2</v>
      </c>
      <c r="F12" s="17"/>
      <c r="G12" s="17">
        <v>1.25785089899156E-2</v>
      </c>
      <c r="H12" s="17">
        <v>1.1864067097001199E-2</v>
      </c>
      <c r="I12" s="17">
        <v>4.4459973149934403E-3</v>
      </c>
      <c r="J12" s="17">
        <v>1.90733357426855E-2</v>
      </c>
      <c r="K12" s="17">
        <v>1.03182908513828E-2</v>
      </c>
      <c r="L12" s="17"/>
      <c r="M12" s="17">
        <v>2.0288885384675499E-2</v>
      </c>
      <c r="N12" s="17">
        <v>7.3088454172891499E-3</v>
      </c>
      <c r="O12" s="17">
        <v>0</v>
      </c>
      <c r="P12" s="17">
        <v>2.4453010471330201E-2</v>
      </c>
      <c r="Q12" s="17">
        <v>1.8056433046871899E-2</v>
      </c>
      <c r="R12" s="17"/>
      <c r="S12" s="17">
        <v>1.6122516281796999E-2</v>
      </c>
      <c r="T12" s="17">
        <v>6.0981387247627901E-3</v>
      </c>
      <c r="U12" s="17">
        <v>0</v>
      </c>
      <c r="V12" s="17">
        <v>1.37047060893587E-2</v>
      </c>
      <c r="W12" s="17"/>
      <c r="X12" s="17">
        <v>1.36759338011489E-2</v>
      </c>
      <c r="Y12" s="17">
        <v>5.7130290045948303E-3</v>
      </c>
      <c r="Z12" s="17">
        <v>0</v>
      </c>
      <c r="AA12" s="17"/>
      <c r="AB12" s="17">
        <v>6.20735108439582E-3</v>
      </c>
      <c r="AC12" s="17">
        <v>2.15531416910823E-2</v>
      </c>
      <c r="AD12" s="17"/>
      <c r="AE12" s="17">
        <v>1.9134763655277501E-2</v>
      </c>
      <c r="AF12" s="17">
        <v>9.6249583531117094E-3</v>
      </c>
      <c r="AG12" s="17"/>
      <c r="AH12" s="17">
        <v>8.8623981586582294E-3</v>
      </c>
      <c r="AI12" s="17">
        <v>1.6815633537120001E-2</v>
      </c>
      <c r="AJ12" s="17"/>
      <c r="AK12" s="17">
        <v>7.1489957873888503E-3</v>
      </c>
      <c r="AL12" s="17">
        <v>1.8397952694434401E-2</v>
      </c>
      <c r="AM12" s="17">
        <v>2.1784085952068302E-3</v>
      </c>
      <c r="AN12" s="17">
        <v>5.0462002813964901E-3</v>
      </c>
      <c r="AO12" s="17">
        <v>4.4563602989140298E-2</v>
      </c>
      <c r="AP12" s="17"/>
      <c r="AQ12" s="17">
        <v>7.2818567740152102E-3</v>
      </c>
      <c r="AR12" s="17">
        <v>1.23092773916151E-2</v>
      </c>
      <c r="AS12" s="17"/>
      <c r="AT12" s="17">
        <v>1.2206552583132101E-2</v>
      </c>
      <c r="AU12" s="17">
        <v>9.6442875128821999E-3</v>
      </c>
      <c r="AV12" s="17"/>
      <c r="AW12" s="17">
        <v>0</v>
      </c>
      <c r="AX12" s="17">
        <v>6.5182291627537796E-3</v>
      </c>
      <c r="AY12" s="17">
        <v>2.3889768020854098E-2</v>
      </c>
      <c r="AZ12" s="17">
        <v>6.9997740219878103E-3</v>
      </c>
      <c r="BA12" s="17">
        <v>0</v>
      </c>
      <c r="BB12" s="17"/>
      <c r="BC12" s="17">
        <v>0</v>
      </c>
      <c r="BD12" s="17"/>
      <c r="BE12" s="17">
        <v>7.5447285135709797E-3</v>
      </c>
      <c r="BF12" s="17">
        <v>3.2519468563619397E-2</v>
      </c>
      <c r="BG12" s="17">
        <v>1.4261103558693301E-2</v>
      </c>
      <c r="BH12" s="17">
        <v>5.2831182685360604E-3</v>
      </c>
      <c r="BI12" s="17"/>
      <c r="BJ12" s="17">
        <v>1.0514692808818501E-2</v>
      </c>
      <c r="BK12" s="17"/>
      <c r="BL12" s="17">
        <v>8.4585305301410497E-3</v>
      </c>
      <c r="BM12" s="17"/>
      <c r="BN12" s="17">
        <v>6.2600407084556497E-3</v>
      </c>
      <c r="BO12" s="17"/>
      <c r="BP12" s="17">
        <v>9.8172785023747794E-3</v>
      </c>
      <c r="BQ12" s="17">
        <v>2.0762499911583899E-2</v>
      </c>
    </row>
    <row r="13" spans="2:69" x14ac:dyDescent="0.35">
      <c r="B13" s="18" t="s">
        <v>111</v>
      </c>
      <c r="C13" s="19">
        <v>3.0535322466219601E-3</v>
      </c>
      <c r="D13" s="19">
        <v>1.9245802649908001E-3</v>
      </c>
      <c r="E13" s="19">
        <v>4.0226117296134596E-3</v>
      </c>
      <c r="F13" s="19"/>
      <c r="G13" s="19">
        <v>3.9720755767971398E-3</v>
      </c>
      <c r="H13" s="19">
        <v>4.5766163905598496E-3</v>
      </c>
      <c r="I13" s="19">
        <v>4.0210518637332701E-3</v>
      </c>
      <c r="J13" s="19">
        <v>0</v>
      </c>
      <c r="K13" s="19">
        <v>0</v>
      </c>
      <c r="L13" s="19"/>
      <c r="M13" s="19">
        <v>1.1892556941044E-2</v>
      </c>
      <c r="N13" s="19">
        <v>0</v>
      </c>
      <c r="O13" s="19">
        <v>0</v>
      </c>
      <c r="P13" s="19">
        <v>0</v>
      </c>
      <c r="Q13" s="19">
        <v>1.168016151943E-2</v>
      </c>
      <c r="R13" s="19"/>
      <c r="S13" s="19">
        <v>4.2997323361462503E-3</v>
      </c>
      <c r="T13" s="19">
        <v>4.8834014248040399E-3</v>
      </c>
      <c r="U13" s="19">
        <v>0</v>
      </c>
      <c r="V13" s="19">
        <v>0</v>
      </c>
      <c r="W13" s="19"/>
      <c r="X13" s="19">
        <v>1.4290839852864399E-3</v>
      </c>
      <c r="Y13" s="19">
        <v>0</v>
      </c>
      <c r="Z13" s="19">
        <v>1.86481589537595E-2</v>
      </c>
      <c r="AA13" s="19"/>
      <c r="AB13" s="19">
        <v>4.5389430682885703E-3</v>
      </c>
      <c r="AC13" s="19">
        <v>0</v>
      </c>
      <c r="AD13" s="19"/>
      <c r="AE13" s="19">
        <v>0</v>
      </c>
      <c r="AF13" s="19">
        <v>3.6793553652697498E-3</v>
      </c>
      <c r="AG13" s="19"/>
      <c r="AH13" s="19">
        <v>0</v>
      </c>
      <c r="AI13" s="19">
        <v>2.20645624533976E-2</v>
      </c>
      <c r="AJ13" s="19"/>
      <c r="AK13" s="19">
        <v>1.01258353628713E-2</v>
      </c>
      <c r="AL13" s="19">
        <v>3.05113417029668E-3</v>
      </c>
      <c r="AM13" s="19">
        <v>3.0854972424294701E-3</v>
      </c>
      <c r="AN13" s="19">
        <v>0</v>
      </c>
      <c r="AO13" s="19">
        <v>0</v>
      </c>
      <c r="AP13" s="19"/>
      <c r="AQ13" s="19">
        <v>4.12105275806558E-3</v>
      </c>
      <c r="AR13" s="19">
        <v>2.7615054320310499E-3</v>
      </c>
      <c r="AS13" s="19"/>
      <c r="AT13" s="19">
        <v>6.2221258058464297E-3</v>
      </c>
      <c r="AU13" s="19">
        <v>1.6478168509652599E-3</v>
      </c>
      <c r="AV13" s="19"/>
      <c r="AW13" s="19">
        <v>0</v>
      </c>
      <c r="AX13" s="19">
        <v>0</v>
      </c>
      <c r="AY13" s="19">
        <v>1.0158589353326501E-2</v>
      </c>
      <c r="AZ13" s="19">
        <v>0</v>
      </c>
      <c r="BA13" s="19">
        <v>0</v>
      </c>
      <c r="BB13" s="19"/>
      <c r="BC13" s="19">
        <v>0</v>
      </c>
      <c r="BD13" s="19"/>
      <c r="BE13" s="19">
        <v>0</v>
      </c>
      <c r="BF13" s="19">
        <v>0</v>
      </c>
      <c r="BG13" s="19">
        <v>0</v>
      </c>
      <c r="BH13" s="19">
        <v>0</v>
      </c>
      <c r="BI13" s="19"/>
      <c r="BJ13" s="19">
        <v>3.51856367540579E-3</v>
      </c>
      <c r="BK13" s="19"/>
      <c r="BL13" s="19">
        <v>3.8734355027039802E-3</v>
      </c>
      <c r="BM13" s="19"/>
      <c r="BN13" s="19">
        <v>0</v>
      </c>
      <c r="BO13" s="19"/>
      <c r="BP13" s="19">
        <v>3.67160074067064E-3</v>
      </c>
      <c r="BQ13" s="19">
        <v>0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251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3.92620633683698E-2</v>
      </c>
      <c r="D9" s="17">
        <v>5.7826396513732399E-2</v>
      </c>
      <c r="E9" s="17">
        <v>2.3484496853678601E-2</v>
      </c>
      <c r="F9" s="17"/>
      <c r="G9" s="17">
        <v>4.1193638129289598E-2</v>
      </c>
      <c r="H9" s="17">
        <v>5.8066307469833101E-2</v>
      </c>
      <c r="I9" s="17">
        <v>1.6940207017992901E-2</v>
      </c>
      <c r="J9" s="17">
        <v>3.11783067420505E-2</v>
      </c>
      <c r="K9" s="17">
        <v>4.4845809123622703E-2</v>
      </c>
      <c r="L9" s="17"/>
      <c r="M9" s="17">
        <v>5.9422385094618099E-2</v>
      </c>
      <c r="N9" s="17">
        <v>3.6563141069559199E-2</v>
      </c>
      <c r="O9" s="17">
        <v>3.12265919601213E-2</v>
      </c>
      <c r="P9" s="17">
        <v>1.1855108752610999E-2</v>
      </c>
      <c r="Q9" s="17">
        <v>6.8614148967748798E-2</v>
      </c>
      <c r="R9" s="17"/>
      <c r="S9" s="17">
        <v>6.7956935631153806E-2</v>
      </c>
      <c r="T9" s="17">
        <v>1.7132310866723899E-2</v>
      </c>
      <c r="U9" s="17">
        <v>1.91694844300952E-2</v>
      </c>
      <c r="V9" s="17">
        <v>2.34638955382587E-2</v>
      </c>
      <c r="W9" s="17"/>
      <c r="X9" s="17">
        <v>3.7806711862884201E-2</v>
      </c>
      <c r="Y9" s="17">
        <v>1.1140190267754301E-2</v>
      </c>
      <c r="Z9" s="17">
        <v>8.0064252650448905E-2</v>
      </c>
      <c r="AA9" s="17"/>
      <c r="AB9" s="17">
        <v>2.5940410845908299E-2</v>
      </c>
      <c r="AC9" s="17">
        <v>6.4668560610914694E-2</v>
      </c>
      <c r="AD9" s="17"/>
      <c r="AE9" s="17">
        <v>1.48787793797223E-2</v>
      </c>
      <c r="AF9" s="17">
        <v>4.3483609272637398E-2</v>
      </c>
      <c r="AG9" s="17"/>
      <c r="AH9" s="17">
        <v>3.1957894901452399E-2</v>
      </c>
      <c r="AI9" s="17">
        <v>6.1774615410645599E-2</v>
      </c>
      <c r="AJ9" s="17"/>
      <c r="AK9" s="17">
        <v>5.65486237741133E-2</v>
      </c>
      <c r="AL9" s="17">
        <v>5.6058725961910402E-2</v>
      </c>
      <c r="AM9" s="17">
        <v>3.8127610941678401E-2</v>
      </c>
      <c r="AN9" s="17">
        <v>0</v>
      </c>
      <c r="AO9" s="17">
        <v>5.8086511512644802E-2</v>
      </c>
      <c r="AP9" s="17"/>
      <c r="AQ9" s="17">
        <v>2.5548052809653599E-2</v>
      </c>
      <c r="AR9" s="17">
        <v>4.2966204244104002E-2</v>
      </c>
      <c r="AS9" s="17"/>
      <c r="AT9" s="17">
        <v>4.12041501252138E-2</v>
      </c>
      <c r="AU9" s="17">
        <v>3.7579909842491002E-2</v>
      </c>
      <c r="AV9" s="17"/>
      <c r="AW9" s="17">
        <v>3.9041429151293598E-2</v>
      </c>
      <c r="AX9" s="17">
        <v>2.7191496310489002E-2</v>
      </c>
      <c r="AY9" s="17">
        <v>4.7285278392505202E-2</v>
      </c>
      <c r="AZ9" s="17">
        <v>3.77629361506297E-2</v>
      </c>
      <c r="BA9" s="17">
        <v>1.55776975009076E-2</v>
      </c>
      <c r="BB9" s="17"/>
      <c r="BC9" s="17">
        <v>3.2809071155483698E-2</v>
      </c>
      <c r="BD9" s="17"/>
      <c r="BE9" s="17">
        <v>3.0704230488119998E-2</v>
      </c>
      <c r="BF9" s="17">
        <v>3.3671007905493398E-2</v>
      </c>
      <c r="BG9" s="17">
        <v>3.59133112858048E-2</v>
      </c>
      <c r="BH9" s="17">
        <v>3.8295094113122298E-2</v>
      </c>
      <c r="BI9" s="17"/>
      <c r="BJ9" s="17">
        <v>3.8150708526434401E-2</v>
      </c>
      <c r="BK9" s="17"/>
      <c r="BL9" s="17">
        <v>4.2194357532644902E-2</v>
      </c>
      <c r="BM9" s="17"/>
      <c r="BN9" s="17">
        <v>3.06879111145444E-2</v>
      </c>
      <c r="BO9" s="17"/>
      <c r="BP9" s="17">
        <v>3.9466666605926001E-2</v>
      </c>
      <c r="BQ9" s="17">
        <v>3.07966405336439E-2</v>
      </c>
    </row>
    <row r="10" spans="2:69" x14ac:dyDescent="0.35">
      <c r="B10" s="18" t="s">
        <v>236</v>
      </c>
      <c r="C10" s="17">
        <v>0.16791409441841099</v>
      </c>
      <c r="D10" s="17">
        <v>0.18410911725860399</v>
      </c>
      <c r="E10" s="17">
        <v>0.154626684997616</v>
      </c>
      <c r="F10" s="17"/>
      <c r="G10" s="17">
        <v>0.160825702495589</v>
      </c>
      <c r="H10" s="17">
        <v>0.11083618614009499</v>
      </c>
      <c r="I10" s="17">
        <v>0.11953699762313399</v>
      </c>
      <c r="J10" s="17">
        <v>0.10209446183583799</v>
      </c>
      <c r="K10" s="17">
        <v>0.40140106292840699</v>
      </c>
      <c r="L10" s="17"/>
      <c r="M10" s="17">
        <v>0.18037358664214501</v>
      </c>
      <c r="N10" s="17">
        <v>0.12466729178269501</v>
      </c>
      <c r="O10" s="17">
        <v>0.23932847512837799</v>
      </c>
      <c r="P10" s="17">
        <v>0.17578306685919401</v>
      </c>
      <c r="Q10" s="17">
        <v>0.17627187394133401</v>
      </c>
      <c r="R10" s="17"/>
      <c r="S10" s="17">
        <v>0.100353207384167</v>
      </c>
      <c r="T10" s="17">
        <v>0.16698495977594</v>
      </c>
      <c r="U10" s="17">
        <v>0.28294125980878299</v>
      </c>
      <c r="V10" s="17">
        <v>0.20235960785082899</v>
      </c>
      <c r="W10" s="17"/>
      <c r="X10" s="17">
        <v>0.16018369982673</v>
      </c>
      <c r="Y10" s="17">
        <v>0.141535416266377</v>
      </c>
      <c r="Z10" s="17">
        <v>0.25300222477916101</v>
      </c>
      <c r="AA10" s="17"/>
      <c r="AB10" s="17">
        <v>8.0198031740319004E-2</v>
      </c>
      <c r="AC10" s="17">
        <v>0.33520249207030001</v>
      </c>
      <c r="AD10" s="17"/>
      <c r="AE10" s="17">
        <v>0.20011056020331899</v>
      </c>
      <c r="AF10" s="17">
        <v>0.16059512630330899</v>
      </c>
      <c r="AG10" s="17"/>
      <c r="AH10" s="17">
        <v>0.14716693064872799</v>
      </c>
      <c r="AI10" s="17">
        <v>0.108602629800892</v>
      </c>
      <c r="AJ10" s="17"/>
      <c r="AK10" s="17">
        <v>0.34477168202740699</v>
      </c>
      <c r="AL10" s="17">
        <v>0.14242010589922799</v>
      </c>
      <c r="AM10" s="17">
        <v>0.13406400817092401</v>
      </c>
      <c r="AN10" s="17">
        <v>0.13448981968818299</v>
      </c>
      <c r="AO10" s="17">
        <v>0.23259142546025799</v>
      </c>
      <c r="AP10" s="17"/>
      <c r="AQ10" s="17">
        <v>0.14047525613432599</v>
      </c>
      <c r="AR10" s="17">
        <v>0.17532529787604101</v>
      </c>
      <c r="AS10" s="17"/>
      <c r="AT10" s="17">
        <v>0.17239554900016901</v>
      </c>
      <c r="AU10" s="17">
        <v>0.170608165382999</v>
      </c>
      <c r="AV10" s="17"/>
      <c r="AW10" s="17">
        <v>6.5387492454220694E-2</v>
      </c>
      <c r="AX10" s="17">
        <v>6.7545954940787106E-2</v>
      </c>
      <c r="AY10" s="17">
        <v>0.30083984518732798</v>
      </c>
      <c r="AZ10" s="17">
        <v>0.25847521374077198</v>
      </c>
      <c r="BA10" s="17">
        <v>1.22743063913057E-2</v>
      </c>
      <c r="BB10" s="17"/>
      <c r="BC10" s="17">
        <v>8.0292149270133006E-2</v>
      </c>
      <c r="BD10" s="17"/>
      <c r="BE10" s="17">
        <v>8.8838591830364702E-2</v>
      </c>
      <c r="BF10" s="17">
        <v>0.42287476673843</v>
      </c>
      <c r="BG10" s="17">
        <v>0.29503038358396799</v>
      </c>
      <c r="BH10" s="17">
        <v>1.6660521107490001E-2</v>
      </c>
      <c r="BI10" s="17"/>
      <c r="BJ10" s="17">
        <v>0.16314126801516299</v>
      </c>
      <c r="BK10" s="17"/>
      <c r="BL10" s="17">
        <v>0.17168172563922501</v>
      </c>
      <c r="BM10" s="17"/>
      <c r="BN10" s="17">
        <v>0.21938575460621801</v>
      </c>
      <c r="BO10" s="17"/>
      <c r="BP10" s="17">
        <v>0.168790215806604</v>
      </c>
      <c r="BQ10" s="17">
        <v>0.16996124114522401</v>
      </c>
    </row>
    <row r="11" spans="2:69" x14ac:dyDescent="0.35">
      <c r="B11" s="18" t="s">
        <v>237</v>
      </c>
      <c r="C11" s="17">
        <v>0.72564678431451901</v>
      </c>
      <c r="D11" s="17">
        <v>0.72259395895448997</v>
      </c>
      <c r="E11" s="17">
        <v>0.727286275647545</v>
      </c>
      <c r="F11" s="17"/>
      <c r="G11" s="17">
        <v>0.76439747959374504</v>
      </c>
      <c r="H11" s="17">
        <v>0.77433533262530096</v>
      </c>
      <c r="I11" s="17">
        <v>0.77127625538431299</v>
      </c>
      <c r="J11" s="17">
        <v>0.75369120475003204</v>
      </c>
      <c r="K11" s="17">
        <v>0.486913477857771</v>
      </c>
      <c r="L11" s="17"/>
      <c r="M11" s="17">
        <v>0.71356256764255199</v>
      </c>
      <c r="N11" s="17">
        <v>0.76351566936125403</v>
      </c>
      <c r="O11" s="17">
        <v>0.68276902478190904</v>
      </c>
      <c r="P11" s="17">
        <v>0.75055796176588696</v>
      </c>
      <c r="Q11" s="17">
        <v>0.66633224916715705</v>
      </c>
      <c r="R11" s="17"/>
      <c r="S11" s="17">
        <v>0.74882430876719497</v>
      </c>
      <c r="T11" s="17">
        <v>0.74668100003139803</v>
      </c>
      <c r="U11" s="17">
        <v>0.65540565336910495</v>
      </c>
      <c r="V11" s="17">
        <v>0.70733821193887403</v>
      </c>
      <c r="W11" s="17"/>
      <c r="X11" s="17">
        <v>0.73273950237637198</v>
      </c>
      <c r="Y11" s="17">
        <v>0.769247827703753</v>
      </c>
      <c r="Z11" s="17">
        <v>0.62681582004607705</v>
      </c>
      <c r="AA11" s="17"/>
      <c r="AB11" s="17">
        <v>0.81372915516104904</v>
      </c>
      <c r="AC11" s="17">
        <v>0.55765977907955</v>
      </c>
      <c r="AD11" s="17"/>
      <c r="AE11" s="17">
        <v>0.76994593232888697</v>
      </c>
      <c r="AF11" s="17">
        <v>0.71636063214203405</v>
      </c>
      <c r="AG11" s="17"/>
      <c r="AH11" s="17">
        <v>0.75687849005351604</v>
      </c>
      <c r="AI11" s="17">
        <v>0.72560396038319097</v>
      </c>
      <c r="AJ11" s="17"/>
      <c r="AK11" s="17">
        <v>0.508124484982729</v>
      </c>
      <c r="AL11" s="17">
        <v>0.75936551698905497</v>
      </c>
      <c r="AM11" s="17">
        <v>0.74916723743334601</v>
      </c>
      <c r="AN11" s="17">
        <v>0.78929743114892603</v>
      </c>
      <c r="AO11" s="17">
        <v>0.656897435117762</v>
      </c>
      <c r="AP11" s="17"/>
      <c r="AQ11" s="17">
        <v>0.78039191355742299</v>
      </c>
      <c r="AR11" s="17">
        <v>0.71086017830253101</v>
      </c>
      <c r="AS11" s="17"/>
      <c r="AT11" s="17">
        <v>0.73567419724711702</v>
      </c>
      <c r="AU11" s="17">
        <v>0.71737270246109097</v>
      </c>
      <c r="AV11" s="17"/>
      <c r="AW11" s="17">
        <v>0.84461695072263399</v>
      </c>
      <c r="AX11" s="17">
        <v>0.86846135011971004</v>
      </c>
      <c r="AY11" s="17">
        <v>0.54748740954082498</v>
      </c>
      <c r="AZ11" s="17">
        <v>0.57053478674471403</v>
      </c>
      <c r="BA11" s="17">
        <v>0.92242702399367604</v>
      </c>
      <c r="BB11" s="17"/>
      <c r="BC11" s="17">
        <v>0.85263757588657496</v>
      </c>
      <c r="BD11" s="17"/>
      <c r="BE11" s="17">
        <v>0.84664221407982898</v>
      </c>
      <c r="BF11" s="17">
        <v>0.47507918357145801</v>
      </c>
      <c r="BG11" s="17">
        <v>0.56042299854990196</v>
      </c>
      <c r="BH11" s="17">
        <v>0.90932718246605204</v>
      </c>
      <c r="BI11" s="17"/>
      <c r="BJ11" s="17">
        <v>0.72713102360808801</v>
      </c>
      <c r="BK11" s="17"/>
      <c r="BL11" s="17">
        <v>0.71987868965361601</v>
      </c>
      <c r="BM11" s="17"/>
      <c r="BN11" s="17">
        <v>0.711456995477738</v>
      </c>
      <c r="BO11" s="17"/>
      <c r="BP11" s="17">
        <v>0.72354439449317798</v>
      </c>
      <c r="BQ11" s="17">
        <v>0.74348855523394797</v>
      </c>
    </row>
    <row r="12" spans="2:69" x14ac:dyDescent="0.35">
      <c r="B12" s="18" t="s">
        <v>141</v>
      </c>
      <c r="C12" s="19">
        <v>6.7177057898699905E-2</v>
      </c>
      <c r="D12" s="19">
        <v>3.5470527273173902E-2</v>
      </c>
      <c r="E12" s="19">
        <v>9.4602542501161097E-2</v>
      </c>
      <c r="F12" s="19"/>
      <c r="G12" s="19">
        <v>3.35831797813761E-2</v>
      </c>
      <c r="H12" s="19">
        <v>5.6762173764770003E-2</v>
      </c>
      <c r="I12" s="19">
        <v>9.2246539974560698E-2</v>
      </c>
      <c r="J12" s="19">
        <v>0.113036026672079</v>
      </c>
      <c r="K12" s="19">
        <v>6.6839650090199307E-2</v>
      </c>
      <c r="L12" s="19"/>
      <c r="M12" s="19">
        <v>4.6641460620685103E-2</v>
      </c>
      <c r="N12" s="19">
        <v>7.5253897786491206E-2</v>
      </c>
      <c r="O12" s="19">
        <v>4.6675908129591603E-2</v>
      </c>
      <c r="P12" s="19">
        <v>6.18038626223077E-2</v>
      </c>
      <c r="Q12" s="19">
        <v>8.8781727923760698E-2</v>
      </c>
      <c r="R12" s="19"/>
      <c r="S12" s="19">
        <v>8.28655482174845E-2</v>
      </c>
      <c r="T12" s="19">
        <v>6.9201729325937794E-2</v>
      </c>
      <c r="U12" s="19">
        <v>4.2483602392016803E-2</v>
      </c>
      <c r="V12" s="19">
        <v>6.6838284672038603E-2</v>
      </c>
      <c r="W12" s="19"/>
      <c r="X12" s="19">
        <v>6.9270085934014097E-2</v>
      </c>
      <c r="Y12" s="19">
        <v>7.8076565762115399E-2</v>
      </c>
      <c r="Z12" s="19">
        <v>4.0117702524312897E-2</v>
      </c>
      <c r="AA12" s="19"/>
      <c r="AB12" s="19">
        <v>8.0132402252723195E-2</v>
      </c>
      <c r="AC12" s="19">
        <v>4.2469168239235001E-2</v>
      </c>
      <c r="AD12" s="19"/>
      <c r="AE12" s="19">
        <v>1.5064728088071201E-2</v>
      </c>
      <c r="AF12" s="19">
        <v>7.9560632282020094E-2</v>
      </c>
      <c r="AG12" s="19"/>
      <c r="AH12" s="19">
        <v>6.3996684396303294E-2</v>
      </c>
      <c r="AI12" s="19">
        <v>0.10401879440527199</v>
      </c>
      <c r="AJ12" s="19"/>
      <c r="AK12" s="19">
        <v>9.0555209215750498E-2</v>
      </c>
      <c r="AL12" s="19">
        <v>4.2155651149806302E-2</v>
      </c>
      <c r="AM12" s="19">
        <v>7.8641143454051696E-2</v>
      </c>
      <c r="AN12" s="19">
        <v>7.6212749162891294E-2</v>
      </c>
      <c r="AO12" s="19">
        <v>5.2424627909335497E-2</v>
      </c>
      <c r="AP12" s="19"/>
      <c r="AQ12" s="19">
        <v>5.3584777498597601E-2</v>
      </c>
      <c r="AR12" s="19">
        <v>7.0848319577323807E-2</v>
      </c>
      <c r="AS12" s="19"/>
      <c r="AT12" s="19">
        <v>5.0726103627500102E-2</v>
      </c>
      <c r="AU12" s="19">
        <v>7.4439222313419207E-2</v>
      </c>
      <c r="AV12" s="19"/>
      <c r="AW12" s="19">
        <v>5.0954127671852097E-2</v>
      </c>
      <c r="AX12" s="19">
        <v>3.6801198629013702E-2</v>
      </c>
      <c r="AY12" s="19">
        <v>0.104387466879342</v>
      </c>
      <c r="AZ12" s="19">
        <v>0.13322706336388501</v>
      </c>
      <c r="BA12" s="19">
        <v>4.97209721141103E-2</v>
      </c>
      <c r="BB12" s="19"/>
      <c r="BC12" s="19">
        <v>3.4261203687808703E-2</v>
      </c>
      <c r="BD12" s="19"/>
      <c r="BE12" s="19">
        <v>3.3814963601685802E-2</v>
      </c>
      <c r="BF12" s="19">
        <v>6.8375041784618798E-2</v>
      </c>
      <c r="BG12" s="19">
        <v>0.10863330658032599</v>
      </c>
      <c r="BH12" s="19">
        <v>3.5717202313335202E-2</v>
      </c>
      <c r="BI12" s="19"/>
      <c r="BJ12" s="19">
        <v>7.1576999850314099E-2</v>
      </c>
      <c r="BK12" s="19"/>
      <c r="BL12" s="19">
        <v>6.6245227174514296E-2</v>
      </c>
      <c r="BM12" s="19"/>
      <c r="BN12" s="19">
        <v>3.8469338801499199E-2</v>
      </c>
      <c r="BO12" s="19"/>
      <c r="BP12" s="19">
        <v>6.8198723094292493E-2</v>
      </c>
      <c r="BQ12" s="19">
        <v>5.57535630871848E-2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252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0.105494803794401</v>
      </c>
      <c r="D9" s="17">
        <v>0.115367009761076</v>
      </c>
      <c r="E9" s="17">
        <v>9.7406213209451795E-2</v>
      </c>
      <c r="F9" s="17"/>
      <c r="G9" s="17">
        <v>0.10356390792272201</v>
      </c>
      <c r="H9" s="17">
        <v>0.103816604458982</v>
      </c>
      <c r="I9" s="17">
        <v>7.3398518207779304E-2</v>
      </c>
      <c r="J9" s="17">
        <v>0.110097167207382</v>
      </c>
      <c r="K9" s="17">
        <v>0.154359511157204</v>
      </c>
      <c r="L9" s="17"/>
      <c r="M9" s="17">
        <v>0.115504150079122</v>
      </c>
      <c r="N9" s="17">
        <v>8.7185910564066202E-2</v>
      </c>
      <c r="O9" s="17">
        <v>0.141368024264796</v>
      </c>
      <c r="P9" s="17">
        <v>0.141221502647178</v>
      </c>
      <c r="Q9" s="17">
        <v>7.1093886134415196E-2</v>
      </c>
      <c r="R9" s="17"/>
      <c r="S9" s="17">
        <v>0.12273576310842101</v>
      </c>
      <c r="T9" s="17">
        <v>6.8291016110972894E-2</v>
      </c>
      <c r="U9" s="17">
        <v>0.12420291449364999</v>
      </c>
      <c r="V9" s="17">
        <v>9.6565286147740806E-2</v>
      </c>
      <c r="W9" s="17"/>
      <c r="X9" s="17">
        <v>0.102202786486883</v>
      </c>
      <c r="Y9" s="17">
        <v>7.6616597081252194E-2</v>
      </c>
      <c r="Z9" s="17">
        <v>0.160614784479054</v>
      </c>
      <c r="AA9" s="17"/>
      <c r="AB9" s="17">
        <v>9.47662474741469E-2</v>
      </c>
      <c r="AC9" s="17">
        <v>0.125955856663588</v>
      </c>
      <c r="AD9" s="17"/>
      <c r="AE9" s="17">
        <v>7.5116293215971394E-2</v>
      </c>
      <c r="AF9" s="17">
        <v>0.111233745994495</v>
      </c>
      <c r="AG9" s="17"/>
      <c r="AH9" s="17">
        <v>9.9423716396232403E-2</v>
      </c>
      <c r="AI9" s="17">
        <v>8.7369830851060204E-2</v>
      </c>
      <c r="AJ9" s="17"/>
      <c r="AK9" s="17">
        <v>4.2462579851405599E-2</v>
      </c>
      <c r="AL9" s="17">
        <v>0.10738225067922499</v>
      </c>
      <c r="AM9" s="17">
        <v>0.108904477582374</v>
      </c>
      <c r="AN9" s="17">
        <v>0.114889764046257</v>
      </c>
      <c r="AO9" s="17">
        <v>0.15447176037017599</v>
      </c>
      <c r="AP9" s="17"/>
      <c r="AQ9" s="17">
        <v>0.106906489436134</v>
      </c>
      <c r="AR9" s="17">
        <v>0.105113508879479</v>
      </c>
      <c r="AS9" s="17"/>
      <c r="AT9" s="17">
        <v>0.11390290489317401</v>
      </c>
      <c r="AU9" s="17">
        <v>0.10272717253949901</v>
      </c>
      <c r="AV9" s="17"/>
      <c r="AW9" s="17">
        <v>9.8386617864199999E-2</v>
      </c>
      <c r="AX9" s="17">
        <v>0.124135737821558</v>
      </c>
      <c r="AY9" s="17">
        <v>0.120902926048829</v>
      </c>
      <c r="AZ9" s="17">
        <v>4.1111267575060402E-2</v>
      </c>
      <c r="BA9" s="17">
        <v>9.1261583683277595E-2</v>
      </c>
      <c r="BB9" s="17"/>
      <c r="BC9" s="17">
        <v>9.9455966241415297E-2</v>
      </c>
      <c r="BD9" s="17"/>
      <c r="BE9" s="17">
        <v>0.10203008331713</v>
      </c>
      <c r="BF9" s="17">
        <v>0.12649630144739599</v>
      </c>
      <c r="BG9" s="17">
        <v>5.4264421425286903E-2</v>
      </c>
      <c r="BH9" s="17">
        <v>0.12584491954504701</v>
      </c>
      <c r="BI9" s="17"/>
      <c r="BJ9" s="17">
        <v>0.10012938246193499</v>
      </c>
      <c r="BK9" s="17"/>
      <c r="BL9" s="17">
        <v>0.105559507358593</v>
      </c>
      <c r="BM9" s="17"/>
      <c r="BN9" s="17">
        <v>8.8442568290885398E-2</v>
      </c>
      <c r="BO9" s="17"/>
      <c r="BP9" s="17">
        <v>0.113266358849914</v>
      </c>
      <c r="BQ9" s="17">
        <v>8.1873550940226997E-2</v>
      </c>
    </row>
    <row r="10" spans="2:69" x14ac:dyDescent="0.35">
      <c r="B10" s="18" t="s">
        <v>236</v>
      </c>
      <c r="C10" s="17">
        <v>0.43520546267452997</v>
      </c>
      <c r="D10" s="17">
        <v>0.45900603234814502</v>
      </c>
      <c r="E10" s="17">
        <v>0.416349765538087</v>
      </c>
      <c r="F10" s="17"/>
      <c r="G10" s="17">
        <v>0.40490543473545698</v>
      </c>
      <c r="H10" s="17">
        <v>0.46174532049147299</v>
      </c>
      <c r="I10" s="17">
        <v>0.44372444421447399</v>
      </c>
      <c r="J10" s="17">
        <v>0.32243139652962799</v>
      </c>
      <c r="K10" s="17">
        <v>0.53192461386172296</v>
      </c>
      <c r="L10" s="17"/>
      <c r="M10" s="17">
        <v>0.41307717724368398</v>
      </c>
      <c r="N10" s="17">
        <v>0.440438067477607</v>
      </c>
      <c r="O10" s="17">
        <v>0.37831212021734001</v>
      </c>
      <c r="P10" s="17">
        <v>0.401823165935352</v>
      </c>
      <c r="Q10" s="17">
        <v>0.53615320148484302</v>
      </c>
      <c r="R10" s="17"/>
      <c r="S10" s="17">
        <v>0.40689224297729498</v>
      </c>
      <c r="T10" s="17">
        <v>0.45154405249828899</v>
      </c>
      <c r="U10" s="17">
        <v>0.48223092894297098</v>
      </c>
      <c r="V10" s="17">
        <v>0.39657705088571998</v>
      </c>
      <c r="W10" s="17"/>
      <c r="X10" s="17">
        <v>0.43257763099214203</v>
      </c>
      <c r="Y10" s="17">
        <v>0.434425559356657</v>
      </c>
      <c r="Z10" s="17">
        <v>0.455367343005183</v>
      </c>
      <c r="AA10" s="17"/>
      <c r="AB10" s="17">
        <v>0.45123522882829098</v>
      </c>
      <c r="AC10" s="17">
        <v>0.40463416463943203</v>
      </c>
      <c r="AD10" s="17"/>
      <c r="AE10" s="17">
        <v>0.49598884001238902</v>
      </c>
      <c r="AF10" s="17">
        <v>0.42157542276348198</v>
      </c>
      <c r="AG10" s="17"/>
      <c r="AH10" s="17">
        <v>0.42042496153555198</v>
      </c>
      <c r="AI10" s="17">
        <v>0.47708034074639299</v>
      </c>
      <c r="AJ10" s="17"/>
      <c r="AK10" s="17">
        <v>0.54687616337450395</v>
      </c>
      <c r="AL10" s="17">
        <v>0.41692251984890499</v>
      </c>
      <c r="AM10" s="17">
        <v>0.42831126479077303</v>
      </c>
      <c r="AN10" s="17">
        <v>0.42964697587759398</v>
      </c>
      <c r="AO10" s="17">
        <v>0.37960126223315299</v>
      </c>
      <c r="AP10" s="17"/>
      <c r="AQ10" s="17">
        <v>0.40264837819708699</v>
      </c>
      <c r="AR10" s="17">
        <v>0.44399909943682397</v>
      </c>
      <c r="AS10" s="17"/>
      <c r="AT10" s="17">
        <v>0.430087312384696</v>
      </c>
      <c r="AU10" s="17">
        <v>0.43571146104084602</v>
      </c>
      <c r="AV10" s="17"/>
      <c r="AW10" s="17">
        <v>0.43904986103552901</v>
      </c>
      <c r="AX10" s="17">
        <v>0.418073933822313</v>
      </c>
      <c r="AY10" s="17">
        <v>0.46962030783312397</v>
      </c>
      <c r="AZ10" s="17">
        <v>0.38842212245654201</v>
      </c>
      <c r="BA10" s="17">
        <v>0.39382922890907102</v>
      </c>
      <c r="BB10" s="17"/>
      <c r="BC10" s="17">
        <v>0.478710632020524</v>
      </c>
      <c r="BD10" s="17"/>
      <c r="BE10" s="17">
        <v>0.40557152301773097</v>
      </c>
      <c r="BF10" s="17">
        <v>0.46188996744202598</v>
      </c>
      <c r="BG10" s="17">
        <v>0.551324370207396</v>
      </c>
      <c r="BH10" s="17">
        <v>0.43355816433473299</v>
      </c>
      <c r="BI10" s="17"/>
      <c r="BJ10" s="17">
        <v>0.43551956498675498</v>
      </c>
      <c r="BK10" s="17"/>
      <c r="BL10" s="17">
        <v>0.43251749344037099</v>
      </c>
      <c r="BM10" s="17"/>
      <c r="BN10" s="17">
        <v>0.47518525204108403</v>
      </c>
      <c r="BO10" s="17"/>
      <c r="BP10" s="17">
        <v>0.458113043094733</v>
      </c>
      <c r="BQ10" s="17">
        <v>0.32425094036459201</v>
      </c>
    </row>
    <row r="11" spans="2:69" x14ac:dyDescent="0.35">
      <c r="B11" s="18" t="s">
        <v>237</v>
      </c>
      <c r="C11" s="17">
        <v>0.35131003133104699</v>
      </c>
      <c r="D11" s="17">
        <v>0.35392066391793298</v>
      </c>
      <c r="E11" s="17">
        <v>0.34675900309494501</v>
      </c>
      <c r="F11" s="17"/>
      <c r="G11" s="17">
        <v>0.412748904602176</v>
      </c>
      <c r="H11" s="17">
        <v>0.31525695705351098</v>
      </c>
      <c r="I11" s="17">
        <v>0.37548645234962502</v>
      </c>
      <c r="J11" s="17">
        <v>0.38701663468698599</v>
      </c>
      <c r="K11" s="17">
        <v>0.23487608925763001</v>
      </c>
      <c r="L11" s="17"/>
      <c r="M11" s="17">
        <v>0.38438664085893098</v>
      </c>
      <c r="N11" s="17">
        <v>0.35461680834697401</v>
      </c>
      <c r="O11" s="17">
        <v>0.372319383948372</v>
      </c>
      <c r="P11" s="17">
        <v>0.350459284005814</v>
      </c>
      <c r="Q11" s="17">
        <v>0.29707796280891102</v>
      </c>
      <c r="R11" s="17"/>
      <c r="S11" s="17">
        <v>0.38768393997525502</v>
      </c>
      <c r="T11" s="17">
        <v>0.32273207600662801</v>
      </c>
      <c r="U11" s="17">
        <v>0.33814698332419102</v>
      </c>
      <c r="V11" s="17">
        <v>0.40384892685156798</v>
      </c>
      <c r="W11" s="17"/>
      <c r="X11" s="17">
        <v>0.351418949055885</v>
      </c>
      <c r="Y11" s="17">
        <v>0.37073343562926597</v>
      </c>
      <c r="Z11" s="17">
        <v>0.32972041406042701</v>
      </c>
      <c r="AA11" s="17"/>
      <c r="AB11" s="17">
        <v>0.33493513254852197</v>
      </c>
      <c r="AC11" s="17">
        <v>0.38253955184764199</v>
      </c>
      <c r="AD11" s="17"/>
      <c r="AE11" s="17">
        <v>0.38500345810063202</v>
      </c>
      <c r="AF11" s="17">
        <v>0.34392910068298099</v>
      </c>
      <c r="AG11" s="17"/>
      <c r="AH11" s="17">
        <v>0.36928368192573002</v>
      </c>
      <c r="AI11" s="17">
        <v>0.29835047950353999</v>
      </c>
      <c r="AJ11" s="17"/>
      <c r="AK11" s="17">
        <v>0.32398005186066098</v>
      </c>
      <c r="AL11" s="17">
        <v>0.35877255139989001</v>
      </c>
      <c r="AM11" s="17">
        <v>0.35364208431641803</v>
      </c>
      <c r="AN11" s="17">
        <v>0.35008977568497601</v>
      </c>
      <c r="AO11" s="17">
        <v>0.35756643213679601</v>
      </c>
      <c r="AP11" s="17"/>
      <c r="AQ11" s="17">
        <v>0.41474342291247601</v>
      </c>
      <c r="AR11" s="17">
        <v>0.33417673413565602</v>
      </c>
      <c r="AS11" s="17"/>
      <c r="AT11" s="17">
        <v>0.37521259086120001</v>
      </c>
      <c r="AU11" s="17">
        <v>0.34106914973486502</v>
      </c>
      <c r="AV11" s="17"/>
      <c r="AW11" s="17">
        <v>0.33497966433397802</v>
      </c>
      <c r="AX11" s="17">
        <v>0.36239917827454798</v>
      </c>
      <c r="AY11" s="17">
        <v>0.30836099175121001</v>
      </c>
      <c r="AZ11" s="17">
        <v>0.36636817873321298</v>
      </c>
      <c r="BA11" s="17">
        <v>0.41563351454518999</v>
      </c>
      <c r="BB11" s="17"/>
      <c r="BC11" s="17">
        <v>0.37456929980061199</v>
      </c>
      <c r="BD11" s="17"/>
      <c r="BE11" s="17">
        <v>0.39517071970099699</v>
      </c>
      <c r="BF11" s="17">
        <v>0.34898473896517701</v>
      </c>
      <c r="BG11" s="17">
        <v>0.239116522847277</v>
      </c>
      <c r="BH11" s="17">
        <v>0.38585629514460501</v>
      </c>
      <c r="BI11" s="17"/>
      <c r="BJ11" s="17">
        <v>0.359677808089929</v>
      </c>
      <c r="BK11" s="17"/>
      <c r="BL11" s="17">
        <v>0.340425257120061</v>
      </c>
      <c r="BM11" s="17"/>
      <c r="BN11" s="17">
        <v>0.34903606107705998</v>
      </c>
      <c r="BO11" s="17"/>
      <c r="BP11" s="17">
        <v>0.32189998129090502</v>
      </c>
      <c r="BQ11" s="17">
        <v>0.494140825031881</v>
      </c>
    </row>
    <row r="12" spans="2:69" x14ac:dyDescent="0.35">
      <c r="B12" s="18" t="s">
        <v>141</v>
      </c>
      <c r="C12" s="19">
        <v>0.10798970220002301</v>
      </c>
      <c r="D12" s="19">
        <v>7.1706293972846794E-2</v>
      </c>
      <c r="E12" s="19">
        <v>0.13948501815751599</v>
      </c>
      <c r="F12" s="19"/>
      <c r="G12" s="19">
        <v>7.8781752739644204E-2</v>
      </c>
      <c r="H12" s="19">
        <v>0.119181117996033</v>
      </c>
      <c r="I12" s="19">
        <v>0.107390585228121</v>
      </c>
      <c r="J12" s="19">
        <v>0.18045480157600399</v>
      </c>
      <c r="K12" s="19">
        <v>7.8839785723443606E-2</v>
      </c>
      <c r="L12" s="19"/>
      <c r="M12" s="19">
        <v>8.70320318182633E-2</v>
      </c>
      <c r="N12" s="19">
        <v>0.117759213611352</v>
      </c>
      <c r="O12" s="19">
        <v>0.108000471569492</v>
      </c>
      <c r="P12" s="19">
        <v>0.106496047411656</v>
      </c>
      <c r="Q12" s="19">
        <v>9.5674949571830606E-2</v>
      </c>
      <c r="R12" s="19"/>
      <c r="S12" s="19">
        <v>8.2688053939027797E-2</v>
      </c>
      <c r="T12" s="19">
        <v>0.15743285538411</v>
      </c>
      <c r="U12" s="19">
        <v>5.5419173239187901E-2</v>
      </c>
      <c r="V12" s="19">
        <v>0.10300873611497099</v>
      </c>
      <c r="W12" s="19"/>
      <c r="X12" s="19">
        <v>0.11380063346508899</v>
      </c>
      <c r="Y12" s="19">
        <v>0.118224407932825</v>
      </c>
      <c r="Z12" s="19">
        <v>5.4297458455336699E-2</v>
      </c>
      <c r="AA12" s="19"/>
      <c r="AB12" s="19">
        <v>0.11906339114903899</v>
      </c>
      <c r="AC12" s="19">
        <v>8.6870426849338697E-2</v>
      </c>
      <c r="AD12" s="19"/>
      <c r="AE12" s="19">
        <v>4.3891408671007E-2</v>
      </c>
      <c r="AF12" s="19">
        <v>0.12326173055904199</v>
      </c>
      <c r="AG12" s="19"/>
      <c r="AH12" s="19">
        <v>0.110867640142485</v>
      </c>
      <c r="AI12" s="19">
        <v>0.13719934889900701</v>
      </c>
      <c r="AJ12" s="19"/>
      <c r="AK12" s="19">
        <v>8.6681204913429094E-2</v>
      </c>
      <c r="AL12" s="19">
        <v>0.11692267807197999</v>
      </c>
      <c r="AM12" s="19">
        <v>0.10914217331043501</v>
      </c>
      <c r="AN12" s="19">
        <v>0.105373484391172</v>
      </c>
      <c r="AO12" s="19">
        <v>0.108360545259874</v>
      </c>
      <c r="AP12" s="19"/>
      <c r="AQ12" s="19">
        <v>7.5701709454303906E-2</v>
      </c>
      <c r="AR12" s="19">
        <v>0.116710657548041</v>
      </c>
      <c r="AS12" s="19"/>
      <c r="AT12" s="19">
        <v>8.0797191860930206E-2</v>
      </c>
      <c r="AU12" s="19">
        <v>0.12049221668479</v>
      </c>
      <c r="AV12" s="19"/>
      <c r="AW12" s="19">
        <v>0.127583856766293</v>
      </c>
      <c r="AX12" s="19">
        <v>9.5391150081580195E-2</v>
      </c>
      <c r="AY12" s="19">
        <v>0.101115774366837</v>
      </c>
      <c r="AZ12" s="19">
        <v>0.20409843123518401</v>
      </c>
      <c r="BA12" s="19">
        <v>9.9275672862461806E-2</v>
      </c>
      <c r="BB12" s="19"/>
      <c r="BC12" s="19">
        <v>4.72641019374491E-2</v>
      </c>
      <c r="BD12" s="19"/>
      <c r="BE12" s="19">
        <v>9.7227673964142003E-2</v>
      </c>
      <c r="BF12" s="19">
        <v>6.2628992145400394E-2</v>
      </c>
      <c r="BG12" s="19">
        <v>0.155294685520039</v>
      </c>
      <c r="BH12" s="19">
        <v>5.47406209756146E-2</v>
      </c>
      <c r="BI12" s="19"/>
      <c r="BJ12" s="19">
        <v>0.10467324446138</v>
      </c>
      <c r="BK12" s="19"/>
      <c r="BL12" s="19">
        <v>0.121497742080974</v>
      </c>
      <c r="BM12" s="19"/>
      <c r="BN12" s="19">
        <v>8.7336118590970693E-2</v>
      </c>
      <c r="BO12" s="19"/>
      <c r="BP12" s="19">
        <v>0.106720616764448</v>
      </c>
      <c r="BQ12" s="19">
        <v>9.9734683663299906E-2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253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0.28033255933469797</v>
      </c>
      <c r="D9" s="17">
        <v>0.30844493182226002</v>
      </c>
      <c r="E9" s="17">
        <v>0.25722768359151399</v>
      </c>
      <c r="F9" s="17"/>
      <c r="G9" s="17">
        <v>0.296455153289849</v>
      </c>
      <c r="H9" s="17">
        <v>0.33435038038127002</v>
      </c>
      <c r="I9" s="17">
        <v>0.267387238480078</v>
      </c>
      <c r="J9" s="17">
        <v>0.25780888081137499</v>
      </c>
      <c r="K9" s="17">
        <v>0.20252538057051001</v>
      </c>
      <c r="L9" s="17"/>
      <c r="M9" s="17">
        <v>0.36062990490341001</v>
      </c>
      <c r="N9" s="17">
        <v>0.27341392763511202</v>
      </c>
      <c r="O9" s="17">
        <v>0.25306037449740298</v>
      </c>
      <c r="P9" s="17">
        <v>0.20153227025332901</v>
      </c>
      <c r="Q9" s="17">
        <v>0.35486506774058602</v>
      </c>
      <c r="R9" s="17"/>
      <c r="S9" s="17">
        <v>0.32666984559416501</v>
      </c>
      <c r="T9" s="17">
        <v>0.28523912145963398</v>
      </c>
      <c r="U9" s="17">
        <v>0.20531365940010701</v>
      </c>
      <c r="V9" s="17">
        <v>0.31355199696799402</v>
      </c>
      <c r="W9" s="17"/>
      <c r="X9" s="17">
        <v>0.28200006186231302</v>
      </c>
      <c r="Y9" s="17">
        <v>0.227855849592182</v>
      </c>
      <c r="Z9" s="17">
        <v>0.32423337876733599</v>
      </c>
      <c r="AA9" s="17"/>
      <c r="AB9" s="17">
        <v>0.30502659362578</v>
      </c>
      <c r="AC9" s="17">
        <v>0.23323713231722801</v>
      </c>
      <c r="AD9" s="17"/>
      <c r="AE9" s="17">
        <v>0.31793418462758799</v>
      </c>
      <c r="AF9" s="17">
        <v>0.271918392221149</v>
      </c>
      <c r="AG9" s="17"/>
      <c r="AH9" s="17">
        <v>0.26405710098609703</v>
      </c>
      <c r="AI9" s="17">
        <v>0.41582837748567703</v>
      </c>
      <c r="AJ9" s="17"/>
      <c r="AK9" s="17">
        <v>0.33211217429036899</v>
      </c>
      <c r="AL9" s="17">
        <v>0.266048840949556</v>
      </c>
      <c r="AM9" s="17">
        <v>0.267491781384952</v>
      </c>
      <c r="AN9" s="17">
        <v>0.29537441808799803</v>
      </c>
      <c r="AO9" s="17">
        <v>0.272272547999728</v>
      </c>
      <c r="AP9" s="17"/>
      <c r="AQ9" s="17">
        <v>0.31210563695382598</v>
      </c>
      <c r="AR9" s="17">
        <v>0.27175068206014102</v>
      </c>
      <c r="AS9" s="17"/>
      <c r="AT9" s="17">
        <v>0.28634748270792199</v>
      </c>
      <c r="AU9" s="17">
        <v>0.27914234948392302</v>
      </c>
      <c r="AV9" s="17"/>
      <c r="AW9" s="17">
        <v>0.33595582915920602</v>
      </c>
      <c r="AX9" s="17">
        <v>0.25799442824482599</v>
      </c>
      <c r="AY9" s="17">
        <v>0.32275701499077603</v>
      </c>
      <c r="AZ9" s="17">
        <v>0.298967247806318</v>
      </c>
      <c r="BA9" s="17">
        <v>0.21096843757695399</v>
      </c>
      <c r="BB9" s="17"/>
      <c r="BC9" s="17">
        <v>0.26542804812033199</v>
      </c>
      <c r="BD9" s="17"/>
      <c r="BE9" s="17">
        <v>0.27025257814277198</v>
      </c>
      <c r="BF9" s="17">
        <v>0.29102370389933302</v>
      </c>
      <c r="BG9" s="17">
        <v>0.40429947281384898</v>
      </c>
      <c r="BH9" s="17">
        <v>0.27665945785731499</v>
      </c>
      <c r="BI9" s="17"/>
      <c r="BJ9" s="17">
        <v>0.275342160414977</v>
      </c>
      <c r="BK9" s="17"/>
      <c r="BL9" s="17">
        <v>0.22703682265621999</v>
      </c>
      <c r="BM9" s="17"/>
      <c r="BN9" s="17">
        <v>0.28411483284136002</v>
      </c>
      <c r="BO9" s="17"/>
      <c r="BP9" s="17">
        <v>0.30228295777563202</v>
      </c>
      <c r="BQ9" s="17">
        <v>0.16053507638818901</v>
      </c>
    </row>
    <row r="10" spans="2:69" x14ac:dyDescent="0.35">
      <c r="B10" s="18" t="s">
        <v>236</v>
      </c>
      <c r="C10" s="17">
        <v>0.41381547714414701</v>
      </c>
      <c r="D10" s="17">
        <v>0.43926652660088999</v>
      </c>
      <c r="E10" s="17">
        <v>0.39346836002194502</v>
      </c>
      <c r="F10" s="17"/>
      <c r="G10" s="17">
        <v>0.41588561055642198</v>
      </c>
      <c r="H10" s="17">
        <v>0.36241054658590299</v>
      </c>
      <c r="I10" s="17">
        <v>0.428525738637826</v>
      </c>
      <c r="J10" s="17">
        <v>0.39569481428215703</v>
      </c>
      <c r="K10" s="17">
        <v>0.48822710784754197</v>
      </c>
      <c r="L10" s="17"/>
      <c r="M10" s="17">
        <v>0.36192656601307899</v>
      </c>
      <c r="N10" s="17">
        <v>0.41864077243384401</v>
      </c>
      <c r="O10" s="17">
        <v>0.40835877638772999</v>
      </c>
      <c r="P10" s="17">
        <v>0.43972156394804301</v>
      </c>
      <c r="Q10" s="17">
        <v>0.415942216343473</v>
      </c>
      <c r="R10" s="17"/>
      <c r="S10" s="17">
        <v>0.37718707983209399</v>
      </c>
      <c r="T10" s="17">
        <v>0.37217796339095399</v>
      </c>
      <c r="U10" s="17">
        <v>0.469259286972176</v>
      </c>
      <c r="V10" s="17">
        <v>0.44032284859862197</v>
      </c>
      <c r="W10" s="17"/>
      <c r="X10" s="17">
        <v>0.414466671782727</v>
      </c>
      <c r="Y10" s="17">
        <v>0.475598503397753</v>
      </c>
      <c r="Z10" s="17">
        <v>0.34290071866690203</v>
      </c>
      <c r="AA10" s="17"/>
      <c r="AB10" s="17">
        <v>0.38790970721906298</v>
      </c>
      <c r="AC10" s="17">
        <v>0.46322187556640598</v>
      </c>
      <c r="AD10" s="17"/>
      <c r="AE10" s="17">
        <v>0.38640478957769597</v>
      </c>
      <c r="AF10" s="17">
        <v>0.42092908113247302</v>
      </c>
      <c r="AG10" s="17"/>
      <c r="AH10" s="17">
        <v>0.43262516293361902</v>
      </c>
      <c r="AI10" s="17">
        <v>0.35682594416448399</v>
      </c>
      <c r="AJ10" s="17"/>
      <c r="AK10" s="17">
        <v>0.32931788719640798</v>
      </c>
      <c r="AL10" s="17">
        <v>0.436856797817535</v>
      </c>
      <c r="AM10" s="17">
        <v>0.39309459487745002</v>
      </c>
      <c r="AN10" s="17">
        <v>0.44987274344411698</v>
      </c>
      <c r="AO10" s="17">
        <v>0.45034788187722702</v>
      </c>
      <c r="AP10" s="17"/>
      <c r="AQ10" s="17">
        <v>0.40201797899922898</v>
      </c>
      <c r="AR10" s="17">
        <v>0.41700196988621402</v>
      </c>
      <c r="AS10" s="17"/>
      <c r="AT10" s="17">
        <v>0.448354746742406</v>
      </c>
      <c r="AU10" s="17">
        <v>0.39685901013212899</v>
      </c>
      <c r="AV10" s="17"/>
      <c r="AW10" s="17">
        <v>0.33364176162579601</v>
      </c>
      <c r="AX10" s="17">
        <v>0.44537819964337799</v>
      </c>
      <c r="AY10" s="17">
        <v>0.39007022615581199</v>
      </c>
      <c r="AZ10" s="17">
        <v>0.43024347779477901</v>
      </c>
      <c r="BA10" s="17">
        <v>0.37123490190803299</v>
      </c>
      <c r="BB10" s="17"/>
      <c r="BC10" s="17">
        <v>0.369278482341028</v>
      </c>
      <c r="BD10" s="17"/>
      <c r="BE10" s="17">
        <v>0.43350988577424199</v>
      </c>
      <c r="BF10" s="17">
        <v>0.38295689198323202</v>
      </c>
      <c r="BG10" s="17">
        <v>0.42668970568702402</v>
      </c>
      <c r="BH10" s="17">
        <v>0.35472821539615601</v>
      </c>
      <c r="BI10" s="17"/>
      <c r="BJ10" s="17">
        <v>0.42583890208647401</v>
      </c>
      <c r="BK10" s="17"/>
      <c r="BL10" s="17">
        <v>0.475117508287205</v>
      </c>
      <c r="BM10" s="17"/>
      <c r="BN10" s="17">
        <v>0.44072762394176601</v>
      </c>
      <c r="BO10" s="17"/>
      <c r="BP10" s="17">
        <v>0.40055272061057901</v>
      </c>
      <c r="BQ10" s="17">
        <v>0.51132391394871002</v>
      </c>
    </row>
    <row r="11" spans="2:69" x14ac:dyDescent="0.35">
      <c r="B11" s="18" t="s">
        <v>237</v>
      </c>
      <c r="C11" s="17">
        <v>0.23270467954912699</v>
      </c>
      <c r="D11" s="17">
        <v>0.221781231275785</v>
      </c>
      <c r="E11" s="17">
        <v>0.23933528811964999</v>
      </c>
      <c r="F11" s="17"/>
      <c r="G11" s="17">
        <v>0.24469929829984199</v>
      </c>
      <c r="H11" s="17">
        <v>0.19895820239804299</v>
      </c>
      <c r="I11" s="17">
        <v>0.219501019585326</v>
      </c>
      <c r="J11" s="17">
        <v>0.22514991636915899</v>
      </c>
      <c r="K11" s="17">
        <v>0.29225052328203699</v>
      </c>
      <c r="L11" s="17"/>
      <c r="M11" s="17">
        <v>0.190411497265248</v>
      </c>
      <c r="N11" s="17">
        <v>0.23743146679615601</v>
      </c>
      <c r="O11" s="17">
        <v>0.29685202032247898</v>
      </c>
      <c r="P11" s="17">
        <v>0.25718658190659999</v>
      </c>
      <c r="Q11" s="17">
        <v>0.14131551734671899</v>
      </c>
      <c r="R11" s="17"/>
      <c r="S11" s="17">
        <v>0.193012974407796</v>
      </c>
      <c r="T11" s="17">
        <v>0.217269429519171</v>
      </c>
      <c r="U11" s="17">
        <v>0.29811624291882499</v>
      </c>
      <c r="V11" s="17">
        <v>0.21140622749246099</v>
      </c>
      <c r="W11" s="17"/>
      <c r="X11" s="17">
        <v>0.226612409730264</v>
      </c>
      <c r="Y11" s="17">
        <v>0.21846908124795</v>
      </c>
      <c r="Z11" s="17">
        <v>0.29274820004144902</v>
      </c>
      <c r="AA11" s="17"/>
      <c r="AB11" s="17">
        <v>0.222076252995802</v>
      </c>
      <c r="AC11" s="17">
        <v>0.252974769124301</v>
      </c>
      <c r="AD11" s="17"/>
      <c r="AE11" s="17">
        <v>0.28722984032552801</v>
      </c>
      <c r="AF11" s="17">
        <v>0.220228017991317</v>
      </c>
      <c r="AG11" s="17"/>
      <c r="AH11" s="17">
        <v>0.233160625501483</v>
      </c>
      <c r="AI11" s="17">
        <v>0.113458336612603</v>
      </c>
      <c r="AJ11" s="17"/>
      <c r="AK11" s="17">
        <v>0.28874913988011403</v>
      </c>
      <c r="AL11" s="17">
        <v>0.223167790353898</v>
      </c>
      <c r="AM11" s="17">
        <v>0.26182572979518298</v>
      </c>
      <c r="AN11" s="17">
        <v>0.17531187073830901</v>
      </c>
      <c r="AO11" s="17">
        <v>0.207832039986695</v>
      </c>
      <c r="AP11" s="17"/>
      <c r="AQ11" s="17">
        <v>0.23398291904412699</v>
      </c>
      <c r="AR11" s="17">
        <v>0.23235942830827799</v>
      </c>
      <c r="AS11" s="17"/>
      <c r="AT11" s="17">
        <v>0.20819932208851999</v>
      </c>
      <c r="AU11" s="17">
        <v>0.24335067213485001</v>
      </c>
      <c r="AV11" s="17"/>
      <c r="AW11" s="17">
        <v>0.234892687667485</v>
      </c>
      <c r="AX11" s="17">
        <v>0.23617890914102899</v>
      </c>
      <c r="AY11" s="17">
        <v>0.228452695819717</v>
      </c>
      <c r="AZ11" s="17">
        <v>0.13192450805429401</v>
      </c>
      <c r="BA11" s="17">
        <v>0.31766885697250602</v>
      </c>
      <c r="BB11" s="17"/>
      <c r="BC11" s="17">
        <v>0.33246485293251898</v>
      </c>
      <c r="BD11" s="17"/>
      <c r="BE11" s="17">
        <v>0.232319792547035</v>
      </c>
      <c r="BF11" s="17">
        <v>0.298067989507803</v>
      </c>
      <c r="BG11" s="17">
        <v>5.6890738945073301E-2</v>
      </c>
      <c r="BH11" s="17">
        <v>0.32728023526404199</v>
      </c>
      <c r="BI11" s="17"/>
      <c r="BJ11" s="17">
        <v>0.22015005702423299</v>
      </c>
      <c r="BK11" s="17"/>
      <c r="BL11" s="17">
        <v>0.21279562762818399</v>
      </c>
      <c r="BM11" s="17"/>
      <c r="BN11" s="17">
        <v>0.22486317653280799</v>
      </c>
      <c r="BO11" s="17"/>
      <c r="BP11" s="17">
        <v>0.220893865445244</v>
      </c>
      <c r="BQ11" s="17">
        <v>0.27598089427803801</v>
      </c>
    </row>
    <row r="12" spans="2:69" x14ac:dyDescent="0.35">
      <c r="B12" s="18" t="s">
        <v>141</v>
      </c>
      <c r="C12" s="19">
        <v>7.3147283972028701E-2</v>
      </c>
      <c r="D12" s="19">
        <v>3.0507310301065401E-2</v>
      </c>
      <c r="E12" s="19">
        <v>0.109968668266891</v>
      </c>
      <c r="F12" s="19"/>
      <c r="G12" s="19">
        <v>4.2959937853886597E-2</v>
      </c>
      <c r="H12" s="19">
        <v>0.104280870634784</v>
      </c>
      <c r="I12" s="19">
        <v>8.4586003296770504E-2</v>
      </c>
      <c r="J12" s="19">
        <v>0.12134638853731</v>
      </c>
      <c r="K12" s="19">
        <v>1.69969882999104E-2</v>
      </c>
      <c r="L12" s="19"/>
      <c r="M12" s="19">
        <v>8.70320318182633E-2</v>
      </c>
      <c r="N12" s="19">
        <v>7.0513833134887502E-2</v>
      </c>
      <c r="O12" s="19">
        <v>4.1728828792388303E-2</v>
      </c>
      <c r="P12" s="19">
        <v>0.101559583892028</v>
      </c>
      <c r="Q12" s="19">
        <v>8.7877198569222006E-2</v>
      </c>
      <c r="R12" s="19"/>
      <c r="S12" s="19">
        <v>0.103130100165945</v>
      </c>
      <c r="T12" s="19">
        <v>0.125313485630241</v>
      </c>
      <c r="U12" s="19">
        <v>2.7310810708891801E-2</v>
      </c>
      <c r="V12" s="19">
        <v>3.4718926940923198E-2</v>
      </c>
      <c r="W12" s="19"/>
      <c r="X12" s="19">
        <v>7.6920856624695194E-2</v>
      </c>
      <c r="Y12" s="19">
        <v>7.8076565762115399E-2</v>
      </c>
      <c r="Z12" s="19">
        <v>4.0117702524312897E-2</v>
      </c>
      <c r="AA12" s="19"/>
      <c r="AB12" s="19">
        <v>8.4987446159355204E-2</v>
      </c>
      <c r="AC12" s="19">
        <v>5.0566222992064598E-2</v>
      </c>
      <c r="AD12" s="19"/>
      <c r="AE12" s="19">
        <v>8.4311854691877901E-3</v>
      </c>
      <c r="AF12" s="19">
        <v>8.6924508655061794E-2</v>
      </c>
      <c r="AG12" s="19"/>
      <c r="AH12" s="19">
        <v>7.0157110578801904E-2</v>
      </c>
      <c r="AI12" s="19">
        <v>0.113887341737236</v>
      </c>
      <c r="AJ12" s="19"/>
      <c r="AK12" s="19">
        <v>4.9820798633108399E-2</v>
      </c>
      <c r="AL12" s="19">
        <v>7.3926570879011402E-2</v>
      </c>
      <c r="AM12" s="19">
        <v>7.7587893942415304E-2</v>
      </c>
      <c r="AN12" s="19">
        <v>7.9440967729575901E-2</v>
      </c>
      <c r="AO12" s="19">
        <v>6.9547530136349595E-2</v>
      </c>
      <c r="AP12" s="19"/>
      <c r="AQ12" s="19">
        <v>5.18934650028181E-2</v>
      </c>
      <c r="AR12" s="19">
        <v>7.8887919745367005E-2</v>
      </c>
      <c r="AS12" s="19"/>
      <c r="AT12" s="19">
        <v>5.7098448461152397E-2</v>
      </c>
      <c r="AU12" s="19">
        <v>8.0647968249097896E-2</v>
      </c>
      <c r="AV12" s="19"/>
      <c r="AW12" s="19">
        <v>9.5509721547512597E-2</v>
      </c>
      <c r="AX12" s="19">
        <v>6.04484629707666E-2</v>
      </c>
      <c r="AY12" s="19">
        <v>5.8720063033695299E-2</v>
      </c>
      <c r="AZ12" s="19">
        <v>0.13886476634460901</v>
      </c>
      <c r="BA12" s="19">
        <v>0.100127803542507</v>
      </c>
      <c r="BB12" s="19"/>
      <c r="BC12" s="19">
        <v>3.2828616606120797E-2</v>
      </c>
      <c r="BD12" s="19"/>
      <c r="BE12" s="19">
        <v>6.3917743535950602E-2</v>
      </c>
      <c r="BF12" s="19">
        <v>2.7951414609631801E-2</v>
      </c>
      <c r="BG12" s="19">
        <v>0.11212008255405401</v>
      </c>
      <c r="BH12" s="19">
        <v>4.1332091482486601E-2</v>
      </c>
      <c r="BI12" s="19"/>
      <c r="BJ12" s="19">
        <v>7.8668880474316E-2</v>
      </c>
      <c r="BK12" s="19"/>
      <c r="BL12" s="19">
        <v>8.5050041428391607E-2</v>
      </c>
      <c r="BM12" s="19"/>
      <c r="BN12" s="19">
        <v>5.0294366684066102E-2</v>
      </c>
      <c r="BO12" s="19"/>
      <c r="BP12" s="19">
        <v>7.6270456168545497E-2</v>
      </c>
      <c r="BQ12" s="19">
        <v>5.2160115385063197E-2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254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0.13043485660582199</v>
      </c>
      <c r="D9" s="17">
        <v>0.168021306280075</v>
      </c>
      <c r="E9" s="17">
        <v>9.8672272059335805E-2</v>
      </c>
      <c r="F9" s="17"/>
      <c r="G9" s="17">
        <v>0.13905161555835099</v>
      </c>
      <c r="H9" s="17">
        <v>0.14151015123369801</v>
      </c>
      <c r="I9" s="17">
        <v>0.120263813487684</v>
      </c>
      <c r="J9" s="17">
        <v>0.133272768577888</v>
      </c>
      <c r="K9" s="17">
        <v>0.109513702033581</v>
      </c>
      <c r="L9" s="17"/>
      <c r="M9" s="17">
        <v>0.237032319170454</v>
      </c>
      <c r="N9" s="17">
        <v>0.119189501613019</v>
      </c>
      <c r="O9" s="17">
        <v>0.110398325463697</v>
      </c>
      <c r="P9" s="17">
        <v>9.9049440109120201E-2</v>
      </c>
      <c r="Q9" s="17">
        <v>0.15089399119754099</v>
      </c>
      <c r="R9" s="17"/>
      <c r="S9" s="17">
        <v>0.11107337929497001</v>
      </c>
      <c r="T9" s="17">
        <v>9.4908056200107005E-2</v>
      </c>
      <c r="U9" s="17">
        <v>0.114057867722777</v>
      </c>
      <c r="V9" s="17">
        <v>0.19965341818021801</v>
      </c>
      <c r="W9" s="17"/>
      <c r="X9" s="17">
        <v>0.137617375992172</v>
      </c>
      <c r="Y9" s="17">
        <v>5.6013016816735199E-2</v>
      </c>
      <c r="Z9" s="17">
        <v>0.15726137031935</v>
      </c>
      <c r="AA9" s="17"/>
      <c r="AB9" s="17">
        <v>0.11342442553576799</v>
      </c>
      <c r="AC9" s="17">
        <v>0.16287643765946</v>
      </c>
      <c r="AD9" s="17"/>
      <c r="AE9" s="17">
        <v>0.131556019628427</v>
      </c>
      <c r="AF9" s="17">
        <v>0.13037747814522299</v>
      </c>
      <c r="AG9" s="17"/>
      <c r="AH9" s="17">
        <v>0.12338771142864401</v>
      </c>
      <c r="AI9" s="17">
        <v>0.16060301546293801</v>
      </c>
      <c r="AJ9" s="17"/>
      <c r="AK9" s="17">
        <v>0.16550420654822301</v>
      </c>
      <c r="AL9" s="17">
        <v>0.15310166157631699</v>
      </c>
      <c r="AM9" s="17">
        <v>0.12577878403030801</v>
      </c>
      <c r="AN9" s="17">
        <v>0.119130398038926</v>
      </c>
      <c r="AO9" s="17">
        <v>4.1235527867424598E-2</v>
      </c>
      <c r="AP9" s="17"/>
      <c r="AQ9" s="17">
        <v>0.12406974121838001</v>
      </c>
      <c r="AR9" s="17">
        <v>0.13215406806365501</v>
      </c>
      <c r="AS9" s="17"/>
      <c r="AT9" s="17">
        <v>0.127743816196834</v>
      </c>
      <c r="AU9" s="17">
        <v>0.13319264387285401</v>
      </c>
      <c r="AV9" s="17"/>
      <c r="AW9" s="17">
        <v>0.106312125581403</v>
      </c>
      <c r="AX9" s="17">
        <v>6.3440090623435405E-2</v>
      </c>
      <c r="AY9" s="17">
        <v>0.24364824988752001</v>
      </c>
      <c r="AZ9" s="17">
        <v>0.18286861471032101</v>
      </c>
      <c r="BA9" s="17">
        <v>9.8479764876477804E-2</v>
      </c>
      <c r="BB9" s="17"/>
      <c r="BC9" s="17">
        <v>7.7572841288855804E-2</v>
      </c>
      <c r="BD9" s="17"/>
      <c r="BE9" s="17">
        <v>8.2081089481355396E-2</v>
      </c>
      <c r="BF9" s="17">
        <v>0.27660276482992502</v>
      </c>
      <c r="BG9" s="17">
        <v>0.17923320197842199</v>
      </c>
      <c r="BH9" s="17">
        <v>8.7308855720678993E-2</v>
      </c>
      <c r="BI9" s="17"/>
      <c r="BJ9" s="17">
        <v>0.12563726178968401</v>
      </c>
      <c r="BK9" s="17"/>
      <c r="BL9" s="17">
        <v>0.13533770251761301</v>
      </c>
      <c r="BM9" s="17"/>
      <c r="BN9" s="17">
        <v>0.158263359736109</v>
      </c>
      <c r="BO9" s="17"/>
      <c r="BP9" s="17">
        <v>0.129232456163416</v>
      </c>
      <c r="BQ9" s="17">
        <v>0.133901580206332</v>
      </c>
    </row>
    <row r="10" spans="2:69" x14ac:dyDescent="0.35">
      <c r="B10" s="18" t="s">
        <v>236</v>
      </c>
      <c r="C10" s="17">
        <v>0.460453501859515</v>
      </c>
      <c r="D10" s="17">
        <v>0.46757404178444001</v>
      </c>
      <c r="E10" s="17">
        <v>0.45598970197508498</v>
      </c>
      <c r="F10" s="17"/>
      <c r="G10" s="17">
        <v>0.403401330212591</v>
      </c>
      <c r="H10" s="17">
        <v>0.48571806359115499</v>
      </c>
      <c r="I10" s="17">
        <v>0.51147595875403096</v>
      </c>
      <c r="J10" s="17">
        <v>0.34717346361711898</v>
      </c>
      <c r="K10" s="17">
        <v>0.54507305260440897</v>
      </c>
      <c r="L10" s="17"/>
      <c r="M10" s="17">
        <v>0.34410004975083602</v>
      </c>
      <c r="N10" s="17">
        <v>0.44640339286417002</v>
      </c>
      <c r="O10" s="17">
        <v>0.59166171131521605</v>
      </c>
      <c r="P10" s="17">
        <v>0.42092908817498798</v>
      </c>
      <c r="Q10" s="17">
        <v>0.43076731038687199</v>
      </c>
      <c r="R10" s="17"/>
      <c r="S10" s="17">
        <v>0.395138650740539</v>
      </c>
      <c r="T10" s="17">
        <v>0.489362962343663</v>
      </c>
      <c r="U10" s="17">
        <v>0.46299026961197098</v>
      </c>
      <c r="V10" s="17">
        <v>0.47565122030404799</v>
      </c>
      <c r="W10" s="17"/>
      <c r="X10" s="17">
        <v>0.44199639066575402</v>
      </c>
      <c r="Y10" s="17">
        <v>0.53165554211184896</v>
      </c>
      <c r="Z10" s="17">
        <v>0.51999539516345805</v>
      </c>
      <c r="AA10" s="17"/>
      <c r="AB10" s="17">
        <v>0.470363074633662</v>
      </c>
      <c r="AC10" s="17">
        <v>0.44155438007738901</v>
      </c>
      <c r="AD10" s="17"/>
      <c r="AE10" s="17">
        <v>0.41413272859339501</v>
      </c>
      <c r="AF10" s="17">
        <v>0.47051091835957898</v>
      </c>
      <c r="AG10" s="17"/>
      <c r="AH10" s="17">
        <v>0.45180471655730797</v>
      </c>
      <c r="AI10" s="17">
        <v>0.49581588216482098</v>
      </c>
      <c r="AJ10" s="17"/>
      <c r="AK10" s="17">
        <v>0.45965881845727302</v>
      </c>
      <c r="AL10" s="17">
        <v>0.448085673487507</v>
      </c>
      <c r="AM10" s="17">
        <v>0.45987098304905799</v>
      </c>
      <c r="AN10" s="17">
        <v>0.46058246774608202</v>
      </c>
      <c r="AO10" s="17">
        <v>0.51089790074238906</v>
      </c>
      <c r="AP10" s="17"/>
      <c r="AQ10" s="17">
        <v>0.45789807543503203</v>
      </c>
      <c r="AR10" s="17">
        <v>0.46114372004429199</v>
      </c>
      <c r="AS10" s="17"/>
      <c r="AT10" s="17">
        <v>0.45080624478488002</v>
      </c>
      <c r="AU10" s="17">
        <v>0.46101654816344401</v>
      </c>
      <c r="AV10" s="17"/>
      <c r="AW10" s="17">
        <v>0.48639501856552497</v>
      </c>
      <c r="AX10" s="17">
        <v>0.47700792584260299</v>
      </c>
      <c r="AY10" s="17">
        <v>0.516670977183456</v>
      </c>
      <c r="AZ10" s="17">
        <v>0.328412259611923</v>
      </c>
      <c r="BA10" s="17">
        <v>0.34129080724009597</v>
      </c>
      <c r="BB10" s="17"/>
      <c r="BC10" s="17">
        <v>0.47162115812549799</v>
      </c>
      <c r="BD10" s="17"/>
      <c r="BE10" s="17">
        <v>0.45962628239282399</v>
      </c>
      <c r="BF10" s="17">
        <v>0.50085085838271004</v>
      </c>
      <c r="BG10" s="17">
        <v>0.47122635919155698</v>
      </c>
      <c r="BH10" s="17">
        <v>0.43502841578622298</v>
      </c>
      <c r="BI10" s="17"/>
      <c r="BJ10" s="17">
        <v>0.47597113115261003</v>
      </c>
      <c r="BK10" s="17"/>
      <c r="BL10" s="17">
        <v>0.50052666474849705</v>
      </c>
      <c r="BM10" s="17"/>
      <c r="BN10" s="17">
        <v>0.41116303310748598</v>
      </c>
      <c r="BO10" s="17"/>
      <c r="BP10" s="17">
        <v>0.46654416635023999</v>
      </c>
      <c r="BQ10" s="17">
        <v>0.46151738484237598</v>
      </c>
    </row>
    <row r="11" spans="2:69" x14ac:dyDescent="0.35">
      <c r="B11" s="18" t="s">
        <v>237</v>
      </c>
      <c r="C11" s="17">
        <v>0.31046858494961799</v>
      </c>
      <c r="D11" s="17">
        <v>0.31377059760995202</v>
      </c>
      <c r="E11" s="17">
        <v>0.30517914831163701</v>
      </c>
      <c r="F11" s="17"/>
      <c r="G11" s="17">
        <v>0.36881797548769502</v>
      </c>
      <c r="H11" s="17">
        <v>0.268490914540363</v>
      </c>
      <c r="I11" s="17">
        <v>0.28133679795935801</v>
      </c>
      <c r="J11" s="17">
        <v>0.36546429129567098</v>
      </c>
      <c r="K11" s="17">
        <v>0.269893519928249</v>
      </c>
      <c r="L11" s="17"/>
      <c r="M11" s="17">
        <v>0.356722519095586</v>
      </c>
      <c r="N11" s="17">
        <v>0.33993891170190899</v>
      </c>
      <c r="O11" s="17">
        <v>0.210658081864601</v>
      </c>
      <c r="P11" s="17">
        <v>0.35482889890765401</v>
      </c>
      <c r="Q11" s="17">
        <v>0.29574046386642899</v>
      </c>
      <c r="R11" s="17"/>
      <c r="S11" s="17">
        <v>0.31629712449511999</v>
      </c>
      <c r="T11" s="17">
        <v>0.29737682847010399</v>
      </c>
      <c r="U11" s="17">
        <v>0.36574881709006501</v>
      </c>
      <c r="V11" s="17">
        <v>0.28229896685186501</v>
      </c>
      <c r="W11" s="17"/>
      <c r="X11" s="17">
        <v>0.31817848918630798</v>
      </c>
      <c r="Y11" s="17">
        <v>0.35713095006533102</v>
      </c>
      <c r="Z11" s="17">
        <v>0.20382186081405401</v>
      </c>
      <c r="AA11" s="17"/>
      <c r="AB11" s="17">
        <v>0.296196919257739</v>
      </c>
      <c r="AC11" s="17">
        <v>0.33768690748399499</v>
      </c>
      <c r="AD11" s="17"/>
      <c r="AE11" s="17">
        <v>0.42356189723940701</v>
      </c>
      <c r="AF11" s="17">
        <v>0.284317177712123</v>
      </c>
      <c r="AG11" s="17"/>
      <c r="AH11" s="17">
        <v>0.33272829911051</v>
      </c>
      <c r="AI11" s="17">
        <v>0.15706661545758399</v>
      </c>
      <c r="AJ11" s="17"/>
      <c r="AK11" s="17">
        <v>0.32501617636139501</v>
      </c>
      <c r="AL11" s="17">
        <v>0.30603557269633003</v>
      </c>
      <c r="AM11" s="17">
        <v>0.309611826374452</v>
      </c>
      <c r="AN11" s="17">
        <v>0.32106439240106999</v>
      </c>
      <c r="AO11" s="17">
        <v>0.28084739788166702</v>
      </c>
      <c r="AP11" s="17"/>
      <c r="AQ11" s="17">
        <v>0.35217888831467797</v>
      </c>
      <c r="AR11" s="17">
        <v>0.29920267269351403</v>
      </c>
      <c r="AS11" s="17"/>
      <c r="AT11" s="17">
        <v>0.33875160502065399</v>
      </c>
      <c r="AU11" s="17">
        <v>0.29707125550775898</v>
      </c>
      <c r="AV11" s="17"/>
      <c r="AW11" s="17">
        <v>0.30548358442892298</v>
      </c>
      <c r="AX11" s="17">
        <v>0.36002506996095102</v>
      </c>
      <c r="AY11" s="17">
        <v>0.17318759960059399</v>
      </c>
      <c r="AZ11" s="17">
        <v>0.29720759718428402</v>
      </c>
      <c r="BA11" s="17">
        <v>0.43318705158234999</v>
      </c>
      <c r="BB11" s="17"/>
      <c r="BC11" s="17">
        <v>0.39557387104063002</v>
      </c>
      <c r="BD11" s="17"/>
      <c r="BE11" s="17">
        <v>0.36073466769239998</v>
      </c>
      <c r="BF11" s="17">
        <v>0.19459496217773301</v>
      </c>
      <c r="BG11" s="17">
        <v>0.19005598789049899</v>
      </c>
      <c r="BH11" s="17">
        <v>0.41198608659366898</v>
      </c>
      <c r="BI11" s="17"/>
      <c r="BJ11" s="17">
        <v>0.295887468808051</v>
      </c>
      <c r="BK11" s="17"/>
      <c r="BL11" s="17">
        <v>0.27142637956027799</v>
      </c>
      <c r="BM11" s="17"/>
      <c r="BN11" s="17">
        <v>0.37548633485633998</v>
      </c>
      <c r="BO11" s="17"/>
      <c r="BP11" s="17">
        <v>0.29512903673277002</v>
      </c>
      <c r="BQ11" s="17">
        <v>0.34379111542889801</v>
      </c>
    </row>
    <row r="12" spans="2:69" x14ac:dyDescent="0.35">
      <c r="B12" s="18" t="s">
        <v>141</v>
      </c>
      <c r="C12" s="19">
        <v>9.86430565850447E-2</v>
      </c>
      <c r="D12" s="19">
        <v>5.0634054325532599E-2</v>
      </c>
      <c r="E12" s="19">
        <v>0.140158877653943</v>
      </c>
      <c r="F12" s="19"/>
      <c r="G12" s="19">
        <v>8.8729078741363002E-2</v>
      </c>
      <c r="H12" s="19">
        <v>0.104280870634784</v>
      </c>
      <c r="I12" s="19">
        <v>8.6923429798927199E-2</v>
      </c>
      <c r="J12" s="19">
        <v>0.154089476509322</v>
      </c>
      <c r="K12" s="19">
        <v>7.5519725433760204E-2</v>
      </c>
      <c r="L12" s="19"/>
      <c r="M12" s="19">
        <v>6.2145111983123197E-2</v>
      </c>
      <c r="N12" s="19">
        <v>9.4468193820902505E-2</v>
      </c>
      <c r="O12" s="19">
        <v>8.72818813564855E-2</v>
      </c>
      <c r="P12" s="19">
        <v>0.12519257280823801</v>
      </c>
      <c r="Q12" s="19">
        <v>0.122598234549158</v>
      </c>
      <c r="R12" s="19"/>
      <c r="S12" s="19">
        <v>0.17749084546937099</v>
      </c>
      <c r="T12" s="19">
        <v>0.118352152986126</v>
      </c>
      <c r="U12" s="19">
        <v>5.72030455751876E-2</v>
      </c>
      <c r="V12" s="19">
        <v>4.2396394663868603E-2</v>
      </c>
      <c r="W12" s="19"/>
      <c r="X12" s="19">
        <v>0.102207744155766</v>
      </c>
      <c r="Y12" s="19">
        <v>5.5200491006084602E-2</v>
      </c>
      <c r="Z12" s="19">
        <v>0.118921373703138</v>
      </c>
      <c r="AA12" s="19"/>
      <c r="AB12" s="19">
        <v>0.120015580572831</v>
      </c>
      <c r="AC12" s="19">
        <v>5.7882274779156598E-2</v>
      </c>
      <c r="AD12" s="19"/>
      <c r="AE12" s="19">
        <v>3.0749354538771201E-2</v>
      </c>
      <c r="AF12" s="19">
        <v>0.114794425783076</v>
      </c>
      <c r="AG12" s="19"/>
      <c r="AH12" s="19">
        <v>9.2079272903537804E-2</v>
      </c>
      <c r="AI12" s="19">
        <v>0.186514486914658</v>
      </c>
      <c r="AJ12" s="19"/>
      <c r="AK12" s="19">
        <v>4.9820798633108399E-2</v>
      </c>
      <c r="AL12" s="19">
        <v>9.2777092239845593E-2</v>
      </c>
      <c r="AM12" s="19">
        <v>0.10473840654618199</v>
      </c>
      <c r="AN12" s="19">
        <v>9.9222741813920906E-2</v>
      </c>
      <c r="AO12" s="19">
        <v>0.167019173508519</v>
      </c>
      <c r="AP12" s="19"/>
      <c r="AQ12" s="19">
        <v>6.5853295031909495E-2</v>
      </c>
      <c r="AR12" s="19">
        <v>0.107499539198539</v>
      </c>
      <c r="AS12" s="19"/>
      <c r="AT12" s="19">
        <v>8.2698333997632698E-2</v>
      </c>
      <c r="AU12" s="19">
        <v>0.108719552455943</v>
      </c>
      <c r="AV12" s="19"/>
      <c r="AW12" s="19">
        <v>0.101809271424149</v>
      </c>
      <c r="AX12" s="19">
        <v>9.9526913573010301E-2</v>
      </c>
      <c r="AY12" s="19">
        <v>6.6493173328431299E-2</v>
      </c>
      <c r="AZ12" s="19">
        <v>0.191511528493472</v>
      </c>
      <c r="BA12" s="19">
        <v>0.12704237630107701</v>
      </c>
      <c r="BB12" s="19"/>
      <c r="BC12" s="19">
        <v>5.5232129545016002E-2</v>
      </c>
      <c r="BD12" s="19"/>
      <c r="BE12" s="19">
        <v>9.7557960433420701E-2</v>
      </c>
      <c r="BF12" s="19">
        <v>2.7951414609631801E-2</v>
      </c>
      <c r="BG12" s="19">
        <v>0.15948445093952199</v>
      </c>
      <c r="BH12" s="19">
        <v>6.5676641899429303E-2</v>
      </c>
      <c r="BI12" s="19"/>
      <c r="BJ12" s="19">
        <v>0.102504138249655</v>
      </c>
      <c r="BK12" s="19"/>
      <c r="BL12" s="19">
        <v>9.2709253173612199E-2</v>
      </c>
      <c r="BM12" s="19"/>
      <c r="BN12" s="19">
        <v>5.5087272300064903E-2</v>
      </c>
      <c r="BO12" s="19"/>
      <c r="BP12" s="19">
        <v>0.10909434075357299</v>
      </c>
      <c r="BQ12" s="19">
        <v>6.0789919522394202E-2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255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0.228355135675088</v>
      </c>
      <c r="D9" s="17">
        <v>0.253902714493906</v>
      </c>
      <c r="E9" s="17">
        <v>0.207264078557922</v>
      </c>
      <c r="F9" s="17"/>
      <c r="G9" s="17">
        <v>0.23486395393649001</v>
      </c>
      <c r="H9" s="17">
        <v>0.25266288292167099</v>
      </c>
      <c r="I9" s="17">
        <v>0.24865086969765199</v>
      </c>
      <c r="J9" s="17">
        <v>0.17757441886053699</v>
      </c>
      <c r="K9" s="17">
        <v>0.19220203731424801</v>
      </c>
      <c r="L9" s="17"/>
      <c r="M9" s="17">
        <v>0.34331532343165799</v>
      </c>
      <c r="N9" s="17">
        <v>0.21256762780446101</v>
      </c>
      <c r="O9" s="17">
        <v>0.21243483348167599</v>
      </c>
      <c r="P9" s="17">
        <v>0.168136787131589</v>
      </c>
      <c r="Q9" s="17">
        <v>0.27551482092959401</v>
      </c>
      <c r="R9" s="17"/>
      <c r="S9" s="17">
        <v>0.31831697725033098</v>
      </c>
      <c r="T9" s="17">
        <v>0.18507201420467301</v>
      </c>
      <c r="U9" s="17">
        <v>0.186974636602841</v>
      </c>
      <c r="V9" s="17">
        <v>0.25963839080901202</v>
      </c>
      <c r="W9" s="17"/>
      <c r="X9" s="17">
        <v>0.222190540571163</v>
      </c>
      <c r="Y9" s="17">
        <v>0.15091432614644401</v>
      </c>
      <c r="Z9" s="17">
        <v>0.35657809052168599</v>
      </c>
      <c r="AA9" s="17"/>
      <c r="AB9" s="17">
        <v>0.21654734598074701</v>
      </c>
      <c r="AC9" s="17">
        <v>0.25087445719349799</v>
      </c>
      <c r="AD9" s="17"/>
      <c r="AE9" s="17">
        <v>0.23804403161593499</v>
      </c>
      <c r="AF9" s="17">
        <v>0.22643450938095699</v>
      </c>
      <c r="AG9" s="17"/>
      <c r="AH9" s="17">
        <v>0.20381408689102001</v>
      </c>
      <c r="AI9" s="17">
        <v>0.41360341348763602</v>
      </c>
      <c r="AJ9" s="17"/>
      <c r="AK9" s="17">
        <v>0.30381220142190002</v>
      </c>
      <c r="AL9" s="17">
        <v>0.24297019270301501</v>
      </c>
      <c r="AM9" s="17">
        <v>0.20801995033153001</v>
      </c>
      <c r="AN9" s="17">
        <v>0.17012388659606101</v>
      </c>
      <c r="AO9" s="17">
        <v>0.30141271079386101</v>
      </c>
      <c r="AP9" s="17"/>
      <c r="AQ9" s="17">
        <v>0.20046878953285999</v>
      </c>
      <c r="AR9" s="17">
        <v>0.23588721056872</v>
      </c>
      <c r="AS9" s="17"/>
      <c r="AT9" s="17">
        <v>0.18408331474733999</v>
      </c>
      <c r="AU9" s="17">
        <v>0.24653151400054099</v>
      </c>
      <c r="AV9" s="17"/>
      <c r="AW9" s="17">
        <v>0.25352623900849802</v>
      </c>
      <c r="AX9" s="17">
        <v>0.166696805023587</v>
      </c>
      <c r="AY9" s="17">
        <v>0.33267865561617099</v>
      </c>
      <c r="AZ9" s="17">
        <v>0.31103565724648502</v>
      </c>
      <c r="BA9" s="17">
        <v>0.1052514128507</v>
      </c>
      <c r="BB9" s="17"/>
      <c r="BC9" s="17">
        <v>0.124535991123894</v>
      </c>
      <c r="BD9" s="17"/>
      <c r="BE9" s="17">
        <v>0.19976554261645299</v>
      </c>
      <c r="BF9" s="17">
        <v>0.35409114108858603</v>
      </c>
      <c r="BG9" s="17">
        <v>0.35494263746804899</v>
      </c>
      <c r="BH9" s="17">
        <v>0.14546980000732601</v>
      </c>
      <c r="BI9" s="17"/>
      <c r="BJ9" s="17">
        <v>0.23019068723845801</v>
      </c>
      <c r="BK9" s="17"/>
      <c r="BL9" s="17">
        <v>0.201572165526579</v>
      </c>
      <c r="BM9" s="17"/>
      <c r="BN9" s="17">
        <v>0.238112555212323</v>
      </c>
      <c r="BO9" s="17"/>
      <c r="BP9" s="17">
        <v>0.23433476624191599</v>
      </c>
      <c r="BQ9" s="17">
        <v>0.210052696752489</v>
      </c>
    </row>
    <row r="10" spans="2:69" x14ac:dyDescent="0.35">
      <c r="B10" s="18" t="s">
        <v>236</v>
      </c>
      <c r="C10" s="17">
        <v>0.42394041571042101</v>
      </c>
      <c r="D10" s="17">
        <v>0.45884664130040498</v>
      </c>
      <c r="E10" s="17">
        <v>0.395522282891834</v>
      </c>
      <c r="F10" s="17"/>
      <c r="G10" s="17">
        <v>0.393447862144578</v>
      </c>
      <c r="H10" s="17">
        <v>0.43787164203089601</v>
      </c>
      <c r="I10" s="17">
        <v>0.454810991113686</v>
      </c>
      <c r="J10" s="17">
        <v>0.41940522019641202</v>
      </c>
      <c r="K10" s="17">
        <v>0.414185323446154</v>
      </c>
      <c r="L10" s="17"/>
      <c r="M10" s="17">
        <v>0.30309453652235102</v>
      </c>
      <c r="N10" s="17">
        <v>0.42760547686123901</v>
      </c>
      <c r="O10" s="17">
        <v>0.43723404134384602</v>
      </c>
      <c r="P10" s="17">
        <v>0.44966133379368101</v>
      </c>
      <c r="Q10" s="17">
        <v>0.44532707924445097</v>
      </c>
      <c r="R10" s="17"/>
      <c r="S10" s="17">
        <v>0.36590012234331498</v>
      </c>
      <c r="T10" s="17">
        <v>0.44942659522894102</v>
      </c>
      <c r="U10" s="17">
        <v>0.39202918911830897</v>
      </c>
      <c r="V10" s="17">
        <v>0.43745356590950502</v>
      </c>
      <c r="W10" s="17"/>
      <c r="X10" s="17">
        <v>0.44675276706314598</v>
      </c>
      <c r="Y10" s="17">
        <v>0.40253419788975597</v>
      </c>
      <c r="Z10" s="17">
        <v>0.27907097624247301</v>
      </c>
      <c r="AA10" s="17"/>
      <c r="AB10" s="17">
        <v>0.44524732802495898</v>
      </c>
      <c r="AC10" s="17">
        <v>0.383304765737287</v>
      </c>
      <c r="AD10" s="17"/>
      <c r="AE10" s="17">
        <v>0.37117180952280499</v>
      </c>
      <c r="AF10" s="17">
        <v>0.43704411510309799</v>
      </c>
      <c r="AG10" s="17"/>
      <c r="AH10" s="17">
        <v>0.44965138473628502</v>
      </c>
      <c r="AI10" s="17">
        <v>0.34766279315301701</v>
      </c>
      <c r="AJ10" s="17"/>
      <c r="AK10" s="17">
        <v>0.27310235364408703</v>
      </c>
      <c r="AL10" s="17">
        <v>0.44000640962334098</v>
      </c>
      <c r="AM10" s="17">
        <v>0.45157692100353303</v>
      </c>
      <c r="AN10" s="17">
        <v>0.43440384945516403</v>
      </c>
      <c r="AO10" s="17">
        <v>0.443585666299467</v>
      </c>
      <c r="AP10" s="17"/>
      <c r="AQ10" s="17">
        <v>0.418573550794197</v>
      </c>
      <c r="AR10" s="17">
        <v>0.425390000689637</v>
      </c>
      <c r="AS10" s="17"/>
      <c r="AT10" s="17">
        <v>0.451112323114368</v>
      </c>
      <c r="AU10" s="17">
        <v>0.41279537203286298</v>
      </c>
      <c r="AV10" s="17"/>
      <c r="AW10" s="17">
        <v>0.40948664273130803</v>
      </c>
      <c r="AX10" s="17">
        <v>0.46408757753690399</v>
      </c>
      <c r="AY10" s="17">
        <v>0.37654391889481598</v>
      </c>
      <c r="AZ10" s="17">
        <v>0.329632804122168</v>
      </c>
      <c r="BA10" s="17">
        <v>0.48231850121805703</v>
      </c>
      <c r="BB10" s="17"/>
      <c r="BC10" s="17">
        <v>0.47301198439609698</v>
      </c>
      <c r="BD10" s="17"/>
      <c r="BE10" s="17">
        <v>0.46794364877997502</v>
      </c>
      <c r="BF10" s="17">
        <v>0.33489987706952501</v>
      </c>
      <c r="BG10" s="17">
        <v>0.38424359460243201</v>
      </c>
      <c r="BH10" s="17">
        <v>0.43418999711987299</v>
      </c>
      <c r="BI10" s="17"/>
      <c r="BJ10" s="17">
        <v>0.43602998687067701</v>
      </c>
      <c r="BK10" s="17"/>
      <c r="BL10" s="17">
        <v>0.467543903453498</v>
      </c>
      <c r="BM10" s="17"/>
      <c r="BN10" s="17">
        <v>0.42339090820602798</v>
      </c>
      <c r="BO10" s="17"/>
      <c r="BP10" s="17">
        <v>0.43420422650176499</v>
      </c>
      <c r="BQ10" s="17">
        <v>0.40639684927337999</v>
      </c>
    </row>
    <row r="11" spans="2:69" x14ac:dyDescent="0.35">
      <c r="B11" s="18" t="s">
        <v>237</v>
      </c>
      <c r="C11" s="17">
        <v>0.27845832979170998</v>
      </c>
      <c r="D11" s="17">
        <v>0.26038916781441102</v>
      </c>
      <c r="E11" s="17">
        <v>0.29137897081564801</v>
      </c>
      <c r="F11" s="17"/>
      <c r="G11" s="17">
        <v>0.32020352497023702</v>
      </c>
      <c r="H11" s="17">
        <v>0.22199575177647199</v>
      </c>
      <c r="I11" s="17">
        <v>0.212761702723098</v>
      </c>
      <c r="J11" s="17">
        <v>0.27686099073037301</v>
      </c>
      <c r="K11" s="17">
        <v>0.39361263923959799</v>
      </c>
      <c r="L11" s="17"/>
      <c r="M11" s="17">
        <v>0.29144502806286798</v>
      </c>
      <c r="N11" s="17">
        <v>0.29348202463296602</v>
      </c>
      <c r="O11" s="17">
        <v>0.30860229638209002</v>
      </c>
      <c r="P11" s="17">
        <v>0.28064229518270201</v>
      </c>
      <c r="Q11" s="17">
        <v>0.19063988917014399</v>
      </c>
      <c r="R11" s="17"/>
      <c r="S11" s="17">
        <v>0.23250918516606101</v>
      </c>
      <c r="T11" s="17">
        <v>0.271914504986213</v>
      </c>
      <c r="U11" s="17">
        <v>0.37282733021755798</v>
      </c>
      <c r="V11" s="17">
        <v>0.26818911634055997</v>
      </c>
      <c r="W11" s="17"/>
      <c r="X11" s="17">
        <v>0.259135130510872</v>
      </c>
      <c r="Y11" s="17">
        <v>0.36847491020168399</v>
      </c>
      <c r="Z11" s="17">
        <v>0.32423323071152799</v>
      </c>
      <c r="AA11" s="17"/>
      <c r="AB11" s="17">
        <v>0.25858293284193701</v>
      </c>
      <c r="AC11" s="17">
        <v>0.31636385367078201</v>
      </c>
      <c r="AD11" s="17"/>
      <c r="AE11" s="17">
        <v>0.38235297339207303</v>
      </c>
      <c r="AF11" s="17">
        <v>0.25442328734531999</v>
      </c>
      <c r="AG11" s="17"/>
      <c r="AH11" s="17">
        <v>0.27904316062351198</v>
      </c>
      <c r="AI11" s="17">
        <v>0.13846940975803801</v>
      </c>
      <c r="AJ11" s="17"/>
      <c r="AK11" s="17">
        <v>0.373264646300904</v>
      </c>
      <c r="AL11" s="17">
        <v>0.26309612015362599</v>
      </c>
      <c r="AM11" s="17">
        <v>0.26025425678976399</v>
      </c>
      <c r="AN11" s="17">
        <v>0.319622336729315</v>
      </c>
      <c r="AO11" s="17">
        <v>0.16328614532624999</v>
      </c>
      <c r="AP11" s="17"/>
      <c r="AQ11" s="17">
        <v>0.32906419467012499</v>
      </c>
      <c r="AR11" s="17">
        <v>0.26478973504727299</v>
      </c>
      <c r="AS11" s="17"/>
      <c r="AT11" s="17">
        <v>0.30776858332817297</v>
      </c>
      <c r="AU11" s="17">
        <v>0.265791517155888</v>
      </c>
      <c r="AV11" s="17"/>
      <c r="AW11" s="17">
        <v>0.24147739671268201</v>
      </c>
      <c r="AX11" s="17">
        <v>0.31297667207199198</v>
      </c>
      <c r="AY11" s="17">
        <v>0.22428425216058201</v>
      </c>
      <c r="AZ11" s="17">
        <v>0.20585604464930099</v>
      </c>
      <c r="BA11" s="17">
        <v>0.35141566159260801</v>
      </c>
      <c r="BB11" s="17"/>
      <c r="BC11" s="17">
        <v>0.374986289583562</v>
      </c>
      <c r="BD11" s="17"/>
      <c r="BE11" s="17">
        <v>0.27312638931495697</v>
      </c>
      <c r="BF11" s="17">
        <v>0.283057567232258</v>
      </c>
      <c r="BG11" s="17">
        <v>0.13554894754253799</v>
      </c>
      <c r="BH11" s="17">
        <v>0.38666962007535599</v>
      </c>
      <c r="BI11" s="17"/>
      <c r="BJ11" s="17">
        <v>0.26197242924223602</v>
      </c>
      <c r="BK11" s="17"/>
      <c r="BL11" s="17">
        <v>0.251854986916909</v>
      </c>
      <c r="BM11" s="17"/>
      <c r="BN11" s="17">
        <v>0.30761345501612303</v>
      </c>
      <c r="BO11" s="17"/>
      <c r="BP11" s="17">
        <v>0.26261259516255597</v>
      </c>
      <c r="BQ11" s="17">
        <v>0.33139033858906802</v>
      </c>
    </row>
    <row r="12" spans="2:69" x14ac:dyDescent="0.35">
      <c r="B12" s="18" t="s">
        <v>141</v>
      </c>
      <c r="C12" s="19">
        <v>6.9246118822781297E-2</v>
      </c>
      <c r="D12" s="19">
        <v>2.6861476391277801E-2</v>
      </c>
      <c r="E12" s="19">
        <v>0.105834667734596</v>
      </c>
      <c r="F12" s="19"/>
      <c r="G12" s="19">
        <v>5.1484658948694598E-2</v>
      </c>
      <c r="H12" s="19">
        <v>8.7469723270961794E-2</v>
      </c>
      <c r="I12" s="19">
        <v>8.3776436465564194E-2</v>
      </c>
      <c r="J12" s="19">
        <v>0.12615937021267801</v>
      </c>
      <c r="K12" s="19">
        <v>0</v>
      </c>
      <c r="L12" s="19"/>
      <c r="M12" s="19">
        <v>6.2145111983123197E-2</v>
      </c>
      <c r="N12" s="19">
        <v>6.6344870701335004E-2</v>
      </c>
      <c r="O12" s="19">
        <v>4.1728828792388303E-2</v>
      </c>
      <c r="P12" s="19">
        <v>0.101559583892028</v>
      </c>
      <c r="Q12" s="19">
        <v>8.8518210655811502E-2</v>
      </c>
      <c r="R12" s="19"/>
      <c r="S12" s="19">
        <v>8.32737152402932E-2</v>
      </c>
      <c r="T12" s="19">
        <v>9.3586885580172696E-2</v>
      </c>
      <c r="U12" s="19">
        <v>4.8168844061292002E-2</v>
      </c>
      <c r="V12" s="19">
        <v>3.4718926940923198E-2</v>
      </c>
      <c r="W12" s="19"/>
      <c r="X12" s="19">
        <v>7.1921561854819405E-2</v>
      </c>
      <c r="Y12" s="19">
        <v>7.8076565762115399E-2</v>
      </c>
      <c r="Z12" s="19">
        <v>4.0117702524312897E-2</v>
      </c>
      <c r="AA12" s="19"/>
      <c r="AB12" s="19">
        <v>7.9622393152356793E-2</v>
      </c>
      <c r="AC12" s="19">
        <v>4.9456923398433397E-2</v>
      </c>
      <c r="AD12" s="19"/>
      <c r="AE12" s="19">
        <v>8.4311854691877901E-3</v>
      </c>
      <c r="AF12" s="19">
        <v>8.2098088170625597E-2</v>
      </c>
      <c r="AG12" s="19"/>
      <c r="AH12" s="19">
        <v>6.7491367749183101E-2</v>
      </c>
      <c r="AI12" s="19">
        <v>0.100264383601309</v>
      </c>
      <c r="AJ12" s="19"/>
      <c r="AK12" s="19">
        <v>4.9820798633108399E-2</v>
      </c>
      <c r="AL12" s="19">
        <v>5.39272775200174E-2</v>
      </c>
      <c r="AM12" s="19">
        <v>8.0148871875172806E-2</v>
      </c>
      <c r="AN12" s="19">
        <v>7.5849927219459906E-2</v>
      </c>
      <c r="AO12" s="19">
        <v>9.1715477580422394E-2</v>
      </c>
      <c r="AP12" s="19"/>
      <c r="AQ12" s="19">
        <v>5.18934650028181E-2</v>
      </c>
      <c r="AR12" s="19">
        <v>7.3933053694370504E-2</v>
      </c>
      <c r="AS12" s="19"/>
      <c r="AT12" s="19">
        <v>5.7035778810119099E-2</v>
      </c>
      <c r="AU12" s="19">
        <v>7.4881596810708204E-2</v>
      </c>
      <c r="AV12" s="19"/>
      <c r="AW12" s="19">
        <v>9.5509721547512597E-2</v>
      </c>
      <c r="AX12" s="19">
        <v>5.6238945367517001E-2</v>
      </c>
      <c r="AY12" s="19">
        <v>6.6493173328431299E-2</v>
      </c>
      <c r="AZ12" s="19">
        <v>0.15347549398204599</v>
      </c>
      <c r="BA12" s="19">
        <v>6.1014424338635499E-2</v>
      </c>
      <c r="BB12" s="19"/>
      <c r="BC12" s="19">
        <v>2.7465734896446398E-2</v>
      </c>
      <c r="BD12" s="19"/>
      <c r="BE12" s="19">
        <v>5.9164419288615398E-2</v>
      </c>
      <c r="BF12" s="19">
        <v>2.7951414609631801E-2</v>
      </c>
      <c r="BG12" s="19">
        <v>0.125264820386981</v>
      </c>
      <c r="BH12" s="19">
        <v>3.3670582797444899E-2</v>
      </c>
      <c r="BI12" s="19"/>
      <c r="BJ12" s="19">
        <v>7.1806896648628105E-2</v>
      </c>
      <c r="BK12" s="19"/>
      <c r="BL12" s="19">
        <v>7.9028944103014601E-2</v>
      </c>
      <c r="BM12" s="19"/>
      <c r="BN12" s="19">
        <v>3.0883081565524901E-2</v>
      </c>
      <c r="BO12" s="19"/>
      <c r="BP12" s="19">
        <v>6.8848412093763994E-2</v>
      </c>
      <c r="BQ12" s="19">
        <v>5.2160115385063197E-2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B2:T20"/>
  <sheetViews>
    <sheetView showGridLines="0" workbookViewId="0">
      <pane xSplit="2" topLeftCell="C1" activePane="topRight" state="frozen"/>
      <selection pane="topRight" activeCell="A13" sqref="A13:XFD13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262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125</v>
      </c>
      <c r="D6" s="20" t="s">
        <v>124</v>
      </c>
      <c r="E6" s="20" t="s">
        <v>121</v>
      </c>
      <c r="F6" s="20" t="s">
        <v>132</v>
      </c>
      <c r="G6" s="20" t="s">
        <v>129</v>
      </c>
      <c r="H6" s="20" t="s">
        <v>130</v>
      </c>
      <c r="I6" s="20" t="s">
        <v>127</v>
      </c>
      <c r="J6" s="20" t="s">
        <v>131</v>
      </c>
      <c r="K6" s="20" t="s">
        <v>122</v>
      </c>
      <c r="L6" s="20" t="s">
        <v>120</v>
      </c>
      <c r="M6" s="20" t="s">
        <v>133</v>
      </c>
      <c r="N6" s="20" t="s">
        <v>135</v>
      </c>
      <c r="O6" s="20" t="s">
        <v>123</v>
      </c>
      <c r="P6" s="20" t="s">
        <v>136</v>
      </c>
      <c r="Q6" s="20" t="s">
        <v>126</v>
      </c>
      <c r="R6" s="20" t="s">
        <v>128</v>
      </c>
      <c r="S6" s="20" t="s">
        <v>134</v>
      </c>
    </row>
    <row r="7" spans="2:20" x14ac:dyDescent="0.35">
      <c r="B7" s="18" t="s">
        <v>256</v>
      </c>
      <c r="C7" s="17">
        <v>6.2834486778156201E-2</v>
      </c>
      <c r="D7" s="17">
        <v>4.4138923004953902E-2</v>
      </c>
      <c r="E7" s="17">
        <v>6.6751236895429403E-2</v>
      </c>
      <c r="F7" s="17">
        <v>0.25533716050465699</v>
      </c>
      <c r="G7" s="17">
        <v>6.3524539030377303E-2</v>
      </c>
      <c r="H7" s="17">
        <v>0.123974249005652</v>
      </c>
      <c r="I7" s="17">
        <v>8.74830612186418E-2</v>
      </c>
      <c r="J7" s="17">
        <v>0.10936444531690399</v>
      </c>
      <c r="K7" s="17">
        <v>0.13296744182647</v>
      </c>
      <c r="L7" s="17">
        <v>0.162192881891707</v>
      </c>
      <c r="M7" s="17">
        <v>0.33182249639657602</v>
      </c>
      <c r="N7" s="17">
        <v>0.293237703285601</v>
      </c>
      <c r="O7" s="17">
        <v>0.40052078694376098</v>
      </c>
      <c r="P7" s="17">
        <v>0.42111167129201699</v>
      </c>
      <c r="Q7" s="17">
        <v>0.36255611860325798</v>
      </c>
      <c r="R7" s="17">
        <v>0.40856684286761102</v>
      </c>
      <c r="S7" s="17">
        <v>0.54012224502697204</v>
      </c>
    </row>
    <row r="8" spans="2:20" x14ac:dyDescent="0.35">
      <c r="B8" s="18" t="s">
        <v>257</v>
      </c>
      <c r="C8" s="17">
        <v>0.13151361588107299</v>
      </c>
      <c r="D8" s="17">
        <v>0.30785551481115397</v>
      </c>
      <c r="E8" s="17">
        <v>0.29723489689323102</v>
      </c>
      <c r="F8" s="17">
        <v>0.17859127792495599</v>
      </c>
      <c r="G8" s="17">
        <v>0.38467916621116299</v>
      </c>
      <c r="H8" s="17">
        <v>0.37014913537616401</v>
      </c>
      <c r="I8" s="17">
        <v>0.42669875843298199</v>
      </c>
      <c r="J8" s="17">
        <v>0.42866192412283299</v>
      </c>
      <c r="K8" s="17">
        <v>0.45214925208261197</v>
      </c>
      <c r="L8" s="17">
        <v>0.48814976654219</v>
      </c>
      <c r="M8" s="17">
        <v>0.35270357684832498</v>
      </c>
      <c r="N8" s="17">
        <v>0.46516731738510497</v>
      </c>
      <c r="O8" s="17">
        <v>0.41970470914268398</v>
      </c>
      <c r="P8" s="17">
        <v>0.40008321761967702</v>
      </c>
      <c r="Q8" s="17">
        <v>0.459477740448754</v>
      </c>
      <c r="R8" s="17">
        <v>0.43333880804689001</v>
      </c>
      <c r="S8" s="17">
        <v>0.34602129967068401</v>
      </c>
    </row>
    <row r="9" spans="2:20" x14ac:dyDescent="0.35">
      <c r="B9" s="18" t="s">
        <v>258</v>
      </c>
      <c r="C9" s="17">
        <v>0.246632681151709</v>
      </c>
      <c r="D9" s="17">
        <v>0.41330459000270697</v>
      </c>
      <c r="E9" s="17">
        <v>0.43138821494704899</v>
      </c>
      <c r="F9" s="17">
        <v>0.20112119111892399</v>
      </c>
      <c r="G9" s="17">
        <v>0.39997975750245202</v>
      </c>
      <c r="H9" s="17">
        <v>0.32458049653203802</v>
      </c>
      <c r="I9" s="17">
        <v>0.31848214794479102</v>
      </c>
      <c r="J9" s="17">
        <v>0.276128044156635</v>
      </c>
      <c r="K9" s="17">
        <v>0.28004126263541101</v>
      </c>
      <c r="L9" s="17">
        <v>0.24478188400804399</v>
      </c>
      <c r="M9" s="17">
        <v>0.19912822977515099</v>
      </c>
      <c r="N9" s="17">
        <v>0.14982591400109299</v>
      </c>
      <c r="O9" s="17">
        <v>0.107004263338626</v>
      </c>
      <c r="P9" s="17">
        <v>0.105625410752335</v>
      </c>
      <c r="Q9" s="17">
        <v>9.1935913152593807E-2</v>
      </c>
      <c r="R9" s="17">
        <v>8.9430078512878403E-2</v>
      </c>
      <c r="S9" s="17">
        <v>4.5778474696956999E-2</v>
      </c>
    </row>
    <row r="10" spans="2:20" x14ac:dyDescent="0.35">
      <c r="B10" s="18" t="s">
        <v>259</v>
      </c>
      <c r="C10" s="17">
        <v>0.47479721129504998</v>
      </c>
      <c r="D10" s="17">
        <v>0.14828639969826499</v>
      </c>
      <c r="E10" s="17">
        <v>0.12432024872672701</v>
      </c>
      <c r="F10" s="17">
        <v>0.30412179360637798</v>
      </c>
      <c r="G10" s="17">
        <v>7.2030107062274001E-2</v>
      </c>
      <c r="H10" s="17">
        <v>9.6553090994024995E-2</v>
      </c>
      <c r="I10" s="17">
        <v>8.6542639493281906E-2</v>
      </c>
      <c r="J10" s="17">
        <v>9.4578394835905397E-2</v>
      </c>
      <c r="K10" s="17">
        <v>6.5939049742054501E-2</v>
      </c>
      <c r="L10" s="17">
        <v>4.27138531227199E-2</v>
      </c>
      <c r="M10" s="17">
        <v>5.6606207830833498E-2</v>
      </c>
      <c r="N10" s="17">
        <v>1.96706468375056E-2</v>
      </c>
      <c r="O10" s="17">
        <v>2.5094776034786801E-2</v>
      </c>
      <c r="P10" s="17">
        <v>2.2263200441004501E-2</v>
      </c>
      <c r="Q10" s="17">
        <v>2.20635083193075E-2</v>
      </c>
      <c r="R10" s="17">
        <v>2.03774781514049E-2</v>
      </c>
      <c r="S10" s="17">
        <v>1.30263950468072E-2</v>
      </c>
    </row>
    <row r="11" spans="2:20" x14ac:dyDescent="0.35">
      <c r="B11" s="23" t="s">
        <v>141</v>
      </c>
      <c r="C11" s="21">
        <v>8.4222004894010993E-2</v>
      </c>
      <c r="D11" s="21">
        <v>8.6414572482920296E-2</v>
      </c>
      <c r="E11" s="21">
        <v>8.0305402537564394E-2</v>
      </c>
      <c r="F11" s="21">
        <v>6.0828576845084303E-2</v>
      </c>
      <c r="G11" s="21">
        <v>7.9786430193733604E-2</v>
      </c>
      <c r="H11" s="21">
        <v>8.4743028092120906E-2</v>
      </c>
      <c r="I11" s="21">
        <v>8.0793392910303394E-2</v>
      </c>
      <c r="J11" s="21">
        <v>9.1267191567723102E-2</v>
      </c>
      <c r="K11" s="21">
        <v>6.8902993713452099E-2</v>
      </c>
      <c r="L11" s="21">
        <v>6.21616144353387E-2</v>
      </c>
      <c r="M11" s="21">
        <v>5.9739489149114401E-2</v>
      </c>
      <c r="N11" s="21">
        <v>7.2098418490694399E-2</v>
      </c>
      <c r="O11" s="21">
        <v>4.7675464540142501E-2</v>
      </c>
      <c r="P11" s="21">
        <v>5.0916499894966202E-2</v>
      </c>
      <c r="Q11" s="21">
        <v>6.3966719476085995E-2</v>
      </c>
      <c r="R11" s="21">
        <v>4.8286792421215398E-2</v>
      </c>
      <c r="S11" s="21">
        <v>5.5051585558580397E-2</v>
      </c>
    </row>
    <row r="12" spans="2:20" x14ac:dyDescent="0.35">
      <c r="B12" s="23" t="s">
        <v>260</v>
      </c>
      <c r="C12" s="21">
        <v>0.19434810265923</v>
      </c>
      <c r="D12" s="21">
        <v>0.35199443781610801</v>
      </c>
      <c r="E12" s="21">
        <v>0.36398613378866002</v>
      </c>
      <c r="F12" s="21">
        <v>0.43392843842961298</v>
      </c>
      <c r="G12" s="21">
        <v>0.44820370524154102</v>
      </c>
      <c r="H12" s="21">
        <v>0.49412338438181602</v>
      </c>
      <c r="I12" s="21">
        <v>0.51418181965162402</v>
      </c>
      <c r="J12" s="21">
        <v>0.53802636943973603</v>
      </c>
      <c r="K12" s="21">
        <v>0.58511669390908205</v>
      </c>
      <c r="L12" s="21">
        <v>0.650342648433897</v>
      </c>
      <c r="M12" s="21">
        <v>0.684526073244901</v>
      </c>
      <c r="N12" s="21">
        <v>0.75840502067070703</v>
      </c>
      <c r="O12" s="21">
        <v>0.82022549608644502</v>
      </c>
      <c r="P12" s="21">
        <v>0.82119488891169401</v>
      </c>
      <c r="Q12" s="21">
        <v>0.82203385905201298</v>
      </c>
      <c r="R12" s="21">
        <v>0.84190565091450098</v>
      </c>
      <c r="S12" s="21">
        <v>0.88614354469765499</v>
      </c>
    </row>
    <row r="13" spans="2:20" x14ac:dyDescent="0.35">
      <c r="B13" s="23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</row>
    <row r="14" spans="2:20" x14ac:dyDescent="0.35">
      <c r="B14" s="16" t="s">
        <v>143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</row>
    <row r="15" spans="2:20" x14ac:dyDescent="0.35">
      <c r="B15" t="s">
        <v>98</v>
      </c>
    </row>
    <row r="16" spans="2:20" x14ac:dyDescent="0.35">
      <c r="B16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B2:BQ20"/>
  <sheetViews>
    <sheetView showGridLines="0" topLeftCell="A3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263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0.162192881891707</v>
      </c>
      <c r="D9" s="17">
        <v>0.152673391571752</v>
      </c>
      <c r="E9" s="17">
        <v>0.170270386645057</v>
      </c>
      <c r="F9" s="17"/>
      <c r="G9" s="17">
        <v>0.16326837817768</v>
      </c>
      <c r="H9" s="17">
        <v>0.14919461537721901</v>
      </c>
      <c r="I9" s="17">
        <v>0.197100681441986</v>
      </c>
      <c r="J9" s="17">
        <v>0.15470216935186301</v>
      </c>
      <c r="K9" s="17">
        <v>0.126677889386651</v>
      </c>
      <c r="L9" s="17"/>
      <c r="M9" s="17">
        <v>0.15243479661290499</v>
      </c>
      <c r="N9" s="17">
        <v>0.17773788130783999</v>
      </c>
      <c r="O9" s="17">
        <v>0.20294807705949899</v>
      </c>
      <c r="P9" s="17">
        <v>0.101251412800085</v>
      </c>
      <c r="Q9" s="17">
        <v>0.13825292097846101</v>
      </c>
      <c r="R9" s="17"/>
      <c r="S9" s="17">
        <v>0.16980377930900001</v>
      </c>
      <c r="T9" s="17">
        <v>0.14442638116748599</v>
      </c>
      <c r="U9" s="17">
        <v>0.15141535771848799</v>
      </c>
      <c r="V9" s="17">
        <v>0.146735556309287</v>
      </c>
      <c r="W9" s="17"/>
      <c r="X9" s="17">
        <v>0.16100189621625599</v>
      </c>
      <c r="Y9" s="17">
        <v>0.18863859148760001</v>
      </c>
      <c r="Z9" s="17">
        <v>0.134433288485377</v>
      </c>
      <c r="AA9" s="17"/>
      <c r="AB9" s="17">
        <v>0.15252008008344001</v>
      </c>
      <c r="AC9" s="17">
        <v>0.183912334138046</v>
      </c>
      <c r="AD9" s="17"/>
      <c r="AE9" s="17">
        <v>0.22429105726681001</v>
      </c>
      <c r="AF9" s="17">
        <v>0.15163143658954401</v>
      </c>
      <c r="AG9" s="17"/>
      <c r="AH9" s="17">
        <v>0.15307452019526199</v>
      </c>
      <c r="AI9" s="17">
        <v>0.20293642994436401</v>
      </c>
      <c r="AJ9" s="17"/>
      <c r="AK9" s="17">
        <v>0.203062063252303</v>
      </c>
      <c r="AL9" s="17">
        <v>0.16336976569029299</v>
      </c>
      <c r="AM9" s="17">
        <v>0.170472376803145</v>
      </c>
      <c r="AN9" s="17">
        <v>0.14022714214668699</v>
      </c>
      <c r="AO9" s="17">
        <v>0.10826231187525499</v>
      </c>
      <c r="AP9" s="17"/>
      <c r="AQ9" s="17">
        <v>8.1671779319569093E-2</v>
      </c>
      <c r="AR9" s="17">
        <v>0.184540335929156</v>
      </c>
      <c r="AS9" s="17"/>
      <c r="AT9" s="17">
        <v>0.111966623631781</v>
      </c>
      <c r="AU9" s="17">
        <v>0.18825959777765899</v>
      </c>
      <c r="AV9" s="17"/>
      <c r="AW9" s="17">
        <v>0.118781471038713</v>
      </c>
      <c r="AX9" s="17">
        <v>0.14955945800451101</v>
      </c>
      <c r="AY9" s="17">
        <v>0.27427338203350399</v>
      </c>
      <c r="AZ9" s="17">
        <v>4.0802646907227798E-2</v>
      </c>
      <c r="BA9" s="17">
        <v>0.13279476389361899</v>
      </c>
      <c r="BB9" s="17"/>
      <c r="BC9" s="17">
        <v>0.167617702522604</v>
      </c>
      <c r="BD9" s="17"/>
      <c r="BE9" s="17">
        <v>0.140208143368352</v>
      </c>
      <c r="BF9" s="17">
        <v>0.233685129070859</v>
      </c>
      <c r="BG9" s="17">
        <v>0.11504552832277901</v>
      </c>
      <c r="BH9" s="17">
        <v>0.162695277844808</v>
      </c>
      <c r="BI9" s="17"/>
      <c r="BJ9" s="17">
        <v>0.15629236448379599</v>
      </c>
      <c r="BK9" s="17"/>
      <c r="BL9" s="17">
        <v>0.162576370047536</v>
      </c>
      <c r="BM9" s="17"/>
      <c r="BN9" s="17">
        <v>0.147326226303298</v>
      </c>
      <c r="BO9" s="17"/>
      <c r="BP9" s="17">
        <v>0.16613655463735499</v>
      </c>
      <c r="BQ9" s="17">
        <v>0.15872401993503699</v>
      </c>
    </row>
    <row r="10" spans="2:69" x14ac:dyDescent="0.35">
      <c r="B10" s="18" t="s">
        <v>257</v>
      </c>
      <c r="C10" s="17">
        <v>0.48814976654219</v>
      </c>
      <c r="D10" s="17">
        <v>0.48077500540044799</v>
      </c>
      <c r="E10" s="17">
        <v>0.49440741964913998</v>
      </c>
      <c r="F10" s="17"/>
      <c r="G10" s="17">
        <v>0.56830453778680201</v>
      </c>
      <c r="H10" s="17">
        <v>0.50796207435617502</v>
      </c>
      <c r="I10" s="17">
        <v>0.43183400365756203</v>
      </c>
      <c r="J10" s="17">
        <v>0.40292718343008199</v>
      </c>
      <c r="K10" s="17">
        <v>0.47494147312063001</v>
      </c>
      <c r="L10" s="17"/>
      <c r="M10" s="17">
        <v>0.42766815465983199</v>
      </c>
      <c r="N10" s="17">
        <v>0.471458032434593</v>
      </c>
      <c r="O10" s="17">
        <v>0.51211362836718399</v>
      </c>
      <c r="P10" s="17">
        <v>0.54124007445302702</v>
      </c>
      <c r="Q10" s="17">
        <v>0.484041832529925</v>
      </c>
      <c r="R10" s="17"/>
      <c r="S10" s="17">
        <v>0.49946352484740297</v>
      </c>
      <c r="T10" s="17">
        <v>0.50327131044699003</v>
      </c>
      <c r="U10" s="17">
        <v>0.45861789547502002</v>
      </c>
      <c r="V10" s="17">
        <v>0.49802651823431898</v>
      </c>
      <c r="W10" s="17"/>
      <c r="X10" s="17">
        <v>0.50136926091633205</v>
      </c>
      <c r="Y10" s="17">
        <v>0.47025524449223999</v>
      </c>
      <c r="Z10" s="17">
        <v>0.416513882154674</v>
      </c>
      <c r="AA10" s="17"/>
      <c r="AB10" s="17">
        <v>0.49851077968520002</v>
      </c>
      <c r="AC10" s="17">
        <v>0.464884994385797</v>
      </c>
      <c r="AD10" s="17"/>
      <c r="AE10" s="17">
        <v>0.52946003070908199</v>
      </c>
      <c r="AF10" s="17">
        <v>0.48112385808705299</v>
      </c>
      <c r="AG10" s="17"/>
      <c r="AH10" s="17">
        <v>0.46842297159865598</v>
      </c>
      <c r="AI10" s="17">
        <v>0.58061267786733906</v>
      </c>
      <c r="AJ10" s="17"/>
      <c r="AK10" s="17">
        <v>0.51971106519032795</v>
      </c>
      <c r="AL10" s="17">
        <v>0.48462445294397399</v>
      </c>
      <c r="AM10" s="17">
        <v>0.44977488621157002</v>
      </c>
      <c r="AN10" s="17">
        <v>0.53877040459797199</v>
      </c>
      <c r="AO10" s="17">
        <v>0.559331802119163</v>
      </c>
      <c r="AP10" s="17"/>
      <c r="AQ10" s="17">
        <v>0.42643000262205499</v>
      </c>
      <c r="AR10" s="17">
        <v>0.505279184090487</v>
      </c>
      <c r="AS10" s="17"/>
      <c r="AT10" s="17">
        <v>0.48514117380385202</v>
      </c>
      <c r="AU10" s="17">
        <v>0.48921080307672399</v>
      </c>
      <c r="AV10" s="17"/>
      <c r="AW10" s="17">
        <v>0.55419268459443904</v>
      </c>
      <c r="AX10" s="17">
        <v>0.47430388656345601</v>
      </c>
      <c r="AY10" s="17">
        <v>0.41676188971165101</v>
      </c>
      <c r="AZ10" s="17">
        <v>0.64996386533967998</v>
      </c>
      <c r="BA10" s="17">
        <v>0.51725496732050602</v>
      </c>
      <c r="BB10" s="17"/>
      <c r="BC10" s="17">
        <v>0.51221937874994805</v>
      </c>
      <c r="BD10" s="17"/>
      <c r="BE10" s="17">
        <v>0.46658675929475601</v>
      </c>
      <c r="BF10" s="17">
        <v>0.37150542079000198</v>
      </c>
      <c r="BG10" s="17">
        <v>0.60683236352819603</v>
      </c>
      <c r="BH10" s="17">
        <v>0.54255257264678203</v>
      </c>
      <c r="BI10" s="17"/>
      <c r="BJ10" s="17">
        <v>0.498330500910942</v>
      </c>
      <c r="BK10" s="17"/>
      <c r="BL10" s="17">
        <v>0.52133440919608298</v>
      </c>
      <c r="BM10" s="17"/>
      <c r="BN10" s="17">
        <v>0.40711798173064501</v>
      </c>
      <c r="BO10" s="17"/>
      <c r="BP10" s="17">
        <v>0.52316259551452804</v>
      </c>
      <c r="BQ10" s="17">
        <v>0.31084734493924598</v>
      </c>
    </row>
    <row r="11" spans="2:69" x14ac:dyDescent="0.35">
      <c r="B11" s="18" t="s">
        <v>258</v>
      </c>
      <c r="C11" s="17">
        <v>0.24478188400804399</v>
      </c>
      <c r="D11" s="17">
        <v>0.26785283938763099</v>
      </c>
      <c r="E11" s="17">
        <v>0.22520565193264799</v>
      </c>
      <c r="F11" s="17"/>
      <c r="G11" s="17">
        <v>0.157799386276959</v>
      </c>
      <c r="H11" s="17">
        <v>0.22730370356221799</v>
      </c>
      <c r="I11" s="17">
        <v>0.30364625041361698</v>
      </c>
      <c r="J11" s="17">
        <v>0.325360039658045</v>
      </c>
      <c r="K11" s="17">
        <v>0.27132342564874301</v>
      </c>
      <c r="L11" s="17"/>
      <c r="M11" s="17">
        <v>0.27848079307804602</v>
      </c>
      <c r="N11" s="17">
        <v>0.248984762693676</v>
      </c>
      <c r="O11" s="17">
        <v>0.20186923503193399</v>
      </c>
      <c r="P11" s="17">
        <v>0.21836720007546201</v>
      </c>
      <c r="Q11" s="17">
        <v>0.28727000905765299</v>
      </c>
      <c r="R11" s="17"/>
      <c r="S11" s="17">
        <v>0.216638598819028</v>
      </c>
      <c r="T11" s="17">
        <v>0.26050374634880802</v>
      </c>
      <c r="U11" s="17">
        <v>0.27502138347653099</v>
      </c>
      <c r="V11" s="17">
        <v>0.28482749781863298</v>
      </c>
      <c r="W11" s="17"/>
      <c r="X11" s="17">
        <v>0.23420381248011299</v>
      </c>
      <c r="Y11" s="17">
        <v>0.20118545508949401</v>
      </c>
      <c r="Z11" s="17">
        <v>0.38189482774697298</v>
      </c>
      <c r="AA11" s="17"/>
      <c r="AB11" s="17">
        <v>0.24304339042862799</v>
      </c>
      <c r="AC11" s="17">
        <v>0.24868552320453899</v>
      </c>
      <c r="AD11" s="17"/>
      <c r="AE11" s="17">
        <v>0.17495861449538999</v>
      </c>
      <c r="AF11" s="17">
        <v>0.25665718690255901</v>
      </c>
      <c r="AG11" s="17"/>
      <c r="AH11" s="17">
        <v>0.26984776643494601</v>
      </c>
      <c r="AI11" s="17">
        <v>0.111929468435759</v>
      </c>
      <c r="AJ11" s="17"/>
      <c r="AK11" s="17">
        <v>0.14372568407480299</v>
      </c>
      <c r="AL11" s="17">
        <v>0.245172534156296</v>
      </c>
      <c r="AM11" s="17">
        <v>0.25758645112061701</v>
      </c>
      <c r="AN11" s="17">
        <v>0.25969216612845297</v>
      </c>
      <c r="AO11" s="17">
        <v>0.27634245296840099</v>
      </c>
      <c r="AP11" s="17"/>
      <c r="AQ11" s="17">
        <v>0.29553005095903701</v>
      </c>
      <c r="AR11" s="17">
        <v>0.23069747268983001</v>
      </c>
      <c r="AS11" s="17"/>
      <c r="AT11" s="17">
        <v>0.25670091418740998</v>
      </c>
      <c r="AU11" s="17">
        <v>0.24385617987611499</v>
      </c>
      <c r="AV11" s="17"/>
      <c r="AW11" s="17">
        <v>0.25949286360048401</v>
      </c>
      <c r="AX11" s="17">
        <v>0.24568061085190099</v>
      </c>
      <c r="AY11" s="17">
        <v>0.232502382073241</v>
      </c>
      <c r="AZ11" s="17">
        <v>0.241274193095314</v>
      </c>
      <c r="BA11" s="17">
        <v>0.22824099434207001</v>
      </c>
      <c r="BB11" s="17"/>
      <c r="BC11" s="17">
        <v>0.23493247055135899</v>
      </c>
      <c r="BD11" s="17"/>
      <c r="BE11" s="17">
        <v>0.25226508216752203</v>
      </c>
      <c r="BF11" s="17">
        <v>0.35659735637767698</v>
      </c>
      <c r="BG11" s="17">
        <v>0.198719799824046</v>
      </c>
      <c r="BH11" s="17">
        <v>0.21260547298787599</v>
      </c>
      <c r="BI11" s="17"/>
      <c r="BJ11" s="17">
        <v>0.24420080389937501</v>
      </c>
      <c r="BK11" s="17"/>
      <c r="BL11" s="17">
        <v>0.22659058653751299</v>
      </c>
      <c r="BM11" s="17"/>
      <c r="BN11" s="17">
        <v>0.350294812917607</v>
      </c>
      <c r="BO11" s="17"/>
      <c r="BP11" s="17">
        <v>0.222705275387583</v>
      </c>
      <c r="BQ11" s="17">
        <v>0.34692888903755398</v>
      </c>
    </row>
    <row r="12" spans="2:69" x14ac:dyDescent="0.35">
      <c r="B12" s="18" t="s">
        <v>259</v>
      </c>
      <c r="C12" s="17">
        <v>4.27138531227199E-2</v>
      </c>
      <c r="D12" s="17">
        <v>4.2965784086796098E-2</v>
      </c>
      <c r="E12" s="17">
        <v>4.25000839511104E-2</v>
      </c>
      <c r="F12" s="17"/>
      <c r="G12" s="17">
        <v>7.0507253419323901E-2</v>
      </c>
      <c r="H12" s="17">
        <v>3.6647277627121298E-2</v>
      </c>
      <c r="I12" s="17">
        <v>2.80743516521769E-2</v>
      </c>
      <c r="J12" s="17">
        <v>3.90035358533364E-2</v>
      </c>
      <c r="K12" s="17">
        <v>2.06910087751568E-2</v>
      </c>
      <c r="L12" s="17"/>
      <c r="M12" s="17">
        <v>8.2892718885771793E-2</v>
      </c>
      <c r="N12" s="17">
        <v>3.20070122157394E-2</v>
      </c>
      <c r="O12" s="17">
        <v>3.8225844467323203E-2</v>
      </c>
      <c r="P12" s="17">
        <v>5.2938115480817498E-2</v>
      </c>
      <c r="Q12" s="17">
        <v>4.24579152711781E-2</v>
      </c>
      <c r="R12" s="17"/>
      <c r="S12" s="17">
        <v>4.1188691811877301E-2</v>
      </c>
      <c r="T12" s="17">
        <v>4.2450244864514299E-2</v>
      </c>
      <c r="U12" s="17">
        <v>4.7104897529905702E-2</v>
      </c>
      <c r="V12" s="17">
        <v>2.8940389036225901E-2</v>
      </c>
      <c r="W12" s="17"/>
      <c r="X12" s="17">
        <v>3.7367624108598299E-2</v>
      </c>
      <c r="Y12" s="17">
        <v>7.82569273763222E-2</v>
      </c>
      <c r="Z12" s="17">
        <v>3.2687054232148002E-2</v>
      </c>
      <c r="AA12" s="17"/>
      <c r="AB12" s="17">
        <v>4.59616487994211E-2</v>
      </c>
      <c r="AC12" s="17">
        <v>3.5421204673572002E-2</v>
      </c>
      <c r="AD12" s="17"/>
      <c r="AE12" s="17">
        <v>3.02350883286303E-2</v>
      </c>
      <c r="AF12" s="17">
        <v>4.4836198763557801E-2</v>
      </c>
      <c r="AG12" s="17"/>
      <c r="AH12" s="17">
        <v>4.15369916613086E-2</v>
      </c>
      <c r="AI12" s="17">
        <v>4.0513662469270698E-2</v>
      </c>
      <c r="AJ12" s="17"/>
      <c r="AK12" s="17">
        <v>8.7415612279579905E-2</v>
      </c>
      <c r="AL12" s="17">
        <v>3.79449633440773E-2</v>
      </c>
      <c r="AM12" s="17">
        <v>5.3660147685823799E-2</v>
      </c>
      <c r="AN12" s="17">
        <v>1.66053184347702E-2</v>
      </c>
      <c r="AO12" s="17">
        <v>0</v>
      </c>
      <c r="AP12" s="17"/>
      <c r="AQ12" s="17">
        <v>0.115188876724654</v>
      </c>
      <c r="AR12" s="17">
        <v>2.25994705935408E-2</v>
      </c>
      <c r="AS12" s="17"/>
      <c r="AT12" s="17">
        <v>9.4060280541903393E-2</v>
      </c>
      <c r="AU12" s="17">
        <v>1.4950706137371299E-2</v>
      </c>
      <c r="AV12" s="17"/>
      <c r="AW12" s="17">
        <v>2.7947769260903699E-2</v>
      </c>
      <c r="AX12" s="17">
        <v>6.10958411085471E-2</v>
      </c>
      <c r="AY12" s="17">
        <v>3.9455627325609498E-2</v>
      </c>
      <c r="AZ12" s="17">
        <v>1.9787949859120399E-2</v>
      </c>
      <c r="BA12" s="17">
        <v>3.3166382404285599E-2</v>
      </c>
      <c r="BB12" s="17"/>
      <c r="BC12" s="17">
        <v>3.5145417388122997E-2</v>
      </c>
      <c r="BD12" s="17"/>
      <c r="BE12" s="17">
        <v>7.7838235297675001E-2</v>
      </c>
      <c r="BF12" s="17">
        <v>1.76754268947702E-2</v>
      </c>
      <c r="BG12" s="17">
        <v>1.8594828881811801E-2</v>
      </c>
      <c r="BH12" s="17">
        <v>1.9691229312116799E-2</v>
      </c>
      <c r="BI12" s="17"/>
      <c r="BJ12" s="17">
        <v>3.6467132105029797E-2</v>
      </c>
      <c r="BK12" s="17"/>
      <c r="BL12" s="17">
        <v>2.6621409075248001E-2</v>
      </c>
      <c r="BM12" s="17"/>
      <c r="BN12" s="17">
        <v>2.6154524936197E-2</v>
      </c>
      <c r="BO12" s="17"/>
      <c r="BP12" s="17">
        <v>3.8867914784672102E-2</v>
      </c>
      <c r="BQ12" s="17">
        <v>5.6348761964783799E-2</v>
      </c>
    </row>
    <row r="13" spans="2:69" x14ac:dyDescent="0.35">
      <c r="B13" s="18" t="s">
        <v>141</v>
      </c>
      <c r="C13" s="21">
        <v>6.21616144353387E-2</v>
      </c>
      <c r="D13" s="21">
        <v>5.5732979553373502E-2</v>
      </c>
      <c r="E13" s="21">
        <v>6.7616457822045006E-2</v>
      </c>
      <c r="F13" s="21"/>
      <c r="G13" s="21">
        <v>4.0120444339234798E-2</v>
      </c>
      <c r="H13" s="21">
        <v>7.8892329077266801E-2</v>
      </c>
      <c r="I13" s="21">
        <v>3.9344712834658097E-2</v>
      </c>
      <c r="J13" s="21">
        <v>7.8007071706672801E-2</v>
      </c>
      <c r="K13" s="21">
        <v>0.106366203068819</v>
      </c>
      <c r="L13" s="21"/>
      <c r="M13" s="21">
        <v>5.8523536763444899E-2</v>
      </c>
      <c r="N13" s="21">
        <v>6.9812311348151995E-2</v>
      </c>
      <c r="O13" s="21">
        <v>4.4843215074059202E-2</v>
      </c>
      <c r="P13" s="21">
        <v>8.6203197190608594E-2</v>
      </c>
      <c r="Q13" s="21">
        <v>4.7977322162783102E-2</v>
      </c>
      <c r="R13" s="21"/>
      <c r="S13" s="21">
        <v>7.2905405212690594E-2</v>
      </c>
      <c r="T13" s="21">
        <v>4.9348317172201499E-2</v>
      </c>
      <c r="U13" s="21">
        <v>6.7840465800055497E-2</v>
      </c>
      <c r="V13" s="21">
        <v>4.1470038601535399E-2</v>
      </c>
      <c r="W13" s="21"/>
      <c r="X13" s="21">
        <v>6.6057406278700798E-2</v>
      </c>
      <c r="Y13" s="21">
        <v>6.1663781554344203E-2</v>
      </c>
      <c r="Z13" s="21">
        <v>3.4470947380828398E-2</v>
      </c>
      <c r="AA13" s="21"/>
      <c r="AB13" s="21">
        <v>5.9964101003310302E-2</v>
      </c>
      <c r="AC13" s="21">
        <v>6.7095943598046798E-2</v>
      </c>
      <c r="AD13" s="21"/>
      <c r="AE13" s="21">
        <v>4.10552092000879E-2</v>
      </c>
      <c r="AF13" s="21">
        <v>6.5751319657285798E-2</v>
      </c>
      <c r="AG13" s="21"/>
      <c r="AH13" s="21">
        <v>6.7117750109826693E-2</v>
      </c>
      <c r="AI13" s="21">
        <v>6.4007761283267503E-2</v>
      </c>
      <c r="AJ13" s="21"/>
      <c r="AK13" s="21">
        <v>4.6085575202986701E-2</v>
      </c>
      <c r="AL13" s="21">
        <v>6.8888283865359307E-2</v>
      </c>
      <c r="AM13" s="21">
        <v>6.8506138178844905E-2</v>
      </c>
      <c r="AN13" s="21">
        <v>4.4704968692118097E-2</v>
      </c>
      <c r="AO13" s="21">
        <v>5.6063433037180699E-2</v>
      </c>
      <c r="AP13" s="21"/>
      <c r="AQ13" s="21">
        <v>8.1179290374684604E-2</v>
      </c>
      <c r="AR13" s="21">
        <v>5.6883536696985801E-2</v>
      </c>
      <c r="AS13" s="21"/>
      <c r="AT13" s="21">
        <v>5.2131007835052298E-2</v>
      </c>
      <c r="AU13" s="21">
        <v>6.3722713132131001E-2</v>
      </c>
      <c r="AV13" s="21"/>
      <c r="AW13" s="21">
        <v>3.95852115054596E-2</v>
      </c>
      <c r="AX13" s="21">
        <v>6.9360203471584794E-2</v>
      </c>
      <c r="AY13" s="21">
        <v>3.7006718855993603E-2</v>
      </c>
      <c r="AZ13" s="21">
        <v>4.8171344798658103E-2</v>
      </c>
      <c r="BA13" s="21">
        <v>8.8542892039519996E-2</v>
      </c>
      <c r="BB13" s="21"/>
      <c r="BC13" s="21">
        <v>5.0085030787965702E-2</v>
      </c>
      <c r="BD13" s="21"/>
      <c r="BE13" s="21">
        <v>6.3101779871694894E-2</v>
      </c>
      <c r="BF13" s="21">
        <v>2.0536666866692602E-2</v>
      </c>
      <c r="BG13" s="21">
        <v>6.0807479443167597E-2</v>
      </c>
      <c r="BH13" s="21">
        <v>6.24554472084176E-2</v>
      </c>
      <c r="BI13" s="21"/>
      <c r="BJ13" s="21">
        <v>6.4709198600857401E-2</v>
      </c>
      <c r="BK13" s="21"/>
      <c r="BL13" s="21">
        <v>6.2877225143620194E-2</v>
      </c>
      <c r="BM13" s="21"/>
      <c r="BN13" s="21">
        <v>6.9106454112254204E-2</v>
      </c>
      <c r="BO13" s="21"/>
      <c r="BP13" s="21">
        <v>4.91276596758621E-2</v>
      </c>
      <c r="BQ13" s="21">
        <v>0.127150984123379</v>
      </c>
    </row>
    <row r="14" spans="2:69" x14ac:dyDescent="0.35">
      <c r="B14" s="18" t="s">
        <v>260</v>
      </c>
      <c r="C14" s="21">
        <v>0.650342648433897</v>
      </c>
      <c r="D14" s="21">
        <v>0.63344839697219901</v>
      </c>
      <c r="E14" s="21">
        <v>0.66467780629419704</v>
      </c>
      <c r="F14" s="21"/>
      <c r="G14" s="21">
        <v>0.73157291596448304</v>
      </c>
      <c r="H14" s="21">
        <v>0.65715668973339403</v>
      </c>
      <c r="I14" s="21">
        <v>0.62893468509954797</v>
      </c>
      <c r="J14" s="21">
        <v>0.55762935278194503</v>
      </c>
      <c r="K14" s="21">
        <v>0.60161936250728099</v>
      </c>
      <c r="L14" s="21"/>
      <c r="M14" s="21">
        <v>0.58010295127273703</v>
      </c>
      <c r="N14" s="21">
        <v>0.64919591374243302</v>
      </c>
      <c r="O14" s="21">
        <v>0.71506170542668301</v>
      </c>
      <c r="P14" s="21">
        <v>0.642491487253112</v>
      </c>
      <c r="Q14" s="21">
        <v>0.62229475350838603</v>
      </c>
      <c r="R14" s="21"/>
      <c r="S14" s="21">
        <v>0.66926730415640401</v>
      </c>
      <c r="T14" s="21">
        <v>0.64769769161447599</v>
      </c>
      <c r="U14" s="21">
        <v>0.61003325319350798</v>
      </c>
      <c r="V14" s="21">
        <v>0.64476207454360601</v>
      </c>
      <c r="W14" s="21"/>
      <c r="X14" s="21">
        <v>0.66237115713258798</v>
      </c>
      <c r="Y14" s="21">
        <v>0.65889383597983997</v>
      </c>
      <c r="Z14" s="21">
        <v>0.55094717064005105</v>
      </c>
      <c r="AA14" s="21"/>
      <c r="AB14" s="21">
        <v>0.65103085976863995</v>
      </c>
      <c r="AC14" s="21">
        <v>0.64879732852384198</v>
      </c>
      <c r="AD14" s="21"/>
      <c r="AE14" s="21">
        <v>0.75375108797589196</v>
      </c>
      <c r="AF14" s="21">
        <v>0.63275529467659697</v>
      </c>
      <c r="AG14" s="21"/>
      <c r="AH14" s="21">
        <v>0.621497491793918</v>
      </c>
      <c r="AI14" s="21">
        <v>0.78354910781170295</v>
      </c>
      <c r="AJ14" s="21"/>
      <c r="AK14" s="21">
        <v>0.72277312844262998</v>
      </c>
      <c r="AL14" s="21">
        <v>0.64799421863426798</v>
      </c>
      <c r="AM14" s="21">
        <v>0.620247263014715</v>
      </c>
      <c r="AN14" s="21">
        <v>0.67899754674465795</v>
      </c>
      <c r="AO14" s="21">
        <v>0.66759411399441904</v>
      </c>
      <c r="AP14" s="21"/>
      <c r="AQ14" s="21">
        <v>0.50810178194162403</v>
      </c>
      <c r="AR14" s="21">
        <v>0.68981952001964397</v>
      </c>
      <c r="AS14" s="21"/>
      <c r="AT14" s="21">
        <v>0.59710779743563402</v>
      </c>
      <c r="AU14" s="21">
        <v>0.67747040085438304</v>
      </c>
      <c r="AV14" s="21"/>
      <c r="AW14" s="21">
        <v>0.67297415563315299</v>
      </c>
      <c r="AX14" s="21">
        <v>0.62386334456796699</v>
      </c>
      <c r="AY14" s="21">
        <v>0.691035271745156</v>
      </c>
      <c r="AZ14" s="21">
        <v>0.69076651224690699</v>
      </c>
      <c r="BA14" s="21">
        <v>0.65004973121412502</v>
      </c>
      <c r="BB14" s="21"/>
      <c r="BC14" s="21">
        <v>0.67983708127255305</v>
      </c>
      <c r="BD14" s="21"/>
      <c r="BE14" s="21">
        <v>0.60679490266310798</v>
      </c>
      <c r="BF14" s="21">
        <v>0.60519054986086096</v>
      </c>
      <c r="BG14" s="21">
        <v>0.72187789185097495</v>
      </c>
      <c r="BH14" s="21">
        <v>0.70524785049159</v>
      </c>
      <c r="BI14" s="21"/>
      <c r="BJ14" s="21">
        <v>0.65462286539473802</v>
      </c>
      <c r="BK14" s="21"/>
      <c r="BL14" s="21">
        <v>0.68391077924361798</v>
      </c>
      <c r="BM14" s="21"/>
      <c r="BN14" s="21">
        <v>0.55444420803394201</v>
      </c>
      <c r="BO14" s="21"/>
      <c r="BP14" s="21">
        <v>0.68929915015188303</v>
      </c>
      <c r="BQ14" s="21">
        <v>0.46957136487428403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B2:BQ20"/>
  <sheetViews>
    <sheetView showGridLines="0" topLeftCell="A4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264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6.6751236895429403E-2</v>
      </c>
      <c r="D9" s="17">
        <v>4.31849901976495E-2</v>
      </c>
      <c r="E9" s="17">
        <v>8.6747734955928496E-2</v>
      </c>
      <c r="F9" s="17"/>
      <c r="G9" s="17">
        <v>8.62009402613267E-2</v>
      </c>
      <c r="H9" s="17">
        <v>4.1162027356119298E-2</v>
      </c>
      <c r="I9" s="17">
        <v>4.91226199816511E-2</v>
      </c>
      <c r="J9" s="17">
        <v>7.26691335396078E-2</v>
      </c>
      <c r="K9" s="17">
        <v>0.100754415751576</v>
      </c>
      <c r="L9" s="17"/>
      <c r="M9" s="17">
        <v>0.12613339657702899</v>
      </c>
      <c r="N9" s="17">
        <v>6.9935910775556803E-2</v>
      </c>
      <c r="O9" s="17">
        <v>7.8687242906524804E-2</v>
      </c>
      <c r="P9" s="17">
        <v>4.7708106058051099E-2</v>
      </c>
      <c r="Q9" s="17">
        <v>3.3626897813123599E-2</v>
      </c>
      <c r="R9" s="17"/>
      <c r="S9" s="17">
        <v>8.1763062402256698E-2</v>
      </c>
      <c r="T9" s="17">
        <v>6.0162408323217703E-2</v>
      </c>
      <c r="U9" s="17">
        <v>0.117710706100586</v>
      </c>
      <c r="V9" s="17">
        <v>2.6227433736323701E-2</v>
      </c>
      <c r="W9" s="17"/>
      <c r="X9" s="17">
        <v>5.1783290494769499E-2</v>
      </c>
      <c r="Y9" s="17">
        <v>9.6550289826217495E-2</v>
      </c>
      <c r="Z9" s="17">
        <v>0.13472163054882999</v>
      </c>
      <c r="AA9" s="17"/>
      <c r="AB9" s="17">
        <v>5.2444659568492598E-2</v>
      </c>
      <c r="AC9" s="17">
        <v>9.8875437227474897E-2</v>
      </c>
      <c r="AD9" s="17"/>
      <c r="AE9" s="17">
        <v>9.1073383326471996E-2</v>
      </c>
      <c r="AF9" s="17">
        <v>6.2614609408212701E-2</v>
      </c>
      <c r="AG9" s="17"/>
      <c r="AH9" s="17">
        <v>4.6803208334811101E-2</v>
      </c>
      <c r="AI9" s="17">
        <v>0.15813202442098501</v>
      </c>
      <c r="AJ9" s="17"/>
      <c r="AK9" s="17">
        <v>0.15652396551999501</v>
      </c>
      <c r="AL9" s="17">
        <v>0.100196201039393</v>
      </c>
      <c r="AM9" s="17">
        <v>2.5838435076461101E-2</v>
      </c>
      <c r="AN9" s="17">
        <v>7.0434635715598395E-2</v>
      </c>
      <c r="AO9" s="17">
        <v>2.76678347186377E-2</v>
      </c>
      <c r="AP9" s="17"/>
      <c r="AQ9" s="17">
        <v>8.1399146248030699E-2</v>
      </c>
      <c r="AR9" s="17">
        <v>6.2685923945836997E-2</v>
      </c>
      <c r="AS9" s="17"/>
      <c r="AT9" s="17">
        <v>7.8189209827646905E-2</v>
      </c>
      <c r="AU9" s="17">
        <v>5.9716670043750697E-2</v>
      </c>
      <c r="AV9" s="17"/>
      <c r="AW9" s="17">
        <v>7.1258888502092693E-2</v>
      </c>
      <c r="AX9" s="17">
        <v>5.9041362291195498E-2</v>
      </c>
      <c r="AY9" s="17">
        <v>7.0555357928911405E-2</v>
      </c>
      <c r="AZ9" s="17">
        <v>6.0590596766348197E-2</v>
      </c>
      <c r="BA9" s="17">
        <v>9.4598381923723704E-2</v>
      </c>
      <c r="BB9" s="17"/>
      <c r="BC9" s="17">
        <v>5.34181945726145E-2</v>
      </c>
      <c r="BD9" s="17"/>
      <c r="BE9" s="17">
        <v>8.3913141445916301E-2</v>
      </c>
      <c r="BF9" s="17">
        <v>6.3711119067708794E-2</v>
      </c>
      <c r="BG9" s="17">
        <v>5.1798815833181099E-2</v>
      </c>
      <c r="BH9" s="17">
        <v>6.4420648758888199E-2</v>
      </c>
      <c r="BI9" s="17"/>
      <c r="BJ9" s="17">
        <v>6.8448515703034396E-2</v>
      </c>
      <c r="BK9" s="17"/>
      <c r="BL9" s="17">
        <v>5.8075721357970303E-2</v>
      </c>
      <c r="BM9" s="17"/>
      <c r="BN9" s="17">
        <v>2.92436170836727E-2</v>
      </c>
      <c r="BO9" s="17"/>
      <c r="BP9" s="17">
        <v>7.2676068335289501E-2</v>
      </c>
      <c r="BQ9" s="17">
        <v>3.6795164814278997E-2</v>
      </c>
    </row>
    <row r="10" spans="2:69" x14ac:dyDescent="0.35">
      <c r="B10" s="18" t="s">
        <v>257</v>
      </c>
      <c r="C10" s="17">
        <v>0.29723489689323102</v>
      </c>
      <c r="D10" s="17">
        <v>0.25455036383051599</v>
      </c>
      <c r="E10" s="17">
        <v>0.333453697177719</v>
      </c>
      <c r="F10" s="17"/>
      <c r="G10" s="17">
        <v>0.37360366109670401</v>
      </c>
      <c r="H10" s="17">
        <v>0.28302707969957402</v>
      </c>
      <c r="I10" s="17">
        <v>0.326422547507</v>
      </c>
      <c r="J10" s="17">
        <v>0.19713478709827201</v>
      </c>
      <c r="K10" s="17">
        <v>0.21316141290758001</v>
      </c>
      <c r="L10" s="17"/>
      <c r="M10" s="17">
        <v>0.188056915526949</v>
      </c>
      <c r="N10" s="17">
        <v>0.29050796445106097</v>
      </c>
      <c r="O10" s="17">
        <v>0.35754802005446201</v>
      </c>
      <c r="P10" s="17">
        <v>0.327114559376596</v>
      </c>
      <c r="Q10" s="17">
        <v>0.27459466955248202</v>
      </c>
      <c r="R10" s="17"/>
      <c r="S10" s="17">
        <v>0.29083665495225802</v>
      </c>
      <c r="T10" s="17">
        <v>0.31286147547043902</v>
      </c>
      <c r="U10" s="17">
        <v>0.281085799202209</v>
      </c>
      <c r="V10" s="17">
        <v>0.27053719295914602</v>
      </c>
      <c r="W10" s="17"/>
      <c r="X10" s="17">
        <v>0.29631410758276699</v>
      </c>
      <c r="Y10" s="17">
        <v>0.26848294053065003</v>
      </c>
      <c r="Z10" s="17">
        <v>0.343553784220754</v>
      </c>
      <c r="AA10" s="17"/>
      <c r="AB10" s="17">
        <v>0.284290136980485</v>
      </c>
      <c r="AC10" s="17">
        <v>0.32630125226142198</v>
      </c>
      <c r="AD10" s="17"/>
      <c r="AE10" s="17">
        <v>0.361748569260187</v>
      </c>
      <c r="AF10" s="17">
        <v>0.286262632123299</v>
      </c>
      <c r="AG10" s="17"/>
      <c r="AH10" s="17">
        <v>0.28513643759600299</v>
      </c>
      <c r="AI10" s="17">
        <v>0.37053452077536397</v>
      </c>
      <c r="AJ10" s="17"/>
      <c r="AK10" s="17">
        <v>0.312098810045354</v>
      </c>
      <c r="AL10" s="17">
        <v>0.236978186440223</v>
      </c>
      <c r="AM10" s="17">
        <v>0.31120106364869599</v>
      </c>
      <c r="AN10" s="17">
        <v>0.28829185943955099</v>
      </c>
      <c r="AO10" s="17">
        <v>0.44500280452163399</v>
      </c>
      <c r="AP10" s="17"/>
      <c r="AQ10" s="17">
        <v>0.28799808260502402</v>
      </c>
      <c r="AR10" s="17">
        <v>0.29979843956918001</v>
      </c>
      <c r="AS10" s="17"/>
      <c r="AT10" s="17">
        <v>0.33157281206074002</v>
      </c>
      <c r="AU10" s="17">
        <v>0.28355415192727101</v>
      </c>
      <c r="AV10" s="17"/>
      <c r="AW10" s="17">
        <v>0.220611316033338</v>
      </c>
      <c r="AX10" s="17">
        <v>0.276646303211389</v>
      </c>
      <c r="AY10" s="17">
        <v>0.38327227020558102</v>
      </c>
      <c r="AZ10" s="17">
        <v>0.28797990045303001</v>
      </c>
      <c r="BA10" s="17">
        <v>0.28818727123996202</v>
      </c>
      <c r="BB10" s="17"/>
      <c r="BC10" s="17">
        <v>0.291565404485568</v>
      </c>
      <c r="BD10" s="17"/>
      <c r="BE10" s="17">
        <v>0.29017229519450999</v>
      </c>
      <c r="BF10" s="17">
        <v>0.33871388496873001</v>
      </c>
      <c r="BG10" s="17">
        <v>0.33903327222676599</v>
      </c>
      <c r="BH10" s="17">
        <v>0.29593081130771998</v>
      </c>
      <c r="BI10" s="17"/>
      <c r="BJ10" s="17">
        <v>0.28607963430644501</v>
      </c>
      <c r="BK10" s="17"/>
      <c r="BL10" s="17">
        <v>0.280742947566053</v>
      </c>
      <c r="BM10" s="17"/>
      <c r="BN10" s="17">
        <v>0.30941011277595398</v>
      </c>
      <c r="BO10" s="17"/>
      <c r="BP10" s="17">
        <v>0.315507588705639</v>
      </c>
      <c r="BQ10" s="17">
        <v>0.18640278485056</v>
      </c>
    </row>
    <row r="11" spans="2:69" x14ac:dyDescent="0.35">
      <c r="B11" s="18" t="s">
        <v>258</v>
      </c>
      <c r="C11" s="17">
        <v>0.43138821494704899</v>
      </c>
      <c r="D11" s="17">
        <v>0.46908309470112303</v>
      </c>
      <c r="E11" s="17">
        <v>0.39940324934944599</v>
      </c>
      <c r="F11" s="17"/>
      <c r="G11" s="17">
        <v>0.34788040816888399</v>
      </c>
      <c r="H11" s="17">
        <v>0.49795590533871997</v>
      </c>
      <c r="I11" s="17">
        <v>0.38558617885958901</v>
      </c>
      <c r="J11" s="17">
        <v>0.56385656209058699</v>
      </c>
      <c r="K11" s="17">
        <v>0.41002098372239598</v>
      </c>
      <c r="L11" s="17"/>
      <c r="M11" s="17">
        <v>0.45797483046174198</v>
      </c>
      <c r="N11" s="17">
        <v>0.43758593328727802</v>
      </c>
      <c r="O11" s="17">
        <v>0.38387883577278098</v>
      </c>
      <c r="P11" s="17">
        <v>0.41910091128536497</v>
      </c>
      <c r="Q11" s="17">
        <v>0.46705118066734003</v>
      </c>
      <c r="R11" s="17"/>
      <c r="S11" s="17">
        <v>0.480855470787872</v>
      </c>
      <c r="T11" s="17">
        <v>0.40656739537749897</v>
      </c>
      <c r="U11" s="17">
        <v>0.405264428898019</v>
      </c>
      <c r="V11" s="17">
        <v>0.49335222776982701</v>
      </c>
      <c r="W11" s="17"/>
      <c r="X11" s="17">
        <v>0.448604254254521</v>
      </c>
      <c r="Y11" s="17">
        <v>0.350601530324332</v>
      </c>
      <c r="Z11" s="17">
        <v>0.417289291112244</v>
      </c>
      <c r="AA11" s="17"/>
      <c r="AB11" s="17">
        <v>0.44984241394220598</v>
      </c>
      <c r="AC11" s="17">
        <v>0.389950883575577</v>
      </c>
      <c r="AD11" s="17"/>
      <c r="AE11" s="17">
        <v>0.42451880299999101</v>
      </c>
      <c r="AF11" s="17">
        <v>0.43255654103873498</v>
      </c>
      <c r="AG11" s="17"/>
      <c r="AH11" s="17">
        <v>0.44942528542245702</v>
      </c>
      <c r="AI11" s="17">
        <v>0.31718290767974899</v>
      </c>
      <c r="AJ11" s="17"/>
      <c r="AK11" s="17">
        <v>0.37297294994970498</v>
      </c>
      <c r="AL11" s="17">
        <v>0.42327010751792699</v>
      </c>
      <c r="AM11" s="17">
        <v>0.46373451194288301</v>
      </c>
      <c r="AN11" s="17">
        <v>0.44967286310326099</v>
      </c>
      <c r="AO11" s="17">
        <v>0.34717820203601402</v>
      </c>
      <c r="AP11" s="17"/>
      <c r="AQ11" s="17">
        <v>0.37722505750873497</v>
      </c>
      <c r="AR11" s="17">
        <v>0.446420406915501</v>
      </c>
      <c r="AS11" s="17"/>
      <c r="AT11" s="17">
        <v>0.37537160144093401</v>
      </c>
      <c r="AU11" s="17">
        <v>0.46265392364164498</v>
      </c>
      <c r="AV11" s="17"/>
      <c r="AW11" s="17">
        <v>0.40006634678603997</v>
      </c>
      <c r="AX11" s="17">
        <v>0.43938705960473401</v>
      </c>
      <c r="AY11" s="17">
        <v>0.44565134490435399</v>
      </c>
      <c r="AZ11" s="17">
        <v>0.465972018178331</v>
      </c>
      <c r="BA11" s="17">
        <v>0.40400628155752299</v>
      </c>
      <c r="BB11" s="17"/>
      <c r="BC11" s="17">
        <v>0.44130186740985899</v>
      </c>
      <c r="BD11" s="17"/>
      <c r="BE11" s="17">
        <v>0.43044831107274401</v>
      </c>
      <c r="BF11" s="17">
        <v>0.49839584905668799</v>
      </c>
      <c r="BG11" s="17">
        <v>0.41376023020029801</v>
      </c>
      <c r="BH11" s="17">
        <v>0.40898225710513397</v>
      </c>
      <c r="BI11" s="17"/>
      <c r="BJ11" s="17">
        <v>0.45203687286053301</v>
      </c>
      <c r="BK11" s="17"/>
      <c r="BL11" s="17">
        <v>0.44245872306525802</v>
      </c>
      <c r="BM11" s="17"/>
      <c r="BN11" s="17">
        <v>0.45469541774198502</v>
      </c>
      <c r="BO11" s="17"/>
      <c r="BP11" s="17">
        <v>0.428006938244955</v>
      </c>
      <c r="BQ11" s="17">
        <v>0.45904119435020102</v>
      </c>
    </row>
    <row r="12" spans="2:69" x14ac:dyDescent="0.35">
      <c r="B12" s="18" t="s">
        <v>259</v>
      </c>
      <c r="C12" s="17">
        <v>0.12432024872672701</v>
      </c>
      <c r="D12" s="17">
        <v>0.158551897168933</v>
      </c>
      <c r="E12" s="17">
        <v>9.52739139216707E-2</v>
      </c>
      <c r="F12" s="17"/>
      <c r="G12" s="17">
        <v>0.12881421117279401</v>
      </c>
      <c r="H12" s="17">
        <v>0.104375092322363</v>
      </c>
      <c r="I12" s="17">
        <v>0.15040132083545099</v>
      </c>
      <c r="J12" s="17">
        <v>9.9749006704955304E-2</v>
      </c>
      <c r="K12" s="17">
        <v>0.13654913710501401</v>
      </c>
      <c r="L12" s="17"/>
      <c r="M12" s="17">
        <v>0.17175307694191699</v>
      </c>
      <c r="N12" s="17">
        <v>9.4041749639180897E-2</v>
      </c>
      <c r="O12" s="17">
        <v>0.12204955346633101</v>
      </c>
      <c r="P12" s="17">
        <v>0.108574716857344</v>
      </c>
      <c r="Q12" s="17">
        <v>0.17914758059413899</v>
      </c>
      <c r="R12" s="17"/>
      <c r="S12" s="17">
        <v>7.3988740702691597E-2</v>
      </c>
      <c r="T12" s="17">
        <v>0.180078092974676</v>
      </c>
      <c r="U12" s="17">
        <v>9.0976266876747397E-2</v>
      </c>
      <c r="V12" s="17">
        <v>0.16057799650273</v>
      </c>
      <c r="W12" s="17"/>
      <c r="X12" s="17">
        <v>0.113041092977991</v>
      </c>
      <c r="Y12" s="17">
        <v>0.21133313017909899</v>
      </c>
      <c r="Z12" s="17">
        <v>8.6597622446618394E-2</v>
      </c>
      <c r="AA12" s="17"/>
      <c r="AB12" s="17">
        <v>0.130995644612839</v>
      </c>
      <c r="AC12" s="17">
        <v>0.10933121607127599</v>
      </c>
      <c r="AD12" s="17"/>
      <c r="AE12" s="17">
        <v>7.4762908278932796E-2</v>
      </c>
      <c r="AF12" s="17">
        <v>0.132748791712064</v>
      </c>
      <c r="AG12" s="17"/>
      <c r="AH12" s="17">
        <v>0.12815190518285999</v>
      </c>
      <c r="AI12" s="17">
        <v>9.2361611323082099E-2</v>
      </c>
      <c r="AJ12" s="17"/>
      <c r="AK12" s="17">
        <v>0.105758710307501</v>
      </c>
      <c r="AL12" s="17">
        <v>0.13547311566092801</v>
      </c>
      <c r="AM12" s="17">
        <v>0.130979607135945</v>
      </c>
      <c r="AN12" s="17">
        <v>0.101326532920947</v>
      </c>
      <c r="AO12" s="17">
        <v>0.11297492616403799</v>
      </c>
      <c r="AP12" s="17"/>
      <c r="AQ12" s="17">
        <v>0.16861591310805299</v>
      </c>
      <c r="AR12" s="17">
        <v>0.11202663509999899</v>
      </c>
      <c r="AS12" s="17"/>
      <c r="AT12" s="17">
        <v>0.13911176433560499</v>
      </c>
      <c r="AU12" s="17">
        <v>0.114332106127626</v>
      </c>
      <c r="AV12" s="17"/>
      <c r="AW12" s="17">
        <v>0.165752005790236</v>
      </c>
      <c r="AX12" s="17">
        <v>0.13312690373685901</v>
      </c>
      <c r="AY12" s="17">
        <v>3.5484617611903101E-2</v>
      </c>
      <c r="AZ12" s="17">
        <v>0.13728613980363299</v>
      </c>
      <c r="BA12" s="17">
        <v>0.14659295943279699</v>
      </c>
      <c r="BB12" s="17"/>
      <c r="BC12" s="17">
        <v>0.16146838986756301</v>
      </c>
      <c r="BD12" s="17"/>
      <c r="BE12" s="17">
        <v>0.117598558922147</v>
      </c>
      <c r="BF12" s="17">
        <v>6.09670531454106E-2</v>
      </c>
      <c r="BG12" s="17">
        <v>0.13460020229658701</v>
      </c>
      <c r="BH12" s="17">
        <v>0.15282513740591899</v>
      </c>
      <c r="BI12" s="17"/>
      <c r="BJ12" s="17">
        <v>0.112255036604161</v>
      </c>
      <c r="BK12" s="17"/>
      <c r="BL12" s="17">
        <v>0.119773910443096</v>
      </c>
      <c r="BM12" s="17"/>
      <c r="BN12" s="17">
        <v>0.1254726705402</v>
      </c>
      <c r="BO12" s="17"/>
      <c r="BP12" s="17">
        <v>0.111266432336089</v>
      </c>
      <c r="BQ12" s="17">
        <v>0.19060987186158099</v>
      </c>
    </row>
    <row r="13" spans="2:69" x14ac:dyDescent="0.35">
      <c r="B13" s="18" t="s">
        <v>141</v>
      </c>
      <c r="C13" s="21">
        <v>8.0305402537564394E-2</v>
      </c>
      <c r="D13" s="21">
        <v>7.4629654101777507E-2</v>
      </c>
      <c r="E13" s="21">
        <v>8.5121404595235498E-2</v>
      </c>
      <c r="F13" s="21"/>
      <c r="G13" s="21">
        <v>6.3500779300292007E-2</v>
      </c>
      <c r="H13" s="21">
        <v>7.3479895283223198E-2</v>
      </c>
      <c r="I13" s="21">
        <v>8.8467332816309099E-2</v>
      </c>
      <c r="J13" s="21">
        <v>6.6590510566577693E-2</v>
      </c>
      <c r="K13" s="21">
        <v>0.13951405051343499</v>
      </c>
      <c r="L13" s="21"/>
      <c r="M13" s="21">
        <v>5.6081780492362801E-2</v>
      </c>
      <c r="N13" s="21">
        <v>0.107928441846923</v>
      </c>
      <c r="O13" s="21">
        <v>5.7836347799902002E-2</v>
      </c>
      <c r="P13" s="21">
        <v>9.75017064226439E-2</v>
      </c>
      <c r="Q13" s="21">
        <v>4.55796713729162E-2</v>
      </c>
      <c r="R13" s="21"/>
      <c r="S13" s="21">
        <v>7.2556071154921506E-2</v>
      </c>
      <c r="T13" s="21">
        <v>4.0330627854168299E-2</v>
      </c>
      <c r="U13" s="21">
        <v>0.104962798922438</v>
      </c>
      <c r="V13" s="21">
        <v>4.9305149031973299E-2</v>
      </c>
      <c r="W13" s="21"/>
      <c r="X13" s="21">
        <v>9.0257254689951605E-2</v>
      </c>
      <c r="Y13" s="21">
        <v>7.3032109139701804E-2</v>
      </c>
      <c r="Z13" s="21">
        <v>1.7837671671553802E-2</v>
      </c>
      <c r="AA13" s="21"/>
      <c r="AB13" s="21">
        <v>8.2427144895976606E-2</v>
      </c>
      <c r="AC13" s="21">
        <v>7.5541210864250002E-2</v>
      </c>
      <c r="AD13" s="21"/>
      <c r="AE13" s="21">
        <v>4.7896336134416698E-2</v>
      </c>
      <c r="AF13" s="21">
        <v>8.5817425717689105E-2</v>
      </c>
      <c r="AG13" s="21"/>
      <c r="AH13" s="21">
        <v>9.0483163463867894E-2</v>
      </c>
      <c r="AI13" s="21">
        <v>6.17889358008199E-2</v>
      </c>
      <c r="AJ13" s="21"/>
      <c r="AK13" s="21">
        <v>5.26455641774446E-2</v>
      </c>
      <c r="AL13" s="21">
        <v>0.104082389341529</v>
      </c>
      <c r="AM13" s="21">
        <v>6.8246382196014699E-2</v>
      </c>
      <c r="AN13" s="21">
        <v>9.0274108820642796E-2</v>
      </c>
      <c r="AO13" s="21">
        <v>6.7176232559676002E-2</v>
      </c>
      <c r="AP13" s="21"/>
      <c r="AQ13" s="21">
        <v>8.4761800530156806E-2</v>
      </c>
      <c r="AR13" s="21">
        <v>7.9068594469482903E-2</v>
      </c>
      <c r="AS13" s="21"/>
      <c r="AT13" s="21">
        <v>7.5754612335073496E-2</v>
      </c>
      <c r="AU13" s="21">
        <v>7.9743148259706603E-2</v>
      </c>
      <c r="AV13" s="21"/>
      <c r="AW13" s="21">
        <v>0.142311442888293</v>
      </c>
      <c r="AX13" s="21">
        <v>9.1798371155822595E-2</v>
      </c>
      <c r="AY13" s="21">
        <v>6.5036409349250604E-2</v>
      </c>
      <c r="AZ13" s="21">
        <v>4.8171344798658103E-2</v>
      </c>
      <c r="BA13" s="21">
        <v>6.6615105845994199E-2</v>
      </c>
      <c r="BB13" s="21"/>
      <c r="BC13" s="21">
        <v>5.2246143664394798E-2</v>
      </c>
      <c r="BD13" s="21"/>
      <c r="BE13" s="21">
        <v>7.78676933646828E-2</v>
      </c>
      <c r="BF13" s="21">
        <v>3.8212093761462701E-2</v>
      </c>
      <c r="BG13" s="21">
        <v>6.0807479443167597E-2</v>
      </c>
      <c r="BH13" s="21">
        <v>7.7841145422338803E-2</v>
      </c>
      <c r="BI13" s="21"/>
      <c r="BJ13" s="21">
        <v>8.1179940525826805E-2</v>
      </c>
      <c r="BK13" s="21"/>
      <c r="BL13" s="21">
        <v>9.8948697567622396E-2</v>
      </c>
      <c r="BM13" s="21"/>
      <c r="BN13" s="21">
        <v>8.1178181858188606E-2</v>
      </c>
      <c r="BO13" s="21"/>
      <c r="BP13" s="21">
        <v>7.2542972378027898E-2</v>
      </c>
      <c r="BQ13" s="21">
        <v>0.127150984123379</v>
      </c>
    </row>
    <row r="14" spans="2:69" x14ac:dyDescent="0.35">
      <c r="B14" s="18" t="s">
        <v>260</v>
      </c>
      <c r="C14" s="21">
        <v>0.36398613378866002</v>
      </c>
      <c r="D14" s="21">
        <v>0.29773535402816598</v>
      </c>
      <c r="E14" s="21">
        <v>0.42020143213364702</v>
      </c>
      <c r="F14" s="21"/>
      <c r="G14" s="21">
        <v>0.45980460135803097</v>
      </c>
      <c r="H14" s="21">
        <v>0.32418910705569398</v>
      </c>
      <c r="I14" s="21">
        <v>0.37554516748865102</v>
      </c>
      <c r="J14" s="21">
        <v>0.26980392063788</v>
      </c>
      <c r="K14" s="21">
        <v>0.31391582865915602</v>
      </c>
      <c r="L14" s="21"/>
      <c r="M14" s="21">
        <v>0.31419031210397802</v>
      </c>
      <c r="N14" s="21">
        <v>0.36044387522661803</v>
      </c>
      <c r="O14" s="21">
        <v>0.43623526296098603</v>
      </c>
      <c r="P14" s="21">
        <v>0.37482266543464698</v>
      </c>
      <c r="Q14" s="21">
        <v>0.30822156736560602</v>
      </c>
      <c r="R14" s="21"/>
      <c r="S14" s="21">
        <v>0.37259971735451503</v>
      </c>
      <c r="T14" s="21">
        <v>0.37302388379365697</v>
      </c>
      <c r="U14" s="21">
        <v>0.39879650530279598</v>
      </c>
      <c r="V14" s="21">
        <v>0.29676462669546999</v>
      </c>
      <c r="W14" s="21"/>
      <c r="X14" s="21">
        <v>0.34809739807753598</v>
      </c>
      <c r="Y14" s="21">
        <v>0.36503323035686702</v>
      </c>
      <c r="Z14" s="21">
        <v>0.47827541476958302</v>
      </c>
      <c r="AA14" s="21"/>
      <c r="AB14" s="21">
        <v>0.33673479654897798</v>
      </c>
      <c r="AC14" s="21">
        <v>0.42517668948889697</v>
      </c>
      <c r="AD14" s="21"/>
      <c r="AE14" s="21">
        <v>0.45282195258665903</v>
      </c>
      <c r="AF14" s="21">
        <v>0.34887724153151201</v>
      </c>
      <c r="AG14" s="21"/>
      <c r="AH14" s="21">
        <v>0.33193964593081399</v>
      </c>
      <c r="AI14" s="21">
        <v>0.52866654519634904</v>
      </c>
      <c r="AJ14" s="21"/>
      <c r="AK14" s="21">
        <v>0.46862277556534898</v>
      </c>
      <c r="AL14" s="21">
        <v>0.33717438747961698</v>
      </c>
      <c r="AM14" s="21">
        <v>0.33703949872515698</v>
      </c>
      <c r="AN14" s="21">
        <v>0.35872649515514898</v>
      </c>
      <c r="AO14" s="21">
        <v>0.47267063924027197</v>
      </c>
      <c r="AP14" s="21"/>
      <c r="AQ14" s="21">
        <v>0.36939722885305498</v>
      </c>
      <c r="AR14" s="21">
        <v>0.36248436351501701</v>
      </c>
      <c r="AS14" s="21"/>
      <c r="AT14" s="21">
        <v>0.40976202188838701</v>
      </c>
      <c r="AU14" s="21">
        <v>0.34327082197102199</v>
      </c>
      <c r="AV14" s="21"/>
      <c r="AW14" s="21">
        <v>0.291870204535431</v>
      </c>
      <c r="AX14" s="21">
        <v>0.335687665502585</v>
      </c>
      <c r="AY14" s="21">
        <v>0.45382762813449301</v>
      </c>
      <c r="AZ14" s="21">
        <v>0.34857049721937799</v>
      </c>
      <c r="BA14" s="21">
        <v>0.38278565316368601</v>
      </c>
      <c r="BB14" s="21"/>
      <c r="BC14" s="21">
        <v>0.34498359905818299</v>
      </c>
      <c r="BD14" s="21"/>
      <c r="BE14" s="21">
        <v>0.37408543664042598</v>
      </c>
      <c r="BF14" s="21">
        <v>0.40242500403643899</v>
      </c>
      <c r="BG14" s="21">
        <v>0.39083208805994701</v>
      </c>
      <c r="BH14" s="21">
        <v>0.36035146006660801</v>
      </c>
      <c r="BI14" s="21"/>
      <c r="BJ14" s="21">
        <v>0.35452815000948001</v>
      </c>
      <c r="BK14" s="21"/>
      <c r="BL14" s="21">
        <v>0.33881866892402301</v>
      </c>
      <c r="BM14" s="21"/>
      <c r="BN14" s="21">
        <v>0.338653729859627</v>
      </c>
      <c r="BO14" s="21"/>
      <c r="BP14" s="21">
        <v>0.388183657040928</v>
      </c>
      <c r="BQ14" s="21">
        <v>0.223197949664839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B2:BQ20"/>
  <sheetViews>
    <sheetView showGridLines="0" topLeftCell="A6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265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0.13296744182647</v>
      </c>
      <c r="D9" s="17">
        <v>0.109881715548237</v>
      </c>
      <c r="E9" s="17">
        <v>0.15255620734641101</v>
      </c>
      <c r="F9" s="17"/>
      <c r="G9" s="17">
        <v>0.13523734781838401</v>
      </c>
      <c r="H9" s="17">
        <v>0.136063316435866</v>
      </c>
      <c r="I9" s="17">
        <v>0.11306475736072601</v>
      </c>
      <c r="J9" s="17">
        <v>0.14744257843230901</v>
      </c>
      <c r="K9" s="17">
        <v>0.14128606039373701</v>
      </c>
      <c r="L9" s="17"/>
      <c r="M9" s="17">
        <v>0.132983896805627</v>
      </c>
      <c r="N9" s="17">
        <v>0.164821574572275</v>
      </c>
      <c r="O9" s="17">
        <v>0.16064097042401801</v>
      </c>
      <c r="P9" s="17">
        <v>8.5099470577634298E-2</v>
      </c>
      <c r="Q9" s="17">
        <v>7.4468019265066202E-2</v>
      </c>
      <c r="R9" s="17"/>
      <c r="S9" s="17">
        <v>0.118135115689266</v>
      </c>
      <c r="T9" s="17">
        <v>0.14432661016891701</v>
      </c>
      <c r="U9" s="17">
        <v>0.150029776890299</v>
      </c>
      <c r="V9" s="17">
        <v>0.127248120266199</v>
      </c>
      <c r="W9" s="17"/>
      <c r="X9" s="17">
        <v>0.128333632384701</v>
      </c>
      <c r="Y9" s="17">
        <v>0.18977002050728001</v>
      </c>
      <c r="Z9" s="17">
        <v>8.8461950107139101E-2</v>
      </c>
      <c r="AA9" s="17"/>
      <c r="AB9" s="17">
        <v>0.120396770495777</v>
      </c>
      <c r="AC9" s="17">
        <v>0.16119381315954601</v>
      </c>
      <c r="AD9" s="17"/>
      <c r="AE9" s="17">
        <v>0.112109482894034</v>
      </c>
      <c r="AF9" s="17">
        <v>0.13651489215088</v>
      </c>
      <c r="AG9" s="17"/>
      <c r="AH9" s="17">
        <v>0.13043675470737801</v>
      </c>
      <c r="AI9" s="17">
        <v>0.112810904035027</v>
      </c>
      <c r="AJ9" s="17"/>
      <c r="AK9" s="17">
        <v>0.14517692730963599</v>
      </c>
      <c r="AL9" s="17">
        <v>9.11368794908404E-2</v>
      </c>
      <c r="AM9" s="17">
        <v>0.15325807002109501</v>
      </c>
      <c r="AN9" s="17">
        <v>0.194212324157193</v>
      </c>
      <c r="AO9" s="17">
        <v>7.2442501786845498E-2</v>
      </c>
      <c r="AP9" s="17"/>
      <c r="AQ9" s="17">
        <v>7.3696057072021703E-2</v>
      </c>
      <c r="AR9" s="17">
        <v>0.149417347555832</v>
      </c>
      <c r="AS9" s="17"/>
      <c r="AT9" s="17">
        <v>8.0567886246333598E-2</v>
      </c>
      <c r="AU9" s="17">
        <v>0.15919930075612601</v>
      </c>
      <c r="AV9" s="17"/>
      <c r="AW9" s="17">
        <v>0.12893410842671801</v>
      </c>
      <c r="AX9" s="17">
        <v>0.136594168117948</v>
      </c>
      <c r="AY9" s="17">
        <v>0.192663613086348</v>
      </c>
      <c r="AZ9" s="17">
        <v>4.0802646907227798E-2</v>
      </c>
      <c r="BA9" s="17">
        <v>0.144339709108671</v>
      </c>
      <c r="BB9" s="17"/>
      <c r="BC9" s="17">
        <v>0.154864738988887</v>
      </c>
      <c r="BD9" s="17"/>
      <c r="BE9" s="17">
        <v>0.113705489139832</v>
      </c>
      <c r="BF9" s="17">
        <v>0.17283580448543501</v>
      </c>
      <c r="BG9" s="17">
        <v>5.9788600663141199E-2</v>
      </c>
      <c r="BH9" s="17">
        <v>0.21314279905636399</v>
      </c>
      <c r="BI9" s="17"/>
      <c r="BJ9" s="17">
        <v>0.138296808715487</v>
      </c>
      <c r="BK9" s="17"/>
      <c r="BL9" s="17">
        <v>0.15481833076444401</v>
      </c>
      <c r="BM9" s="17"/>
      <c r="BN9" s="17">
        <v>8.9386437458839896E-2</v>
      </c>
      <c r="BO9" s="17"/>
      <c r="BP9" s="17">
        <v>0.13288268374159701</v>
      </c>
      <c r="BQ9" s="17">
        <v>0.13874712326248201</v>
      </c>
    </row>
    <row r="10" spans="2:69" x14ac:dyDescent="0.35">
      <c r="B10" s="18" t="s">
        <v>257</v>
      </c>
      <c r="C10" s="17">
        <v>0.45214925208261197</v>
      </c>
      <c r="D10" s="17">
        <v>0.47455977871719801</v>
      </c>
      <c r="E10" s="17">
        <v>0.43313340886709201</v>
      </c>
      <c r="F10" s="17"/>
      <c r="G10" s="17">
        <v>0.54498055423430203</v>
      </c>
      <c r="H10" s="17">
        <v>0.389685920918866</v>
      </c>
      <c r="I10" s="17">
        <v>0.42782527555460598</v>
      </c>
      <c r="J10" s="17">
        <v>0.40240061294847301</v>
      </c>
      <c r="K10" s="17">
        <v>0.470724129088402</v>
      </c>
      <c r="L10" s="17"/>
      <c r="M10" s="17">
        <v>0.45503958086323099</v>
      </c>
      <c r="N10" s="17">
        <v>0.41133229952290401</v>
      </c>
      <c r="O10" s="17">
        <v>0.47101351957742998</v>
      </c>
      <c r="P10" s="17">
        <v>0.47948544351688899</v>
      </c>
      <c r="Q10" s="17">
        <v>0.49339688353111699</v>
      </c>
      <c r="R10" s="17"/>
      <c r="S10" s="17">
        <v>0.50932544832250803</v>
      </c>
      <c r="T10" s="17">
        <v>0.43325519251064998</v>
      </c>
      <c r="U10" s="17">
        <v>0.49986232247648699</v>
      </c>
      <c r="V10" s="17">
        <v>0.40350424279038599</v>
      </c>
      <c r="W10" s="17"/>
      <c r="X10" s="17">
        <v>0.43957448431698998</v>
      </c>
      <c r="Y10" s="17">
        <v>0.40299959146137099</v>
      </c>
      <c r="Z10" s="17">
        <v>0.61145668281691501</v>
      </c>
      <c r="AA10" s="17"/>
      <c r="AB10" s="17">
        <v>0.42987096608472902</v>
      </c>
      <c r="AC10" s="17">
        <v>0.50217324497035398</v>
      </c>
      <c r="AD10" s="17"/>
      <c r="AE10" s="17">
        <v>0.45746921222748299</v>
      </c>
      <c r="AF10" s="17">
        <v>0.45124445145456898</v>
      </c>
      <c r="AG10" s="17"/>
      <c r="AH10" s="17">
        <v>0.441817914512803</v>
      </c>
      <c r="AI10" s="17">
        <v>0.55940060838928396</v>
      </c>
      <c r="AJ10" s="17"/>
      <c r="AK10" s="17">
        <v>0.58569097189741204</v>
      </c>
      <c r="AL10" s="17">
        <v>0.42982380021195798</v>
      </c>
      <c r="AM10" s="17">
        <v>0.437181989614644</v>
      </c>
      <c r="AN10" s="17">
        <v>0.42642363067883698</v>
      </c>
      <c r="AO10" s="17">
        <v>0.48923490460096197</v>
      </c>
      <c r="AP10" s="17"/>
      <c r="AQ10" s="17">
        <v>0.50894063768265996</v>
      </c>
      <c r="AR10" s="17">
        <v>0.43638763383746798</v>
      </c>
      <c r="AS10" s="17"/>
      <c r="AT10" s="17">
        <v>0.52673044802741598</v>
      </c>
      <c r="AU10" s="17">
        <v>0.41414431325343898</v>
      </c>
      <c r="AV10" s="17"/>
      <c r="AW10" s="17">
        <v>0.460894415553393</v>
      </c>
      <c r="AX10" s="17">
        <v>0.40159142519032298</v>
      </c>
      <c r="AY10" s="17">
        <v>0.47195212645215501</v>
      </c>
      <c r="AZ10" s="17">
        <v>0.58221266542747296</v>
      </c>
      <c r="BA10" s="17">
        <v>0.48276685886549597</v>
      </c>
      <c r="BB10" s="17"/>
      <c r="BC10" s="17">
        <v>0.48380219202657898</v>
      </c>
      <c r="BD10" s="17"/>
      <c r="BE10" s="17">
        <v>0.42191312263935699</v>
      </c>
      <c r="BF10" s="17">
        <v>0.41720455702376602</v>
      </c>
      <c r="BG10" s="17">
        <v>0.553903213194191</v>
      </c>
      <c r="BH10" s="17">
        <v>0.42542650573013902</v>
      </c>
      <c r="BI10" s="17"/>
      <c r="BJ10" s="17">
        <v>0.43793795129352697</v>
      </c>
      <c r="BK10" s="17"/>
      <c r="BL10" s="17">
        <v>0.43379631991464801</v>
      </c>
      <c r="BM10" s="17"/>
      <c r="BN10" s="17">
        <v>0.57331526452207704</v>
      </c>
      <c r="BO10" s="17"/>
      <c r="BP10" s="17">
        <v>0.47533831107021302</v>
      </c>
      <c r="BQ10" s="17">
        <v>0.31511176472841601</v>
      </c>
    </row>
    <row r="11" spans="2:69" x14ac:dyDescent="0.35">
      <c r="B11" s="18" t="s">
        <v>258</v>
      </c>
      <c r="C11" s="17">
        <v>0.28004126263541101</v>
      </c>
      <c r="D11" s="17">
        <v>0.27870448406296999</v>
      </c>
      <c r="E11" s="17">
        <v>0.28117554975690101</v>
      </c>
      <c r="F11" s="17"/>
      <c r="G11" s="17">
        <v>0.22230115696849301</v>
      </c>
      <c r="H11" s="17">
        <v>0.32850643941841101</v>
      </c>
      <c r="I11" s="17">
        <v>0.31985927869869202</v>
      </c>
      <c r="J11" s="17">
        <v>0.28381729134768502</v>
      </c>
      <c r="K11" s="17">
        <v>0.23467300685562001</v>
      </c>
      <c r="L11" s="17"/>
      <c r="M11" s="17">
        <v>0.29465201218481102</v>
      </c>
      <c r="N11" s="17">
        <v>0.30182070924779603</v>
      </c>
      <c r="O11" s="17">
        <v>0.21098257231922099</v>
      </c>
      <c r="P11" s="17">
        <v>0.30859842166752999</v>
      </c>
      <c r="Q11" s="17">
        <v>0.28047813662270599</v>
      </c>
      <c r="R11" s="17"/>
      <c r="S11" s="17">
        <v>0.207254586057524</v>
      </c>
      <c r="T11" s="17">
        <v>0.29720086718569499</v>
      </c>
      <c r="U11" s="17">
        <v>0.267255676810154</v>
      </c>
      <c r="V11" s="17">
        <v>0.34947241796962403</v>
      </c>
      <c r="W11" s="17"/>
      <c r="X11" s="17">
        <v>0.30614024799397799</v>
      </c>
      <c r="Y11" s="17">
        <v>0.20799524258833199</v>
      </c>
      <c r="Z11" s="17">
        <v>0.189197763480177</v>
      </c>
      <c r="AA11" s="17"/>
      <c r="AB11" s="17">
        <v>0.298746801328509</v>
      </c>
      <c r="AC11" s="17">
        <v>0.238039569388733</v>
      </c>
      <c r="AD11" s="17"/>
      <c r="AE11" s="17">
        <v>0.347287014506655</v>
      </c>
      <c r="AF11" s="17">
        <v>0.26860433512665699</v>
      </c>
      <c r="AG11" s="17"/>
      <c r="AH11" s="17">
        <v>0.27989480998643601</v>
      </c>
      <c r="AI11" s="17">
        <v>0.249122734979009</v>
      </c>
      <c r="AJ11" s="17"/>
      <c r="AK11" s="17">
        <v>0.171786306771879</v>
      </c>
      <c r="AL11" s="17">
        <v>0.317387255758389</v>
      </c>
      <c r="AM11" s="17">
        <v>0.25687000711508701</v>
      </c>
      <c r="AN11" s="17">
        <v>0.302756853128195</v>
      </c>
      <c r="AO11" s="17">
        <v>0.34270307200268901</v>
      </c>
      <c r="AP11" s="17"/>
      <c r="AQ11" s="17">
        <v>0.23246039842469199</v>
      </c>
      <c r="AR11" s="17">
        <v>0.293246635414038</v>
      </c>
      <c r="AS11" s="17"/>
      <c r="AT11" s="17">
        <v>0.24137894710547</v>
      </c>
      <c r="AU11" s="17">
        <v>0.30756202430109902</v>
      </c>
      <c r="AV11" s="17"/>
      <c r="AW11" s="17">
        <v>0.34263849525352602</v>
      </c>
      <c r="AX11" s="17">
        <v>0.30658168203398001</v>
      </c>
      <c r="AY11" s="17">
        <v>0.23523994023102399</v>
      </c>
      <c r="AZ11" s="17">
        <v>0.22767327953901401</v>
      </c>
      <c r="BA11" s="17">
        <v>0.24944589280747101</v>
      </c>
      <c r="BB11" s="17"/>
      <c r="BC11" s="17">
        <v>0.238849504224176</v>
      </c>
      <c r="BD11" s="17"/>
      <c r="BE11" s="17">
        <v>0.29981683820361499</v>
      </c>
      <c r="BF11" s="17">
        <v>0.33374357081630002</v>
      </c>
      <c r="BG11" s="17">
        <v>0.25153274926486302</v>
      </c>
      <c r="BH11" s="17">
        <v>0.255707821792656</v>
      </c>
      <c r="BI11" s="17"/>
      <c r="BJ11" s="17">
        <v>0.28771404205319101</v>
      </c>
      <c r="BK11" s="17"/>
      <c r="BL11" s="17">
        <v>0.28839308050706097</v>
      </c>
      <c r="BM11" s="17"/>
      <c r="BN11" s="17">
        <v>0.220481056521146</v>
      </c>
      <c r="BO11" s="17"/>
      <c r="BP11" s="17">
        <v>0.27113507725577501</v>
      </c>
      <c r="BQ11" s="17">
        <v>0.34626849798457099</v>
      </c>
    </row>
    <row r="12" spans="2:69" x14ac:dyDescent="0.35">
      <c r="B12" s="18" t="s">
        <v>259</v>
      </c>
      <c r="C12" s="17">
        <v>6.5939049742054501E-2</v>
      </c>
      <c r="D12" s="17">
        <v>7.6767883419522204E-2</v>
      </c>
      <c r="E12" s="17">
        <v>5.6750537273102503E-2</v>
      </c>
      <c r="F12" s="17"/>
      <c r="G12" s="17">
        <v>3.5748762264994301E-2</v>
      </c>
      <c r="H12" s="17">
        <v>7.7809304983240596E-2</v>
      </c>
      <c r="I12" s="17">
        <v>7.7293024079172504E-2</v>
      </c>
      <c r="J12" s="17">
        <v>9.9749006704955304E-2</v>
      </c>
      <c r="K12" s="17">
        <v>4.6950600593422501E-2</v>
      </c>
      <c r="L12" s="17"/>
      <c r="M12" s="17">
        <v>5.8800973382886298E-2</v>
      </c>
      <c r="N12" s="17">
        <v>3.8423471188908501E-2</v>
      </c>
      <c r="O12" s="17">
        <v>9.3946350339733697E-2</v>
      </c>
      <c r="P12" s="17">
        <v>7.0469946083790896E-2</v>
      </c>
      <c r="Q12" s="17">
        <v>9.2412878024285203E-2</v>
      </c>
      <c r="R12" s="17"/>
      <c r="S12" s="17">
        <v>6.9210818667063301E-2</v>
      </c>
      <c r="T12" s="17">
        <v>8.3880931241908693E-2</v>
      </c>
      <c r="U12" s="17">
        <v>3.3893248088451899E-2</v>
      </c>
      <c r="V12" s="17">
        <v>6.4027852515819994E-2</v>
      </c>
      <c r="W12" s="17"/>
      <c r="X12" s="17">
        <v>4.86686631773647E-2</v>
      </c>
      <c r="Y12" s="17">
        <v>0.137571363888672</v>
      </c>
      <c r="Z12" s="17">
        <v>9.3045931924214995E-2</v>
      </c>
      <c r="AA12" s="17"/>
      <c r="AB12" s="17">
        <v>7.6981207089213105E-2</v>
      </c>
      <c r="AC12" s="17">
        <v>4.1144826315168699E-2</v>
      </c>
      <c r="AD12" s="17"/>
      <c r="AE12" s="17">
        <v>2.62825537869474E-2</v>
      </c>
      <c r="AF12" s="17">
        <v>7.2683690955349101E-2</v>
      </c>
      <c r="AG12" s="17"/>
      <c r="AH12" s="17">
        <v>6.6258698366642194E-2</v>
      </c>
      <c r="AI12" s="17">
        <v>4.7554644383816097E-2</v>
      </c>
      <c r="AJ12" s="17"/>
      <c r="AK12" s="17">
        <v>5.6487015525621097E-2</v>
      </c>
      <c r="AL12" s="17">
        <v>6.4976429570726205E-2</v>
      </c>
      <c r="AM12" s="17">
        <v>8.6759360681148298E-2</v>
      </c>
      <c r="AN12" s="17">
        <v>3.1902223343657499E-2</v>
      </c>
      <c r="AO12" s="17">
        <v>3.9556088572322901E-2</v>
      </c>
      <c r="AP12" s="17"/>
      <c r="AQ12" s="17">
        <v>9.3154311070988094E-2</v>
      </c>
      <c r="AR12" s="17">
        <v>5.8385852105191101E-2</v>
      </c>
      <c r="AS12" s="17"/>
      <c r="AT12" s="17">
        <v>8.5606363246710407E-2</v>
      </c>
      <c r="AU12" s="17">
        <v>5.1771414576846898E-2</v>
      </c>
      <c r="AV12" s="17"/>
      <c r="AW12" s="17">
        <v>2.7947769260903699E-2</v>
      </c>
      <c r="AX12" s="17">
        <v>7.0386297489980404E-2</v>
      </c>
      <c r="AY12" s="17">
        <v>5.2239094707886902E-2</v>
      </c>
      <c r="AZ12" s="17">
        <v>0.101140063327627</v>
      </c>
      <c r="BA12" s="17">
        <v>5.0536255119691301E-2</v>
      </c>
      <c r="BB12" s="17"/>
      <c r="BC12" s="17">
        <v>7.1650162377138199E-2</v>
      </c>
      <c r="BD12" s="17"/>
      <c r="BE12" s="17">
        <v>7.1301039807190797E-2</v>
      </c>
      <c r="BF12" s="17">
        <v>5.5679400807806999E-2</v>
      </c>
      <c r="BG12" s="17">
        <v>7.3967957434636605E-2</v>
      </c>
      <c r="BH12" s="17">
        <v>6.2103242178940601E-2</v>
      </c>
      <c r="BI12" s="17"/>
      <c r="BJ12" s="17">
        <v>6.6265942938245101E-2</v>
      </c>
      <c r="BK12" s="17"/>
      <c r="BL12" s="17">
        <v>4.8117735001361898E-2</v>
      </c>
      <c r="BM12" s="17"/>
      <c r="BN12" s="17">
        <v>4.77107873856824E-2</v>
      </c>
      <c r="BO12" s="17"/>
      <c r="BP12" s="17">
        <v>6.4723104173149998E-2</v>
      </c>
      <c r="BQ12" s="17">
        <v>8.3225264543845198E-2</v>
      </c>
    </row>
    <row r="13" spans="2:69" x14ac:dyDescent="0.35">
      <c r="B13" s="18" t="s">
        <v>141</v>
      </c>
      <c r="C13" s="21">
        <v>6.8902993713452099E-2</v>
      </c>
      <c r="D13" s="21">
        <v>6.0086138252072999E-2</v>
      </c>
      <c r="E13" s="21">
        <v>7.6384296756493594E-2</v>
      </c>
      <c r="F13" s="21"/>
      <c r="G13" s="21">
        <v>6.1732178713826899E-2</v>
      </c>
      <c r="H13" s="21">
        <v>6.7935018243617001E-2</v>
      </c>
      <c r="I13" s="21">
        <v>6.1957664306803301E-2</v>
      </c>
      <c r="J13" s="21">
        <v>6.6590510566577693E-2</v>
      </c>
      <c r="K13" s="21">
        <v>0.106366203068819</v>
      </c>
      <c r="L13" s="21"/>
      <c r="M13" s="21">
        <v>5.8523536763444899E-2</v>
      </c>
      <c r="N13" s="21">
        <v>8.3601945468116098E-2</v>
      </c>
      <c r="O13" s="21">
        <v>6.3416587339597999E-2</v>
      </c>
      <c r="P13" s="21">
        <v>5.6346718154156102E-2</v>
      </c>
      <c r="Q13" s="21">
        <v>5.92440825568257E-2</v>
      </c>
      <c r="R13" s="21"/>
      <c r="S13" s="21">
        <v>9.6074031263639295E-2</v>
      </c>
      <c r="T13" s="21">
        <v>4.1336398892829203E-2</v>
      </c>
      <c r="U13" s="21">
        <v>4.8958975734607398E-2</v>
      </c>
      <c r="V13" s="21">
        <v>5.5747366457971299E-2</v>
      </c>
      <c r="W13" s="21"/>
      <c r="X13" s="21">
        <v>7.7282972126965305E-2</v>
      </c>
      <c r="Y13" s="21">
        <v>6.1663781554344203E-2</v>
      </c>
      <c r="Z13" s="21">
        <v>1.7837671671553802E-2</v>
      </c>
      <c r="AA13" s="21"/>
      <c r="AB13" s="21">
        <v>7.4004255001773198E-2</v>
      </c>
      <c r="AC13" s="21">
        <v>5.7448546166197899E-2</v>
      </c>
      <c r="AD13" s="21"/>
      <c r="AE13" s="21">
        <v>5.6851736584880401E-2</v>
      </c>
      <c r="AF13" s="21">
        <v>7.0952630312545201E-2</v>
      </c>
      <c r="AG13" s="21"/>
      <c r="AH13" s="21">
        <v>8.1591822426741803E-2</v>
      </c>
      <c r="AI13" s="21">
        <v>3.11111082128641E-2</v>
      </c>
      <c r="AJ13" s="21"/>
      <c r="AK13" s="21">
        <v>4.0858778495451401E-2</v>
      </c>
      <c r="AL13" s="21">
        <v>9.6675634968086704E-2</v>
      </c>
      <c r="AM13" s="21">
        <v>6.59305725680253E-2</v>
      </c>
      <c r="AN13" s="21">
        <v>4.4704968692118097E-2</v>
      </c>
      <c r="AO13" s="21">
        <v>5.6063433037180699E-2</v>
      </c>
      <c r="AP13" s="21"/>
      <c r="AQ13" s="21">
        <v>9.1748595749637396E-2</v>
      </c>
      <c r="AR13" s="21">
        <v>6.2562531087470202E-2</v>
      </c>
      <c r="AS13" s="21"/>
      <c r="AT13" s="21">
        <v>6.5716355374069405E-2</v>
      </c>
      <c r="AU13" s="21">
        <v>6.7322947112489304E-2</v>
      </c>
      <c r="AV13" s="21"/>
      <c r="AW13" s="21">
        <v>3.95852115054596E-2</v>
      </c>
      <c r="AX13" s="21">
        <v>8.4846427167768898E-2</v>
      </c>
      <c r="AY13" s="21">
        <v>4.7905225522586602E-2</v>
      </c>
      <c r="AZ13" s="21">
        <v>4.8171344798658103E-2</v>
      </c>
      <c r="BA13" s="21">
        <v>7.2911284098669496E-2</v>
      </c>
      <c r="BB13" s="21"/>
      <c r="BC13" s="21">
        <v>5.08334023832204E-2</v>
      </c>
      <c r="BD13" s="21"/>
      <c r="BE13" s="21">
        <v>9.3263510210005701E-2</v>
      </c>
      <c r="BF13" s="21">
        <v>2.0536666866692602E-2</v>
      </c>
      <c r="BG13" s="21">
        <v>6.0807479443167597E-2</v>
      </c>
      <c r="BH13" s="21">
        <v>4.3619631241901297E-2</v>
      </c>
      <c r="BI13" s="21"/>
      <c r="BJ13" s="21">
        <v>6.9785254999550406E-2</v>
      </c>
      <c r="BK13" s="21"/>
      <c r="BL13" s="21">
        <v>7.4874533812485503E-2</v>
      </c>
      <c r="BM13" s="21"/>
      <c r="BN13" s="21">
        <v>6.9106454112254204E-2</v>
      </c>
      <c r="BO13" s="21"/>
      <c r="BP13" s="21">
        <v>5.5920823759264202E-2</v>
      </c>
      <c r="BQ13" s="21">
        <v>0.116647349480686</v>
      </c>
    </row>
    <row r="14" spans="2:69" x14ac:dyDescent="0.35">
      <c r="B14" s="18" t="s">
        <v>260</v>
      </c>
      <c r="C14" s="21">
        <v>0.58511669390908205</v>
      </c>
      <c r="D14" s="21">
        <v>0.58444149426543501</v>
      </c>
      <c r="E14" s="21">
        <v>0.58568961621350202</v>
      </c>
      <c r="F14" s="21"/>
      <c r="G14" s="21">
        <v>0.68021790205268595</v>
      </c>
      <c r="H14" s="21">
        <v>0.525749237354732</v>
      </c>
      <c r="I14" s="21">
        <v>0.540890032915332</v>
      </c>
      <c r="J14" s="21">
        <v>0.54984319138078197</v>
      </c>
      <c r="K14" s="21">
        <v>0.61201018948213903</v>
      </c>
      <c r="L14" s="21"/>
      <c r="M14" s="21">
        <v>0.58802347766885699</v>
      </c>
      <c r="N14" s="21">
        <v>0.57615387409517904</v>
      </c>
      <c r="O14" s="21">
        <v>0.63165449000144802</v>
      </c>
      <c r="P14" s="21">
        <v>0.56458491409452305</v>
      </c>
      <c r="Q14" s="21">
        <v>0.56786490279618296</v>
      </c>
      <c r="R14" s="21"/>
      <c r="S14" s="21">
        <v>0.62746056401177397</v>
      </c>
      <c r="T14" s="21">
        <v>0.57758180267956705</v>
      </c>
      <c r="U14" s="21">
        <v>0.64989209936678605</v>
      </c>
      <c r="V14" s="21">
        <v>0.53075236305658502</v>
      </c>
      <c r="W14" s="21"/>
      <c r="X14" s="21">
        <v>0.56790811670169195</v>
      </c>
      <c r="Y14" s="21">
        <v>0.59276961196865197</v>
      </c>
      <c r="Z14" s="21">
        <v>0.69991863292405399</v>
      </c>
      <c r="AA14" s="21"/>
      <c r="AB14" s="21">
        <v>0.55026773658050498</v>
      </c>
      <c r="AC14" s="21">
        <v>0.66336705812990004</v>
      </c>
      <c r="AD14" s="21"/>
      <c r="AE14" s="21">
        <v>0.56957869512151704</v>
      </c>
      <c r="AF14" s="21">
        <v>0.58775934360544901</v>
      </c>
      <c r="AG14" s="21"/>
      <c r="AH14" s="21">
        <v>0.57225466922017998</v>
      </c>
      <c r="AI14" s="21">
        <v>0.67221151242431099</v>
      </c>
      <c r="AJ14" s="21"/>
      <c r="AK14" s="21">
        <v>0.73086789920704798</v>
      </c>
      <c r="AL14" s="21">
        <v>0.52096067970279802</v>
      </c>
      <c r="AM14" s="21">
        <v>0.59044005963573898</v>
      </c>
      <c r="AN14" s="21">
        <v>0.62063595483602896</v>
      </c>
      <c r="AO14" s="21">
        <v>0.56167740638780705</v>
      </c>
      <c r="AP14" s="21"/>
      <c r="AQ14" s="21">
        <v>0.58263669475468205</v>
      </c>
      <c r="AR14" s="21">
        <v>0.58580498139329995</v>
      </c>
      <c r="AS14" s="21"/>
      <c r="AT14" s="21">
        <v>0.60729833427375002</v>
      </c>
      <c r="AU14" s="21">
        <v>0.57334361400956402</v>
      </c>
      <c r="AV14" s="21"/>
      <c r="AW14" s="21">
        <v>0.58982852398011099</v>
      </c>
      <c r="AX14" s="21">
        <v>0.53818559330827098</v>
      </c>
      <c r="AY14" s="21">
        <v>0.66461573953850295</v>
      </c>
      <c r="AZ14" s="21">
        <v>0.62301531233470098</v>
      </c>
      <c r="BA14" s="21">
        <v>0.62710656797416797</v>
      </c>
      <c r="BB14" s="21"/>
      <c r="BC14" s="21">
        <v>0.63866693101546601</v>
      </c>
      <c r="BD14" s="21"/>
      <c r="BE14" s="21">
        <v>0.53561861177918801</v>
      </c>
      <c r="BF14" s="21">
        <v>0.59004036150920103</v>
      </c>
      <c r="BG14" s="21">
        <v>0.61369181385733296</v>
      </c>
      <c r="BH14" s="21">
        <v>0.63856930478650198</v>
      </c>
      <c r="BI14" s="21"/>
      <c r="BJ14" s="21">
        <v>0.57623476000901397</v>
      </c>
      <c r="BK14" s="21"/>
      <c r="BL14" s="21">
        <v>0.58861465067909202</v>
      </c>
      <c r="BM14" s="21"/>
      <c r="BN14" s="21">
        <v>0.66270170198091705</v>
      </c>
      <c r="BO14" s="21"/>
      <c r="BP14" s="21">
        <v>0.60822099481181102</v>
      </c>
      <c r="BQ14" s="21">
        <v>0.45385888799089802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B2:BQ20"/>
  <sheetViews>
    <sheetView showGridLines="0" topLeftCell="A5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266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0.40052078694376098</v>
      </c>
      <c r="D9" s="17">
        <v>0.39574994344353198</v>
      </c>
      <c r="E9" s="17">
        <v>0.40456895651538199</v>
      </c>
      <c r="F9" s="17"/>
      <c r="G9" s="17">
        <v>0.40062020573733598</v>
      </c>
      <c r="H9" s="17">
        <v>0.478676905418146</v>
      </c>
      <c r="I9" s="17">
        <v>0.33272570872368201</v>
      </c>
      <c r="J9" s="17">
        <v>0.408556463196171</v>
      </c>
      <c r="K9" s="17">
        <v>0.35877826839497101</v>
      </c>
      <c r="L9" s="17"/>
      <c r="M9" s="17">
        <v>0.41275110794671699</v>
      </c>
      <c r="N9" s="17">
        <v>0.35940498809645299</v>
      </c>
      <c r="O9" s="17">
        <v>0.44359485614535399</v>
      </c>
      <c r="P9" s="17">
        <v>0.375983439800888</v>
      </c>
      <c r="Q9" s="17">
        <v>0.45235435791225498</v>
      </c>
      <c r="R9" s="17"/>
      <c r="S9" s="17">
        <v>0.48586827245971997</v>
      </c>
      <c r="T9" s="17">
        <v>0.38569947442851998</v>
      </c>
      <c r="U9" s="17">
        <v>0.43994306136364603</v>
      </c>
      <c r="V9" s="17">
        <v>0.35345548567055901</v>
      </c>
      <c r="W9" s="17"/>
      <c r="X9" s="17">
        <v>0.39876697606203698</v>
      </c>
      <c r="Y9" s="17">
        <v>0.36836138690880099</v>
      </c>
      <c r="Z9" s="17">
        <v>0.45760179650961702</v>
      </c>
      <c r="AA9" s="17"/>
      <c r="AB9" s="17">
        <v>0.43213123797023401</v>
      </c>
      <c r="AC9" s="17">
        <v>0.32954221267297501</v>
      </c>
      <c r="AD9" s="17"/>
      <c r="AE9" s="17">
        <v>0.37825799642235902</v>
      </c>
      <c r="AF9" s="17">
        <v>0.40430716622052798</v>
      </c>
      <c r="AG9" s="17"/>
      <c r="AH9" s="17">
        <v>0.39225235128136998</v>
      </c>
      <c r="AI9" s="17">
        <v>0.37745711797382597</v>
      </c>
      <c r="AJ9" s="17"/>
      <c r="AK9" s="17">
        <v>0.51538864238124305</v>
      </c>
      <c r="AL9" s="17">
        <v>0.39530019375769498</v>
      </c>
      <c r="AM9" s="17">
        <v>0.35821685321917701</v>
      </c>
      <c r="AN9" s="17">
        <v>0.40325832419438801</v>
      </c>
      <c r="AO9" s="17">
        <v>0.47854149036750099</v>
      </c>
      <c r="AP9" s="17"/>
      <c r="AQ9" s="17">
        <v>0.383124045683083</v>
      </c>
      <c r="AR9" s="17">
        <v>0.40534899797547302</v>
      </c>
      <c r="AS9" s="17"/>
      <c r="AT9" s="17">
        <v>0.33322420518906798</v>
      </c>
      <c r="AU9" s="17">
        <v>0.43910640004054902</v>
      </c>
      <c r="AV9" s="17"/>
      <c r="AW9" s="17">
        <v>0.57961686529974799</v>
      </c>
      <c r="AX9" s="17">
        <v>0.43064821103113898</v>
      </c>
      <c r="AY9" s="17">
        <v>0.413388165309031</v>
      </c>
      <c r="AZ9" s="17">
        <v>0.17006660111313601</v>
      </c>
      <c r="BA9" s="17">
        <v>0.49233889858822</v>
      </c>
      <c r="BB9" s="17"/>
      <c r="BC9" s="17">
        <v>0.50329723041369501</v>
      </c>
      <c r="BD9" s="17"/>
      <c r="BE9" s="17">
        <v>0.45219989033546598</v>
      </c>
      <c r="BF9" s="17">
        <v>0.42308683847316703</v>
      </c>
      <c r="BG9" s="17">
        <v>0.20561741826142199</v>
      </c>
      <c r="BH9" s="17">
        <v>0.53663774158602195</v>
      </c>
      <c r="BI9" s="17"/>
      <c r="BJ9" s="17">
        <v>0.39991982815016502</v>
      </c>
      <c r="BK9" s="17"/>
      <c r="BL9" s="17">
        <v>0.40367403610455399</v>
      </c>
      <c r="BM9" s="17"/>
      <c r="BN9" s="17">
        <v>0.37293233059509401</v>
      </c>
      <c r="BO9" s="17"/>
      <c r="BP9" s="17">
        <v>0.418948909749014</v>
      </c>
      <c r="BQ9" s="17">
        <v>0.24957128646886101</v>
      </c>
    </row>
    <row r="10" spans="2:69" x14ac:dyDescent="0.35">
      <c r="B10" s="18" t="s">
        <v>257</v>
      </c>
      <c r="C10" s="17">
        <v>0.41970470914268398</v>
      </c>
      <c r="D10" s="17">
        <v>0.41205463503818501</v>
      </c>
      <c r="E10" s="17">
        <v>0.42619597158065597</v>
      </c>
      <c r="F10" s="17"/>
      <c r="G10" s="17">
        <v>0.47094074055005097</v>
      </c>
      <c r="H10" s="17">
        <v>0.32467278943715</v>
      </c>
      <c r="I10" s="17">
        <v>0.41794565177888998</v>
      </c>
      <c r="J10" s="17">
        <v>0.45502888885670101</v>
      </c>
      <c r="K10" s="17">
        <v>0.45082557506772802</v>
      </c>
      <c r="L10" s="17"/>
      <c r="M10" s="17">
        <v>0.43878067890699102</v>
      </c>
      <c r="N10" s="17">
        <v>0.42365163659719202</v>
      </c>
      <c r="O10" s="17">
        <v>0.41533112069294298</v>
      </c>
      <c r="P10" s="17">
        <v>0.51546361151387499</v>
      </c>
      <c r="Q10" s="17">
        <v>0.33187588530739398</v>
      </c>
      <c r="R10" s="17"/>
      <c r="S10" s="17">
        <v>0.40447589889695301</v>
      </c>
      <c r="T10" s="17">
        <v>0.42374691957868599</v>
      </c>
      <c r="U10" s="17">
        <v>0.376911798536748</v>
      </c>
      <c r="V10" s="17">
        <v>0.40885475035618302</v>
      </c>
      <c r="W10" s="17"/>
      <c r="X10" s="17">
        <v>0.42940573375147201</v>
      </c>
      <c r="Y10" s="17">
        <v>0.37757708876690799</v>
      </c>
      <c r="Z10" s="17">
        <v>0.40708325216693397</v>
      </c>
      <c r="AA10" s="17"/>
      <c r="AB10" s="17">
        <v>0.41810855067619801</v>
      </c>
      <c r="AC10" s="17">
        <v>0.42328874697139202</v>
      </c>
      <c r="AD10" s="17"/>
      <c r="AE10" s="17">
        <v>0.52692598756613596</v>
      </c>
      <c r="AF10" s="17">
        <v>0.40146888078771198</v>
      </c>
      <c r="AG10" s="17"/>
      <c r="AH10" s="17">
        <v>0.40976201797602402</v>
      </c>
      <c r="AI10" s="17">
        <v>0.49512756900780502</v>
      </c>
      <c r="AJ10" s="17"/>
      <c r="AK10" s="17">
        <v>0.36042573008409201</v>
      </c>
      <c r="AL10" s="17">
        <v>0.39192495261920901</v>
      </c>
      <c r="AM10" s="17">
        <v>0.49144202017785299</v>
      </c>
      <c r="AN10" s="17">
        <v>0.41054438002418597</v>
      </c>
      <c r="AO10" s="17">
        <v>0.26849435507345898</v>
      </c>
      <c r="AP10" s="17"/>
      <c r="AQ10" s="17">
        <v>0.480941448189451</v>
      </c>
      <c r="AR10" s="17">
        <v>0.40270934808158898</v>
      </c>
      <c r="AS10" s="17"/>
      <c r="AT10" s="17">
        <v>0.49422442143481499</v>
      </c>
      <c r="AU10" s="17">
        <v>0.38388924487885101</v>
      </c>
      <c r="AV10" s="17"/>
      <c r="AW10" s="17">
        <v>0.31666793015307698</v>
      </c>
      <c r="AX10" s="17">
        <v>0.40741887122557102</v>
      </c>
      <c r="AY10" s="17">
        <v>0.41199574759768298</v>
      </c>
      <c r="AZ10" s="17">
        <v>0.53954211085860704</v>
      </c>
      <c r="BA10" s="17">
        <v>0.44660388856866801</v>
      </c>
      <c r="BB10" s="17"/>
      <c r="BC10" s="17">
        <v>0.423381157417832</v>
      </c>
      <c r="BD10" s="17"/>
      <c r="BE10" s="17">
        <v>0.42057829426806198</v>
      </c>
      <c r="BF10" s="17">
        <v>0.390415919432898</v>
      </c>
      <c r="BG10" s="17">
        <v>0.49676478239565097</v>
      </c>
      <c r="BH10" s="17">
        <v>0.39468467847562499</v>
      </c>
      <c r="BI10" s="17"/>
      <c r="BJ10" s="17">
        <v>0.40732783151581797</v>
      </c>
      <c r="BK10" s="17"/>
      <c r="BL10" s="17">
        <v>0.39493963821042799</v>
      </c>
      <c r="BM10" s="17"/>
      <c r="BN10" s="17">
        <v>0.41498310143654898</v>
      </c>
      <c r="BO10" s="17"/>
      <c r="BP10" s="17">
        <v>0.43021468786890199</v>
      </c>
      <c r="BQ10" s="17">
        <v>0.40870581593845301</v>
      </c>
    </row>
    <row r="11" spans="2:69" x14ac:dyDescent="0.35">
      <c r="B11" s="18" t="s">
        <v>258</v>
      </c>
      <c r="C11" s="17">
        <v>0.107004263338626</v>
      </c>
      <c r="D11" s="17">
        <v>0.113574529380216</v>
      </c>
      <c r="E11" s="17">
        <v>0.101429242681222</v>
      </c>
      <c r="F11" s="17"/>
      <c r="G11" s="17">
        <v>6.4938274412321306E-2</v>
      </c>
      <c r="H11" s="17">
        <v>0.105216473349333</v>
      </c>
      <c r="I11" s="17">
        <v>0.19126769222798601</v>
      </c>
      <c r="J11" s="17">
        <v>7.4577989813600795E-2</v>
      </c>
      <c r="K11" s="17">
        <v>8.9598536511591095E-2</v>
      </c>
      <c r="L11" s="17"/>
      <c r="M11" s="17">
        <v>5.19008996135846E-2</v>
      </c>
      <c r="N11" s="17">
        <v>0.12928232077917101</v>
      </c>
      <c r="O11" s="17">
        <v>7.3293933458754498E-2</v>
      </c>
      <c r="P11" s="17">
        <v>6.4204508313257899E-2</v>
      </c>
      <c r="Q11" s="17">
        <v>0.15754132573490101</v>
      </c>
      <c r="R11" s="17"/>
      <c r="S11" s="17">
        <v>4.7453839177949403E-2</v>
      </c>
      <c r="T11" s="17">
        <v>0.13010085935030399</v>
      </c>
      <c r="U11" s="17">
        <v>0.10904760651099001</v>
      </c>
      <c r="V11" s="17">
        <v>0.15767726490498701</v>
      </c>
      <c r="W11" s="17"/>
      <c r="X11" s="17">
        <v>0.10821332377760901</v>
      </c>
      <c r="Y11" s="17">
        <v>0.11673587303550401</v>
      </c>
      <c r="Z11" s="17">
        <v>8.4790225419746595E-2</v>
      </c>
      <c r="AA11" s="17"/>
      <c r="AB11" s="17">
        <v>8.6919135227278996E-2</v>
      </c>
      <c r="AC11" s="17">
        <v>0.15210370706992901</v>
      </c>
      <c r="AD11" s="17"/>
      <c r="AE11" s="17">
        <v>8.3663424281312501E-2</v>
      </c>
      <c r="AF11" s="17">
        <v>0.11097399342363</v>
      </c>
      <c r="AG11" s="17"/>
      <c r="AH11" s="17">
        <v>0.11628805975807199</v>
      </c>
      <c r="AI11" s="17">
        <v>8.5754010492417904E-2</v>
      </c>
      <c r="AJ11" s="17"/>
      <c r="AK11" s="17">
        <v>8.0343571865343702E-2</v>
      </c>
      <c r="AL11" s="17">
        <v>0.11631601643612501</v>
      </c>
      <c r="AM11" s="17">
        <v>8.4316840066479104E-2</v>
      </c>
      <c r="AN11" s="17">
        <v>0.11206631640136699</v>
      </c>
      <c r="AO11" s="17">
        <v>0.20207381446405101</v>
      </c>
      <c r="AP11" s="17"/>
      <c r="AQ11" s="17">
        <v>3.4678054923111198E-2</v>
      </c>
      <c r="AR11" s="17">
        <v>0.12707734438990301</v>
      </c>
      <c r="AS11" s="17"/>
      <c r="AT11" s="17">
        <v>9.3478450175569106E-2</v>
      </c>
      <c r="AU11" s="17">
        <v>0.114293107452836</v>
      </c>
      <c r="AV11" s="17"/>
      <c r="AW11" s="17">
        <v>3.6182223780811998E-2</v>
      </c>
      <c r="AX11" s="17">
        <v>9.3663002020326597E-2</v>
      </c>
      <c r="AY11" s="17">
        <v>0.12910169708228</v>
      </c>
      <c r="AZ11" s="17">
        <v>0.15630090326473001</v>
      </c>
      <c r="BA11" s="17">
        <v>2.1927786193525801E-2</v>
      </c>
      <c r="BB11" s="17"/>
      <c r="BC11" s="17">
        <v>4.3039104625276201E-2</v>
      </c>
      <c r="BD11" s="17"/>
      <c r="BE11" s="17">
        <v>6.5414523095549806E-2</v>
      </c>
      <c r="BF11" s="17">
        <v>0.165960575227242</v>
      </c>
      <c r="BG11" s="17">
        <v>0.156071796848574</v>
      </c>
      <c r="BH11" s="17">
        <v>3.4158415265791602E-2</v>
      </c>
      <c r="BI11" s="17"/>
      <c r="BJ11" s="17">
        <v>0.115229009253365</v>
      </c>
      <c r="BK11" s="17"/>
      <c r="BL11" s="17">
        <v>0.127919777032243</v>
      </c>
      <c r="BM11" s="17"/>
      <c r="BN11" s="17">
        <v>0.123247168285005</v>
      </c>
      <c r="BO11" s="17"/>
      <c r="BP11" s="17">
        <v>8.7999336182095295E-2</v>
      </c>
      <c r="BQ11" s="17">
        <v>0.20876511467231801</v>
      </c>
    </row>
    <row r="12" spans="2:69" x14ac:dyDescent="0.35">
      <c r="B12" s="18" t="s">
        <v>259</v>
      </c>
      <c r="C12" s="17">
        <v>2.5094776034786801E-2</v>
      </c>
      <c r="D12" s="17">
        <v>2.6890295689405201E-2</v>
      </c>
      <c r="E12" s="17">
        <v>2.3571236637461E-2</v>
      </c>
      <c r="F12" s="17"/>
      <c r="G12" s="17">
        <v>3.1659309714479299E-2</v>
      </c>
      <c r="H12" s="17">
        <v>2.8911247345797399E-2</v>
      </c>
      <c r="I12" s="17">
        <v>3.1971068689537502E-2</v>
      </c>
      <c r="J12" s="17">
        <v>0</v>
      </c>
      <c r="K12" s="17">
        <v>2.06910087751568E-2</v>
      </c>
      <c r="L12" s="17"/>
      <c r="M12" s="17">
        <v>5.8800973382886298E-2</v>
      </c>
      <c r="N12" s="17">
        <v>2.4230805366940899E-2</v>
      </c>
      <c r="O12" s="17">
        <v>2.2936874628888802E-2</v>
      </c>
      <c r="P12" s="17">
        <v>1.44919613355268E-2</v>
      </c>
      <c r="Q12" s="17">
        <v>2.1375432339339299E-2</v>
      </c>
      <c r="R12" s="17"/>
      <c r="S12" s="17">
        <v>2.2438616996313401E-2</v>
      </c>
      <c r="T12" s="17">
        <v>1.9654417626362199E-2</v>
      </c>
      <c r="U12" s="17">
        <v>2.5138557854009001E-2</v>
      </c>
      <c r="V12" s="17">
        <v>3.85424604667364E-2</v>
      </c>
      <c r="W12" s="17"/>
      <c r="X12" s="17">
        <v>1.67714867511695E-2</v>
      </c>
      <c r="Y12" s="17">
        <v>7.5661869734442305E-2</v>
      </c>
      <c r="Z12" s="17">
        <v>1.6053778522873301E-2</v>
      </c>
      <c r="AA12" s="17"/>
      <c r="AB12" s="17">
        <v>1.9518073174619399E-2</v>
      </c>
      <c r="AC12" s="17">
        <v>3.7616787119506903E-2</v>
      </c>
      <c r="AD12" s="17"/>
      <c r="AE12" s="17">
        <v>0</v>
      </c>
      <c r="AF12" s="17">
        <v>2.93628097227411E-2</v>
      </c>
      <c r="AG12" s="17"/>
      <c r="AH12" s="17">
        <v>2.6827183179500801E-2</v>
      </c>
      <c r="AI12" s="17">
        <v>1.13604458762057E-2</v>
      </c>
      <c r="AJ12" s="17"/>
      <c r="AK12" s="17">
        <v>1.6828480656656701E-2</v>
      </c>
      <c r="AL12" s="17">
        <v>2.7570553321611301E-2</v>
      </c>
      <c r="AM12" s="17">
        <v>1.8609327223376899E-2</v>
      </c>
      <c r="AN12" s="17">
        <v>4.7199128252544797E-2</v>
      </c>
      <c r="AO12" s="17">
        <v>1.9533917623723199E-2</v>
      </c>
      <c r="AP12" s="17"/>
      <c r="AQ12" s="17">
        <v>4.8541631039856703E-2</v>
      </c>
      <c r="AR12" s="17">
        <v>1.8587444443306098E-2</v>
      </c>
      <c r="AS12" s="17"/>
      <c r="AT12" s="17">
        <v>4.6153559162842597E-2</v>
      </c>
      <c r="AU12" s="17">
        <v>1.16079717662199E-2</v>
      </c>
      <c r="AV12" s="17"/>
      <c r="AW12" s="17">
        <v>2.7947769260903699E-2</v>
      </c>
      <c r="AX12" s="17">
        <v>1.93896710304482E-2</v>
      </c>
      <c r="AY12" s="17">
        <v>8.5076711550125007E-3</v>
      </c>
      <c r="AZ12" s="17">
        <v>8.5919039964868396E-2</v>
      </c>
      <c r="BA12" s="17">
        <v>0</v>
      </c>
      <c r="BB12" s="17"/>
      <c r="BC12" s="17">
        <v>0</v>
      </c>
      <c r="BD12" s="17"/>
      <c r="BE12" s="17">
        <v>2.3021159489358699E-2</v>
      </c>
      <c r="BF12" s="17">
        <v>0</v>
      </c>
      <c r="BG12" s="17">
        <v>8.0738523051184397E-2</v>
      </c>
      <c r="BH12" s="17">
        <v>0</v>
      </c>
      <c r="BI12" s="17"/>
      <c r="BJ12" s="17">
        <v>2.60542041933923E-2</v>
      </c>
      <c r="BK12" s="17"/>
      <c r="BL12" s="17">
        <v>1.9211752992035799E-2</v>
      </c>
      <c r="BM12" s="17"/>
      <c r="BN12" s="17">
        <v>2.78137245554262E-2</v>
      </c>
      <c r="BO12" s="17"/>
      <c r="BP12" s="17">
        <v>2.5048888943849799E-2</v>
      </c>
      <c r="BQ12" s="17">
        <v>2.89088915410699E-2</v>
      </c>
    </row>
    <row r="13" spans="2:69" x14ac:dyDescent="0.35">
      <c r="B13" s="18" t="s">
        <v>141</v>
      </c>
      <c r="C13" s="21">
        <v>4.7675464540142501E-2</v>
      </c>
      <c r="D13" s="21">
        <v>5.1730596448662097E-2</v>
      </c>
      <c r="E13" s="21">
        <v>4.4234592585279203E-2</v>
      </c>
      <c r="F13" s="21"/>
      <c r="G13" s="21">
        <v>3.1841469585812798E-2</v>
      </c>
      <c r="H13" s="21">
        <v>6.2522584449573301E-2</v>
      </c>
      <c r="I13" s="21">
        <v>2.6089878579905201E-2</v>
      </c>
      <c r="J13" s="21">
        <v>6.1836658133526699E-2</v>
      </c>
      <c r="K13" s="21">
        <v>8.0106611250553503E-2</v>
      </c>
      <c r="L13" s="21"/>
      <c r="M13" s="21">
        <v>3.77663401498207E-2</v>
      </c>
      <c r="N13" s="21">
        <v>6.3430249160242397E-2</v>
      </c>
      <c r="O13" s="21">
        <v>4.4843215074059202E-2</v>
      </c>
      <c r="P13" s="21">
        <v>2.9856479036452499E-2</v>
      </c>
      <c r="Q13" s="21">
        <v>3.6852998706111001E-2</v>
      </c>
      <c r="R13" s="21"/>
      <c r="S13" s="21">
        <v>3.9763372469063703E-2</v>
      </c>
      <c r="T13" s="21">
        <v>4.0798329016127101E-2</v>
      </c>
      <c r="U13" s="21">
        <v>4.8958975734607398E-2</v>
      </c>
      <c r="V13" s="21">
        <v>4.1470038601535399E-2</v>
      </c>
      <c r="W13" s="21"/>
      <c r="X13" s="21">
        <v>4.6842479657712897E-2</v>
      </c>
      <c r="Y13" s="21">
        <v>6.1663781554344203E-2</v>
      </c>
      <c r="Z13" s="21">
        <v>3.4470947380828398E-2</v>
      </c>
      <c r="AA13" s="21"/>
      <c r="AB13" s="21">
        <v>4.3323002951669902E-2</v>
      </c>
      <c r="AC13" s="21">
        <v>5.7448546166197899E-2</v>
      </c>
      <c r="AD13" s="21"/>
      <c r="AE13" s="21">
        <v>1.1152591730193E-2</v>
      </c>
      <c r="AF13" s="21">
        <v>5.38871498453889E-2</v>
      </c>
      <c r="AG13" s="21"/>
      <c r="AH13" s="21">
        <v>5.4870387805033199E-2</v>
      </c>
      <c r="AI13" s="21">
        <v>3.0300856649745501E-2</v>
      </c>
      <c r="AJ13" s="21"/>
      <c r="AK13" s="21">
        <v>2.70135750126646E-2</v>
      </c>
      <c r="AL13" s="21">
        <v>6.8888283865359307E-2</v>
      </c>
      <c r="AM13" s="21">
        <v>4.7414959313114E-2</v>
      </c>
      <c r="AN13" s="21">
        <v>2.6931851127515199E-2</v>
      </c>
      <c r="AO13" s="21">
        <v>3.1356422471266202E-2</v>
      </c>
      <c r="AP13" s="21"/>
      <c r="AQ13" s="21">
        <v>5.2714820164498299E-2</v>
      </c>
      <c r="AR13" s="21">
        <v>4.6276865109729101E-2</v>
      </c>
      <c r="AS13" s="21"/>
      <c r="AT13" s="21">
        <v>3.29193640377042E-2</v>
      </c>
      <c r="AU13" s="21">
        <v>5.1103275861543403E-2</v>
      </c>
      <c r="AV13" s="21"/>
      <c r="AW13" s="21">
        <v>3.95852115054596E-2</v>
      </c>
      <c r="AX13" s="21">
        <v>4.8880244692515701E-2</v>
      </c>
      <c r="AY13" s="21">
        <v>3.7006718855993603E-2</v>
      </c>
      <c r="AZ13" s="21">
        <v>4.8171344798658103E-2</v>
      </c>
      <c r="BA13" s="21">
        <v>3.9129426649586102E-2</v>
      </c>
      <c r="BB13" s="21"/>
      <c r="BC13" s="21">
        <v>3.0282507543197602E-2</v>
      </c>
      <c r="BD13" s="21"/>
      <c r="BE13" s="21">
        <v>3.8786132811563102E-2</v>
      </c>
      <c r="BF13" s="21">
        <v>2.0536666866692602E-2</v>
      </c>
      <c r="BG13" s="21">
        <v>6.0807479443167597E-2</v>
      </c>
      <c r="BH13" s="21">
        <v>3.4519164672561803E-2</v>
      </c>
      <c r="BI13" s="21"/>
      <c r="BJ13" s="21">
        <v>5.1469126887258798E-2</v>
      </c>
      <c r="BK13" s="21"/>
      <c r="BL13" s="21">
        <v>5.4254795660739402E-2</v>
      </c>
      <c r="BM13" s="21"/>
      <c r="BN13" s="21">
        <v>6.1023675127926003E-2</v>
      </c>
      <c r="BO13" s="21"/>
      <c r="BP13" s="21">
        <v>3.7788177256139199E-2</v>
      </c>
      <c r="BQ13" s="21">
        <v>0.104048891379299</v>
      </c>
    </row>
    <row r="14" spans="2:69" x14ac:dyDescent="0.35">
      <c r="B14" s="18" t="s">
        <v>260</v>
      </c>
      <c r="C14" s="21">
        <v>0.82022549608644502</v>
      </c>
      <c r="D14" s="21">
        <v>0.80780457848171705</v>
      </c>
      <c r="E14" s="21">
        <v>0.83076492809603797</v>
      </c>
      <c r="F14" s="21"/>
      <c r="G14" s="21">
        <v>0.87156094628738701</v>
      </c>
      <c r="H14" s="21">
        <v>0.80334969485529595</v>
      </c>
      <c r="I14" s="21">
        <v>0.75067136050257099</v>
      </c>
      <c r="J14" s="21">
        <v>0.86358535205287301</v>
      </c>
      <c r="K14" s="21">
        <v>0.80960384346269898</v>
      </c>
      <c r="L14" s="21"/>
      <c r="M14" s="21">
        <v>0.85153178685370801</v>
      </c>
      <c r="N14" s="21">
        <v>0.78305662469364601</v>
      </c>
      <c r="O14" s="21">
        <v>0.85892597683829697</v>
      </c>
      <c r="P14" s="21">
        <v>0.89144705131476298</v>
      </c>
      <c r="Q14" s="21">
        <v>0.78423024321964896</v>
      </c>
      <c r="R14" s="21"/>
      <c r="S14" s="21">
        <v>0.89034417135667299</v>
      </c>
      <c r="T14" s="21">
        <v>0.80944639400720697</v>
      </c>
      <c r="U14" s="21">
        <v>0.81685485990039397</v>
      </c>
      <c r="V14" s="21">
        <v>0.76231023602674097</v>
      </c>
      <c r="W14" s="21"/>
      <c r="X14" s="21">
        <v>0.82817270981350899</v>
      </c>
      <c r="Y14" s="21">
        <v>0.74593847567570903</v>
      </c>
      <c r="Z14" s="21">
        <v>0.86468504867655205</v>
      </c>
      <c r="AA14" s="21"/>
      <c r="AB14" s="21">
        <v>0.85023978864643202</v>
      </c>
      <c r="AC14" s="21">
        <v>0.75283095964436697</v>
      </c>
      <c r="AD14" s="21"/>
      <c r="AE14" s="21">
        <v>0.90518398398849498</v>
      </c>
      <c r="AF14" s="21">
        <v>0.80577604700824002</v>
      </c>
      <c r="AG14" s="21"/>
      <c r="AH14" s="21">
        <v>0.802014369257394</v>
      </c>
      <c r="AI14" s="21">
        <v>0.87258468698163105</v>
      </c>
      <c r="AJ14" s="21"/>
      <c r="AK14" s="21">
        <v>0.875814372465335</v>
      </c>
      <c r="AL14" s="21">
        <v>0.78722514637690399</v>
      </c>
      <c r="AM14" s="21">
        <v>0.84965887339702995</v>
      </c>
      <c r="AN14" s="21">
        <v>0.81380270421857304</v>
      </c>
      <c r="AO14" s="21">
        <v>0.74703584544096002</v>
      </c>
      <c r="AP14" s="21"/>
      <c r="AQ14" s="21">
        <v>0.86406549387253395</v>
      </c>
      <c r="AR14" s="21">
        <v>0.80805834605706195</v>
      </c>
      <c r="AS14" s="21"/>
      <c r="AT14" s="21">
        <v>0.82744862662388396</v>
      </c>
      <c r="AU14" s="21">
        <v>0.82299564491940003</v>
      </c>
      <c r="AV14" s="21"/>
      <c r="AW14" s="21">
        <v>0.89628479545282502</v>
      </c>
      <c r="AX14" s="21">
        <v>0.83806708225671001</v>
      </c>
      <c r="AY14" s="21">
        <v>0.82538391290671398</v>
      </c>
      <c r="AZ14" s="21">
        <v>0.70960871197174302</v>
      </c>
      <c r="BA14" s="21">
        <v>0.93894278715688795</v>
      </c>
      <c r="BB14" s="21"/>
      <c r="BC14" s="21">
        <v>0.92667838783152601</v>
      </c>
      <c r="BD14" s="21"/>
      <c r="BE14" s="21">
        <v>0.87277818460352796</v>
      </c>
      <c r="BF14" s="21">
        <v>0.81350275790606497</v>
      </c>
      <c r="BG14" s="21">
        <v>0.70238220065707302</v>
      </c>
      <c r="BH14" s="21">
        <v>0.931322420061647</v>
      </c>
      <c r="BI14" s="21"/>
      <c r="BJ14" s="21">
        <v>0.807247659665983</v>
      </c>
      <c r="BK14" s="21"/>
      <c r="BL14" s="21">
        <v>0.79861367431498198</v>
      </c>
      <c r="BM14" s="21"/>
      <c r="BN14" s="21">
        <v>0.78791543203164305</v>
      </c>
      <c r="BO14" s="21"/>
      <c r="BP14" s="21">
        <v>0.84916359761791604</v>
      </c>
      <c r="BQ14" s="21">
        <v>0.65827710240731396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118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107</v>
      </c>
      <c r="C9" s="17">
        <v>0.37522897841029401</v>
      </c>
      <c r="D9" s="17">
        <v>0.35847726974316102</v>
      </c>
      <c r="E9" s="17">
        <v>0.39023415239741099</v>
      </c>
      <c r="F9" s="17"/>
      <c r="G9" s="17">
        <v>0.36127788737822802</v>
      </c>
      <c r="H9" s="17">
        <v>0.38172322979116802</v>
      </c>
      <c r="I9" s="17">
        <v>0.372232435641769</v>
      </c>
      <c r="J9" s="17">
        <v>0.36871112015633301</v>
      </c>
      <c r="K9" s="17">
        <v>0.40411056794792</v>
      </c>
      <c r="L9" s="17"/>
      <c r="M9" s="17">
        <v>0.49942671604549399</v>
      </c>
      <c r="N9" s="17">
        <v>0.39730304008078599</v>
      </c>
      <c r="O9" s="17">
        <v>0.26598940188848702</v>
      </c>
      <c r="P9" s="17">
        <v>0.339557943938397</v>
      </c>
      <c r="Q9" s="17">
        <v>0.41618396323836598</v>
      </c>
      <c r="R9" s="17"/>
      <c r="S9" s="17">
        <v>0.37253124079621802</v>
      </c>
      <c r="T9" s="17">
        <v>0.339709150533899</v>
      </c>
      <c r="U9" s="17">
        <v>0.42915201008618498</v>
      </c>
      <c r="V9" s="17">
        <v>0.36074140572186902</v>
      </c>
      <c r="W9" s="17"/>
      <c r="X9" s="17">
        <v>0.35080620861499101</v>
      </c>
      <c r="Y9" s="17">
        <v>0.41813396763323202</v>
      </c>
      <c r="Z9" s="17">
        <v>0.50206609458461404</v>
      </c>
      <c r="AA9" s="17"/>
      <c r="AB9" s="17">
        <v>0.367277444836622</v>
      </c>
      <c r="AC9" s="17">
        <v>0.39157480262481298</v>
      </c>
      <c r="AD9" s="17"/>
      <c r="AE9" s="17">
        <v>0.417689176959192</v>
      </c>
      <c r="AF9" s="17">
        <v>0.36604698997256202</v>
      </c>
      <c r="AG9" s="17"/>
      <c r="AH9" s="17">
        <v>0.33539120193878302</v>
      </c>
      <c r="AI9" s="17">
        <v>0.59747975659196695</v>
      </c>
      <c r="AJ9" s="17"/>
      <c r="AK9" s="17">
        <v>0.40606645016009901</v>
      </c>
      <c r="AL9" s="17">
        <v>0.375678842680568</v>
      </c>
      <c r="AM9" s="17">
        <v>0.361925399570314</v>
      </c>
      <c r="AN9" s="17">
        <v>0.39910907015191399</v>
      </c>
      <c r="AO9" s="17">
        <v>0.34071672948023002</v>
      </c>
      <c r="AP9" s="17"/>
      <c r="AQ9" s="17">
        <v>0.33055360293446101</v>
      </c>
      <c r="AR9" s="17">
        <v>0.38745020268749097</v>
      </c>
      <c r="AS9" s="17"/>
      <c r="AT9" s="17">
        <v>0.344646003598998</v>
      </c>
      <c r="AU9" s="17">
        <v>0.390971458593941</v>
      </c>
      <c r="AV9" s="17"/>
      <c r="AW9" s="17">
        <v>0.40315566714897599</v>
      </c>
      <c r="AX9" s="17">
        <v>0.29895760474689798</v>
      </c>
      <c r="AY9" s="17">
        <v>0.43832638444635302</v>
      </c>
      <c r="AZ9" s="17">
        <v>0.42835392555167001</v>
      </c>
      <c r="BA9" s="17">
        <v>0.46900312137099098</v>
      </c>
      <c r="BB9" s="17"/>
      <c r="BC9" s="17">
        <v>0.36973055208462002</v>
      </c>
      <c r="BD9" s="17"/>
      <c r="BE9" s="17">
        <v>0.29914095567165599</v>
      </c>
      <c r="BF9" s="17">
        <v>0.38585315406118398</v>
      </c>
      <c r="BG9" s="17">
        <v>0.49213953810657401</v>
      </c>
      <c r="BH9" s="17">
        <v>0.403066945891077</v>
      </c>
      <c r="BI9" s="17"/>
      <c r="BJ9" s="17">
        <v>0.367547737703799</v>
      </c>
      <c r="BK9" s="17"/>
      <c r="BL9" s="17">
        <v>0.35655707860997998</v>
      </c>
      <c r="BM9" s="17"/>
      <c r="BN9" s="17">
        <v>0.37968967641274198</v>
      </c>
      <c r="BO9" s="17"/>
      <c r="BP9" s="17">
        <v>0.40558613107570302</v>
      </c>
      <c r="BQ9" s="17">
        <v>0.216617276209946</v>
      </c>
    </row>
    <row r="10" spans="2:69" ht="29" x14ac:dyDescent="0.35">
      <c r="B10" s="18" t="s">
        <v>108</v>
      </c>
      <c r="C10" s="17">
        <v>0.465784007292672</v>
      </c>
      <c r="D10" s="17">
        <v>0.43538583678060899</v>
      </c>
      <c r="E10" s="17">
        <v>0.492604886457501</v>
      </c>
      <c r="F10" s="17"/>
      <c r="G10" s="17">
        <v>0.48473281229853898</v>
      </c>
      <c r="H10" s="17">
        <v>0.46187306881981399</v>
      </c>
      <c r="I10" s="17">
        <v>0.48721972531064001</v>
      </c>
      <c r="J10" s="17">
        <v>0.47364398855208401</v>
      </c>
      <c r="K10" s="17">
        <v>0.389354174742986</v>
      </c>
      <c r="L10" s="17"/>
      <c r="M10" s="17">
        <v>0.38423382157333802</v>
      </c>
      <c r="N10" s="17">
        <v>0.44245898529190902</v>
      </c>
      <c r="O10" s="17">
        <v>0.55897677345291397</v>
      </c>
      <c r="P10" s="17">
        <v>0.47032073594449703</v>
      </c>
      <c r="Q10" s="17">
        <v>0.44979891367459102</v>
      </c>
      <c r="R10" s="17"/>
      <c r="S10" s="17">
        <v>0.528635673172419</v>
      </c>
      <c r="T10" s="17">
        <v>0.48879284741971502</v>
      </c>
      <c r="U10" s="17">
        <v>0.38491579380751301</v>
      </c>
      <c r="V10" s="17">
        <v>0.47144457091284703</v>
      </c>
      <c r="W10" s="17"/>
      <c r="X10" s="17">
        <v>0.48617564863776003</v>
      </c>
      <c r="Y10" s="17">
        <v>0.439709748128297</v>
      </c>
      <c r="Z10" s="17">
        <v>0.34806870467010498</v>
      </c>
      <c r="AA10" s="17"/>
      <c r="AB10" s="17">
        <v>0.46731787149870402</v>
      </c>
      <c r="AC10" s="17">
        <v>0.46263087029734401</v>
      </c>
      <c r="AD10" s="17"/>
      <c r="AE10" s="17">
        <v>0.413018255227798</v>
      </c>
      <c r="AF10" s="17">
        <v>0.47693864986094198</v>
      </c>
      <c r="AG10" s="17"/>
      <c r="AH10" s="17">
        <v>0.49224197152294302</v>
      </c>
      <c r="AI10" s="17">
        <v>0.32713823250210899</v>
      </c>
      <c r="AJ10" s="17"/>
      <c r="AK10" s="17">
        <v>0.47923933284660702</v>
      </c>
      <c r="AL10" s="17">
        <v>0.45625525882343199</v>
      </c>
      <c r="AM10" s="17">
        <v>0.47214443795532002</v>
      </c>
      <c r="AN10" s="17">
        <v>0.46280619261224698</v>
      </c>
      <c r="AO10" s="17">
        <v>0.46050238422445</v>
      </c>
      <c r="AP10" s="17"/>
      <c r="AQ10" s="17">
        <v>0.50750901144156402</v>
      </c>
      <c r="AR10" s="17">
        <v>0.45436987527387301</v>
      </c>
      <c r="AS10" s="17"/>
      <c r="AT10" s="17">
        <v>0.48605841701996599</v>
      </c>
      <c r="AU10" s="17">
        <v>0.45136903751291901</v>
      </c>
      <c r="AV10" s="17"/>
      <c r="AW10" s="17">
        <v>0.47671146265672398</v>
      </c>
      <c r="AX10" s="17">
        <v>0.493653943906043</v>
      </c>
      <c r="AY10" s="17">
        <v>0.46276286042432802</v>
      </c>
      <c r="AZ10" s="17">
        <v>0.44794676817003198</v>
      </c>
      <c r="BA10" s="17">
        <v>0.36112732425240202</v>
      </c>
      <c r="BB10" s="17"/>
      <c r="BC10" s="17">
        <v>0.42393542972624998</v>
      </c>
      <c r="BD10" s="17"/>
      <c r="BE10" s="17">
        <v>0.49266695540684002</v>
      </c>
      <c r="BF10" s="17">
        <v>0.55468231007939495</v>
      </c>
      <c r="BG10" s="17">
        <v>0.384245955795741</v>
      </c>
      <c r="BH10" s="17">
        <v>0.41828464509413799</v>
      </c>
      <c r="BI10" s="17"/>
      <c r="BJ10" s="17">
        <v>0.47773695303228603</v>
      </c>
      <c r="BK10" s="17"/>
      <c r="BL10" s="17">
        <v>0.47369403099273699</v>
      </c>
      <c r="BM10" s="17"/>
      <c r="BN10" s="17">
        <v>0.45050323810611997</v>
      </c>
      <c r="BO10" s="17"/>
      <c r="BP10" s="17">
        <v>0.472367566749271</v>
      </c>
      <c r="BQ10" s="17">
        <v>0.46128875973515598</v>
      </c>
    </row>
    <row r="11" spans="2:69" ht="29" x14ac:dyDescent="0.35">
      <c r="B11" s="18" t="s">
        <v>109</v>
      </c>
      <c r="C11" s="17">
        <v>0.126392144360954</v>
      </c>
      <c r="D11" s="17">
        <v>0.173516052963088</v>
      </c>
      <c r="E11" s="17">
        <v>8.4526434098509406E-2</v>
      </c>
      <c r="F11" s="17"/>
      <c r="G11" s="17">
        <v>0.113137373769712</v>
      </c>
      <c r="H11" s="17">
        <v>0.121933244319612</v>
      </c>
      <c r="I11" s="17">
        <v>0.12980453254760599</v>
      </c>
      <c r="J11" s="17">
        <v>9.9738313894694397E-2</v>
      </c>
      <c r="K11" s="17">
        <v>0.18468064032606499</v>
      </c>
      <c r="L11" s="17"/>
      <c r="M11" s="17">
        <v>5.3095631900125402E-2</v>
      </c>
      <c r="N11" s="17">
        <v>0.12913193590223901</v>
      </c>
      <c r="O11" s="17">
        <v>0.14609063467189701</v>
      </c>
      <c r="P11" s="17">
        <v>0.15305092273450299</v>
      </c>
      <c r="Q11" s="17">
        <v>0.113537247355654</v>
      </c>
      <c r="R11" s="17"/>
      <c r="S11" s="17">
        <v>5.8097874791093601E-2</v>
      </c>
      <c r="T11" s="17">
        <v>0.130962438094061</v>
      </c>
      <c r="U11" s="17">
        <v>0.18065285741374701</v>
      </c>
      <c r="V11" s="17">
        <v>0.14274221938699599</v>
      </c>
      <c r="W11" s="17"/>
      <c r="X11" s="17">
        <v>0.13201890006227601</v>
      </c>
      <c r="Y11" s="17">
        <v>9.5676749476651807E-2</v>
      </c>
      <c r="Z11" s="17">
        <v>0.122411744752473</v>
      </c>
      <c r="AA11" s="17"/>
      <c r="AB11" s="17">
        <v>0.125052470663818</v>
      </c>
      <c r="AC11" s="17">
        <v>0.12914608742807701</v>
      </c>
      <c r="AD11" s="17"/>
      <c r="AE11" s="17">
        <v>0.14274968206202099</v>
      </c>
      <c r="AF11" s="17">
        <v>0.123157264895472</v>
      </c>
      <c r="AG11" s="17"/>
      <c r="AH11" s="17">
        <v>0.13412097710419901</v>
      </c>
      <c r="AI11" s="17">
        <v>6.1843178619460003E-2</v>
      </c>
      <c r="AJ11" s="17"/>
      <c r="AK11" s="17">
        <v>0.10456838163042199</v>
      </c>
      <c r="AL11" s="17">
        <v>0.137791792133555</v>
      </c>
      <c r="AM11" s="17">
        <v>0.12702982419292599</v>
      </c>
      <c r="AN11" s="17">
        <v>9.5729159486196702E-2</v>
      </c>
      <c r="AO11" s="17">
        <v>0.17700630006085599</v>
      </c>
      <c r="AP11" s="17"/>
      <c r="AQ11" s="17">
        <v>0.12774017426793899</v>
      </c>
      <c r="AR11" s="17">
        <v>0.12602338247254999</v>
      </c>
      <c r="AS11" s="17"/>
      <c r="AT11" s="17">
        <v>0.129265631034124</v>
      </c>
      <c r="AU11" s="17">
        <v>0.127615728923517</v>
      </c>
      <c r="AV11" s="17"/>
      <c r="AW11" s="17">
        <v>7.9553619313756901E-2</v>
      </c>
      <c r="AX11" s="17">
        <v>0.168350848514732</v>
      </c>
      <c r="AY11" s="17">
        <v>7.8032594720664303E-2</v>
      </c>
      <c r="AZ11" s="17">
        <v>0.102277230470789</v>
      </c>
      <c r="BA11" s="17">
        <v>0.13279577938977</v>
      </c>
      <c r="BB11" s="17"/>
      <c r="BC11" s="17">
        <v>0.17793568094524301</v>
      </c>
      <c r="BD11" s="17"/>
      <c r="BE11" s="17">
        <v>0.170803800586704</v>
      </c>
      <c r="BF11" s="17">
        <v>5.3128283488741601E-2</v>
      </c>
      <c r="BG11" s="17">
        <v>0.103946458972874</v>
      </c>
      <c r="BH11" s="17">
        <v>0.14522449842316101</v>
      </c>
      <c r="BI11" s="17"/>
      <c r="BJ11" s="17">
        <v>0.12146234712652899</v>
      </c>
      <c r="BK11" s="17"/>
      <c r="BL11" s="17">
        <v>0.13754984496584699</v>
      </c>
      <c r="BM11" s="17"/>
      <c r="BN11" s="17">
        <v>0.15681191689128901</v>
      </c>
      <c r="BO11" s="17"/>
      <c r="BP11" s="17">
        <v>9.7184459968996398E-2</v>
      </c>
      <c r="BQ11" s="17">
        <v>0.28460114130923603</v>
      </c>
    </row>
    <row r="12" spans="2:69" x14ac:dyDescent="0.35">
      <c r="B12" s="18" t="s">
        <v>110</v>
      </c>
      <c r="C12" s="17">
        <v>8.5995257157256595E-3</v>
      </c>
      <c r="D12" s="17">
        <v>1.38965393216394E-2</v>
      </c>
      <c r="E12" s="17">
        <v>4.0961104883242699E-3</v>
      </c>
      <c r="F12" s="17"/>
      <c r="G12" s="17">
        <v>1.1790428301327399E-2</v>
      </c>
      <c r="H12" s="17">
        <v>1.78631570565875E-2</v>
      </c>
      <c r="I12" s="17">
        <v>0</v>
      </c>
      <c r="J12" s="17">
        <v>8.13517861067381E-3</v>
      </c>
      <c r="K12" s="17">
        <v>0</v>
      </c>
      <c r="L12" s="17"/>
      <c r="M12" s="17">
        <v>2.1408257195992701E-2</v>
      </c>
      <c r="N12" s="17">
        <v>8.0770399825894103E-3</v>
      </c>
      <c r="O12" s="17">
        <v>8.5229182073873703E-3</v>
      </c>
      <c r="P12" s="17">
        <v>8.1338401927038805E-3</v>
      </c>
      <c r="Q12" s="17">
        <v>3.50908594560413E-3</v>
      </c>
      <c r="R12" s="17"/>
      <c r="S12" s="17">
        <v>9.6854441021139402E-3</v>
      </c>
      <c r="T12" s="17">
        <v>7.1757970852116097E-3</v>
      </c>
      <c r="U12" s="17">
        <v>0</v>
      </c>
      <c r="V12" s="17">
        <v>1.0059290165591799E-2</v>
      </c>
      <c r="W12" s="17"/>
      <c r="X12" s="17">
        <v>9.09719441913673E-3</v>
      </c>
      <c r="Y12" s="17">
        <v>5.9480364062980398E-3</v>
      </c>
      <c r="Z12" s="17">
        <v>8.1684774468365005E-3</v>
      </c>
      <c r="AA12" s="17"/>
      <c r="AB12" s="17">
        <v>1.1191140480193601E-2</v>
      </c>
      <c r="AC12" s="17">
        <v>3.2719899668979401E-3</v>
      </c>
      <c r="AD12" s="17"/>
      <c r="AE12" s="17">
        <v>1.0115067051214101E-2</v>
      </c>
      <c r="AF12" s="17">
        <v>8.2972481640620696E-3</v>
      </c>
      <c r="AG12" s="17"/>
      <c r="AH12" s="17">
        <v>1.0993121728794301E-2</v>
      </c>
      <c r="AI12" s="17">
        <v>0</v>
      </c>
      <c r="AJ12" s="17"/>
      <c r="AK12" s="17">
        <v>0</v>
      </c>
      <c r="AL12" s="17">
        <v>9.5972844979537505E-3</v>
      </c>
      <c r="AM12" s="17">
        <v>1.25480314841406E-2</v>
      </c>
      <c r="AN12" s="17">
        <v>3.5083817463791899E-3</v>
      </c>
      <c r="AO12" s="17">
        <v>9.6142416355156201E-3</v>
      </c>
      <c r="AP12" s="17"/>
      <c r="AQ12" s="17">
        <v>1.0281570932854299E-2</v>
      </c>
      <c r="AR12" s="17">
        <v>8.1393918808341202E-3</v>
      </c>
      <c r="AS12" s="17"/>
      <c r="AT12" s="17">
        <v>1.0642696640759199E-2</v>
      </c>
      <c r="AU12" s="17">
        <v>7.8879708885218093E-3</v>
      </c>
      <c r="AV12" s="17"/>
      <c r="AW12" s="17">
        <v>0</v>
      </c>
      <c r="AX12" s="17">
        <v>1.1356320883641099E-2</v>
      </c>
      <c r="AY12" s="17">
        <v>3.54179642696297E-3</v>
      </c>
      <c r="AZ12" s="17">
        <v>0</v>
      </c>
      <c r="BA12" s="17">
        <v>2.0927793320509199E-2</v>
      </c>
      <c r="BB12" s="17"/>
      <c r="BC12" s="17">
        <v>1.6954501717077099E-2</v>
      </c>
      <c r="BD12" s="17"/>
      <c r="BE12" s="17">
        <v>7.2726720923776697E-3</v>
      </c>
      <c r="BF12" s="17">
        <v>0</v>
      </c>
      <c r="BG12" s="17">
        <v>0</v>
      </c>
      <c r="BH12" s="17">
        <v>2.09037980156602E-2</v>
      </c>
      <c r="BI12" s="17"/>
      <c r="BJ12" s="17">
        <v>8.2355155231334694E-3</v>
      </c>
      <c r="BK12" s="17"/>
      <c r="BL12" s="17">
        <v>5.9420226949015199E-3</v>
      </c>
      <c r="BM12" s="17"/>
      <c r="BN12" s="17">
        <v>3.4529846630225302E-3</v>
      </c>
      <c r="BO12" s="17"/>
      <c r="BP12" s="17">
        <v>3.6856681317473899E-3</v>
      </c>
      <c r="BQ12" s="17">
        <v>3.7492822745660799E-2</v>
      </c>
    </row>
    <row r="13" spans="2:69" x14ac:dyDescent="0.35">
      <c r="B13" s="18" t="s">
        <v>111</v>
      </c>
      <c r="C13" s="19">
        <v>2.3995344220353401E-2</v>
      </c>
      <c r="D13" s="19">
        <v>1.8724301191502399E-2</v>
      </c>
      <c r="E13" s="19">
        <v>2.85384165582541E-2</v>
      </c>
      <c r="F13" s="19"/>
      <c r="G13" s="19">
        <v>2.9061498252194201E-2</v>
      </c>
      <c r="H13" s="19">
        <v>1.66073000128183E-2</v>
      </c>
      <c r="I13" s="19">
        <v>1.07433064999852E-2</v>
      </c>
      <c r="J13" s="19">
        <v>4.9771398786215303E-2</v>
      </c>
      <c r="K13" s="19">
        <v>2.1854616983029301E-2</v>
      </c>
      <c r="L13" s="19"/>
      <c r="M13" s="19">
        <v>4.1835573285050102E-2</v>
      </c>
      <c r="N13" s="19">
        <v>2.30289987424767E-2</v>
      </c>
      <c r="O13" s="19">
        <v>2.0420271779314301E-2</v>
      </c>
      <c r="P13" s="19">
        <v>2.8936557189898199E-2</v>
      </c>
      <c r="Q13" s="19">
        <v>1.69707897857857E-2</v>
      </c>
      <c r="R13" s="19"/>
      <c r="S13" s="19">
        <v>3.1049767138155399E-2</v>
      </c>
      <c r="T13" s="19">
        <v>3.3359766867114199E-2</v>
      </c>
      <c r="U13" s="19">
        <v>5.2793386925557599E-3</v>
      </c>
      <c r="V13" s="19">
        <v>1.50125138126971E-2</v>
      </c>
      <c r="W13" s="19"/>
      <c r="X13" s="19">
        <v>2.1902048265836499E-2</v>
      </c>
      <c r="Y13" s="19">
        <v>4.0531498355521202E-2</v>
      </c>
      <c r="Z13" s="19">
        <v>1.9284978545971498E-2</v>
      </c>
      <c r="AA13" s="19"/>
      <c r="AB13" s="19">
        <v>2.9161072520662801E-2</v>
      </c>
      <c r="AC13" s="19">
        <v>1.33762496828677E-2</v>
      </c>
      <c r="AD13" s="19"/>
      <c r="AE13" s="19">
        <v>1.64278186997746E-2</v>
      </c>
      <c r="AF13" s="19">
        <v>2.5559847106961499E-2</v>
      </c>
      <c r="AG13" s="19"/>
      <c r="AH13" s="19">
        <v>2.7252727705281098E-2</v>
      </c>
      <c r="AI13" s="19">
        <v>1.3538832286463499E-2</v>
      </c>
      <c r="AJ13" s="19"/>
      <c r="AK13" s="19">
        <v>1.01258353628713E-2</v>
      </c>
      <c r="AL13" s="19">
        <v>2.0676821864490501E-2</v>
      </c>
      <c r="AM13" s="19">
        <v>2.6352306797299298E-2</v>
      </c>
      <c r="AN13" s="19">
        <v>3.8847196003262599E-2</v>
      </c>
      <c r="AO13" s="19">
        <v>1.2160344598948099E-2</v>
      </c>
      <c r="AP13" s="19"/>
      <c r="AQ13" s="19">
        <v>2.3915640423180499E-2</v>
      </c>
      <c r="AR13" s="19">
        <v>2.40171476852515E-2</v>
      </c>
      <c r="AS13" s="19"/>
      <c r="AT13" s="19">
        <v>2.93872517061524E-2</v>
      </c>
      <c r="AU13" s="19">
        <v>2.21558040811007E-2</v>
      </c>
      <c r="AV13" s="19"/>
      <c r="AW13" s="19">
        <v>4.0579250880543101E-2</v>
      </c>
      <c r="AX13" s="19">
        <v>2.7681281948686302E-2</v>
      </c>
      <c r="AY13" s="19">
        <v>1.73363639816922E-2</v>
      </c>
      <c r="AZ13" s="19">
        <v>2.1422075807509201E-2</v>
      </c>
      <c r="BA13" s="19">
        <v>1.6145981666327101E-2</v>
      </c>
      <c r="BB13" s="19"/>
      <c r="BC13" s="19">
        <v>1.1443835526809399E-2</v>
      </c>
      <c r="BD13" s="19"/>
      <c r="BE13" s="19">
        <v>3.0115616242421199E-2</v>
      </c>
      <c r="BF13" s="19">
        <v>6.3362523706800298E-3</v>
      </c>
      <c r="BG13" s="19">
        <v>1.9668047124811499E-2</v>
      </c>
      <c r="BH13" s="19">
        <v>1.2520112575964601E-2</v>
      </c>
      <c r="BI13" s="19"/>
      <c r="BJ13" s="19">
        <v>2.5017446614251902E-2</v>
      </c>
      <c r="BK13" s="19"/>
      <c r="BL13" s="19">
        <v>2.6257022736533499E-2</v>
      </c>
      <c r="BM13" s="19"/>
      <c r="BN13" s="19">
        <v>9.5421839268267708E-3</v>
      </c>
      <c r="BO13" s="19"/>
      <c r="BP13" s="19">
        <v>2.1176174074282201E-2</v>
      </c>
      <c r="BQ13" s="19">
        <v>0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B2:BQ20"/>
  <sheetViews>
    <sheetView showGridLines="0" topLeftCell="A2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267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4.4138923004953902E-2</v>
      </c>
      <c r="D9" s="17">
        <v>3.6458725847525603E-2</v>
      </c>
      <c r="E9" s="17">
        <v>5.06557455406881E-2</v>
      </c>
      <c r="F9" s="17"/>
      <c r="G9" s="17">
        <v>3.28536980565046E-2</v>
      </c>
      <c r="H9" s="17">
        <v>4.06079627822735E-2</v>
      </c>
      <c r="I9" s="17">
        <v>5.1773213132348297E-2</v>
      </c>
      <c r="J9" s="17">
        <v>4.50821588263665E-2</v>
      </c>
      <c r="K9" s="17">
        <v>6.3338944693325405E-2</v>
      </c>
      <c r="L9" s="17"/>
      <c r="M9" s="17">
        <v>4.6699180498162303E-2</v>
      </c>
      <c r="N9" s="17">
        <v>4.7403569917435197E-2</v>
      </c>
      <c r="O9" s="17">
        <v>5.8178878247931103E-2</v>
      </c>
      <c r="P9" s="17">
        <v>3.2460643034817799E-2</v>
      </c>
      <c r="Q9" s="17">
        <v>3.0062096514911301E-2</v>
      </c>
      <c r="R9" s="17"/>
      <c r="S9" s="17">
        <v>4.6608691673967702E-2</v>
      </c>
      <c r="T9" s="17">
        <v>6.2862305203986002E-2</v>
      </c>
      <c r="U9" s="17">
        <v>4.08662571906412E-2</v>
      </c>
      <c r="V9" s="17">
        <v>4.1360219994559397E-2</v>
      </c>
      <c r="W9" s="17"/>
      <c r="X9" s="17">
        <v>3.4237536163489297E-2</v>
      </c>
      <c r="Y9" s="17">
        <v>8.2564343529378498E-2</v>
      </c>
      <c r="Z9" s="17">
        <v>6.3320367662575996E-2</v>
      </c>
      <c r="AA9" s="17"/>
      <c r="AB9" s="17">
        <v>3.4702362896565801E-2</v>
      </c>
      <c r="AC9" s="17">
        <v>6.5327914644238705E-2</v>
      </c>
      <c r="AD9" s="17"/>
      <c r="AE9" s="17">
        <v>8.7875841693263908E-3</v>
      </c>
      <c r="AF9" s="17">
        <v>5.0151357818302801E-2</v>
      </c>
      <c r="AG9" s="17"/>
      <c r="AH9" s="17">
        <v>4.1371809963002701E-2</v>
      </c>
      <c r="AI9" s="17">
        <v>3.0396582414556901E-2</v>
      </c>
      <c r="AJ9" s="17"/>
      <c r="AK9" s="17">
        <v>7.2636207975474307E-2</v>
      </c>
      <c r="AL9" s="17">
        <v>3.5903101931527799E-2</v>
      </c>
      <c r="AM9" s="17">
        <v>4.35589826783341E-2</v>
      </c>
      <c r="AN9" s="17">
        <v>6.09580256716446E-2</v>
      </c>
      <c r="AO9" s="17">
        <v>1.5391574391667001E-2</v>
      </c>
      <c r="AP9" s="17"/>
      <c r="AQ9" s="17">
        <v>3.1011733285415E-2</v>
      </c>
      <c r="AR9" s="17">
        <v>4.7782182467719599E-2</v>
      </c>
      <c r="AS9" s="17"/>
      <c r="AT9" s="17">
        <v>2.1881905634753701E-2</v>
      </c>
      <c r="AU9" s="17">
        <v>5.28942484409443E-2</v>
      </c>
      <c r="AV9" s="17"/>
      <c r="AW9" s="17">
        <v>0</v>
      </c>
      <c r="AX9" s="17">
        <v>2.4840733970657902E-2</v>
      </c>
      <c r="AY9" s="17">
        <v>8.1626587183040902E-2</v>
      </c>
      <c r="AZ9" s="17">
        <v>5.8889503153213403E-2</v>
      </c>
      <c r="BA9" s="17">
        <v>3.5588004273807698E-2</v>
      </c>
      <c r="BB9" s="17"/>
      <c r="BC9" s="17">
        <v>3.9689599866543801E-2</v>
      </c>
      <c r="BD9" s="17"/>
      <c r="BE9" s="17">
        <v>2.2154550098273999E-2</v>
      </c>
      <c r="BF9" s="17">
        <v>9.7617405728472106E-2</v>
      </c>
      <c r="BG9" s="17">
        <v>5.3275653440493703E-2</v>
      </c>
      <c r="BH9" s="17">
        <v>4.3455720597859702E-2</v>
      </c>
      <c r="BI9" s="17"/>
      <c r="BJ9" s="17">
        <v>4.7092531154799999E-2</v>
      </c>
      <c r="BK9" s="17"/>
      <c r="BL9" s="17">
        <v>4.0845272803840101E-2</v>
      </c>
      <c r="BM9" s="17"/>
      <c r="BN9" s="17">
        <v>0</v>
      </c>
      <c r="BO9" s="17"/>
      <c r="BP9" s="17">
        <v>4.6968205414325802E-2</v>
      </c>
      <c r="BQ9" s="17">
        <v>3.1549170861894002E-2</v>
      </c>
    </row>
    <row r="10" spans="2:69" x14ac:dyDescent="0.35">
      <c r="B10" s="18" t="s">
        <v>257</v>
      </c>
      <c r="C10" s="17">
        <v>0.30785551481115397</v>
      </c>
      <c r="D10" s="17">
        <v>0.24351591833147401</v>
      </c>
      <c r="E10" s="17">
        <v>0.36244913053276201</v>
      </c>
      <c r="F10" s="17"/>
      <c r="G10" s="17">
        <v>0.31468361503847903</v>
      </c>
      <c r="H10" s="17">
        <v>0.303744800542675</v>
      </c>
      <c r="I10" s="17">
        <v>0.31400466859847198</v>
      </c>
      <c r="J10" s="17">
        <v>0.25678404383727799</v>
      </c>
      <c r="K10" s="17">
        <v>0.356943087034649</v>
      </c>
      <c r="L10" s="17"/>
      <c r="M10" s="17">
        <v>0.34694227952919099</v>
      </c>
      <c r="N10" s="17">
        <v>0.25872792860298799</v>
      </c>
      <c r="O10" s="17">
        <v>0.35268418162850801</v>
      </c>
      <c r="P10" s="17">
        <v>0.26756107013577501</v>
      </c>
      <c r="Q10" s="17">
        <v>0.37387462005630201</v>
      </c>
      <c r="R10" s="17"/>
      <c r="S10" s="17">
        <v>0.33179793872933999</v>
      </c>
      <c r="T10" s="17">
        <v>0.25297360304530903</v>
      </c>
      <c r="U10" s="17">
        <v>0.32850777309071399</v>
      </c>
      <c r="V10" s="17">
        <v>0.31430879800738498</v>
      </c>
      <c r="W10" s="17"/>
      <c r="X10" s="17">
        <v>0.28797757518524197</v>
      </c>
      <c r="Y10" s="17">
        <v>0.386129572262434</v>
      </c>
      <c r="Z10" s="17">
        <v>0.34480512067735902</v>
      </c>
      <c r="AA10" s="17"/>
      <c r="AB10" s="17">
        <v>0.25628068598008202</v>
      </c>
      <c r="AC10" s="17">
        <v>0.42366239828850599</v>
      </c>
      <c r="AD10" s="17"/>
      <c r="AE10" s="17">
        <v>0.29643596476117001</v>
      </c>
      <c r="AF10" s="17">
        <v>0.30979771283065599</v>
      </c>
      <c r="AG10" s="17"/>
      <c r="AH10" s="17">
        <v>0.30906672217044601</v>
      </c>
      <c r="AI10" s="17">
        <v>0.289671885628285</v>
      </c>
      <c r="AJ10" s="17"/>
      <c r="AK10" s="17">
        <v>0.39967427965291702</v>
      </c>
      <c r="AL10" s="17">
        <v>0.28437019763217303</v>
      </c>
      <c r="AM10" s="17">
        <v>0.28225601203342998</v>
      </c>
      <c r="AN10" s="17">
        <v>0.32052498600506302</v>
      </c>
      <c r="AO10" s="17">
        <v>0.38360905485934799</v>
      </c>
      <c r="AP10" s="17"/>
      <c r="AQ10" s="17">
        <v>0.17075375061189799</v>
      </c>
      <c r="AR10" s="17">
        <v>0.34590610373784098</v>
      </c>
      <c r="AS10" s="17"/>
      <c r="AT10" s="17">
        <v>0.26386509447797601</v>
      </c>
      <c r="AU10" s="17">
        <v>0.33631213473023402</v>
      </c>
      <c r="AV10" s="17"/>
      <c r="AW10" s="17">
        <v>0.11964104816099901</v>
      </c>
      <c r="AX10" s="17">
        <v>0.26704811653018201</v>
      </c>
      <c r="AY10" s="17">
        <v>0.38138954266509001</v>
      </c>
      <c r="AZ10" s="17">
        <v>0.37080422056162399</v>
      </c>
      <c r="BA10" s="17">
        <v>0.31550085093416302</v>
      </c>
      <c r="BB10" s="17"/>
      <c r="BC10" s="17">
        <v>0.253372488742034</v>
      </c>
      <c r="BD10" s="17"/>
      <c r="BE10" s="17">
        <v>0.28419711549927101</v>
      </c>
      <c r="BF10" s="17">
        <v>0.32303997477131102</v>
      </c>
      <c r="BG10" s="17">
        <v>0.35382989561332001</v>
      </c>
      <c r="BH10" s="17">
        <v>0.25646198464632602</v>
      </c>
      <c r="BI10" s="17"/>
      <c r="BJ10" s="17">
        <v>0.31283799008715701</v>
      </c>
      <c r="BK10" s="17"/>
      <c r="BL10" s="17">
        <v>0.298639525401515</v>
      </c>
      <c r="BM10" s="17"/>
      <c r="BN10" s="17">
        <v>0.35973910319081798</v>
      </c>
      <c r="BO10" s="17"/>
      <c r="BP10" s="17">
        <v>0.32225957473981498</v>
      </c>
      <c r="BQ10" s="17">
        <v>0.232286494685321</v>
      </c>
    </row>
    <row r="11" spans="2:69" x14ac:dyDescent="0.35">
      <c r="B11" s="18" t="s">
        <v>258</v>
      </c>
      <c r="C11" s="17">
        <v>0.41330459000270697</v>
      </c>
      <c r="D11" s="17">
        <v>0.449118594179233</v>
      </c>
      <c r="E11" s="17">
        <v>0.38291559025069899</v>
      </c>
      <c r="F11" s="17"/>
      <c r="G11" s="17">
        <v>0.39451583896007397</v>
      </c>
      <c r="H11" s="17">
        <v>0.454425878763274</v>
      </c>
      <c r="I11" s="17">
        <v>0.41813711919909002</v>
      </c>
      <c r="J11" s="17">
        <v>0.431771755070045</v>
      </c>
      <c r="K11" s="17">
        <v>0.336802628098193</v>
      </c>
      <c r="L11" s="17"/>
      <c r="M11" s="17">
        <v>0.28718913084325398</v>
      </c>
      <c r="N11" s="17">
        <v>0.48384346232922698</v>
      </c>
      <c r="O11" s="17">
        <v>0.34101082825696299</v>
      </c>
      <c r="P11" s="17">
        <v>0.44914071023537699</v>
      </c>
      <c r="Q11" s="17">
        <v>0.37803862438098501</v>
      </c>
      <c r="R11" s="17"/>
      <c r="S11" s="17">
        <v>0.39063180561425398</v>
      </c>
      <c r="T11" s="17">
        <v>0.48608795961979401</v>
      </c>
      <c r="U11" s="17">
        <v>0.41163108675676602</v>
      </c>
      <c r="V11" s="17">
        <v>0.42728368294351698</v>
      </c>
      <c r="W11" s="17"/>
      <c r="X11" s="17">
        <v>0.43620329979032302</v>
      </c>
      <c r="Y11" s="17">
        <v>0.25296364632784601</v>
      </c>
      <c r="Z11" s="17">
        <v>0.46741665873400501</v>
      </c>
      <c r="AA11" s="17"/>
      <c r="AB11" s="17">
        <v>0.45005416453101299</v>
      </c>
      <c r="AC11" s="17">
        <v>0.33078655181044497</v>
      </c>
      <c r="AD11" s="17"/>
      <c r="AE11" s="17">
        <v>0.46699904992524299</v>
      </c>
      <c r="AF11" s="17">
        <v>0.40417241988538</v>
      </c>
      <c r="AG11" s="17"/>
      <c r="AH11" s="17">
        <v>0.39955089746828498</v>
      </c>
      <c r="AI11" s="17">
        <v>0.477374176398351</v>
      </c>
      <c r="AJ11" s="17"/>
      <c r="AK11" s="17">
        <v>0.33458500066617203</v>
      </c>
      <c r="AL11" s="17">
        <v>0.39028478073548201</v>
      </c>
      <c r="AM11" s="17">
        <v>0.42206093223354302</v>
      </c>
      <c r="AN11" s="17">
        <v>0.445338215875972</v>
      </c>
      <c r="AO11" s="17">
        <v>0.49316696420689998</v>
      </c>
      <c r="AP11" s="17"/>
      <c r="AQ11" s="17">
        <v>0.43772285268502298</v>
      </c>
      <c r="AR11" s="17">
        <v>0.406527658421591</v>
      </c>
      <c r="AS11" s="17"/>
      <c r="AT11" s="17">
        <v>0.422712406591854</v>
      </c>
      <c r="AU11" s="17">
        <v>0.40851663834090302</v>
      </c>
      <c r="AV11" s="17"/>
      <c r="AW11" s="17">
        <v>0.64025888068377601</v>
      </c>
      <c r="AX11" s="17">
        <v>0.442886861496047</v>
      </c>
      <c r="AY11" s="17">
        <v>0.38591770998853597</v>
      </c>
      <c r="AZ11" s="17">
        <v>0.38988817773614198</v>
      </c>
      <c r="BA11" s="17">
        <v>0.37336470407204903</v>
      </c>
      <c r="BB11" s="17"/>
      <c r="BC11" s="17">
        <v>0.40505100782322101</v>
      </c>
      <c r="BD11" s="17"/>
      <c r="BE11" s="17">
        <v>0.45137788854157401</v>
      </c>
      <c r="BF11" s="17">
        <v>0.45342416929367302</v>
      </c>
      <c r="BG11" s="17">
        <v>0.40781407948183401</v>
      </c>
      <c r="BH11" s="17">
        <v>0.42857432053008099</v>
      </c>
      <c r="BI11" s="17"/>
      <c r="BJ11" s="17">
        <v>0.41044038640293201</v>
      </c>
      <c r="BK11" s="17"/>
      <c r="BL11" s="17">
        <v>0.42419317740998702</v>
      </c>
      <c r="BM11" s="17"/>
      <c r="BN11" s="17">
        <v>0.41305760609556103</v>
      </c>
      <c r="BO11" s="17"/>
      <c r="BP11" s="17">
        <v>0.41640671815577501</v>
      </c>
      <c r="BQ11" s="17">
        <v>0.403449045505754</v>
      </c>
    </row>
    <row r="12" spans="2:69" x14ac:dyDescent="0.35">
      <c r="B12" s="18" t="s">
        <v>259</v>
      </c>
      <c r="C12" s="17">
        <v>0.14828639969826499</v>
      </c>
      <c r="D12" s="17">
        <v>0.191903324402107</v>
      </c>
      <c r="E12" s="17">
        <v>0.111276443830855</v>
      </c>
      <c r="F12" s="17"/>
      <c r="G12" s="17">
        <v>0.18616709389122801</v>
      </c>
      <c r="H12" s="17">
        <v>0.12232902883451099</v>
      </c>
      <c r="I12" s="17">
        <v>0.13151438329114101</v>
      </c>
      <c r="J12" s="17">
        <v>0.17218455698649199</v>
      </c>
      <c r="K12" s="17">
        <v>0.110289545286748</v>
      </c>
      <c r="L12" s="17"/>
      <c r="M12" s="17">
        <v>0.15655062980429499</v>
      </c>
      <c r="N12" s="17">
        <v>0.106062534219777</v>
      </c>
      <c r="O12" s="17">
        <v>0.18034602216365</v>
      </c>
      <c r="P12" s="17">
        <v>0.18260306110271299</v>
      </c>
      <c r="Q12" s="17">
        <v>0.170047336885019</v>
      </c>
      <c r="R12" s="17"/>
      <c r="S12" s="17">
        <v>0.15955139335031501</v>
      </c>
      <c r="T12" s="17">
        <v>0.119805370075486</v>
      </c>
      <c r="U12" s="17">
        <v>0.14085761573710101</v>
      </c>
      <c r="V12" s="17">
        <v>0.148174919269106</v>
      </c>
      <c r="W12" s="17"/>
      <c r="X12" s="17">
        <v>0.14873893655454801</v>
      </c>
      <c r="Y12" s="17">
        <v>0.18820998924641699</v>
      </c>
      <c r="Z12" s="17">
        <v>8.9986905545231505E-2</v>
      </c>
      <c r="AA12" s="17"/>
      <c r="AB12" s="17">
        <v>0.17242016314943201</v>
      </c>
      <c r="AC12" s="17">
        <v>9.4096090293388293E-2</v>
      </c>
      <c r="AD12" s="17"/>
      <c r="AE12" s="17">
        <v>0.17556960021397999</v>
      </c>
      <c r="AF12" s="17">
        <v>0.14364616625864901</v>
      </c>
      <c r="AG12" s="17"/>
      <c r="AH12" s="17">
        <v>0.154247562860923</v>
      </c>
      <c r="AI12" s="17">
        <v>0.12718914839933401</v>
      </c>
      <c r="AJ12" s="17"/>
      <c r="AK12" s="17">
        <v>0.14317372564280001</v>
      </c>
      <c r="AL12" s="17">
        <v>0.163259275663692</v>
      </c>
      <c r="AM12" s="17">
        <v>0.165810029497134</v>
      </c>
      <c r="AN12" s="17">
        <v>0.12847380375520201</v>
      </c>
      <c r="AO12" s="17">
        <v>5.1768973504904101E-2</v>
      </c>
      <c r="AP12" s="17"/>
      <c r="AQ12" s="17">
        <v>0.24658250285292799</v>
      </c>
      <c r="AR12" s="17">
        <v>0.121005754288061</v>
      </c>
      <c r="AS12" s="17"/>
      <c r="AT12" s="17">
        <v>0.207232736287907</v>
      </c>
      <c r="AU12" s="17">
        <v>0.117432650417317</v>
      </c>
      <c r="AV12" s="17"/>
      <c r="AW12" s="17">
        <v>0.16092964814430699</v>
      </c>
      <c r="AX12" s="17">
        <v>0.17996774802051699</v>
      </c>
      <c r="AY12" s="17">
        <v>8.4246784355950302E-2</v>
      </c>
      <c r="AZ12" s="17">
        <v>8.4902745772863095E-2</v>
      </c>
      <c r="BA12" s="17">
        <v>0.191246307390705</v>
      </c>
      <c r="BB12" s="17"/>
      <c r="BC12" s="17">
        <v>0.24255345758533001</v>
      </c>
      <c r="BD12" s="17"/>
      <c r="BE12" s="17">
        <v>0.160295107095801</v>
      </c>
      <c r="BF12" s="17">
        <v>0.105381783339852</v>
      </c>
      <c r="BG12" s="17">
        <v>7.9783506653404002E-2</v>
      </c>
      <c r="BH12" s="17">
        <v>0.21145120327135999</v>
      </c>
      <c r="BI12" s="17"/>
      <c r="BJ12" s="17">
        <v>0.13907656734236101</v>
      </c>
      <c r="BK12" s="17"/>
      <c r="BL12" s="17">
        <v>0.131114502317387</v>
      </c>
      <c r="BM12" s="17"/>
      <c r="BN12" s="17">
        <v>0.137886809762335</v>
      </c>
      <c r="BO12" s="17"/>
      <c r="BP12" s="17">
        <v>0.13681630039892401</v>
      </c>
      <c r="BQ12" s="17">
        <v>0.20556430482365101</v>
      </c>
    </row>
    <row r="13" spans="2:69" x14ac:dyDescent="0.35">
      <c r="B13" s="18" t="s">
        <v>141</v>
      </c>
      <c r="C13" s="21">
        <v>8.6414572482920296E-2</v>
      </c>
      <c r="D13" s="21">
        <v>7.9003437239660607E-2</v>
      </c>
      <c r="E13" s="21">
        <v>9.2703089844995604E-2</v>
      </c>
      <c r="F13" s="21"/>
      <c r="G13" s="21">
        <v>7.1779754053714104E-2</v>
      </c>
      <c r="H13" s="21">
        <v>7.8892329077266801E-2</v>
      </c>
      <c r="I13" s="21">
        <v>8.4570615778948505E-2</v>
      </c>
      <c r="J13" s="21">
        <v>9.4177485279819104E-2</v>
      </c>
      <c r="K13" s="21">
        <v>0.13262579488708501</v>
      </c>
      <c r="L13" s="21"/>
      <c r="M13" s="21">
        <v>0.162618779325098</v>
      </c>
      <c r="N13" s="21">
        <v>0.103962504930573</v>
      </c>
      <c r="O13" s="21">
        <v>6.7780089702948104E-2</v>
      </c>
      <c r="P13" s="21">
        <v>6.8234515491317593E-2</v>
      </c>
      <c r="Q13" s="21">
        <v>4.7977322162783102E-2</v>
      </c>
      <c r="R13" s="21"/>
      <c r="S13" s="21">
        <v>7.1410170632122696E-2</v>
      </c>
      <c r="T13" s="21">
        <v>7.82707620554247E-2</v>
      </c>
      <c r="U13" s="21">
        <v>7.8137267224777499E-2</v>
      </c>
      <c r="V13" s="21">
        <v>6.8872379785432494E-2</v>
      </c>
      <c r="W13" s="21"/>
      <c r="X13" s="21">
        <v>9.2842652306397599E-2</v>
      </c>
      <c r="Y13" s="21">
        <v>9.0132448633924001E-2</v>
      </c>
      <c r="Z13" s="21">
        <v>3.4470947380828398E-2</v>
      </c>
      <c r="AA13" s="21"/>
      <c r="AB13" s="21">
        <v>8.6542623442906905E-2</v>
      </c>
      <c r="AC13" s="21">
        <v>8.6127044963422397E-2</v>
      </c>
      <c r="AD13" s="21"/>
      <c r="AE13" s="21">
        <v>5.22078009302809E-2</v>
      </c>
      <c r="AF13" s="21">
        <v>9.2232343207012096E-2</v>
      </c>
      <c r="AG13" s="21"/>
      <c r="AH13" s="21">
        <v>9.5763007537343001E-2</v>
      </c>
      <c r="AI13" s="21">
        <v>7.5368207159473094E-2</v>
      </c>
      <c r="AJ13" s="21"/>
      <c r="AK13" s="21">
        <v>4.9930786062637303E-2</v>
      </c>
      <c r="AL13" s="21">
        <v>0.12618264403712601</v>
      </c>
      <c r="AM13" s="21">
        <v>8.63140435575592E-2</v>
      </c>
      <c r="AN13" s="21">
        <v>4.4704968692118097E-2</v>
      </c>
      <c r="AO13" s="21">
        <v>5.6063433037180699E-2</v>
      </c>
      <c r="AP13" s="21"/>
      <c r="AQ13" s="21">
        <v>0.113929160564736</v>
      </c>
      <c r="AR13" s="21">
        <v>7.87783010847877E-2</v>
      </c>
      <c r="AS13" s="21"/>
      <c r="AT13" s="21">
        <v>8.4307857007508494E-2</v>
      </c>
      <c r="AU13" s="21">
        <v>8.4844328070601993E-2</v>
      </c>
      <c r="AV13" s="21"/>
      <c r="AW13" s="21">
        <v>7.9170423010919103E-2</v>
      </c>
      <c r="AX13" s="21">
        <v>8.5256539982596705E-2</v>
      </c>
      <c r="AY13" s="21">
        <v>6.68193758073823E-2</v>
      </c>
      <c r="AZ13" s="21">
        <v>9.5515352776157095E-2</v>
      </c>
      <c r="BA13" s="21">
        <v>8.4300133329274302E-2</v>
      </c>
      <c r="BB13" s="21"/>
      <c r="BC13" s="21">
        <v>5.9333445982870901E-2</v>
      </c>
      <c r="BD13" s="21"/>
      <c r="BE13" s="21">
        <v>8.1975338765079703E-2</v>
      </c>
      <c r="BF13" s="21">
        <v>2.0536666866692602E-2</v>
      </c>
      <c r="BG13" s="21">
        <v>0.10529686481094799</v>
      </c>
      <c r="BH13" s="21">
        <v>6.0056770954373097E-2</v>
      </c>
      <c r="BI13" s="21"/>
      <c r="BJ13" s="21">
        <v>9.0552525012750504E-2</v>
      </c>
      <c r="BK13" s="21"/>
      <c r="BL13" s="21">
        <v>0.10520752206727101</v>
      </c>
      <c r="BM13" s="21"/>
      <c r="BN13" s="21">
        <v>8.9316480951286206E-2</v>
      </c>
      <c r="BO13" s="21"/>
      <c r="BP13" s="21">
        <v>7.7549201291159997E-2</v>
      </c>
      <c r="BQ13" s="21">
        <v>0.127150984123379</v>
      </c>
    </row>
    <row r="14" spans="2:69" x14ac:dyDescent="0.35">
      <c r="B14" s="18" t="s">
        <v>260</v>
      </c>
      <c r="C14" s="21">
        <v>0.35199443781610801</v>
      </c>
      <c r="D14" s="21">
        <v>0.27997464417899898</v>
      </c>
      <c r="E14" s="21">
        <v>0.41310487607344998</v>
      </c>
      <c r="F14" s="21"/>
      <c r="G14" s="21">
        <v>0.34753731309498398</v>
      </c>
      <c r="H14" s="21">
        <v>0.34435276332494902</v>
      </c>
      <c r="I14" s="21">
        <v>0.36577788173081999</v>
      </c>
      <c r="J14" s="21">
        <v>0.301866202663644</v>
      </c>
      <c r="K14" s="21">
        <v>0.42028203172797501</v>
      </c>
      <c r="L14" s="21"/>
      <c r="M14" s="21">
        <v>0.39364146002735301</v>
      </c>
      <c r="N14" s="21">
        <v>0.30613149852042298</v>
      </c>
      <c r="O14" s="21">
        <v>0.41086305987643901</v>
      </c>
      <c r="P14" s="21">
        <v>0.30002171317059301</v>
      </c>
      <c r="Q14" s="21">
        <v>0.40393671657121299</v>
      </c>
      <c r="R14" s="21"/>
      <c r="S14" s="21">
        <v>0.37840663040330802</v>
      </c>
      <c r="T14" s="21">
        <v>0.31583590824929503</v>
      </c>
      <c r="U14" s="21">
        <v>0.36937403028135501</v>
      </c>
      <c r="V14" s="21">
        <v>0.355669018001944</v>
      </c>
      <c r="W14" s="21"/>
      <c r="X14" s="21">
        <v>0.32221511134873099</v>
      </c>
      <c r="Y14" s="21">
        <v>0.46869391579181302</v>
      </c>
      <c r="Z14" s="21">
        <v>0.40812548833993501</v>
      </c>
      <c r="AA14" s="21"/>
      <c r="AB14" s="21">
        <v>0.290983048876648</v>
      </c>
      <c r="AC14" s="21">
        <v>0.48899031293274497</v>
      </c>
      <c r="AD14" s="21"/>
      <c r="AE14" s="21">
        <v>0.30522354893049602</v>
      </c>
      <c r="AF14" s="21">
        <v>0.35994907064895898</v>
      </c>
      <c r="AG14" s="21"/>
      <c r="AH14" s="21">
        <v>0.350438532133449</v>
      </c>
      <c r="AI14" s="21">
        <v>0.320068468042842</v>
      </c>
      <c r="AJ14" s="21"/>
      <c r="AK14" s="21">
        <v>0.47231048762839101</v>
      </c>
      <c r="AL14" s="21">
        <v>0.32027329956369999</v>
      </c>
      <c r="AM14" s="21">
        <v>0.32581499471176401</v>
      </c>
      <c r="AN14" s="21">
        <v>0.38148301167670801</v>
      </c>
      <c r="AO14" s="21">
        <v>0.39900062925101498</v>
      </c>
      <c r="AP14" s="21"/>
      <c r="AQ14" s="21">
        <v>0.201765483897313</v>
      </c>
      <c r="AR14" s="21">
        <v>0.39368828620556001</v>
      </c>
      <c r="AS14" s="21"/>
      <c r="AT14" s="21">
        <v>0.28574700011273002</v>
      </c>
      <c r="AU14" s="21">
        <v>0.38920638317117801</v>
      </c>
      <c r="AV14" s="21"/>
      <c r="AW14" s="21">
        <v>0.11964104816099901</v>
      </c>
      <c r="AX14" s="21">
        <v>0.29188885050084001</v>
      </c>
      <c r="AY14" s="21">
        <v>0.46301612984813101</v>
      </c>
      <c r="AZ14" s="21">
        <v>0.42969372371483799</v>
      </c>
      <c r="BA14" s="21">
        <v>0.35108885520797101</v>
      </c>
      <c r="BB14" s="21"/>
      <c r="BC14" s="21">
        <v>0.29306208860857802</v>
      </c>
      <c r="BD14" s="21"/>
      <c r="BE14" s="21">
        <v>0.30635166559754501</v>
      </c>
      <c r="BF14" s="21">
        <v>0.42065738049978302</v>
      </c>
      <c r="BG14" s="21">
        <v>0.40710554905381402</v>
      </c>
      <c r="BH14" s="21">
        <v>0.29991770524418598</v>
      </c>
      <c r="BI14" s="21"/>
      <c r="BJ14" s="21">
        <v>0.35993052124195701</v>
      </c>
      <c r="BK14" s="21"/>
      <c r="BL14" s="21">
        <v>0.33948479820535499</v>
      </c>
      <c r="BM14" s="21"/>
      <c r="BN14" s="21">
        <v>0.35973910319081798</v>
      </c>
      <c r="BO14" s="21"/>
      <c r="BP14" s="21">
        <v>0.36922778015414098</v>
      </c>
      <c r="BQ14" s="21">
        <v>0.26383566554721499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B2:BQ20"/>
  <sheetViews>
    <sheetView showGridLines="0" topLeftCell="A5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268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6.2834486778156201E-2</v>
      </c>
      <c r="D9" s="17">
        <v>6.1046916441814099E-2</v>
      </c>
      <c r="E9" s="17">
        <v>6.4351280997535995E-2</v>
      </c>
      <c r="F9" s="17"/>
      <c r="G9" s="17">
        <v>9.1969825885840295E-2</v>
      </c>
      <c r="H9" s="17">
        <v>1.09573108336499E-2</v>
      </c>
      <c r="I9" s="17">
        <v>7.7488613893202496E-2</v>
      </c>
      <c r="J9" s="17">
        <v>3.2340827146292397E-2</v>
      </c>
      <c r="K9" s="17">
        <v>0.11325445869516899</v>
      </c>
      <c r="L9" s="17"/>
      <c r="M9" s="17">
        <v>4.4257424227080198E-2</v>
      </c>
      <c r="N9" s="17">
        <v>5.9108391815013803E-2</v>
      </c>
      <c r="O9" s="17">
        <v>9.5103212864928302E-2</v>
      </c>
      <c r="P9" s="17">
        <v>4.2914087647673398E-2</v>
      </c>
      <c r="Q9" s="17">
        <v>6.0068091766892699E-2</v>
      </c>
      <c r="R9" s="17"/>
      <c r="S9" s="17">
        <v>3.0983385214360198E-2</v>
      </c>
      <c r="T9" s="17">
        <v>4.2226367663210897E-2</v>
      </c>
      <c r="U9" s="17">
        <v>7.2424879162390293E-2</v>
      </c>
      <c r="V9" s="17">
        <v>8.6473427605556999E-2</v>
      </c>
      <c r="W9" s="17"/>
      <c r="X9" s="17">
        <v>6.1645737130847603E-2</v>
      </c>
      <c r="Y9" s="17">
        <v>9.4450571928389002E-2</v>
      </c>
      <c r="Z9" s="17">
        <v>2.79353108248282E-2</v>
      </c>
      <c r="AA9" s="17"/>
      <c r="AB9" s="17">
        <v>5.8918138916150303E-2</v>
      </c>
      <c r="AC9" s="17">
        <v>7.1628312192441396E-2</v>
      </c>
      <c r="AD9" s="17"/>
      <c r="AE9" s="17">
        <v>7.4434535406517399E-2</v>
      </c>
      <c r="AF9" s="17">
        <v>6.0861590177719298E-2</v>
      </c>
      <c r="AG9" s="17"/>
      <c r="AH9" s="17">
        <v>6.2173053661620202E-2</v>
      </c>
      <c r="AI9" s="17">
        <v>3.8811823683605702E-2</v>
      </c>
      <c r="AJ9" s="17"/>
      <c r="AK9" s="17">
        <v>7.6405878536018407E-2</v>
      </c>
      <c r="AL9" s="17">
        <v>5.24014549069476E-2</v>
      </c>
      <c r="AM9" s="17">
        <v>5.0981739795579302E-2</v>
      </c>
      <c r="AN9" s="17">
        <v>0.137980552904585</v>
      </c>
      <c r="AO9" s="17">
        <v>1.5391574391667001E-2</v>
      </c>
      <c r="AP9" s="17"/>
      <c r="AQ9" s="17">
        <v>4.57303970532024E-2</v>
      </c>
      <c r="AR9" s="17">
        <v>6.7581476657466E-2</v>
      </c>
      <c r="AS9" s="17"/>
      <c r="AT9" s="17">
        <v>5.4855797454000398E-2</v>
      </c>
      <c r="AU9" s="17">
        <v>6.8668874872745297E-2</v>
      </c>
      <c r="AV9" s="17"/>
      <c r="AW9" s="17">
        <v>0</v>
      </c>
      <c r="AX9" s="17">
        <v>3.2055258818320297E-2</v>
      </c>
      <c r="AY9" s="17">
        <v>9.3699944059505394E-2</v>
      </c>
      <c r="AZ9" s="17">
        <v>0.12020667838904101</v>
      </c>
      <c r="BA9" s="17">
        <v>5.6628454891569001E-2</v>
      </c>
      <c r="BB9" s="17"/>
      <c r="BC9" s="17">
        <v>5.0250337586573303E-2</v>
      </c>
      <c r="BD9" s="17"/>
      <c r="BE9" s="17">
        <v>2.5139584864992199E-2</v>
      </c>
      <c r="BF9" s="17">
        <v>0.11617680602089001</v>
      </c>
      <c r="BG9" s="17">
        <v>9.4363948101594097E-2</v>
      </c>
      <c r="BH9" s="17">
        <v>6.4778530289405098E-2</v>
      </c>
      <c r="BI9" s="17"/>
      <c r="BJ9" s="17">
        <v>5.7894393649222699E-2</v>
      </c>
      <c r="BK9" s="17"/>
      <c r="BL9" s="17">
        <v>8.2107383069948595E-2</v>
      </c>
      <c r="BM9" s="17"/>
      <c r="BN9" s="17">
        <v>3.13118955090071E-2</v>
      </c>
      <c r="BO9" s="17"/>
      <c r="BP9" s="17">
        <v>6.6584519252591901E-2</v>
      </c>
      <c r="BQ9" s="17">
        <v>4.6753343594842102E-2</v>
      </c>
    </row>
    <row r="10" spans="2:69" x14ac:dyDescent="0.35">
      <c r="B10" s="18" t="s">
        <v>257</v>
      </c>
      <c r="C10" s="17">
        <v>0.13151361588107299</v>
      </c>
      <c r="D10" s="17">
        <v>0.108288935890257</v>
      </c>
      <c r="E10" s="17">
        <v>0.15122028679680399</v>
      </c>
      <c r="F10" s="17"/>
      <c r="G10" s="17">
        <v>0.171237915295058</v>
      </c>
      <c r="H10" s="17">
        <v>0.156543354598288</v>
      </c>
      <c r="I10" s="17">
        <v>9.4167544736628903E-2</v>
      </c>
      <c r="J10" s="17">
        <v>0.100840193986863</v>
      </c>
      <c r="K10" s="17">
        <v>9.5544374602542295E-2</v>
      </c>
      <c r="L10" s="17"/>
      <c r="M10" s="17">
        <v>0.173376518650499</v>
      </c>
      <c r="N10" s="17">
        <v>0.14236702109018601</v>
      </c>
      <c r="O10" s="17">
        <v>0.12082009113846801</v>
      </c>
      <c r="P10" s="17">
        <v>0.17444864742678601</v>
      </c>
      <c r="Q10" s="17">
        <v>6.6797171382389206E-2</v>
      </c>
      <c r="R10" s="17"/>
      <c r="S10" s="17">
        <v>0.125483847492388</v>
      </c>
      <c r="T10" s="17">
        <v>8.1396150104431603E-2</v>
      </c>
      <c r="U10" s="17">
        <v>0.120657834451628</v>
      </c>
      <c r="V10" s="17">
        <v>0.14790720510761601</v>
      </c>
      <c r="W10" s="17"/>
      <c r="X10" s="17">
        <v>0.15380252186524199</v>
      </c>
      <c r="Y10" s="17">
        <v>5.1699229380394798E-2</v>
      </c>
      <c r="Z10" s="17">
        <v>7.9124916551428004E-2</v>
      </c>
      <c r="AA10" s="17"/>
      <c r="AB10" s="17">
        <v>0.11235111604713099</v>
      </c>
      <c r="AC10" s="17">
        <v>0.17454137643211201</v>
      </c>
      <c r="AD10" s="17"/>
      <c r="AE10" s="17">
        <v>0.13158371954164599</v>
      </c>
      <c r="AF10" s="17">
        <v>0.13150169289022601</v>
      </c>
      <c r="AG10" s="17"/>
      <c r="AH10" s="17">
        <v>0.118818089473364</v>
      </c>
      <c r="AI10" s="17">
        <v>0.20637574001827</v>
      </c>
      <c r="AJ10" s="17"/>
      <c r="AK10" s="17">
        <v>0.242035180324293</v>
      </c>
      <c r="AL10" s="17">
        <v>0.109634937626959</v>
      </c>
      <c r="AM10" s="17">
        <v>0.105806551839979</v>
      </c>
      <c r="AN10" s="17">
        <v>0.161295014056935</v>
      </c>
      <c r="AO10" s="17">
        <v>0.15202719491389599</v>
      </c>
      <c r="AP10" s="17"/>
      <c r="AQ10" s="17">
        <v>0.122251916857925</v>
      </c>
      <c r="AR10" s="17">
        <v>0.13408406495115499</v>
      </c>
      <c r="AS10" s="17"/>
      <c r="AT10" s="17">
        <v>0.17559786549430501</v>
      </c>
      <c r="AU10" s="17">
        <v>0.103517511015361</v>
      </c>
      <c r="AV10" s="17"/>
      <c r="AW10" s="17">
        <v>6.4873632281557195E-2</v>
      </c>
      <c r="AX10" s="17">
        <v>0.13414263679816499</v>
      </c>
      <c r="AY10" s="17">
        <v>0.13993677790367501</v>
      </c>
      <c r="AZ10" s="17">
        <v>9.1776823386993403E-2</v>
      </c>
      <c r="BA10" s="17">
        <v>0.175430642610611</v>
      </c>
      <c r="BB10" s="17"/>
      <c r="BC10" s="17">
        <v>0.116595593559243</v>
      </c>
      <c r="BD10" s="17"/>
      <c r="BE10" s="17">
        <v>0.14318284669166401</v>
      </c>
      <c r="BF10" s="17">
        <v>0.173744061026264</v>
      </c>
      <c r="BG10" s="17">
        <v>6.3747204803130703E-2</v>
      </c>
      <c r="BH10" s="17">
        <v>0.15813265830581699</v>
      </c>
      <c r="BI10" s="17"/>
      <c r="BJ10" s="17">
        <v>0.131912963878273</v>
      </c>
      <c r="BK10" s="17"/>
      <c r="BL10" s="17">
        <v>0.13927113147769099</v>
      </c>
      <c r="BM10" s="17"/>
      <c r="BN10" s="17">
        <v>0.150088882185612</v>
      </c>
      <c r="BO10" s="17"/>
      <c r="BP10" s="17">
        <v>0.129972945303169</v>
      </c>
      <c r="BQ10" s="17">
        <v>0.12998204920186399</v>
      </c>
    </row>
    <row r="11" spans="2:69" x14ac:dyDescent="0.35">
      <c r="B11" s="18" t="s">
        <v>258</v>
      </c>
      <c r="C11" s="17">
        <v>0.246632681151709</v>
      </c>
      <c r="D11" s="17">
        <v>0.220616524031369</v>
      </c>
      <c r="E11" s="17">
        <v>0.26870798410809899</v>
      </c>
      <c r="F11" s="17"/>
      <c r="G11" s="17">
        <v>0.22811270772807299</v>
      </c>
      <c r="H11" s="17">
        <v>0.25448058420137998</v>
      </c>
      <c r="I11" s="17">
        <v>0.261816322259038</v>
      </c>
      <c r="J11" s="17">
        <v>0.2114216760979</v>
      </c>
      <c r="K11" s="17">
        <v>0.29365151203656498</v>
      </c>
      <c r="L11" s="17"/>
      <c r="M11" s="17">
        <v>0.18833611144221399</v>
      </c>
      <c r="N11" s="17">
        <v>0.25057946553132998</v>
      </c>
      <c r="O11" s="17">
        <v>0.26066468788145097</v>
      </c>
      <c r="P11" s="17">
        <v>0.293782036189495</v>
      </c>
      <c r="Q11" s="17">
        <v>0.214152505481708</v>
      </c>
      <c r="R11" s="17"/>
      <c r="S11" s="17">
        <v>0.16912042173069999</v>
      </c>
      <c r="T11" s="17">
        <v>0.27030276961537802</v>
      </c>
      <c r="U11" s="17">
        <v>0.304250074577602</v>
      </c>
      <c r="V11" s="17">
        <v>0.30390816493518802</v>
      </c>
      <c r="W11" s="17"/>
      <c r="X11" s="17">
        <v>0.25130318945545599</v>
      </c>
      <c r="Y11" s="17">
        <v>0.20981937372305301</v>
      </c>
      <c r="Z11" s="17">
        <v>0.26333137586640498</v>
      </c>
      <c r="AA11" s="17"/>
      <c r="AB11" s="17">
        <v>0.21332742154098799</v>
      </c>
      <c r="AC11" s="17">
        <v>0.32141680368471698</v>
      </c>
      <c r="AD11" s="17"/>
      <c r="AE11" s="17">
        <v>0.29023375542121399</v>
      </c>
      <c r="AF11" s="17">
        <v>0.23921715954851699</v>
      </c>
      <c r="AG11" s="17"/>
      <c r="AH11" s="17">
        <v>0.26334893420153199</v>
      </c>
      <c r="AI11" s="17">
        <v>0.14198545274138599</v>
      </c>
      <c r="AJ11" s="17"/>
      <c r="AK11" s="17">
        <v>0.216584133687201</v>
      </c>
      <c r="AL11" s="17">
        <v>0.25620714875369599</v>
      </c>
      <c r="AM11" s="17">
        <v>0.28290542893509502</v>
      </c>
      <c r="AN11" s="17">
        <v>0.149359114852363</v>
      </c>
      <c r="AO11" s="17">
        <v>0.23900441009621601</v>
      </c>
      <c r="AP11" s="17"/>
      <c r="AQ11" s="17">
        <v>0.268718335504539</v>
      </c>
      <c r="AR11" s="17">
        <v>0.240503130887607</v>
      </c>
      <c r="AS11" s="17"/>
      <c r="AT11" s="17">
        <v>0.22183997570702901</v>
      </c>
      <c r="AU11" s="17">
        <v>0.26106578095966798</v>
      </c>
      <c r="AV11" s="17"/>
      <c r="AW11" s="17">
        <v>0.24200266010397101</v>
      </c>
      <c r="AX11" s="17">
        <v>0.26622048520173802</v>
      </c>
      <c r="AY11" s="17">
        <v>0.23860808655774501</v>
      </c>
      <c r="AZ11" s="17">
        <v>0.30972434040791003</v>
      </c>
      <c r="BA11" s="17">
        <v>0.25530383527374501</v>
      </c>
      <c r="BB11" s="17"/>
      <c r="BC11" s="17">
        <v>0.24121793708984099</v>
      </c>
      <c r="BD11" s="17"/>
      <c r="BE11" s="17">
        <v>0.27296532693600201</v>
      </c>
      <c r="BF11" s="17">
        <v>0.27450798974294799</v>
      </c>
      <c r="BG11" s="17">
        <v>0.27636683580305699</v>
      </c>
      <c r="BH11" s="17">
        <v>0.219786308342347</v>
      </c>
      <c r="BI11" s="17"/>
      <c r="BJ11" s="17">
        <v>0.23870877558872899</v>
      </c>
      <c r="BK11" s="17"/>
      <c r="BL11" s="17">
        <v>0.27139346758789501</v>
      </c>
      <c r="BM11" s="17"/>
      <c r="BN11" s="17">
        <v>0.29632609104964802</v>
      </c>
      <c r="BO11" s="17"/>
      <c r="BP11" s="17">
        <v>0.23830364326577799</v>
      </c>
      <c r="BQ11" s="17">
        <v>0.29712235317931002</v>
      </c>
    </row>
    <row r="12" spans="2:69" x14ac:dyDescent="0.35">
      <c r="B12" s="18" t="s">
        <v>259</v>
      </c>
      <c r="C12" s="17">
        <v>0.47479721129504998</v>
      </c>
      <c r="D12" s="17">
        <v>0.54074623230888696</v>
      </c>
      <c r="E12" s="17">
        <v>0.41883796213216901</v>
      </c>
      <c r="F12" s="17"/>
      <c r="G12" s="17">
        <v>0.43623450661062102</v>
      </c>
      <c r="H12" s="17">
        <v>0.51404441727821804</v>
      </c>
      <c r="I12" s="17">
        <v>0.51376295245265802</v>
      </c>
      <c r="J12" s="17">
        <v>0.52352825569727202</v>
      </c>
      <c r="K12" s="17">
        <v>0.34117414219207598</v>
      </c>
      <c r="L12" s="17"/>
      <c r="M12" s="17">
        <v>0.52359614174056102</v>
      </c>
      <c r="N12" s="17">
        <v>0.46654241114330303</v>
      </c>
      <c r="O12" s="17">
        <v>0.46413186560882003</v>
      </c>
      <c r="P12" s="17">
        <v>0.41204495550735398</v>
      </c>
      <c r="Q12" s="17">
        <v>0.52936972244014902</v>
      </c>
      <c r="R12" s="17"/>
      <c r="S12" s="17">
        <v>0.55179764237877504</v>
      </c>
      <c r="T12" s="17">
        <v>0.54058451604430602</v>
      </c>
      <c r="U12" s="17">
        <v>0.44150418028744498</v>
      </c>
      <c r="V12" s="17">
        <v>0.42086971864098099</v>
      </c>
      <c r="W12" s="17"/>
      <c r="X12" s="17">
        <v>0.45000407397366998</v>
      </c>
      <c r="Y12" s="17">
        <v>0.51852936039261299</v>
      </c>
      <c r="Z12" s="17">
        <v>0.59513744937651003</v>
      </c>
      <c r="AA12" s="17"/>
      <c r="AB12" s="17">
        <v>0.52941985546371695</v>
      </c>
      <c r="AC12" s="17">
        <v>0.35214671817979898</v>
      </c>
      <c r="AD12" s="17"/>
      <c r="AE12" s="17">
        <v>0.43425683324662401</v>
      </c>
      <c r="AF12" s="17">
        <v>0.48169218015204401</v>
      </c>
      <c r="AG12" s="17"/>
      <c r="AH12" s="17">
        <v>0.45553489242880602</v>
      </c>
      <c r="AI12" s="17">
        <v>0.58985065698429096</v>
      </c>
      <c r="AJ12" s="17"/>
      <c r="AK12" s="17">
        <v>0.44772569629090597</v>
      </c>
      <c r="AL12" s="17">
        <v>0.45642910672730003</v>
      </c>
      <c r="AM12" s="17">
        <v>0.46816509150257102</v>
      </c>
      <c r="AN12" s="17">
        <v>0.49531159315885998</v>
      </c>
      <c r="AO12" s="17">
        <v>0.56886981003230597</v>
      </c>
      <c r="AP12" s="17"/>
      <c r="AQ12" s="17">
        <v>0.44227518616120198</v>
      </c>
      <c r="AR12" s="17">
        <v>0.48382322359079999</v>
      </c>
      <c r="AS12" s="17"/>
      <c r="AT12" s="17">
        <v>0.455624702446907</v>
      </c>
      <c r="AU12" s="17">
        <v>0.48903935101360602</v>
      </c>
      <c r="AV12" s="17"/>
      <c r="AW12" s="17">
        <v>0.57436807309809301</v>
      </c>
      <c r="AX12" s="17">
        <v>0.48424821443606197</v>
      </c>
      <c r="AY12" s="17">
        <v>0.43429765670592502</v>
      </c>
      <c r="AZ12" s="17">
        <v>0.40520282145689102</v>
      </c>
      <c r="BA12" s="17">
        <v>0.46683357009300003</v>
      </c>
      <c r="BB12" s="17"/>
      <c r="BC12" s="17">
        <v>0.53404891530257204</v>
      </c>
      <c r="BD12" s="17"/>
      <c r="BE12" s="17">
        <v>0.47316379887031101</v>
      </c>
      <c r="BF12" s="17">
        <v>0.372109518875338</v>
      </c>
      <c r="BG12" s="17">
        <v>0.48129897882588202</v>
      </c>
      <c r="BH12" s="17">
        <v>0.50807137504370803</v>
      </c>
      <c r="BI12" s="17"/>
      <c r="BJ12" s="17">
        <v>0.48300208369004599</v>
      </c>
      <c r="BK12" s="17"/>
      <c r="BL12" s="17">
        <v>0.421412593626461</v>
      </c>
      <c r="BM12" s="17"/>
      <c r="BN12" s="17">
        <v>0.46259618489495502</v>
      </c>
      <c r="BO12" s="17"/>
      <c r="BP12" s="17">
        <v>0.49054835174813199</v>
      </c>
      <c r="BQ12" s="17">
        <v>0.423366067547919</v>
      </c>
    </row>
    <row r="13" spans="2:69" x14ac:dyDescent="0.35">
      <c r="B13" s="18" t="s">
        <v>141</v>
      </c>
      <c r="C13" s="21">
        <v>8.4222004894010993E-2</v>
      </c>
      <c r="D13" s="21">
        <v>6.9301391327671893E-2</v>
      </c>
      <c r="E13" s="21">
        <v>9.6882485965392701E-2</v>
      </c>
      <c r="F13" s="21"/>
      <c r="G13" s="21">
        <v>7.2445044480406603E-2</v>
      </c>
      <c r="H13" s="21">
        <v>6.3974333088464702E-2</v>
      </c>
      <c r="I13" s="21">
        <v>5.2764566658473101E-2</v>
      </c>
      <c r="J13" s="21">
        <v>0.13186904707167299</v>
      </c>
      <c r="K13" s="21">
        <v>0.156375512473648</v>
      </c>
      <c r="L13" s="21"/>
      <c r="M13" s="21">
        <v>7.04338039396466E-2</v>
      </c>
      <c r="N13" s="21">
        <v>8.1402710420167002E-2</v>
      </c>
      <c r="O13" s="21">
        <v>5.9280142506332199E-2</v>
      </c>
      <c r="P13" s="21">
        <v>7.6810273228692105E-2</v>
      </c>
      <c r="Q13" s="21">
        <v>0.129612508928861</v>
      </c>
      <c r="R13" s="21"/>
      <c r="S13" s="21">
        <v>0.122614703183777</v>
      </c>
      <c r="T13" s="21">
        <v>6.5490196572673007E-2</v>
      </c>
      <c r="U13" s="21">
        <v>6.1163031520934802E-2</v>
      </c>
      <c r="V13" s="21">
        <v>4.0841483710659002E-2</v>
      </c>
      <c r="W13" s="21"/>
      <c r="X13" s="21">
        <v>8.3244477574784898E-2</v>
      </c>
      <c r="Y13" s="21">
        <v>0.12550146457555</v>
      </c>
      <c r="Z13" s="21">
        <v>3.4470947380828398E-2</v>
      </c>
      <c r="AA13" s="21"/>
      <c r="AB13" s="21">
        <v>8.5983468032014301E-2</v>
      </c>
      <c r="AC13" s="21">
        <v>8.0266789510930303E-2</v>
      </c>
      <c r="AD13" s="21"/>
      <c r="AE13" s="21">
        <v>6.9491156383998706E-2</v>
      </c>
      <c r="AF13" s="21">
        <v>8.6727377231493902E-2</v>
      </c>
      <c r="AG13" s="21"/>
      <c r="AH13" s="21">
        <v>0.100125030234677</v>
      </c>
      <c r="AI13" s="21">
        <v>2.2976326572447001E-2</v>
      </c>
      <c r="AJ13" s="21"/>
      <c r="AK13" s="21">
        <v>1.7249111161581801E-2</v>
      </c>
      <c r="AL13" s="21">
        <v>0.12532735198509701</v>
      </c>
      <c r="AM13" s="21">
        <v>9.2141187926775406E-2</v>
      </c>
      <c r="AN13" s="21">
        <v>5.60537250272558E-2</v>
      </c>
      <c r="AO13" s="21">
        <v>2.4707010565914601E-2</v>
      </c>
      <c r="AP13" s="21"/>
      <c r="AQ13" s="21">
        <v>0.12102416442313201</v>
      </c>
      <c r="AR13" s="21">
        <v>7.4008103912972106E-2</v>
      </c>
      <c r="AS13" s="21"/>
      <c r="AT13" s="21">
        <v>9.2081658897758198E-2</v>
      </c>
      <c r="AU13" s="21">
        <v>7.7708482138619597E-2</v>
      </c>
      <c r="AV13" s="21"/>
      <c r="AW13" s="21">
        <v>0.11875563451637899</v>
      </c>
      <c r="AX13" s="21">
        <v>8.3333404745714504E-2</v>
      </c>
      <c r="AY13" s="21">
        <v>9.3457534773149303E-2</v>
      </c>
      <c r="AZ13" s="21">
        <v>7.30893363591643E-2</v>
      </c>
      <c r="BA13" s="21">
        <v>4.5803497131074497E-2</v>
      </c>
      <c r="BB13" s="21"/>
      <c r="BC13" s="21">
        <v>5.7887216461770398E-2</v>
      </c>
      <c r="BD13" s="21"/>
      <c r="BE13" s="21">
        <v>8.55484426370305E-2</v>
      </c>
      <c r="BF13" s="21">
        <v>6.3461624334561095E-2</v>
      </c>
      <c r="BG13" s="21">
        <v>8.42230324663365E-2</v>
      </c>
      <c r="BH13" s="21">
        <v>4.9231128018723501E-2</v>
      </c>
      <c r="BI13" s="21"/>
      <c r="BJ13" s="21">
        <v>8.8481783193728999E-2</v>
      </c>
      <c r="BK13" s="21"/>
      <c r="BL13" s="21">
        <v>8.5815424238004506E-2</v>
      </c>
      <c r="BM13" s="21"/>
      <c r="BN13" s="21">
        <v>5.9676946360779103E-2</v>
      </c>
      <c r="BO13" s="21"/>
      <c r="BP13" s="21">
        <v>7.4590540430328797E-2</v>
      </c>
      <c r="BQ13" s="21">
        <v>0.102776186476066</v>
      </c>
    </row>
    <row r="14" spans="2:69" x14ac:dyDescent="0.35">
      <c r="B14" s="18" t="s">
        <v>260</v>
      </c>
      <c r="C14" s="21">
        <v>0.19434810265923</v>
      </c>
      <c r="D14" s="21">
        <v>0.16933585233207099</v>
      </c>
      <c r="E14" s="21">
        <v>0.21557156779434</v>
      </c>
      <c r="F14" s="21"/>
      <c r="G14" s="21">
        <v>0.26320774118089901</v>
      </c>
      <c r="H14" s="21">
        <v>0.16750066543193801</v>
      </c>
      <c r="I14" s="21">
        <v>0.171656158629831</v>
      </c>
      <c r="J14" s="21">
        <v>0.133181021133155</v>
      </c>
      <c r="K14" s="21">
        <v>0.20879883329771201</v>
      </c>
      <c r="L14" s="21"/>
      <c r="M14" s="21">
        <v>0.21763394287757901</v>
      </c>
      <c r="N14" s="21">
        <v>0.20147541290519999</v>
      </c>
      <c r="O14" s="21">
        <v>0.21592330400339599</v>
      </c>
      <c r="P14" s="21">
        <v>0.217362735074459</v>
      </c>
      <c r="Q14" s="21">
        <v>0.12686526314928201</v>
      </c>
      <c r="R14" s="21"/>
      <c r="S14" s="21">
        <v>0.15646723270674801</v>
      </c>
      <c r="T14" s="21">
        <v>0.12362251776764301</v>
      </c>
      <c r="U14" s="21">
        <v>0.19308271361401899</v>
      </c>
      <c r="V14" s="21">
        <v>0.234380632713173</v>
      </c>
      <c r="W14" s="21"/>
      <c r="X14" s="21">
        <v>0.21544825899608999</v>
      </c>
      <c r="Y14" s="21">
        <v>0.14614980130878399</v>
      </c>
      <c r="Z14" s="21">
        <v>0.10706022737625601</v>
      </c>
      <c r="AA14" s="21"/>
      <c r="AB14" s="21">
        <v>0.17126925496328099</v>
      </c>
      <c r="AC14" s="21">
        <v>0.24616968862455299</v>
      </c>
      <c r="AD14" s="21"/>
      <c r="AE14" s="21">
        <v>0.206018254948164</v>
      </c>
      <c r="AF14" s="21">
        <v>0.19236328306794601</v>
      </c>
      <c r="AG14" s="21"/>
      <c r="AH14" s="21">
        <v>0.18099114313498499</v>
      </c>
      <c r="AI14" s="21">
        <v>0.245187563701876</v>
      </c>
      <c r="AJ14" s="21"/>
      <c r="AK14" s="21">
        <v>0.31844105886031099</v>
      </c>
      <c r="AL14" s="21">
        <v>0.162036392533907</v>
      </c>
      <c r="AM14" s="21">
        <v>0.15678829163555899</v>
      </c>
      <c r="AN14" s="21">
        <v>0.29927556696152102</v>
      </c>
      <c r="AO14" s="21">
        <v>0.16741876930556299</v>
      </c>
      <c r="AP14" s="21"/>
      <c r="AQ14" s="21">
        <v>0.167982313911127</v>
      </c>
      <c r="AR14" s="21">
        <v>0.20166554160862099</v>
      </c>
      <c r="AS14" s="21"/>
      <c r="AT14" s="21">
        <v>0.23045366294830599</v>
      </c>
      <c r="AU14" s="21">
        <v>0.172186385888107</v>
      </c>
      <c r="AV14" s="21"/>
      <c r="AW14" s="21">
        <v>6.4873632281557195E-2</v>
      </c>
      <c r="AX14" s="21">
        <v>0.16619789561648499</v>
      </c>
      <c r="AY14" s="21">
        <v>0.23363672196318</v>
      </c>
      <c r="AZ14" s="21">
        <v>0.21198350177603401</v>
      </c>
      <c r="BA14" s="21">
        <v>0.23205909750218001</v>
      </c>
      <c r="BB14" s="21"/>
      <c r="BC14" s="21">
        <v>0.166845931145816</v>
      </c>
      <c r="BD14" s="21"/>
      <c r="BE14" s="21">
        <v>0.16832243155665599</v>
      </c>
      <c r="BF14" s="21">
        <v>0.28992086704715297</v>
      </c>
      <c r="BG14" s="21">
        <v>0.15811115290472499</v>
      </c>
      <c r="BH14" s="21">
        <v>0.22291118859522199</v>
      </c>
      <c r="BI14" s="21"/>
      <c r="BJ14" s="21">
        <v>0.189807357527495</v>
      </c>
      <c r="BK14" s="21"/>
      <c r="BL14" s="21">
        <v>0.22137851454763999</v>
      </c>
      <c r="BM14" s="21"/>
      <c r="BN14" s="21">
        <v>0.18140077769461899</v>
      </c>
      <c r="BO14" s="21"/>
      <c r="BP14" s="21">
        <v>0.19655746455576101</v>
      </c>
      <c r="BQ14" s="21">
        <v>0.176735392796706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2:BQ20"/>
  <sheetViews>
    <sheetView showGridLines="0" topLeftCell="A3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269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0.36255611860325798</v>
      </c>
      <c r="D9" s="17">
        <v>0.32420364753623099</v>
      </c>
      <c r="E9" s="17">
        <v>0.39509906543489798</v>
      </c>
      <c r="F9" s="17"/>
      <c r="G9" s="17">
        <v>0.339781860969529</v>
      </c>
      <c r="H9" s="17">
        <v>0.34612559224238798</v>
      </c>
      <c r="I9" s="17">
        <v>0.40670188741545699</v>
      </c>
      <c r="J9" s="17">
        <v>0.31656135248016798</v>
      </c>
      <c r="K9" s="17">
        <v>0.42843473506430901</v>
      </c>
      <c r="L9" s="17"/>
      <c r="M9" s="17">
        <v>0.43338959163142698</v>
      </c>
      <c r="N9" s="17">
        <v>0.33488397995767599</v>
      </c>
      <c r="O9" s="17">
        <v>0.41896438578902301</v>
      </c>
      <c r="P9" s="17">
        <v>0.28173482471608302</v>
      </c>
      <c r="Q9" s="17">
        <v>0.38811432990046901</v>
      </c>
      <c r="R9" s="17"/>
      <c r="S9" s="17">
        <v>0.40106757162277601</v>
      </c>
      <c r="T9" s="17">
        <v>0.37034167350855401</v>
      </c>
      <c r="U9" s="17">
        <v>0.45685493633256202</v>
      </c>
      <c r="V9" s="17">
        <v>0.24753243330528099</v>
      </c>
      <c r="W9" s="17"/>
      <c r="X9" s="17">
        <v>0.33865901855645197</v>
      </c>
      <c r="Y9" s="17">
        <v>0.36871866395986602</v>
      </c>
      <c r="Z9" s="17">
        <v>0.52812986096561099</v>
      </c>
      <c r="AA9" s="17"/>
      <c r="AB9" s="17">
        <v>0.34761998490602303</v>
      </c>
      <c r="AC9" s="17">
        <v>0.39609393412065702</v>
      </c>
      <c r="AD9" s="17"/>
      <c r="AE9" s="17">
        <v>0.332978550331822</v>
      </c>
      <c r="AF9" s="17">
        <v>0.367586570264404</v>
      </c>
      <c r="AG9" s="17"/>
      <c r="AH9" s="17">
        <v>0.32723899242473697</v>
      </c>
      <c r="AI9" s="17">
        <v>0.38711350660202898</v>
      </c>
      <c r="AJ9" s="17"/>
      <c r="AK9" s="17">
        <v>0.57714083905550395</v>
      </c>
      <c r="AL9" s="17">
        <v>0.33728205635729003</v>
      </c>
      <c r="AM9" s="17">
        <v>0.30241022900289699</v>
      </c>
      <c r="AN9" s="17">
        <v>0.43718364521671899</v>
      </c>
      <c r="AO9" s="17">
        <v>0.36082621441006302</v>
      </c>
      <c r="AP9" s="17"/>
      <c r="AQ9" s="17">
        <v>0.27627464366247001</v>
      </c>
      <c r="AR9" s="17">
        <v>0.38650227972040302</v>
      </c>
      <c r="AS9" s="17"/>
      <c r="AT9" s="17">
        <v>0.29645551662545799</v>
      </c>
      <c r="AU9" s="17">
        <v>0.40254637486646999</v>
      </c>
      <c r="AV9" s="17"/>
      <c r="AW9" s="17">
        <v>0.39605787563390099</v>
      </c>
      <c r="AX9" s="17">
        <v>0.26233897643660797</v>
      </c>
      <c r="AY9" s="17">
        <v>0.55819021636183697</v>
      </c>
      <c r="AZ9" s="17">
        <v>0.418338254565016</v>
      </c>
      <c r="BA9" s="17">
        <v>0.311929562403224</v>
      </c>
      <c r="BB9" s="17"/>
      <c r="BC9" s="17">
        <v>0.330158540317737</v>
      </c>
      <c r="BD9" s="17"/>
      <c r="BE9" s="17">
        <v>0.27968020538517002</v>
      </c>
      <c r="BF9" s="17">
        <v>0.57595317996913897</v>
      </c>
      <c r="BG9" s="17">
        <v>0.50684622805361101</v>
      </c>
      <c r="BH9" s="17">
        <v>0.32039457654057901</v>
      </c>
      <c r="BI9" s="17"/>
      <c r="BJ9" s="17">
        <v>0.35295084193139797</v>
      </c>
      <c r="BK9" s="17"/>
      <c r="BL9" s="17">
        <v>0.34434923306929399</v>
      </c>
      <c r="BM9" s="17"/>
      <c r="BN9" s="17">
        <v>0.33230120208653502</v>
      </c>
      <c r="BO9" s="17"/>
      <c r="BP9" s="17">
        <v>0.38795692907245999</v>
      </c>
      <c r="BQ9" s="17">
        <v>0.21715443182144101</v>
      </c>
    </row>
    <row r="10" spans="2:69" x14ac:dyDescent="0.35">
      <c r="B10" s="18" t="s">
        <v>257</v>
      </c>
      <c r="C10" s="17">
        <v>0.459477740448754</v>
      </c>
      <c r="D10" s="17">
        <v>0.48100967434945602</v>
      </c>
      <c r="E10" s="17">
        <v>0.44120740321576901</v>
      </c>
      <c r="F10" s="17"/>
      <c r="G10" s="17">
        <v>0.484536636705382</v>
      </c>
      <c r="H10" s="17">
        <v>0.45911277608450102</v>
      </c>
      <c r="I10" s="17">
        <v>0.39549771987580701</v>
      </c>
      <c r="J10" s="17">
        <v>0.58259845353296902</v>
      </c>
      <c r="K10" s="17">
        <v>0.358841022010568</v>
      </c>
      <c r="L10" s="17"/>
      <c r="M10" s="17">
        <v>0.42578567060878503</v>
      </c>
      <c r="N10" s="17">
        <v>0.49235008142984499</v>
      </c>
      <c r="O10" s="17">
        <v>0.438854306404178</v>
      </c>
      <c r="P10" s="17">
        <v>0.44848131865519902</v>
      </c>
      <c r="Q10" s="17">
        <v>0.43856316981725502</v>
      </c>
      <c r="R10" s="17"/>
      <c r="S10" s="17">
        <v>0.41534023743655002</v>
      </c>
      <c r="T10" s="17">
        <v>0.47705341234524401</v>
      </c>
      <c r="U10" s="17">
        <v>0.37238721495590599</v>
      </c>
      <c r="V10" s="17">
        <v>0.56260445861320096</v>
      </c>
      <c r="W10" s="17"/>
      <c r="X10" s="17">
        <v>0.47583032885423998</v>
      </c>
      <c r="Y10" s="17">
        <v>0.43586243662329399</v>
      </c>
      <c r="Z10" s="17">
        <v>0.37290232620486402</v>
      </c>
      <c r="AA10" s="17"/>
      <c r="AB10" s="17">
        <v>0.48109524771186601</v>
      </c>
      <c r="AC10" s="17">
        <v>0.41093746990534902</v>
      </c>
      <c r="AD10" s="17"/>
      <c r="AE10" s="17">
        <v>0.47027924181049402</v>
      </c>
      <c r="AF10" s="17">
        <v>0.45764065803652298</v>
      </c>
      <c r="AG10" s="17"/>
      <c r="AH10" s="17">
        <v>0.47416789227903899</v>
      </c>
      <c r="AI10" s="17">
        <v>0.51726962854208103</v>
      </c>
      <c r="AJ10" s="17"/>
      <c r="AK10" s="17">
        <v>0.33475441910092801</v>
      </c>
      <c r="AL10" s="17">
        <v>0.45058197808269301</v>
      </c>
      <c r="AM10" s="17">
        <v>0.48997922831971402</v>
      </c>
      <c r="AN10" s="17">
        <v>0.43143652856502401</v>
      </c>
      <c r="AO10" s="17">
        <v>0.54020305974267202</v>
      </c>
      <c r="AP10" s="17"/>
      <c r="AQ10" s="17">
        <v>0.44259712509597199</v>
      </c>
      <c r="AR10" s="17">
        <v>0.46416270828538098</v>
      </c>
      <c r="AS10" s="17"/>
      <c r="AT10" s="17">
        <v>0.47595387935074801</v>
      </c>
      <c r="AU10" s="17">
        <v>0.447508304784279</v>
      </c>
      <c r="AV10" s="17"/>
      <c r="AW10" s="17">
        <v>0.529163662244169</v>
      </c>
      <c r="AX10" s="17">
        <v>0.50721151268962705</v>
      </c>
      <c r="AY10" s="17">
        <v>0.31091396387346198</v>
      </c>
      <c r="AZ10" s="17">
        <v>0.483346090646531</v>
      </c>
      <c r="BA10" s="17">
        <v>0.49106658386896401</v>
      </c>
      <c r="BB10" s="17"/>
      <c r="BC10" s="17">
        <v>0.49616781387590603</v>
      </c>
      <c r="BD10" s="17"/>
      <c r="BE10" s="17">
        <v>0.51483769798752599</v>
      </c>
      <c r="BF10" s="17">
        <v>0.30552265361111702</v>
      </c>
      <c r="BG10" s="17">
        <v>0.39835368596252702</v>
      </c>
      <c r="BH10" s="17">
        <v>0.48390444856388598</v>
      </c>
      <c r="BI10" s="17"/>
      <c r="BJ10" s="17">
        <v>0.47255533067075001</v>
      </c>
      <c r="BK10" s="17"/>
      <c r="BL10" s="17">
        <v>0.46212665491198202</v>
      </c>
      <c r="BM10" s="17"/>
      <c r="BN10" s="17">
        <v>0.48405200279808003</v>
      </c>
      <c r="BO10" s="17"/>
      <c r="BP10" s="17">
        <v>0.476588493796399</v>
      </c>
      <c r="BQ10" s="17">
        <v>0.41026686219020098</v>
      </c>
    </row>
    <row r="11" spans="2:69" x14ac:dyDescent="0.35">
      <c r="B11" s="18" t="s">
        <v>258</v>
      </c>
      <c r="C11" s="17">
        <v>9.1935913152593807E-2</v>
      </c>
      <c r="D11" s="17">
        <v>0.11117474653643999</v>
      </c>
      <c r="E11" s="17">
        <v>7.5611324032401298E-2</v>
      </c>
      <c r="F11" s="17"/>
      <c r="G11" s="17">
        <v>9.3328919183869499E-2</v>
      </c>
      <c r="H11" s="17">
        <v>9.9552454751569194E-2</v>
      </c>
      <c r="I11" s="17">
        <v>0.12258789414718101</v>
      </c>
      <c r="J11" s="17">
        <v>2.2833122280190198E-2</v>
      </c>
      <c r="K11" s="17">
        <v>0.104206707518677</v>
      </c>
      <c r="L11" s="17"/>
      <c r="M11" s="17">
        <v>7.3657910918523306E-2</v>
      </c>
      <c r="N11" s="17">
        <v>7.67591179251641E-2</v>
      </c>
      <c r="O11" s="17">
        <v>9.9436533978046596E-2</v>
      </c>
      <c r="P11" s="17">
        <v>0.13502253852462501</v>
      </c>
      <c r="Q11" s="17">
        <v>9.0170080413260106E-2</v>
      </c>
      <c r="R11" s="17"/>
      <c r="S11" s="17">
        <v>8.2985668483040301E-2</v>
      </c>
      <c r="T11" s="17">
        <v>7.1491978838689796E-2</v>
      </c>
      <c r="U11" s="17">
        <v>9.5032665264553395E-2</v>
      </c>
      <c r="V11" s="17">
        <v>0.13847620363508401</v>
      </c>
      <c r="W11" s="17"/>
      <c r="X11" s="17">
        <v>0.10299093685338601</v>
      </c>
      <c r="Y11" s="17">
        <v>6.5057460455186206E-2</v>
      </c>
      <c r="Z11" s="17">
        <v>4.8443086925823498E-2</v>
      </c>
      <c r="AA11" s="17"/>
      <c r="AB11" s="17">
        <v>7.8870089459673706E-2</v>
      </c>
      <c r="AC11" s="17">
        <v>0.12127410692339</v>
      </c>
      <c r="AD11" s="17"/>
      <c r="AE11" s="17">
        <v>0.159706454274676</v>
      </c>
      <c r="AF11" s="17">
        <v>8.0409731282750294E-2</v>
      </c>
      <c r="AG11" s="17"/>
      <c r="AH11" s="17">
        <v>0.10038503858112301</v>
      </c>
      <c r="AI11" s="17">
        <v>6.2720211785486299E-2</v>
      </c>
      <c r="AJ11" s="17"/>
      <c r="AK11" s="17">
        <v>4.3842055669321298E-2</v>
      </c>
      <c r="AL11" s="17">
        <v>0.108962410460386</v>
      </c>
      <c r="AM11" s="17">
        <v>9.5139046982846795E-2</v>
      </c>
      <c r="AN11" s="17">
        <v>8.7424544476244703E-2</v>
      </c>
      <c r="AO11" s="17">
        <v>7.9436808223541794E-2</v>
      </c>
      <c r="AP11" s="17"/>
      <c r="AQ11" s="17">
        <v>0.144522206197223</v>
      </c>
      <c r="AR11" s="17">
        <v>7.7341356827910504E-2</v>
      </c>
      <c r="AS11" s="17"/>
      <c r="AT11" s="17">
        <v>0.13627120232444401</v>
      </c>
      <c r="AU11" s="17">
        <v>7.3070755973378504E-2</v>
      </c>
      <c r="AV11" s="17"/>
      <c r="AW11" s="17">
        <v>3.5193250616470197E-2</v>
      </c>
      <c r="AX11" s="17">
        <v>0.119661409852092</v>
      </c>
      <c r="AY11" s="17">
        <v>6.8966594394786307E-2</v>
      </c>
      <c r="AZ11" s="17">
        <v>3.2057453743810201E-2</v>
      </c>
      <c r="BA11" s="17">
        <v>0.12566260214435099</v>
      </c>
      <c r="BB11" s="17"/>
      <c r="BC11" s="17">
        <v>0.111573030699944</v>
      </c>
      <c r="BD11" s="17"/>
      <c r="BE11" s="17">
        <v>0.104849890740197</v>
      </c>
      <c r="BF11" s="17">
        <v>8.5639622860402803E-2</v>
      </c>
      <c r="BG11" s="17">
        <v>1.6996303270346999E-2</v>
      </c>
      <c r="BH11" s="17">
        <v>0.12327937804849801</v>
      </c>
      <c r="BI11" s="17"/>
      <c r="BJ11" s="17">
        <v>8.9426690251332902E-2</v>
      </c>
      <c r="BK11" s="17"/>
      <c r="BL11" s="17">
        <v>0.114739236848634</v>
      </c>
      <c r="BM11" s="17"/>
      <c r="BN11" s="17">
        <v>0.107408373279115</v>
      </c>
      <c r="BO11" s="17"/>
      <c r="BP11" s="17">
        <v>6.1383604547065998E-2</v>
      </c>
      <c r="BQ11" s="17">
        <v>0.21106989761196901</v>
      </c>
    </row>
    <row r="12" spans="2:69" x14ac:dyDescent="0.35">
      <c r="B12" s="18" t="s">
        <v>259</v>
      </c>
      <c r="C12" s="17">
        <v>2.20635083193075E-2</v>
      </c>
      <c r="D12" s="17">
        <v>2.5645492443403001E-2</v>
      </c>
      <c r="E12" s="17">
        <v>1.90241130558708E-2</v>
      </c>
      <c r="F12" s="17"/>
      <c r="G12" s="17">
        <v>2.2262996568034099E-2</v>
      </c>
      <c r="H12" s="17">
        <v>2.5689966793471401E-2</v>
      </c>
      <c r="I12" s="17">
        <v>2.2612951472145201E-2</v>
      </c>
      <c r="J12" s="17">
        <v>1.6170413573146199E-2</v>
      </c>
      <c r="K12" s="17">
        <v>2.06910087751568E-2</v>
      </c>
      <c r="L12" s="17"/>
      <c r="M12" s="17">
        <v>2.9400486691443201E-2</v>
      </c>
      <c r="N12" s="17">
        <v>2.2324263434678401E-2</v>
      </c>
      <c r="O12" s="17">
        <v>8.0942519693786401E-3</v>
      </c>
      <c r="P12" s="17">
        <v>1.6837872373015299E-2</v>
      </c>
      <c r="Q12" s="17">
        <v>3.72844452174017E-2</v>
      </c>
      <c r="R12" s="17"/>
      <c r="S12" s="17">
        <v>4.15111588842993E-2</v>
      </c>
      <c r="T12" s="17">
        <v>2.82044057824366E-2</v>
      </c>
      <c r="U12" s="17">
        <v>1.05541715861027E-2</v>
      </c>
      <c r="V12" s="17">
        <v>1.3682629309371299E-2</v>
      </c>
      <c r="W12" s="17"/>
      <c r="X12" s="17">
        <v>1.6218220167868801E-2</v>
      </c>
      <c r="Y12" s="17">
        <v>5.7329329821952102E-2</v>
      </c>
      <c r="Z12" s="17">
        <v>1.6053778522873301E-2</v>
      </c>
      <c r="AA12" s="17"/>
      <c r="AB12" s="17">
        <v>2.3129973209129299E-2</v>
      </c>
      <c r="AC12" s="17">
        <v>1.96688522820999E-2</v>
      </c>
      <c r="AD12" s="17"/>
      <c r="AE12" s="17">
        <v>1.00866344680226E-2</v>
      </c>
      <c r="AF12" s="17">
        <v>2.4100494064978401E-2</v>
      </c>
      <c r="AG12" s="17"/>
      <c r="AH12" s="17">
        <v>2.31866058001278E-2</v>
      </c>
      <c r="AI12" s="17">
        <v>0</v>
      </c>
      <c r="AJ12" s="17"/>
      <c r="AK12" s="17">
        <v>0</v>
      </c>
      <c r="AL12" s="17">
        <v>1.8796671023935101E-2</v>
      </c>
      <c r="AM12" s="17">
        <v>3.1304810588949697E-2</v>
      </c>
      <c r="AN12" s="17">
        <v>3.1902223343657499E-2</v>
      </c>
      <c r="AO12" s="17">
        <v>0</v>
      </c>
      <c r="AP12" s="17"/>
      <c r="AQ12" s="17">
        <v>4.3312130119322598E-2</v>
      </c>
      <c r="AR12" s="17">
        <v>1.61662641948924E-2</v>
      </c>
      <c r="AS12" s="17"/>
      <c r="AT12" s="17">
        <v>3.9096445564065198E-2</v>
      </c>
      <c r="AU12" s="17">
        <v>1.04531377720034E-2</v>
      </c>
      <c r="AV12" s="17"/>
      <c r="AW12" s="17">
        <v>0</v>
      </c>
      <c r="AX12" s="17">
        <v>3.6238276198724599E-2</v>
      </c>
      <c r="AY12" s="17">
        <v>1.62021847883261E-2</v>
      </c>
      <c r="AZ12" s="17">
        <v>1.8086856245985598E-2</v>
      </c>
      <c r="BA12" s="17">
        <v>0</v>
      </c>
      <c r="BB12" s="17"/>
      <c r="BC12" s="17">
        <v>1.11552957198316E-2</v>
      </c>
      <c r="BD12" s="17"/>
      <c r="BE12" s="17">
        <v>3.7844171866301603E-2</v>
      </c>
      <c r="BF12" s="17">
        <v>1.2347876692648699E-2</v>
      </c>
      <c r="BG12" s="17">
        <v>1.6996303270346999E-2</v>
      </c>
      <c r="BH12" s="17">
        <v>8.7525030211537298E-3</v>
      </c>
      <c r="BI12" s="17"/>
      <c r="BJ12" s="17">
        <v>2.0918611871192101E-2</v>
      </c>
      <c r="BK12" s="17"/>
      <c r="BL12" s="17">
        <v>1.17195483867477E-2</v>
      </c>
      <c r="BM12" s="17"/>
      <c r="BN12" s="17">
        <v>2.6663192294808201E-2</v>
      </c>
      <c r="BO12" s="17"/>
      <c r="BP12" s="17">
        <v>1.7625483902266901E-2</v>
      </c>
      <c r="BQ12" s="17">
        <v>5.4581241916750102E-2</v>
      </c>
    </row>
    <row r="13" spans="2:69" x14ac:dyDescent="0.35">
      <c r="B13" s="18" t="s">
        <v>141</v>
      </c>
      <c r="C13" s="21">
        <v>6.3966719476085995E-2</v>
      </c>
      <c r="D13" s="21">
        <v>5.7966439134469902E-2</v>
      </c>
      <c r="E13" s="21">
        <v>6.9058094261061007E-2</v>
      </c>
      <c r="F13" s="21"/>
      <c r="G13" s="21">
        <v>6.0089586573185402E-2</v>
      </c>
      <c r="H13" s="21">
        <v>6.9519210128070899E-2</v>
      </c>
      <c r="I13" s="21">
        <v>5.2599547089411003E-2</v>
      </c>
      <c r="J13" s="21">
        <v>6.1836658133526699E-2</v>
      </c>
      <c r="K13" s="21">
        <v>8.7826526631289301E-2</v>
      </c>
      <c r="L13" s="21"/>
      <c r="M13" s="21">
        <v>3.77663401498207E-2</v>
      </c>
      <c r="N13" s="21">
        <v>7.3682557252636102E-2</v>
      </c>
      <c r="O13" s="21">
        <v>3.4650521859374103E-2</v>
      </c>
      <c r="P13" s="21">
        <v>0.117923445731079</v>
      </c>
      <c r="Q13" s="21">
        <v>4.5867974651613901E-2</v>
      </c>
      <c r="R13" s="21"/>
      <c r="S13" s="21">
        <v>5.9095363573334003E-2</v>
      </c>
      <c r="T13" s="21">
        <v>5.2908529525075902E-2</v>
      </c>
      <c r="U13" s="21">
        <v>6.5171011860876205E-2</v>
      </c>
      <c r="V13" s="21">
        <v>3.7704275137062301E-2</v>
      </c>
      <c r="W13" s="21"/>
      <c r="X13" s="21">
        <v>6.6301495568052607E-2</v>
      </c>
      <c r="Y13" s="21">
        <v>7.3032109139701804E-2</v>
      </c>
      <c r="Z13" s="21">
        <v>3.4470947380828398E-2</v>
      </c>
      <c r="AA13" s="21"/>
      <c r="AB13" s="21">
        <v>6.9284704713307693E-2</v>
      </c>
      <c r="AC13" s="21">
        <v>5.20256367685039E-2</v>
      </c>
      <c r="AD13" s="21"/>
      <c r="AE13" s="21">
        <v>2.6949119114985501E-2</v>
      </c>
      <c r="AF13" s="21">
        <v>7.0262546351344601E-2</v>
      </c>
      <c r="AG13" s="21"/>
      <c r="AH13" s="21">
        <v>7.5021470914972896E-2</v>
      </c>
      <c r="AI13" s="21">
        <v>3.2896653070403403E-2</v>
      </c>
      <c r="AJ13" s="21"/>
      <c r="AK13" s="21">
        <v>4.4262686174246398E-2</v>
      </c>
      <c r="AL13" s="21">
        <v>8.4376884075696296E-2</v>
      </c>
      <c r="AM13" s="21">
        <v>8.1166685105592801E-2</v>
      </c>
      <c r="AN13" s="21">
        <v>1.20530583983552E-2</v>
      </c>
      <c r="AO13" s="21">
        <v>1.9533917623723199E-2</v>
      </c>
      <c r="AP13" s="21"/>
      <c r="AQ13" s="21">
        <v>9.3293894925012305E-2</v>
      </c>
      <c r="AR13" s="21">
        <v>5.5827390971413197E-2</v>
      </c>
      <c r="AS13" s="21"/>
      <c r="AT13" s="21">
        <v>5.2222956135284701E-2</v>
      </c>
      <c r="AU13" s="21">
        <v>6.6421426603869294E-2</v>
      </c>
      <c r="AV13" s="21"/>
      <c r="AW13" s="21">
        <v>3.95852115054596E-2</v>
      </c>
      <c r="AX13" s="21">
        <v>7.4549824822948405E-2</v>
      </c>
      <c r="AY13" s="21">
        <v>4.5727040581588302E-2</v>
      </c>
      <c r="AZ13" s="21">
        <v>4.8171344798658103E-2</v>
      </c>
      <c r="BA13" s="21">
        <v>7.1341251583459706E-2</v>
      </c>
      <c r="BB13" s="21"/>
      <c r="BC13" s="21">
        <v>5.0945319386581298E-2</v>
      </c>
      <c r="BD13" s="21"/>
      <c r="BE13" s="21">
        <v>6.2788034020805503E-2</v>
      </c>
      <c r="BF13" s="21">
        <v>2.0536666866692602E-2</v>
      </c>
      <c r="BG13" s="21">
        <v>6.0807479443167597E-2</v>
      </c>
      <c r="BH13" s="21">
        <v>6.3669093825883399E-2</v>
      </c>
      <c r="BI13" s="21"/>
      <c r="BJ13" s="21">
        <v>6.4148525275327897E-2</v>
      </c>
      <c r="BK13" s="21"/>
      <c r="BL13" s="21">
        <v>6.7065326783341705E-2</v>
      </c>
      <c r="BM13" s="21"/>
      <c r="BN13" s="21">
        <v>4.95752295414617E-2</v>
      </c>
      <c r="BO13" s="21"/>
      <c r="BP13" s="21">
        <v>5.6445488681808501E-2</v>
      </c>
      <c r="BQ13" s="21">
        <v>0.106927566459639</v>
      </c>
    </row>
    <row r="14" spans="2:69" x14ac:dyDescent="0.35">
      <c r="B14" s="18" t="s">
        <v>260</v>
      </c>
      <c r="C14" s="21">
        <v>0.82203385905201298</v>
      </c>
      <c r="D14" s="21">
        <v>0.80521332188568695</v>
      </c>
      <c r="E14" s="21">
        <v>0.83630646865066705</v>
      </c>
      <c r="F14" s="21"/>
      <c r="G14" s="21">
        <v>0.82431849767491105</v>
      </c>
      <c r="H14" s="21">
        <v>0.805238368326888</v>
      </c>
      <c r="I14" s="21">
        <v>0.80219960729126305</v>
      </c>
      <c r="J14" s="21">
        <v>0.89915980601313705</v>
      </c>
      <c r="K14" s="21">
        <v>0.78727575707487696</v>
      </c>
      <c r="L14" s="21"/>
      <c r="M14" s="21">
        <v>0.85917526224021301</v>
      </c>
      <c r="N14" s="21">
        <v>0.82723406138752098</v>
      </c>
      <c r="O14" s="21">
        <v>0.85781869219320095</v>
      </c>
      <c r="P14" s="21">
        <v>0.73021614337128105</v>
      </c>
      <c r="Q14" s="21">
        <v>0.82667749971772397</v>
      </c>
      <c r="R14" s="21"/>
      <c r="S14" s="21">
        <v>0.81640780905932597</v>
      </c>
      <c r="T14" s="21">
        <v>0.84739508585379797</v>
      </c>
      <c r="U14" s="21">
        <v>0.82924215128846801</v>
      </c>
      <c r="V14" s="21">
        <v>0.81013689191848204</v>
      </c>
      <c r="W14" s="21"/>
      <c r="X14" s="21">
        <v>0.81448934741069201</v>
      </c>
      <c r="Y14" s="21">
        <v>0.80458110058316001</v>
      </c>
      <c r="Z14" s="21">
        <v>0.90103218717047495</v>
      </c>
      <c r="AA14" s="21"/>
      <c r="AB14" s="21">
        <v>0.82871523261788904</v>
      </c>
      <c r="AC14" s="21">
        <v>0.80703140402600604</v>
      </c>
      <c r="AD14" s="21"/>
      <c r="AE14" s="21">
        <v>0.80325779214231596</v>
      </c>
      <c r="AF14" s="21">
        <v>0.82522722830092698</v>
      </c>
      <c r="AG14" s="21"/>
      <c r="AH14" s="21">
        <v>0.80140688470377697</v>
      </c>
      <c r="AI14" s="21">
        <v>0.90438313514410995</v>
      </c>
      <c r="AJ14" s="21"/>
      <c r="AK14" s="21">
        <v>0.91189525815643202</v>
      </c>
      <c r="AL14" s="21">
        <v>0.78786403443998199</v>
      </c>
      <c r="AM14" s="21">
        <v>0.79238945732261101</v>
      </c>
      <c r="AN14" s="21">
        <v>0.86862017378174206</v>
      </c>
      <c r="AO14" s="21">
        <v>0.90102927415273504</v>
      </c>
      <c r="AP14" s="21"/>
      <c r="AQ14" s="21">
        <v>0.71887176875844205</v>
      </c>
      <c r="AR14" s="21">
        <v>0.85066498800578405</v>
      </c>
      <c r="AS14" s="21"/>
      <c r="AT14" s="21">
        <v>0.77240939597620595</v>
      </c>
      <c r="AU14" s="21">
        <v>0.85005467965074899</v>
      </c>
      <c r="AV14" s="21"/>
      <c r="AW14" s="21">
        <v>0.92522153787807004</v>
      </c>
      <c r="AX14" s="21">
        <v>0.76955048912623503</v>
      </c>
      <c r="AY14" s="21">
        <v>0.86910418023529901</v>
      </c>
      <c r="AZ14" s="21">
        <v>0.90168434521154595</v>
      </c>
      <c r="BA14" s="21">
        <v>0.80299614627218896</v>
      </c>
      <c r="BB14" s="21"/>
      <c r="BC14" s="21">
        <v>0.82632635419364298</v>
      </c>
      <c r="BD14" s="21"/>
      <c r="BE14" s="21">
        <v>0.79451790337269601</v>
      </c>
      <c r="BF14" s="21">
        <v>0.88147583358025605</v>
      </c>
      <c r="BG14" s="21">
        <v>0.90519991401613797</v>
      </c>
      <c r="BH14" s="21">
        <v>0.80429902510446505</v>
      </c>
      <c r="BI14" s="21"/>
      <c r="BJ14" s="21">
        <v>0.82550617260214698</v>
      </c>
      <c r="BK14" s="21"/>
      <c r="BL14" s="21">
        <v>0.80647588798127701</v>
      </c>
      <c r="BM14" s="21"/>
      <c r="BN14" s="21">
        <v>0.81635320488461505</v>
      </c>
      <c r="BO14" s="21"/>
      <c r="BP14" s="21">
        <v>0.86454542286885805</v>
      </c>
      <c r="BQ14" s="21">
        <v>0.62742129401164204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B2:BQ20"/>
  <sheetViews>
    <sheetView showGridLines="0" topLeftCell="A6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270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8.74830612186418E-2</v>
      </c>
      <c r="D9" s="17">
        <v>6.5654522725900402E-2</v>
      </c>
      <c r="E9" s="17">
        <v>0.106005074215932</v>
      </c>
      <c r="F9" s="17"/>
      <c r="G9" s="17">
        <v>9.7918957205073195E-2</v>
      </c>
      <c r="H9" s="17">
        <v>5.9855368471093101E-2</v>
      </c>
      <c r="I9" s="17">
        <v>0.107603357180694</v>
      </c>
      <c r="J9" s="17">
        <v>8.8839547112754005E-2</v>
      </c>
      <c r="K9" s="17">
        <v>7.7947115700411296E-2</v>
      </c>
      <c r="L9" s="17"/>
      <c r="M9" s="17">
        <v>0.114668456463085</v>
      </c>
      <c r="N9" s="17">
        <v>8.8873747561190805E-2</v>
      </c>
      <c r="O9" s="17">
        <v>0.12452763496749</v>
      </c>
      <c r="P9" s="17">
        <v>3.2651524709681301E-2</v>
      </c>
      <c r="Q9" s="17">
        <v>7.4375239549386907E-2</v>
      </c>
      <c r="R9" s="17"/>
      <c r="S9" s="17">
        <v>7.4849160239468193E-2</v>
      </c>
      <c r="T9" s="17">
        <v>9.9637111937586106E-2</v>
      </c>
      <c r="U9" s="17">
        <v>0.122988330468566</v>
      </c>
      <c r="V9" s="17">
        <v>6.6357151971297795E-2</v>
      </c>
      <c r="W9" s="17"/>
      <c r="X9" s="17">
        <v>8.9011570194555897E-2</v>
      </c>
      <c r="Y9" s="17">
        <v>0.11864841231715199</v>
      </c>
      <c r="Z9" s="17">
        <v>3.3412641554870802E-2</v>
      </c>
      <c r="AA9" s="17"/>
      <c r="AB9" s="17">
        <v>7.6328904901056802E-2</v>
      </c>
      <c r="AC9" s="17">
        <v>0.11252876879025001</v>
      </c>
      <c r="AD9" s="17"/>
      <c r="AE9" s="17">
        <v>6.6758091198603098E-2</v>
      </c>
      <c r="AF9" s="17">
        <v>9.1007893243631802E-2</v>
      </c>
      <c r="AG9" s="17"/>
      <c r="AH9" s="17">
        <v>7.7585272407900405E-2</v>
      </c>
      <c r="AI9" s="17">
        <v>0.116795190642381</v>
      </c>
      <c r="AJ9" s="17"/>
      <c r="AK9" s="17">
        <v>7.9050455574535203E-2</v>
      </c>
      <c r="AL9" s="17">
        <v>0.108096784797972</v>
      </c>
      <c r="AM9" s="17">
        <v>9.0286257763187605E-2</v>
      </c>
      <c r="AN9" s="17">
        <v>7.5233984807043006E-2</v>
      </c>
      <c r="AO9" s="17">
        <v>3.0783148783334099E-2</v>
      </c>
      <c r="AP9" s="17"/>
      <c r="AQ9" s="17">
        <v>4.0292703544160098E-2</v>
      </c>
      <c r="AR9" s="17">
        <v>0.100580054621042</v>
      </c>
      <c r="AS9" s="17"/>
      <c r="AT9" s="17">
        <v>6.2582619966985997E-2</v>
      </c>
      <c r="AU9" s="17">
        <v>9.8863627507364299E-2</v>
      </c>
      <c r="AV9" s="17"/>
      <c r="AW9" s="17">
        <v>8.2922167268983299E-2</v>
      </c>
      <c r="AX9" s="17">
        <v>7.5683304190535206E-2</v>
      </c>
      <c r="AY9" s="17">
        <v>0.14345105274595199</v>
      </c>
      <c r="AZ9" s="17">
        <v>8.03785466254687E-2</v>
      </c>
      <c r="BA9" s="17">
        <v>8.6253414920076196E-2</v>
      </c>
      <c r="BB9" s="17"/>
      <c r="BC9" s="17">
        <v>7.0580604560249893E-2</v>
      </c>
      <c r="BD9" s="17"/>
      <c r="BE9" s="17">
        <v>8.5242937319385106E-2</v>
      </c>
      <c r="BF9" s="17">
        <v>0.139220113087972</v>
      </c>
      <c r="BG9" s="17">
        <v>7.0393644714992903E-2</v>
      </c>
      <c r="BH9" s="17">
        <v>6.4810721052251399E-2</v>
      </c>
      <c r="BI9" s="17"/>
      <c r="BJ9" s="17">
        <v>8.8292286401254999E-2</v>
      </c>
      <c r="BK9" s="17"/>
      <c r="BL9" s="17">
        <v>9.5757549620378801E-2</v>
      </c>
      <c r="BM9" s="17"/>
      <c r="BN9" s="17">
        <v>5.3988355239189101E-2</v>
      </c>
      <c r="BO9" s="17"/>
      <c r="BP9" s="17">
        <v>9.1054131430588603E-2</v>
      </c>
      <c r="BQ9" s="17">
        <v>5.2934056069598098E-2</v>
      </c>
    </row>
    <row r="10" spans="2:69" x14ac:dyDescent="0.35">
      <c r="B10" s="18" t="s">
        <v>257</v>
      </c>
      <c r="C10" s="17">
        <v>0.42669875843298199</v>
      </c>
      <c r="D10" s="17">
        <v>0.39414975603355101</v>
      </c>
      <c r="E10" s="17">
        <v>0.45431732967592597</v>
      </c>
      <c r="F10" s="17"/>
      <c r="G10" s="17">
        <v>0.41053193163722201</v>
      </c>
      <c r="H10" s="17">
        <v>0.46652351269724002</v>
      </c>
      <c r="I10" s="17">
        <v>0.46434168095013001</v>
      </c>
      <c r="J10" s="17">
        <v>0.33954496797700201</v>
      </c>
      <c r="K10" s="17">
        <v>0.42421353715841897</v>
      </c>
      <c r="L10" s="17"/>
      <c r="M10" s="17">
        <v>0.29412197715885702</v>
      </c>
      <c r="N10" s="17">
        <v>0.41847749727149403</v>
      </c>
      <c r="O10" s="17">
        <v>0.47338537914756101</v>
      </c>
      <c r="P10" s="17">
        <v>0.491515589584401</v>
      </c>
      <c r="Q10" s="17">
        <v>0.40574825514249002</v>
      </c>
      <c r="R10" s="17"/>
      <c r="S10" s="17">
        <v>0.43555305232850799</v>
      </c>
      <c r="T10" s="17">
        <v>0.451456766661187</v>
      </c>
      <c r="U10" s="17">
        <v>0.43299150855270901</v>
      </c>
      <c r="V10" s="17">
        <v>0.41519339171611103</v>
      </c>
      <c r="W10" s="17"/>
      <c r="X10" s="17">
        <v>0.402897751775738</v>
      </c>
      <c r="Y10" s="17">
        <v>0.49386978740151399</v>
      </c>
      <c r="Z10" s="17">
        <v>0.50752036281264201</v>
      </c>
      <c r="AA10" s="17"/>
      <c r="AB10" s="17">
        <v>0.41123283928884002</v>
      </c>
      <c r="AC10" s="17">
        <v>0.46142616202868297</v>
      </c>
      <c r="AD10" s="17"/>
      <c r="AE10" s="17">
        <v>0.42938966797037897</v>
      </c>
      <c r="AF10" s="17">
        <v>0.42624109774133401</v>
      </c>
      <c r="AG10" s="17"/>
      <c r="AH10" s="17">
        <v>0.41095287444395301</v>
      </c>
      <c r="AI10" s="17">
        <v>0.52782364400315696</v>
      </c>
      <c r="AJ10" s="17"/>
      <c r="AK10" s="17">
        <v>0.66181112545426302</v>
      </c>
      <c r="AL10" s="17">
        <v>0.34973222931710102</v>
      </c>
      <c r="AM10" s="17">
        <v>0.41279269568771398</v>
      </c>
      <c r="AN10" s="17">
        <v>0.429542638425984</v>
      </c>
      <c r="AO10" s="17">
        <v>0.48898360477818797</v>
      </c>
      <c r="AP10" s="17"/>
      <c r="AQ10" s="17">
        <v>0.28827414927571499</v>
      </c>
      <c r="AR10" s="17">
        <v>0.465116483625238</v>
      </c>
      <c r="AS10" s="17"/>
      <c r="AT10" s="17">
        <v>0.37168253947206897</v>
      </c>
      <c r="AU10" s="17">
        <v>0.45796177650131797</v>
      </c>
      <c r="AV10" s="17"/>
      <c r="AW10" s="17">
        <v>0.383516114940952</v>
      </c>
      <c r="AX10" s="17">
        <v>0.38535532368647801</v>
      </c>
      <c r="AY10" s="17">
        <v>0.411972804938809</v>
      </c>
      <c r="AZ10" s="17">
        <v>0.50294266313422797</v>
      </c>
      <c r="BA10" s="17">
        <v>0.463558249807628</v>
      </c>
      <c r="BB10" s="17"/>
      <c r="BC10" s="17">
        <v>0.42467617442891498</v>
      </c>
      <c r="BD10" s="17"/>
      <c r="BE10" s="17">
        <v>0.37035067321116799</v>
      </c>
      <c r="BF10" s="17">
        <v>0.38288883969995902</v>
      </c>
      <c r="BG10" s="17">
        <v>0.44295612625390601</v>
      </c>
      <c r="BH10" s="17">
        <v>0.45730266919036</v>
      </c>
      <c r="BI10" s="17"/>
      <c r="BJ10" s="17">
        <v>0.43319271724357</v>
      </c>
      <c r="BK10" s="17"/>
      <c r="BL10" s="17">
        <v>0.40979546185062099</v>
      </c>
      <c r="BM10" s="17"/>
      <c r="BN10" s="17">
        <v>0.49252470576518398</v>
      </c>
      <c r="BO10" s="17"/>
      <c r="BP10" s="17">
        <v>0.45322728699659398</v>
      </c>
      <c r="BQ10" s="17">
        <v>0.29706747925622201</v>
      </c>
    </row>
    <row r="11" spans="2:69" x14ac:dyDescent="0.35">
      <c r="B11" s="18" t="s">
        <v>258</v>
      </c>
      <c r="C11" s="17">
        <v>0.31848214794479102</v>
      </c>
      <c r="D11" s="17">
        <v>0.34507373459903801</v>
      </c>
      <c r="E11" s="17">
        <v>0.29591857989865999</v>
      </c>
      <c r="F11" s="17"/>
      <c r="G11" s="17">
        <v>0.33051991221076898</v>
      </c>
      <c r="H11" s="17">
        <v>0.33239154533380699</v>
      </c>
      <c r="I11" s="17">
        <v>0.27409676715137099</v>
      </c>
      <c r="J11" s="17">
        <v>0.397522071649759</v>
      </c>
      <c r="K11" s="17">
        <v>0.240315835960251</v>
      </c>
      <c r="L11" s="17"/>
      <c r="M11" s="17">
        <v>0.31516212201100802</v>
      </c>
      <c r="N11" s="17">
        <v>0.35283810957357797</v>
      </c>
      <c r="O11" s="17">
        <v>0.25104611767809898</v>
      </c>
      <c r="P11" s="17">
        <v>0.31641762636288501</v>
      </c>
      <c r="Q11" s="17">
        <v>0.323755566188138</v>
      </c>
      <c r="R11" s="17"/>
      <c r="S11" s="17">
        <v>0.32645721368550101</v>
      </c>
      <c r="T11" s="17">
        <v>0.28454454399311002</v>
      </c>
      <c r="U11" s="17">
        <v>0.29852583090781198</v>
      </c>
      <c r="V11" s="17">
        <v>0.36051088325668501</v>
      </c>
      <c r="W11" s="17"/>
      <c r="X11" s="17">
        <v>0.33471137879852397</v>
      </c>
      <c r="Y11" s="17">
        <v>0.21795074719809601</v>
      </c>
      <c r="Z11" s="17">
        <v>0.338773592588613</v>
      </c>
      <c r="AA11" s="17"/>
      <c r="AB11" s="17">
        <v>0.32868424964430798</v>
      </c>
      <c r="AC11" s="17">
        <v>0.29557419789400202</v>
      </c>
      <c r="AD11" s="17"/>
      <c r="AE11" s="17">
        <v>0.35278104907150898</v>
      </c>
      <c r="AF11" s="17">
        <v>0.31264870813780699</v>
      </c>
      <c r="AG11" s="17"/>
      <c r="AH11" s="17">
        <v>0.33280638870016399</v>
      </c>
      <c r="AI11" s="17">
        <v>0.22448935828269201</v>
      </c>
      <c r="AJ11" s="17"/>
      <c r="AK11" s="17">
        <v>0.200407883911915</v>
      </c>
      <c r="AL11" s="17">
        <v>0.35621912900844099</v>
      </c>
      <c r="AM11" s="17">
        <v>0.29629024492957701</v>
      </c>
      <c r="AN11" s="17">
        <v>0.34311883236470198</v>
      </c>
      <c r="AO11" s="17">
        <v>0.38340272628160599</v>
      </c>
      <c r="AP11" s="17"/>
      <c r="AQ11" s="17">
        <v>0.37395132112259399</v>
      </c>
      <c r="AR11" s="17">
        <v>0.30308749041416699</v>
      </c>
      <c r="AS11" s="17"/>
      <c r="AT11" s="17">
        <v>0.33626402927309201</v>
      </c>
      <c r="AU11" s="17">
        <v>0.31030654024965498</v>
      </c>
      <c r="AV11" s="17"/>
      <c r="AW11" s="17">
        <v>0.39618787801767202</v>
      </c>
      <c r="AX11" s="17">
        <v>0.347814535085822</v>
      </c>
      <c r="AY11" s="17">
        <v>0.32158537148724797</v>
      </c>
      <c r="AZ11" s="17">
        <v>0.27894947118803298</v>
      </c>
      <c r="BA11" s="17">
        <v>0.27028446462152</v>
      </c>
      <c r="BB11" s="17"/>
      <c r="BC11" s="17">
        <v>0.32782480199082098</v>
      </c>
      <c r="BD11" s="17"/>
      <c r="BE11" s="17">
        <v>0.35438794325022399</v>
      </c>
      <c r="BF11" s="17">
        <v>0.34349967028726802</v>
      </c>
      <c r="BG11" s="17">
        <v>0.336092927323837</v>
      </c>
      <c r="BH11" s="17">
        <v>0.316889989058671</v>
      </c>
      <c r="BI11" s="17"/>
      <c r="BJ11" s="17">
        <v>0.31306558226368097</v>
      </c>
      <c r="BK11" s="17"/>
      <c r="BL11" s="17">
        <v>0.33076553426218402</v>
      </c>
      <c r="BM11" s="17"/>
      <c r="BN11" s="17">
        <v>0.27990118653627799</v>
      </c>
      <c r="BO11" s="17"/>
      <c r="BP11" s="17">
        <v>0.31055990150296497</v>
      </c>
      <c r="BQ11" s="17">
        <v>0.365716105698278</v>
      </c>
    </row>
    <row r="12" spans="2:69" x14ac:dyDescent="0.35">
      <c r="B12" s="18" t="s">
        <v>259</v>
      </c>
      <c r="C12" s="17">
        <v>8.6542639493281906E-2</v>
      </c>
      <c r="D12" s="17">
        <v>0.115202988124702</v>
      </c>
      <c r="E12" s="17">
        <v>6.2223679704262902E-2</v>
      </c>
      <c r="F12" s="17"/>
      <c r="G12" s="17">
        <v>9.5094528633486802E-2</v>
      </c>
      <c r="H12" s="17">
        <v>6.23372444205927E-2</v>
      </c>
      <c r="I12" s="17">
        <v>8.5453220222943702E-2</v>
      </c>
      <c r="J12" s="17">
        <v>9.6086341553812002E-2</v>
      </c>
      <c r="K12" s="17">
        <v>0.106358039856304</v>
      </c>
      <c r="L12" s="17"/>
      <c r="M12" s="17">
        <v>0.13174410538449399</v>
      </c>
      <c r="N12" s="17">
        <v>4.4667578805480002E-2</v>
      </c>
      <c r="O12" s="17">
        <v>0.106197653132791</v>
      </c>
      <c r="P12" s="17">
        <v>7.9986904744511797E-2</v>
      </c>
      <c r="Q12" s="17">
        <v>0.13543581669889199</v>
      </c>
      <c r="R12" s="17"/>
      <c r="S12" s="17">
        <v>0.10294605149128</v>
      </c>
      <c r="T12" s="17">
        <v>0.105513198844983</v>
      </c>
      <c r="U12" s="17">
        <v>5.70602614214131E-2</v>
      </c>
      <c r="V12" s="17">
        <v>8.9435426203730906E-2</v>
      </c>
      <c r="W12" s="17"/>
      <c r="X12" s="17">
        <v>8.4758326255192307E-2</v>
      </c>
      <c r="Y12" s="17">
        <v>9.64989439435361E-2</v>
      </c>
      <c r="Z12" s="17">
        <v>8.5822455663045805E-2</v>
      </c>
      <c r="AA12" s="17"/>
      <c r="AB12" s="17">
        <v>0.101039478061724</v>
      </c>
      <c r="AC12" s="17">
        <v>5.39912237554925E-2</v>
      </c>
      <c r="AD12" s="17"/>
      <c r="AE12" s="17">
        <v>9.3901980128136095E-2</v>
      </c>
      <c r="AF12" s="17">
        <v>8.5290988005850998E-2</v>
      </c>
      <c r="AG12" s="17"/>
      <c r="AH12" s="17">
        <v>9.2590958098624596E-2</v>
      </c>
      <c r="AI12" s="17">
        <v>5.5523599912297703E-2</v>
      </c>
      <c r="AJ12" s="17"/>
      <c r="AK12" s="17">
        <v>3.9658534868964403E-2</v>
      </c>
      <c r="AL12" s="17">
        <v>7.3456746585342E-2</v>
      </c>
      <c r="AM12" s="17">
        <v>0.12793468981775299</v>
      </c>
      <c r="AN12" s="17">
        <v>5.87132351175014E-2</v>
      </c>
      <c r="AO12" s="17">
        <v>4.0767087119691903E-2</v>
      </c>
      <c r="AP12" s="17"/>
      <c r="AQ12" s="17">
        <v>0.16552126766883599</v>
      </c>
      <c r="AR12" s="17">
        <v>6.4623276659014503E-2</v>
      </c>
      <c r="AS12" s="17"/>
      <c r="AT12" s="17">
        <v>0.136723672647003</v>
      </c>
      <c r="AU12" s="17">
        <v>6.06965225496107E-2</v>
      </c>
      <c r="AV12" s="17"/>
      <c r="AW12" s="17">
        <v>9.7788628266932603E-2</v>
      </c>
      <c r="AX12" s="17">
        <v>0.10353708131209099</v>
      </c>
      <c r="AY12" s="17">
        <v>7.7476380816985005E-2</v>
      </c>
      <c r="AZ12" s="17">
        <v>2.2426016416992801E-2</v>
      </c>
      <c r="BA12" s="17">
        <v>7.8402096865440696E-2</v>
      </c>
      <c r="BB12" s="17"/>
      <c r="BC12" s="17">
        <v>0.116165742502259</v>
      </c>
      <c r="BD12" s="17"/>
      <c r="BE12" s="17">
        <v>0.10524915830279601</v>
      </c>
      <c r="BF12" s="17">
        <v>0.113854710058109</v>
      </c>
      <c r="BG12" s="17">
        <v>2.6665608014504499E-2</v>
      </c>
      <c r="BH12" s="17">
        <v>9.1214770070847107E-2</v>
      </c>
      <c r="BI12" s="17"/>
      <c r="BJ12" s="17">
        <v>8.3937634055036597E-2</v>
      </c>
      <c r="BK12" s="17"/>
      <c r="BL12" s="17">
        <v>7.3959816817624202E-2</v>
      </c>
      <c r="BM12" s="17"/>
      <c r="BN12" s="17">
        <v>0.104479298347094</v>
      </c>
      <c r="BO12" s="17"/>
      <c r="BP12" s="17">
        <v>7.4196823251755806E-2</v>
      </c>
      <c r="BQ12" s="17">
        <v>0.15713137485252299</v>
      </c>
    </row>
    <row r="13" spans="2:69" x14ac:dyDescent="0.35">
      <c r="B13" s="18" t="s">
        <v>141</v>
      </c>
      <c r="C13" s="21">
        <v>8.0793392910303394E-2</v>
      </c>
      <c r="D13" s="21">
        <v>7.9918998516808906E-2</v>
      </c>
      <c r="E13" s="21">
        <v>8.1535336505219297E-2</v>
      </c>
      <c r="F13" s="21"/>
      <c r="G13" s="21">
        <v>6.5934670313449795E-2</v>
      </c>
      <c r="H13" s="21">
        <v>7.8892329077266801E-2</v>
      </c>
      <c r="I13" s="21">
        <v>6.8504974494861107E-2</v>
      </c>
      <c r="J13" s="21">
        <v>7.8007071706672801E-2</v>
      </c>
      <c r="K13" s="21">
        <v>0.151165471324615</v>
      </c>
      <c r="L13" s="21"/>
      <c r="M13" s="21">
        <v>0.14430333898255601</v>
      </c>
      <c r="N13" s="21">
        <v>9.5143066788257194E-2</v>
      </c>
      <c r="O13" s="21">
        <v>4.4843215074059202E-2</v>
      </c>
      <c r="P13" s="21">
        <v>7.94283545985211E-2</v>
      </c>
      <c r="Q13" s="21">
        <v>6.0685122421093203E-2</v>
      </c>
      <c r="R13" s="21"/>
      <c r="S13" s="21">
        <v>6.0194522255243202E-2</v>
      </c>
      <c r="T13" s="21">
        <v>5.8848378563133803E-2</v>
      </c>
      <c r="U13" s="21">
        <v>8.8434068649499598E-2</v>
      </c>
      <c r="V13" s="21">
        <v>6.8503146852174901E-2</v>
      </c>
      <c r="W13" s="21"/>
      <c r="X13" s="21">
        <v>8.8620972975989198E-2</v>
      </c>
      <c r="Y13" s="21">
        <v>7.3032109139701804E-2</v>
      </c>
      <c r="Z13" s="21">
        <v>3.4470947380828398E-2</v>
      </c>
      <c r="AA13" s="21"/>
      <c r="AB13" s="21">
        <v>8.2714528104070498E-2</v>
      </c>
      <c r="AC13" s="21">
        <v>7.6479647531573505E-2</v>
      </c>
      <c r="AD13" s="21"/>
      <c r="AE13" s="21">
        <v>5.71692116313725E-2</v>
      </c>
      <c r="AF13" s="21">
        <v>8.4811312871376096E-2</v>
      </c>
      <c r="AG13" s="21"/>
      <c r="AH13" s="21">
        <v>8.6064506349358402E-2</v>
      </c>
      <c r="AI13" s="21">
        <v>7.5368207159473094E-2</v>
      </c>
      <c r="AJ13" s="21"/>
      <c r="AK13" s="21">
        <v>1.9072000190322101E-2</v>
      </c>
      <c r="AL13" s="21">
        <v>0.11249511029114399</v>
      </c>
      <c r="AM13" s="21">
        <v>7.2696111801768895E-2</v>
      </c>
      <c r="AN13" s="21">
        <v>9.3391309284770199E-2</v>
      </c>
      <c r="AO13" s="21">
        <v>5.6063433037180699E-2</v>
      </c>
      <c r="AP13" s="21"/>
      <c r="AQ13" s="21">
        <v>0.131960558388695</v>
      </c>
      <c r="AR13" s="21">
        <v>6.6592694680538203E-2</v>
      </c>
      <c r="AS13" s="21"/>
      <c r="AT13" s="21">
        <v>9.2747138640849894E-2</v>
      </c>
      <c r="AU13" s="21">
        <v>7.2171533192051995E-2</v>
      </c>
      <c r="AV13" s="21"/>
      <c r="AW13" s="21">
        <v>3.95852115054596E-2</v>
      </c>
      <c r="AX13" s="21">
        <v>8.7609755725072999E-2</v>
      </c>
      <c r="AY13" s="21">
        <v>4.5514390011006101E-2</v>
      </c>
      <c r="AZ13" s="21">
        <v>0.11530330263527699</v>
      </c>
      <c r="BA13" s="21">
        <v>0.10150177378533499</v>
      </c>
      <c r="BB13" s="21"/>
      <c r="BC13" s="21">
        <v>6.0752676517756198E-2</v>
      </c>
      <c r="BD13" s="21"/>
      <c r="BE13" s="21">
        <v>8.47692879164266E-2</v>
      </c>
      <c r="BF13" s="21">
        <v>2.0536666866692602E-2</v>
      </c>
      <c r="BG13" s="21">
        <v>0.12389169369276</v>
      </c>
      <c r="BH13" s="21">
        <v>6.9781850627870401E-2</v>
      </c>
      <c r="BI13" s="21"/>
      <c r="BJ13" s="21">
        <v>8.1511780036456899E-2</v>
      </c>
      <c r="BK13" s="21"/>
      <c r="BL13" s="21">
        <v>8.9721637449191899E-2</v>
      </c>
      <c r="BM13" s="21"/>
      <c r="BN13" s="21">
        <v>6.9106454112254204E-2</v>
      </c>
      <c r="BO13" s="21"/>
      <c r="BP13" s="21">
        <v>7.0961856818095803E-2</v>
      </c>
      <c r="BQ13" s="21">
        <v>0.127150984123379</v>
      </c>
    </row>
    <row r="14" spans="2:69" x14ac:dyDescent="0.35">
      <c r="B14" s="18" t="s">
        <v>260</v>
      </c>
      <c r="C14" s="21">
        <v>0.51418181965162402</v>
      </c>
      <c r="D14" s="21">
        <v>0.45980427875945101</v>
      </c>
      <c r="E14" s="21">
        <v>0.56032240389185795</v>
      </c>
      <c r="F14" s="21"/>
      <c r="G14" s="21">
        <v>0.50845088884229495</v>
      </c>
      <c r="H14" s="21">
        <v>0.52637888116833298</v>
      </c>
      <c r="I14" s="21">
        <v>0.57194503813082498</v>
      </c>
      <c r="J14" s="21">
        <v>0.428384515089756</v>
      </c>
      <c r="K14" s="21">
        <v>0.50216065285883005</v>
      </c>
      <c r="L14" s="21"/>
      <c r="M14" s="21">
        <v>0.40879043362194201</v>
      </c>
      <c r="N14" s="21">
        <v>0.50735124483268401</v>
      </c>
      <c r="O14" s="21">
        <v>0.59791301411505005</v>
      </c>
      <c r="P14" s="21">
        <v>0.52416711429408303</v>
      </c>
      <c r="Q14" s="21">
        <v>0.48012349469187698</v>
      </c>
      <c r="R14" s="21"/>
      <c r="S14" s="21">
        <v>0.51040221256797602</v>
      </c>
      <c r="T14" s="21">
        <v>0.55109387859877301</v>
      </c>
      <c r="U14" s="21">
        <v>0.55597983902127501</v>
      </c>
      <c r="V14" s="21">
        <v>0.48155054368740902</v>
      </c>
      <c r="W14" s="21"/>
      <c r="X14" s="21">
        <v>0.49190932197029402</v>
      </c>
      <c r="Y14" s="21">
        <v>0.61251819971866595</v>
      </c>
      <c r="Z14" s="21">
        <v>0.54093300436751202</v>
      </c>
      <c r="AA14" s="21"/>
      <c r="AB14" s="21">
        <v>0.48756174418989701</v>
      </c>
      <c r="AC14" s="21">
        <v>0.57395493081893201</v>
      </c>
      <c r="AD14" s="21"/>
      <c r="AE14" s="21">
        <v>0.49614775916898202</v>
      </c>
      <c r="AF14" s="21">
        <v>0.51724899098496502</v>
      </c>
      <c r="AG14" s="21"/>
      <c r="AH14" s="21">
        <v>0.48853814685185298</v>
      </c>
      <c r="AI14" s="21">
        <v>0.64461883464553704</v>
      </c>
      <c r="AJ14" s="21"/>
      <c r="AK14" s="21">
        <v>0.74086158102879796</v>
      </c>
      <c r="AL14" s="21">
        <v>0.45782901411507299</v>
      </c>
      <c r="AM14" s="21">
        <v>0.50307895345090103</v>
      </c>
      <c r="AN14" s="21">
        <v>0.50477662323302697</v>
      </c>
      <c r="AO14" s="21">
        <v>0.51976675356152202</v>
      </c>
      <c r="AP14" s="21"/>
      <c r="AQ14" s="21">
        <v>0.32856685281987502</v>
      </c>
      <c r="AR14" s="21">
        <v>0.56569653824627997</v>
      </c>
      <c r="AS14" s="21"/>
      <c r="AT14" s="21">
        <v>0.43426515943905503</v>
      </c>
      <c r="AU14" s="21">
        <v>0.55682540400868197</v>
      </c>
      <c r="AV14" s="21"/>
      <c r="AW14" s="21">
        <v>0.46643828220993599</v>
      </c>
      <c r="AX14" s="21">
        <v>0.461038627877013</v>
      </c>
      <c r="AY14" s="21">
        <v>0.55542385768476099</v>
      </c>
      <c r="AZ14" s="21">
        <v>0.58332120975969604</v>
      </c>
      <c r="BA14" s="21">
        <v>0.54981166472770404</v>
      </c>
      <c r="BB14" s="21"/>
      <c r="BC14" s="21">
        <v>0.49525677898916498</v>
      </c>
      <c r="BD14" s="21"/>
      <c r="BE14" s="21">
        <v>0.45559361053055297</v>
      </c>
      <c r="BF14" s="21">
        <v>0.52210895278793001</v>
      </c>
      <c r="BG14" s="21">
        <v>0.513349770968899</v>
      </c>
      <c r="BH14" s="21">
        <v>0.52211339024261105</v>
      </c>
      <c r="BI14" s="21"/>
      <c r="BJ14" s="21">
        <v>0.52148500364482597</v>
      </c>
      <c r="BK14" s="21"/>
      <c r="BL14" s="21">
        <v>0.50555301147099996</v>
      </c>
      <c r="BM14" s="21"/>
      <c r="BN14" s="21">
        <v>0.54651306100437302</v>
      </c>
      <c r="BO14" s="21"/>
      <c r="BP14" s="21">
        <v>0.54428141842718303</v>
      </c>
      <c r="BQ14" s="21">
        <v>0.35000153532582001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B2:BQ20"/>
  <sheetViews>
    <sheetView showGridLines="0" topLeftCell="A2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271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0.40856684286761102</v>
      </c>
      <c r="D9" s="17">
        <v>0.39687158580936099</v>
      </c>
      <c r="E9" s="17">
        <v>0.418490535345309</v>
      </c>
      <c r="F9" s="17"/>
      <c r="G9" s="17">
        <v>0.38381090232027099</v>
      </c>
      <c r="H9" s="17">
        <v>0.45473460701871399</v>
      </c>
      <c r="I9" s="17">
        <v>0.38659626448685103</v>
      </c>
      <c r="J9" s="17">
        <v>0.42685651982288503</v>
      </c>
      <c r="K9" s="17">
        <v>0.39104645191978499</v>
      </c>
      <c r="L9" s="17"/>
      <c r="M9" s="17">
        <v>0.47198942362707802</v>
      </c>
      <c r="N9" s="17">
        <v>0.35300234654253998</v>
      </c>
      <c r="O9" s="17">
        <v>0.52586756187488204</v>
      </c>
      <c r="P9" s="17">
        <v>0.46478830026698498</v>
      </c>
      <c r="Q9" s="17">
        <v>0.321662002186894</v>
      </c>
      <c r="R9" s="17"/>
      <c r="S9" s="17">
        <v>0.478482101589705</v>
      </c>
      <c r="T9" s="17">
        <v>0.450184446824961</v>
      </c>
      <c r="U9" s="17">
        <v>0.44722192487259799</v>
      </c>
      <c r="V9" s="17">
        <v>0.32166169418199497</v>
      </c>
      <c r="W9" s="17"/>
      <c r="X9" s="17">
        <v>0.40142522658951202</v>
      </c>
      <c r="Y9" s="17">
        <v>0.46009268242210799</v>
      </c>
      <c r="Z9" s="17">
        <v>0.38959778647101401</v>
      </c>
      <c r="AA9" s="17"/>
      <c r="AB9" s="17">
        <v>0.434584936640865</v>
      </c>
      <c r="AC9" s="17">
        <v>0.35014543028723899</v>
      </c>
      <c r="AD9" s="17"/>
      <c r="AE9" s="17">
        <v>0.40548581504569597</v>
      </c>
      <c r="AF9" s="17">
        <v>0.40909085354294999</v>
      </c>
      <c r="AG9" s="17"/>
      <c r="AH9" s="17">
        <v>0.38721966668611102</v>
      </c>
      <c r="AI9" s="17">
        <v>0.45987078488400501</v>
      </c>
      <c r="AJ9" s="17"/>
      <c r="AK9" s="17">
        <v>0.55369271441007895</v>
      </c>
      <c r="AL9" s="17">
        <v>0.39126221051646998</v>
      </c>
      <c r="AM9" s="17">
        <v>0.394779598840236</v>
      </c>
      <c r="AN9" s="17">
        <v>0.437175541122033</v>
      </c>
      <c r="AO9" s="17">
        <v>0.31893385057654999</v>
      </c>
      <c r="AP9" s="17"/>
      <c r="AQ9" s="17">
        <v>0.354667826355271</v>
      </c>
      <c r="AR9" s="17">
        <v>0.42352572638630198</v>
      </c>
      <c r="AS9" s="17"/>
      <c r="AT9" s="17">
        <v>0.36416311270100998</v>
      </c>
      <c r="AU9" s="17">
        <v>0.43935615347124601</v>
      </c>
      <c r="AV9" s="17"/>
      <c r="AW9" s="17">
        <v>0.49171771787032498</v>
      </c>
      <c r="AX9" s="17">
        <v>0.45174929917587497</v>
      </c>
      <c r="AY9" s="17">
        <v>0.39437600908390102</v>
      </c>
      <c r="AZ9" s="17">
        <v>0.17006660111313601</v>
      </c>
      <c r="BA9" s="17">
        <v>0.53672213824717996</v>
      </c>
      <c r="BB9" s="17"/>
      <c r="BC9" s="17">
        <v>0.53268707094698997</v>
      </c>
      <c r="BD9" s="17"/>
      <c r="BE9" s="17">
        <v>0.48316571870257202</v>
      </c>
      <c r="BF9" s="17">
        <v>0.37544116574703701</v>
      </c>
      <c r="BG9" s="17">
        <v>0.237340482847196</v>
      </c>
      <c r="BH9" s="17">
        <v>0.54879509372672297</v>
      </c>
      <c r="BI9" s="17"/>
      <c r="BJ9" s="17">
        <v>0.41056555670876899</v>
      </c>
      <c r="BK9" s="17"/>
      <c r="BL9" s="17">
        <v>0.41916841713513098</v>
      </c>
      <c r="BM9" s="17"/>
      <c r="BN9" s="17">
        <v>0.30323820359694398</v>
      </c>
      <c r="BO9" s="17"/>
      <c r="BP9" s="17">
        <v>0.43544110919501799</v>
      </c>
      <c r="BQ9" s="17">
        <v>0.23643899829533599</v>
      </c>
    </row>
    <row r="10" spans="2:69" x14ac:dyDescent="0.35">
      <c r="B10" s="18" t="s">
        <v>257</v>
      </c>
      <c r="C10" s="17">
        <v>0.43333880804689001</v>
      </c>
      <c r="D10" s="17">
        <v>0.42783311198803298</v>
      </c>
      <c r="E10" s="17">
        <v>0.438010516782461</v>
      </c>
      <c r="F10" s="17"/>
      <c r="G10" s="17">
        <v>0.48828834965756102</v>
      </c>
      <c r="H10" s="17">
        <v>0.38484471683268201</v>
      </c>
      <c r="I10" s="17">
        <v>0.40075737755585</v>
      </c>
      <c r="J10" s="17">
        <v>0.42164960593874901</v>
      </c>
      <c r="K10" s="17">
        <v>0.48189633623623901</v>
      </c>
      <c r="L10" s="17"/>
      <c r="M10" s="17">
        <v>0.35199211491684002</v>
      </c>
      <c r="N10" s="17">
        <v>0.45469631540649602</v>
      </c>
      <c r="O10" s="17">
        <v>0.36277742596881002</v>
      </c>
      <c r="P10" s="17">
        <v>0.41994931708606997</v>
      </c>
      <c r="Q10" s="17">
        <v>0.51532027184673801</v>
      </c>
      <c r="R10" s="17"/>
      <c r="S10" s="17">
        <v>0.44554262403821998</v>
      </c>
      <c r="T10" s="17">
        <v>0.38057062483350801</v>
      </c>
      <c r="U10" s="17">
        <v>0.35485962222469702</v>
      </c>
      <c r="V10" s="17">
        <v>0.48345989096408498</v>
      </c>
      <c r="W10" s="17"/>
      <c r="X10" s="17">
        <v>0.44561054151440399</v>
      </c>
      <c r="Y10" s="17">
        <v>0.333830825723123</v>
      </c>
      <c r="Z10" s="17">
        <v>0.48104627019928498</v>
      </c>
      <c r="AA10" s="17"/>
      <c r="AB10" s="17">
        <v>0.418996321263436</v>
      </c>
      <c r="AC10" s="17">
        <v>0.465543640003721</v>
      </c>
      <c r="AD10" s="17"/>
      <c r="AE10" s="17">
        <v>0.48473129543141003</v>
      </c>
      <c r="AF10" s="17">
        <v>0.42459814954645803</v>
      </c>
      <c r="AG10" s="17"/>
      <c r="AH10" s="17">
        <v>0.43593548003451599</v>
      </c>
      <c r="AI10" s="17">
        <v>0.42733245953550802</v>
      </c>
      <c r="AJ10" s="17"/>
      <c r="AK10" s="17">
        <v>0.36572486583123598</v>
      </c>
      <c r="AL10" s="17">
        <v>0.45035989952253502</v>
      </c>
      <c r="AM10" s="17">
        <v>0.42604429735131499</v>
      </c>
      <c r="AN10" s="17">
        <v>0.42874218742707598</v>
      </c>
      <c r="AO10" s="17">
        <v>0.49259887405701203</v>
      </c>
      <c r="AP10" s="17"/>
      <c r="AQ10" s="17">
        <v>0.464445550880423</v>
      </c>
      <c r="AR10" s="17">
        <v>0.42470558664875602</v>
      </c>
      <c r="AS10" s="17"/>
      <c r="AT10" s="17">
        <v>0.471355510374663</v>
      </c>
      <c r="AU10" s="17">
        <v>0.41255329037812599</v>
      </c>
      <c r="AV10" s="17"/>
      <c r="AW10" s="17">
        <v>0.36252779441799998</v>
      </c>
      <c r="AX10" s="17">
        <v>0.36295955012453901</v>
      </c>
      <c r="AY10" s="17">
        <v>0.42526583240461702</v>
      </c>
      <c r="AZ10" s="17">
        <v>0.709967278601495</v>
      </c>
      <c r="BA10" s="17">
        <v>0.40522024781096799</v>
      </c>
      <c r="BB10" s="17"/>
      <c r="BC10" s="17">
        <v>0.41003964675587901</v>
      </c>
      <c r="BD10" s="17"/>
      <c r="BE10" s="17">
        <v>0.354171424244416</v>
      </c>
      <c r="BF10" s="17">
        <v>0.470992986007849</v>
      </c>
      <c r="BG10" s="17">
        <v>0.62519104373271595</v>
      </c>
      <c r="BH10" s="17">
        <v>0.38182449637983001</v>
      </c>
      <c r="BI10" s="17"/>
      <c r="BJ10" s="17">
        <v>0.42062595757087501</v>
      </c>
      <c r="BK10" s="17"/>
      <c r="BL10" s="17">
        <v>0.41984925706221699</v>
      </c>
      <c r="BM10" s="17"/>
      <c r="BN10" s="17">
        <v>0.51715693427953702</v>
      </c>
      <c r="BO10" s="17"/>
      <c r="BP10" s="17">
        <v>0.44462722840568097</v>
      </c>
      <c r="BQ10" s="17">
        <v>0.38537530179471902</v>
      </c>
    </row>
    <row r="11" spans="2:69" x14ac:dyDescent="0.35">
      <c r="B11" s="18" t="s">
        <v>258</v>
      </c>
      <c r="C11" s="17">
        <v>8.9430078512878403E-2</v>
      </c>
      <c r="D11" s="17">
        <v>9.83232920372685E-2</v>
      </c>
      <c r="E11" s="17">
        <v>8.1883983911024694E-2</v>
      </c>
      <c r="F11" s="17"/>
      <c r="G11" s="17">
        <v>6.6155599911625299E-2</v>
      </c>
      <c r="H11" s="17">
        <v>8.39048403420352E-2</v>
      </c>
      <c r="I11" s="17">
        <v>0.15349950067983001</v>
      </c>
      <c r="J11" s="17">
        <v>7.8240654964744097E-2</v>
      </c>
      <c r="K11" s="17">
        <v>4.4799268255795499E-2</v>
      </c>
      <c r="L11" s="17"/>
      <c r="M11" s="17">
        <v>0.108851634614818</v>
      </c>
      <c r="N11" s="17">
        <v>0.110649788504179</v>
      </c>
      <c r="O11" s="17">
        <v>6.8610238327554696E-2</v>
      </c>
      <c r="P11" s="17">
        <v>7.0960378539355898E-2</v>
      </c>
      <c r="Q11" s="17">
        <v>7.3250796179308603E-2</v>
      </c>
      <c r="R11" s="17"/>
      <c r="S11" s="17">
        <v>3.28880215656994E-2</v>
      </c>
      <c r="T11" s="17">
        <v>0.116804099978413</v>
      </c>
      <c r="U11" s="17">
        <v>0.13249007088044901</v>
      </c>
      <c r="V11" s="17">
        <v>0.117311215564081</v>
      </c>
      <c r="W11" s="17"/>
      <c r="X11" s="17">
        <v>9.00915103583598E-2</v>
      </c>
      <c r="Y11" s="17">
        <v>9.3626206090994396E-2</v>
      </c>
      <c r="Z11" s="17">
        <v>7.8831217425999203E-2</v>
      </c>
      <c r="AA11" s="17"/>
      <c r="AB11" s="17">
        <v>8.0209695809846604E-2</v>
      </c>
      <c r="AC11" s="17">
        <v>0.110133662208794</v>
      </c>
      <c r="AD11" s="17"/>
      <c r="AE11" s="17">
        <v>8.2516295361417205E-2</v>
      </c>
      <c r="AF11" s="17">
        <v>9.0605951107267907E-2</v>
      </c>
      <c r="AG11" s="17"/>
      <c r="AH11" s="17">
        <v>0.10410668883959701</v>
      </c>
      <c r="AI11" s="17">
        <v>5.0303532820001801E-2</v>
      </c>
      <c r="AJ11" s="17"/>
      <c r="AK11" s="17">
        <v>4.6504827940446802E-2</v>
      </c>
      <c r="AL11" s="17">
        <v>8.0715723797959604E-2</v>
      </c>
      <c r="AM11" s="17">
        <v>0.102277335013853</v>
      </c>
      <c r="AN11" s="17">
        <v>7.3055041621271799E-2</v>
      </c>
      <c r="AO11" s="17">
        <v>0.13757693527144901</v>
      </c>
      <c r="AP11" s="17"/>
      <c r="AQ11" s="17">
        <v>7.5355851860233705E-2</v>
      </c>
      <c r="AR11" s="17">
        <v>9.3336174221774496E-2</v>
      </c>
      <c r="AS11" s="17"/>
      <c r="AT11" s="17">
        <v>9.1758974862942294E-2</v>
      </c>
      <c r="AU11" s="17">
        <v>8.85133431524225E-2</v>
      </c>
      <c r="AV11" s="17"/>
      <c r="AW11" s="17">
        <v>7.82215069453117E-2</v>
      </c>
      <c r="AX11" s="17">
        <v>0.10716041728871301</v>
      </c>
      <c r="AY11" s="17">
        <v>0.11708834545411</v>
      </c>
      <c r="AZ11" s="17">
        <v>5.3707919240725099E-2</v>
      </c>
      <c r="BA11" s="17">
        <v>3.3008546630965599E-2</v>
      </c>
      <c r="BB11" s="17"/>
      <c r="BC11" s="17">
        <v>3.2633500697134998E-2</v>
      </c>
      <c r="BD11" s="17"/>
      <c r="BE11" s="17">
        <v>8.9147916059528001E-2</v>
      </c>
      <c r="BF11" s="17">
        <v>0.13302918137842101</v>
      </c>
      <c r="BG11" s="17">
        <v>5.9664690706572897E-2</v>
      </c>
      <c r="BH11" s="17">
        <v>4.2821684619099097E-2</v>
      </c>
      <c r="BI11" s="17"/>
      <c r="BJ11" s="17">
        <v>9.8039680163163903E-2</v>
      </c>
      <c r="BK11" s="17"/>
      <c r="BL11" s="17">
        <v>9.83896931403693E-2</v>
      </c>
      <c r="BM11" s="17"/>
      <c r="BN11" s="17">
        <v>9.2426662059395398E-2</v>
      </c>
      <c r="BO11" s="17"/>
      <c r="BP11" s="17">
        <v>6.9527503062582194E-2</v>
      </c>
      <c r="BQ11" s="17">
        <v>0.194685953821782</v>
      </c>
    </row>
    <row r="12" spans="2:69" x14ac:dyDescent="0.35">
      <c r="B12" s="18" t="s">
        <v>259</v>
      </c>
      <c r="C12" s="17">
        <v>2.03774781514049E-2</v>
      </c>
      <c r="D12" s="17">
        <v>2.9819207135149701E-2</v>
      </c>
      <c r="E12" s="17">
        <v>1.23659556661975E-2</v>
      </c>
      <c r="F12" s="17"/>
      <c r="G12" s="17">
        <v>2.9903678524729999E-2</v>
      </c>
      <c r="H12" s="17">
        <v>1.7953936512147502E-2</v>
      </c>
      <c r="I12" s="17">
        <v>9.3581172173922995E-3</v>
      </c>
      <c r="J12" s="17">
        <v>2.2833122280190198E-2</v>
      </c>
      <c r="K12" s="17">
        <v>2.06910087751568E-2</v>
      </c>
      <c r="L12" s="17"/>
      <c r="M12" s="17">
        <v>2.9400486691443201E-2</v>
      </c>
      <c r="N12" s="17">
        <v>1.8221300386543501E-2</v>
      </c>
      <c r="O12" s="17">
        <v>8.0942519693786401E-3</v>
      </c>
      <c r="P12" s="17">
        <v>2.3775594674323001E-2</v>
      </c>
      <c r="Q12" s="17">
        <v>3.1191154877135498E-2</v>
      </c>
      <c r="R12" s="17"/>
      <c r="S12" s="17">
        <v>7.9184205673683596E-3</v>
      </c>
      <c r="T12" s="17">
        <v>1.9654417626362199E-2</v>
      </c>
      <c r="U12" s="17">
        <v>1.05541715861027E-2</v>
      </c>
      <c r="V12" s="17">
        <v>2.7107143758573E-2</v>
      </c>
      <c r="W12" s="17"/>
      <c r="X12" s="17">
        <v>1.29357866877307E-2</v>
      </c>
      <c r="Y12" s="17">
        <v>5.0786504209430601E-2</v>
      </c>
      <c r="Z12" s="17">
        <v>3.2687054232148002E-2</v>
      </c>
      <c r="AA12" s="17"/>
      <c r="AB12" s="17">
        <v>2.3348472514648302E-2</v>
      </c>
      <c r="AC12" s="17">
        <v>1.3706363465538799E-2</v>
      </c>
      <c r="AD12" s="17"/>
      <c r="AE12" s="17">
        <v>0</v>
      </c>
      <c r="AF12" s="17">
        <v>2.3843209947743201E-2</v>
      </c>
      <c r="AG12" s="17"/>
      <c r="AH12" s="17">
        <v>1.86774620860128E-2</v>
      </c>
      <c r="AI12" s="17">
        <v>2.3425178712075799E-2</v>
      </c>
      <c r="AJ12" s="17"/>
      <c r="AK12" s="17">
        <v>1.6828480656656701E-2</v>
      </c>
      <c r="AL12" s="17">
        <v>8.7738822976761704E-3</v>
      </c>
      <c r="AM12" s="17">
        <v>2.6250284640298601E-2</v>
      </c>
      <c r="AN12" s="17">
        <v>3.1902223343657499E-2</v>
      </c>
      <c r="AO12" s="17">
        <v>1.9533917623723199E-2</v>
      </c>
      <c r="AP12" s="17"/>
      <c r="AQ12" s="17">
        <v>5.2815950739573202E-2</v>
      </c>
      <c r="AR12" s="17">
        <v>1.13746546423789E-2</v>
      </c>
      <c r="AS12" s="17"/>
      <c r="AT12" s="17">
        <v>3.9803038023680397E-2</v>
      </c>
      <c r="AU12" s="17">
        <v>7.54473969914845E-3</v>
      </c>
      <c r="AV12" s="17"/>
      <c r="AW12" s="17">
        <v>2.7947769260903699E-2</v>
      </c>
      <c r="AX12" s="17">
        <v>2.7776234370270599E-2</v>
      </c>
      <c r="AY12" s="17">
        <v>1.75427724757845E-2</v>
      </c>
      <c r="AZ12" s="17">
        <v>1.8086856245985598E-2</v>
      </c>
      <c r="BA12" s="17">
        <v>0</v>
      </c>
      <c r="BB12" s="17"/>
      <c r="BC12" s="17">
        <v>0</v>
      </c>
      <c r="BD12" s="17"/>
      <c r="BE12" s="17">
        <v>3.2978440967238197E-2</v>
      </c>
      <c r="BF12" s="17">
        <v>0</v>
      </c>
      <c r="BG12" s="17">
        <v>1.6996303270346999E-2</v>
      </c>
      <c r="BH12" s="17">
        <v>0</v>
      </c>
      <c r="BI12" s="17"/>
      <c r="BJ12" s="17">
        <v>1.8601603588852E-2</v>
      </c>
      <c r="BK12" s="17"/>
      <c r="BL12" s="17">
        <v>6.6683778409474901E-3</v>
      </c>
      <c r="BM12" s="17"/>
      <c r="BN12" s="17">
        <v>2.6154524936197E-2</v>
      </c>
      <c r="BO12" s="17"/>
      <c r="BP12" s="17">
        <v>1.5383136161772301E-2</v>
      </c>
      <c r="BQ12" s="17">
        <v>5.6348761964783799E-2</v>
      </c>
    </row>
    <row r="13" spans="2:69" x14ac:dyDescent="0.35">
      <c r="B13" s="18" t="s">
        <v>141</v>
      </c>
      <c r="C13" s="21">
        <v>4.8286792421215398E-2</v>
      </c>
      <c r="D13" s="21">
        <v>4.7152803030187901E-2</v>
      </c>
      <c r="E13" s="21">
        <v>4.9249008295007599E-2</v>
      </c>
      <c r="F13" s="21"/>
      <c r="G13" s="21">
        <v>3.1841469585812798E-2</v>
      </c>
      <c r="H13" s="21">
        <v>5.8561899294421099E-2</v>
      </c>
      <c r="I13" s="21">
        <v>4.9788740060076497E-2</v>
      </c>
      <c r="J13" s="21">
        <v>5.0420096993431501E-2</v>
      </c>
      <c r="K13" s="21">
        <v>6.1566934813023597E-2</v>
      </c>
      <c r="L13" s="21"/>
      <c r="M13" s="21">
        <v>3.77663401498207E-2</v>
      </c>
      <c r="N13" s="21">
        <v>6.3430249160242397E-2</v>
      </c>
      <c r="O13" s="21">
        <v>3.4650521859374103E-2</v>
      </c>
      <c r="P13" s="21">
        <v>2.0526409433266501E-2</v>
      </c>
      <c r="Q13" s="21">
        <v>5.8575774909924001E-2</v>
      </c>
      <c r="R13" s="21"/>
      <c r="S13" s="21">
        <v>3.5168832239006999E-2</v>
      </c>
      <c r="T13" s="21">
        <v>3.2786410736754798E-2</v>
      </c>
      <c r="U13" s="21">
        <v>5.4874210436154099E-2</v>
      </c>
      <c r="V13" s="21">
        <v>5.0460055531265903E-2</v>
      </c>
      <c r="W13" s="21"/>
      <c r="X13" s="21">
        <v>4.9936934849992898E-2</v>
      </c>
      <c r="Y13" s="21">
        <v>6.1663781554344203E-2</v>
      </c>
      <c r="Z13" s="21">
        <v>1.7837671671553802E-2</v>
      </c>
      <c r="AA13" s="21"/>
      <c r="AB13" s="21">
        <v>4.2860573771204002E-2</v>
      </c>
      <c r="AC13" s="21">
        <v>6.0470904034707097E-2</v>
      </c>
      <c r="AD13" s="21"/>
      <c r="AE13" s="21">
        <v>2.72665941614775E-2</v>
      </c>
      <c r="AF13" s="21">
        <v>5.1861835855580997E-2</v>
      </c>
      <c r="AG13" s="21"/>
      <c r="AH13" s="21">
        <v>5.40607023537635E-2</v>
      </c>
      <c r="AI13" s="21">
        <v>3.90680440484086E-2</v>
      </c>
      <c r="AJ13" s="21"/>
      <c r="AK13" s="21">
        <v>1.7249111161581801E-2</v>
      </c>
      <c r="AL13" s="21">
        <v>6.8888283865359307E-2</v>
      </c>
      <c r="AM13" s="21">
        <v>5.0648484154297298E-2</v>
      </c>
      <c r="AN13" s="21">
        <v>2.9125006485961499E-2</v>
      </c>
      <c r="AO13" s="21">
        <v>3.1356422471266202E-2</v>
      </c>
      <c r="AP13" s="21"/>
      <c r="AQ13" s="21">
        <v>5.2714820164498299E-2</v>
      </c>
      <c r="AR13" s="21">
        <v>4.70578581007879E-2</v>
      </c>
      <c r="AS13" s="21"/>
      <c r="AT13" s="21">
        <v>3.29193640377042E-2</v>
      </c>
      <c r="AU13" s="21">
        <v>5.2032473299057802E-2</v>
      </c>
      <c r="AV13" s="21"/>
      <c r="AW13" s="21">
        <v>3.95852115054596E-2</v>
      </c>
      <c r="AX13" s="21">
        <v>5.0354499040602102E-2</v>
      </c>
      <c r="AY13" s="21">
        <v>4.5727040581588302E-2</v>
      </c>
      <c r="AZ13" s="21">
        <v>4.8171344798658103E-2</v>
      </c>
      <c r="BA13" s="21">
        <v>2.50490673108868E-2</v>
      </c>
      <c r="BB13" s="21"/>
      <c r="BC13" s="21">
        <v>2.4639781599995799E-2</v>
      </c>
      <c r="BD13" s="21"/>
      <c r="BE13" s="21">
        <v>4.0536500026245599E-2</v>
      </c>
      <c r="BF13" s="21">
        <v>2.0536666866692602E-2</v>
      </c>
      <c r="BG13" s="21">
        <v>6.0807479443167597E-2</v>
      </c>
      <c r="BH13" s="21">
        <v>2.65587252743484E-2</v>
      </c>
      <c r="BI13" s="21"/>
      <c r="BJ13" s="21">
        <v>5.21672019683403E-2</v>
      </c>
      <c r="BK13" s="21"/>
      <c r="BL13" s="21">
        <v>5.5924254821334202E-2</v>
      </c>
      <c r="BM13" s="21"/>
      <c r="BN13" s="21">
        <v>6.1023675127926003E-2</v>
      </c>
      <c r="BO13" s="21"/>
      <c r="BP13" s="21">
        <v>3.5021023174947E-2</v>
      </c>
      <c r="BQ13" s="21">
        <v>0.127150984123379</v>
      </c>
    </row>
    <row r="14" spans="2:69" x14ac:dyDescent="0.35">
      <c r="B14" s="18" t="s">
        <v>260</v>
      </c>
      <c r="C14" s="21">
        <v>0.84190565091450098</v>
      </c>
      <c r="D14" s="21">
        <v>0.82470469779739397</v>
      </c>
      <c r="E14" s="21">
        <v>0.85650105212776995</v>
      </c>
      <c r="F14" s="21"/>
      <c r="G14" s="21">
        <v>0.872099251977832</v>
      </c>
      <c r="H14" s="21">
        <v>0.839579323851396</v>
      </c>
      <c r="I14" s="21">
        <v>0.78735364204270097</v>
      </c>
      <c r="J14" s="21">
        <v>0.84850612576163398</v>
      </c>
      <c r="K14" s="21">
        <v>0.872942788156024</v>
      </c>
      <c r="L14" s="21"/>
      <c r="M14" s="21">
        <v>0.82398153854391798</v>
      </c>
      <c r="N14" s="21">
        <v>0.80769866194903495</v>
      </c>
      <c r="O14" s="21">
        <v>0.88864498784369295</v>
      </c>
      <c r="P14" s="21">
        <v>0.88473761735305501</v>
      </c>
      <c r="Q14" s="21">
        <v>0.83698227403363201</v>
      </c>
      <c r="R14" s="21"/>
      <c r="S14" s="21">
        <v>0.92402472562792504</v>
      </c>
      <c r="T14" s="21">
        <v>0.83075507165846996</v>
      </c>
      <c r="U14" s="21">
        <v>0.80208154709729396</v>
      </c>
      <c r="V14" s="21">
        <v>0.80512158514608001</v>
      </c>
      <c r="W14" s="21"/>
      <c r="X14" s="21">
        <v>0.84703576810391601</v>
      </c>
      <c r="Y14" s="21">
        <v>0.79392350814523105</v>
      </c>
      <c r="Z14" s="21">
        <v>0.87064405667029898</v>
      </c>
      <c r="AA14" s="21"/>
      <c r="AB14" s="21">
        <v>0.85358125790430095</v>
      </c>
      <c r="AC14" s="21">
        <v>0.81568907029096105</v>
      </c>
      <c r="AD14" s="21"/>
      <c r="AE14" s="21">
        <v>0.89021711047710494</v>
      </c>
      <c r="AF14" s="21">
        <v>0.83368900308940797</v>
      </c>
      <c r="AG14" s="21"/>
      <c r="AH14" s="21">
        <v>0.82315514672062695</v>
      </c>
      <c r="AI14" s="21">
        <v>0.88720324441951404</v>
      </c>
      <c r="AJ14" s="21"/>
      <c r="AK14" s="21">
        <v>0.91941758024131504</v>
      </c>
      <c r="AL14" s="21">
        <v>0.841622110039005</v>
      </c>
      <c r="AM14" s="21">
        <v>0.82082389619155105</v>
      </c>
      <c r="AN14" s="21">
        <v>0.86591772854910898</v>
      </c>
      <c r="AO14" s="21">
        <v>0.81153272463356096</v>
      </c>
      <c r="AP14" s="21"/>
      <c r="AQ14" s="21">
        <v>0.81911337723569499</v>
      </c>
      <c r="AR14" s="21">
        <v>0.84823131303505905</v>
      </c>
      <c r="AS14" s="21"/>
      <c r="AT14" s="21">
        <v>0.83551862307567304</v>
      </c>
      <c r="AU14" s="21">
        <v>0.85190944384937095</v>
      </c>
      <c r="AV14" s="21"/>
      <c r="AW14" s="21">
        <v>0.85424551228832502</v>
      </c>
      <c r="AX14" s="21">
        <v>0.81470884930041398</v>
      </c>
      <c r="AY14" s="21">
        <v>0.81964184148851704</v>
      </c>
      <c r="AZ14" s="21">
        <v>0.88003387971463098</v>
      </c>
      <c r="BA14" s="21">
        <v>0.94194238605814795</v>
      </c>
      <c r="BB14" s="21"/>
      <c r="BC14" s="21">
        <v>0.94272671770286898</v>
      </c>
      <c r="BD14" s="21"/>
      <c r="BE14" s="21">
        <v>0.83733714294698802</v>
      </c>
      <c r="BF14" s="21">
        <v>0.84643415175488601</v>
      </c>
      <c r="BG14" s="21">
        <v>0.86253152657991194</v>
      </c>
      <c r="BH14" s="21">
        <v>0.93061959010655204</v>
      </c>
      <c r="BI14" s="21"/>
      <c r="BJ14" s="21">
        <v>0.83119151427964399</v>
      </c>
      <c r="BK14" s="21"/>
      <c r="BL14" s="21">
        <v>0.83901767419734896</v>
      </c>
      <c r="BM14" s="21"/>
      <c r="BN14" s="21">
        <v>0.82039513787648199</v>
      </c>
      <c r="BO14" s="21"/>
      <c r="BP14" s="21">
        <v>0.88006833760069902</v>
      </c>
      <c r="BQ14" s="21">
        <v>0.62181430009005501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B2:BQ20"/>
  <sheetViews>
    <sheetView showGridLines="0" topLeftCell="A5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272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6.3524539030377303E-2</v>
      </c>
      <c r="D9" s="17">
        <v>6.5305166241236404E-2</v>
      </c>
      <c r="E9" s="17">
        <v>6.2013636211398999E-2</v>
      </c>
      <c r="F9" s="17"/>
      <c r="G9" s="17">
        <v>7.3986370866431103E-2</v>
      </c>
      <c r="H9" s="17">
        <v>5.2119338189769097E-2</v>
      </c>
      <c r="I9" s="17">
        <v>5.8480737199043398E-2</v>
      </c>
      <c r="J9" s="17">
        <v>3.90035358533364E-2</v>
      </c>
      <c r="K9" s="17">
        <v>0.105628338717418</v>
      </c>
      <c r="L9" s="17"/>
      <c r="M9" s="17">
        <v>8.9861932043282994E-2</v>
      </c>
      <c r="N9" s="17">
        <v>6.4556636942507101E-2</v>
      </c>
      <c r="O9" s="17">
        <v>8.7074087831056302E-2</v>
      </c>
      <c r="P9" s="17">
        <v>4.5816099317775201E-2</v>
      </c>
      <c r="Q9" s="17">
        <v>3.7062755620310597E-2</v>
      </c>
      <c r="R9" s="17"/>
      <c r="S9" s="17">
        <v>8.2137223987209296E-2</v>
      </c>
      <c r="T9" s="17">
        <v>5.8094887948366897E-2</v>
      </c>
      <c r="U9" s="17">
        <v>8.1009567803116397E-2</v>
      </c>
      <c r="V9" s="17">
        <v>4.6145295027460703E-2</v>
      </c>
      <c r="W9" s="17"/>
      <c r="X9" s="17">
        <v>5.6942133393905497E-2</v>
      </c>
      <c r="Y9" s="17">
        <v>7.1003128226345705E-2</v>
      </c>
      <c r="Z9" s="17">
        <v>0.10116673706682799</v>
      </c>
      <c r="AA9" s="17"/>
      <c r="AB9" s="17">
        <v>5.6105631333872003E-2</v>
      </c>
      <c r="AC9" s="17">
        <v>8.0183064101832596E-2</v>
      </c>
      <c r="AD9" s="17"/>
      <c r="AE9" s="17">
        <v>9.3227712387845399E-2</v>
      </c>
      <c r="AF9" s="17">
        <v>5.8472724885748797E-2</v>
      </c>
      <c r="AG9" s="17"/>
      <c r="AH9" s="17">
        <v>4.5223961009021901E-2</v>
      </c>
      <c r="AI9" s="17">
        <v>0.119981272547592</v>
      </c>
      <c r="AJ9" s="17"/>
      <c r="AK9" s="17">
        <v>6.5543465879195906E-2</v>
      </c>
      <c r="AL9" s="17">
        <v>7.7068880901909595E-2</v>
      </c>
      <c r="AM9" s="17">
        <v>5.8827422312615299E-2</v>
      </c>
      <c r="AN9" s="17">
        <v>5.8452423076753302E-2</v>
      </c>
      <c r="AO9" s="17">
        <v>4.3059409110304703E-2</v>
      </c>
      <c r="AP9" s="17"/>
      <c r="AQ9" s="17">
        <v>5.2511789534861499E-2</v>
      </c>
      <c r="AR9" s="17">
        <v>6.6580966542115594E-2</v>
      </c>
      <c r="AS9" s="17"/>
      <c r="AT9" s="17">
        <v>3.5442001493639103E-2</v>
      </c>
      <c r="AU9" s="17">
        <v>7.5725643148145005E-2</v>
      </c>
      <c r="AV9" s="17"/>
      <c r="AW9" s="17">
        <v>3.95852115054596E-2</v>
      </c>
      <c r="AX9" s="17">
        <v>4.76909531828352E-2</v>
      </c>
      <c r="AY9" s="17">
        <v>6.9776462122878302E-2</v>
      </c>
      <c r="AZ9" s="17">
        <v>4.0802646907227798E-2</v>
      </c>
      <c r="BA9" s="17">
        <v>0.14131907925173701</v>
      </c>
      <c r="BB9" s="17"/>
      <c r="BC9" s="17">
        <v>9.78976557555018E-2</v>
      </c>
      <c r="BD9" s="17"/>
      <c r="BE9" s="17">
        <v>4.7839602379560101E-2</v>
      </c>
      <c r="BF9" s="17">
        <v>9.7980681935582098E-2</v>
      </c>
      <c r="BG9" s="17">
        <v>3.3203986951369301E-2</v>
      </c>
      <c r="BH9" s="17">
        <v>0.10567225399675299</v>
      </c>
      <c r="BI9" s="17"/>
      <c r="BJ9" s="17">
        <v>6.7377841513497697E-2</v>
      </c>
      <c r="BK9" s="17"/>
      <c r="BL9" s="17">
        <v>6.3557488953056698E-2</v>
      </c>
      <c r="BM9" s="17"/>
      <c r="BN9" s="17">
        <v>1.47060793497327E-2</v>
      </c>
      <c r="BO9" s="17"/>
      <c r="BP9" s="17">
        <v>6.6906842663605706E-2</v>
      </c>
      <c r="BQ9" s="17">
        <v>4.9978595323141799E-2</v>
      </c>
    </row>
    <row r="10" spans="2:69" x14ac:dyDescent="0.35">
      <c r="B10" s="18" t="s">
        <v>257</v>
      </c>
      <c r="C10" s="17">
        <v>0.38467916621116299</v>
      </c>
      <c r="D10" s="17">
        <v>0.33036531598110402</v>
      </c>
      <c r="E10" s="17">
        <v>0.430765707471293</v>
      </c>
      <c r="F10" s="17"/>
      <c r="G10" s="17">
        <v>0.39325888137361198</v>
      </c>
      <c r="H10" s="17">
        <v>0.41804310369081799</v>
      </c>
      <c r="I10" s="17">
        <v>0.39356059112362302</v>
      </c>
      <c r="J10" s="17">
        <v>0.366520618374723</v>
      </c>
      <c r="K10" s="17">
        <v>0.29788602645332801</v>
      </c>
      <c r="L10" s="17"/>
      <c r="M10" s="17">
        <v>0.31037468723567202</v>
      </c>
      <c r="N10" s="17">
        <v>0.42576919864003099</v>
      </c>
      <c r="O10" s="17">
        <v>0.42228991924659398</v>
      </c>
      <c r="P10" s="17">
        <v>0.34076213560209001</v>
      </c>
      <c r="Q10" s="17">
        <v>0.32882131685506799</v>
      </c>
      <c r="R10" s="17"/>
      <c r="S10" s="17">
        <v>0.39683627220929901</v>
      </c>
      <c r="T10" s="17">
        <v>0.365607951116807</v>
      </c>
      <c r="U10" s="17">
        <v>0.45776724901698301</v>
      </c>
      <c r="V10" s="17">
        <v>0.31254993355257199</v>
      </c>
      <c r="W10" s="17"/>
      <c r="X10" s="17">
        <v>0.39543442234494203</v>
      </c>
      <c r="Y10" s="17">
        <v>0.31354625933783198</v>
      </c>
      <c r="Z10" s="17">
        <v>0.40433976882235001</v>
      </c>
      <c r="AA10" s="17"/>
      <c r="AB10" s="17">
        <v>0.37947003486823699</v>
      </c>
      <c r="AC10" s="17">
        <v>0.39637582677448702</v>
      </c>
      <c r="AD10" s="17"/>
      <c r="AE10" s="17">
        <v>0.38198266716999302</v>
      </c>
      <c r="AF10" s="17">
        <v>0.38513777754649903</v>
      </c>
      <c r="AG10" s="17"/>
      <c r="AH10" s="17">
        <v>0.38840656098694099</v>
      </c>
      <c r="AI10" s="17">
        <v>0.44094779686119001</v>
      </c>
      <c r="AJ10" s="17"/>
      <c r="AK10" s="17">
        <v>0.47744304383500702</v>
      </c>
      <c r="AL10" s="17">
        <v>0.31655193125492398</v>
      </c>
      <c r="AM10" s="17">
        <v>0.40948915732146701</v>
      </c>
      <c r="AN10" s="17">
        <v>0.35826818306619701</v>
      </c>
      <c r="AO10" s="17">
        <v>0.448475450874596</v>
      </c>
      <c r="AP10" s="17"/>
      <c r="AQ10" s="17">
        <v>0.39337142535847802</v>
      </c>
      <c r="AR10" s="17">
        <v>0.38226675684801298</v>
      </c>
      <c r="AS10" s="17"/>
      <c r="AT10" s="17">
        <v>0.40771261154449401</v>
      </c>
      <c r="AU10" s="17">
        <v>0.37297625079125402</v>
      </c>
      <c r="AV10" s="17"/>
      <c r="AW10" s="17">
        <v>0.31869049916671499</v>
      </c>
      <c r="AX10" s="17">
        <v>0.40562808651391602</v>
      </c>
      <c r="AY10" s="17">
        <v>0.39959989706221999</v>
      </c>
      <c r="AZ10" s="17">
        <v>0.41097823572220699</v>
      </c>
      <c r="BA10" s="17">
        <v>0.38548365790227401</v>
      </c>
      <c r="BB10" s="17"/>
      <c r="BC10" s="17">
        <v>0.41442548992004802</v>
      </c>
      <c r="BD10" s="17"/>
      <c r="BE10" s="17">
        <v>0.405457143110804</v>
      </c>
      <c r="BF10" s="17">
        <v>0.33004594472853399</v>
      </c>
      <c r="BG10" s="17">
        <v>0.42206771703165602</v>
      </c>
      <c r="BH10" s="17">
        <v>0.42220717177674399</v>
      </c>
      <c r="BI10" s="17"/>
      <c r="BJ10" s="17">
        <v>0.37623385620676503</v>
      </c>
      <c r="BK10" s="17"/>
      <c r="BL10" s="17">
        <v>0.39310792060693001</v>
      </c>
      <c r="BM10" s="17"/>
      <c r="BN10" s="17">
        <v>0.386629865664464</v>
      </c>
      <c r="BO10" s="17"/>
      <c r="BP10" s="17">
        <v>0.39542994312354302</v>
      </c>
      <c r="BQ10" s="17">
        <v>0.33070303086050501</v>
      </c>
    </row>
    <row r="11" spans="2:69" x14ac:dyDescent="0.35">
      <c r="B11" s="18" t="s">
        <v>258</v>
      </c>
      <c r="C11" s="17">
        <v>0.39997975750245202</v>
      </c>
      <c r="D11" s="17">
        <v>0.45456746365469702</v>
      </c>
      <c r="E11" s="17">
        <v>0.35366084324347002</v>
      </c>
      <c r="F11" s="17"/>
      <c r="G11" s="17">
        <v>0.37814185366087599</v>
      </c>
      <c r="H11" s="17">
        <v>0.38087195434023002</v>
      </c>
      <c r="I11" s="17">
        <v>0.37761674556492902</v>
      </c>
      <c r="J11" s="17">
        <v>0.46632219536165898</v>
      </c>
      <c r="K11" s="17">
        <v>0.45088874654774702</v>
      </c>
      <c r="L11" s="17"/>
      <c r="M11" s="17">
        <v>0.45649688669017602</v>
      </c>
      <c r="N11" s="17">
        <v>0.37812300548683803</v>
      </c>
      <c r="O11" s="17">
        <v>0.34243640385623703</v>
      </c>
      <c r="P11" s="17">
        <v>0.4489907625242</v>
      </c>
      <c r="Q11" s="17">
        <v>0.44216561211664801</v>
      </c>
      <c r="R11" s="17"/>
      <c r="S11" s="17">
        <v>0.405018479303214</v>
      </c>
      <c r="T11" s="17">
        <v>0.40759097437230901</v>
      </c>
      <c r="U11" s="17">
        <v>0.320706763500203</v>
      </c>
      <c r="V11" s="17">
        <v>0.48327729836177402</v>
      </c>
      <c r="W11" s="17"/>
      <c r="X11" s="17">
        <v>0.40476858629266099</v>
      </c>
      <c r="Y11" s="17">
        <v>0.40623537978483698</v>
      </c>
      <c r="Z11" s="17">
        <v>0.35647997774266799</v>
      </c>
      <c r="AA11" s="17"/>
      <c r="AB11" s="17">
        <v>0.41227123163816498</v>
      </c>
      <c r="AC11" s="17">
        <v>0.37238029968046299</v>
      </c>
      <c r="AD11" s="17"/>
      <c r="AE11" s="17">
        <v>0.43602735404120502</v>
      </c>
      <c r="AF11" s="17">
        <v>0.39384890556004298</v>
      </c>
      <c r="AG11" s="17"/>
      <c r="AH11" s="17">
        <v>0.40026024411856098</v>
      </c>
      <c r="AI11" s="17">
        <v>0.322188305872879</v>
      </c>
      <c r="AJ11" s="17"/>
      <c r="AK11" s="17">
        <v>0.37727095376949699</v>
      </c>
      <c r="AL11" s="17">
        <v>0.46674363987391698</v>
      </c>
      <c r="AM11" s="17">
        <v>0.32734051452131502</v>
      </c>
      <c r="AN11" s="17">
        <v>0.47850778884921702</v>
      </c>
      <c r="AO11" s="17">
        <v>0.39655972594090899</v>
      </c>
      <c r="AP11" s="17"/>
      <c r="AQ11" s="17">
        <v>0.32517118090608899</v>
      </c>
      <c r="AR11" s="17">
        <v>0.42074178352657898</v>
      </c>
      <c r="AS11" s="17"/>
      <c r="AT11" s="17">
        <v>0.37358216828563801</v>
      </c>
      <c r="AU11" s="17">
        <v>0.41941276583779902</v>
      </c>
      <c r="AV11" s="17"/>
      <c r="AW11" s="17">
        <v>0.37478066754600903</v>
      </c>
      <c r="AX11" s="17">
        <v>0.40177888327100097</v>
      </c>
      <c r="AY11" s="17">
        <v>0.41098216338808202</v>
      </c>
      <c r="AZ11" s="17">
        <v>0.37416850944129199</v>
      </c>
      <c r="BA11" s="17">
        <v>0.36134095230308899</v>
      </c>
      <c r="BB11" s="17"/>
      <c r="BC11" s="17">
        <v>0.39508376313336202</v>
      </c>
      <c r="BD11" s="17"/>
      <c r="BE11" s="17">
        <v>0.40344056484385199</v>
      </c>
      <c r="BF11" s="17">
        <v>0.460446349736362</v>
      </c>
      <c r="BG11" s="17">
        <v>0.36263175901098899</v>
      </c>
      <c r="BH11" s="17">
        <v>0.38856876200644602</v>
      </c>
      <c r="BI11" s="17"/>
      <c r="BJ11" s="17">
        <v>0.40445730008215702</v>
      </c>
      <c r="BK11" s="17"/>
      <c r="BL11" s="17">
        <v>0.39167864216772302</v>
      </c>
      <c r="BM11" s="17"/>
      <c r="BN11" s="17">
        <v>0.42074317157893198</v>
      </c>
      <c r="BO11" s="17"/>
      <c r="BP11" s="17">
        <v>0.40438551949089602</v>
      </c>
      <c r="BQ11" s="17">
        <v>0.371310544262139</v>
      </c>
    </row>
    <row r="12" spans="2:69" x14ac:dyDescent="0.35">
      <c r="B12" s="18" t="s">
        <v>259</v>
      </c>
      <c r="C12" s="17">
        <v>7.2030107062274001E-2</v>
      </c>
      <c r="D12" s="17">
        <v>9.0716446834518502E-2</v>
      </c>
      <c r="E12" s="17">
        <v>5.6174321378391102E-2</v>
      </c>
      <c r="F12" s="17"/>
      <c r="G12" s="17">
        <v>7.0477682138144995E-2</v>
      </c>
      <c r="H12" s="17">
        <v>7.0073274701916599E-2</v>
      </c>
      <c r="I12" s="17">
        <v>8.8290475103416199E-2</v>
      </c>
      <c r="J12" s="17">
        <v>7.7733553416850204E-2</v>
      </c>
      <c r="K12" s="17">
        <v>3.9230685212686703E-2</v>
      </c>
      <c r="L12" s="17"/>
      <c r="M12" s="17">
        <v>8.4742957267424507E-2</v>
      </c>
      <c r="N12" s="17">
        <v>4.58495917171933E-2</v>
      </c>
      <c r="O12" s="17">
        <v>8.8513751332543897E-2</v>
      </c>
      <c r="P12" s="17">
        <v>7.89217635952843E-2</v>
      </c>
      <c r="Q12" s="17">
        <v>9.6870543786105406E-2</v>
      </c>
      <c r="R12" s="17"/>
      <c r="S12" s="17">
        <v>2.2438616996313401E-2</v>
      </c>
      <c r="T12" s="17">
        <v>0.113535777021291</v>
      </c>
      <c r="U12" s="17">
        <v>7.0963841095646296E-2</v>
      </c>
      <c r="V12" s="17">
        <v>9.1205804368467702E-2</v>
      </c>
      <c r="W12" s="17"/>
      <c r="X12" s="17">
        <v>5.3285986014958597E-2</v>
      </c>
      <c r="Y12" s="17">
        <v>0.13618312351128301</v>
      </c>
      <c r="Z12" s="17">
        <v>0.1201758446966</v>
      </c>
      <c r="AA12" s="17"/>
      <c r="AB12" s="17">
        <v>7.2876245857949398E-2</v>
      </c>
      <c r="AC12" s="17">
        <v>7.0130174495606795E-2</v>
      </c>
      <c r="AD12" s="17"/>
      <c r="AE12" s="17">
        <v>1.5796527384792501E-2</v>
      </c>
      <c r="AF12" s="17">
        <v>8.15941219841467E-2</v>
      </c>
      <c r="AG12" s="17"/>
      <c r="AH12" s="17">
        <v>7.2794014702021403E-2</v>
      </c>
      <c r="AI12" s="17">
        <v>7.4411070629270007E-2</v>
      </c>
      <c r="AJ12" s="17"/>
      <c r="AK12" s="17">
        <v>3.3656961313313298E-2</v>
      </c>
      <c r="AL12" s="17">
        <v>4.75168902433439E-2</v>
      </c>
      <c r="AM12" s="17">
        <v>0.11377635706015</v>
      </c>
      <c r="AN12" s="17">
        <v>4.4032206016825698E-2</v>
      </c>
      <c r="AO12" s="17">
        <v>5.5841981037009499E-2</v>
      </c>
      <c r="AP12" s="17"/>
      <c r="AQ12" s="17">
        <v>0.111703518177969</v>
      </c>
      <c r="AR12" s="17">
        <v>6.1019332208284503E-2</v>
      </c>
      <c r="AS12" s="17"/>
      <c r="AT12" s="17">
        <v>0.10034043540595</v>
      </c>
      <c r="AU12" s="17">
        <v>5.6437934410995101E-2</v>
      </c>
      <c r="AV12" s="17"/>
      <c r="AW12" s="17">
        <v>0.18777319877089699</v>
      </c>
      <c r="AX12" s="17">
        <v>6.3494420397689294E-2</v>
      </c>
      <c r="AY12" s="17">
        <v>6.3228580749220803E-2</v>
      </c>
      <c r="AZ12" s="17">
        <v>0.106091313271495</v>
      </c>
      <c r="BA12" s="17">
        <v>4.83624858142662E-2</v>
      </c>
      <c r="BB12" s="17"/>
      <c r="BC12" s="17">
        <v>4.5533750323492703E-2</v>
      </c>
      <c r="BD12" s="17"/>
      <c r="BE12" s="17">
        <v>6.0000668202873503E-2</v>
      </c>
      <c r="BF12" s="17">
        <v>9.09903567328295E-2</v>
      </c>
      <c r="BG12" s="17">
        <v>0.102694228681006</v>
      </c>
      <c r="BH12" s="17">
        <v>3.5258047786455901E-2</v>
      </c>
      <c r="BI12" s="17"/>
      <c r="BJ12" s="17">
        <v>7.2339877213585299E-2</v>
      </c>
      <c r="BK12" s="17"/>
      <c r="BL12" s="17">
        <v>6.5879628276953706E-2</v>
      </c>
      <c r="BM12" s="17"/>
      <c r="BN12" s="17">
        <v>0.108814429294617</v>
      </c>
      <c r="BO12" s="17"/>
      <c r="BP12" s="17">
        <v>6.2703078922665301E-2</v>
      </c>
      <c r="BQ12" s="17">
        <v>0.14395893817491501</v>
      </c>
    </row>
    <row r="13" spans="2:69" x14ac:dyDescent="0.35">
      <c r="B13" s="18" t="s">
        <v>141</v>
      </c>
      <c r="C13" s="21">
        <v>7.9786430193733604E-2</v>
      </c>
      <c r="D13" s="21">
        <v>5.9045607288443602E-2</v>
      </c>
      <c r="E13" s="21">
        <v>9.7385491695447399E-2</v>
      </c>
      <c r="F13" s="21"/>
      <c r="G13" s="21">
        <v>8.4135211960935305E-2</v>
      </c>
      <c r="H13" s="21">
        <v>7.8892329077266801E-2</v>
      </c>
      <c r="I13" s="21">
        <v>8.2051451008988599E-2</v>
      </c>
      <c r="J13" s="21">
        <v>5.0420096993431501E-2</v>
      </c>
      <c r="K13" s="21">
        <v>0.106366203068819</v>
      </c>
      <c r="L13" s="21"/>
      <c r="M13" s="21">
        <v>5.8523536763444899E-2</v>
      </c>
      <c r="N13" s="21">
        <v>8.5701567213431001E-2</v>
      </c>
      <c r="O13" s="21">
        <v>5.9685837733569398E-2</v>
      </c>
      <c r="P13" s="21">
        <v>8.5509238960650505E-2</v>
      </c>
      <c r="Q13" s="21">
        <v>9.5079771621868106E-2</v>
      </c>
      <c r="R13" s="21"/>
      <c r="S13" s="21">
        <v>9.3569407503963406E-2</v>
      </c>
      <c r="T13" s="21">
        <v>5.5170409541225401E-2</v>
      </c>
      <c r="U13" s="21">
        <v>6.9552578584051505E-2</v>
      </c>
      <c r="V13" s="21">
        <v>6.6821668689725902E-2</v>
      </c>
      <c r="W13" s="21"/>
      <c r="X13" s="21">
        <v>8.9568871953532705E-2</v>
      </c>
      <c r="Y13" s="21">
        <v>7.3032109139701804E-2</v>
      </c>
      <c r="Z13" s="21">
        <v>1.7837671671553802E-2</v>
      </c>
      <c r="AA13" s="21"/>
      <c r="AB13" s="21">
        <v>7.9276856301777193E-2</v>
      </c>
      <c r="AC13" s="21">
        <v>8.0930634947610505E-2</v>
      </c>
      <c r="AD13" s="21"/>
      <c r="AE13" s="21">
        <v>7.2965739016165002E-2</v>
      </c>
      <c r="AF13" s="21">
        <v>8.0946470023562797E-2</v>
      </c>
      <c r="AG13" s="21"/>
      <c r="AH13" s="21">
        <v>9.3315219183454895E-2</v>
      </c>
      <c r="AI13" s="21">
        <v>4.2471554089069698E-2</v>
      </c>
      <c r="AJ13" s="21"/>
      <c r="AK13" s="21">
        <v>4.6085575202986701E-2</v>
      </c>
      <c r="AL13" s="21">
        <v>9.21186577259058E-2</v>
      </c>
      <c r="AM13" s="21">
        <v>9.0566548784452194E-2</v>
      </c>
      <c r="AN13" s="21">
        <v>6.0739398991007297E-2</v>
      </c>
      <c r="AO13" s="21">
        <v>5.6063433037180699E-2</v>
      </c>
      <c r="AP13" s="21"/>
      <c r="AQ13" s="21">
        <v>0.117242086022603</v>
      </c>
      <c r="AR13" s="21">
        <v>6.9391160875007393E-2</v>
      </c>
      <c r="AS13" s="21"/>
      <c r="AT13" s="21">
        <v>8.2922783270278702E-2</v>
      </c>
      <c r="AU13" s="21">
        <v>7.5447405811806895E-2</v>
      </c>
      <c r="AV13" s="21"/>
      <c r="AW13" s="21">
        <v>7.9170423010919103E-2</v>
      </c>
      <c r="AX13" s="21">
        <v>8.1407656634558595E-2</v>
      </c>
      <c r="AY13" s="21">
        <v>5.6412896677599099E-2</v>
      </c>
      <c r="AZ13" s="21">
        <v>6.7959294657778502E-2</v>
      </c>
      <c r="BA13" s="21">
        <v>6.3493824728633297E-2</v>
      </c>
      <c r="BB13" s="21"/>
      <c r="BC13" s="21">
        <v>4.7059340867595702E-2</v>
      </c>
      <c r="BD13" s="21"/>
      <c r="BE13" s="21">
        <v>8.3262021462909896E-2</v>
      </c>
      <c r="BF13" s="21">
        <v>2.0536666866692602E-2</v>
      </c>
      <c r="BG13" s="21">
        <v>7.9402308324979395E-2</v>
      </c>
      <c r="BH13" s="21">
        <v>4.8293764433601401E-2</v>
      </c>
      <c r="BI13" s="21"/>
      <c r="BJ13" s="21">
        <v>7.9591124983995204E-2</v>
      </c>
      <c r="BK13" s="21"/>
      <c r="BL13" s="21">
        <v>8.5776319995336303E-2</v>
      </c>
      <c r="BM13" s="21"/>
      <c r="BN13" s="21">
        <v>6.9106454112254204E-2</v>
      </c>
      <c r="BO13" s="21"/>
      <c r="BP13" s="21">
        <v>7.0574615799290794E-2</v>
      </c>
      <c r="BQ13" s="21">
        <v>0.104048891379299</v>
      </c>
    </row>
    <row r="14" spans="2:69" x14ac:dyDescent="0.35">
      <c r="B14" s="18" t="s">
        <v>260</v>
      </c>
      <c r="C14" s="21">
        <v>0.44820370524154102</v>
      </c>
      <c r="D14" s="21">
        <v>0.39567048222234102</v>
      </c>
      <c r="E14" s="21">
        <v>0.492779343682691</v>
      </c>
      <c r="F14" s="21"/>
      <c r="G14" s="21">
        <v>0.46724525224004299</v>
      </c>
      <c r="H14" s="21">
        <v>0.47016244188058698</v>
      </c>
      <c r="I14" s="21">
        <v>0.45204132832266603</v>
      </c>
      <c r="J14" s="21">
        <v>0.40552415422805899</v>
      </c>
      <c r="K14" s="21">
        <v>0.40351436517074701</v>
      </c>
      <c r="L14" s="21"/>
      <c r="M14" s="21">
        <v>0.40023661927895499</v>
      </c>
      <c r="N14" s="21">
        <v>0.49032583558253801</v>
      </c>
      <c r="O14" s="21">
        <v>0.50936400707764995</v>
      </c>
      <c r="P14" s="21">
        <v>0.38657823491986498</v>
      </c>
      <c r="Q14" s="21">
        <v>0.36588407247537902</v>
      </c>
      <c r="R14" s="21"/>
      <c r="S14" s="21">
        <v>0.47897349619650897</v>
      </c>
      <c r="T14" s="21">
        <v>0.42370283906517398</v>
      </c>
      <c r="U14" s="21">
        <v>0.53877681682009904</v>
      </c>
      <c r="V14" s="21">
        <v>0.358695228580032</v>
      </c>
      <c r="W14" s="21"/>
      <c r="X14" s="21">
        <v>0.452376555738847</v>
      </c>
      <c r="Y14" s="21">
        <v>0.384549387564178</v>
      </c>
      <c r="Z14" s="21">
        <v>0.505506505889178</v>
      </c>
      <c r="AA14" s="21"/>
      <c r="AB14" s="21">
        <v>0.43557566620210902</v>
      </c>
      <c r="AC14" s="21">
        <v>0.47655889087631997</v>
      </c>
      <c r="AD14" s="21"/>
      <c r="AE14" s="21">
        <v>0.47521037955783801</v>
      </c>
      <c r="AF14" s="21">
        <v>0.44361050243224798</v>
      </c>
      <c r="AG14" s="21"/>
      <c r="AH14" s="21">
        <v>0.43363052199596303</v>
      </c>
      <c r="AI14" s="21">
        <v>0.56092906940878196</v>
      </c>
      <c r="AJ14" s="21"/>
      <c r="AK14" s="21">
        <v>0.54298650971420304</v>
      </c>
      <c r="AL14" s="21">
        <v>0.39362081215683298</v>
      </c>
      <c r="AM14" s="21">
        <v>0.46831657963408302</v>
      </c>
      <c r="AN14" s="21">
        <v>0.41672060614294998</v>
      </c>
      <c r="AO14" s="21">
        <v>0.49153485998490098</v>
      </c>
      <c r="AP14" s="21"/>
      <c r="AQ14" s="21">
        <v>0.44588321489333899</v>
      </c>
      <c r="AR14" s="21">
        <v>0.44884772339012902</v>
      </c>
      <c r="AS14" s="21"/>
      <c r="AT14" s="21">
        <v>0.44315461303813303</v>
      </c>
      <c r="AU14" s="21">
        <v>0.44870189393939902</v>
      </c>
      <c r="AV14" s="21"/>
      <c r="AW14" s="21">
        <v>0.35827571067217401</v>
      </c>
      <c r="AX14" s="21">
        <v>0.45331903969675102</v>
      </c>
      <c r="AY14" s="21">
        <v>0.46937635918509901</v>
      </c>
      <c r="AZ14" s="21">
        <v>0.451780882629435</v>
      </c>
      <c r="BA14" s="21">
        <v>0.52680273715401105</v>
      </c>
      <c r="BB14" s="21"/>
      <c r="BC14" s="21">
        <v>0.51232314567554904</v>
      </c>
      <c r="BD14" s="21"/>
      <c r="BE14" s="21">
        <v>0.45329674549036503</v>
      </c>
      <c r="BF14" s="21">
        <v>0.42802662666411601</v>
      </c>
      <c r="BG14" s="21">
        <v>0.45527170398302602</v>
      </c>
      <c r="BH14" s="21">
        <v>0.527879425773497</v>
      </c>
      <c r="BI14" s="21"/>
      <c r="BJ14" s="21">
        <v>0.44361169772026299</v>
      </c>
      <c r="BK14" s="21"/>
      <c r="BL14" s="21">
        <v>0.45666540955998702</v>
      </c>
      <c r="BM14" s="21"/>
      <c r="BN14" s="21">
        <v>0.401335945014197</v>
      </c>
      <c r="BO14" s="21"/>
      <c r="BP14" s="21">
        <v>0.46233678578714799</v>
      </c>
      <c r="BQ14" s="21">
        <v>0.38068162618364698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B2:BQ20"/>
  <sheetViews>
    <sheetView showGridLines="0" topLeftCell="A3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273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0.123974249005652</v>
      </c>
      <c r="D9" s="17">
        <v>0.116609364140538</v>
      </c>
      <c r="E9" s="17">
        <v>0.130223521866524</v>
      </c>
      <c r="F9" s="17"/>
      <c r="G9" s="17">
        <v>0.142017192594703</v>
      </c>
      <c r="H9" s="17">
        <v>0.112318326152062</v>
      </c>
      <c r="I9" s="17">
        <v>9.9809923105973197E-2</v>
      </c>
      <c r="J9" s="17">
        <v>0.14217659762065901</v>
      </c>
      <c r="K9" s="17">
        <v>0.12795642510524</v>
      </c>
      <c r="L9" s="17"/>
      <c r="M9" s="17">
        <v>8.8726472578546406E-2</v>
      </c>
      <c r="N9" s="17">
        <v>0.136656186379671</v>
      </c>
      <c r="O9" s="17">
        <v>0.13836682698164199</v>
      </c>
      <c r="P9" s="17">
        <v>0.13485313927855999</v>
      </c>
      <c r="Q9" s="17">
        <v>9.0424747451438095E-2</v>
      </c>
      <c r="R9" s="17"/>
      <c r="S9" s="17">
        <v>0.16201945562977799</v>
      </c>
      <c r="T9" s="17">
        <v>0.125702518953348</v>
      </c>
      <c r="U9" s="17">
        <v>9.6798324487437096E-2</v>
      </c>
      <c r="V9" s="17">
        <v>7.7632315983849995E-2</v>
      </c>
      <c r="W9" s="17"/>
      <c r="X9" s="17">
        <v>0.124687429397819</v>
      </c>
      <c r="Y9" s="17">
        <v>0.16625654068022999</v>
      </c>
      <c r="Z9" s="17">
        <v>6.0526639282310897E-2</v>
      </c>
      <c r="AA9" s="17"/>
      <c r="AB9" s="17">
        <v>0.12852463442422901</v>
      </c>
      <c r="AC9" s="17">
        <v>0.113756746284078</v>
      </c>
      <c r="AD9" s="17"/>
      <c r="AE9" s="17">
        <v>0.138672868764841</v>
      </c>
      <c r="AF9" s="17">
        <v>0.121474358023892</v>
      </c>
      <c r="AG9" s="17"/>
      <c r="AH9" s="17">
        <v>0.12945455746034101</v>
      </c>
      <c r="AI9" s="17">
        <v>7.18433622805702E-2</v>
      </c>
      <c r="AJ9" s="17"/>
      <c r="AK9" s="17">
        <v>0.150949362163699</v>
      </c>
      <c r="AL9" s="17">
        <v>0.16391309900018999</v>
      </c>
      <c r="AM9" s="17">
        <v>8.1387840307237794E-2</v>
      </c>
      <c r="AN9" s="17">
        <v>0.16606682698861999</v>
      </c>
      <c r="AO9" s="17">
        <v>7.8879219198714504E-2</v>
      </c>
      <c r="AP9" s="17"/>
      <c r="AQ9" s="17">
        <v>7.1239031737531794E-2</v>
      </c>
      <c r="AR9" s="17">
        <v>0.13861013706988201</v>
      </c>
      <c r="AS9" s="17"/>
      <c r="AT9" s="17">
        <v>0.10251834141115</v>
      </c>
      <c r="AU9" s="17">
        <v>0.13479101820633199</v>
      </c>
      <c r="AV9" s="17"/>
      <c r="AW9" s="17">
        <v>5.1701574645748101E-2</v>
      </c>
      <c r="AX9" s="17">
        <v>0.168226384163773</v>
      </c>
      <c r="AY9" s="17">
        <v>8.7601345337012596E-2</v>
      </c>
      <c r="AZ9" s="17">
        <v>0.111856940504641</v>
      </c>
      <c r="BA9" s="17">
        <v>0.103822055218926</v>
      </c>
      <c r="BB9" s="17"/>
      <c r="BC9" s="17">
        <v>0.14471675477270901</v>
      </c>
      <c r="BD9" s="17"/>
      <c r="BE9" s="17">
        <v>0.15011129209905899</v>
      </c>
      <c r="BF9" s="17">
        <v>5.8026096475348399E-2</v>
      </c>
      <c r="BG9" s="17">
        <v>0.115244945004729</v>
      </c>
      <c r="BH9" s="17">
        <v>0.174680977653414</v>
      </c>
      <c r="BI9" s="17"/>
      <c r="BJ9" s="17">
        <v>0.118681124796474</v>
      </c>
      <c r="BK9" s="17"/>
      <c r="BL9" s="17">
        <v>0.122422386733868</v>
      </c>
      <c r="BM9" s="17"/>
      <c r="BN9" s="17">
        <v>7.8659554326580602E-2</v>
      </c>
      <c r="BO9" s="17"/>
      <c r="BP9" s="17">
        <v>0.13301059015692401</v>
      </c>
      <c r="BQ9" s="17">
        <v>6.8007233195071501E-2</v>
      </c>
    </row>
    <row r="10" spans="2:69" x14ac:dyDescent="0.35">
      <c r="B10" s="18" t="s">
        <v>257</v>
      </c>
      <c r="C10" s="17">
        <v>0.37014913537616401</v>
      </c>
      <c r="D10" s="17">
        <v>0.31822260998357998</v>
      </c>
      <c r="E10" s="17">
        <v>0.41420997703743201</v>
      </c>
      <c r="F10" s="17"/>
      <c r="G10" s="17">
        <v>0.40430691188970003</v>
      </c>
      <c r="H10" s="17">
        <v>0.41144226312394599</v>
      </c>
      <c r="I10" s="17">
        <v>0.37874107372619897</v>
      </c>
      <c r="J10" s="17">
        <v>0.33318613609095998</v>
      </c>
      <c r="K10" s="17">
        <v>0.22817016948962701</v>
      </c>
      <c r="L10" s="17"/>
      <c r="M10" s="17">
        <v>0.42460439412575002</v>
      </c>
      <c r="N10" s="17">
        <v>0.34782209914228701</v>
      </c>
      <c r="O10" s="17">
        <v>0.421993068344931</v>
      </c>
      <c r="P10" s="17">
        <v>0.39807428616129997</v>
      </c>
      <c r="Q10" s="17">
        <v>0.31200818259836999</v>
      </c>
      <c r="R10" s="17"/>
      <c r="S10" s="17">
        <v>0.36873126648534299</v>
      </c>
      <c r="T10" s="17">
        <v>0.364097071877095</v>
      </c>
      <c r="U10" s="17">
        <v>0.437516642496384</v>
      </c>
      <c r="V10" s="17">
        <v>0.368285804244946</v>
      </c>
      <c r="W10" s="17"/>
      <c r="X10" s="17">
        <v>0.37093690420354902</v>
      </c>
      <c r="Y10" s="17">
        <v>0.35380563123499298</v>
      </c>
      <c r="Z10" s="17">
        <v>0.38692777432975001</v>
      </c>
      <c r="AA10" s="17"/>
      <c r="AB10" s="17">
        <v>0.35253494751634801</v>
      </c>
      <c r="AC10" s="17">
        <v>0.40970029332011398</v>
      </c>
      <c r="AD10" s="17"/>
      <c r="AE10" s="17">
        <v>0.34812777447313897</v>
      </c>
      <c r="AF10" s="17">
        <v>0.37389445312908698</v>
      </c>
      <c r="AG10" s="17"/>
      <c r="AH10" s="17">
        <v>0.366324414484893</v>
      </c>
      <c r="AI10" s="17">
        <v>0.38732948299709502</v>
      </c>
      <c r="AJ10" s="17"/>
      <c r="AK10" s="17">
        <v>0.50700976909964901</v>
      </c>
      <c r="AL10" s="17">
        <v>0.27387330736207899</v>
      </c>
      <c r="AM10" s="17">
        <v>0.40834479582069599</v>
      </c>
      <c r="AN10" s="17">
        <v>0.36117573091203797</v>
      </c>
      <c r="AO10" s="17">
        <v>0.39212471525731202</v>
      </c>
      <c r="AP10" s="17"/>
      <c r="AQ10" s="17">
        <v>0.362978918136522</v>
      </c>
      <c r="AR10" s="17">
        <v>0.37213912427451301</v>
      </c>
      <c r="AS10" s="17"/>
      <c r="AT10" s="17">
        <v>0.342865205079527</v>
      </c>
      <c r="AU10" s="17">
        <v>0.38198589529190502</v>
      </c>
      <c r="AV10" s="17"/>
      <c r="AW10" s="17">
        <v>0.307748679654681</v>
      </c>
      <c r="AX10" s="17">
        <v>0.36343854228498401</v>
      </c>
      <c r="AY10" s="17">
        <v>0.40174693838958597</v>
      </c>
      <c r="AZ10" s="17">
        <v>0.29254913986819098</v>
      </c>
      <c r="BA10" s="17">
        <v>0.445239019246565</v>
      </c>
      <c r="BB10" s="17"/>
      <c r="BC10" s="17">
        <v>0.390385911142835</v>
      </c>
      <c r="BD10" s="17"/>
      <c r="BE10" s="17">
        <v>0.38367339378760601</v>
      </c>
      <c r="BF10" s="17">
        <v>0.41759426255326998</v>
      </c>
      <c r="BG10" s="17">
        <v>0.30849652834199998</v>
      </c>
      <c r="BH10" s="17">
        <v>0.37686304043156399</v>
      </c>
      <c r="BI10" s="17"/>
      <c r="BJ10" s="17">
        <v>0.385427631767569</v>
      </c>
      <c r="BK10" s="17"/>
      <c r="BL10" s="17">
        <v>0.41595028672522</v>
      </c>
      <c r="BM10" s="17"/>
      <c r="BN10" s="17">
        <v>0.358453589818445</v>
      </c>
      <c r="BO10" s="17"/>
      <c r="BP10" s="17">
        <v>0.371948482390072</v>
      </c>
      <c r="BQ10" s="17">
        <v>0.371019365458857</v>
      </c>
    </row>
    <row r="11" spans="2:69" x14ac:dyDescent="0.35">
      <c r="B11" s="18" t="s">
        <v>258</v>
      </c>
      <c r="C11" s="17">
        <v>0.32458049653203802</v>
      </c>
      <c r="D11" s="17">
        <v>0.37800040701433102</v>
      </c>
      <c r="E11" s="17">
        <v>0.27925248354591198</v>
      </c>
      <c r="F11" s="17"/>
      <c r="G11" s="17">
        <v>0.254972695153664</v>
      </c>
      <c r="H11" s="17">
        <v>0.30496340016588203</v>
      </c>
      <c r="I11" s="17">
        <v>0.343307490294744</v>
      </c>
      <c r="J11" s="17">
        <v>0.38633909376773601</v>
      </c>
      <c r="K11" s="17">
        <v>0.41949774166883003</v>
      </c>
      <c r="L11" s="17"/>
      <c r="M11" s="17">
        <v>0.16849369899849101</v>
      </c>
      <c r="N11" s="17">
        <v>0.339024194550689</v>
      </c>
      <c r="O11" s="17">
        <v>0.327291495040261</v>
      </c>
      <c r="P11" s="17">
        <v>0.25629124613125498</v>
      </c>
      <c r="Q11" s="17">
        <v>0.42030277525915499</v>
      </c>
      <c r="R11" s="17"/>
      <c r="S11" s="17">
        <v>0.28348152056985898</v>
      </c>
      <c r="T11" s="17">
        <v>0.30512328339363598</v>
      </c>
      <c r="U11" s="17">
        <v>0.34599373541039302</v>
      </c>
      <c r="V11" s="17">
        <v>0.40079948170909302</v>
      </c>
      <c r="W11" s="17"/>
      <c r="X11" s="17">
        <v>0.32535787901250601</v>
      </c>
      <c r="Y11" s="17">
        <v>0.28044408915267699</v>
      </c>
      <c r="Z11" s="17">
        <v>0.37972544305578998</v>
      </c>
      <c r="AA11" s="17"/>
      <c r="AB11" s="17">
        <v>0.32876525922551803</v>
      </c>
      <c r="AC11" s="17">
        <v>0.31518396848515801</v>
      </c>
      <c r="AD11" s="17"/>
      <c r="AE11" s="17">
        <v>0.31213633181157902</v>
      </c>
      <c r="AF11" s="17">
        <v>0.32669695751068001</v>
      </c>
      <c r="AG11" s="17"/>
      <c r="AH11" s="17">
        <v>0.32719655502344602</v>
      </c>
      <c r="AI11" s="17">
        <v>0.31245014139976202</v>
      </c>
      <c r="AJ11" s="17"/>
      <c r="AK11" s="17">
        <v>0.184343849357856</v>
      </c>
      <c r="AL11" s="17">
        <v>0.31662070402075199</v>
      </c>
      <c r="AM11" s="17">
        <v>0.32525777458215499</v>
      </c>
      <c r="AN11" s="17">
        <v>0.36714312357210999</v>
      </c>
      <c r="AO11" s="17">
        <v>0.44228591536057499</v>
      </c>
      <c r="AP11" s="17"/>
      <c r="AQ11" s="17">
        <v>0.25595715534815699</v>
      </c>
      <c r="AR11" s="17">
        <v>0.343625900954178</v>
      </c>
      <c r="AS11" s="17"/>
      <c r="AT11" s="17">
        <v>0.28345841153420898</v>
      </c>
      <c r="AU11" s="17">
        <v>0.35214779165059801</v>
      </c>
      <c r="AV11" s="17"/>
      <c r="AW11" s="17">
        <v>0.46930156038603199</v>
      </c>
      <c r="AX11" s="17">
        <v>0.28622898852513301</v>
      </c>
      <c r="AY11" s="17">
        <v>0.36178697673486498</v>
      </c>
      <c r="AZ11" s="17">
        <v>0.35108306282288299</v>
      </c>
      <c r="BA11" s="17">
        <v>0.272135620164907</v>
      </c>
      <c r="BB11" s="17"/>
      <c r="BC11" s="17">
        <v>0.31059005686838798</v>
      </c>
      <c r="BD11" s="17"/>
      <c r="BE11" s="17">
        <v>0.283927675734294</v>
      </c>
      <c r="BF11" s="17">
        <v>0.39728441446249702</v>
      </c>
      <c r="BG11" s="17">
        <v>0.32535811530747799</v>
      </c>
      <c r="BH11" s="17">
        <v>0.28975288328368098</v>
      </c>
      <c r="BI11" s="17"/>
      <c r="BJ11" s="17">
        <v>0.319914649157931</v>
      </c>
      <c r="BK11" s="17"/>
      <c r="BL11" s="17">
        <v>0.30973091958853199</v>
      </c>
      <c r="BM11" s="17"/>
      <c r="BN11" s="17">
        <v>0.39573358607140902</v>
      </c>
      <c r="BO11" s="17"/>
      <c r="BP11" s="17">
        <v>0.32499508745654099</v>
      </c>
      <c r="BQ11" s="17">
        <v>0.32769888333769998</v>
      </c>
    </row>
    <row r="12" spans="2:69" x14ac:dyDescent="0.35">
      <c r="B12" s="18" t="s">
        <v>259</v>
      </c>
      <c r="C12" s="17">
        <v>9.6553090994024995E-2</v>
      </c>
      <c r="D12" s="17">
        <v>0.114054892745188</v>
      </c>
      <c r="E12" s="17">
        <v>8.1702412849959702E-2</v>
      </c>
      <c r="F12" s="17"/>
      <c r="G12" s="17">
        <v>0.104117323591602</v>
      </c>
      <c r="H12" s="17">
        <v>9.3281365545888395E-2</v>
      </c>
      <c r="I12" s="17">
        <v>0.116364826755593</v>
      </c>
      <c r="J12" s="17">
        <v>6.1836658133526699E-2</v>
      </c>
      <c r="K12" s="17">
        <v>9.1749868849218097E-2</v>
      </c>
      <c r="L12" s="17"/>
      <c r="M12" s="17">
        <v>0.19035355305885801</v>
      </c>
      <c r="N12" s="17">
        <v>9.5038755825918406E-2</v>
      </c>
      <c r="O12" s="17">
        <v>6.7505394559106396E-2</v>
      </c>
      <c r="P12" s="17">
        <v>0.10069812598578901</v>
      </c>
      <c r="Q12" s="17">
        <v>8.2955076672259695E-2</v>
      </c>
      <c r="R12" s="17"/>
      <c r="S12" s="17">
        <v>8.11629891844972E-2</v>
      </c>
      <c r="T12" s="17">
        <v>0.139634603330232</v>
      </c>
      <c r="U12" s="17">
        <v>6.0435520446456503E-2</v>
      </c>
      <c r="V12" s="17">
        <v>9.7919741157253895E-2</v>
      </c>
      <c r="W12" s="17"/>
      <c r="X12" s="17">
        <v>8.8724004659794506E-2</v>
      </c>
      <c r="Y12" s="17">
        <v>0.126461629792399</v>
      </c>
      <c r="Z12" s="17">
        <v>0.112373938561678</v>
      </c>
      <c r="AA12" s="17"/>
      <c r="AB12" s="17">
        <v>0.10483230603214901</v>
      </c>
      <c r="AC12" s="17">
        <v>7.7962819093279498E-2</v>
      </c>
      <c r="AD12" s="17"/>
      <c r="AE12" s="17">
        <v>0.11989819255899301</v>
      </c>
      <c r="AF12" s="17">
        <v>9.2582635956296094E-2</v>
      </c>
      <c r="AG12" s="17"/>
      <c r="AH12" s="17">
        <v>8.5342889591512303E-2</v>
      </c>
      <c r="AI12" s="17">
        <v>0.160965741998645</v>
      </c>
      <c r="AJ12" s="17"/>
      <c r="AK12" s="17">
        <v>8.1523113809788494E-2</v>
      </c>
      <c r="AL12" s="17">
        <v>0.121758872971196</v>
      </c>
      <c r="AM12" s="17">
        <v>0.102201338537369</v>
      </c>
      <c r="AN12" s="17">
        <v>6.1610519312109903E-2</v>
      </c>
      <c r="AO12" s="17">
        <v>5.5353727712132997E-2</v>
      </c>
      <c r="AP12" s="17"/>
      <c r="AQ12" s="17">
        <v>0.18871165252298</v>
      </c>
      <c r="AR12" s="17">
        <v>7.0975830473025095E-2</v>
      </c>
      <c r="AS12" s="17"/>
      <c r="AT12" s="17">
        <v>0.17661765909310601</v>
      </c>
      <c r="AU12" s="17">
        <v>5.3777769867522598E-2</v>
      </c>
      <c r="AV12" s="17"/>
      <c r="AW12" s="17">
        <v>9.2077762302619395E-2</v>
      </c>
      <c r="AX12" s="17">
        <v>9.1661701122859901E-2</v>
      </c>
      <c r="AY12" s="17">
        <v>8.0877686998112597E-2</v>
      </c>
      <c r="AZ12" s="17">
        <v>0.17142152044511999</v>
      </c>
      <c r="BA12" s="17">
        <v>0.10454603488271901</v>
      </c>
      <c r="BB12" s="17"/>
      <c r="BC12" s="17">
        <v>7.5152904369719706E-2</v>
      </c>
      <c r="BD12" s="17"/>
      <c r="BE12" s="17">
        <v>9.4771732983298898E-2</v>
      </c>
      <c r="BF12" s="17">
        <v>8.7984773666052202E-2</v>
      </c>
      <c r="BG12" s="17">
        <v>0.16667737887945699</v>
      </c>
      <c r="BH12" s="17">
        <v>8.0577292498675596E-2</v>
      </c>
      <c r="BI12" s="17"/>
      <c r="BJ12" s="17">
        <v>9.0725531988812197E-2</v>
      </c>
      <c r="BK12" s="17"/>
      <c r="BL12" s="17">
        <v>6.4370770250523401E-2</v>
      </c>
      <c r="BM12" s="17"/>
      <c r="BN12" s="17">
        <v>8.4344466977636395E-2</v>
      </c>
      <c r="BO12" s="17"/>
      <c r="BP12" s="17">
        <v>9.3662689289268505E-2</v>
      </c>
      <c r="BQ12" s="17">
        <v>0.129225626629072</v>
      </c>
    </row>
    <row r="13" spans="2:69" x14ac:dyDescent="0.35">
      <c r="B13" s="18" t="s">
        <v>141</v>
      </c>
      <c r="C13" s="21">
        <v>8.4743028092120906E-2</v>
      </c>
      <c r="D13" s="21">
        <v>7.3112726116361895E-2</v>
      </c>
      <c r="E13" s="21">
        <v>9.4611604700172394E-2</v>
      </c>
      <c r="F13" s="21"/>
      <c r="G13" s="21">
        <v>9.4585876770331506E-2</v>
      </c>
      <c r="H13" s="21">
        <v>7.79946450122211E-2</v>
      </c>
      <c r="I13" s="21">
        <v>6.1776686117490799E-2</v>
      </c>
      <c r="J13" s="21">
        <v>7.6461514387119206E-2</v>
      </c>
      <c r="K13" s="21">
        <v>0.13262579488708501</v>
      </c>
      <c r="L13" s="21"/>
      <c r="M13" s="21">
        <v>0.127821881238355</v>
      </c>
      <c r="N13" s="21">
        <v>8.14587641014346E-2</v>
      </c>
      <c r="O13" s="21">
        <v>4.4843215074059202E-2</v>
      </c>
      <c r="P13" s="21">
        <v>0.110083202443095</v>
      </c>
      <c r="Q13" s="21">
        <v>9.4309218018776897E-2</v>
      </c>
      <c r="R13" s="21"/>
      <c r="S13" s="21">
        <v>0.104604768130522</v>
      </c>
      <c r="T13" s="21">
        <v>6.5442522445689294E-2</v>
      </c>
      <c r="U13" s="21">
        <v>5.9255777159329399E-2</v>
      </c>
      <c r="V13" s="21">
        <v>5.5362656904857602E-2</v>
      </c>
      <c r="W13" s="21"/>
      <c r="X13" s="21">
        <v>9.0293782726331998E-2</v>
      </c>
      <c r="Y13" s="21">
        <v>7.3032109139701804E-2</v>
      </c>
      <c r="Z13" s="21">
        <v>6.0446204770470698E-2</v>
      </c>
      <c r="AA13" s="21"/>
      <c r="AB13" s="21">
        <v>8.5342852801755395E-2</v>
      </c>
      <c r="AC13" s="21">
        <v>8.3396172817370495E-2</v>
      </c>
      <c r="AD13" s="21"/>
      <c r="AE13" s="21">
        <v>8.1164832391448505E-2</v>
      </c>
      <c r="AF13" s="21">
        <v>8.53515953800454E-2</v>
      </c>
      <c r="AG13" s="21"/>
      <c r="AH13" s="21">
        <v>9.1681583439806896E-2</v>
      </c>
      <c r="AI13" s="21">
        <v>6.7411271323928601E-2</v>
      </c>
      <c r="AJ13" s="21"/>
      <c r="AK13" s="21">
        <v>7.6173905569006994E-2</v>
      </c>
      <c r="AL13" s="21">
        <v>0.123834016645784</v>
      </c>
      <c r="AM13" s="21">
        <v>8.2808250752542098E-2</v>
      </c>
      <c r="AN13" s="21">
        <v>4.40037992151215E-2</v>
      </c>
      <c r="AO13" s="21">
        <v>3.1356422471266202E-2</v>
      </c>
      <c r="AP13" s="21"/>
      <c r="AQ13" s="21">
        <v>0.121113242254809</v>
      </c>
      <c r="AR13" s="21">
        <v>7.4649007228401607E-2</v>
      </c>
      <c r="AS13" s="21"/>
      <c r="AT13" s="21">
        <v>9.4540382882008195E-2</v>
      </c>
      <c r="AU13" s="21">
        <v>7.7297524983642701E-2</v>
      </c>
      <c r="AV13" s="21"/>
      <c r="AW13" s="21">
        <v>7.9170423010919103E-2</v>
      </c>
      <c r="AX13" s="21">
        <v>9.0444383903249395E-2</v>
      </c>
      <c r="AY13" s="21">
        <v>6.7987052540424406E-2</v>
      </c>
      <c r="AZ13" s="21">
        <v>7.30893363591643E-2</v>
      </c>
      <c r="BA13" s="21">
        <v>7.4257270486882507E-2</v>
      </c>
      <c r="BB13" s="21"/>
      <c r="BC13" s="21">
        <v>7.9154372846348603E-2</v>
      </c>
      <c r="BD13" s="21"/>
      <c r="BE13" s="21">
        <v>8.7515905395742194E-2</v>
      </c>
      <c r="BF13" s="21">
        <v>3.9110452842833099E-2</v>
      </c>
      <c r="BG13" s="21">
        <v>8.42230324663365E-2</v>
      </c>
      <c r="BH13" s="21">
        <v>7.8125806132665301E-2</v>
      </c>
      <c r="BI13" s="21"/>
      <c r="BJ13" s="21">
        <v>8.5251062289213794E-2</v>
      </c>
      <c r="BK13" s="21"/>
      <c r="BL13" s="21">
        <v>8.7525636701856202E-2</v>
      </c>
      <c r="BM13" s="21"/>
      <c r="BN13" s="21">
        <v>8.2808802805929504E-2</v>
      </c>
      <c r="BO13" s="21"/>
      <c r="BP13" s="21">
        <v>7.6383150707194897E-2</v>
      </c>
      <c r="BQ13" s="21">
        <v>0.104048891379299</v>
      </c>
    </row>
    <row r="14" spans="2:69" x14ac:dyDescent="0.35">
      <c r="B14" s="18" t="s">
        <v>260</v>
      </c>
      <c r="C14" s="21">
        <v>0.49412338438181602</v>
      </c>
      <c r="D14" s="21">
        <v>0.434831974124119</v>
      </c>
      <c r="E14" s="21">
        <v>0.54443349890395498</v>
      </c>
      <c r="F14" s="21"/>
      <c r="G14" s="21">
        <v>0.54632410448440305</v>
      </c>
      <c r="H14" s="21">
        <v>0.52376058927600899</v>
      </c>
      <c r="I14" s="21">
        <v>0.478550996832172</v>
      </c>
      <c r="J14" s="21">
        <v>0.47536273371161902</v>
      </c>
      <c r="K14" s="21">
        <v>0.35612659459486701</v>
      </c>
      <c r="L14" s="21"/>
      <c r="M14" s="21">
        <v>0.51333086670429595</v>
      </c>
      <c r="N14" s="21">
        <v>0.48447828552195799</v>
      </c>
      <c r="O14" s="21">
        <v>0.56035989532657304</v>
      </c>
      <c r="P14" s="21">
        <v>0.53292742543986105</v>
      </c>
      <c r="Q14" s="21">
        <v>0.40243293004980801</v>
      </c>
      <c r="R14" s="21"/>
      <c r="S14" s="21">
        <v>0.53075072211512198</v>
      </c>
      <c r="T14" s="21">
        <v>0.489799590830443</v>
      </c>
      <c r="U14" s="21">
        <v>0.53431496698382097</v>
      </c>
      <c r="V14" s="21">
        <v>0.44591812022879601</v>
      </c>
      <c r="W14" s="21"/>
      <c r="X14" s="21">
        <v>0.49562433360136798</v>
      </c>
      <c r="Y14" s="21">
        <v>0.52006217191522297</v>
      </c>
      <c r="Z14" s="21">
        <v>0.44745441361206101</v>
      </c>
      <c r="AA14" s="21"/>
      <c r="AB14" s="21">
        <v>0.48105958194057702</v>
      </c>
      <c r="AC14" s="21">
        <v>0.52345703960419199</v>
      </c>
      <c r="AD14" s="21"/>
      <c r="AE14" s="21">
        <v>0.48680064323798</v>
      </c>
      <c r="AF14" s="21">
        <v>0.49536881115297898</v>
      </c>
      <c r="AG14" s="21"/>
      <c r="AH14" s="21">
        <v>0.49577897194523501</v>
      </c>
      <c r="AI14" s="21">
        <v>0.459172845277665</v>
      </c>
      <c r="AJ14" s="21"/>
      <c r="AK14" s="21">
        <v>0.65795913126334804</v>
      </c>
      <c r="AL14" s="21">
        <v>0.43778640636226801</v>
      </c>
      <c r="AM14" s="21">
        <v>0.489732636127934</v>
      </c>
      <c r="AN14" s="21">
        <v>0.52724255790065799</v>
      </c>
      <c r="AO14" s="21">
        <v>0.47100393445602601</v>
      </c>
      <c r="AP14" s="21"/>
      <c r="AQ14" s="21">
        <v>0.43421794987405399</v>
      </c>
      <c r="AR14" s="21">
        <v>0.51074926134439502</v>
      </c>
      <c r="AS14" s="21"/>
      <c r="AT14" s="21">
        <v>0.44538354649067702</v>
      </c>
      <c r="AU14" s="21">
        <v>0.51677691349823696</v>
      </c>
      <c r="AV14" s="21"/>
      <c r="AW14" s="21">
        <v>0.35945025430042898</v>
      </c>
      <c r="AX14" s="21">
        <v>0.53166492644875696</v>
      </c>
      <c r="AY14" s="21">
        <v>0.489348283726598</v>
      </c>
      <c r="AZ14" s="21">
        <v>0.40440608037283199</v>
      </c>
      <c r="BA14" s="21">
        <v>0.54906107446549102</v>
      </c>
      <c r="BB14" s="21"/>
      <c r="BC14" s="21">
        <v>0.53510266591554301</v>
      </c>
      <c r="BD14" s="21"/>
      <c r="BE14" s="21">
        <v>0.53378468588666494</v>
      </c>
      <c r="BF14" s="21">
        <v>0.47562035902861799</v>
      </c>
      <c r="BG14" s="21">
        <v>0.42374147334672901</v>
      </c>
      <c r="BH14" s="21">
        <v>0.55154401808497799</v>
      </c>
      <c r="BI14" s="21"/>
      <c r="BJ14" s="21">
        <v>0.50410875656404297</v>
      </c>
      <c r="BK14" s="21"/>
      <c r="BL14" s="21">
        <v>0.53837267345908801</v>
      </c>
      <c r="BM14" s="21"/>
      <c r="BN14" s="21">
        <v>0.437113144145026</v>
      </c>
      <c r="BO14" s="21"/>
      <c r="BP14" s="21">
        <v>0.50495907254699501</v>
      </c>
      <c r="BQ14" s="21">
        <v>0.43902659865392901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B2:BQ20"/>
  <sheetViews>
    <sheetView showGridLines="0" topLeftCell="A5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274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0.10936444531690399</v>
      </c>
      <c r="D9" s="17">
        <v>0.10799324342259101</v>
      </c>
      <c r="E9" s="17">
        <v>0.110527941412477</v>
      </c>
      <c r="F9" s="17"/>
      <c r="G9" s="17">
        <v>9.9009297968129906E-2</v>
      </c>
      <c r="H9" s="17">
        <v>4.8343993063597497E-2</v>
      </c>
      <c r="I9" s="17">
        <v>7.3119276407154807E-2</v>
      </c>
      <c r="J9" s="17">
        <v>0.15991039182256001</v>
      </c>
      <c r="K9" s="17">
        <v>0.27165954383193402</v>
      </c>
      <c r="L9" s="17"/>
      <c r="M9" s="17">
        <v>0.16299867309014199</v>
      </c>
      <c r="N9" s="17">
        <v>9.9415146206754706E-2</v>
      </c>
      <c r="O9" s="17">
        <v>8.4399124530249503E-2</v>
      </c>
      <c r="P9" s="17">
        <v>0.10167808074265999</v>
      </c>
      <c r="Q9" s="17">
        <v>0.13739990879019401</v>
      </c>
      <c r="R9" s="17"/>
      <c r="S9" s="17">
        <v>0.14177087424988399</v>
      </c>
      <c r="T9" s="17">
        <v>9.6281719635274099E-2</v>
      </c>
      <c r="U9" s="17">
        <v>0.16672503551801099</v>
      </c>
      <c r="V9" s="17">
        <v>5.61874327612552E-2</v>
      </c>
      <c r="W9" s="17"/>
      <c r="X9" s="17">
        <v>7.7902384304028904E-2</v>
      </c>
      <c r="Y9" s="17">
        <v>0.14224436178118299</v>
      </c>
      <c r="Z9" s="17">
        <v>0.29323168825107598</v>
      </c>
      <c r="AA9" s="17"/>
      <c r="AB9" s="17">
        <v>8.0422500652579498E-2</v>
      </c>
      <c r="AC9" s="17">
        <v>0.17435111593344499</v>
      </c>
      <c r="AD9" s="17"/>
      <c r="AE9" s="17">
        <v>0.134966028744441</v>
      </c>
      <c r="AF9" s="17">
        <v>0.105010215560789</v>
      </c>
      <c r="AG9" s="17"/>
      <c r="AH9" s="17">
        <v>8.20766785742338E-2</v>
      </c>
      <c r="AI9" s="17">
        <v>0.164352555274031</v>
      </c>
      <c r="AJ9" s="17"/>
      <c r="AK9" s="17">
        <v>0.226517970740956</v>
      </c>
      <c r="AL9" s="17">
        <v>0.12875317333032199</v>
      </c>
      <c r="AM9" s="17">
        <v>7.4490361266260005E-2</v>
      </c>
      <c r="AN9" s="17">
        <v>7.9827024077708905E-2</v>
      </c>
      <c r="AO9" s="17">
        <v>0.11550191089715001</v>
      </c>
      <c r="AP9" s="17"/>
      <c r="AQ9" s="17">
        <v>9.2837502413723794E-2</v>
      </c>
      <c r="AR9" s="17">
        <v>0.113951256539185</v>
      </c>
      <c r="AS9" s="17"/>
      <c r="AT9" s="17">
        <v>9.0241875490917098E-2</v>
      </c>
      <c r="AU9" s="17">
        <v>0.118590697571037</v>
      </c>
      <c r="AV9" s="17"/>
      <c r="AW9" s="17">
        <v>5.9360763330174003E-2</v>
      </c>
      <c r="AX9" s="17">
        <v>8.5599760370198397E-2</v>
      </c>
      <c r="AY9" s="17">
        <v>0.15781503130563301</v>
      </c>
      <c r="AZ9" s="17">
        <v>0.141063347668098</v>
      </c>
      <c r="BA9" s="17">
        <v>0.110710833287924</v>
      </c>
      <c r="BB9" s="17"/>
      <c r="BC9" s="17">
        <v>8.4806455828611196E-2</v>
      </c>
      <c r="BD9" s="17"/>
      <c r="BE9" s="17">
        <v>9.8103624898114097E-2</v>
      </c>
      <c r="BF9" s="17">
        <v>0.17473268774252901</v>
      </c>
      <c r="BG9" s="17">
        <v>0.14021952902059601</v>
      </c>
      <c r="BH9" s="17">
        <v>0.108290360711321</v>
      </c>
      <c r="BI9" s="17"/>
      <c r="BJ9" s="17">
        <v>9.4011819947063605E-2</v>
      </c>
      <c r="BK9" s="17"/>
      <c r="BL9" s="17">
        <v>7.6406875945793304E-2</v>
      </c>
      <c r="BM9" s="17"/>
      <c r="BN9" s="17">
        <v>0.11843847761220901</v>
      </c>
      <c r="BO9" s="17"/>
      <c r="BP9" s="17">
        <v>0.119369671566808</v>
      </c>
      <c r="BQ9" s="17">
        <v>4.4928666067755398E-2</v>
      </c>
    </row>
    <row r="10" spans="2:69" x14ac:dyDescent="0.35">
      <c r="B10" s="18" t="s">
        <v>257</v>
      </c>
      <c r="C10" s="17">
        <v>0.42866192412283299</v>
      </c>
      <c r="D10" s="17">
        <v>0.40640162735784402</v>
      </c>
      <c r="E10" s="17">
        <v>0.44755029386603701</v>
      </c>
      <c r="F10" s="17"/>
      <c r="G10" s="17">
        <v>0.47142480668238701</v>
      </c>
      <c r="H10" s="17">
        <v>0.42504822342068599</v>
      </c>
      <c r="I10" s="17">
        <v>0.46126667016378797</v>
      </c>
      <c r="J10" s="17">
        <v>0.38333271479456899</v>
      </c>
      <c r="K10" s="17">
        <v>0.32441463884736299</v>
      </c>
      <c r="L10" s="17"/>
      <c r="M10" s="17">
        <v>0.47886254637502901</v>
      </c>
      <c r="N10" s="17">
        <v>0.44015863220245599</v>
      </c>
      <c r="O10" s="17">
        <v>0.50316073685126095</v>
      </c>
      <c r="P10" s="17">
        <v>0.40746706892316298</v>
      </c>
      <c r="Q10" s="17">
        <v>0.316426583283825</v>
      </c>
      <c r="R10" s="17"/>
      <c r="S10" s="17">
        <v>0.44768746595888398</v>
      </c>
      <c r="T10" s="17">
        <v>0.44921932380987201</v>
      </c>
      <c r="U10" s="17">
        <v>0.46438037028155099</v>
      </c>
      <c r="V10" s="17">
        <v>0.40623785969333998</v>
      </c>
      <c r="W10" s="17"/>
      <c r="X10" s="17">
        <v>0.42149296288753402</v>
      </c>
      <c r="Y10" s="17">
        <v>0.44526394053693302</v>
      </c>
      <c r="Z10" s="17">
        <v>0.45800706375300598</v>
      </c>
      <c r="AA10" s="17"/>
      <c r="AB10" s="17">
        <v>0.43361680946304598</v>
      </c>
      <c r="AC10" s="17">
        <v>0.41753615129444099</v>
      </c>
      <c r="AD10" s="17"/>
      <c r="AE10" s="17">
        <v>0.44048005428894099</v>
      </c>
      <c r="AF10" s="17">
        <v>0.42665193696025899</v>
      </c>
      <c r="AG10" s="17"/>
      <c r="AH10" s="17">
        <v>0.38047126120840602</v>
      </c>
      <c r="AI10" s="17">
        <v>0.67078090261880197</v>
      </c>
      <c r="AJ10" s="17"/>
      <c r="AK10" s="17">
        <v>0.460113395542953</v>
      </c>
      <c r="AL10" s="17">
        <v>0.37090156586051898</v>
      </c>
      <c r="AM10" s="17">
        <v>0.45528142831644403</v>
      </c>
      <c r="AN10" s="17">
        <v>0.47341618124455798</v>
      </c>
      <c r="AO10" s="17">
        <v>0.400489263567748</v>
      </c>
      <c r="AP10" s="17"/>
      <c r="AQ10" s="17">
        <v>0.31518518189505501</v>
      </c>
      <c r="AR10" s="17">
        <v>0.46015573382300201</v>
      </c>
      <c r="AS10" s="17"/>
      <c r="AT10" s="17">
        <v>0.42022154758913899</v>
      </c>
      <c r="AU10" s="17">
        <v>0.43623430604849001</v>
      </c>
      <c r="AV10" s="17"/>
      <c r="AW10" s="17">
        <v>0.46123316518454999</v>
      </c>
      <c r="AX10" s="17">
        <v>0.40360881965200102</v>
      </c>
      <c r="AY10" s="17">
        <v>0.47363824709830699</v>
      </c>
      <c r="AZ10" s="17">
        <v>0.37518020143938202</v>
      </c>
      <c r="BA10" s="17">
        <v>0.47127782426875903</v>
      </c>
      <c r="BB10" s="17"/>
      <c r="BC10" s="17">
        <v>0.46740366555684898</v>
      </c>
      <c r="BD10" s="17"/>
      <c r="BE10" s="17">
        <v>0.39644049103624601</v>
      </c>
      <c r="BF10" s="17">
        <v>0.389621548159163</v>
      </c>
      <c r="BG10" s="17">
        <v>0.41534513934107098</v>
      </c>
      <c r="BH10" s="17">
        <v>0.44381190903881301</v>
      </c>
      <c r="BI10" s="17"/>
      <c r="BJ10" s="17">
        <v>0.43493952630837601</v>
      </c>
      <c r="BK10" s="17"/>
      <c r="BL10" s="17">
        <v>0.45144109450000902</v>
      </c>
      <c r="BM10" s="17"/>
      <c r="BN10" s="17">
        <v>0.445823566933083</v>
      </c>
      <c r="BO10" s="17"/>
      <c r="BP10" s="17">
        <v>0.44932883617832498</v>
      </c>
      <c r="BQ10" s="17">
        <v>0.31417737742927798</v>
      </c>
    </row>
    <row r="11" spans="2:69" x14ac:dyDescent="0.35">
      <c r="B11" s="18" t="s">
        <v>258</v>
      </c>
      <c r="C11" s="17">
        <v>0.276128044156635</v>
      </c>
      <c r="D11" s="17">
        <v>0.29298352407852701</v>
      </c>
      <c r="E11" s="17">
        <v>0.26182578483255498</v>
      </c>
      <c r="F11" s="17"/>
      <c r="G11" s="17">
        <v>0.23195046209939399</v>
      </c>
      <c r="H11" s="17">
        <v>0.35443408889256101</v>
      </c>
      <c r="I11" s="17">
        <v>0.27829127913406398</v>
      </c>
      <c r="J11" s="17">
        <v>0.26803862386879401</v>
      </c>
      <c r="K11" s="17">
        <v>0.225181081594582</v>
      </c>
      <c r="L11" s="17"/>
      <c r="M11" s="17">
        <v>0.19431696995411599</v>
      </c>
      <c r="N11" s="17">
        <v>0.26928564725403797</v>
      </c>
      <c r="O11" s="17">
        <v>0.22878724349249299</v>
      </c>
      <c r="P11" s="17">
        <v>0.31167288378139502</v>
      </c>
      <c r="Q11" s="17">
        <v>0.35311004925302097</v>
      </c>
      <c r="R11" s="17"/>
      <c r="S11" s="17">
        <v>0.21395196216922599</v>
      </c>
      <c r="T11" s="17">
        <v>0.31197587198259802</v>
      </c>
      <c r="U11" s="17">
        <v>0.24662060590422499</v>
      </c>
      <c r="V11" s="17">
        <v>0.33366314075122899</v>
      </c>
      <c r="W11" s="17"/>
      <c r="X11" s="17">
        <v>0.30632996734430201</v>
      </c>
      <c r="Y11" s="17">
        <v>0.20018844191150101</v>
      </c>
      <c r="Z11" s="17">
        <v>0.16076341762304</v>
      </c>
      <c r="AA11" s="17"/>
      <c r="AB11" s="17">
        <v>0.30064742928294602</v>
      </c>
      <c r="AC11" s="17">
        <v>0.22107185413883401</v>
      </c>
      <c r="AD11" s="17"/>
      <c r="AE11" s="17">
        <v>0.226247286578037</v>
      </c>
      <c r="AF11" s="17">
        <v>0.28461159282154502</v>
      </c>
      <c r="AG11" s="17"/>
      <c r="AH11" s="17">
        <v>0.322120627442744</v>
      </c>
      <c r="AI11" s="17">
        <v>0.10849758291261501</v>
      </c>
      <c r="AJ11" s="17"/>
      <c r="AK11" s="17">
        <v>0.17826575490753899</v>
      </c>
      <c r="AL11" s="17">
        <v>0.319080964101846</v>
      </c>
      <c r="AM11" s="17">
        <v>0.26682304050351802</v>
      </c>
      <c r="AN11" s="17">
        <v>0.241544357329252</v>
      </c>
      <c r="AO11" s="17">
        <v>0.33677185469737903</v>
      </c>
      <c r="AP11" s="17"/>
      <c r="AQ11" s="17">
        <v>0.34385645174399698</v>
      </c>
      <c r="AR11" s="17">
        <v>0.25733101546180098</v>
      </c>
      <c r="AS11" s="17"/>
      <c r="AT11" s="17">
        <v>0.28902555973609301</v>
      </c>
      <c r="AU11" s="17">
        <v>0.27262164863354899</v>
      </c>
      <c r="AV11" s="17"/>
      <c r="AW11" s="17">
        <v>0.19645356102915401</v>
      </c>
      <c r="AX11" s="17">
        <v>0.30486515210326298</v>
      </c>
      <c r="AY11" s="17">
        <v>0.236057661055083</v>
      </c>
      <c r="AZ11" s="17">
        <v>0.28401095853218999</v>
      </c>
      <c r="BA11" s="17">
        <v>0.26951710908627902</v>
      </c>
      <c r="BB11" s="17"/>
      <c r="BC11" s="17">
        <v>0.28809351297483698</v>
      </c>
      <c r="BD11" s="17"/>
      <c r="BE11" s="17">
        <v>0.30892295944909498</v>
      </c>
      <c r="BF11" s="17">
        <v>0.294687223959057</v>
      </c>
      <c r="BG11" s="17">
        <v>0.26847698693847699</v>
      </c>
      <c r="BH11" s="17">
        <v>0.29438149824533</v>
      </c>
      <c r="BI11" s="17"/>
      <c r="BJ11" s="17">
        <v>0.288794963955954</v>
      </c>
      <c r="BK11" s="17"/>
      <c r="BL11" s="17">
        <v>0.28663819557997</v>
      </c>
      <c r="BM11" s="17"/>
      <c r="BN11" s="17">
        <v>0.244039890740331</v>
      </c>
      <c r="BO11" s="17"/>
      <c r="BP11" s="17">
        <v>0.26254599367235498</v>
      </c>
      <c r="BQ11" s="17">
        <v>0.365566342166047</v>
      </c>
    </row>
    <row r="12" spans="2:69" x14ac:dyDescent="0.35">
      <c r="B12" s="18" t="s">
        <v>259</v>
      </c>
      <c r="C12" s="17">
        <v>9.4578394835905397E-2</v>
      </c>
      <c r="D12" s="17">
        <v>0.11979867923924301</v>
      </c>
      <c r="E12" s="17">
        <v>7.3178408040211002E-2</v>
      </c>
      <c r="F12" s="17"/>
      <c r="G12" s="17">
        <v>0.13344936352310399</v>
      </c>
      <c r="H12" s="17">
        <v>0.111974706660862</v>
      </c>
      <c r="I12" s="17">
        <v>7.3300254596467398E-2</v>
      </c>
      <c r="J12" s="17">
        <v>5.7082805700475601E-2</v>
      </c>
      <c r="K12" s="17">
        <v>5.38388562197726E-2</v>
      </c>
      <c r="L12" s="17"/>
      <c r="M12" s="17">
        <v>5.5342470575981302E-2</v>
      </c>
      <c r="N12" s="17">
        <v>8.8256103698116303E-2</v>
      </c>
      <c r="O12" s="17">
        <v>0.115776700265653</v>
      </c>
      <c r="P12" s="17">
        <v>0.116816958848558</v>
      </c>
      <c r="Q12" s="17">
        <v>8.6018447696834005E-2</v>
      </c>
      <c r="R12" s="17"/>
      <c r="S12" s="17">
        <v>8.6392352240918402E-2</v>
      </c>
      <c r="T12" s="17">
        <v>0.101724755556129</v>
      </c>
      <c r="U12" s="17">
        <v>7.3315012561605802E-2</v>
      </c>
      <c r="V12" s="17">
        <v>0.106679988585533</v>
      </c>
      <c r="W12" s="17"/>
      <c r="X12" s="17">
        <v>9.51286574658297E-2</v>
      </c>
      <c r="Y12" s="17">
        <v>0.12146603155293</v>
      </c>
      <c r="Z12" s="17">
        <v>5.3526882992050599E-2</v>
      </c>
      <c r="AA12" s="17"/>
      <c r="AB12" s="17">
        <v>9.4346451346481397E-2</v>
      </c>
      <c r="AC12" s="17">
        <v>9.5099204177629695E-2</v>
      </c>
      <c r="AD12" s="17"/>
      <c r="AE12" s="17">
        <v>0.12669885781337001</v>
      </c>
      <c r="AF12" s="17">
        <v>8.9115456339444094E-2</v>
      </c>
      <c r="AG12" s="17"/>
      <c r="AH12" s="17">
        <v>0.10746582646515</v>
      </c>
      <c r="AI12" s="17">
        <v>2.60681025448075E-2</v>
      </c>
      <c r="AJ12" s="17"/>
      <c r="AK12" s="17">
        <v>8.2457314631107295E-2</v>
      </c>
      <c r="AL12" s="17">
        <v>7.9619363035361504E-2</v>
      </c>
      <c r="AM12" s="17">
        <v>0.115812389987678</v>
      </c>
      <c r="AN12" s="17">
        <v>9.9273033210815195E-2</v>
      </c>
      <c r="AO12" s="17">
        <v>5.5353727712132997E-2</v>
      </c>
      <c r="AP12" s="17"/>
      <c r="AQ12" s="17">
        <v>0.155168480066944</v>
      </c>
      <c r="AR12" s="17">
        <v>7.7762503081160894E-2</v>
      </c>
      <c r="AS12" s="17"/>
      <c r="AT12" s="17">
        <v>0.12499921094109601</v>
      </c>
      <c r="AU12" s="17">
        <v>7.6029866358054005E-2</v>
      </c>
      <c r="AV12" s="17"/>
      <c r="AW12" s="17">
        <v>0.16858883682873199</v>
      </c>
      <c r="AX12" s="17">
        <v>0.10510980918179701</v>
      </c>
      <c r="AY12" s="17">
        <v>3.7785926757703502E-2</v>
      </c>
      <c r="AZ12" s="17">
        <v>0.11077150065444399</v>
      </c>
      <c r="BA12" s="17">
        <v>0.131292592900978</v>
      </c>
      <c r="BB12" s="17"/>
      <c r="BC12" s="17">
        <v>0.131188689745911</v>
      </c>
      <c r="BD12" s="17"/>
      <c r="BE12" s="17">
        <v>9.0227029589346794E-2</v>
      </c>
      <c r="BF12" s="17">
        <v>4.5322285668344897E-2</v>
      </c>
      <c r="BG12" s="17">
        <v>9.6556036374876503E-2</v>
      </c>
      <c r="BH12" s="17">
        <v>0.13139410983150701</v>
      </c>
      <c r="BI12" s="17"/>
      <c r="BJ12" s="17">
        <v>8.6025633637622695E-2</v>
      </c>
      <c r="BK12" s="17"/>
      <c r="BL12" s="17">
        <v>9.1295384275506097E-2</v>
      </c>
      <c r="BM12" s="17"/>
      <c r="BN12" s="17">
        <v>9.9294249544446905E-2</v>
      </c>
      <c r="BO12" s="17"/>
      <c r="BP12" s="17">
        <v>7.98830749690254E-2</v>
      </c>
      <c r="BQ12" s="17">
        <v>0.17127872295762001</v>
      </c>
    </row>
    <row r="13" spans="2:69" x14ac:dyDescent="0.35">
      <c r="B13" s="18" t="s">
        <v>141</v>
      </c>
      <c r="C13" s="21">
        <v>9.1267191567723102E-2</v>
      </c>
      <c r="D13" s="21">
        <v>7.2822925901795399E-2</v>
      </c>
      <c r="E13" s="21">
        <v>0.10691757184872</v>
      </c>
      <c r="F13" s="21"/>
      <c r="G13" s="21">
        <v>6.4166069726984604E-2</v>
      </c>
      <c r="H13" s="21">
        <v>6.0198987962292998E-2</v>
      </c>
      <c r="I13" s="21">
        <v>0.114022519698526</v>
      </c>
      <c r="J13" s="21">
        <v>0.131635463813602</v>
      </c>
      <c r="K13" s="21">
        <v>0.124905879506349</v>
      </c>
      <c r="L13" s="21"/>
      <c r="M13" s="21">
        <v>0.108479340004732</v>
      </c>
      <c r="N13" s="21">
        <v>0.102884470638635</v>
      </c>
      <c r="O13" s="21">
        <v>6.7876194860342895E-2</v>
      </c>
      <c r="P13" s="21">
        <v>6.2365007704224103E-2</v>
      </c>
      <c r="Q13" s="21">
        <v>0.107045010976126</v>
      </c>
      <c r="R13" s="21"/>
      <c r="S13" s="21">
        <v>0.110197345381088</v>
      </c>
      <c r="T13" s="21">
        <v>4.0798329016127101E-2</v>
      </c>
      <c r="U13" s="21">
        <v>4.8958975734607398E-2</v>
      </c>
      <c r="V13" s="21">
        <v>9.7231578208643102E-2</v>
      </c>
      <c r="W13" s="21"/>
      <c r="X13" s="21">
        <v>9.9146027998305006E-2</v>
      </c>
      <c r="Y13" s="21">
        <v>9.0837224217453799E-2</v>
      </c>
      <c r="Z13" s="21">
        <v>3.4470947380828398E-2</v>
      </c>
      <c r="AA13" s="21"/>
      <c r="AB13" s="21">
        <v>9.0966809254947004E-2</v>
      </c>
      <c r="AC13" s="21">
        <v>9.1941674455650005E-2</v>
      </c>
      <c r="AD13" s="21"/>
      <c r="AE13" s="21">
        <v>7.1607772575210296E-2</v>
      </c>
      <c r="AF13" s="21">
        <v>9.4610798317962305E-2</v>
      </c>
      <c r="AG13" s="21"/>
      <c r="AH13" s="21">
        <v>0.107865606309467</v>
      </c>
      <c r="AI13" s="21">
        <v>3.0300856649745501E-2</v>
      </c>
      <c r="AJ13" s="21"/>
      <c r="AK13" s="21">
        <v>5.26455641774446E-2</v>
      </c>
      <c r="AL13" s="21">
        <v>0.101644933671951</v>
      </c>
      <c r="AM13" s="21">
        <v>8.7592779926099096E-2</v>
      </c>
      <c r="AN13" s="21">
        <v>0.105939404137666</v>
      </c>
      <c r="AO13" s="21">
        <v>9.18832431255905E-2</v>
      </c>
      <c r="AP13" s="21"/>
      <c r="AQ13" s="21">
        <v>9.2952383880279904E-2</v>
      </c>
      <c r="AR13" s="21">
        <v>9.0799491094851595E-2</v>
      </c>
      <c r="AS13" s="21"/>
      <c r="AT13" s="21">
        <v>7.5511806242755594E-2</v>
      </c>
      <c r="AU13" s="21">
        <v>9.6523481388870305E-2</v>
      </c>
      <c r="AV13" s="21"/>
      <c r="AW13" s="21">
        <v>0.114363673627389</v>
      </c>
      <c r="AX13" s="21">
        <v>0.10081645869274</v>
      </c>
      <c r="AY13" s="21">
        <v>9.4703133783273705E-2</v>
      </c>
      <c r="AZ13" s="21">
        <v>8.8973991705885894E-2</v>
      </c>
      <c r="BA13" s="21">
        <v>1.7201640456060301E-2</v>
      </c>
      <c r="BB13" s="21"/>
      <c r="BC13" s="21">
        <v>2.8507675893791599E-2</v>
      </c>
      <c r="BD13" s="21"/>
      <c r="BE13" s="21">
        <v>0.10630589502719801</v>
      </c>
      <c r="BF13" s="21">
        <v>9.5636254470905804E-2</v>
      </c>
      <c r="BG13" s="21">
        <v>7.9402308324979395E-2</v>
      </c>
      <c r="BH13" s="21">
        <v>2.2122122173029501E-2</v>
      </c>
      <c r="BI13" s="21"/>
      <c r="BJ13" s="21">
        <v>9.6228056150983801E-2</v>
      </c>
      <c r="BK13" s="21"/>
      <c r="BL13" s="21">
        <v>9.4218449698721105E-2</v>
      </c>
      <c r="BM13" s="21"/>
      <c r="BN13" s="21">
        <v>9.2403815169929904E-2</v>
      </c>
      <c r="BO13" s="21"/>
      <c r="BP13" s="21">
        <v>8.8872423613487295E-2</v>
      </c>
      <c r="BQ13" s="21">
        <v>0.104048891379299</v>
      </c>
    </row>
    <row r="14" spans="2:69" x14ac:dyDescent="0.35">
      <c r="B14" s="18" t="s">
        <v>260</v>
      </c>
      <c r="C14" s="21">
        <v>0.53802636943973603</v>
      </c>
      <c r="D14" s="21">
        <v>0.514394870780435</v>
      </c>
      <c r="E14" s="21">
        <v>0.55807823527851397</v>
      </c>
      <c r="F14" s="21"/>
      <c r="G14" s="21">
        <v>0.57043410465051703</v>
      </c>
      <c r="H14" s="21">
        <v>0.47339221648428398</v>
      </c>
      <c r="I14" s="21">
        <v>0.53438594657094296</v>
      </c>
      <c r="J14" s="21">
        <v>0.54324310661712905</v>
      </c>
      <c r="K14" s="21">
        <v>0.59607418267929602</v>
      </c>
      <c r="L14" s="21"/>
      <c r="M14" s="21">
        <v>0.64186121946517105</v>
      </c>
      <c r="N14" s="21">
        <v>0.53957377840921095</v>
      </c>
      <c r="O14" s="21">
        <v>0.58755986138151095</v>
      </c>
      <c r="P14" s="21">
        <v>0.50914514966582303</v>
      </c>
      <c r="Q14" s="21">
        <v>0.45382649207401898</v>
      </c>
      <c r="R14" s="21"/>
      <c r="S14" s="21">
        <v>0.58945834020876797</v>
      </c>
      <c r="T14" s="21">
        <v>0.54550104344514605</v>
      </c>
      <c r="U14" s="21">
        <v>0.63110540579956198</v>
      </c>
      <c r="V14" s="21">
        <v>0.46242529245459502</v>
      </c>
      <c r="W14" s="21"/>
      <c r="X14" s="21">
        <v>0.49939534719156298</v>
      </c>
      <c r="Y14" s="21">
        <v>0.58750830231811502</v>
      </c>
      <c r="Z14" s="21">
        <v>0.75123875200408197</v>
      </c>
      <c r="AA14" s="21"/>
      <c r="AB14" s="21">
        <v>0.51403931011562498</v>
      </c>
      <c r="AC14" s="21">
        <v>0.59188726722788598</v>
      </c>
      <c r="AD14" s="21"/>
      <c r="AE14" s="21">
        <v>0.57544608303338296</v>
      </c>
      <c r="AF14" s="21">
        <v>0.53166215252104798</v>
      </c>
      <c r="AG14" s="21"/>
      <c r="AH14" s="21">
        <v>0.46254793978263897</v>
      </c>
      <c r="AI14" s="21">
        <v>0.835133457892832</v>
      </c>
      <c r="AJ14" s="21"/>
      <c r="AK14" s="21">
        <v>0.68663136628390897</v>
      </c>
      <c r="AL14" s="21">
        <v>0.49965473919084102</v>
      </c>
      <c r="AM14" s="21">
        <v>0.52977178958270399</v>
      </c>
      <c r="AN14" s="21">
        <v>0.55324320532226701</v>
      </c>
      <c r="AO14" s="21">
        <v>0.51599117446489795</v>
      </c>
      <c r="AP14" s="21"/>
      <c r="AQ14" s="21">
        <v>0.40802268430877903</v>
      </c>
      <c r="AR14" s="21">
        <v>0.57410699036218704</v>
      </c>
      <c r="AS14" s="21"/>
      <c r="AT14" s="21">
        <v>0.51046342308005599</v>
      </c>
      <c r="AU14" s="21">
        <v>0.55482500361952602</v>
      </c>
      <c r="AV14" s="21"/>
      <c r="AW14" s="21">
        <v>0.52059392851472397</v>
      </c>
      <c r="AX14" s="21">
        <v>0.48920858002220002</v>
      </c>
      <c r="AY14" s="21">
        <v>0.63145327840394005</v>
      </c>
      <c r="AZ14" s="21">
        <v>0.51624354910748005</v>
      </c>
      <c r="BA14" s="21">
        <v>0.58198865755668305</v>
      </c>
      <c r="BB14" s="21"/>
      <c r="BC14" s="21">
        <v>0.55221012138546</v>
      </c>
      <c r="BD14" s="21"/>
      <c r="BE14" s="21">
        <v>0.49454411593435998</v>
      </c>
      <c r="BF14" s="21">
        <v>0.56435423590169198</v>
      </c>
      <c r="BG14" s="21">
        <v>0.55556466836166696</v>
      </c>
      <c r="BH14" s="21">
        <v>0.55210226975013399</v>
      </c>
      <c r="BI14" s="21"/>
      <c r="BJ14" s="21">
        <v>0.52895134625544005</v>
      </c>
      <c r="BK14" s="21"/>
      <c r="BL14" s="21">
        <v>0.52784797044580301</v>
      </c>
      <c r="BM14" s="21"/>
      <c r="BN14" s="21">
        <v>0.56426204454529205</v>
      </c>
      <c r="BO14" s="21"/>
      <c r="BP14" s="21">
        <v>0.56869850774513298</v>
      </c>
      <c r="BQ14" s="21">
        <v>0.35910604349703401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B2:BQ20"/>
  <sheetViews>
    <sheetView showGridLines="0" topLeftCell="A5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275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0.25533716050465699</v>
      </c>
      <c r="D9" s="17">
        <v>0.28337516237566202</v>
      </c>
      <c r="E9" s="17">
        <v>0.23154627614263301</v>
      </c>
      <c r="F9" s="17"/>
      <c r="G9" s="17">
        <v>0.27139306410085601</v>
      </c>
      <c r="H9" s="17">
        <v>0.267176960127046</v>
      </c>
      <c r="I9" s="17">
        <v>0.154585410687856</v>
      </c>
      <c r="J9" s="17">
        <v>0.28650066160408699</v>
      </c>
      <c r="K9" s="17">
        <v>0.35189001276862097</v>
      </c>
      <c r="L9" s="17"/>
      <c r="M9" s="17">
        <v>0.31208156617397398</v>
      </c>
      <c r="N9" s="17">
        <v>0.20866048266524501</v>
      </c>
      <c r="O9" s="17">
        <v>0.354299779018384</v>
      </c>
      <c r="P9" s="17">
        <v>0.253852647028464</v>
      </c>
      <c r="Q9" s="17">
        <v>0.21848147384751801</v>
      </c>
      <c r="R9" s="17"/>
      <c r="S9" s="17">
        <v>0.232635211989631</v>
      </c>
      <c r="T9" s="17">
        <v>0.26959844289773499</v>
      </c>
      <c r="U9" s="17">
        <v>0.313340561973878</v>
      </c>
      <c r="V9" s="17">
        <v>0.215120189530811</v>
      </c>
      <c r="W9" s="17"/>
      <c r="X9" s="17">
        <v>0.237141388791765</v>
      </c>
      <c r="Y9" s="17">
        <v>0.23621176295129301</v>
      </c>
      <c r="Z9" s="17">
        <v>0.41422256404654101</v>
      </c>
      <c r="AA9" s="17"/>
      <c r="AB9" s="17">
        <v>0.250349933812193</v>
      </c>
      <c r="AC9" s="17">
        <v>0.26653555308374</v>
      </c>
      <c r="AD9" s="17"/>
      <c r="AE9" s="17">
        <v>0.24782620895954099</v>
      </c>
      <c r="AF9" s="17">
        <v>0.25661459745722098</v>
      </c>
      <c r="AG9" s="17"/>
      <c r="AH9" s="17">
        <v>0.23677759930806799</v>
      </c>
      <c r="AI9" s="17">
        <v>0.26653516030498497</v>
      </c>
      <c r="AJ9" s="17"/>
      <c r="AK9" s="17">
        <v>0.30754375973974402</v>
      </c>
      <c r="AL9" s="17">
        <v>0.25230255207338498</v>
      </c>
      <c r="AM9" s="17">
        <v>0.219433959737456</v>
      </c>
      <c r="AN9" s="17">
        <v>0.27222117254502998</v>
      </c>
      <c r="AO9" s="17">
        <v>0.345052503118911</v>
      </c>
      <c r="AP9" s="17"/>
      <c r="AQ9" s="17">
        <v>0.23851428239491601</v>
      </c>
      <c r="AR9" s="17">
        <v>0.260006104214143</v>
      </c>
      <c r="AS9" s="17"/>
      <c r="AT9" s="17">
        <v>0.21603452979022</v>
      </c>
      <c r="AU9" s="17">
        <v>0.27290643232930401</v>
      </c>
      <c r="AV9" s="17"/>
      <c r="AW9" s="17">
        <v>0.20963914682889101</v>
      </c>
      <c r="AX9" s="17">
        <v>0.28288747706524398</v>
      </c>
      <c r="AY9" s="17">
        <v>0.24637610451806799</v>
      </c>
      <c r="AZ9" s="17">
        <v>0.173080015177866</v>
      </c>
      <c r="BA9" s="17">
        <v>0.39172232575853699</v>
      </c>
      <c r="BB9" s="17"/>
      <c r="BC9" s="17">
        <v>0.33040549679588599</v>
      </c>
      <c r="BD9" s="17"/>
      <c r="BE9" s="17">
        <v>0.28451499724576401</v>
      </c>
      <c r="BF9" s="17">
        <v>0.26692666865683101</v>
      </c>
      <c r="BG9" s="17">
        <v>0.12637075246162799</v>
      </c>
      <c r="BH9" s="17">
        <v>0.36276747672933801</v>
      </c>
      <c r="BI9" s="17"/>
      <c r="BJ9" s="17">
        <v>0.25492970119089797</v>
      </c>
      <c r="BK9" s="17"/>
      <c r="BL9" s="17">
        <v>0.25861992781121401</v>
      </c>
      <c r="BM9" s="17"/>
      <c r="BN9" s="17">
        <v>0.25453130778938998</v>
      </c>
      <c r="BO9" s="17"/>
      <c r="BP9" s="17">
        <v>0.26691761889077198</v>
      </c>
      <c r="BQ9" s="17">
        <v>0.19640589574012099</v>
      </c>
    </row>
    <row r="10" spans="2:69" x14ac:dyDescent="0.35">
      <c r="B10" s="18" t="s">
        <v>257</v>
      </c>
      <c r="C10" s="17">
        <v>0.17859127792495599</v>
      </c>
      <c r="D10" s="17">
        <v>0.13858083768562099</v>
      </c>
      <c r="E10" s="17">
        <v>0.21254104943103699</v>
      </c>
      <c r="F10" s="17"/>
      <c r="G10" s="17">
        <v>0.18867309686345901</v>
      </c>
      <c r="H10" s="17">
        <v>0.13800829294553399</v>
      </c>
      <c r="I10" s="17">
        <v>0.23641279182213801</v>
      </c>
      <c r="J10" s="17">
        <v>0.144831165531322</v>
      </c>
      <c r="K10" s="17">
        <v>0.16919380440616999</v>
      </c>
      <c r="L10" s="17"/>
      <c r="M10" s="17">
        <v>0.20175898807214299</v>
      </c>
      <c r="N10" s="17">
        <v>0.16980173927237399</v>
      </c>
      <c r="O10" s="17">
        <v>0.16015516848786299</v>
      </c>
      <c r="P10" s="17">
        <v>0.21504962259753199</v>
      </c>
      <c r="Q10" s="17">
        <v>0.17707310699054299</v>
      </c>
      <c r="R10" s="17"/>
      <c r="S10" s="17">
        <v>0.16285191386485801</v>
      </c>
      <c r="T10" s="17">
        <v>0.14252070416697499</v>
      </c>
      <c r="U10" s="17">
        <v>0.20874453235703999</v>
      </c>
      <c r="V10" s="17">
        <v>0.19224542322410801</v>
      </c>
      <c r="W10" s="17"/>
      <c r="X10" s="17">
        <v>0.17348485610772699</v>
      </c>
      <c r="Y10" s="17">
        <v>0.20144086367273301</v>
      </c>
      <c r="Z10" s="17">
        <v>0.184305737517755</v>
      </c>
      <c r="AA10" s="17"/>
      <c r="AB10" s="17">
        <v>0.139993921794662</v>
      </c>
      <c r="AC10" s="17">
        <v>0.26525835225602801</v>
      </c>
      <c r="AD10" s="17"/>
      <c r="AE10" s="17">
        <v>0.18580009833313499</v>
      </c>
      <c r="AF10" s="17">
        <v>0.17736522640292299</v>
      </c>
      <c r="AG10" s="17"/>
      <c r="AH10" s="17">
        <v>0.179369451990704</v>
      </c>
      <c r="AI10" s="17">
        <v>0.19771751154470599</v>
      </c>
      <c r="AJ10" s="17"/>
      <c r="AK10" s="17">
        <v>0.32951667612980201</v>
      </c>
      <c r="AL10" s="17">
        <v>0.14750009588145599</v>
      </c>
      <c r="AM10" s="17">
        <v>0.197313292273357</v>
      </c>
      <c r="AN10" s="17">
        <v>0.11651120937591899</v>
      </c>
      <c r="AO10" s="17">
        <v>0.12986669040837301</v>
      </c>
      <c r="AP10" s="17"/>
      <c r="AQ10" s="17">
        <v>0.198001635077863</v>
      </c>
      <c r="AR10" s="17">
        <v>0.173204217260499</v>
      </c>
      <c r="AS10" s="17"/>
      <c r="AT10" s="17">
        <v>0.230085509901057</v>
      </c>
      <c r="AU10" s="17">
        <v>0.15613675548530001</v>
      </c>
      <c r="AV10" s="17"/>
      <c r="AW10" s="17">
        <v>8.4447797544528302E-2</v>
      </c>
      <c r="AX10" s="17">
        <v>0.12758098957647701</v>
      </c>
      <c r="AY10" s="17">
        <v>0.24779301105135301</v>
      </c>
      <c r="AZ10" s="17">
        <v>0.36117495294435298</v>
      </c>
      <c r="BA10" s="17">
        <v>6.6325182055096202E-2</v>
      </c>
      <c r="BB10" s="17"/>
      <c r="BC10" s="17">
        <v>6.21684090065662E-2</v>
      </c>
      <c r="BD10" s="17"/>
      <c r="BE10" s="17">
        <v>0.14628671351328901</v>
      </c>
      <c r="BF10" s="17">
        <v>0.211215740915284</v>
      </c>
      <c r="BG10" s="17">
        <v>0.339759704698607</v>
      </c>
      <c r="BH10" s="17">
        <v>6.4056176839660001E-2</v>
      </c>
      <c r="BI10" s="17"/>
      <c r="BJ10" s="17">
        <v>0.17286633927841999</v>
      </c>
      <c r="BK10" s="17"/>
      <c r="BL10" s="17">
        <v>0.20340498712239999</v>
      </c>
      <c r="BM10" s="17"/>
      <c r="BN10" s="17">
        <v>0.19502445430391199</v>
      </c>
      <c r="BO10" s="17"/>
      <c r="BP10" s="17">
        <v>0.18918346614635201</v>
      </c>
      <c r="BQ10" s="17">
        <v>0.13332460389483899</v>
      </c>
    </row>
    <row r="11" spans="2:69" x14ac:dyDescent="0.35">
      <c r="B11" s="18" t="s">
        <v>258</v>
      </c>
      <c r="C11" s="17">
        <v>0.20112119111892399</v>
      </c>
      <c r="D11" s="17">
        <v>0.19202375928246199</v>
      </c>
      <c r="E11" s="17">
        <v>0.20884056961844899</v>
      </c>
      <c r="F11" s="17"/>
      <c r="G11" s="17">
        <v>0.234450982829676</v>
      </c>
      <c r="H11" s="17">
        <v>0.18456089057630201</v>
      </c>
      <c r="I11" s="17">
        <v>0.229115830550736</v>
      </c>
      <c r="J11" s="17">
        <v>0.158585621282581</v>
      </c>
      <c r="K11" s="17">
        <v>0.15412222152052099</v>
      </c>
      <c r="L11" s="17"/>
      <c r="M11" s="17">
        <v>7.5595819506918294E-2</v>
      </c>
      <c r="N11" s="17">
        <v>0.23509597306091601</v>
      </c>
      <c r="O11" s="17">
        <v>0.18092031863437499</v>
      </c>
      <c r="P11" s="17">
        <v>0.16544200374187901</v>
      </c>
      <c r="Q11" s="17">
        <v>0.24095439790019299</v>
      </c>
      <c r="R11" s="17"/>
      <c r="S11" s="17">
        <v>0.18061170873062801</v>
      </c>
      <c r="T11" s="17">
        <v>0.227918996494996</v>
      </c>
      <c r="U11" s="17">
        <v>0.19906394288407001</v>
      </c>
      <c r="V11" s="17">
        <v>0.21750398026828499</v>
      </c>
      <c r="W11" s="17"/>
      <c r="X11" s="17">
        <v>0.22469870425534599</v>
      </c>
      <c r="Y11" s="17">
        <v>0.166133152261321</v>
      </c>
      <c r="Z11" s="17">
        <v>7.7588554128514398E-2</v>
      </c>
      <c r="AA11" s="17"/>
      <c r="AB11" s="17">
        <v>0.20248563780131301</v>
      </c>
      <c r="AC11" s="17">
        <v>0.19805744235737199</v>
      </c>
      <c r="AD11" s="17"/>
      <c r="AE11" s="17">
        <v>0.20295957573768</v>
      </c>
      <c r="AF11" s="17">
        <v>0.200808524949942</v>
      </c>
      <c r="AG11" s="17"/>
      <c r="AH11" s="17">
        <v>0.21720479111018201</v>
      </c>
      <c r="AI11" s="17">
        <v>0.12593391624700101</v>
      </c>
      <c r="AJ11" s="17"/>
      <c r="AK11" s="17">
        <v>0.14712334597778701</v>
      </c>
      <c r="AL11" s="17">
        <v>0.186042468446801</v>
      </c>
      <c r="AM11" s="17">
        <v>0.168337261755066</v>
      </c>
      <c r="AN11" s="17">
        <v>0.30057568788935202</v>
      </c>
      <c r="AO11" s="17">
        <v>0.30610823990941599</v>
      </c>
      <c r="AP11" s="17"/>
      <c r="AQ11" s="17">
        <v>0.17176276393495901</v>
      </c>
      <c r="AR11" s="17">
        <v>0.20926919308546099</v>
      </c>
      <c r="AS11" s="17"/>
      <c r="AT11" s="17">
        <v>0.164606545383887</v>
      </c>
      <c r="AU11" s="17">
        <v>0.22200955836151301</v>
      </c>
      <c r="AV11" s="17"/>
      <c r="AW11" s="17">
        <v>0.22956013611099699</v>
      </c>
      <c r="AX11" s="17">
        <v>0.19755660808058401</v>
      </c>
      <c r="AY11" s="17">
        <v>0.23903109934216399</v>
      </c>
      <c r="AZ11" s="17">
        <v>0.18241989720842799</v>
      </c>
      <c r="BA11" s="17">
        <v>5.0693574114245701E-2</v>
      </c>
      <c r="BB11" s="17"/>
      <c r="BC11" s="17">
        <v>8.7424748076269196E-2</v>
      </c>
      <c r="BD11" s="17"/>
      <c r="BE11" s="17">
        <v>0.23054203194807299</v>
      </c>
      <c r="BF11" s="17">
        <v>0.26827982084037</v>
      </c>
      <c r="BG11" s="17">
        <v>0.23282595284591201</v>
      </c>
      <c r="BH11" s="17">
        <v>2.7414138619948999E-2</v>
      </c>
      <c r="BI11" s="17"/>
      <c r="BJ11" s="17">
        <v>0.208668930218534</v>
      </c>
      <c r="BK11" s="17"/>
      <c r="BL11" s="17">
        <v>0.22344310789961899</v>
      </c>
      <c r="BM11" s="17"/>
      <c r="BN11" s="17">
        <v>0.16687385256588999</v>
      </c>
      <c r="BO11" s="17"/>
      <c r="BP11" s="17">
        <v>0.19339305617855701</v>
      </c>
      <c r="BQ11" s="17">
        <v>0.24849797222782399</v>
      </c>
    </row>
    <row r="12" spans="2:69" x14ac:dyDescent="0.35">
      <c r="B12" s="18" t="s">
        <v>259</v>
      </c>
      <c r="C12" s="17">
        <v>0.30412179360637798</v>
      </c>
      <c r="D12" s="17">
        <v>0.32558825494578902</v>
      </c>
      <c r="E12" s="17">
        <v>0.28590701133560797</v>
      </c>
      <c r="F12" s="17"/>
      <c r="G12" s="17">
        <v>0.26615371073929101</v>
      </c>
      <c r="H12" s="17">
        <v>0.33225921133889802</v>
      </c>
      <c r="I12" s="17">
        <v>0.35379608835936399</v>
      </c>
      <c r="J12" s="17">
        <v>0.31269677118869399</v>
      </c>
      <c r="K12" s="17">
        <v>0.22614767361660501</v>
      </c>
      <c r="L12" s="17"/>
      <c r="M12" s="17">
        <v>0.32448984117372898</v>
      </c>
      <c r="N12" s="17">
        <v>0.30981882057662402</v>
      </c>
      <c r="O12" s="17">
        <v>0.25978151878531802</v>
      </c>
      <c r="P12" s="17">
        <v>0.33887370970953601</v>
      </c>
      <c r="Q12" s="17">
        <v>0.30340602280733497</v>
      </c>
      <c r="R12" s="17"/>
      <c r="S12" s="17">
        <v>0.373994128743247</v>
      </c>
      <c r="T12" s="17">
        <v>0.31862545754746402</v>
      </c>
      <c r="U12" s="17">
        <v>0.21440344674003101</v>
      </c>
      <c r="V12" s="17">
        <v>0.316466008081834</v>
      </c>
      <c r="W12" s="17"/>
      <c r="X12" s="17">
        <v>0.30457115502738502</v>
      </c>
      <c r="Y12" s="17">
        <v>0.31745010006608598</v>
      </c>
      <c r="Z12" s="17">
        <v>0.28248610620343401</v>
      </c>
      <c r="AA12" s="17"/>
      <c r="AB12" s="17">
        <v>0.35154860703861002</v>
      </c>
      <c r="AC12" s="17">
        <v>0.19762892525700801</v>
      </c>
      <c r="AD12" s="17"/>
      <c r="AE12" s="17">
        <v>0.339622105440333</v>
      </c>
      <c r="AF12" s="17">
        <v>0.298084021974937</v>
      </c>
      <c r="AG12" s="17"/>
      <c r="AH12" s="17">
        <v>0.30068787498214</v>
      </c>
      <c r="AI12" s="17">
        <v>0.36161381993324898</v>
      </c>
      <c r="AJ12" s="17"/>
      <c r="AK12" s="17">
        <v>0.19674421796234501</v>
      </c>
      <c r="AL12" s="17">
        <v>0.31519276357277798</v>
      </c>
      <c r="AM12" s="17">
        <v>0.35985694208991897</v>
      </c>
      <c r="AN12" s="17">
        <v>0.26888128633302399</v>
      </c>
      <c r="AO12" s="17">
        <v>0.187616144092034</v>
      </c>
      <c r="AP12" s="17"/>
      <c r="AQ12" s="17">
        <v>0.33054958353976699</v>
      </c>
      <c r="AR12" s="17">
        <v>0.296787147135055</v>
      </c>
      <c r="AS12" s="17"/>
      <c r="AT12" s="17">
        <v>0.330910737364073</v>
      </c>
      <c r="AU12" s="17">
        <v>0.290299464976634</v>
      </c>
      <c r="AV12" s="17"/>
      <c r="AW12" s="17">
        <v>0.40157445739365499</v>
      </c>
      <c r="AX12" s="17">
        <v>0.34282005318112602</v>
      </c>
      <c r="AY12" s="17">
        <v>0.207320403703003</v>
      </c>
      <c r="AZ12" s="17">
        <v>0.170698379357487</v>
      </c>
      <c r="BA12" s="17">
        <v>0.45857592269505498</v>
      </c>
      <c r="BB12" s="17"/>
      <c r="BC12" s="17">
        <v>0.48528949312182401</v>
      </c>
      <c r="BD12" s="17"/>
      <c r="BE12" s="17">
        <v>0.29368763934666298</v>
      </c>
      <c r="BF12" s="17">
        <v>0.214467316744681</v>
      </c>
      <c r="BG12" s="17">
        <v>0.199414669262514</v>
      </c>
      <c r="BH12" s="17">
        <v>0.51488758261686995</v>
      </c>
      <c r="BI12" s="17"/>
      <c r="BJ12" s="17">
        <v>0.29914427084385697</v>
      </c>
      <c r="BK12" s="17"/>
      <c r="BL12" s="17">
        <v>0.24937068346992899</v>
      </c>
      <c r="BM12" s="17"/>
      <c r="BN12" s="17">
        <v>0.30373596192728303</v>
      </c>
      <c r="BO12" s="17"/>
      <c r="BP12" s="17">
        <v>0.29945680175901801</v>
      </c>
      <c r="BQ12" s="17">
        <v>0.31772263675791701</v>
      </c>
    </row>
    <row r="13" spans="2:69" x14ac:dyDescent="0.35">
      <c r="B13" s="18" t="s">
        <v>141</v>
      </c>
      <c r="C13" s="21">
        <v>6.0828576845084303E-2</v>
      </c>
      <c r="D13" s="21">
        <v>6.0431985710465298E-2</v>
      </c>
      <c r="E13" s="21">
        <v>6.1165093472272399E-2</v>
      </c>
      <c r="F13" s="21"/>
      <c r="G13" s="21">
        <v>3.9329145466718597E-2</v>
      </c>
      <c r="H13" s="21">
        <v>7.79946450122211E-2</v>
      </c>
      <c r="I13" s="21">
        <v>2.6089878579905201E-2</v>
      </c>
      <c r="J13" s="21">
        <v>9.7385780393316496E-2</v>
      </c>
      <c r="K13" s="21">
        <v>9.8646287688083298E-2</v>
      </c>
      <c r="L13" s="21"/>
      <c r="M13" s="21">
        <v>8.6073785073235501E-2</v>
      </c>
      <c r="N13" s="21">
        <v>7.6622984424841403E-2</v>
      </c>
      <c r="O13" s="21">
        <v>4.4843215074059202E-2</v>
      </c>
      <c r="P13" s="21">
        <v>2.6782016922587699E-2</v>
      </c>
      <c r="Q13" s="21">
        <v>6.0084998454410898E-2</v>
      </c>
      <c r="R13" s="21"/>
      <c r="S13" s="21">
        <v>4.9907036671635298E-2</v>
      </c>
      <c r="T13" s="21">
        <v>4.1336398892829203E-2</v>
      </c>
      <c r="U13" s="21">
        <v>6.4447516044980502E-2</v>
      </c>
      <c r="V13" s="21">
        <v>5.86643988949615E-2</v>
      </c>
      <c r="W13" s="21"/>
      <c r="X13" s="21">
        <v>6.0103895817776899E-2</v>
      </c>
      <c r="Y13" s="21">
        <v>7.8764121048566393E-2</v>
      </c>
      <c r="Z13" s="21">
        <v>4.1397038103755703E-2</v>
      </c>
      <c r="AA13" s="21"/>
      <c r="AB13" s="21">
        <v>5.5621899553221499E-2</v>
      </c>
      <c r="AC13" s="21">
        <v>7.2519727045851801E-2</v>
      </c>
      <c r="AD13" s="21"/>
      <c r="AE13" s="21">
        <v>2.3792011529311201E-2</v>
      </c>
      <c r="AF13" s="21">
        <v>6.71276292149766E-2</v>
      </c>
      <c r="AG13" s="21"/>
      <c r="AH13" s="21">
        <v>6.5960282608906295E-2</v>
      </c>
      <c r="AI13" s="21">
        <v>4.8199591970058998E-2</v>
      </c>
      <c r="AJ13" s="21"/>
      <c r="AK13" s="21">
        <v>1.9072000190322101E-2</v>
      </c>
      <c r="AL13" s="21">
        <v>9.8962120025578998E-2</v>
      </c>
      <c r="AM13" s="21">
        <v>5.5058544144202901E-2</v>
      </c>
      <c r="AN13" s="21">
        <v>4.1810643856675198E-2</v>
      </c>
      <c r="AO13" s="21">
        <v>3.1356422471266202E-2</v>
      </c>
      <c r="AP13" s="21"/>
      <c r="AQ13" s="21">
        <v>6.1171735052495298E-2</v>
      </c>
      <c r="AR13" s="21">
        <v>6.0733338304841802E-2</v>
      </c>
      <c r="AS13" s="21"/>
      <c r="AT13" s="21">
        <v>5.8362677560763798E-2</v>
      </c>
      <c r="AU13" s="21">
        <v>5.8647788847249201E-2</v>
      </c>
      <c r="AV13" s="21"/>
      <c r="AW13" s="21">
        <v>7.4778462121929803E-2</v>
      </c>
      <c r="AX13" s="21">
        <v>4.9154872096568498E-2</v>
      </c>
      <c r="AY13" s="21">
        <v>5.9479381385411902E-2</v>
      </c>
      <c r="AZ13" s="21">
        <v>0.112626755311866</v>
      </c>
      <c r="BA13" s="21">
        <v>3.2682995377065802E-2</v>
      </c>
      <c r="BB13" s="21"/>
      <c r="BC13" s="21">
        <v>3.4711852999454999E-2</v>
      </c>
      <c r="BD13" s="21"/>
      <c r="BE13" s="21">
        <v>4.4968617946211299E-2</v>
      </c>
      <c r="BF13" s="21">
        <v>3.9110452842833099E-2</v>
      </c>
      <c r="BG13" s="21">
        <v>0.101628920731339</v>
      </c>
      <c r="BH13" s="21">
        <v>3.0874625194183301E-2</v>
      </c>
      <c r="BI13" s="21"/>
      <c r="BJ13" s="21">
        <v>6.4390758468290704E-2</v>
      </c>
      <c r="BK13" s="21"/>
      <c r="BL13" s="21">
        <v>6.5161293696838096E-2</v>
      </c>
      <c r="BM13" s="21"/>
      <c r="BN13" s="21">
        <v>7.9834423413524799E-2</v>
      </c>
      <c r="BO13" s="21"/>
      <c r="BP13" s="21">
        <v>5.1049057025301298E-2</v>
      </c>
      <c r="BQ13" s="21">
        <v>0.104048891379299</v>
      </c>
    </row>
    <row r="14" spans="2:69" x14ac:dyDescent="0.35">
      <c r="B14" s="18" t="s">
        <v>260</v>
      </c>
      <c r="C14" s="21">
        <v>0.43392843842961298</v>
      </c>
      <c r="D14" s="21">
        <v>0.42195600006128298</v>
      </c>
      <c r="E14" s="21">
        <v>0.44408732557366998</v>
      </c>
      <c r="F14" s="21"/>
      <c r="G14" s="21">
        <v>0.46006616096431502</v>
      </c>
      <c r="H14" s="21">
        <v>0.40518525307257902</v>
      </c>
      <c r="I14" s="21">
        <v>0.39099820250999401</v>
      </c>
      <c r="J14" s="21">
        <v>0.43133182713540802</v>
      </c>
      <c r="K14" s="21">
        <v>0.52108381717479102</v>
      </c>
      <c r="L14" s="21"/>
      <c r="M14" s="21">
        <v>0.51384055424611697</v>
      </c>
      <c r="N14" s="21">
        <v>0.37846222193761903</v>
      </c>
      <c r="O14" s="21">
        <v>0.51445494750624698</v>
      </c>
      <c r="P14" s="21">
        <v>0.46890226962599701</v>
      </c>
      <c r="Q14" s="21">
        <v>0.39555458083806</v>
      </c>
      <c r="R14" s="21"/>
      <c r="S14" s="21">
        <v>0.39548712585448897</v>
      </c>
      <c r="T14" s="21">
        <v>0.41211914706470998</v>
      </c>
      <c r="U14" s="21">
        <v>0.52208509433091799</v>
      </c>
      <c r="V14" s="21">
        <v>0.407365612754919</v>
      </c>
      <c r="W14" s="21"/>
      <c r="X14" s="21">
        <v>0.41062624489949201</v>
      </c>
      <c r="Y14" s="21">
        <v>0.43765262662402699</v>
      </c>
      <c r="Z14" s="21">
        <v>0.59852830156429604</v>
      </c>
      <c r="AA14" s="21"/>
      <c r="AB14" s="21">
        <v>0.39034385560685497</v>
      </c>
      <c r="AC14" s="21">
        <v>0.531793905339768</v>
      </c>
      <c r="AD14" s="21"/>
      <c r="AE14" s="21">
        <v>0.43362630729267598</v>
      </c>
      <c r="AF14" s="21">
        <v>0.433979823860144</v>
      </c>
      <c r="AG14" s="21"/>
      <c r="AH14" s="21">
        <v>0.416147051298772</v>
      </c>
      <c r="AI14" s="21">
        <v>0.46425267184969099</v>
      </c>
      <c r="AJ14" s="21"/>
      <c r="AK14" s="21">
        <v>0.63706043586954597</v>
      </c>
      <c r="AL14" s="21">
        <v>0.39980264795484199</v>
      </c>
      <c r="AM14" s="21">
        <v>0.41674725201081197</v>
      </c>
      <c r="AN14" s="21">
        <v>0.388732381920949</v>
      </c>
      <c r="AO14" s="21">
        <v>0.47491919352728401</v>
      </c>
      <c r="AP14" s="21"/>
      <c r="AQ14" s="21">
        <v>0.43651591747277901</v>
      </c>
      <c r="AR14" s="21">
        <v>0.433210321474642</v>
      </c>
      <c r="AS14" s="21"/>
      <c r="AT14" s="21">
        <v>0.446120039691276</v>
      </c>
      <c r="AU14" s="21">
        <v>0.42904318781460399</v>
      </c>
      <c r="AV14" s="21"/>
      <c r="AW14" s="21">
        <v>0.29408694437341898</v>
      </c>
      <c r="AX14" s="21">
        <v>0.41046846664172099</v>
      </c>
      <c r="AY14" s="21">
        <v>0.494169115569421</v>
      </c>
      <c r="AZ14" s="21">
        <v>0.53425496812221895</v>
      </c>
      <c r="BA14" s="21">
        <v>0.45804750781363301</v>
      </c>
      <c r="BB14" s="21"/>
      <c r="BC14" s="21">
        <v>0.39257390580245199</v>
      </c>
      <c r="BD14" s="21"/>
      <c r="BE14" s="21">
        <v>0.43080171075905299</v>
      </c>
      <c r="BF14" s="21">
        <v>0.47814240957211501</v>
      </c>
      <c r="BG14" s="21">
        <v>0.46613045716023499</v>
      </c>
      <c r="BH14" s="21">
        <v>0.42682365356899798</v>
      </c>
      <c r="BI14" s="21"/>
      <c r="BJ14" s="21">
        <v>0.42779604046931902</v>
      </c>
      <c r="BK14" s="21"/>
      <c r="BL14" s="21">
        <v>0.46202491493361503</v>
      </c>
      <c r="BM14" s="21"/>
      <c r="BN14" s="21">
        <v>0.449555762093302</v>
      </c>
      <c r="BO14" s="21"/>
      <c r="BP14" s="21">
        <v>0.45610108503712399</v>
      </c>
      <c r="BQ14" s="21">
        <v>0.32973049963495998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B2:BQ20"/>
  <sheetViews>
    <sheetView showGridLines="0" topLeftCell="A4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276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0.33182249639657602</v>
      </c>
      <c r="D9" s="17">
        <v>0.31530552969140502</v>
      </c>
      <c r="E9" s="17">
        <v>0.34583751953203401</v>
      </c>
      <c r="F9" s="17"/>
      <c r="G9" s="17">
        <v>0.32816980578136501</v>
      </c>
      <c r="H9" s="17">
        <v>0.41980274017150498</v>
      </c>
      <c r="I9" s="17">
        <v>0.25633896345875601</v>
      </c>
      <c r="J9" s="17">
        <v>0.38594412769555603</v>
      </c>
      <c r="K9" s="17">
        <v>0.230884596905328</v>
      </c>
      <c r="L9" s="17"/>
      <c r="M9" s="17">
        <v>0.31770438863251999</v>
      </c>
      <c r="N9" s="17">
        <v>0.30768714020294802</v>
      </c>
      <c r="O9" s="17">
        <v>0.33116699854069198</v>
      </c>
      <c r="P9" s="17">
        <v>0.44565527547616601</v>
      </c>
      <c r="Q9" s="17">
        <v>0.29990598334003699</v>
      </c>
      <c r="R9" s="17"/>
      <c r="S9" s="17">
        <v>0.40411272403246701</v>
      </c>
      <c r="T9" s="17">
        <v>0.39514463609487299</v>
      </c>
      <c r="U9" s="17">
        <v>0.27967952626711001</v>
      </c>
      <c r="V9" s="17">
        <v>0.25153117747078502</v>
      </c>
      <c r="W9" s="17"/>
      <c r="X9" s="17">
        <v>0.31502957482271399</v>
      </c>
      <c r="Y9" s="17">
        <v>0.40938598341365101</v>
      </c>
      <c r="Z9" s="17">
        <v>0.34728011760878202</v>
      </c>
      <c r="AA9" s="17"/>
      <c r="AB9" s="17">
        <v>0.37688402120256798</v>
      </c>
      <c r="AC9" s="17">
        <v>0.23064068211248501</v>
      </c>
      <c r="AD9" s="17"/>
      <c r="AE9" s="17">
        <v>0.41009489897971002</v>
      </c>
      <c r="AF9" s="17">
        <v>0.31851019384409102</v>
      </c>
      <c r="AG9" s="17"/>
      <c r="AH9" s="17">
        <v>0.30546002134217798</v>
      </c>
      <c r="AI9" s="17">
        <v>0.52159755526023299</v>
      </c>
      <c r="AJ9" s="17"/>
      <c r="AK9" s="17">
        <v>0.32274684664153902</v>
      </c>
      <c r="AL9" s="17">
        <v>0.330797425558358</v>
      </c>
      <c r="AM9" s="17">
        <v>0.32430119725428302</v>
      </c>
      <c r="AN9" s="17">
        <v>0.330419867504747</v>
      </c>
      <c r="AO9" s="17">
        <v>0.38340426796531202</v>
      </c>
      <c r="AP9" s="17"/>
      <c r="AQ9" s="17">
        <v>0.30430009617113501</v>
      </c>
      <c r="AR9" s="17">
        <v>0.339460935940884</v>
      </c>
      <c r="AS9" s="17"/>
      <c r="AT9" s="17">
        <v>0.316975734247465</v>
      </c>
      <c r="AU9" s="17">
        <v>0.34326752408959299</v>
      </c>
      <c r="AV9" s="17"/>
      <c r="AW9" s="17">
        <v>0.42300353313220701</v>
      </c>
      <c r="AX9" s="17">
        <v>0.39047337605888499</v>
      </c>
      <c r="AY9" s="17">
        <v>0.225979968220925</v>
      </c>
      <c r="AZ9" s="17">
        <v>0.106551366608685</v>
      </c>
      <c r="BA9" s="17">
        <v>0.57457944055640997</v>
      </c>
      <c r="BB9" s="17"/>
      <c r="BC9" s="17">
        <v>0.544805261762909</v>
      </c>
      <c r="BD9" s="17"/>
      <c r="BE9" s="17">
        <v>0.37210485352883399</v>
      </c>
      <c r="BF9" s="17">
        <v>0.15842961664298899</v>
      </c>
      <c r="BG9" s="17">
        <v>0.116687794692268</v>
      </c>
      <c r="BH9" s="17">
        <v>0.58724322110283</v>
      </c>
      <c r="BI9" s="17"/>
      <c r="BJ9" s="17">
        <v>0.34730159643594299</v>
      </c>
      <c r="BK9" s="17"/>
      <c r="BL9" s="17">
        <v>0.31574057795698302</v>
      </c>
      <c r="BM9" s="17"/>
      <c r="BN9" s="17">
        <v>0.25664958536204302</v>
      </c>
      <c r="BO9" s="17"/>
      <c r="BP9" s="17">
        <v>0.35394545030684998</v>
      </c>
      <c r="BQ9" s="17">
        <v>0.180470578201299</v>
      </c>
    </row>
    <row r="10" spans="2:69" x14ac:dyDescent="0.35">
      <c r="B10" s="18" t="s">
        <v>257</v>
      </c>
      <c r="C10" s="17">
        <v>0.35270357684832498</v>
      </c>
      <c r="D10" s="17">
        <v>0.33911635649297001</v>
      </c>
      <c r="E10" s="17">
        <v>0.36423264335466099</v>
      </c>
      <c r="F10" s="17"/>
      <c r="G10" s="17">
        <v>0.38611172571777902</v>
      </c>
      <c r="H10" s="17">
        <v>0.258823862031407</v>
      </c>
      <c r="I10" s="17">
        <v>0.45181712628968501</v>
      </c>
      <c r="J10" s="17">
        <v>0.23765938450674201</v>
      </c>
      <c r="K10" s="17">
        <v>0.42672341139012099</v>
      </c>
      <c r="L10" s="17"/>
      <c r="M10" s="17">
        <v>0.25872912859908298</v>
      </c>
      <c r="N10" s="17">
        <v>0.36245105869650002</v>
      </c>
      <c r="O10" s="17">
        <v>0.39610726744418701</v>
      </c>
      <c r="P10" s="17">
        <v>0.35987946294671103</v>
      </c>
      <c r="Q10" s="17">
        <v>0.32482411544216</v>
      </c>
      <c r="R10" s="17"/>
      <c r="S10" s="17">
        <v>0.39402236588280598</v>
      </c>
      <c r="T10" s="17">
        <v>0.24608867156345199</v>
      </c>
      <c r="U10" s="17">
        <v>0.42566271741481099</v>
      </c>
      <c r="V10" s="17">
        <v>0.39263338960095701</v>
      </c>
      <c r="W10" s="17"/>
      <c r="X10" s="17">
        <v>0.36672099362800697</v>
      </c>
      <c r="Y10" s="17">
        <v>0.25585678157881703</v>
      </c>
      <c r="Z10" s="17">
        <v>0.384029312348452</v>
      </c>
      <c r="AA10" s="17"/>
      <c r="AB10" s="17">
        <v>0.33082466888219603</v>
      </c>
      <c r="AC10" s="17">
        <v>0.40183080039654401</v>
      </c>
      <c r="AD10" s="17"/>
      <c r="AE10" s="17">
        <v>0.32746855732640001</v>
      </c>
      <c r="AF10" s="17">
        <v>0.35699546266896198</v>
      </c>
      <c r="AG10" s="17"/>
      <c r="AH10" s="17">
        <v>0.35343741395823602</v>
      </c>
      <c r="AI10" s="17">
        <v>0.29457493688994602</v>
      </c>
      <c r="AJ10" s="17"/>
      <c r="AK10" s="17">
        <v>0.445352796739514</v>
      </c>
      <c r="AL10" s="17">
        <v>0.29615919734854501</v>
      </c>
      <c r="AM10" s="17">
        <v>0.35856014586283103</v>
      </c>
      <c r="AN10" s="17">
        <v>0.39069149415313797</v>
      </c>
      <c r="AO10" s="17">
        <v>0.35713340638773</v>
      </c>
      <c r="AP10" s="17"/>
      <c r="AQ10" s="17">
        <v>0.33501477769326998</v>
      </c>
      <c r="AR10" s="17">
        <v>0.35761284427596701</v>
      </c>
      <c r="AS10" s="17"/>
      <c r="AT10" s="17">
        <v>0.35259659846467001</v>
      </c>
      <c r="AU10" s="17">
        <v>0.35735473436611398</v>
      </c>
      <c r="AV10" s="17"/>
      <c r="AW10" s="17">
        <v>0.38156407941247</v>
      </c>
      <c r="AX10" s="17">
        <v>0.34890739199793303</v>
      </c>
      <c r="AY10" s="17">
        <v>0.38987366638374299</v>
      </c>
      <c r="AZ10" s="17">
        <v>0.39875161443434798</v>
      </c>
      <c r="BA10" s="17">
        <v>0.31034952374018498</v>
      </c>
      <c r="BB10" s="17"/>
      <c r="BC10" s="17">
        <v>0.30623891371370898</v>
      </c>
      <c r="BD10" s="17"/>
      <c r="BE10" s="17">
        <v>0.36555187352872398</v>
      </c>
      <c r="BF10" s="17">
        <v>0.34225465132803601</v>
      </c>
      <c r="BG10" s="17">
        <v>0.430125962847135</v>
      </c>
      <c r="BH10" s="17">
        <v>0.32533711302066898</v>
      </c>
      <c r="BI10" s="17"/>
      <c r="BJ10" s="17">
        <v>0.34226418499683597</v>
      </c>
      <c r="BK10" s="17"/>
      <c r="BL10" s="17">
        <v>0.36420306681783299</v>
      </c>
      <c r="BM10" s="17"/>
      <c r="BN10" s="17">
        <v>0.37214171464532497</v>
      </c>
      <c r="BO10" s="17"/>
      <c r="BP10" s="17">
        <v>0.34707969673174799</v>
      </c>
      <c r="BQ10" s="17">
        <v>0.39838302475063098</v>
      </c>
    </row>
    <row r="11" spans="2:69" x14ac:dyDescent="0.35">
      <c r="B11" s="18" t="s">
        <v>258</v>
      </c>
      <c r="C11" s="17">
        <v>0.19912822977515099</v>
      </c>
      <c r="D11" s="17">
        <v>0.241241424218294</v>
      </c>
      <c r="E11" s="17">
        <v>0.16339422334624201</v>
      </c>
      <c r="F11" s="17"/>
      <c r="G11" s="17">
        <v>0.16932572808788299</v>
      </c>
      <c r="H11" s="17">
        <v>0.19036173053005201</v>
      </c>
      <c r="I11" s="17">
        <v>0.176277471721037</v>
      </c>
      <c r="J11" s="17">
        <v>0.28806404223284199</v>
      </c>
      <c r="K11" s="17">
        <v>0.21784465409227799</v>
      </c>
      <c r="L11" s="17"/>
      <c r="M11" s="17">
        <v>0.23807123938866601</v>
      </c>
      <c r="N11" s="17">
        <v>0.22161355111032399</v>
      </c>
      <c r="O11" s="17">
        <v>0.178218261450071</v>
      </c>
      <c r="P11" s="17">
        <v>0.14420549765194901</v>
      </c>
      <c r="Q11" s="17">
        <v>0.19969065798385399</v>
      </c>
      <c r="R11" s="17"/>
      <c r="S11" s="17">
        <v>0.14673491010148201</v>
      </c>
      <c r="T11" s="17">
        <v>0.22986479092060899</v>
      </c>
      <c r="U11" s="17">
        <v>0.21829530794437199</v>
      </c>
      <c r="V11" s="17">
        <v>0.219152385246</v>
      </c>
      <c r="W11" s="17"/>
      <c r="X11" s="17">
        <v>0.20841161950214099</v>
      </c>
      <c r="Y11" s="17">
        <v>0.15456096531810801</v>
      </c>
      <c r="Z11" s="17">
        <v>0.192909911636586</v>
      </c>
      <c r="AA11" s="17"/>
      <c r="AB11" s="17">
        <v>0.187035446016215</v>
      </c>
      <c r="AC11" s="17">
        <v>0.226281545286385</v>
      </c>
      <c r="AD11" s="17"/>
      <c r="AE11" s="17">
        <v>0.19784838772072</v>
      </c>
      <c r="AF11" s="17">
        <v>0.199345900934917</v>
      </c>
      <c r="AG11" s="17"/>
      <c r="AH11" s="17">
        <v>0.20819208625441099</v>
      </c>
      <c r="AI11" s="17">
        <v>0.120347235511686</v>
      </c>
      <c r="AJ11" s="17"/>
      <c r="AK11" s="17">
        <v>0.15541893778382199</v>
      </c>
      <c r="AL11" s="17">
        <v>0.21221898037531001</v>
      </c>
      <c r="AM11" s="17">
        <v>0.214758297526148</v>
      </c>
      <c r="AN11" s="17">
        <v>0.16999522750707299</v>
      </c>
      <c r="AO11" s="17">
        <v>0.17837553103786299</v>
      </c>
      <c r="AP11" s="17"/>
      <c r="AQ11" s="17">
        <v>0.16911439804508099</v>
      </c>
      <c r="AR11" s="17">
        <v>0.207458129685234</v>
      </c>
      <c r="AS11" s="17"/>
      <c r="AT11" s="17">
        <v>0.18566378766196001</v>
      </c>
      <c r="AU11" s="17">
        <v>0.209218059318312</v>
      </c>
      <c r="AV11" s="17"/>
      <c r="AW11" s="17">
        <v>0.120653925333393</v>
      </c>
      <c r="AX11" s="17">
        <v>0.152400205682586</v>
      </c>
      <c r="AY11" s="17">
        <v>0.30427745056070299</v>
      </c>
      <c r="AZ11" s="17">
        <v>0.33184283470372899</v>
      </c>
      <c r="BA11" s="17">
        <v>8.1904653299119404E-2</v>
      </c>
      <c r="BB11" s="17"/>
      <c r="BC11" s="17">
        <v>9.0267048564737606E-2</v>
      </c>
      <c r="BD11" s="17"/>
      <c r="BE11" s="17">
        <v>0.14981244468411101</v>
      </c>
      <c r="BF11" s="17">
        <v>0.42364816845166697</v>
      </c>
      <c r="BG11" s="17">
        <v>0.272823605605375</v>
      </c>
      <c r="BH11" s="17">
        <v>5.2108437580998999E-2</v>
      </c>
      <c r="BI11" s="17"/>
      <c r="BJ11" s="17">
        <v>0.191149620634807</v>
      </c>
      <c r="BK11" s="17"/>
      <c r="BL11" s="17">
        <v>0.19780323714760301</v>
      </c>
      <c r="BM11" s="17"/>
      <c r="BN11" s="17">
        <v>0.24100043537090299</v>
      </c>
      <c r="BO11" s="17"/>
      <c r="BP11" s="17">
        <v>0.200117525533307</v>
      </c>
      <c r="BQ11" s="17">
        <v>0.20427902850868901</v>
      </c>
    </row>
    <row r="12" spans="2:69" x14ac:dyDescent="0.35">
      <c r="B12" s="18" t="s">
        <v>259</v>
      </c>
      <c r="C12" s="17">
        <v>5.6606207830833498E-2</v>
      </c>
      <c r="D12" s="17">
        <v>4.5417991542512401E-2</v>
      </c>
      <c r="E12" s="17">
        <v>6.6099664645530007E-2</v>
      </c>
      <c r="F12" s="17"/>
      <c r="G12" s="17">
        <v>7.2861103346631595E-2</v>
      </c>
      <c r="H12" s="17">
        <v>7.0812679304742901E-2</v>
      </c>
      <c r="I12" s="17">
        <v>6.1110566039065298E-2</v>
      </c>
      <c r="J12" s="17">
        <v>1.03253738581873E-2</v>
      </c>
      <c r="K12" s="17">
        <v>3.9230685212686703E-2</v>
      </c>
      <c r="L12" s="17"/>
      <c r="M12" s="17">
        <v>0.14772890322991</v>
      </c>
      <c r="N12" s="17">
        <v>3.8435938642075798E-2</v>
      </c>
      <c r="O12" s="17">
        <v>4.1283578440137601E-2</v>
      </c>
      <c r="P12" s="17">
        <v>2.7178127480809298E-2</v>
      </c>
      <c r="Q12" s="17">
        <v>9.02863552988179E-2</v>
      </c>
      <c r="R12" s="17"/>
      <c r="S12" s="17">
        <v>1.806208476994E-2</v>
      </c>
      <c r="T12" s="17">
        <v>8.0559355287524906E-2</v>
      </c>
      <c r="U12" s="17">
        <v>1.45843862679064E-2</v>
      </c>
      <c r="V12" s="17">
        <v>7.0796109355217698E-2</v>
      </c>
      <c r="W12" s="17"/>
      <c r="X12" s="17">
        <v>5.7996818935003303E-2</v>
      </c>
      <c r="Y12" s="17">
        <v>7.7457277967650603E-2</v>
      </c>
      <c r="Z12" s="17">
        <v>1.77503445931501E-2</v>
      </c>
      <c r="AA12" s="17"/>
      <c r="AB12" s="17">
        <v>5.1486552128360598E-2</v>
      </c>
      <c r="AC12" s="17">
        <v>6.8101958467687795E-2</v>
      </c>
      <c r="AD12" s="17"/>
      <c r="AE12" s="17">
        <v>3.9329474157874397E-2</v>
      </c>
      <c r="AF12" s="17">
        <v>5.9544575610318298E-2</v>
      </c>
      <c r="AG12" s="17"/>
      <c r="AH12" s="17">
        <v>6.5856962004183298E-2</v>
      </c>
      <c r="AI12" s="17">
        <v>1.6090931931194302E-2</v>
      </c>
      <c r="AJ12" s="17"/>
      <c r="AK12" s="17">
        <v>5.4694640529995703E-2</v>
      </c>
      <c r="AL12" s="17">
        <v>6.3965720105937499E-2</v>
      </c>
      <c r="AM12" s="17">
        <v>4.3947355582988103E-2</v>
      </c>
      <c r="AN12" s="17">
        <v>9.68403524366864E-2</v>
      </c>
      <c r="AO12" s="17">
        <v>2.50233615719146E-2</v>
      </c>
      <c r="AP12" s="17"/>
      <c r="AQ12" s="17">
        <v>0.12195556552977201</v>
      </c>
      <c r="AR12" s="17">
        <v>3.8469449628280403E-2</v>
      </c>
      <c r="AS12" s="17"/>
      <c r="AT12" s="17">
        <v>8.7825646033123705E-2</v>
      </c>
      <c r="AU12" s="17">
        <v>3.2470381095629899E-2</v>
      </c>
      <c r="AV12" s="17"/>
      <c r="AW12" s="17">
        <v>3.5193250616470197E-2</v>
      </c>
      <c r="AX12" s="17">
        <v>4.4406646082477401E-2</v>
      </c>
      <c r="AY12" s="17">
        <v>4.2862195978635803E-2</v>
      </c>
      <c r="AZ12" s="17">
        <v>9.3668142406471894E-2</v>
      </c>
      <c r="BA12" s="17">
        <v>1.54813549210055E-2</v>
      </c>
      <c r="BB12" s="17"/>
      <c r="BC12" s="17">
        <v>3.7000144793268498E-2</v>
      </c>
      <c r="BD12" s="17"/>
      <c r="BE12" s="17">
        <v>5.0097251220441202E-2</v>
      </c>
      <c r="BF12" s="17">
        <v>5.5130896710615801E-2</v>
      </c>
      <c r="BG12" s="17">
        <v>9.9807548468494198E-2</v>
      </c>
      <c r="BH12" s="17">
        <v>2.2914185795969901E-2</v>
      </c>
      <c r="BI12" s="17"/>
      <c r="BJ12" s="17">
        <v>5.4039565810313099E-2</v>
      </c>
      <c r="BK12" s="17"/>
      <c r="BL12" s="17">
        <v>5.2659690186789503E-2</v>
      </c>
      <c r="BM12" s="17"/>
      <c r="BN12" s="17">
        <v>6.2052621769787E-2</v>
      </c>
      <c r="BO12" s="17"/>
      <c r="BP12" s="17">
        <v>4.6931568405673897E-2</v>
      </c>
      <c r="BQ12" s="17">
        <v>0.112818477160083</v>
      </c>
    </row>
    <row r="13" spans="2:69" x14ac:dyDescent="0.35">
      <c r="B13" s="18" t="s">
        <v>141</v>
      </c>
      <c r="C13" s="21">
        <v>5.9739489149114401E-2</v>
      </c>
      <c r="D13" s="21">
        <v>5.89186980548193E-2</v>
      </c>
      <c r="E13" s="21">
        <v>6.0435949121533203E-2</v>
      </c>
      <c r="F13" s="21"/>
      <c r="G13" s="21">
        <v>4.3531637066341403E-2</v>
      </c>
      <c r="H13" s="21">
        <v>6.0198987962292998E-2</v>
      </c>
      <c r="I13" s="21">
        <v>5.44558724914566E-2</v>
      </c>
      <c r="J13" s="21">
        <v>7.8007071706672801E-2</v>
      </c>
      <c r="K13" s="21">
        <v>8.5316652399586801E-2</v>
      </c>
      <c r="L13" s="21"/>
      <c r="M13" s="21">
        <v>3.77663401498207E-2</v>
      </c>
      <c r="N13" s="21">
        <v>6.9812311348151995E-2</v>
      </c>
      <c r="O13" s="21">
        <v>5.3223894124912803E-2</v>
      </c>
      <c r="P13" s="21">
        <v>2.3081636444364999E-2</v>
      </c>
      <c r="Q13" s="21">
        <v>8.5292887935130998E-2</v>
      </c>
      <c r="R13" s="21"/>
      <c r="S13" s="21">
        <v>3.7067915213305803E-2</v>
      </c>
      <c r="T13" s="21">
        <v>4.8342546133540602E-2</v>
      </c>
      <c r="U13" s="21">
        <v>6.1778062105801203E-2</v>
      </c>
      <c r="V13" s="21">
        <v>6.5886938327039804E-2</v>
      </c>
      <c r="W13" s="21"/>
      <c r="X13" s="21">
        <v>5.1840993112134699E-2</v>
      </c>
      <c r="Y13" s="21">
        <v>0.102738991721773</v>
      </c>
      <c r="Z13" s="21">
        <v>5.8030313813030303E-2</v>
      </c>
      <c r="AA13" s="21"/>
      <c r="AB13" s="21">
        <v>5.3769311770660799E-2</v>
      </c>
      <c r="AC13" s="21">
        <v>7.3145013736898995E-2</v>
      </c>
      <c r="AD13" s="21"/>
      <c r="AE13" s="21">
        <v>2.5258681815295399E-2</v>
      </c>
      <c r="AF13" s="21">
        <v>6.5603866941711594E-2</v>
      </c>
      <c r="AG13" s="21"/>
      <c r="AH13" s="21">
        <v>6.7053516440991695E-2</v>
      </c>
      <c r="AI13" s="21">
        <v>4.73893404069404E-2</v>
      </c>
      <c r="AJ13" s="21"/>
      <c r="AK13" s="21">
        <v>2.17867783051293E-2</v>
      </c>
      <c r="AL13" s="21">
        <v>9.6858676611849104E-2</v>
      </c>
      <c r="AM13" s="21">
        <v>5.8433003773750603E-2</v>
      </c>
      <c r="AN13" s="21">
        <v>1.20530583983552E-2</v>
      </c>
      <c r="AO13" s="21">
        <v>5.6063433037180699E-2</v>
      </c>
      <c r="AP13" s="21"/>
      <c r="AQ13" s="21">
        <v>6.9615162560741198E-2</v>
      </c>
      <c r="AR13" s="21">
        <v>5.6998640469633599E-2</v>
      </c>
      <c r="AS13" s="21"/>
      <c r="AT13" s="21">
        <v>5.6938233592780503E-2</v>
      </c>
      <c r="AU13" s="21">
        <v>5.7689301130350999E-2</v>
      </c>
      <c r="AV13" s="21"/>
      <c r="AW13" s="21">
        <v>3.95852115054596E-2</v>
      </c>
      <c r="AX13" s="21">
        <v>6.3812380178118494E-2</v>
      </c>
      <c r="AY13" s="21">
        <v>3.7006718855993603E-2</v>
      </c>
      <c r="AZ13" s="21">
        <v>6.9186041846765495E-2</v>
      </c>
      <c r="BA13" s="21">
        <v>1.7685027483280099E-2</v>
      </c>
      <c r="BB13" s="21"/>
      <c r="BC13" s="21">
        <v>2.16886311653759E-2</v>
      </c>
      <c r="BD13" s="21"/>
      <c r="BE13" s="21">
        <v>6.2433577037890098E-2</v>
      </c>
      <c r="BF13" s="21">
        <v>2.0536666866692602E-2</v>
      </c>
      <c r="BG13" s="21">
        <v>8.0555088386727106E-2</v>
      </c>
      <c r="BH13" s="21">
        <v>1.2397042499532201E-2</v>
      </c>
      <c r="BI13" s="21"/>
      <c r="BJ13" s="21">
        <v>6.5245032122100005E-2</v>
      </c>
      <c r="BK13" s="21"/>
      <c r="BL13" s="21">
        <v>6.9593427890791107E-2</v>
      </c>
      <c r="BM13" s="21"/>
      <c r="BN13" s="21">
        <v>6.81556428519417E-2</v>
      </c>
      <c r="BO13" s="21"/>
      <c r="BP13" s="21">
        <v>5.1925759022420401E-2</v>
      </c>
      <c r="BQ13" s="21">
        <v>0.104048891379299</v>
      </c>
    </row>
    <row r="14" spans="2:69" x14ac:dyDescent="0.35">
      <c r="B14" s="18" t="s">
        <v>260</v>
      </c>
      <c r="C14" s="21">
        <v>0.684526073244901</v>
      </c>
      <c r="D14" s="21">
        <v>0.65442188618437502</v>
      </c>
      <c r="E14" s="21">
        <v>0.710070162886695</v>
      </c>
      <c r="F14" s="21"/>
      <c r="G14" s="21">
        <v>0.71428153149914397</v>
      </c>
      <c r="H14" s="21">
        <v>0.67862660220291204</v>
      </c>
      <c r="I14" s="21">
        <v>0.70815608974844102</v>
      </c>
      <c r="J14" s="21">
        <v>0.62360351220229804</v>
      </c>
      <c r="K14" s="21">
        <v>0.65760800829544896</v>
      </c>
      <c r="L14" s="21"/>
      <c r="M14" s="21">
        <v>0.57643351723160297</v>
      </c>
      <c r="N14" s="21">
        <v>0.67013819889944803</v>
      </c>
      <c r="O14" s="21">
        <v>0.72727426598487899</v>
      </c>
      <c r="P14" s="21">
        <v>0.80553473842287704</v>
      </c>
      <c r="Q14" s="21">
        <v>0.62473009878219699</v>
      </c>
      <c r="R14" s="21"/>
      <c r="S14" s="21">
        <v>0.79813508991527204</v>
      </c>
      <c r="T14" s="21">
        <v>0.64123330765832498</v>
      </c>
      <c r="U14" s="21">
        <v>0.705342243681921</v>
      </c>
      <c r="V14" s="21">
        <v>0.64416456707174197</v>
      </c>
      <c r="W14" s="21"/>
      <c r="X14" s="21">
        <v>0.68175056845072102</v>
      </c>
      <c r="Y14" s="21">
        <v>0.66524276499246804</v>
      </c>
      <c r="Z14" s="21">
        <v>0.73130942995723403</v>
      </c>
      <c r="AA14" s="21"/>
      <c r="AB14" s="21">
        <v>0.707708690084764</v>
      </c>
      <c r="AC14" s="21">
        <v>0.63247148250902796</v>
      </c>
      <c r="AD14" s="21"/>
      <c r="AE14" s="21">
        <v>0.73756345630610998</v>
      </c>
      <c r="AF14" s="21">
        <v>0.67550565651305305</v>
      </c>
      <c r="AG14" s="21"/>
      <c r="AH14" s="21">
        <v>0.658897435300414</v>
      </c>
      <c r="AI14" s="21">
        <v>0.81617249215017895</v>
      </c>
      <c r="AJ14" s="21"/>
      <c r="AK14" s="21">
        <v>0.76809964338105297</v>
      </c>
      <c r="AL14" s="21">
        <v>0.62695662290690402</v>
      </c>
      <c r="AM14" s="21">
        <v>0.682861343117113</v>
      </c>
      <c r="AN14" s="21">
        <v>0.72111136165788503</v>
      </c>
      <c r="AO14" s="21">
        <v>0.74053767435304096</v>
      </c>
      <c r="AP14" s="21"/>
      <c r="AQ14" s="21">
        <v>0.639314873864406</v>
      </c>
      <c r="AR14" s="21">
        <v>0.69707378021685196</v>
      </c>
      <c r="AS14" s="21"/>
      <c r="AT14" s="21">
        <v>0.66957233271213601</v>
      </c>
      <c r="AU14" s="21">
        <v>0.70062225845570703</v>
      </c>
      <c r="AV14" s="21"/>
      <c r="AW14" s="21">
        <v>0.80456761254467701</v>
      </c>
      <c r="AX14" s="21">
        <v>0.73938076805681796</v>
      </c>
      <c r="AY14" s="21">
        <v>0.61585363460466802</v>
      </c>
      <c r="AZ14" s="21">
        <v>0.50530298104303295</v>
      </c>
      <c r="BA14" s="21">
        <v>0.88492896429659496</v>
      </c>
      <c r="BB14" s="21"/>
      <c r="BC14" s="21">
        <v>0.85104417547661804</v>
      </c>
      <c r="BD14" s="21"/>
      <c r="BE14" s="21">
        <v>0.73765672705755803</v>
      </c>
      <c r="BF14" s="21">
        <v>0.50068426797102505</v>
      </c>
      <c r="BG14" s="21">
        <v>0.54681375753940398</v>
      </c>
      <c r="BH14" s="21">
        <v>0.91258033412349904</v>
      </c>
      <c r="BI14" s="21"/>
      <c r="BJ14" s="21">
        <v>0.68956578143278002</v>
      </c>
      <c r="BK14" s="21"/>
      <c r="BL14" s="21">
        <v>0.67994364477481595</v>
      </c>
      <c r="BM14" s="21"/>
      <c r="BN14" s="21">
        <v>0.62879130000736805</v>
      </c>
      <c r="BO14" s="21"/>
      <c r="BP14" s="21">
        <v>0.70102514703859797</v>
      </c>
      <c r="BQ14" s="21">
        <v>0.57885360295193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119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107</v>
      </c>
      <c r="C9" s="17">
        <v>0.35018248993790002</v>
      </c>
      <c r="D9" s="17">
        <v>0.28525584046677999</v>
      </c>
      <c r="E9" s="17">
        <v>0.404349345820534</v>
      </c>
      <c r="F9" s="17"/>
      <c r="G9" s="17">
        <v>0.33375987499307902</v>
      </c>
      <c r="H9" s="17">
        <v>0.35397169887306901</v>
      </c>
      <c r="I9" s="17">
        <v>0.31088198633006903</v>
      </c>
      <c r="J9" s="17">
        <v>0.38227600251772798</v>
      </c>
      <c r="K9" s="17">
        <v>0.40898174285588501</v>
      </c>
      <c r="L9" s="17"/>
      <c r="M9" s="17">
        <v>0.28288753817642698</v>
      </c>
      <c r="N9" s="17">
        <v>0.33188797079625698</v>
      </c>
      <c r="O9" s="17">
        <v>0.36062466081182198</v>
      </c>
      <c r="P9" s="17">
        <v>0.33281455129221399</v>
      </c>
      <c r="Q9" s="17">
        <v>0.43085112762696298</v>
      </c>
      <c r="R9" s="17"/>
      <c r="S9" s="17">
        <v>0.38436709375677602</v>
      </c>
      <c r="T9" s="17">
        <v>0.32702089557304398</v>
      </c>
      <c r="U9" s="17">
        <v>0.42121952330260398</v>
      </c>
      <c r="V9" s="17">
        <v>0.27596594141403502</v>
      </c>
      <c r="W9" s="17"/>
      <c r="X9" s="17">
        <v>0.337591804110636</v>
      </c>
      <c r="Y9" s="17">
        <v>0.31400107043130498</v>
      </c>
      <c r="Z9" s="17">
        <v>0.486216752274441</v>
      </c>
      <c r="AA9" s="17"/>
      <c r="AB9" s="17">
        <v>0.34202577486678198</v>
      </c>
      <c r="AC9" s="17">
        <v>0.36695010205763701</v>
      </c>
      <c r="AD9" s="17"/>
      <c r="AE9" s="17">
        <v>0.37519739201519597</v>
      </c>
      <c r="AF9" s="17">
        <v>0.34454091701031098</v>
      </c>
      <c r="AG9" s="17"/>
      <c r="AH9" s="17">
        <v>0.33164341817982701</v>
      </c>
      <c r="AI9" s="17">
        <v>0.39302693705206299</v>
      </c>
      <c r="AJ9" s="17"/>
      <c r="AK9" s="17">
        <v>0.39342228063939799</v>
      </c>
      <c r="AL9" s="17">
        <v>0.35290825983178298</v>
      </c>
      <c r="AM9" s="17">
        <v>0.323592953907548</v>
      </c>
      <c r="AN9" s="17">
        <v>0.33363426290681403</v>
      </c>
      <c r="AO9" s="17">
        <v>0.43799091904903298</v>
      </c>
      <c r="AP9" s="17"/>
      <c r="AQ9" s="17">
        <v>0.37077169940556198</v>
      </c>
      <c r="AR9" s="17">
        <v>0.34455018480527499</v>
      </c>
      <c r="AS9" s="17"/>
      <c r="AT9" s="17">
        <v>0.36126382413782399</v>
      </c>
      <c r="AU9" s="17">
        <v>0.34962517766571499</v>
      </c>
      <c r="AV9" s="17"/>
      <c r="AW9" s="17">
        <v>0.32886383807763703</v>
      </c>
      <c r="AX9" s="17">
        <v>0.31324112654012898</v>
      </c>
      <c r="AY9" s="17">
        <v>0.376516688492678</v>
      </c>
      <c r="AZ9" s="17">
        <v>0.44455703197573099</v>
      </c>
      <c r="BA9" s="17">
        <v>0.303690409784588</v>
      </c>
      <c r="BB9" s="17"/>
      <c r="BC9" s="17">
        <v>0.31217113227201598</v>
      </c>
      <c r="BD9" s="17"/>
      <c r="BE9" s="17">
        <v>0.329035993026771</v>
      </c>
      <c r="BF9" s="17">
        <v>0.34107579733361998</v>
      </c>
      <c r="BG9" s="17">
        <v>0.44962237230854502</v>
      </c>
      <c r="BH9" s="17">
        <v>0.29477438387617</v>
      </c>
      <c r="BI9" s="17"/>
      <c r="BJ9" s="17">
        <v>0.34109800595226802</v>
      </c>
      <c r="BK9" s="17"/>
      <c r="BL9" s="17">
        <v>0.316246367818872</v>
      </c>
      <c r="BM9" s="17"/>
      <c r="BN9" s="17">
        <v>0.298086704905697</v>
      </c>
      <c r="BO9" s="17"/>
      <c r="BP9" s="17">
        <v>0.39209900066834802</v>
      </c>
      <c r="BQ9" s="17">
        <v>0.12880788017322001</v>
      </c>
    </row>
    <row r="10" spans="2:69" ht="29" x14ac:dyDescent="0.35">
      <c r="B10" s="18" t="s">
        <v>108</v>
      </c>
      <c r="C10" s="17">
        <v>0.46348501295971301</v>
      </c>
      <c r="D10" s="17">
        <v>0.49067249071973901</v>
      </c>
      <c r="E10" s="17">
        <v>0.44116606106475598</v>
      </c>
      <c r="F10" s="17"/>
      <c r="G10" s="17">
        <v>0.47660753281130203</v>
      </c>
      <c r="H10" s="17">
        <v>0.44291135543000199</v>
      </c>
      <c r="I10" s="17">
        <v>0.51580641978352804</v>
      </c>
      <c r="J10" s="17">
        <v>0.40787092245794998</v>
      </c>
      <c r="K10" s="17">
        <v>0.445520305830299</v>
      </c>
      <c r="L10" s="17"/>
      <c r="M10" s="17">
        <v>0.51707826745754104</v>
      </c>
      <c r="N10" s="17">
        <v>0.47547224601897398</v>
      </c>
      <c r="O10" s="17">
        <v>0.48005659874319101</v>
      </c>
      <c r="P10" s="17">
        <v>0.449843110984679</v>
      </c>
      <c r="Q10" s="17">
        <v>0.398466678362841</v>
      </c>
      <c r="R10" s="17"/>
      <c r="S10" s="17">
        <v>0.464077264298415</v>
      </c>
      <c r="T10" s="17">
        <v>0.48175855038820098</v>
      </c>
      <c r="U10" s="17">
        <v>0.39618354670288503</v>
      </c>
      <c r="V10" s="17">
        <v>0.52486488414201604</v>
      </c>
      <c r="W10" s="17"/>
      <c r="X10" s="17">
        <v>0.47628242429996898</v>
      </c>
      <c r="Y10" s="17">
        <v>0.47827828671586498</v>
      </c>
      <c r="Z10" s="17">
        <v>0.35185434438415197</v>
      </c>
      <c r="AA10" s="17"/>
      <c r="AB10" s="17">
        <v>0.46246913819909402</v>
      </c>
      <c r="AC10" s="17">
        <v>0.46557332839059201</v>
      </c>
      <c r="AD10" s="17"/>
      <c r="AE10" s="17">
        <v>0.46311395562750202</v>
      </c>
      <c r="AF10" s="17">
        <v>0.46394260618534</v>
      </c>
      <c r="AG10" s="17"/>
      <c r="AH10" s="17">
        <v>0.48390752223018202</v>
      </c>
      <c r="AI10" s="17">
        <v>0.41572437553191699</v>
      </c>
      <c r="AJ10" s="17"/>
      <c r="AK10" s="17">
        <v>0.36581983251634798</v>
      </c>
      <c r="AL10" s="17">
        <v>0.47572587845280601</v>
      </c>
      <c r="AM10" s="17">
        <v>0.48957443304345399</v>
      </c>
      <c r="AN10" s="17">
        <v>0.520866183454889</v>
      </c>
      <c r="AO10" s="17">
        <v>0.307743980836368</v>
      </c>
      <c r="AP10" s="17"/>
      <c r="AQ10" s="17">
        <v>0.42862493858157902</v>
      </c>
      <c r="AR10" s="17">
        <v>0.47302120113401103</v>
      </c>
      <c r="AS10" s="17"/>
      <c r="AT10" s="17">
        <v>0.42352894061437502</v>
      </c>
      <c r="AU10" s="17">
        <v>0.47462377917077703</v>
      </c>
      <c r="AV10" s="17"/>
      <c r="AW10" s="17">
        <v>0.43517026605874498</v>
      </c>
      <c r="AX10" s="17">
        <v>0.48796814217117002</v>
      </c>
      <c r="AY10" s="17">
        <v>0.47481253959937703</v>
      </c>
      <c r="AZ10" s="17">
        <v>0.45414789571564301</v>
      </c>
      <c r="BA10" s="17">
        <v>0.43492796119819699</v>
      </c>
      <c r="BB10" s="17"/>
      <c r="BC10" s="17">
        <v>0.45332016995983199</v>
      </c>
      <c r="BD10" s="17"/>
      <c r="BE10" s="17">
        <v>0.49334761650463299</v>
      </c>
      <c r="BF10" s="17">
        <v>0.49014521982098802</v>
      </c>
      <c r="BG10" s="17">
        <v>0.45186982985605101</v>
      </c>
      <c r="BH10" s="17">
        <v>0.46215769731767697</v>
      </c>
      <c r="BI10" s="17"/>
      <c r="BJ10" s="17">
        <v>0.46963320122317398</v>
      </c>
      <c r="BK10" s="17"/>
      <c r="BL10" s="17">
        <v>0.486851305843918</v>
      </c>
      <c r="BM10" s="17"/>
      <c r="BN10" s="17">
        <v>0.52103153634142496</v>
      </c>
      <c r="BO10" s="17"/>
      <c r="BP10" s="17">
        <v>0.47481614512329401</v>
      </c>
      <c r="BQ10" s="17">
        <v>0.41728352014391901</v>
      </c>
    </row>
    <row r="11" spans="2:69" ht="29" x14ac:dyDescent="0.35">
      <c r="B11" s="18" t="s">
        <v>109</v>
      </c>
      <c r="C11" s="17">
        <v>0.15146104703001501</v>
      </c>
      <c r="D11" s="17">
        <v>0.19247517325851801</v>
      </c>
      <c r="E11" s="17">
        <v>0.116752624409203</v>
      </c>
      <c r="F11" s="17"/>
      <c r="G11" s="17">
        <v>0.16533125020881101</v>
      </c>
      <c r="H11" s="17">
        <v>0.174584414025686</v>
      </c>
      <c r="I11" s="17">
        <v>0.135408750866651</v>
      </c>
      <c r="J11" s="17">
        <v>0.15845486987518201</v>
      </c>
      <c r="K11" s="17">
        <v>9.9973334104314499E-2</v>
      </c>
      <c r="L11" s="17"/>
      <c r="M11" s="17">
        <v>0.13385038650287301</v>
      </c>
      <c r="N11" s="17">
        <v>0.16299403902199999</v>
      </c>
      <c r="O11" s="17">
        <v>0.135528473696266</v>
      </c>
      <c r="P11" s="17">
        <v>0.15323278863154599</v>
      </c>
      <c r="Q11" s="17">
        <v>0.15108142362368199</v>
      </c>
      <c r="R11" s="17"/>
      <c r="S11" s="17">
        <v>0.13526827560222901</v>
      </c>
      <c r="T11" s="17">
        <v>0.146234227086975</v>
      </c>
      <c r="U11" s="17">
        <v>0.16112282880897699</v>
      </c>
      <c r="V11" s="17">
        <v>0.15846367449284901</v>
      </c>
      <c r="W11" s="17"/>
      <c r="X11" s="17">
        <v>0.15409272733297399</v>
      </c>
      <c r="Y11" s="17">
        <v>0.15429544917096599</v>
      </c>
      <c r="Z11" s="17">
        <v>0.12875683139483099</v>
      </c>
      <c r="AA11" s="17"/>
      <c r="AB11" s="17">
        <v>0.158316749105955</v>
      </c>
      <c r="AC11" s="17">
        <v>0.13736790386937101</v>
      </c>
      <c r="AD11" s="17"/>
      <c r="AE11" s="17">
        <v>0.15452516347781001</v>
      </c>
      <c r="AF11" s="17">
        <v>0.150960363028323</v>
      </c>
      <c r="AG11" s="17"/>
      <c r="AH11" s="17">
        <v>0.14808418353621899</v>
      </c>
      <c r="AI11" s="17">
        <v>0.15062714048303999</v>
      </c>
      <c r="AJ11" s="17"/>
      <c r="AK11" s="17">
        <v>0.233608891056864</v>
      </c>
      <c r="AL11" s="17">
        <v>0.12689520733587401</v>
      </c>
      <c r="AM11" s="17">
        <v>0.15750301855746601</v>
      </c>
      <c r="AN11" s="17">
        <v>0.112340282213478</v>
      </c>
      <c r="AO11" s="17">
        <v>0.18876117488636099</v>
      </c>
      <c r="AP11" s="17"/>
      <c r="AQ11" s="17">
        <v>0.18578435683928701</v>
      </c>
      <c r="AR11" s="17">
        <v>0.14207169411138701</v>
      </c>
      <c r="AS11" s="17"/>
      <c r="AT11" s="17">
        <v>0.194649416682945</v>
      </c>
      <c r="AU11" s="17">
        <v>0.13309917324076501</v>
      </c>
      <c r="AV11" s="17"/>
      <c r="AW11" s="17">
        <v>0.188377482916711</v>
      </c>
      <c r="AX11" s="17">
        <v>0.161270416043755</v>
      </c>
      <c r="AY11" s="17">
        <v>0.12810982304760901</v>
      </c>
      <c r="AZ11" s="17">
        <v>7.6273561702089293E-2</v>
      </c>
      <c r="BA11" s="17">
        <v>0.20704458574058701</v>
      </c>
      <c r="BB11" s="17"/>
      <c r="BC11" s="17">
        <v>0.19098576909822501</v>
      </c>
      <c r="BD11" s="17"/>
      <c r="BE11" s="17">
        <v>0.14528981818905501</v>
      </c>
      <c r="BF11" s="17">
        <v>0.16032821920375201</v>
      </c>
      <c r="BG11" s="17">
        <v>7.5535035804059902E-2</v>
      </c>
      <c r="BH11" s="17">
        <v>0.19162823685420899</v>
      </c>
      <c r="BI11" s="17"/>
      <c r="BJ11" s="17">
        <v>0.150640408961284</v>
      </c>
      <c r="BK11" s="17"/>
      <c r="BL11" s="17">
        <v>0.157501157894893</v>
      </c>
      <c r="BM11" s="17"/>
      <c r="BN11" s="17">
        <v>0.149894974043391</v>
      </c>
      <c r="BO11" s="17"/>
      <c r="BP11" s="17">
        <v>0.112825194969408</v>
      </c>
      <c r="BQ11" s="17">
        <v>0.369221650342066</v>
      </c>
    </row>
    <row r="12" spans="2:69" x14ac:dyDescent="0.35">
      <c r="B12" s="18" t="s">
        <v>110</v>
      </c>
      <c r="C12" s="17">
        <v>1.32745700941203E-2</v>
      </c>
      <c r="D12" s="17">
        <v>1.89327816983988E-2</v>
      </c>
      <c r="E12" s="17">
        <v>8.4718257374446701E-3</v>
      </c>
      <c r="F12" s="17"/>
      <c r="G12" s="17">
        <v>6.7764221366705697E-3</v>
      </c>
      <c r="H12" s="17">
        <v>8.2914356856836503E-3</v>
      </c>
      <c r="I12" s="17">
        <v>3.1605533834760502E-2</v>
      </c>
      <c r="J12" s="17">
        <v>1.7897163584272801E-2</v>
      </c>
      <c r="K12" s="17">
        <v>0</v>
      </c>
      <c r="L12" s="17"/>
      <c r="M12" s="17">
        <v>3.6240791519153701E-2</v>
      </c>
      <c r="N12" s="17">
        <v>6.3543422279257102E-3</v>
      </c>
      <c r="O12" s="17">
        <v>9.7361014914064507E-3</v>
      </c>
      <c r="P12" s="17">
        <v>1.5658271544239499E-2</v>
      </c>
      <c r="Q12" s="17">
        <v>1.9600770386513498E-2</v>
      </c>
      <c r="R12" s="17"/>
      <c r="S12" s="17">
        <v>1.1086105228274801E-2</v>
      </c>
      <c r="T12" s="17">
        <v>6.7949643409251697E-3</v>
      </c>
      <c r="U12" s="17">
        <v>5.4543973788685699E-3</v>
      </c>
      <c r="V12" s="17">
        <v>2.1657140738983401E-2</v>
      </c>
      <c r="W12" s="17"/>
      <c r="X12" s="17">
        <v>1.3083789471796101E-2</v>
      </c>
      <c r="Y12" s="17">
        <v>1.9065393492754601E-2</v>
      </c>
      <c r="Z12" s="17">
        <v>7.6544168923151504E-3</v>
      </c>
      <c r="AA12" s="17"/>
      <c r="AB12" s="17">
        <v>1.2157254610352299E-2</v>
      </c>
      <c r="AC12" s="17">
        <v>1.55714153907686E-2</v>
      </c>
      <c r="AD12" s="17"/>
      <c r="AE12" s="17">
        <v>7.1634888794925499E-3</v>
      </c>
      <c r="AF12" s="17">
        <v>1.4532941330744301E-2</v>
      </c>
      <c r="AG12" s="17"/>
      <c r="AH12" s="17">
        <v>1.49167609192023E-2</v>
      </c>
      <c r="AI12" s="17">
        <v>5.8014042927839902E-3</v>
      </c>
      <c r="AJ12" s="17"/>
      <c r="AK12" s="17">
        <v>0</v>
      </c>
      <c r="AL12" s="17">
        <v>1.4620948402041201E-2</v>
      </c>
      <c r="AM12" s="17">
        <v>9.8852806769620105E-3</v>
      </c>
      <c r="AN12" s="17">
        <v>1.45480524242853E-2</v>
      </c>
      <c r="AO12" s="17">
        <v>3.8741698907618499E-2</v>
      </c>
      <c r="AP12" s="17"/>
      <c r="AQ12" s="17">
        <v>9.1692875150554895E-3</v>
      </c>
      <c r="AR12" s="17">
        <v>1.43975954427748E-2</v>
      </c>
      <c r="AS12" s="17"/>
      <c r="AT12" s="17">
        <v>1.06751304748496E-2</v>
      </c>
      <c r="AU12" s="17">
        <v>1.4891563261466401E-2</v>
      </c>
      <c r="AV12" s="17"/>
      <c r="AW12" s="17">
        <v>1.1529973051142801E-2</v>
      </c>
      <c r="AX12" s="17">
        <v>1.4572265406733601E-2</v>
      </c>
      <c r="AY12" s="17">
        <v>3.54179642696297E-3</v>
      </c>
      <c r="AZ12" s="17">
        <v>1.4441189643721699E-2</v>
      </c>
      <c r="BA12" s="17">
        <v>2.9553672365644199E-2</v>
      </c>
      <c r="BB12" s="17"/>
      <c r="BC12" s="17">
        <v>2.9804517085079599E-2</v>
      </c>
      <c r="BD12" s="17"/>
      <c r="BE12" s="17">
        <v>9.3384372061848901E-3</v>
      </c>
      <c r="BF12" s="17">
        <v>0</v>
      </c>
      <c r="BG12" s="17">
        <v>1.3258752373170901E-2</v>
      </c>
      <c r="BH12" s="17">
        <v>3.7947189252671203E-2</v>
      </c>
      <c r="BI12" s="17"/>
      <c r="BJ12" s="17">
        <v>1.5296193512110701E-2</v>
      </c>
      <c r="BK12" s="17"/>
      <c r="BL12" s="17">
        <v>1.1393194610953001E-2</v>
      </c>
      <c r="BM12" s="17"/>
      <c r="BN12" s="17">
        <v>1.7777549515511099E-2</v>
      </c>
      <c r="BO12" s="17"/>
      <c r="BP12" s="17">
        <v>7.1276915135155897E-3</v>
      </c>
      <c r="BQ12" s="17">
        <v>4.9771462407477103E-2</v>
      </c>
    </row>
    <row r="13" spans="2:69" x14ac:dyDescent="0.35">
      <c r="B13" s="18" t="s">
        <v>111</v>
      </c>
      <c r="C13" s="19">
        <v>2.1596879978252E-2</v>
      </c>
      <c r="D13" s="19">
        <v>1.2663713856564699E-2</v>
      </c>
      <c r="E13" s="19">
        <v>2.92601429680624E-2</v>
      </c>
      <c r="F13" s="19"/>
      <c r="G13" s="19">
        <v>1.75249198501383E-2</v>
      </c>
      <c r="H13" s="19">
        <v>2.0241095985559E-2</v>
      </c>
      <c r="I13" s="19">
        <v>6.2973091849918101E-3</v>
      </c>
      <c r="J13" s="19">
        <v>3.3501041564867703E-2</v>
      </c>
      <c r="K13" s="19">
        <v>4.5524617209501399E-2</v>
      </c>
      <c r="L13" s="19"/>
      <c r="M13" s="19">
        <v>2.9943016344006E-2</v>
      </c>
      <c r="N13" s="19">
        <v>2.3291401934843099E-2</v>
      </c>
      <c r="O13" s="19">
        <v>1.4054165257315E-2</v>
      </c>
      <c r="P13" s="19">
        <v>4.8451277547322001E-2</v>
      </c>
      <c r="Q13" s="19">
        <v>0</v>
      </c>
      <c r="R13" s="19"/>
      <c r="S13" s="19">
        <v>5.2012611143059696E-3</v>
      </c>
      <c r="T13" s="19">
        <v>3.81913626108547E-2</v>
      </c>
      <c r="U13" s="19">
        <v>1.6019703806665401E-2</v>
      </c>
      <c r="V13" s="19">
        <v>1.9048359212115701E-2</v>
      </c>
      <c r="W13" s="19"/>
      <c r="X13" s="19">
        <v>1.8949254784624399E-2</v>
      </c>
      <c r="Y13" s="19">
        <v>3.4359800189109703E-2</v>
      </c>
      <c r="Z13" s="19">
        <v>2.5517655054259701E-2</v>
      </c>
      <c r="AA13" s="19"/>
      <c r="AB13" s="19">
        <v>2.5031083217816701E-2</v>
      </c>
      <c r="AC13" s="19">
        <v>1.45372502916321E-2</v>
      </c>
      <c r="AD13" s="19"/>
      <c r="AE13" s="19">
        <v>0</v>
      </c>
      <c r="AF13" s="19">
        <v>2.6023172445280601E-2</v>
      </c>
      <c r="AG13" s="19"/>
      <c r="AH13" s="19">
        <v>2.1448115134569401E-2</v>
      </c>
      <c r="AI13" s="19">
        <v>3.4820142640196297E-2</v>
      </c>
      <c r="AJ13" s="19"/>
      <c r="AK13" s="19">
        <v>7.1489957873888503E-3</v>
      </c>
      <c r="AL13" s="19">
        <v>2.9849705977494801E-2</v>
      </c>
      <c r="AM13" s="19">
        <v>1.9444313814569798E-2</v>
      </c>
      <c r="AN13" s="19">
        <v>1.8611219000532999E-2</v>
      </c>
      <c r="AO13" s="19">
        <v>2.6762226320619399E-2</v>
      </c>
      <c r="AP13" s="19"/>
      <c r="AQ13" s="19">
        <v>5.64971765851679E-3</v>
      </c>
      <c r="AR13" s="19">
        <v>2.59593245065531E-2</v>
      </c>
      <c r="AS13" s="19"/>
      <c r="AT13" s="19">
        <v>9.8826880900064803E-3</v>
      </c>
      <c r="AU13" s="19">
        <v>2.77603066612764E-2</v>
      </c>
      <c r="AV13" s="19"/>
      <c r="AW13" s="19">
        <v>3.6058439895764099E-2</v>
      </c>
      <c r="AX13" s="19">
        <v>2.2948049838212501E-2</v>
      </c>
      <c r="AY13" s="19">
        <v>1.70191524333724E-2</v>
      </c>
      <c r="AZ13" s="19">
        <v>1.05803209628149E-2</v>
      </c>
      <c r="BA13" s="19">
        <v>2.4783370910983701E-2</v>
      </c>
      <c r="BB13" s="19"/>
      <c r="BC13" s="19">
        <v>1.37184115848483E-2</v>
      </c>
      <c r="BD13" s="19"/>
      <c r="BE13" s="19">
        <v>2.29881350733558E-2</v>
      </c>
      <c r="BF13" s="19">
        <v>8.4507636416407596E-3</v>
      </c>
      <c r="BG13" s="19">
        <v>9.7140096581737403E-3</v>
      </c>
      <c r="BH13" s="19">
        <v>1.3492492699273001E-2</v>
      </c>
      <c r="BI13" s="19"/>
      <c r="BJ13" s="19">
        <v>2.3332190351163001E-2</v>
      </c>
      <c r="BK13" s="19"/>
      <c r="BL13" s="19">
        <v>2.8007973831364399E-2</v>
      </c>
      <c r="BM13" s="19"/>
      <c r="BN13" s="19">
        <v>1.32092351939763E-2</v>
      </c>
      <c r="BO13" s="19"/>
      <c r="BP13" s="19">
        <v>1.31319677254348E-2</v>
      </c>
      <c r="BQ13" s="19">
        <v>3.49154869333183E-2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B2:BQ20"/>
  <sheetViews>
    <sheetView showGridLines="0" topLeftCell="A6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277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0.54012224502697204</v>
      </c>
      <c r="D9" s="17">
        <v>0.52313107771969403</v>
      </c>
      <c r="E9" s="17">
        <v>0.55453963819368302</v>
      </c>
      <c r="F9" s="17"/>
      <c r="G9" s="17">
        <v>0.465365843184324</v>
      </c>
      <c r="H9" s="17">
        <v>0.595778840487593</v>
      </c>
      <c r="I9" s="17">
        <v>0.531025167814833</v>
      </c>
      <c r="J9" s="17">
        <v>0.579649832900755</v>
      </c>
      <c r="K9" s="17">
        <v>0.57277134105693694</v>
      </c>
      <c r="L9" s="17"/>
      <c r="M9" s="17">
        <v>0.68354193553790399</v>
      </c>
      <c r="N9" s="17">
        <v>0.51982378639259397</v>
      </c>
      <c r="O9" s="17">
        <v>0.55270673009155002</v>
      </c>
      <c r="P9" s="17">
        <v>0.49301013809640898</v>
      </c>
      <c r="Q9" s="17">
        <v>0.53667177612886297</v>
      </c>
      <c r="R9" s="17"/>
      <c r="S9" s="17">
        <v>0.55184247931205799</v>
      </c>
      <c r="T9" s="17">
        <v>0.59988541428235398</v>
      </c>
      <c r="U9" s="17">
        <v>0.59561340278695196</v>
      </c>
      <c r="V9" s="17">
        <v>0.42121689146582397</v>
      </c>
      <c r="W9" s="17"/>
      <c r="X9" s="17">
        <v>0.516292487529323</v>
      </c>
      <c r="Y9" s="17">
        <v>0.54696205676176202</v>
      </c>
      <c r="Z9" s="17">
        <v>0.70427239239615202</v>
      </c>
      <c r="AA9" s="17"/>
      <c r="AB9" s="17">
        <v>0.56814975605717</v>
      </c>
      <c r="AC9" s="17">
        <v>0.47718885721747201</v>
      </c>
      <c r="AD9" s="17"/>
      <c r="AE9" s="17">
        <v>0.55486405030090802</v>
      </c>
      <c r="AF9" s="17">
        <v>0.53761500920055105</v>
      </c>
      <c r="AG9" s="17"/>
      <c r="AH9" s="17">
        <v>0.51415556625557302</v>
      </c>
      <c r="AI9" s="17">
        <v>0.57677467559683304</v>
      </c>
      <c r="AJ9" s="17"/>
      <c r="AK9" s="17">
        <v>0.72488171497322496</v>
      </c>
      <c r="AL9" s="17">
        <v>0.52529088061941198</v>
      </c>
      <c r="AM9" s="17">
        <v>0.52545277339705798</v>
      </c>
      <c r="AN9" s="17">
        <v>0.52013248268692402</v>
      </c>
      <c r="AO9" s="17">
        <v>0.480102434893389</v>
      </c>
      <c r="AP9" s="17"/>
      <c r="AQ9" s="17">
        <v>0.44513305237572598</v>
      </c>
      <c r="AR9" s="17">
        <v>0.56648510580531697</v>
      </c>
      <c r="AS9" s="17"/>
      <c r="AT9" s="17">
        <v>0.46981088370686902</v>
      </c>
      <c r="AU9" s="17">
        <v>0.58501248956880603</v>
      </c>
      <c r="AV9" s="17"/>
      <c r="AW9" s="17">
        <v>0.642651786801404</v>
      </c>
      <c r="AX9" s="17">
        <v>0.51812597531087201</v>
      </c>
      <c r="AY9" s="17">
        <v>0.53677947459854802</v>
      </c>
      <c r="AZ9" s="17">
        <v>0.54121247392042904</v>
      </c>
      <c r="BA9" s="17">
        <v>0.63987942804699705</v>
      </c>
      <c r="BB9" s="17"/>
      <c r="BC9" s="17">
        <v>0.63355778004319196</v>
      </c>
      <c r="BD9" s="17"/>
      <c r="BE9" s="17">
        <v>0.52481234487972495</v>
      </c>
      <c r="BF9" s="17">
        <v>0.57981370117097697</v>
      </c>
      <c r="BG9" s="17">
        <v>0.54194674951401001</v>
      </c>
      <c r="BH9" s="17">
        <v>0.68706737281088603</v>
      </c>
      <c r="BI9" s="17"/>
      <c r="BJ9" s="17">
        <v>0.52877532671791005</v>
      </c>
      <c r="BK9" s="17"/>
      <c r="BL9" s="17">
        <v>0.52672874734485697</v>
      </c>
      <c r="BM9" s="17"/>
      <c r="BN9" s="17">
        <v>0.496706654507311</v>
      </c>
      <c r="BO9" s="17"/>
      <c r="BP9" s="17">
        <v>0.589553512308849</v>
      </c>
      <c r="BQ9" s="17">
        <v>0.26019120470425</v>
      </c>
    </row>
    <row r="10" spans="2:69" x14ac:dyDescent="0.35">
      <c r="B10" s="18" t="s">
        <v>257</v>
      </c>
      <c r="C10" s="17">
        <v>0.34602129967068401</v>
      </c>
      <c r="D10" s="17">
        <v>0.35303184174006103</v>
      </c>
      <c r="E10" s="17">
        <v>0.34007269475743002</v>
      </c>
      <c r="F10" s="17"/>
      <c r="G10" s="17">
        <v>0.432425470489613</v>
      </c>
      <c r="H10" s="17">
        <v>0.29963886364166897</v>
      </c>
      <c r="I10" s="17">
        <v>0.35243314771668099</v>
      </c>
      <c r="J10" s="17">
        <v>0.31393845168724499</v>
      </c>
      <c r="K10" s="17">
        <v>0.25930368427373601</v>
      </c>
      <c r="L10" s="17"/>
      <c r="M10" s="17">
        <v>0.249291237620832</v>
      </c>
      <c r="N10" s="17">
        <v>0.36481496880798697</v>
      </c>
      <c r="O10" s="17">
        <v>0.32842130533437702</v>
      </c>
      <c r="P10" s="17">
        <v>0.38780162425714099</v>
      </c>
      <c r="Q10" s="17">
        <v>0.33980965754504</v>
      </c>
      <c r="R10" s="17"/>
      <c r="S10" s="17">
        <v>0.36002227446915203</v>
      </c>
      <c r="T10" s="17">
        <v>0.29650910913073197</v>
      </c>
      <c r="U10" s="17">
        <v>0.29903330299622999</v>
      </c>
      <c r="V10" s="17">
        <v>0.44939047119891101</v>
      </c>
      <c r="W10" s="17"/>
      <c r="X10" s="17">
        <v>0.36571016596772599</v>
      </c>
      <c r="Y10" s="17">
        <v>0.338097692593402</v>
      </c>
      <c r="Z10" s="17">
        <v>0.213526127654703</v>
      </c>
      <c r="AA10" s="17"/>
      <c r="AB10" s="17">
        <v>0.328285355390939</v>
      </c>
      <c r="AC10" s="17">
        <v>0.38584585128078502</v>
      </c>
      <c r="AD10" s="17"/>
      <c r="AE10" s="17">
        <v>0.36555815884707099</v>
      </c>
      <c r="AF10" s="17">
        <v>0.34269853747483597</v>
      </c>
      <c r="AG10" s="17"/>
      <c r="AH10" s="17">
        <v>0.35985998148059101</v>
      </c>
      <c r="AI10" s="17">
        <v>0.34911622094644101</v>
      </c>
      <c r="AJ10" s="17"/>
      <c r="AK10" s="17">
        <v>0.27511828502677499</v>
      </c>
      <c r="AL10" s="17">
        <v>0.35912202834843898</v>
      </c>
      <c r="AM10" s="17">
        <v>0.33363160029549999</v>
      </c>
      <c r="AN10" s="17">
        <v>0.34789547713623697</v>
      </c>
      <c r="AO10" s="17">
        <v>0.43616629735079199</v>
      </c>
      <c r="AP10" s="17"/>
      <c r="AQ10" s="17">
        <v>0.38682716769126502</v>
      </c>
      <c r="AR10" s="17">
        <v>0.33469622796999299</v>
      </c>
      <c r="AS10" s="17"/>
      <c r="AT10" s="17">
        <v>0.38796474349848098</v>
      </c>
      <c r="AU10" s="17">
        <v>0.32072254230617497</v>
      </c>
      <c r="AV10" s="17"/>
      <c r="AW10" s="17">
        <v>0.28256975107666599</v>
      </c>
      <c r="AX10" s="17">
        <v>0.35950248717434902</v>
      </c>
      <c r="AY10" s="17">
        <v>0.33659629712712202</v>
      </c>
      <c r="AZ10" s="17">
        <v>0.39252932503492699</v>
      </c>
      <c r="BA10" s="17">
        <v>0.26137034445958901</v>
      </c>
      <c r="BB10" s="17"/>
      <c r="BC10" s="17">
        <v>0.30205740344714999</v>
      </c>
      <c r="BD10" s="17"/>
      <c r="BE10" s="17">
        <v>0.35410068698777802</v>
      </c>
      <c r="BF10" s="17">
        <v>0.32669760144964899</v>
      </c>
      <c r="BG10" s="17">
        <v>0.38024946777247498</v>
      </c>
      <c r="BH10" s="17">
        <v>0.24470638441054099</v>
      </c>
      <c r="BI10" s="17"/>
      <c r="BJ10" s="17">
        <v>0.35644869714461602</v>
      </c>
      <c r="BK10" s="17"/>
      <c r="BL10" s="17">
        <v>0.35839938149905298</v>
      </c>
      <c r="BM10" s="17"/>
      <c r="BN10" s="17">
        <v>0.348750265926141</v>
      </c>
      <c r="BO10" s="17"/>
      <c r="BP10" s="17">
        <v>0.32847658743472802</v>
      </c>
      <c r="BQ10" s="17">
        <v>0.45366995098532897</v>
      </c>
    </row>
    <row r="11" spans="2:69" x14ac:dyDescent="0.35">
      <c r="B11" s="18" t="s">
        <v>258</v>
      </c>
      <c r="C11" s="17">
        <v>4.5778474696956999E-2</v>
      </c>
      <c r="D11" s="17">
        <v>5.8807509486098197E-2</v>
      </c>
      <c r="E11" s="17">
        <v>3.4723041380298303E-2</v>
      </c>
      <c r="F11" s="17"/>
      <c r="G11" s="17">
        <v>3.2184563462097603E-2</v>
      </c>
      <c r="H11" s="17">
        <v>2.64293713962977E-2</v>
      </c>
      <c r="I11" s="17">
        <v>7.7196971633827993E-2</v>
      </c>
      <c r="J11" s="17">
        <v>4.4575057278472698E-2</v>
      </c>
      <c r="K11" s="17">
        <v>5.9407439262881397E-2</v>
      </c>
      <c r="L11" s="17"/>
      <c r="M11" s="17">
        <v>0</v>
      </c>
      <c r="N11" s="17">
        <v>4.34453894151842E-2</v>
      </c>
      <c r="O11" s="17">
        <v>6.8032938775941104E-2</v>
      </c>
      <c r="P11" s="17">
        <v>5.0953722155132303E-2</v>
      </c>
      <c r="Q11" s="17">
        <v>4.4350089286177702E-2</v>
      </c>
      <c r="R11" s="17"/>
      <c r="S11" s="17">
        <v>3.19332620612367E-2</v>
      </c>
      <c r="T11" s="17">
        <v>4.3152729944424401E-2</v>
      </c>
      <c r="U11" s="17">
        <v>3.9924912194560999E-2</v>
      </c>
      <c r="V11" s="17">
        <v>7.5478516154946704E-2</v>
      </c>
      <c r="W11" s="17"/>
      <c r="X11" s="17">
        <v>5.1468467191415603E-2</v>
      </c>
      <c r="Y11" s="17">
        <v>2.59313956353063E-2</v>
      </c>
      <c r="Z11" s="17">
        <v>3.16767540454434E-2</v>
      </c>
      <c r="AA11" s="17"/>
      <c r="AB11" s="17">
        <v>3.8203237651165199E-2</v>
      </c>
      <c r="AC11" s="17">
        <v>6.2788024001497397E-2</v>
      </c>
      <c r="AD11" s="17"/>
      <c r="AE11" s="17">
        <v>3.8522581651933403E-2</v>
      </c>
      <c r="AF11" s="17">
        <v>4.7012532172083503E-2</v>
      </c>
      <c r="AG11" s="17"/>
      <c r="AH11" s="17">
        <v>5.1936542166250502E-2</v>
      </c>
      <c r="AI11" s="17">
        <v>2.2976326572447001E-2</v>
      </c>
      <c r="AJ11" s="17"/>
      <c r="AK11" s="17">
        <v>0</v>
      </c>
      <c r="AL11" s="17">
        <v>3.79249248691131E-2</v>
      </c>
      <c r="AM11" s="17">
        <v>4.66787154539587E-2</v>
      </c>
      <c r="AN11" s="17">
        <v>0.103313663343713</v>
      </c>
      <c r="AO11" s="17">
        <v>2.76678347186377E-2</v>
      </c>
      <c r="AP11" s="17"/>
      <c r="AQ11" s="17">
        <v>6.0086859045601002E-2</v>
      </c>
      <c r="AR11" s="17">
        <v>4.1807391945140403E-2</v>
      </c>
      <c r="AS11" s="17"/>
      <c r="AT11" s="17">
        <v>6.78671789257944E-2</v>
      </c>
      <c r="AU11" s="17">
        <v>3.6378693654569701E-2</v>
      </c>
      <c r="AV11" s="17"/>
      <c r="AW11" s="17">
        <v>3.5193250616470197E-2</v>
      </c>
      <c r="AX11" s="17">
        <v>3.94801764624471E-2</v>
      </c>
      <c r="AY11" s="17">
        <v>7.2602167108310897E-2</v>
      </c>
      <c r="AZ11" s="17">
        <v>1.8086856245985598E-2</v>
      </c>
      <c r="BA11" s="17">
        <v>4.9336762103480397E-2</v>
      </c>
      <c r="BB11" s="17"/>
      <c r="BC11" s="17">
        <v>2.9980964417990301E-2</v>
      </c>
      <c r="BD11" s="17"/>
      <c r="BE11" s="17">
        <v>4.1919782290126502E-2</v>
      </c>
      <c r="BF11" s="17">
        <v>5.9299228091372398E-2</v>
      </c>
      <c r="BG11" s="17">
        <v>1.6996303270346999E-2</v>
      </c>
      <c r="BH11" s="17">
        <v>2.7892917743184802E-2</v>
      </c>
      <c r="BI11" s="17"/>
      <c r="BJ11" s="17">
        <v>4.7978312365721698E-2</v>
      </c>
      <c r="BK11" s="17"/>
      <c r="BL11" s="17">
        <v>5.6041545767711198E-2</v>
      </c>
      <c r="BM11" s="17"/>
      <c r="BN11" s="17">
        <v>6.0675055680111098E-2</v>
      </c>
      <c r="BO11" s="17"/>
      <c r="BP11" s="17">
        <v>2.96755850788426E-2</v>
      </c>
      <c r="BQ11" s="17">
        <v>0.119730568766414</v>
      </c>
    </row>
    <row r="12" spans="2:69" x14ac:dyDescent="0.35">
      <c r="B12" s="18" t="s">
        <v>259</v>
      </c>
      <c r="C12" s="17">
        <v>1.30263950468072E-2</v>
      </c>
      <c r="D12" s="17">
        <v>1.7746101842470201E-2</v>
      </c>
      <c r="E12" s="17">
        <v>9.0216161358534896E-3</v>
      </c>
      <c r="F12" s="17"/>
      <c r="G12" s="17">
        <v>2.3380334961057299E-2</v>
      </c>
      <c r="H12" s="17">
        <v>1.7953936512147502E-2</v>
      </c>
      <c r="I12" s="17">
        <v>0</v>
      </c>
      <c r="J12" s="17">
        <v>0</v>
      </c>
      <c r="K12" s="17">
        <v>2.06910087751568E-2</v>
      </c>
      <c r="L12" s="17"/>
      <c r="M12" s="17">
        <v>2.9400486691443201E-2</v>
      </c>
      <c r="N12" s="17">
        <v>8.4856062239927407E-3</v>
      </c>
      <c r="O12" s="17">
        <v>1.6188503938757301E-2</v>
      </c>
      <c r="P12" s="17">
        <v>0</v>
      </c>
      <c r="Q12" s="17">
        <v>2.1375432339339299E-2</v>
      </c>
      <c r="R12" s="17"/>
      <c r="S12" s="17">
        <v>7.9184205673683596E-3</v>
      </c>
      <c r="T12" s="17">
        <v>1.9654417626362199E-2</v>
      </c>
      <c r="U12" s="17">
        <v>1.05541715861027E-2</v>
      </c>
      <c r="V12" s="17">
        <v>1.2444082578782999E-2</v>
      </c>
      <c r="W12" s="17"/>
      <c r="X12" s="17">
        <v>9.9024594666645999E-3</v>
      </c>
      <c r="Y12" s="17">
        <v>2.7345073455185599E-2</v>
      </c>
      <c r="Z12" s="17">
        <v>1.6053778522873301E-2</v>
      </c>
      <c r="AA12" s="17"/>
      <c r="AB12" s="17">
        <v>1.27235697418375E-2</v>
      </c>
      <c r="AC12" s="17">
        <v>1.3706363465538799E-2</v>
      </c>
      <c r="AD12" s="17"/>
      <c r="AE12" s="17">
        <v>0</v>
      </c>
      <c r="AF12" s="17">
        <v>1.5241879768221099E-2</v>
      </c>
      <c r="AG12" s="17"/>
      <c r="AH12" s="17">
        <v>1.3603997087697099E-2</v>
      </c>
      <c r="AI12" s="17">
        <v>0</v>
      </c>
      <c r="AJ12" s="17"/>
      <c r="AK12" s="17">
        <v>0</v>
      </c>
      <c r="AL12" s="17">
        <v>8.7738822976761704E-3</v>
      </c>
      <c r="AM12" s="17">
        <v>2.1054597160371901E-2</v>
      </c>
      <c r="AN12" s="17">
        <v>1.66053184347702E-2</v>
      </c>
      <c r="AO12" s="17">
        <v>0</v>
      </c>
      <c r="AP12" s="17"/>
      <c r="AQ12" s="17">
        <v>2.6902556459614899E-2</v>
      </c>
      <c r="AR12" s="17">
        <v>9.1752694476372899E-3</v>
      </c>
      <c r="AS12" s="17"/>
      <c r="AT12" s="17">
        <v>2.23132025617634E-2</v>
      </c>
      <c r="AU12" s="17">
        <v>4.9279901118182302E-3</v>
      </c>
      <c r="AV12" s="17"/>
      <c r="AW12" s="17">
        <v>0</v>
      </c>
      <c r="AX12" s="17">
        <v>1.93896710304482E-2</v>
      </c>
      <c r="AY12" s="17">
        <v>1.7015342310025001E-2</v>
      </c>
      <c r="AZ12" s="17">
        <v>0</v>
      </c>
      <c r="BA12" s="17">
        <v>0</v>
      </c>
      <c r="BB12" s="17"/>
      <c r="BC12" s="17">
        <v>0</v>
      </c>
      <c r="BD12" s="17"/>
      <c r="BE12" s="17">
        <v>2.3021159489358699E-2</v>
      </c>
      <c r="BF12" s="17">
        <v>1.36528024213089E-2</v>
      </c>
      <c r="BG12" s="17">
        <v>0</v>
      </c>
      <c r="BH12" s="17">
        <v>0</v>
      </c>
      <c r="BI12" s="17"/>
      <c r="BJ12" s="17">
        <v>1.22733244109751E-2</v>
      </c>
      <c r="BK12" s="17"/>
      <c r="BL12" s="17">
        <v>2.90607056704489E-3</v>
      </c>
      <c r="BM12" s="17"/>
      <c r="BN12" s="17">
        <v>3.2844348758511402E-2</v>
      </c>
      <c r="BO12" s="17"/>
      <c r="BP12" s="17">
        <v>1.14659295121287E-2</v>
      </c>
      <c r="BQ12" s="17">
        <v>2.5196916202774498E-2</v>
      </c>
    </row>
    <row r="13" spans="2:69" x14ac:dyDescent="0.35">
      <c r="B13" s="18" t="s">
        <v>141</v>
      </c>
      <c r="C13" s="21">
        <v>5.5051585558580397E-2</v>
      </c>
      <c r="D13" s="21">
        <v>4.7283469211675699E-2</v>
      </c>
      <c r="E13" s="21">
        <v>6.1643009532735903E-2</v>
      </c>
      <c r="F13" s="21"/>
      <c r="G13" s="21">
        <v>4.6643787902907498E-2</v>
      </c>
      <c r="H13" s="21">
        <v>6.0198987962292998E-2</v>
      </c>
      <c r="I13" s="21">
        <v>3.9344712834658097E-2</v>
      </c>
      <c r="J13" s="21">
        <v>6.1836658133526699E-2</v>
      </c>
      <c r="K13" s="21">
        <v>8.7826526631289301E-2</v>
      </c>
      <c r="L13" s="21"/>
      <c r="M13" s="21">
        <v>3.77663401498207E-2</v>
      </c>
      <c r="N13" s="21">
        <v>6.3430249160242397E-2</v>
      </c>
      <c r="O13" s="21">
        <v>3.4650521859374103E-2</v>
      </c>
      <c r="P13" s="21">
        <v>6.8234515491317593E-2</v>
      </c>
      <c r="Q13" s="21">
        <v>5.7793044700579402E-2</v>
      </c>
      <c r="R13" s="21"/>
      <c r="S13" s="21">
        <v>4.8283563590185298E-2</v>
      </c>
      <c r="T13" s="21">
        <v>4.0798329016127101E-2</v>
      </c>
      <c r="U13" s="21">
        <v>5.4874210436154099E-2</v>
      </c>
      <c r="V13" s="21">
        <v>4.1470038601535399E-2</v>
      </c>
      <c r="W13" s="21"/>
      <c r="X13" s="21">
        <v>5.6626419844871302E-2</v>
      </c>
      <c r="Y13" s="21">
        <v>6.1663781554344203E-2</v>
      </c>
      <c r="Z13" s="21">
        <v>3.4470947380828398E-2</v>
      </c>
      <c r="AA13" s="21"/>
      <c r="AB13" s="21">
        <v>5.2638081158887601E-2</v>
      </c>
      <c r="AC13" s="21">
        <v>6.0470904034707097E-2</v>
      </c>
      <c r="AD13" s="21"/>
      <c r="AE13" s="21">
        <v>4.10552092000879E-2</v>
      </c>
      <c r="AF13" s="21">
        <v>5.7432041384307797E-2</v>
      </c>
      <c r="AG13" s="21"/>
      <c r="AH13" s="21">
        <v>6.0443913009889202E-2</v>
      </c>
      <c r="AI13" s="21">
        <v>5.1132776884278801E-2</v>
      </c>
      <c r="AJ13" s="21"/>
      <c r="AK13" s="21">
        <v>0</v>
      </c>
      <c r="AL13" s="21">
        <v>6.8888283865359307E-2</v>
      </c>
      <c r="AM13" s="21">
        <v>7.3182313693111095E-2</v>
      </c>
      <c r="AN13" s="21">
        <v>1.20530583983552E-2</v>
      </c>
      <c r="AO13" s="21">
        <v>5.6063433037180699E-2</v>
      </c>
      <c r="AP13" s="21"/>
      <c r="AQ13" s="21">
        <v>8.1050364427793106E-2</v>
      </c>
      <c r="AR13" s="21">
        <v>4.7836004831912901E-2</v>
      </c>
      <c r="AS13" s="21"/>
      <c r="AT13" s="21">
        <v>5.20439913070921E-2</v>
      </c>
      <c r="AU13" s="21">
        <v>5.2958284358631202E-2</v>
      </c>
      <c r="AV13" s="21"/>
      <c r="AW13" s="21">
        <v>3.95852115054596E-2</v>
      </c>
      <c r="AX13" s="21">
        <v>6.35016900218833E-2</v>
      </c>
      <c r="AY13" s="21">
        <v>3.7006718855993603E-2</v>
      </c>
      <c r="AZ13" s="21">
        <v>4.8171344798658103E-2</v>
      </c>
      <c r="BA13" s="21">
        <v>4.9413465389933901E-2</v>
      </c>
      <c r="BB13" s="21"/>
      <c r="BC13" s="21">
        <v>3.4403852091667998E-2</v>
      </c>
      <c r="BD13" s="21"/>
      <c r="BE13" s="21">
        <v>5.61460263530126E-2</v>
      </c>
      <c r="BF13" s="21">
        <v>2.0536666866692602E-2</v>
      </c>
      <c r="BG13" s="21">
        <v>6.0807479443167597E-2</v>
      </c>
      <c r="BH13" s="21">
        <v>4.0333325035388098E-2</v>
      </c>
      <c r="BI13" s="21"/>
      <c r="BJ13" s="21">
        <v>5.4524339360777802E-2</v>
      </c>
      <c r="BK13" s="21"/>
      <c r="BL13" s="21">
        <v>5.5924254821334202E-2</v>
      </c>
      <c r="BM13" s="21"/>
      <c r="BN13" s="21">
        <v>6.1023675127926003E-2</v>
      </c>
      <c r="BO13" s="21"/>
      <c r="BP13" s="21">
        <v>4.0828385665451702E-2</v>
      </c>
      <c r="BQ13" s="21">
        <v>0.141211359341232</v>
      </c>
    </row>
    <row r="14" spans="2:69" x14ac:dyDescent="0.35">
      <c r="B14" s="18" t="s">
        <v>260</v>
      </c>
      <c r="C14" s="21">
        <v>0.88614354469765499</v>
      </c>
      <c r="D14" s="21">
        <v>0.876162919459756</v>
      </c>
      <c r="E14" s="21">
        <v>0.89461233295111198</v>
      </c>
      <c r="F14" s="21"/>
      <c r="G14" s="21">
        <v>0.89779131367393805</v>
      </c>
      <c r="H14" s="21">
        <v>0.89541770412926203</v>
      </c>
      <c r="I14" s="21">
        <v>0.88345831553151399</v>
      </c>
      <c r="J14" s="21">
        <v>0.89358828458800099</v>
      </c>
      <c r="K14" s="21">
        <v>0.83207502533067201</v>
      </c>
      <c r="L14" s="21"/>
      <c r="M14" s="21">
        <v>0.93283317315873604</v>
      </c>
      <c r="N14" s="21">
        <v>0.884638755200581</v>
      </c>
      <c r="O14" s="21">
        <v>0.88112803542592799</v>
      </c>
      <c r="P14" s="21">
        <v>0.88081176235354997</v>
      </c>
      <c r="Q14" s="21">
        <v>0.87648143367390396</v>
      </c>
      <c r="R14" s="21"/>
      <c r="S14" s="21">
        <v>0.91186475378121001</v>
      </c>
      <c r="T14" s="21">
        <v>0.89639452341308601</v>
      </c>
      <c r="U14" s="21">
        <v>0.89464670578318195</v>
      </c>
      <c r="V14" s="21">
        <v>0.87060736266473504</v>
      </c>
      <c r="W14" s="21"/>
      <c r="X14" s="21">
        <v>0.88200265349704898</v>
      </c>
      <c r="Y14" s="21">
        <v>0.88505974935516396</v>
      </c>
      <c r="Z14" s="21">
        <v>0.91779852005085505</v>
      </c>
      <c r="AA14" s="21"/>
      <c r="AB14" s="21">
        <v>0.89643511144810994</v>
      </c>
      <c r="AC14" s="21">
        <v>0.86303470849825703</v>
      </c>
      <c r="AD14" s="21"/>
      <c r="AE14" s="21">
        <v>0.92042220914797901</v>
      </c>
      <c r="AF14" s="21">
        <v>0.88031354667538797</v>
      </c>
      <c r="AG14" s="21"/>
      <c r="AH14" s="21">
        <v>0.87401554773616297</v>
      </c>
      <c r="AI14" s="21">
        <v>0.92589089654327394</v>
      </c>
      <c r="AJ14" s="21"/>
      <c r="AK14" s="21">
        <v>1</v>
      </c>
      <c r="AL14" s="21">
        <v>0.88441290896785096</v>
      </c>
      <c r="AM14" s="21">
        <v>0.85908437369255797</v>
      </c>
      <c r="AN14" s="21">
        <v>0.86802795982316105</v>
      </c>
      <c r="AO14" s="21">
        <v>0.91626873224418204</v>
      </c>
      <c r="AP14" s="21"/>
      <c r="AQ14" s="21">
        <v>0.831960220066991</v>
      </c>
      <c r="AR14" s="21">
        <v>0.90118133377530896</v>
      </c>
      <c r="AS14" s="21"/>
      <c r="AT14" s="21">
        <v>0.85777562720535006</v>
      </c>
      <c r="AU14" s="21">
        <v>0.90573503187498094</v>
      </c>
      <c r="AV14" s="21"/>
      <c r="AW14" s="21">
        <v>0.92522153787807004</v>
      </c>
      <c r="AX14" s="21">
        <v>0.87762846248522097</v>
      </c>
      <c r="AY14" s="21">
        <v>0.87337577172567005</v>
      </c>
      <c r="AZ14" s="21">
        <v>0.93374179895535603</v>
      </c>
      <c r="BA14" s="21">
        <v>0.901249772506586</v>
      </c>
      <c r="BB14" s="21"/>
      <c r="BC14" s="21">
        <v>0.93561518349034201</v>
      </c>
      <c r="BD14" s="21"/>
      <c r="BE14" s="21">
        <v>0.87891303186750203</v>
      </c>
      <c r="BF14" s="21">
        <v>0.90651130262062596</v>
      </c>
      <c r="BG14" s="21">
        <v>0.92219621728648504</v>
      </c>
      <c r="BH14" s="21">
        <v>0.93177375722142697</v>
      </c>
      <c r="BI14" s="21"/>
      <c r="BJ14" s="21">
        <v>0.88522402386252597</v>
      </c>
      <c r="BK14" s="21"/>
      <c r="BL14" s="21">
        <v>0.88512812884391001</v>
      </c>
      <c r="BM14" s="21"/>
      <c r="BN14" s="21">
        <v>0.845456920433452</v>
      </c>
      <c r="BO14" s="21"/>
      <c r="BP14" s="21">
        <v>0.91803009974357697</v>
      </c>
      <c r="BQ14" s="21">
        <v>0.71386115568957997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B2:BQ20"/>
  <sheetViews>
    <sheetView showGridLines="0" topLeftCell="A5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278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0.293237703285601</v>
      </c>
      <c r="D9" s="17">
        <v>0.26053712815464602</v>
      </c>
      <c r="E9" s="17">
        <v>0.32098488744984699</v>
      </c>
      <c r="F9" s="17"/>
      <c r="G9" s="17">
        <v>0.29497195150521299</v>
      </c>
      <c r="H9" s="17">
        <v>0.28535934726949702</v>
      </c>
      <c r="I9" s="17">
        <v>0.25977593062372301</v>
      </c>
      <c r="J9" s="17">
        <v>0.27755781662683099</v>
      </c>
      <c r="K9" s="17">
        <v>0.39549144080369097</v>
      </c>
      <c r="L9" s="17"/>
      <c r="M9" s="17">
        <v>0.32891445530473101</v>
      </c>
      <c r="N9" s="17">
        <v>0.25427527711178399</v>
      </c>
      <c r="O9" s="17">
        <v>0.37780863945633397</v>
      </c>
      <c r="P9" s="17">
        <v>0.218706856287705</v>
      </c>
      <c r="Q9" s="17">
        <v>0.32353877491106903</v>
      </c>
      <c r="R9" s="17"/>
      <c r="S9" s="17">
        <v>0.28248479401202098</v>
      </c>
      <c r="T9" s="17">
        <v>0.28782173320349302</v>
      </c>
      <c r="U9" s="17">
        <v>0.34387922388839998</v>
      </c>
      <c r="V9" s="17">
        <v>0.27576699152908002</v>
      </c>
      <c r="W9" s="17"/>
      <c r="X9" s="17">
        <v>0.28367130973194699</v>
      </c>
      <c r="Y9" s="17">
        <v>0.33782430374968297</v>
      </c>
      <c r="Z9" s="17">
        <v>0.30149075205903297</v>
      </c>
      <c r="AA9" s="17"/>
      <c r="AB9" s="17">
        <v>0.26301955328485199</v>
      </c>
      <c r="AC9" s="17">
        <v>0.36108998424033101</v>
      </c>
      <c r="AD9" s="17"/>
      <c r="AE9" s="17">
        <v>0.30363903085791799</v>
      </c>
      <c r="AF9" s="17">
        <v>0.29146868106294599</v>
      </c>
      <c r="AG9" s="17"/>
      <c r="AH9" s="17">
        <v>0.27837791010521001</v>
      </c>
      <c r="AI9" s="17">
        <v>0.30542163717571003</v>
      </c>
      <c r="AJ9" s="17"/>
      <c r="AK9" s="17">
        <v>0.40040408250756998</v>
      </c>
      <c r="AL9" s="17">
        <v>0.28911229691828599</v>
      </c>
      <c r="AM9" s="17">
        <v>0.27460283643842198</v>
      </c>
      <c r="AN9" s="17">
        <v>0.29717740225806999</v>
      </c>
      <c r="AO9" s="17">
        <v>0.26394988028224298</v>
      </c>
      <c r="AP9" s="17"/>
      <c r="AQ9" s="17">
        <v>0.19259772300150499</v>
      </c>
      <c r="AR9" s="17">
        <v>0.32116885750338803</v>
      </c>
      <c r="AS9" s="17"/>
      <c r="AT9" s="17">
        <v>0.254869964303929</v>
      </c>
      <c r="AU9" s="17">
        <v>0.31752987835956797</v>
      </c>
      <c r="AV9" s="17"/>
      <c r="AW9" s="17">
        <v>0.25139845946228601</v>
      </c>
      <c r="AX9" s="17">
        <v>0.20277732731058901</v>
      </c>
      <c r="AY9" s="17">
        <v>0.479345994717432</v>
      </c>
      <c r="AZ9" s="17">
        <v>0.33514919738009902</v>
      </c>
      <c r="BA9" s="17">
        <v>0.26962329840860599</v>
      </c>
      <c r="BB9" s="17"/>
      <c r="BC9" s="17">
        <v>0.24501768673777599</v>
      </c>
      <c r="BD9" s="17"/>
      <c r="BE9" s="17">
        <v>0.21204638016193</v>
      </c>
      <c r="BF9" s="17">
        <v>0.49817618837747002</v>
      </c>
      <c r="BG9" s="17">
        <v>0.41115318306659399</v>
      </c>
      <c r="BH9" s="17">
        <v>0.265206690270052</v>
      </c>
      <c r="BI9" s="17"/>
      <c r="BJ9" s="17">
        <v>0.279655218722067</v>
      </c>
      <c r="BK9" s="17"/>
      <c r="BL9" s="17">
        <v>0.28841446429038797</v>
      </c>
      <c r="BM9" s="17"/>
      <c r="BN9" s="17">
        <v>0.28989673027775198</v>
      </c>
      <c r="BO9" s="17"/>
      <c r="BP9" s="17">
        <v>0.31899521786031498</v>
      </c>
      <c r="BQ9" s="17">
        <v>0.149154930894244</v>
      </c>
    </row>
    <row r="10" spans="2:69" x14ac:dyDescent="0.35">
      <c r="B10" s="18" t="s">
        <v>257</v>
      </c>
      <c r="C10" s="17">
        <v>0.46516731738510497</v>
      </c>
      <c r="D10" s="17">
        <v>0.50640972794891503</v>
      </c>
      <c r="E10" s="17">
        <v>0.43017219094746101</v>
      </c>
      <c r="F10" s="17"/>
      <c r="G10" s="17">
        <v>0.45555153362026302</v>
      </c>
      <c r="H10" s="17">
        <v>0.52115532510004903</v>
      </c>
      <c r="I10" s="17">
        <v>0.44108579334982201</v>
      </c>
      <c r="J10" s="17">
        <v>0.50759142538219704</v>
      </c>
      <c r="K10" s="17">
        <v>0.359576818952486</v>
      </c>
      <c r="L10" s="17"/>
      <c r="M10" s="17">
        <v>0.39933009498095401</v>
      </c>
      <c r="N10" s="17">
        <v>0.47480607823905102</v>
      </c>
      <c r="O10" s="17">
        <v>0.439492864256322</v>
      </c>
      <c r="P10" s="17">
        <v>0.55908448578053704</v>
      </c>
      <c r="Q10" s="17">
        <v>0.43090759582863197</v>
      </c>
      <c r="R10" s="17"/>
      <c r="S10" s="17">
        <v>0.45713367517394099</v>
      </c>
      <c r="T10" s="17">
        <v>0.48311777626041302</v>
      </c>
      <c r="U10" s="17">
        <v>0.43998211873798598</v>
      </c>
      <c r="V10" s="17">
        <v>0.49096694936797602</v>
      </c>
      <c r="W10" s="17"/>
      <c r="X10" s="17">
        <v>0.46425942265564302</v>
      </c>
      <c r="Y10" s="17">
        <v>0.44564648875574397</v>
      </c>
      <c r="Z10" s="17">
        <v>0.49867443379957799</v>
      </c>
      <c r="AA10" s="17"/>
      <c r="AB10" s="17">
        <v>0.49550016884798598</v>
      </c>
      <c r="AC10" s="17">
        <v>0.39705748407080799</v>
      </c>
      <c r="AD10" s="17"/>
      <c r="AE10" s="17">
        <v>0.43762635712655701</v>
      </c>
      <c r="AF10" s="17">
        <v>0.46985138972028601</v>
      </c>
      <c r="AG10" s="17"/>
      <c r="AH10" s="17">
        <v>0.46208374123264701</v>
      </c>
      <c r="AI10" s="17">
        <v>0.51851415430474901</v>
      </c>
      <c r="AJ10" s="17"/>
      <c r="AK10" s="17">
        <v>0.38752524356090401</v>
      </c>
      <c r="AL10" s="17">
        <v>0.450391864208953</v>
      </c>
      <c r="AM10" s="17">
        <v>0.48037661916035601</v>
      </c>
      <c r="AN10" s="17">
        <v>0.45395490122086002</v>
      </c>
      <c r="AO10" s="17">
        <v>0.55572662299101705</v>
      </c>
      <c r="AP10" s="17"/>
      <c r="AQ10" s="17">
        <v>0.49270610082066901</v>
      </c>
      <c r="AR10" s="17">
        <v>0.45752433092050498</v>
      </c>
      <c r="AS10" s="17"/>
      <c r="AT10" s="17">
        <v>0.48254289588914701</v>
      </c>
      <c r="AU10" s="17">
        <v>0.45014020029469498</v>
      </c>
      <c r="AV10" s="17"/>
      <c r="AW10" s="17">
        <v>0.54378176332914596</v>
      </c>
      <c r="AX10" s="17">
        <v>0.50252649994446197</v>
      </c>
      <c r="AY10" s="17">
        <v>0.35137880890936901</v>
      </c>
      <c r="AZ10" s="17">
        <v>0.47147234046102698</v>
      </c>
      <c r="BA10" s="17">
        <v>0.53783591760727401</v>
      </c>
      <c r="BB10" s="17"/>
      <c r="BC10" s="17">
        <v>0.52902419341434204</v>
      </c>
      <c r="BD10" s="17"/>
      <c r="BE10" s="17">
        <v>0.52024476926607799</v>
      </c>
      <c r="BF10" s="17">
        <v>0.271638874094695</v>
      </c>
      <c r="BG10" s="17">
        <v>0.42331059585264702</v>
      </c>
      <c r="BH10" s="17">
        <v>0.52420739286392903</v>
      </c>
      <c r="BI10" s="17"/>
      <c r="BJ10" s="17">
        <v>0.48146877195474502</v>
      </c>
      <c r="BK10" s="17"/>
      <c r="BL10" s="17">
        <v>0.48178681676121499</v>
      </c>
      <c r="BM10" s="17"/>
      <c r="BN10" s="17">
        <v>0.49346435097492902</v>
      </c>
      <c r="BO10" s="17"/>
      <c r="BP10" s="17">
        <v>0.47841692083761</v>
      </c>
      <c r="BQ10" s="17">
        <v>0.39001218664182302</v>
      </c>
    </row>
    <row r="11" spans="2:69" x14ac:dyDescent="0.35">
      <c r="B11" s="18" t="s">
        <v>258</v>
      </c>
      <c r="C11" s="17">
        <v>0.14982591400109299</v>
      </c>
      <c r="D11" s="17">
        <v>0.148229349767902</v>
      </c>
      <c r="E11" s="17">
        <v>0.15118063518354999</v>
      </c>
      <c r="F11" s="17"/>
      <c r="G11" s="17">
        <v>0.13689805665816601</v>
      </c>
      <c r="H11" s="17">
        <v>0.116071807758839</v>
      </c>
      <c r="I11" s="17">
        <v>0.24107732875701299</v>
      </c>
      <c r="J11" s="17">
        <v>8.16697368578162E-2</v>
      </c>
      <c r="K11" s="17">
        <v>0.16267379665564199</v>
      </c>
      <c r="L11" s="17"/>
      <c r="M11" s="17">
        <v>0.13387562301813999</v>
      </c>
      <c r="N11" s="17">
        <v>0.17176850214192199</v>
      </c>
      <c r="O11" s="17">
        <v>0.103704470246977</v>
      </c>
      <c r="P11" s="17">
        <v>0.178600612054126</v>
      </c>
      <c r="Q11" s="17">
        <v>0.139505798900561</v>
      </c>
      <c r="R11" s="17"/>
      <c r="S11" s="17">
        <v>0.172241286598978</v>
      </c>
      <c r="T11" s="17">
        <v>0.149715448269722</v>
      </c>
      <c r="U11" s="17">
        <v>0.140413473926635</v>
      </c>
      <c r="V11" s="17">
        <v>0.17940997403714901</v>
      </c>
      <c r="W11" s="17"/>
      <c r="X11" s="17">
        <v>0.160699816996205</v>
      </c>
      <c r="Y11" s="17">
        <v>0.104783697314328</v>
      </c>
      <c r="Z11" s="17">
        <v>0.13267681252841201</v>
      </c>
      <c r="AA11" s="17"/>
      <c r="AB11" s="17">
        <v>0.14436496568148</v>
      </c>
      <c r="AC11" s="17">
        <v>0.16208800812838001</v>
      </c>
      <c r="AD11" s="17"/>
      <c r="AE11" s="17">
        <v>0.18058809201783299</v>
      </c>
      <c r="AF11" s="17">
        <v>0.14459398796563899</v>
      </c>
      <c r="AG11" s="17"/>
      <c r="AH11" s="17">
        <v>0.16275846500166299</v>
      </c>
      <c r="AI11" s="17">
        <v>8.4768012034748E-2</v>
      </c>
      <c r="AJ11" s="17"/>
      <c r="AK11" s="17">
        <v>0.17303478446481499</v>
      </c>
      <c r="AL11" s="17">
        <v>0.143057647956189</v>
      </c>
      <c r="AM11" s="17">
        <v>0.14644762273231399</v>
      </c>
      <c r="AN11" s="17">
        <v>0.17315250749455999</v>
      </c>
      <c r="AO11" s="17">
        <v>0.12426006368956</v>
      </c>
      <c r="AP11" s="17"/>
      <c r="AQ11" s="17">
        <v>0.15514491273629699</v>
      </c>
      <c r="AR11" s="17">
        <v>0.14834970371629599</v>
      </c>
      <c r="AS11" s="17"/>
      <c r="AT11" s="17">
        <v>0.14266017890319799</v>
      </c>
      <c r="AU11" s="17">
        <v>0.157935861298798</v>
      </c>
      <c r="AV11" s="17"/>
      <c r="AW11" s="17">
        <v>6.8882833791090503E-2</v>
      </c>
      <c r="AX11" s="17">
        <v>0.17990071959093701</v>
      </c>
      <c r="AY11" s="17">
        <v>9.5518465298353394E-2</v>
      </c>
      <c r="AZ11" s="17">
        <v>0.14125228063671399</v>
      </c>
      <c r="BA11" s="17">
        <v>0.15298463804144199</v>
      </c>
      <c r="BB11" s="17"/>
      <c r="BC11" s="17">
        <v>0.17663141750557401</v>
      </c>
      <c r="BD11" s="17"/>
      <c r="BE11" s="17">
        <v>0.15713759077577399</v>
      </c>
      <c r="BF11" s="17">
        <v>0.17832004134506299</v>
      </c>
      <c r="BG11" s="17">
        <v>0.101012363101534</v>
      </c>
      <c r="BH11" s="17">
        <v>0.14920027664386501</v>
      </c>
      <c r="BI11" s="17"/>
      <c r="BJ11" s="17">
        <v>0.15836798538621299</v>
      </c>
      <c r="BK11" s="17"/>
      <c r="BL11" s="17">
        <v>0.157049714335317</v>
      </c>
      <c r="BM11" s="17"/>
      <c r="BN11" s="17">
        <v>0.107622671609448</v>
      </c>
      <c r="BO11" s="17"/>
      <c r="BP11" s="17">
        <v>0.12807878253125199</v>
      </c>
      <c r="BQ11" s="17">
        <v>0.27547389415942097</v>
      </c>
    </row>
    <row r="12" spans="2:69" x14ac:dyDescent="0.35">
      <c r="B12" s="18" t="s">
        <v>259</v>
      </c>
      <c r="C12" s="17">
        <v>1.96706468375056E-2</v>
      </c>
      <c r="D12" s="17">
        <v>1.7965040067238199E-2</v>
      </c>
      <c r="E12" s="17">
        <v>2.11178931008166E-2</v>
      </c>
      <c r="F12" s="17"/>
      <c r="G12" s="17">
        <v>3.2337569537887703E-2</v>
      </c>
      <c r="H12" s="17">
        <v>1.7953936512147502E-2</v>
      </c>
      <c r="I12" s="17">
        <v>0</v>
      </c>
      <c r="J12" s="17">
        <v>2.75869747132413E-2</v>
      </c>
      <c r="K12" s="17">
        <v>2.06910087751568E-2</v>
      </c>
      <c r="L12" s="17"/>
      <c r="M12" s="17">
        <v>5.6950735001233703E-2</v>
      </c>
      <c r="N12" s="17">
        <v>4.2428031119963704E-3</v>
      </c>
      <c r="O12" s="17">
        <v>3.6249252211614097E-2</v>
      </c>
      <c r="P12" s="17">
        <v>0</v>
      </c>
      <c r="Q12" s="17">
        <v>3.1191154877135498E-2</v>
      </c>
      <c r="R12" s="17"/>
      <c r="S12" s="17">
        <v>1.9829379232426201E-2</v>
      </c>
      <c r="T12" s="17">
        <v>1.9654417626362199E-2</v>
      </c>
      <c r="U12" s="17">
        <v>1.05541715861027E-2</v>
      </c>
      <c r="V12" s="17">
        <v>1.2829815902137E-2</v>
      </c>
      <c r="W12" s="17"/>
      <c r="X12" s="17">
        <v>1.8715623180507901E-2</v>
      </c>
      <c r="Y12" s="17">
        <v>2.7345073455185599E-2</v>
      </c>
      <c r="Z12" s="17">
        <v>1.6053778522873301E-2</v>
      </c>
      <c r="AA12" s="17"/>
      <c r="AB12" s="17">
        <v>1.9838556710246799E-2</v>
      </c>
      <c r="AC12" s="17">
        <v>1.9293619525773201E-2</v>
      </c>
      <c r="AD12" s="17"/>
      <c r="AE12" s="17">
        <v>0</v>
      </c>
      <c r="AF12" s="17">
        <v>2.3016163181223799E-2</v>
      </c>
      <c r="AG12" s="17"/>
      <c r="AH12" s="17">
        <v>1.8927296070323299E-2</v>
      </c>
      <c r="AI12" s="17">
        <v>1.7088483757194899E-2</v>
      </c>
      <c r="AJ12" s="17"/>
      <c r="AK12" s="17">
        <v>0</v>
      </c>
      <c r="AL12" s="17">
        <v>1.69956045595803E-2</v>
      </c>
      <c r="AM12" s="17">
        <v>2.7475476360566999E-2</v>
      </c>
      <c r="AN12" s="17">
        <v>2.91534132876657E-2</v>
      </c>
      <c r="AO12" s="17">
        <v>0</v>
      </c>
      <c r="AP12" s="17"/>
      <c r="AQ12" s="17">
        <v>5.7024396625287202E-2</v>
      </c>
      <c r="AR12" s="17">
        <v>9.3036600496513092E-3</v>
      </c>
      <c r="AS12" s="17"/>
      <c r="AT12" s="17">
        <v>4.2643461987300103E-2</v>
      </c>
      <c r="AU12" s="17">
        <v>5.0807446432393297E-3</v>
      </c>
      <c r="AV12" s="17"/>
      <c r="AW12" s="17">
        <v>3.95852115054596E-2</v>
      </c>
      <c r="AX12" s="17">
        <v>2.5628469200851701E-2</v>
      </c>
      <c r="AY12" s="17">
        <v>1.7015342310025001E-2</v>
      </c>
      <c r="AZ12" s="17">
        <v>0</v>
      </c>
      <c r="BA12" s="17">
        <v>1.4507078631791299E-2</v>
      </c>
      <c r="BB12" s="17"/>
      <c r="BC12" s="17">
        <v>5.8137343647678601E-3</v>
      </c>
      <c r="BD12" s="17"/>
      <c r="BE12" s="17">
        <v>3.0428421194688301E-2</v>
      </c>
      <c r="BF12" s="17">
        <v>1.36528024213089E-2</v>
      </c>
      <c r="BG12" s="17">
        <v>0</v>
      </c>
      <c r="BH12" s="17">
        <v>8.2016884310679595E-3</v>
      </c>
      <c r="BI12" s="17"/>
      <c r="BJ12" s="17">
        <v>1.5172551069879201E-2</v>
      </c>
      <c r="BK12" s="17"/>
      <c r="BL12" s="17">
        <v>5.9923019857445097E-3</v>
      </c>
      <c r="BM12" s="17"/>
      <c r="BN12" s="17">
        <v>3.3286492660212802E-2</v>
      </c>
      <c r="BO12" s="17"/>
      <c r="BP12" s="17">
        <v>1.7132032083166E-2</v>
      </c>
      <c r="BQ12" s="17">
        <v>3.9257291420627102E-2</v>
      </c>
    </row>
    <row r="13" spans="2:69" x14ac:dyDescent="0.35">
      <c r="B13" s="18" t="s">
        <v>141</v>
      </c>
      <c r="C13" s="21">
        <v>7.2098418490694399E-2</v>
      </c>
      <c r="D13" s="21">
        <v>6.6858754061299402E-2</v>
      </c>
      <c r="E13" s="21">
        <v>7.6544393318324896E-2</v>
      </c>
      <c r="F13" s="21"/>
      <c r="G13" s="21">
        <v>8.0240888678469596E-2</v>
      </c>
      <c r="H13" s="21">
        <v>5.9459583359466703E-2</v>
      </c>
      <c r="I13" s="21">
        <v>5.8060947269442699E-2</v>
      </c>
      <c r="J13" s="21">
        <v>0.105594046419914</v>
      </c>
      <c r="K13" s="21">
        <v>6.1566934813023597E-2</v>
      </c>
      <c r="L13" s="21"/>
      <c r="M13" s="21">
        <v>8.0929091694941405E-2</v>
      </c>
      <c r="N13" s="21">
        <v>9.49073393952473E-2</v>
      </c>
      <c r="O13" s="21">
        <v>4.2744773828752698E-2</v>
      </c>
      <c r="P13" s="21">
        <v>4.36080458776315E-2</v>
      </c>
      <c r="Q13" s="21">
        <v>7.4856675482602497E-2</v>
      </c>
      <c r="R13" s="21"/>
      <c r="S13" s="21">
        <v>6.8310864982634001E-2</v>
      </c>
      <c r="T13" s="21">
        <v>5.9690624640009501E-2</v>
      </c>
      <c r="U13" s="21">
        <v>6.5171011860876205E-2</v>
      </c>
      <c r="V13" s="21">
        <v>4.1026269163658202E-2</v>
      </c>
      <c r="W13" s="21"/>
      <c r="X13" s="21">
        <v>7.2653827435697094E-2</v>
      </c>
      <c r="Y13" s="21">
        <v>8.4400436725059397E-2</v>
      </c>
      <c r="Z13" s="21">
        <v>5.1104223090102999E-2</v>
      </c>
      <c r="AA13" s="21"/>
      <c r="AB13" s="21">
        <v>7.7276755475435305E-2</v>
      </c>
      <c r="AC13" s="21">
        <v>6.0470904034707097E-2</v>
      </c>
      <c r="AD13" s="21"/>
      <c r="AE13" s="21">
        <v>7.8146519997691594E-2</v>
      </c>
      <c r="AF13" s="21">
        <v>7.1069778069905207E-2</v>
      </c>
      <c r="AG13" s="21"/>
      <c r="AH13" s="21">
        <v>7.7852587590156896E-2</v>
      </c>
      <c r="AI13" s="21">
        <v>7.4207712727597699E-2</v>
      </c>
      <c r="AJ13" s="21"/>
      <c r="AK13" s="21">
        <v>3.9035889466711098E-2</v>
      </c>
      <c r="AL13" s="21">
        <v>0.10044258635699201</v>
      </c>
      <c r="AM13" s="21">
        <v>7.1097445308341195E-2</v>
      </c>
      <c r="AN13" s="21">
        <v>4.6561775738843902E-2</v>
      </c>
      <c r="AO13" s="21">
        <v>5.6063433037180699E-2</v>
      </c>
      <c r="AP13" s="21"/>
      <c r="AQ13" s="21">
        <v>0.102526866816242</v>
      </c>
      <c r="AR13" s="21">
        <v>6.3653447810159303E-2</v>
      </c>
      <c r="AS13" s="21"/>
      <c r="AT13" s="21">
        <v>7.72834989164259E-2</v>
      </c>
      <c r="AU13" s="21">
        <v>6.9313315403699102E-2</v>
      </c>
      <c r="AV13" s="21"/>
      <c r="AW13" s="21">
        <v>9.6351731912018304E-2</v>
      </c>
      <c r="AX13" s="21">
        <v>8.91669839531605E-2</v>
      </c>
      <c r="AY13" s="21">
        <v>5.6741388764820301E-2</v>
      </c>
      <c r="AZ13" s="21">
        <v>5.21261815221594E-2</v>
      </c>
      <c r="BA13" s="21">
        <v>2.50490673108868E-2</v>
      </c>
      <c r="BB13" s="21"/>
      <c r="BC13" s="21">
        <v>4.3512967977538897E-2</v>
      </c>
      <c r="BD13" s="21"/>
      <c r="BE13" s="21">
        <v>8.0142838601529195E-2</v>
      </c>
      <c r="BF13" s="21">
        <v>3.8212093761462701E-2</v>
      </c>
      <c r="BG13" s="21">
        <v>6.4523857979224802E-2</v>
      </c>
      <c r="BH13" s="21">
        <v>5.3183951791085898E-2</v>
      </c>
      <c r="BI13" s="21"/>
      <c r="BJ13" s="21">
        <v>6.5335472867096206E-2</v>
      </c>
      <c r="BK13" s="21"/>
      <c r="BL13" s="21">
        <v>6.6756702627335504E-2</v>
      </c>
      <c r="BM13" s="21"/>
      <c r="BN13" s="21">
        <v>7.5729754477658701E-2</v>
      </c>
      <c r="BO13" s="21"/>
      <c r="BP13" s="21">
        <v>5.7377046687657002E-2</v>
      </c>
      <c r="BQ13" s="21">
        <v>0.146101696883886</v>
      </c>
    </row>
    <row r="14" spans="2:69" x14ac:dyDescent="0.35">
      <c r="B14" s="18" t="s">
        <v>260</v>
      </c>
      <c r="C14" s="21">
        <v>0.75840502067070703</v>
      </c>
      <c r="D14" s="21">
        <v>0.76694685610356095</v>
      </c>
      <c r="E14" s="21">
        <v>0.75115707839730805</v>
      </c>
      <c r="F14" s="21"/>
      <c r="G14" s="21">
        <v>0.75052348512547695</v>
      </c>
      <c r="H14" s="21">
        <v>0.80651467236954699</v>
      </c>
      <c r="I14" s="21">
        <v>0.70086172397354496</v>
      </c>
      <c r="J14" s="21">
        <v>0.78514924200902803</v>
      </c>
      <c r="K14" s="21">
        <v>0.75506825975617697</v>
      </c>
      <c r="L14" s="21"/>
      <c r="M14" s="21">
        <v>0.72824455028568502</v>
      </c>
      <c r="N14" s="21">
        <v>0.72908135535083496</v>
      </c>
      <c r="O14" s="21">
        <v>0.81730150371265597</v>
      </c>
      <c r="P14" s="21">
        <v>0.77779134206824196</v>
      </c>
      <c r="Q14" s="21">
        <v>0.754446370739701</v>
      </c>
      <c r="R14" s="21"/>
      <c r="S14" s="21">
        <v>0.73961846918596197</v>
      </c>
      <c r="T14" s="21">
        <v>0.77093950946390599</v>
      </c>
      <c r="U14" s="21">
        <v>0.78386134262638596</v>
      </c>
      <c r="V14" s="21">
        <v>0.76673394089705604</v>
      </c>
      <c r="W14" s="21"/>
      <c r="X14" s="21">
        <v>0.74793073238759</v>
      </c>
      <c r="Y14" s="21">
        <v>0.78347079250542695</v>
      </c>
      <c r="Z14" s="21">
        <v>0.80016518585861196</v>
      </c>
      <c r="AA14" s="21"/>
      <c r="AB14" s="21">
        <v>0.75851972213283803</v>
      </c>
      <c r="AC14" s="21">
        <v>0.75814746831113899</v>
      </c>
      <c r="AD14" s="21"/>
      <c r="AE14" s="21">
        <v>0.74126538798447505</v>
      </c>
      <c r="AF14" s="21">
        <v>0.76132007078323205</v>
      </c>
      <c r="AG14" s="21"/>
      <c r="AH14" s="21">
        <v>0.74046165133785702</v>
      </c>
      <c r="AI14" s="21">
        <v>0.82393579148045903</v>
      </c>
      <c r="AJ14" s="21"/>
      <c r="AK14" s="21">
        <v>0.78792932606847399</v>
      </c>
      <c r="AL14" s="21">
        <v>0.73950416112723905</v>
      </c>
      <c r="AM14" s="21">
        <v>0.75497945559877799</v>
      </c>
      <c r="AN14" s="21">
        <v>0.75113230347893001</v>
      </c>
      <c r="AO14" s="21">
        <v>0.81967650327325903</v>
      </c>
      <c r="AP14" s="21"/>
      <c r="AQ14" s="21">
        <v>0.68530382382217403</v>
      </c>
      <c r="AR14" s="21">
        <v>0.77869318842389401</v>
      </c>
      <c r="AS14" s="21"/>
      <c r="AT14" s="21">
        <v>0.73741286019307595</v>
      </c>
      <c r="AU14" s="21">
        <v>0.76767007865426296</v>
      </c>
      <c r="AV14" s="21"/>
      <c r="AW14" s="21">
        <v>0.79518022279143197</v>
      </c>
      <c r="AX14" s="21">
        <v>0.70530382725505103</v>
      </c>
      <c r="AY14" s="21">
        <v>0.83072480362680101</v>
      </c>
      <c r="AZ14" s="21">
        <v>0.806621537841127</v>
      </c>
      <c r="BA14" s="21">
        <v>0.80745921601588</v>
      </c>
      <c r="BB14" s="21"/>
      <c r="BC14" s="21">
        <v>0.77404188015211906</v>
      </c>
      <c r="BD14" s="21"/>
      <c r="BE14" s="21">
        <v>0.73229114942800799</v>
      </c>
      <c r="BF14" s="21">
        <v>0.76981506247216502</v>
      </c>
      <c r="BG14" s="21">
        <v>0.83446377891924095</v>
      </c>
      <c r="BH14" s="21">
        <v>0.78941408313398098</v>
      </c>
      <c r="BI14" s="21"/>
      <c r="BJ14" s="21">
        <v>0.76112399067681102</v>
      </c>
      <c r="BK14" s="21"/>
      <c r="BL14" s="21">
        <v>0.77020128105160302</v>
      </c>
      <c r="BM14" s="21"/>
      <c r="BN14" s="21">
        <v>0.783361081252681</v>
      </c>
      <c r="BO14" s="21"/>
      <c r="BP14" s="21">
        <v>0.79741213869792504</v>
      </c>
      <c r="BQ14" s="21">
        <v>0.53916711753606605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B2:BQ20"/>
  <sheetViews>
    <sheetView showGridLines="0" topLeftCell="A5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279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461</v>
      </c>
      <c r="D7" s="10">
        <v>250</v>
      </c>
      <c r="E7" s="10">
        <v>211</v>
      </c>
      <c r="F7" s="10"/>
      <c r="G7" s="10">
        <v>144</v>
      </c>
      <c r="H7" s="10">
        <v>111</v>
      </c>
      <c r="I7" s="10">
        <v>88</v>
      </c>
      <c r="J7" s="10">
        <v>77</v>
      </c>
      <c r="K7" s="10">
        <v>41</v>
      </c>
      <c r="L7" s="10"/>
      <c r="M7" s="10">
        <v>42</v>
      </c>
      <c r="N7" s="10">
        <v>172</v>
      </c>
      <c r="O7" s="10">
        <v>91</v>
      </c>
      <c r="P7" s="10">
        <v>67</v>
      </c>
      <c r="Q7" s="10">
        <v>89</v>
      </c>
      <c r="R7" s="10"/>
      <c r="S7" s="10">
        <v>89</v>
      </c>
      <c r="T7" s="10">
        <v>97</v>
      </c>
      <c r="U7" s="10">
        <v>70</v>
      </c>
      <c r="V7" s="10">
        <v>130</v>
      </c>
      <c r="W7" s="10"/>
      <c r="X7" s="10">
        <v>353</v>
      </c>
      <c r="Y7" s="10">
        <v>65</v>
      </c>
      <c r="Z7" s="10">
        <v>43</v>
      </c>
      <c r="AA7" s="10"/>
      <c r="AB7" s="10">
        <v>325</v>
      </c>
      <c r="AC7" s="10">
        <v>136</v>
      </c>
      <c r="AD7" s="10"/>
      <c r="AE7" s="10">
        <v>73</v>
      </c>
      <c r="AF7" s="10">
        <v>388</v>
      </c>
      <c r="AG7" s="10"/>
      <c r="AH7" s="10">
        <v>365</v>
      </c>
      <c r="AI7" s="10">
        <v>68</v>
      </c>
      <c r="AJ7" s="10"/>
      <c r="AK7" s="10">
        <v>44</v>
      </c>
      <c r="AL7" s="10">
        <v>137</v>
      </c>
      <c r="AM7" s="10">
        <v>175</v>
      </c>
      <c r="AN7" s="10">
        <v>67</v>
      </c>
      <c r="AO7" s="10">
        <v>38</v>
      </c>
      <c r="AP7" s="10"/>
      <c r="AQ7" s="10">
        <v>103</v>
      </c>
      <c r="AR7" s="10">
        <v>358</v>
      </c>
      <c r="AS7" s="10"/>
      <c r="AT7" s="10">
        <v>151</v>
      </c>
      <c r="AU7" s="10">
        <v>300</v>
      </c>
      <c r="AV7" s="10"/>
      <c r="AW7" s="10">
        <v>28</v>
      </c>
      <c r="AX7" s="10">
        <v>193</v>
      </c>
      <c r="AY7" s="10">
        <v>92</v>
      </c>
      <c r="AZ7" s="10">
        <v>51</v>
      </c>
      <c r="BA7" s="10">
        <v>56</v>
      </c>
      <c r="BB7" s="10"/>
      <c r="BC7" s="10">
        <v>141</v>
      </c>
      <c r="BD7" s="10"/>
      <c r="BE7" s="10">
        <v>162</v>
      </c>
      <c r="BF7" s="10">
        <v>55</v>
      </c>
      <c r="BG7" s="10">
        <v>55</v>
      </c>
      <c r="BH7" s="10">
        <v>100</v>
      </c>
      <c r="BI7" s="10"/>
      <c r="BJ7" s="10">
        <v>406</v>
      </c>
      <c r="BK7" s="10"/>
      <c r="BL7" s="10">
        <v>262</v>
      </c>
      <c r="BM7" s="10"/>
      <c r="BN7" s="10">
        <v>107</v>
      </c>
      <c r="BO7" s="10"/>
      <c r="BP7" s="10">
        <v>390</v>
      </c>
      <c r="BQ7" s="10">
        <v>63</v>
      </c>
    </row>
    <row r="8" spans="2:69" ht="30" customHeight="1" x14ac:dyDescent="0.35">
      <c r="B8" s="11" t="s">
        <v>20</v>
      </c>
      <c r="C8" s="11">
        <v>453</v>
      </c>
      <c r="D8" s="11">
        <v>208</v>
      </c>
      <c r="E8" s="11">
        <v>245</v>
      </c>
      <c r="F8" s="11"/>
      <c r="G8" s="11">
        <v>126</v>
      </c>
      <c r="H8" s="11">
        <v>108</v>
      </c>
      <c r="I8" s="11">
        <v>102</v>
      </c>
      <c r="J8" s="11">
        <v>68</v>
      </c>
      <c r="K8" s="11">
        <v>50</v>
      </c>
      <c r="L8" s="11"/>
      <c r="M8" s="11">
        <v>40</v>
      </c>
      <c r="N8" s="11">
        <v>173</v>
      </c>
      <c r="O8" s="11">
        <v>91</v>
      </c>
      <c r="P8" s="11">
        <v>66</v>
      </c>
      <c r="Q8" s="11">
        <v>84</v>
      </c>
      <c r="R8" s="11"/>
      <c r="S8" s="11">
        <v>93</v>
      </c>
      <c r="T8" s="11">
        <v>97</v>
      </c>
      <c r="U8" s="11">
        <v>71</v>
      </c>
      <c r="V8" s="11">
        <v>118</v>
      </c>
      <c r="W8" s="11"/>
      <c r="X8" s="11">
        <v>342</v>
      </c>
      <c r="Y8" s="11">
        <v>65</v>
      </c>
      <c r="Z8" s="11">
        <v>47</v>
      </c>
      <c r="AA8" s="11"/>
      <c r="AB8" s="11">
        <v>314</v>
      </c>
      <c r="AC8" s="11">
        <v>140</v>
      </c>
      <c r="AD8" s="11"/>
      <c r="AE8" s="11">
        <v>66</v>
      </c>
      <c r="AF8" s="11">
        <v>387</v>
      </c>
      <c r="AG8" s="11"/>
      <c r="AH8" s="11">
        <v>358</v>
      </c>
      <c r="AI8" s="11">
        <v>65</v>
      </c>
      <c r="AJ8" s="11"/>
      <c r="AK8" s="11">
        <v>44</v>
      </c>
      <c r="AL8" s="11">
        <v>134</v>
      </c>
      <c r="AM8" s="11">
        <v>175</v>
      </c>
      <c r="AN8" s="11">
        <v>62</v>
      </c>
      <c r="AO8" s="11">
        <v>38</v>
      </c>
      <c r="AP8" s="11"/>
      <c r="AQ8" s="11">
        <v>98</v>
      </c>
      <c r="AR8" s="11">
        <v>355</v>
      </c>
      <c r="AS8" s="11"/>
      <c r="AT8" s="11">
        <v>146</v>
      </c>
      <c r="AU8" s="11">
        <v>298</v>
      </c>
      <c r="AV8" s="11"/>
      <c r="AW8" s="11">
        <v>26</v>
      </c>
      <c r="AX8" s="11">
        <v>191</v>
      </c>
      <c r="AY8" s="11">
        <v>86</v>
      </c>
      <c r="AZ8" s="11">
        <v>53</v>
      </c>
      <c r="BA8" s="11">
        <v>54</v>
      </c>
      <c r="BB8" s="11"/>
      <c r="BC8" s="11">
        <v>134</v>
      </c>
      <c r="BD8" s="11"/>
      <c r="BE8" s="11">
        <v>161</v>
      </c>
      <c r="BF8" s="11">
        <v>54</v>
      </c>
      <c r="BG8" s="11">
        <v>56</v>
      </c>
      <c r="BH8" s="11">
        <v>95</v>
      </c>
      <c r="BI8" s="11"/>
      <c r="BJ8" s="11">
        <v>397</v>
      </c>
      <c r="BK8" s="11"/>
      <c r="BL8" s="11">
        <v>253</v>
      </c>
      <c r="BM8" s="11"/>
      <c r="BN8" s="11">
        <v>103</v>
      </c>
      <c r="BO8" s="11"/>
      <c r="BP8" s="11">
        <v>387</v>
      </c>
      <c r="BQ8" s="11">
        <v>58</v>
      </c>
    </row>
    <row r="9" spans="2:69" x14ac:dyDescent="0.35">
      <c r="B9" s="18" t="s">
        <v>256</v>
      </c>
      <c r="C9" s="17">
        <v>0.42111167129201699</v>
      </c>
      <c r="D9" s="17">
        <v>0.41472841927961601</v>
      </c>
      <c r="E9" s="17">
        <v>0.42652800627834597</v>
      </c>
      <c r="F9" s="17"/>
      <c r="G9" s="17">
        <v>0.40901341564209098</v>
      </c>
      <c r="H9" s="17">
        <v>0.46730194595347502</v>
      </c>
      <c r="I9" s="17">
        <v>0.40547172214904398</v>
      </c>
      <c r="J9" s="17">
        <v>0.35420018276177401</v>
      </c>
      <c r="K9" s="17">
        <v>0.47545288916460998</v>
      </c>
      <c r="L9" s="17"/>
      <c r="M9" s="17">
        <v>0.47977645015542503</v>
      </c>
      <c r="N9" s="17">
        <v>0.39368635605512903</v>
      </c>
      <c r="O9" s="17">
        <v>0.468577260936623</v>
      </c>
      <c r="P9" s="17">
        <v>0.31815993208784399</v>
      </c>
      <c r="Q9" s="17">
        <v>0.47910687975036997</v>
      </c>
      <c r="R9" s="17"/>
      <c r="S9" s="17">
        <v>0.44840807751470901</v>
      </c>
      <c r="T9" s="17">
        <v>0.43102540221061098</v>
      </c>
      <c r="U9" s="17">
        <v>0.438672107156444</v>
      </c>
      <c r="V9" s="17">
        <v>0.36336329183528199</v>
      </c>
      <c r="W9" s="17"/>
      <c r="X9" s="17">
        <v>0.38411147951421198</v>
      </c>
      <c r="Y9" s="17">
        <v>0.48614943517967402</v>
      </c>
      <c r="Z9" s="17">
        <v>0.60101377978672799</v>
      </c>
      <c r="AA9" s="17"/>
      <c r="AB9" s="17">
        <v>0.41868923223069698</v>
      </c>
      <c r="AC9" s="17">
        <v>0.42655105178951003</v>
      </c>
      <c r="AD9" s="17"/>
      <c r="AE9" s="17">
        <v>0.42202099784188202</v>
      </c>
      <c r="AF9" s="17">
        <v>0.42095701614216502</v>
      </c>
      <c r="AG9" s="17"/>
      <c r="AH9" s="17">
        <v>0.399755275500011</v>
      </c>
      <c r="AI9" s="17">
        <v>0.46714926200094697</v>
      </c>
      <c r="AJ9" s="17"/>
      <c r="AK9" s="17">
        <v>0.53467435619435999</v>
      </c>
      <c r="AL9" s="17">
        <v>0.38965325399063</v>
      </c>
      <c r="AM9" s="17">
        <v>0.40885569462837001</v>
      </c>
      <c r="AN9" s="17">
        <v>0.40022436547624102</v>
      </c>
      <c r="AO9" s="17">
        <v>0.493388979835654</v>
      </c>
      <c r="AP9" s="17"/>
      <c r="AQ9" s="17">
        <v>0.323805206602433</v>
      </c>
      <c r="AR9" s="17">
        <v>0.44811765702412998</v>
      </c>
      <c r="AS9" s="17"/>
      <c r="AT9" s="17">
        <v>0.37036461278203597</v>
      </c>
      <c r="AU9" s="17">
        <v>0.45538987018210297</v>
      </c>
      <c r="AV9" s="17"/>
      <c r="AW9" s="17">
        <v>0.51000846006703804</v>
      </c>
      <c r="AX9" s="17">
        <v>0.339869840431199</v>
      </c>
      <c r="AY9" s="17">
        <v>0.53332364369893004</v>
      </c>
      <c r="AZ9" s="17">
        <v>0.42708071209294501</v>
      </c>
      <c r="BA9" s="17">
        <v>0.39462260585247599</v>
      </c>
      <c r="BB9" s="17"/>
      <c r="BC9" s="17">
        <v>0.38082372658378999</v>
      </c>
      <c r="BD9" s="17"/>
      <c r="BE9" s="17">
        <v>0.37384252908534499</v>
      </c>
      <c r="BF9" s="17">
        <v>0.49928067848775298</v>
      </c>
      <c r="BG9" s="17">
        <v>0.55223842233157405</v>
      </c>
      <c r="BH9" s="17">
        <v>0.37390320542704197</v>
      </c>
      <c r="BI9" s="17"/>
      <c r="BJ9" s="17">
        <v>0.407297221967163</v>
      </c>
      <c r="BK9" s="17"/>
      <c r="BL9" s="17">
        <v>0.39724930564643801</v>
      </c>
      <c r="BM9" s="17"/>
      <c r="BN9" s="17">
        <v>0.40321962642088699</v>
      </c>
      <c r="BO9" s="17"/>
      <c r="BP9" s="17">
        <v>0.44627381189930099</v>
      </c>
      <c r="BQ9" s="17">
        <v>0.29886197175002899</v>
      </c>
    </row>
    <row r="10" spans="2:69" x14ac:dyDescent="0.35">
      <c r="B10" s="18" t="s">
        <v>257</v>
      </c>
      <c r="C10" s="17">
        <v>0.40008321761967702</v>
      </c>
      <c r="D10" s="17">
        <v>0.41040930095741002</v>
      </c>
      <c r="E10" s="17">
        <v>0.39132130028580703</v>
      </c>
      <c r="F10" s="17"/>
      <c r="G10" s="17">
        <v>0.39167808916250801</v>
      </c>
      <c r="H10" s="17">
        <v>0.368277554838708</v>
      </c>
      <c r="I10" s="17">
        <v>0.419340836614365</v>
      </c>
      <c r="J10" s="17">
        <v>0.46308856854768699</v>
      </c>
      <c r="K10" s="17">
        <v>0.364342051546798</v>
      </c>
      <c r="L10" s="17"/>
      <c r="M10" s="17">
        <v>0.290729788038673</v>
      </c>
      <c r="N10" s="17">
        <v>0.42793085528638702</v>
      </c>
      <c r="O10" s="17">
        <v>0.37711202516382403</v>
      </c>
      <c r="P10" s="17">
        <v>0.49439666623287998</v>
      </c>
      <c r="Q10" s="17">
        <v>0.34572525121285003</v>
      </c>
      <c r="R10" s="17"/>
      <c r="S10" s="17">
        <v>0.41155150735131701</v>
      </c>
      <c r="T10" s="17">
        <v>0.39852455975005902</v>
      </c>
      <c r="U10" s="17">
        <v>0.39559848892264199</v>
      </c>
      <c r="V10" s="17">
        <v>0.42273740421197098</v>
      </c>
      <c r="W10" s="17"/>
      <c r="X10" s="17">
        <v>0.42882500125448703</v>
      </c>
      <c r="Y10" s="17">
        <v>0.34419949914857401</v>
      </c>
      <c r="Z10" s="17">
        <v>0.26772283471275099</v>
      </c>
      <c r="AA10" s="17"/>
      <c r="AB10" s="17">
        <v>0.41447168838488102</v>
      </c>
      <c r="AC10" s="17">
        <v>0.36777513255009803</v>
      </c>
      <c r="AD10" s="17"/>
      <c r="AE10" s="17">
        <v>0.39664392941791998</v>
      </c>
      <c r="AF10" s="17">
        <v>0.40066815999522698</v>
      </c>
      <c r="AG10" s="17"/>
      <c r="AH10" s="17">
        <v>0.40389347672313403</v>
      </c>
      <c r="AI10" s="17">
        <v>0.42949190663968401</v>
      </c>
      <c r="AJ10" s="17"/>
      <c r="AK10" s="17">
        <v>0.35550570250069802</v>
      </c>
      <c r="AL10" s="17">
        <v>0.38560426767497302</v>
      </c>
      <c r="AM10" s="17">
        <v>0.40223265539613201</v>
      </c>
      <c r="AN10" s="17">
        <v>0.484637349841402</v>
      </c>
      <c r="AO10" s="17">
        <v>0.35376421796256702</v>
      </c>
      <c r="AP10" s="17"/>
      <c r="AQ10" s="17">
        <v>0.33227608866380298</v>
      </c>
      <c r="AR10" s="17">
        <v>0.41890209427868902</v>
      </c>
      <c r="AS10" s="17"/>
      <c r="AT10" s="17">
        <v>0.35654469392096699</v>
      </c>
      <c r="AU10" s="17">
        <v>0.41564985345455802</v>
      </c>
      <c r="AV10" s="17"/>
      <c r="AW10" s="17">
        <v>0.40836704526300299</v>
      </c>
      <c r="AX10" s="17">
        <v>0.436582329094794</v>
      </c>
      <c r="AY10" s="17">
        <v>0.31605957911958699</v>
      </c>
      <c r="AZ10" s="17">
        <v>0.41749352665160699</v>
      </c>
      <c r="BA10" s="17">
        <v>0.46627429901433998</v>
      </c>
      <c r="BB10" s="17"/>
      <c r="BC10" s="17">
        <v>0.44022134499078702</v>
      </c>
      <c r="BD10" s="17"/>
      <c r="BE10" s="17">
        <v>0.42905356210469398</v>
      </c>
      <c r="BF10" s="17">
        <v>0.36854235267119401</v>
      </c>
      <c r="BG10" s="17">
        <v>0.29929485796372102</v>
      </c>
      <c r="BH10" s="17">
        <v>0.45265331330589398</v>
      </c>
      <c r="BI10" s="17"/>
      <c r="BJ10" s="17">
        <v>0.419616831310619</v>
      </c>
      <c r="BK10" s="17"/>
      <c r="BL10" s="17">
        <v>0.42549461259663202</v>
      </c>
      <c r="BM10" s="17"/>
      <c r="BN10" s="17">
        <v>0.38671699135578202</v>
      </c>
      <c r="BO10" s="17"/>
      <c r="BP10" s="17">
        <v>0.41535076441660101</v>
      </c>
      <c r="BQ10" s="17">
        <v>0.32554488730936798</v>
      </c>
    </row>
    <row r="11" spans="2:69" x14ac:dyDescent="0.35">
      <c r="B11" s="18" t="s">
        <v>258</v>
      </c>
      <c r="C11" s="17">
        <v>0.105625410752335</v>
      </c>
      <c r="D11" s="17">
        <v>9.7957008015782193E-2</v>
      </c>
      <c r="E11" s="17">
        <v>0.112132225452831</v>
      </c>
      <c r="F11" s="17"/>
      <c r="G11" s="17">
        <v>0.10799867747735201</v>
      </c>
      <c r="H11" s="17">
        <v>9.4901289079746404E-2</v>
      </c>
      <c r="I11" s="17">
        <v>0.12648461118454099</v>
      </c>
      <c r="J11" s="17">
        <v>0.120874590557013</v>
      </c>
      <c r="K11" s="17">
        <v>5.9407439262881397E-2</v>
      </c>
      <c r="L11" s="17"/>
      <c r="M11" s="17">
        <v>0.13638495108009999</v>
      </c>
      <c r="N11" s="17">
        <v>9.4447923313454696E-2</v>
      </c>
      <c r="O11" s="17">
        <v>8.2298074205944802E-2</v>
      </c>
      <c r="P11" s="17">
        <v>0.16691699224601</v>
      </c>
      <c r="Q11" s="17">
        <v>9.1214702575471193E-2</v>
      </c>
      <c r="R11" s="17"/>
      <c r="S11" s="17">
        <v>8.66922734551826E-2</v>
      </c>
      <c r="T11" s="17">
        <v>0.11800920967621301</v>
      </c>
      <c r="U11" s="17">
        <v>6.2453578842127003E-2</v>
      </c>
      <c r="V11" s="17">
        <v>0.152138861429095</v>
      </c>
      <c r="W11" s="17"/>
      <c r="X11" s="17">
        <v>0.111483974795098</v>
      </c>
      <c r="Y11" s="17">
        <v>8.0642210662221797E-2</v>
      </c>
      <c r="Z11" s="17">
        <v>9.7371935306093393E-2</v>
      </c>
      <c r="AA11" s="17"/>
      <c r="AB11" s="17">
        <v>0.105894485508779</v>
      </c>
      <c r="AC11" s="17">
        <v>0.105021226314453</v>
      </c>
      <c r="AD11" s="17"/>
      <c r="AE11" s="17">
        <v>0.14429931915718999</v>
      </c>
      <c r="AF11" s="17">
        <v>9.9047884669298494E-2</v>
      </c>
      <c r="AG11" s="17"/>
      <c r="AH11" s="17">
        <v>0.11552275644485301</v>
      </c>
      <c r="AI11" s="17">
        <v>6.4290787310960801E-2</v>
      </c>
      <c r="AJ11" s="17"/>
      <c r="AK11" s="17">
        <v>8.5984086647261093E-2</v>
      </c>
      <c r="AL11" s="17">
        <v>0.13933853852115199</v>
      </c>
      <c r="AM11" s="17">
        <v>0.103718873254591</v>
      </c>
      <c r="AN11" s="17">
        <v>4.2317420491290503E-2</v>
      </c>
      <c r="AO11" s="17">
        <v>0.12149037973051401</v>
      </c>
      <c r="AP11" s="17"/>
      <c r="AQ11" s="17">
        <v>0.21005445995361299</v>
      </c>
      <c r="AR11" s="17">
        <v>7.6642655888673597E-2</v>
      </c>
      <c r="AS11" s="17"/>
      <c r="AT11" s="17">
        <v>0.18124506134131699</v>
      </c>
      <c r="AU11" s="17">
        <v>7.1875523934393101E-2</v>
      </c>
      <c r="AV11" s="17"/>
      <c r="AW11" s="17">
        <v>4.2039283164499799E-2</v>
      </c>
      <c r="AX11" s="17">
        <v>0.144998942918347</v>
      </c>
      <c r="AY11" s="17">
        <v>9.7407873537163805E-2</v>
      </c>
      <c r="AZ11" s="17">
        <v>6.7678516738549702E-2</v>
      </c>
      <c r="BA11" s="17">
        <v>6.8685090654164102E-2</v>
      </c>
      <c r="BB11" s="17"/>
      <c r="BC11" s="17">
        <v>0.12409505363456801</v>
      </c>
      <c r="BD11" s="17"/>
      <c r="BE11" s="17">
        <v>0.12309249764722099</v>
      </c>
      <c r="BF11" s="17">
        <v>9.9292425281711699E-2</v>
      </c>
      <c r="BG11" s="17">
        <v>5.0469582497913397E-2</v>
      </c>
      <c r="BH11" s="17">
        <v>0.121235078580318</v>
      </c>
      <c r="BI11" s="17"/>
      <c r="BJ11" s="17">
        <v>0.10407900663656899</v>
      </c>
      <c r="BK11" s="17"/>
      <c r="BL11" s="17">
        <v>0.105289435723698</v>
      </c>
      <c r="BM11" s="17"/>
      <c r="BN11" s="17">
        <v>0.122885182159208</v>
      </c>
      <c r="BO11" s="17"/>
      <c r="BP11" s="17">
        <v>8.5071138061284704E-2</v>
      </c>
      <c r="BQ11" s="17">
        <v>0.194078584160295</v>
      </c>
    </row>
    <row r="12" spans="2:69" x14ac:dyDescent="0.35">
      <c r="B12" s="18" t="s">
        <v>259</v>
      </c>
      <c r="C12" s="17">
        <v>2.2263200441004501E-2</v>
      </c>
      <c r="D12" s="17">
        <v>2.89251794831356E-2</v>
      </c>
      <c r="E12" s="17">
        <v>1.6610359209922598E-2</v>
      </c>
      <c r="F12" s="17"/>
      <c r="G12" s="17">
        <v>4.2910398625393101E-2</v>
      </c>
      <c r="H12" s="17">
        <v>1.7953936512147502E-2</v>
      </c>
      <c r="I12" s="17">
        <v>9.3581172173922995E-3</v>
      </c>
      <c r="J12" s="17">
        <v>1.1416561140095099E-2</v>
      </c>
      <c r="K12" s="17">
        <v>2.06910087751568E-2</v>
      </c>
      <c r="L12" s="17"/>
      <c r="M12" s="17">
        <v>2.9400486691443201E-2</v>
      </c>
      <c r="N12" s="17">
        <v>1.44951112043901E-2</v>
      </c>
      <c r="O12" s="17">
        <v>2.71694246195495E-2</v>
      </c>
      <c r="P12" s="17">
        <v>0</v>
      </c>
      <c r="Q12" s="17">
        <v>4.7100167755198E-2</v>
      </c>
      <c r="R12" s="17"/>
      <c r="S12" s="17">
        <v>2.6295652167176001E-2</v>
      </c>
      <c r="T12" s="17">
        <v>1.9654417626362199E-2</v>
      </c>
      <c r="U12" s="17">
        <v>2.0850973010824701E-2</v>
      </c>
      <c r="V12" s="17">
        <v>2.0290403922116802E-2</v>
      </c>
      <c r="W12" s="17"/>
      <c r="X12" s="17">
        <v>2.2154475298746E-2</v>
      </c>
      <c r="Y12" s="17">
        <v>2.7345073455185599E-2</v>
      </c>
      <c r="Z12" s="17">
        <v>1.6053778522873301E-2</v>
      </c>
      <c r="AA12" s="17"/>
      <c r="AB12" s="17">
        <v>2.0552322639209301E-2</v>
      </c>
      <c r="AC12" s="17">
        <v>2.61048307619785E-2</v>
      </c>
      <c r="AD12" s="17"/>
      <c r="AE12" s="17">
        <v>2.5883161852815102E-2</v>
      </c>
      <c r="AF12" s="17">
        <v>2.1647529783761599E-2</v>
      </c>
      <c r="AG12" s="17"/>
      <c r="AH12" s="17">
        <v>2.3439356973264699E-2</v>
      </c>
      <c r="AI12" s="17">
        <v>0</v>
      </c>
      <c r="AJ12" s="17"/>
      <c r="AK12" s="17">
        <v>0</v>
      </c>
      <c r="AL12" s="17">
        <v>1.6515655947885701E-2</v>
      </c>
      <c r="AM12" s="17">
        <v>3.45442925666095E-2</v>
      </c>
      <c r="AN12" s="17">
        <v>2.91534132876657E-2</v>
      </c>
      <c r="AO12" s="17">
        <v>0</v>
      </c>
      <c r="AP12" s="17"/>
      <c r="AQ12" s="17">
        <v>6.0010813865747498E-2</v>
      </c>
      <c r="AR12" s="17">
        <v>1.17869025627298E-2</v>
      </c>
      <c r="AS12" s="17"/>
      <c r="AT12" s="17">
        <v>4.46590970520079E-2</v>
      </c>
      <c r="AU12" s="17">
        <v>8.0352174826831303E-3</v>
      </c>
      <c r="AV12" s="17"/>
      <c r="AW12" s="17">
        <v>0</v>
      </c>
      <c r="AX12" s="17">
        <v>3.37578744180363E-2</v>
      </c>
      <c r="AY12" s="17">
        <v>1.62021847883261E-2</v>
      </c>
      <c r="AZ12" s="17">
        <v>0</v>
      </c>
      <c r="BA12" s="17">
        <v>2.81672967120732E-2</v>
      </c>
      <c r="BB12" s="17"/>
      <c r="BC12" s="17">
        <v>2.3326508976692702E-2</v>
      </c>
      <c r="BD12" s="17"/>
      <c r="BE12" s="17">
        <v>4.0080381445305603E-2</v>
      </c>
      <c r="BF12" s="17">
        <v>1.2347876692648699E-2</v>
      </c>
      <c r="BG12" s="17">
        <v>0</v>
      </c>
      <c r="BH12" s="17">
        <v>1.5924597738900099E-2</v>
      </c>
      <c r="BI12" s="17"/>
      <c r="BJ12" s="17">
        <v>1.6458798229861901E-2</v>
      </c>
      <c r="BK12" s="17"/>
      <c r="BL12" s="17">
        <v>1.23829195445744E-2</v>
      </c>
      <c r="BM12" s="17"/>
      <c r="BN12" s="17">
        <v>2.6154524936197E-2</v>
      </c>
      <c r="BO12" s="17"/>
      <c r="BP12" s="17">
        <v>1.5201562464934801E-2</v>
      </c>
      <c r="BQ12" s="17">
        <v>5.4363572656928497E-2</v>
      </c>
    </row>
    <row r="13" spans="2:69" x14ac:dyDescent="0.35">
      <c r="B13" s="18" t="s">
        <v>141</v>
      </c>
      <c r="C13" s="21">
        <v>5.0916499894966202E-2</v>
      </c>
      <c r="D13" s="21">
        <v>4.7980092264056098E-2</v>
      </c>
      <c r="E13" s="21">
        <v>5.3408108773093703E-2</v>
      </c>
      <c r="F13" s="21"/>
      <c r="G13" s="21">
        <v>4.8399419092656798E-2</v>
      </c>
      <c r="H13" s="21">
        <v>5.1565273615923397E-2</v>
      </c>
      <c r="I13" s="21">
        <v>3.9344712834658097E-2</v>
      </c>
      <c r="J13" s="21">
        <v>5.0420096993431501E-2</v>
      </c>
      <c r="K13" s="21">
        <v>8.0106611250553503E-2</v>
      </c>
      <c r="L13" s="21"/>
      <c r="M13" s="21">
        <v>6.3708324034358804E-2</v>
      </c>
      <c r="N13" s="21">
        <v>6.9439754140639798E-2</v>
      </c>
      <c r="O13" s="21">
        <v>4.4843215074059202E-2</v>
      </c>
      <c r="P13" s="21">
        <v>2.0526409433266501E-2</v>
      </c>
      <c r="Q13" s="21">
        <v>3.6852998706111001E-2</v>
      </c>
      <c r="R13" s="21"/>
      <c r="S13" s="21">
        <v>2.70524895116162E-2</v>
      </c>
      <c r="T13" s="21">
        <v>3.2786410736754798E-2</v>
      </c>
      <c r="U13" s="21">
        <v>8.2424852067961907E-2</v>
      </c>
      <c r="V13" s="21">
        <v>4.1470038601535399E-2</v>
      </c>
      <c r="W13" s="21"/>
      <c r="X13" s="21">
        <v>5.3425069137457599E-2</v>
      </c>
      <c r="Y13" s="21">
        <v>6.1663781554344203E-2</v>
      </c>
      <c r="Z13" s="21">
        <v>1.7837671671553802E-2</v>
      </c>
      <c r="AA13" s="21"/>
      <c r="AB13" s="21">
        <v>4.0392271236433901E-2</v>
      </c>
      <c r="AC13" s="21">
        <v>7.4547758583960705E-2</v>
      </c>
      <c r="AD13" s="21"/>
      <c r="AE13" s="21">
        <v>1.1152591730193E-2</v>
      </c>
      <c r="AF13" s="21">
        <v>5.7679409409548597E-2</v>
      </c>
      <c r="AG13" s="21"/>
      <c r="AH13" s="21">
        <v>5.7389134358736799E-2</v>
      </c>
      <c r="AI13" s="21">
        <v>3.90680440484086E-2</v>
      </c>
      <c r="AJ13" s="21"/>
      <c r="AK13" s="21">
        <v>2.38358546576804E-2</v>
      </c>
      <c r="AL13" s="21">
        <v>6.8888283865359307E-2</v>
      </c>
      <c r="AM13" s="21">
        <v>5.0648484154297298E-2</v>
      </c>
      <c r="AN13" s="21">
        <v>4.3667450903401003E-2</v>
      </c>
      <c r="AO13" s="21">
        <v>3.1356422471266202E-2</v>
      </c>
      <c r="AP13" s="21"/>
      <c r="AQ13" s="21">
        <v>7.3853430914403703E-2</v>
      </c>
      <c r="AR13" s="21">
        <v>4.4550690245777701E-2</v>
      </c>
      <c r="AS13" s="21"/>
      <c r="AT13" s="21">
        <v>4.7186534903672001E-2</v>
      </c>
      <c r="AU13" s="21">
        <v>4.9049534946262303E-2</v>
      </c>
      <c r="AV13" s="21"/>
      <c r="AW13" s="21">
        <v>3.95852115054596E-2</v>
      </c>
      <c r="AX13" s="21">
        <v>4.47910131376235E-2</v>
      </c>
      <c r="AY13" s="21">
        <v>3.7006718855993603E-2</v>
      </c>
      <c r="AZ13" s="21">
        <v>8.7747244516898998E-2</v>
      </c>
      <c r="BA13" s="21">
        <v>4.2250707766946997E-2</v>
      </c>
      <c r="BB13" s="21"/>
      <c r="BC13" s="21">
        <v>3.15333658141616E-2</v>
      </c>
      <c r="BD13" s="21"/>
      <c r="BE13" s="21">
        <v>3.3931029717433003E-2</v>
      </c>
      <c r="BF13" s="21">
        <v>2.0536666866692602E-2</v>
      </c>
      <c r="BG13" s="21">
        <v>9.7997137206791193E-2</v>
      </c>
      <c r="BH13" s="21">
        <v>3.6283804947845701E-2</v>
      </c>
      <c r="BI13" s="21"/>
      <c r="BJ13" s="21">
        <v>5.2548141855786899E-2</v>
      </c>
      <c r="BK13" s="21"/>
      <c r="BL13" s="21">
        <v>5.9583726488657202E-2</v>
      </c>
      <c r="BM13" s="21"/>
      <c r="BN13" s="21">
        <v>6.1023675127926003E-2</v>
      </c>
      <c r="BO13" s="21"/>
      <c r="BP13" s="21">
        <v>3.8102723157878403E-2</v>
      </c>
      <c r="BQ13" s="21">
        <v>0.127150984123379</v>
      </c>
    </row>
    <row r="14" spans="2:69" x14ac:dyDescent="0.35">
      <c r="B14" s="18" t="s">
        <v>260</v>
      </c>
      <c r="C14" s="21">
        <v>0.82119488891169401</v>
      </c>
      <c r="D14" s="21">
        <v>0.82513772023702603</v>
      </c>
      <c r="E14" s="21">
        <v>0.817849306564153</v>
      </c>
      <c r="F14" s="21"/>
      <c r="G14" s="21">
        <v>0.80069150480459805</v>
      </c>
      <c r="H14" s="21">
        <v>0.83557950079218302</v>
      </c>
      <c r="I14" s="21">
        <v>0.82481255876340898</v>
      </c>
      <c r="J14" s="21">
        <v>0.81728875130946099</v>
      </c>
      <c r="K14" s="21">
        <v>0.83979494071140803</v>
      </c>
      <c r="L14" s="21"/>
      <c r="M14" s="21">
        <v>0.77050623819409803</v>
      </c>
      <c r="N14" s="21">
        <v>0.821617211341515</v>
      </c>
      <c r="O14" s="21">
        <v>0.84568928610044602</v>
      </c>
      <c r="P14" s="21">
        <v>0.81255659832072402</v>
      </c>
      <c r="Q14" s="21">
        <v>0.82483213096321994</v>
      </c>
      <c r="R14" s="21"/>
      <c r="S14" s="21">
        <v>0.85995958486602497</v>
      </c>
      <c r="T14" s="21">
        <v>0.82954996196066999</v>
      </c>
      <c r="U14" s="21">
        <v>0.83427059607908605</v>
      </c>
      <c r="V14" s="21">
        <v>0.78610069604725197</v>
      </c>
      <c r="W14" s="21"/>
      <c r="X14" s="21">
        <v>0.81293648076869895</v>
      </c>
      <c r="Y14" s="21">
        <v>0.83034893432824797</v>
      </c>
      <c r="Z14" s="21">
        <v>0.86873661449947903</v>
      </c>
      <c r="AA14" s="21"/>
      <c r="AB14" s="21">
        <v>0.833160920615578</v>
      </c>
      <c r="AC14" s="21">
        <v>0.794326184339608</v>
      </c>
      <c r="AD14" s="21"/>
      <c r="AE14" s="21">
        <v>0.818664927259802</v>
      </c>
      <c r="AF14" s="21">
        <v>0.82162517613739094</v>
      </c>
      <c r="AG14" s="21"/>
      <c r="AH14" s="21">
        <v>0.80364875222314602</v>
      </c>
      <c r="AI14" s="21">
        <v>0.89664116864063104</v>
      </c>
      <c r="AJ14" s="21"/>
      <c r="AK14" s="21">
        <v>0.89018005869505801</v>
      </c>
      <c r="AL14" s="21">
        <v>0.77525752166560302</v>
      </c>
      <c r="AM14" s="21">
        <v>0.81108835002450297</v>
      </c>
      <c r="AN14" s="21">
        <v>0.88486171531764302</v>
      </c>
      <c r="AO14" s="21">
        <v>0.84715319779821996</v>
      </c>
      <c r="AP14" s="21"/>
      <c r="AQ14" s="21">
        <v>0.65608129526623604</v>
      </c>
      <c r="AR14" s="21">
        <v>0.86701975130281905</v>
      </c>
      <c r="AS14" s="21"/>
      <c r="AT14" s="21">
        <v>0.72690930670300302</v>
      </c>
      <c r="AU14" s="21">
        <v>0.87103972363666204</v>
      </c>
      <c r="AV14" s="21"/>
      <c r="AW14" s="21">
        <v>0.91837550533004098</v>
      </c>
      <c r="AX14" s="21">
        <v>0.77645216952599305</v>
      </c>
      <c r="AY14" s="21">
        <v>0.84938322281851697</v>
      </c>
      <c r="AZ14" s="21">
        <v>0.84457423874455095</v>
      </c>
      <c r="BA14" s="21">
        <v>0.86089690486681603</v>
      </c>
      <c r="BB14" s="21"/>
      <c r="BC14" s="21">
        <v>0.82104507157457696</v>
      </c>
      <c r="BD14" s="21"/>
      <c r="BE14" s="21">
        <v>0.80289609119004002</v>
      </c>
      <c r="BF14" s="21">
        <v>0.86782303115894699</v>
      </c>
      <c r="BG14" s="21">
        <v>0.85153328029529496</v>
      </c>
      <c r="BH14" s="21">
        <v>0.82655651873293601</v>
      </c>
      <c r="BI14" s="21"/>
      <c r="BJ14" s="21">
        <v>0.826914053277782</v>
      </c>
      <c r="BK14" s="21"/>
      <c r="BL14" s="21">
        <v>0.82274391824307003</v>
      </c>
      <c r="BM14" s="21"/>
      <c r="BN14" s="21">
        <v>0.78993661777666901</v>
      </c>
      <c r="BO14" s="21"/>
      <c r="BP14" s="21">
        <v>0.86162457631590195</v>
      </c>
      <c r="BQ14" s="21">
        <v>0.62440685905939697</v>
      </c>
    </row>
    <row r="15" spans="2:69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</row>
    <row r="16" spans="2:69" x14ac:dyDescent="0.35">
      <c r="B16" s="16" t="s">
        <v>143</v>
      </c>
    </row>
    <row r="17" spans="2:2" x14ac:dyDescent="0.35">
      <c r="B17" t="s">
        <v>98</v>
      </c>
    </row>
    <row r="18" spans="2:2" x14ac:dyDescent="0.35">
      <c r="B18" t="s">
        <v>99</v>
      </c>
    </row>
    <row r="20" spans="2:2" x14ac:dyDescent="0.35">
      <c r="B2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B2:T19"/>
  <sheetViews>
    <sheetView showGridLines="0" topLeftCell="A6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285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120</v>
      </c>
      <c r="D6" s="20" t="s">
        <v>121</v>
      </c>
      <c r="E6" s="20" t="s">
        <v>122</v>
      </c>
      <c r="F6" s="20" t="s">
        <v>123</v>
      </c>
      <c r="G6" s="20" t="s">
        <v>124</v>
      </c>
      <c r="H6" s="20" t="s">
        <v>125</v>
      </c>
      <c r="I6" s="20" t="s">
        <v>126</v>
      </c>
      <c r="J6" s="20" t="s">
        <v>127</v>
      </c>
      <c r="K6" s="20" t="s">
        <v>128</v>
      </c>
      <c r="L6" s="20" t="s">
        <v>129</v>
      </c>
      <c r="M6" s="20" t="s">
        <v>130</v>
      </c>
      <c r="N6" s="20" t="s">
        <v>131</v>
      </c>
      <c r="O6" s="20" t="s">
        <v>132</v>
      </c>
      <c r="P6" s="20" t="s">
        <v>133</v>
      </c>
      <c r="Q6" s="20" t="s">
        <v>134</v>
      </c>
      <c r="R6" s="20" t="s">
        <v>135</v>
      </c>
      <c r="S6" s="20" t="s">
        <v>136</v>
      </c>
    </row>
    <row r="7" spans="2:20" ht="29" x14ac:dyDescent="0.35">
      <c r="B7" s="18" t="s">
        <v>280</v>
      </c>
      <c r="C7" s="17">
        <v>0.116412622123198</v>
      </c>
      <c r="D7" s="17">
        <v>8.1774527926293E-2</v>
      </c>
      <c r="E7" s="17">
        <v>0.13011986793199301</v>
      </c>
      <c r="F7" s="17">
        <v>0.381457784057602</v>
      </c>
      <c r="G7" s="17">
        <v>6.6668032254883797E-2</v>
      </c>
      <c r="H7" s="17">
        <v>0.121739155772718</v>
      </c>
      <c r="I7" s="17">
        <v>0.259722060851862</v>
      </c>
      <c r="J7" s="17">
        <v>7.6577303090318294E-2</v>
      </c>
      <c r="K7" s="17">
        <v>0.35634543754710901</v>
      </c>
      <c r="L7" s="17">
        <v>9.4614881970619999E-2</v>
      </c>
      <c r="M7" s="17">
        <v>0.14076995841790901</v>
      </c>
      <c r="N7" s="17">
        <v>0.101559744337314</v>
      </c>
      <c r="O7" s="17">
        <v>7.5796489207087994E-2</v>
      </c>
      <c r="P7" s="17">
        <v>0.21984646093561599</v>
      </c>
      <c r="Q7" s="17">
        <v>0.37587787221304397</v>
      </c>
      <c r="R7" s="17">
        <v>0.170787658818705</v>
      </c>
      <c r="S7" s="17">
        <v>0.19415102396560699</v>
      </c>
    </row>
    <row r="8" spans="2:20" ht="29" x14ac:dyDescent="0.35">
      <c r="B8" s="18" t="s">
        <v>281</v>
      </c>
      <c r="C8" s="17">
        <v>0.436265269753707</v>
      </c>
      <c r="D8" s="17">
        <v>0.26234935199137899</v>
      </c>
      <c r="E8" s="17">
        <v>0.43323632411337798</v>
      </c>
      <c r="F8" s="17">
        <v>0.357173144747642</v>
      </c>
      <c r="G8" s="17">
        <v>0.26523248031747299</v>
      </c>
      <c r="H8" s="17">
        <v>0.15721985056191501</v>
      </c>
      <c r="I8" s="17">
        <v>0.363452421649896</v>
      </c>
      <c r="J8" s="17">
        <v>0.28182793787452998</v>
      </c>
      <c r="K8" s="17">
        <v>0.41067436153996201</v>
      </c>
      <c r="L8" s="17">
        <v>0.34565487446273302</v>
      </c>
      <c r="M8" s="17">
        <v>0.38971219170216498</v>
      </c>
      <c r="N8" s="17">
        <v>0.27455119418260199</v>
      </c>
      <c r="O8" s="17">
        <v>0.11558955641304999</v>
      </c>
      <c r="P8" s="17">
        <v>0.35806626775254402</v>
      </c>
      <c r="Q8" s="17">
        <v>0.35847787318762198</v>
      </c>
      <c r="R8" s="17">
        <v>0.42831264182992901</v>
      </c>
      <c r="S8" s="17">
        <v>0.41365198900275302</v>
      </c>
    </row>
    <row r="9" spans="2:20" x14ac:dyDescent="0.35">
      <c r="B9" s="18" t="s">
        <v>282</v>
      </c>
      <c r="C9" s="17">
        <v>0.222501572721331</v>
      </c>
      <c r="D9" s="17">
        <v>0.39036134493768598</v>
      </c>
      <c r="E9" s="17">
        <v>0.22605214294926801</v>
      </c>
      <c r="F9" s="17">
        <v>0.109563012406887</v>
      </c>
      <c r="G9" s="17">
        <v>0.40551818714173599</v>
      </c>
      <c r="H9" s="17">
        <v>0.37164473183531199</v>
      </c>
      <c r="I9" s="17">
        <v>0.14652276204081099</v>
      </c>
      <c r="J9" s="17">
        <v>0.38249283089517799</v>
      </c>
      <c r="K9" s="17">
        <v>8.6704003961678197E-2</v>
      </c>
      <c r="L9" s="17">
        <v>0.32702373021963399</v>
      </c>
      <c r="M9" s="17">
        <v>0.263880914941378</v>
      </c>
      <c r="N9" s="17">
        <v>0.31491502672822203</v>
      </c>
      <c r="O9" s="17">
        <v>0.32006143073941601</v>
      </c>
      <c r="P9" s="17">
        <v>0.223181595318036</v>
      </c>
      <c r="Q9" s="17">
        <v>9.2976442063247594E-2</v>
      </c>
      <c r="R9" s="17">
        <v>0.158103254140811</v>
      </c>
      <c r="S9" s="17">
        <v>0.14723558278506199</v>
      </c>
    </row>
    <row r="10" spans="2:20" ht="29" x14ac:dyDescent="0.35">
      <c r="B10" s="18" t="s">
        <v>283</v>
      </c>
      <c r="C10" s="17">
        <v>7.8750432230514297E-2</v>
      </c>
      <c r="D10" s="17">
        <v>5.66352898176102E-2</v>
      </c>
      <c r="E10" s="17">
        <v>7.2127790900997094E-2</v>
      </c>
      <c r="F10" s="17">
        <v>5.1467336423551099E-2</v>
      </c>
      <c r="G10" s="17">
        <v>4.9834691660076098E-2</v>
      </c>
      <c r="H10" s="17">
        <v>0.11702756895546899</v>
      </c>
      <c r="I10" s="17">
        <v>7.3212161740940307E-2</v>
      </c>
      <c r="J10" s="17">
        <v>6.3298423308792998E-2</v>
      </c>
      <c r="K10" s="17">
        <v>3.4153269800522801E-2</v>
      </c>
      <c r="L10" s="17">
        <v>4.7668787102693802E-2</v>
      </c>
      <c r="M10" s="17">
        <v>5.4977159789454902E-2</v>
      </c>
      <c r="N10" s="17">
        <v>8.6280340671269107E-2</v>
      </c>
      <c r="O10" s="17">
        <v>0.12156209343883401</v>
      </c>
      <c r="P10" s="17">
        <v>4.7477150671803699E-2</v>
      </c>
      <c r="Q10" s="17">
        <v>6.7433064135220502E-2</v>
      </c>
      <c r="R10" s="17">
        <v>7.0172898286000193E-2</v>
      </c>
      <c r="S10" s="17">
        <v>7.7267952154235098E-2</v>
      </c>
    </row>
    <row r="11" spans="2:20" ht="29" x14ac:dyDescent="0.35">
      <c r="B11" s="18" t="s">
        <v>284</v>
      </c>
      <c r="C11" s="17">
        <v>2.8624486747124801E-2</v>
      </c>
      <c r="D11" s="17">
        <v>2.8899023741213802E-2</v>
      </c>
      <c r="E11" s="17">
        <v>3.14009918732523E-2</v>
      </c>
      <c r="F11" s="17">
        <v>3.3237946626575199E-2</v>
      </c>
      <c r="G11" s="17">
        <v>1.9917699819694702E-2</v>
      </c>
      <c r="H11" s="17">
        <v>0.122015643509501</v>
      </c>
      <c r="I11" s="17">
        <v>5.11386184524927E-2</v>
      </c>
      <c r="J11" s="17">
        <v>2.5761130114130001E-2</v>
      </c>
      <c r="K11" s="17">
        <v>5.1410456699301797E-2</v>
      </c>
      <c r="L11" s="17">
        <v>2.4781709719474E-2</v>
      </c>
      <c r="M11" s="17">
        <v>2.5388197602816302E-2</v>
      </c>
      <c r="N11" s="17">
        <v>2.9726869483080801E-2</v>
      </c>
      <c r="O11" s="17">
        <v>0.192390580379668</v>
      </c>
      <c r="P11" s="17">
        <v>3.5769228772845899E-2</v>
      </c>
      <c r="Q11" s="17">
        <v>4.0632988539026103E-2</v>
      </c>
      <c r="R11" s="17">
        <v>4.3912583406276899E-2</v>
      </c>
      <c r="S11" s="17">
        <v>4.0985198789838799E-2</v>
      </c>
    </row>
    <row r="12" spans="2:20" x14ac:dyDescent="0.35">
      <c r="B12" s="18" t="s">
        <v>141</v>
      </c>
      <c r="C12" s="17">
        <v>0.117445616424124</v>
      </c>
      <c r="D12" s="17">
        <v>0.17998046158581901</v>
      </c>
      <c r="E12" s="17">
        <v>0.107062882231111</v>
      </c>
      <c r="F12" s="17">
        <v>6.7100775737743507E-2</v>
      </c>
      <c r="G12" s="17">
        <v>0.19282890880613601</v>
      </c>
      <c r="H12" s="17">
        <v>0.110353049365085</v>
      </c>
      <c r="I12" s="17">
        <v>0.10595197526399799</v>
      </c>
      <c r="J12" s="17">
        <v>0.17004237471705</v>
      </c>
      <c r="K12" s="17">
        <v>6.0712470451425998E-2</v>
      </c>
      <c r="L12" s="17">
        <v>0.160256016524845</v>
      </c>
      <c r="M12" s="17">
        <v>0.12527157754627699</v>
      </c>
      <c r="N12" s="17">
        <v>0.19296682459751199</v>
      </c>
      <c r="O12" s="17">
        <v>0.17459984982194399</v>
      </c>
      <c r="P12" s="17">
        <v>0.11565929654915399</v>
      </c>
      <c r="Q12" s="17">
        <v>6.4601759861839303E-2</v>
      </c>
      <c r="R12" s="17">
        <v>0.12871096351827899</v>
      </c>
      <c r="S12" s="17">
        <v>0.12670825330250399</v>
      </c>
    </row>
    <row r="13" spans="2:20" x14ac:dyDescent="0.35">
      <c r="B13" s="16" t="s">
        <v>143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</row>
    <row r="14" spans="2:20" x14ac:dyDescent="0.35">
      <c r="B14" t="s">
        <v>98</v>
      </c>
    </row>
    <row r="15" spans="2:20" x14ac:dyDescent="0.35">
      <c r="B15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286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0.116412622123198</v>
      </c>
      <c r="D9" s="17">
        <v>0.14136527406521901</v>
      </c>
      <c r="E9" s="17">
        <v>9.6037844828758906E-2</v>
      </c>
      <c r="F9" s="17"/>
      <c r="G9" s="17">
        <v>0.10305052882046301</v>
      </c>
      <c r="H9" s="17">
        <v>0.100422287331439</v>
      </c>
      <c r="I9" s="17">
        <v>0.13929189666164199</v>
      </c>
      <c r="J9" s="17">
        <v>0.10363669583735501</v>
      </c>
      <c r="K9" s="17">
        <v>0.14565523909477401</v>
      </c>
      <c r="L9" s="17"/>
      <c r="M9" s="17">
        <v>6.2082544774838301E-2</v>
      </c>
      <c r="N9" s="17">
        <v>0.146334821132688</v>
      </c>
      <c r="O9" s="17">
        <v>7.4970932380940394E-2</v>
      </c>
      <c r="P9" s="17">
        <v>0.154382146290719</v>
      </c>
      <c r="Q9" s="17">
        <v>9.5538145380815495E-2</v>
      </c>
      <c r="R9" s="17"/>
      <c r="S9" s="17">
        <v>7.8593550045019098E-2</v>
      </c>
      <c r="T9" s="17">
        <v>4.1848466006124303E-2</v>
      </c>
      <c r="U9" s="17">
        <v>0.187424470874096</v>
      </c>
      <c r="V9" s="17">
        <v>0.131964538560227</v>
      </c>
      <c r="W9" s="17"/>
      <c r="X9" s="17">
        <v>0.123202577662159</v>
      </c>
      <c r="Y9" s="17">
        <v>0.12639771030906899</v>
      </c>
      <c r="Z9" s="17">
        <v>4.9040053913402798E-2</v>
      </c>
      <c r="AA9" s="17"/>
      <c r="AB9" s="17">
        <v>0.121041822039234</v>
      </c>
      <c r="AC9" s="17">
        <v>0.10513407157216299</v>
      </c>
      <c r="AD9" s="17"/>
      <c r="AE9" s="17">
        <v>0.108833041289392</v>
      </c>
      <c r="AF9" s="17">
        <v>0.11637600354258</v>
      </c>
      <c r="AG9" s="17"/>
      <c r="AH9" s="17">
        <v>0.110947383650377</v>
      </c>
      <c r="AI9" s="17">
        <v>7.9927501776203502E-2</v>
      </c>
      <c r="AJ9" s="17"/>
      <c r="AK9" s="17">
        <v>0.171541095693163</v>
      </c>
      <c r="AL9" s="17">
        <v>7.9881303899487596E-2</v>
      </c>
      <c r="AM9" s="17">
        <v>0.10680732415972501</v>
      </c>
      <c r="AN9" s="17">
        <v>0.20716554075031501</v>
      </c>
      <c r="AO9" s="17">
        <v>5.9952241871575197E-2</v>
      </c>
      <c r="AP9" s="17"/>
      <c r="AQ9" s="17">
        <v>9.41526901551486E-2</v>
      </c>
      <c r="AR9" s="17">
        <v>0.121791131270117</v>
      </c>
      <c r="AS9" s="17"/>
      <c r="AT9" s="17">
        <v>9.9536441867545206E-2</v>
      </c>
      <c r="AU9" s="17">
        <v>0.12567459760100699</v>
      </c>
      <c r="AV9" s="17"/>
      <c r="AW9" s="17">
        <v>5.7557546475316801E-2</v>
      </c>
      <c r="AX9" s="17">
        <v>0.122720884153002</v>
      </c>
      <c r="AY9" s="17">
        <v>7.5708077092269399E-2</v>
      </c>
      <c r="AZ9" s="17">
        <v>0.119253749657958</v>
      </c>
      <c r="BA9" s="17">
        <v>0.14712358444880699</v>
      </c>
      <c r="BB9" s="17"/>
      <c r="BC9" s="17">
        <v>0.13762420451613699</v>
      </c>
      <c r="BD9" s="17"/>
      <c r="BE9" s="17">
        <v>0.10207281401747299</v>
      </c>
      <c r="BF9" s="17">
        <v>1.8075113935523201E-2</v>
      </c>
      <c r="BG9" s="17">
        <v>8.1528450232961999E-2</v>
      </c>
      <c r="BH9" s="17">
        <v>0.17651774038030901</v>
      </c>
      <c r="BI9" s="17"/>
      <c r="BJ9" s="17">
        <v>0.110330680783468</v>
      </c>
      <c r="BK9" s="17"/>
      <c r="BL9" s="17">
        <v>0.137533076025636</v>
      </c>
      <c r="BM9" s="17"/>
      <c r="BN9" s="17">
        <v>8.0527574418037706E-2</v>
      </c>
      <c r="BO9" s="17"/>
      <c r="BP9" s="17">
        <v>0.13413094561578701</v>
      </c>
      <c r="BQ9" s="17">
        <v>0</v>
      </c>
    </row>
    <row r="10" spans="2:69" ht="29" x14ac:dyDescent="0.35">
      <c r="B10" s="18" t="s">
        <v>281</v>
      </c>
      <c r="C10" s="17">
        <v>0.436265269753707</v>
      </c>
      <c r="D10" s="17">
        <v>0.464856862305982</v>
      </c>
      <c r="E10" s="17">
        <v>0.41291916080706997</v>
      </c>
      <c r="F10" s="17"/>
      <c r="G10" s="17">
        <v>0.49718691622014499</v>
      </c>
      <c r="H10" s="17">
        <v>0.47926931340436701</v>
      </c>
      <c r="I10" s="17">
        <v>0.404798023558472</v>
      </c>
      <c r="J10" s="17">
        <v>0.37213272182822399</v>
      </c>
      <c r="K10" s="17">
        <v>0.36227763749880498</v>
      </c>
      <c r="L10" s="17"/>
      <c r="M10" s="17">
        <v>0.42993714232992503</v>
      </c>
      <c r="N10" s="17">
        <v>0.43702823116495598</v>
      </c>
      <c r="O10" s="17">
        <v>0.46378239841678498</v>
      </c>
      <c r="P10" s="17">
        <v>0.37468684091598897</v>
      </c>
      <c r="Q10" s="17">
        <v>0.45169736108455999</v>
      </c>
      <c r="R10" s="17"/>
      <c r="S10" s="17">
        <v>0.35770304621743998</v>
      </c>
      <c r="T10" s="17">
        <v>0.51189349823820696</v>
      </c>
      <c r="U10" s="17">
        <v>0.38999387425563098</v>
      </c>
      <c r="V10" s="17">
        <v>0.47180139252688102</v>
      </c>
      <c r="W10" s="17"/>
      <c r="X10" s="17">
        <v>0.44714928086661598</v>
      </c>
      <c r="Y10" s="17">
        <v>0.44775490913628702</v>
      </c>
      <c r="Z10" s="17">
        <v>0.333417730255469</v>
      </c>
      <c r="AA10" s="17"/>
      <c r="AB10" s="17">
        <v>0.41593963455739502</v>
      </c>
      <c r="AC10" s="17">
        <v>0.48578650629598902</v>
      </c>
      <c r="AD10" s="17"/>
      <c r="AE10" s="17">
        <v>0.46756523635943298</v>
      </c>
      <c r="AF10" s="17">
        <v>0.43095085288812202</v>
      </c>
      <c r="AG10" s="17"/>
      <c r="AH10" s="17">
        <v>0.44388087966193002</v>
      </c>
      <c r="AI10" s="17">
        <v>0.46088306262495998</v>
      </c>
      <c r="AJ10" s="17"/>
      <c r="AK10" s="17">
        <v>0.35288231791092001</v>
      </c>
      <c r="AL10" s="17">
        <v>0.39765281653031398</v>
      </c>
      <c r="AM10" s="17">
        <v>0.48447935944936898</v>
      </c>
      <c r="AN10" s="17">
        <v>0.42794397048645</v>
      </c>
      <c r="AO10" s="17">
        <v>0.50111841146191605</v>
      </c>
      <c r="AP10" s="17"/>
      <c r="AQ10" s="17">
        <v>0.46807071388646998</v>
      </c>
      <c r="AR10" s="17">
        <v>0.42858034634803799</v>
      </c>
      <c r="AS10" s="17"/>
      <c r="AT10" s="17">
        <v>0.42221933818935398</v>
      </c>
      <c r="AU10" s="17">
        <v>0.44150012317986698</v>
      </c>
      <c r="AV10" s="17"/>
      <c r="AW10" s="17">
        <v>0.46622717361063398</v>
      </c>
      <c r="AX10" s="17">
        <v>0.48115976489802498</v>
      </c>
      <c r="AY10" s="17">
        <v>0.37620336452928299</v>
      </c>
      <c r="AZ10" s="17">
        <v>0.44806792899044401</v>
      </c>
      <c r="BA10" s="17">
        <v>0.42170835344992402</v>
      </c>
      <c r="BB10" s="17"/>
      <c r="BC10" s="17">
        <v>0.4178840394053</v>
      </c>
      <c r="BD10" s="17"/>
      <c r="BE10" s="17">
        <v>0.50091723290313706</v>
      </c>
      <c r="BF10" s="17">
        <v>0.334656009723311</v>
      </c>
      <c r="BG10" s="17">
        <v>0.45093970939101002</v>
      </c>
      <c r="BH10" s="17">
        <v>0.38856928287517101</v>
      </c>
      <c r="BI10" s="17"/>
      <c r="BJ10" s="17">
        <v>0.43212122637714401</v>
      </c>
      <c r="BK10" s="17"/>
      <c r="BL10" s="17">
        <v>0.42991438385982</v>
      </c>
      <c r="BM10" s="17"/>
      <c r="BN10" s="17">
        <v>0.45160401796522398</v>
      </c>
      <c r="BO10" s="17"/>
      <c r="BP10" s="17">
        <v>0.44181361751901099</v>
      </c>
      <c r="BQ10" s="17">
        <v>0.42535174432865203</v>
      </c>
    </row>
    <row r="11" spans="2:69" x14ac:dyDescent="0.35">
      <c r="B11" s="18" t="s">
        <v>282</v>
      </c>
      <c r="C11" s="17">
        <v>0.222501572721331</v>
      </c>
      <c r="D11" s="17">
        <v>0.24632354210759499</v>
      </c>
      <c r="E11" s="17">
        <v>0.203050040191328</v>
      </c>
      <c r="F11" s="17"/>
      <c r="G11" s="17">
        <v>0.21143866334650699</v>
      </c>
      <c r="H11" s="17">
        <v>0.20991019674259601</v>
      </c>
      <c r="I11" s="17">
        <v>0.208275358609051</v>
      </c>
      <c r="J11" s="17">
        <v>0.31504922717151501</v>
      </c>
      <c r="K11" s="17">
        <v>0.186884419797129</v>
      </c>
      <c r="L11" s="17"/>
      <c r="M11" s="17">
        <v>0.25769612984775297</v>
      </c>
      <c r="N11" s="17">
        <v>0.21409060282731199</v>
      </c>
      <c r="O11" s="17">
        <v>0.169656568225766</v>
      </c>
      <c r="P11" s="17">
        <v>0.252777174486013</v>
      </c>
      <c r="Q11" s="17">
        <v>0.26993307938254502</v>
      </c>
      <c r="R11" s="17"/>
      <c r="S11" s="17">
        <v>0.23433329141378301</v>
      </c>
      <c r="T11" s="17">
        <v>0.23172080860053301</v>
      </c>
      <c r="U11" s="17">
        <v>0.21267389814292001</v>
      </c>
      <c r="V11" s="17">
        <v>0.27025854225236701</v>
      </c>
      <c r="W11" s="17"/>
      <c r="X11" s="17">
        <v>0.218379349520859</v>
      </c>
      <c r="Y11" s="17">
        <v>0.20237927657767801</v>
      </c>
      <c r="Z11" s="17">
        <v>0.27943121019662998</v>
      </c>
      <c r="AA11" s="17"/>
      <c r="AB11" s="17">
        <v>0.21750637285246199</v>
      </c>
      <c r="AC11" s="17">
        <v>0.234671843017589</v>
      </c>
      <c r="AD11" s="17"/>
      <c r="AE11" s="17">
        <v>0.228558322133666</v>
      </c>
      <c r="AF11" s="17">
        <v>0.22170812347028199</v>
      </c>
      <c r="AG11" s="17"/>
      <c r="AH11" s="17">
        <v>0.22505431963286901</v>
      </c>
      <c r="AI11" s="17">
        <v>0.252380814333309</v>
      </c>
      <c r="AJ11" s="17"/>
      <c r="AK11" s="17">
        <v>0.26048917587409698</v>
      </c>
      <c r="AL11" s="17">
        <v>0.22736420717655301</v>
      </c>
      <c r="AM11" s="17">
        <v>0.22067451610910499</v>
      </c>
      <c r="AN11" s="17">
        <v>0.17685347197270801</v>
      </c>
      <c r="AO11" s="17">
        <v>0.25417484241370603</v>
      </c>
      <c r="AP11" s="17"/>
      <c r="AQ11" s="17">
        <v>0.27148539503431901</v>
      </c>
      <c r="AR11" s="17">
        <v>0.210665959892883</v>
      </c>
      <c r="AS11" s="17"/>
      <c r="AT11" s="17">
        <v>0.242103940342416</v>
      </c>
      <c r="AU11" s="17">
        <v>0.220671606595949</v>
      </c>
      <c r="AV11" s="17"/>
      <c r="AW11" s="17">
        <v>0.281659650133192</v>
      </c>
      <c r="AX11" s="17">
        <v>0.18609781561321001</v>
      </c>
      <c r="AY11" s="17">
        <v>0.21907681106906299</v>
      </c>
      <c r="AZ11" s="17">
        <v>0.22401730534314601</v>
      </c>
      <c r="BA11" s="17">
        <v>0.29228823520744102</v>
      </c>
      <c r="BB11" s="17"/>
      <c r="BC11" s="17">
        <v>0.29829833396557598</v>
      </c>
      <c r="BD11" s="17"/>
      <c r="BE11" s="17">
        <v>0.17885017176024801</v>
      </c>
      <c r="BF11" s="17">
        <v>0.28646274448229497</v>
      </c>
      <c r="BG11" s="17">
        <v>0.25937856172608498</v>
      </c>
      <c r="BH11" s="17">
        <v>0.28371170219838099</v>
      </c>
      <c r="BI11" s="17"/>
      <c r="BJ11" s="17">
        <v>0.22180908043592101</v>
      </c>
      <c r="BK11" s="17"/>
      <c r="BL11" s="17">
        <v>0.22241496682714301</v>
      </c>
      <c r="BM11" s="17"/>
      <c r="BN11" s="17">
        <v>0.31717277969367502</v>
      </c>
      <c r="BO11" s="17"/>
      <c r="BP11" s="17">
        <v>0.20934451330471199</v>
      </c>
      <c r="BQ11" s="17">
        <v>0.308816078825428</v>
      </c>
    </row>
    <row r="12" spans="2:69" ht="29" x14ac:dyDescent="0.35">
      <c r="B12" s="18" t="s">
        <v>283</v>
      </c>
      <c r="C12" s="17">
        <v>7.8750432230514297E-2</v>
      </c>
      <c r="D12" s="17">
        <v>7.4179998157684501E-2</v>
      </c>
      <c r="E12" s="17">
        <v>8.2482363272921994E-2</v>
      </c>
      <c r="F12" s="17"/>
      <c r="G12" s="17">
        <v>7.3682211600275604E-2</v>
      </c>
      <c r="H12" s="17">
        <v>6.1462697102415802E-2</v>
      </c>
      <c r="I12" s="17">
        <v>4.1348572001443998E-2</v>
      </c>
      <c r="J12" s="17">
        <v>8.9381808771041807E-2</v>
      </c>
      <c r="K12" s="17">
        <v>0.181212010074811</v>
      </c>
      <c r="L12" s="17"/>
      <c r="M12" s="17">
        <v>1.9269790397302498E-2</v>
      </c>
      <c r="N12" s="17">
        <v>5.8909957119145102E-2</v>
      </c>
      <c r="O12" s="17">
        <v>0.139600026100303</v>
      </c>
      <c r="P12" s="17">
        <v>9.3986115561989894E-2</v>
      </c>
      <c r="Q12" s="17">
        <v>7.03158036438431E-2</v>
      </c>
      <c r="R12" s="17"/>
      <c r="S12" s="17">
        <v>8.5827864881029198E-2</v>
      </c>
      <c r="T12" s="17">
        <v>7.21123318935247E-2</v>
      </c>
      <c r="U12" s="17">
        <v>0.111576322905081</v>
      </c>
      <c r="V12" s="17">
        <v>5.4548198453225297E-2</v>
      </c>
      <c r="W12" s="17"/>
      <c r="X12" s="17">
        <v>8.1058324666807499E-2</v>
      </c>
      <c r="Y12" s="17">
        <v>1.5229467881484601E-2</v>
      </c>
      <c r="Z12" s="17">
        <v>0.13212699067408501</v>
      </c>
      <c r="AA12" s="17"/>
      <c r="AB12" s="17">
        <v>8.9959066843424501E-2</v>
      </c>
      <c r="AC12" s="17">
        <v>5.1441792642088299E-2</v>
      </c>
      <c r="AD12" s="17"/>
      <c r="AE12" s="17">
        <v>7.7541790587309506E-2</v>
      </c>
      <c r="AF12" s="17">
        <v>7.9118291240535502E-2</v>
      </c>
      <c r="AG12" s="17"/>
      <c r="AH12" s="17">
        <v>7.9199898862156101E-2</v>
      </c>
      <c r="AI12" s="17">
        <v>2.3814391440610101E-2</v>
      </c>
      <c r="AJ12" s="17"/>
      <c r="AK12" s="17">
        <v>4.5480490884989899E-2</v>
      </c>
      <c r="AL12" s="17">
        <v>0.112915887332686</v>
      </c>
      <c r="AM12" s="17">
        <v>6.7597973034166203E-2</v>
      </c>
      <c r="AN12" s="17">
        <v>7.7114419343927904E-2</v>
      </c>
      <c r="AO12" s="17">
        <v>3.0829829760971001E-2</v>
      </c>
      <c r="AP12" s="17"/>
      <c r="AQ12" s="17">
        <v>4.0666650168376201E-2</v>
      </c>
      <c r="AR12" s="17">
        <v>8.79523458061926E-2</v>
      </c>
      <c r="AS12" s="17"/>
      <c r="AT12" s="17">
        <v>7.1914404618310404E-2</v>
      </c>
      <c r="AU12" s="17">
        <v>8.4364945108199696E-2</v>
      </c>
      <c r="AV12" s="17"/>
      <c r="AW12" s="17">
        <v>5.5939084214536298E-2</v>
      </c>
      <c r="AX12" s="17">
        <v>7.7706955285628806E-2</v>
      </c>
      <c r="AY12" s="17">
        <v>0.15254877630907801</v>
      </c>
      <c r="AZ12" s="17">
        <v>4.9147997068181501E-2</v>
      </c>
      <c r="BA12" s="17">
        <v>6.4876902696279506E-2</v>
      </c>
      <c r="BB12" s="17"/>
      <c r="BC12" s="17">
        <v>9.1571751441039406E-2</v>
      </c>
      <c r="BD12" s="17"/>
      <c r="BE12" s="17">
        <v>8.8070789410826203E-2</v>
      </c>
      <c r="BF12" s="17">
        <v>0.200512478151565</v>
      </c>
      <c r="BG12" s="17">
        <v>4.3581471294239602E-2</v>
      </c>
      <c r="BH12" s="17">
        <v>6.7445900578742904E-2</v>
      </c>
      <c r="BI12" s="17"/>
      <c r="BJ12" s="17">
        <v>8.2416655236357703E-2</v>
      </c>
      <c r="BK12" s="17"/>
      <c r="BL12" s="17">
        <v>8.1210348198013593E-2</v>
      </c>
      <c r="BM12" s="17"/>
      <c r="BN12" s="17">
        <v>5.2725181073042901E-2</v>
      </c>
      <c r="BO12" s="17"/>
      <c r="BP12" s="17">
        <v>7.0369566138785797E-2</v>
      </c>
      <c r="BQ12" s="17">
        <v>0.121714810189746</v>
      </c>
    </row>
    <row r="13" spans="2:69" ht="29" x14ac:dyDescent="0.35">
      <c r="B13" s="18" t="s">
        <v>284</v>
      </c>
      <c r="C13" s="17">
        <v>2.8624486747124801E-2</v>
      </c>
      <c r="D13" s="17">
        <v>3.02079147952692E-2</v>
      </c>
      <c r="E13" s="17">
        <v>2.73315582873494E-2</v>
      </c>
      <c r="F13" s="17"/>
      <c r="G13" s="17">
        <v>3.3017244718137502E-2</v>
      </c>
      <c r="H13" s="17">
        <v>1.9195323529528501E-2</v>
      </c>
      <c r="I13" s="17">
        <v>1.21184638198373E-2</v>
      </c>
      <c r="J13" s="17">
        <v>1.6162850554509198E-2</v>
      </c>
      <c r="K13" s="17">
        <v>8.3123649563826493E-2</v>
      </c>
      <c r="L13" s="17"/>
      <c r="M13" s="17">
        <v>2.4083049423790501E-2</v>
      </c>
      <c r="N13" s="17">
        <v>2.6392382853152301E-2</v>
      </c>
      <c r="O13" s="17">
        <v>6.0343827433694597E-2</v>
      </c>
      <c r="P13" s="17">
        <v>1.2107686684199001E-2</v>
      </c>
      <c r="Q13" s="17">
        <v>7.8768042746776099E-3</v>
      </c>
      <c r="R13" s="17"/>
      <c r="S13" s="17">
        <v>5.6573207339168298E-2</v>
      </c>
      <c r="T13" s="17">
        <v>3.1934472243727897E-2</v>
      </c>
      <c r="U13" s="17">
        <v>0</v>
      </c>
      <c r="V13" s="17">
        <v>2.2197256291108799E-2</v>
      </c>
      <c r="W13" s="17"/>
      <c r="X13" s="17">
        <v>2.0248259107128502E-2</v>
      </c>
      <c r="Y13" s="17">
        <v>4.4590707788421703E-2</v>
      </c>
      <c r="Z13" s="17">
        <v>7.9495656198141904E-2</v>
      </c>
      <c r="AA13" s="17"/>
      <c r="AB13" s="17">
        <v>2.87623327765614E-2</v>
      </c>
      <c r="AC13" s="17">
        <v>2.8288639637589898E-2</v>
      </c>
      <c r="AD13" s="17"/>
      <c r="AE13" s="17">
        <v>3.8078490638876097E-2</v>
      </c>
      <c r="AF13" s="17">
        <v>2.68438025944178E-2</v>
      </c>
      <c r="AG13" s="17"/>
      <c r="AH13" s="17">
        <v>2.21866415631027E-2</v>
      </c>
      <c r="AI13" s="17">
        <v>2.79074864155676E-2</v>
      </c>
      <c r="AJ13" s="17"/>
      <c r="AK13" s="17">
        <v>5.1144860789073002E-2</v>
      </c>
      <c r="AL13" s="17">
        <v>3.0579608774884699E-2</v>
      </c>
      <c r="AM13" s="17">
        <v>2.6844144552171299E-2</v>
      </c>
      <c r="AN13" s="17">
        <v>1.3035248893468999E-2</v>
      </c>
      <c r="AO13" s="17">
        <v>3.0829829760971001E-2</v>
      </c>
      <c r="AP13" s="17"/>
      <c r="AQ13" s="17">
        <v>0</v>
      </c>
      <c r="AR13" s="17">
        <v>3.5540818028651E-2</v>
      </c>
      <c r="AS13" s="17"/>
      <c r="AT13" s="17">
        <v>2.2838081625239599E-2</v>
      </c>
      <c r="AU13" s="17">
        <v>3.2166322745128102E-2</v>
      </c>
      <c r="AV13" s="17"/>
      <c r="AW13" s="17">
        <v>2.0751845150609599E-2</v>
      </c>
      <c r="AX13" s="17">
        <v>2.51163317485215E-2</v>
      </c>
      <c r="AY13" s="17">
        <v>3.2672623023160999E-2</v>
      </c>
      <c r="AZ13" s="17">
        <v>4.1363565720314299E-2</v>
      </c>
      <c r="BA13" s="17">
        <v>0</v>
      </c>
      <c r="BB13" s="17"/>
      <c r="BC13" s="17">
        <v>2.1221388122452702E-2</v>
      </c>
      <c r="BD13" s="17"/>
      <c r="BE13" s="17">
        <v>2.3514200337137001E-2</v>
      </c>
      <c r="BF13" s="17">
        <v>2.49018143548589E-2</v>
      </c>
      <c r="BG13" s="17">
        <v>3.7954509256697397E-2</v>
      </c>
      <c r="BH13" s="17">
        <v>2.16658859809119E-2</v>
      </c>
      <c r="BI13" s="17"/>
      <c r="BJ13" s="17">
        <v>3.1167517165558802E-2</v>
      </c>
      <c r="BK13" s="17"/>
      <c r="BL13" s="17">
        <v>2.9516733849295099E-2</v>
      </c>
      <c r="BM13" s="17"/>
      <c r="BN13" s="17">
        <v>0</v>
      </c>
      <c r="BO13" s="17"/>
      <c r="BP13" s="17">
        <v>3.4200805825577801E-2</v>
      </c>
      <c r="BQ13" s="17">
        <v>0</v>
      </c>
    </row>
    <row r="14" spans="2:69" x14ac:dyDescent="0.35">
      <c r="B14" s="18" t="s">
        <v>141</v>
      </c>
      <c r="C14" s="19">
        <v>0.117445616424124</v>
      </c>
      <c r="D14" s="19">
        <v>4.30664085682501E-2</v>
      </c>
      <c r="E14" s="19">
        <v>0.17817903261257101</v>
      </c>
      <c r="F14" s="19"/>
      <c r="G14" s="19">
        <v>8.16244352944719E-2</v>
      </c>
      <c r="H14" s="19">
        <v>0.129740181889653</v>
      </c>
      <c r="I14" s="19">
        <v>0.194167685349554</v>
      </c>
      <c r="J14" s="19">
        <v>0.10363669583735501</v>
      </c>
      <c r="K14" s="19">
        <v>4.0847043970655597E-2</v>
      </c>
      <c r="L14" s="19"/>
      <c r="M14" s="19">
        <v>0.20693134322639001</v>
      </c>
      <c r="N14" s="19">
        <v>0.117244004902747</v>
      </c>
      <c r="O14" s="19">
        <v>9.1646247442511597E-2</v>
      </c>
      <c r="P14" s="19">
        <v>0.11206003606109</v>
      </c>
      <c r="Q14" s="19">
        <v>0.10463880623355901</v>
      </c>
      <c r="R14" s="19"/>
      <c r="S14" s="19">
        <v>0.186969040103561</v>
      </c>
      <c r="T14" s="19">
        <v>0.110490423017884</v>
      </c>
      <c r="U14" s="19">
        <v>9.8331433822272205E-2</v>
      </c>
      <c r="V14" s="19">
        <v>4.9230071916190402E-2</v>
      </c>
      <c r="W14" s="19"/>
      <c r="X14" s="19">
        <v>0.109962208176429</v>
      </c>
      <c r="Y14" s="19">
        <v>0.16364792830705899</v>
      </c>
      <c r="Z14" s="19">
        <v>0.12648835876227099</v>
      </c>
      <c r="AA14" s="19"/>
      <c r="AB14" s="19">
        <v>0.126790770930924</v>
      </c>
      <c r="AC14" s="19">
        <v>9.4677146834581102E-2</v>
      </c>
      <c r="AD14" s="19"/>
      <c r="AE14" s="19">
        <v>7.9423118991323802E-2</v>
      </c>
      <c r="AF14" s="19">
        <v>0.12500292626406201</v>
      </c>
      <c r="AG14" s="19"/>
      <c r="AH14" s="19">
        <v>0.118730876629565</v>
      </c>
      <c r="AI14" s="19">
        <v>0.15508674340935</v>
      </c>
      <c r="AJ14" s="19"/>
      <c r="AK14" s="19">
        <v>0.118462058847757</v>
      </c>
      <c r="AL14" s="19">
        <v>0.15160617628607401</v>
      </c>
      <c r="AM14" s="19">
        <v>9.3596682695464603E-2</v>
      </c>
      <c r="AN14" s="19">
        <v>9.7887348553130901E-2</v>
      </c>
      <c r="AO14" s="19">
        <v>0.12309484473086001</v>
      </c>
      <c r="AP14" s="19"/>
      <c r="AQ14" s="19">
        <v>0.12562455075568599</v>
      </c>
      <c r="AR14" s="19">
        <v>0.115469398654119</v>
      </c>
      <c r="AS14" s="19"/>
      <c r="AT14" s="19">
        <v>0.141387793357135</v>
      </c>
      <c r="AU14" s="19">
        <v>9.5622404769849095E-2</v>
      </c>
      <c r="AV14" s="19"/>
      <c r="AW14" s="19">
        <v>0.11786470041571</v>
      </c>
      <c r="AX14" s="19">
        <v>0.107198248301612</v>
      </c>
      <c r="AY14" s="19">
        <v>0.14379034797714599</v>
      </c>
      <c r="AZ14" s="19">
        <v>0.118149453219956</v>
      </c>
      <c r="BA14" s="19">
        <v>7.4002924197548295E-2</v>
      </c>
      <c r="BB14" s="19"/>
      <c r="BC14" s="19">
        <v>3.3400282549494398E-2</v>
      </c>
      <c r="BD14" s="19"/>
      <c r="BE14" s="19">
        <v>0.106574791571179</v>
      </c>
      <c r="BF14" s="19">
        <v>0.135391839352448</v>
      </c>
      <c r="BG14" s="19">
        <v>0.12661729809900599</v>
      </c>
      <c r="BH14" s="19">
        <v>6.2089487986484698E-2</v>
      </c>
      <c r="BI14" s="19"/>
      <c r="BJ14" s="19">
        <v>0.12215484000155</v>
      </c>
      <c r="BK14" s="19"/>
      <c r="BL14" s="19">
        <v>9.9410491240093199E-2</v>
      </c>
      <c r="BM14" s="19"/>
      <c r="BN14" s="19">
        <v>9.7970446850020806E-2</v>
      </c>
      <c r="BO14" s="19"/>
      <c r="BP14" s="19">
        <v>0.110140551596126</v>
      </c>
      <c r="BQ14" s="19">
        <v>0.144117366656174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287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8.1774527926293E-2</v>
      </c>
      <c r="D9" s="17">
        <v>0.10873492113102</v>
      </c>
      <c r="E9" s="17">
        <v>5.9760354499229097E-2</v>
      </c>
      <c r="F9" s="17"/>
      <c r="G9" s="17">
        <v>9.0215435066163502E-2</v>
      </c>
      <c r="H9" s="17">
        <v>5.0970403900857802E-2</v>
      </c>
      <c r="I9" s="17">
        <v>0.108364610545542</v>
      </c>
      <c r="J9" s="17">
        <v>8.2722216260741596E-2</v>
      </c>
      <c r="K9" s="17">
        <v>6.6994122591351499E-2</v>
      </c>
      <c r="L9" s="17"/>
      <c r="M9" s="17">
        <v>6.4591796504856594E-2</v>
      </c>
      <c r="N9" s="17">
        <v>0.117616363942934</v>
      </c>
      <c r="O9" s="17">
        <v>6.3718543537167299E-2</v>
      </c>
      <c r="P9" s="17">
        <v>8.9763322429329495E-2</v>
      </c>
      <c r="Q9" s="17">
        <v>1.6918020149702499E-2</v>
      </c>
      <c r="R9" s="17"/>
      <c r="S9" s="17">
        <v>4.4788578838693902E-2</v>
      </c>
      <c r="T9" s="17">
        <v>5.0958441305997998E-2</v>
      </c>
      <c r="U9" s="17">
        <v>0.168513006563968</v>
      </c>
      <c r="V9" s="17">
        <v>6.5419795227488003E-2</v>
      </c>
      <c r="W9" s="17"/>
      <c r="X9" s="17">
        <v>8.4371203810556905E-2</v>
      </c>
      <c r="Y9" s="17">
        <v>8.9795199965632996E-2</v>
      </c>
      <c r="Z9" s="17">
        <v>5.12193419337428E-2</v>
      </c>
      <c r="AA9" s="17"/>
      <c r="AB9" s="17">
        <v>9.2022784815098804E-2</v>
      </c>
      <c r="AC9" s="17">
        <v>5.6805745960321001E-2</v>
      </c>
      <c r="AD9" s="17"/>
      <c r="AE9" s="17">
        <v>7.3689502619604594E-2</v>
      </c>
      <c r="AF9" s="17">
        <v>8.1776783033839298E-2</v>
      </c>
      <c r="AG9" s="17"/>
      <c r="AH9" s="17">
        <v>7.8721779338763995E-2</v>
      </c>
      <c r="AI9" s="17">
        <v>6.5108919485461395E-2</v>
      </c>
      <c r="AJ9" s="17"/>
      <c r="AK9" s="17">
        <v>0.100378594196008</v>
      </c>
      <c r="AL9" s="17">
        <v>6.9101737389290596E-2</v>
      </c>
      <c r="AM9" s="17">
        <v>6.7617673888238805E-2</v>
      </c>
      <c r="AN9" s="17">
        <v>0.14817821346562299</v>
      </c>
      <c r="AO9" s="17">
        <v>4.2801654444913698E-2</v>
      </c>
      <c r="AP9" s="17"/>
      <c r="AQ9" s="17">
        <v>0.11800704180726899</v>
      </c>
      <c r="AR9" s="17">
        <v>7.3019923123169406E-2</v>
      </c>
      <c r="AS9" s="17"/>
      <c r="AT9" s="17">
        <v>0.10169878219625</v>
      </c>
      <c r="AU9" s="17">
        <v>7.3203005146947303E-2</v>
      </c>
      <c r="AV9" s="17"/>
      <c r="AW9" s="17">
        <v>5.3667486984902299E-2</v>
      </c>
      <c r="AX9" s="17">
        <v>9.2982174294286596E-2</v>
      </c>
      <c r="AY9" s="17">
        <v>1.55583841131769E-2</v>
      </c>
      <c r="AZ9" s="17">
        <v>9.8511757058477104E-2</v>
      </c>
      <c r="BA9" s="17">
        <v>0.14842400248228499</v>
      </c>
      <c r="BB9" s="17"/>
      <c r="BC9" s="17">
        <v>0.135191545110179</v>
      </c>
      <c r="BD9" s="17"/>
      <c r="BE9" s="17">
        <v>6.3527296352793097E-2</v>
      </c>
      <c r="BF9" s="17">
        <v>1.39615275361389E-2</v>
      </c>
      <c r="BG9" s="17">
        <v>5.0841073299049098E-2</v>
      </c>
      <c r="BH9" s="17">
        <v>0.16320817246515501</v>
      </c>
      <c r="BI9" s="17"/>
      <c r="BJ9" s="17">
        <v>7.6713895249420697E-2</v>
      </c>
      <c r="BK9" s="17"/>
      <c r="BL9" s="17">
        <v>8.6180488435601804E-2</v>
      </c>
      <c r="BM9" s="17"/>
      <c r="BN9" s="17">
        <v>6.2864785395441602E-2</v>
      </c>
      <c r="BO9" s="17"/>
      <c r="BP9" s="17">
        <v>9.0998617387824193E-2</v>
      </c>
      <c r="BQ9" s="17">
        <v>2.2589195424878201E-2</v>
      </c>
    </row>
    <row r="10" spans="2:69" ht="29" x14ac:dyDescent="0.35">
      <c r="B10" s="18" t="s">
        <v>281</v>
      </c>
      <c r="C10" s="17">
        <v>0.26234935199137899</v>
      </c>
      <c r="D10" s="17">
        <v>0.277906842434757</v>
      </c>
      <c r="E10" s="17">
        <v>0.24964607685330101</v>
      </c>
      <c r="F10" s="17"/>
      <c r="G10" s="17">
        <v>0.30572772957011002</v>
      </c>
      <c r="H10" s="17">
        <v>0.30683105508405401</v>
      </c>
      <c r="I10" s="17">
        <v>0.22957324697803499</v>
      </c>
      <c r="J10" s="17">
        <v>0.253060723325226</v>
      </c>
      <c r="K10" s="17">
        <v>0.16107441727153701</v>
      </c>
      <c r="L10" s="17"/>
      <c r="M10" s="17">
        <v>0.278570263682967</v>
      </c>
      <c r="N10" s="17">
        <v>0.26561058706205398</v>
      </c>
      <c r="O10" s="17">
        <v>0.24411108530782799</v>
      </c>
      <c r="P10" s="17">
        <v>0.301978002439381</v>
      </c>
      <c r="Q10" s="17">
        <v>0.23628152657121701</v>
      </c>
      <c r="R10" s="17"/>
      <c r="S10" s="17">
        <v>0.21677928733363599</v>
      </c>
      <c r="T10" s="17">
        <v>0.26964882373348098</v>
      </c>
      <c r="U10" s="17">
        <v>0.22616834694444299</v>
      </c>
      <c r="V10" s="17">
        <v>0.33593575484211202</v>
      </c>
      <c r="W10" s="17"/>
      <c r="X10" s="17">
        <v>0.28221540106054599</v>
      </c>
      <c r="Y10" s="17">
        <v>0.27816392296894499</v>
      </c>
      <c r="Z10" s="17">
        <v>8.0505166224366903E-2</v>
      </c>
      <c r="AA10" s="17"/>
      <c r="AB10" s="17">
        <v>0.24932829191056</v>
      </c>
      <c r="AC10" s="17">
        <v>0.29407377241246702</v>
      </c>
      <c r="AD10" s="17"/>
      <c r="AE10" s="17">
        <v>0.27190137415337501</v>
      </c>
      <c r="AF10" s="17">
        <v>0.26094734979652801</v>
      </c>
      <c r="AG10" s="17"/>
      <c r="AH10" s="17">
        <v>0.28084624646939299</v>
      </c>
      <c r="AI10" s="17">
        <v>0.20408358423280001</v>
      </c>
      <c r="AJ10" s="17"/>
      <c r="AK10" s="17">
        <v>0.236199466676599</v>
      </c>
      <c r="AL10" s="17">
        <v>0.27805901021386797</v>
      </c>
      <c r="AM10" s="17">
        <v>0.28899754475116202</v>
      </c>
      <c r="AN10" s="17">
        <v>0.20220657960973701</v>
      </c>
      <c r="AO10" s="17">
        <v>0.223411256072404</v>
      </c>
      <c r="AP10" s="17"/>
      <c r="AQ10" s="17">
        <v>0.281848251441074</v>
      </c>
      <c r="AR10" s="17">
        <v>0.257637971507577</v>
      </c>
      <c r="AS10" s="17"/>
      <c r="AT10" s="17">
        <v>0.28760838561636698</v>
      </c>
      <c r="AU10" s="17">
        <v>0.246789989741906</v>
      </c>
      <c r="AV10" s="17"/>
      <c r="AW10" s="17">
        <v>0.280410341384491</v>
      </c>
      <c r="AX10" s="17">
        <v>0.26847898523059499</v>
      </c>
      <c r="AY10" s="17">
        <v>0.26339667625371399</v>
      </c>
      <c r="AZ10" s="17">
        <v>0.268423880618894</v>
      </c>
      <c r="BA10" s="17">
        <v>0.25857461296187001</v>
      </c>
      <c r="BB10" s="17"/>
      <c r="BC10" s="17">
        <v>0.17841715975696101</v>
      </c>
      <c r="BD10" s="17"/>
      <c r="BE10" s="17">
        <v>0.28541076261791998</v>
      </c>
      <c r="BF10" s="17">
        <v>0.20281148827144599</v>
      </c>
      <c r="BG10" s="17">
        <v>0.26335064428460803</v>
      </c>
      <c r="BH10" s="17">
        <v>0.20300300001492699</v>
      </c>
      <c r="BI10" s="17"/>
      <c r="BJ10" s="17">
        <v>0.25916963999218401</v>
      </c>
      <c r="BK10" s="17"/>
      <c r="BL10" s="17">
        <v>0.27249510586726</v>
      </c>
      <c r="BM10" s="17"/>
      <c r="BN10" s="17">
        <v>0.238219395642328</v>
      </c>
      <c r="BO10" s="17"/>
      <c r="BP10" s="17">
        <v>0.26521066188657</v>
      </c>
      <c r="BQ10" s="17">
        <v>0.254589734802182</v>
      </c>
    </row>
    <row r="11" spans="2:69" x14ac:dyDescent="0.35">
      <c r="B11" s="18" t="s">
        <v>282</v>
      </c>
      <c r="C11" s="17">
        <v>0.39036134493768598</v>
      </c>
      <c r="D11" s="17">
        <v>0.43638250812955498</v>
      </c>
      <c r="E11" s="17">
        <v>0.35278333707527099</v>
      </c>
      <c r="F11" s="17"/>
      <c r="G11" s="17">
        <v>0.369694532583136</v>
      </c>
      <c r="H11" s="17">
        <v>0.350965547496777</v>
      </c>
      <c r="I11" s="17">
        <v>0.40161918219766901</v>
      </c>
      <c r="J11" s="17">
        <v>0.43009714454127501</v>
      </c>
      <c r="K11" s="17">
        <v>0.438230489924121</v>
      </c>
      <c r="L11" s="17"/>
      <c r="M11" s="17">
        <v>0.45195616087229601</v>
      </c>
      <c r="N11" s="17">
        <v>0.34469513923198902</v>
      </c>
      <c r="O11" s="17">
        <v>0.427700837923985</v>
      </c>
      <c r="P11" s="17">
        <v>0.342260521654566</v>
      </c>
      <c r="Q11" s="17">
        <v>0.461607704700712</v>
      </c>
      <c r="R11" s="17"/>
      <c r="S11" s="17">
        <v>0.41103441395111001</v>
      </c>
      <c r="T11" s="17">
        <v>0.43589149749447098</v>
      </c>
      <c r="U11" s="17">
        <v>0.41505966927207599</v>
      </c>
      <c r="V11" s="17">
        <v>0.38076687869286202</v>
      </c>
      <c r="W11" s="17"/>
      <c r="X11" s="17">
        <v>0.39646118027004301</v>
      </c>
      <c r="Y11" s="17">
        <v>0.29140815279681098</v>
      </c>
      <c r="Z11" s="17">
        <v>0.45285846508441202</v>
      </c>
      <c r="AA11" s="17"/>
      <c r="AB11" s="17">
        <v>0.38411952659675502</v>
      </c>
      <c r="AC11" s="17">
        <v>0.405568867828348</v>
      </c>
      <c r="AD11" s="17"/>
      <c r="AE11" s="17">
        <v>0.43078504306130899</v>
      </c>
      <c r="AF11" s="17">
        <v>0.38320335359018398</v>
      </c>
      <c r="AG11" s="17"/>
      <c r="AH11" s="17">
        <v>0.40098050874060498</v>
      </c>
      <c r="AI11" s="17">
        <v>0.36695444947274902</v>
      </c>
      <c r="AJ11" s="17"/>
      <c r="AK11" s="17">
        <v>0.35362002246684399</v>
      </c>
      <c r="AL11" s="17">
        <v>0.34037392292938001</v>
      </c>
      <c r="AM11" s="17">
        <v>0.42935187820750498</v>
      </c>
      <c r="AN11" s="17">
        <v>0.41246917111645998</v>
      </c>
      <c r="AO11" s="17">
        <v>0.42363605582816999</v>
      </c>
      <c r="AP11" s="17"/>
      <c r="AQ11" s="17">
        <v>0.36900430388459599</v>
      </c>
      <c r="AR11" s="17">
        <v>0.39552169497020301</v>
      </c>
      <c r="AS11" s="17"/>
      <c r="AT11" s="17">
        <v>0.34890259946215102</v>
      </c>
      <c r="AU11" s="17">
        <v>0.41662601108397002</v>
      </c>
      <c r="AV11" s="17"/>
      <c r="AW11" s="17">
        <v>0.247412319146291</v>
      </c>
      <c r="AX11" s="17">
        <v>0.41119842771250398</v>
      </c>
      <c r="AY11" s="17">
        <v>0.43208516781001499</v>
      </c>
      <c r="AZ11" s="17">
        <v>0.37901749357019299</v>
      </c>
      <c r="BA11" s="17">
        <v>0.39226315145137303</v>
      </c>
      <c r="BB11" s="17"/>
      <c r="BC11" s="17">
        <v>0.44700476639917602</v>
      </c>
      <c r="BD11" s="17"/>
      <c r="BE11" s="17">
        <v>0.40345528331930602</v>
      </c>
      <c r="BF11" s="17">
        <v>0.51227712197132003</v>
      </c>
      <c r="BG11" s="17">
        <v>0.44264384782161598</v>
      </c>
      <c r="BH11" s="17">
        <v>0.41361274373044898</v>
      </c>
      <c r="BI11" s="17"/>
      <c r="BJ11" s="17">
        <v>0.39709994488752598</v>
      </c>
      <c r="BK11" s="17"/>
      <c r="BL11" s="17">
        <v>0.36838091935995998</v>
      </c>
      <c r="BM11" s="17"/>
      <c r="BN11" s="17">
        <v>0.44490756427370698</v>
      </c>
      <c r="BO11" s="17"/>
      <c r="BP11" s="17">
        <v>0.37969531576284299</v>
      </c>
      <c r="BQ11" s="17">
        <v>0.49350647509051199</v>
      </c>
    </row>
    <row r="12" spans="2:69" ht="29" x14ac:dyDescent="0.35">
      <c r="B12" s="18" t="s">
        <v>283</v>
      </c>
      <c r="C12" s="17">
        <v>5.66352898176102E-2</v>
      </c>
      <c r="D12" s="17">
        <v>7.1695224965596896E-2</v>
      </c>
      <c r="E12" s="17">
        <v>4.43382872616538E-2</v>
      </c>
      <c r="F12" s="17"/>
      <c r="G12" s="17">
        <v>6.3056750662976405E-2</v>
      </c>
      <c r="H12" s="17">
        <v>5.6966789547476998E-2</v>
      </c>
      <c r="I12" s="17">
        <v>1.22693358442481E-2</v>
      </c>
      <c r="J12" s="17">
        <v>5.59654307362491E-2</v>
      </c>
      <c r="K12" s="17">
        <v>0.128815363326587</v>
      </c>
      <c r="L12" s="17"/>
      <c r="M12" s="17">
        <v>2.4083049423790501E-2</v>
      </c>
      <c r="N12" s="17">
        <v>4.1466985048038599E-2</v>
      </c>
      <c r="O12" s="17">
        <v>7.0274550123980206E-2</v>
      </c>
      <c r="P12" s="17">
        <v>8.2395613126161699E-2</v>
      </c>
      <c r="Q12" s="17">
        <v>7.5337226454405201E-2</v>
      </c>
      <c r="R12" s="17"/>
      <c r="S12" s="17">
        <v>6.9071032373046404E-2</v>
      </c>
      <c r="T12" s="17">
        <v>7.0467212422975697E-2</v>
      </c>
      <c r="U12" s="17">
        <v>4.4189255289281297E-2</v>
      </c>
      <c r="V12" s="17">
        <v>4.9641410793294802E-2</v>
      </c>
      <c r="W12" s="17"/>
      <c r="X12" s="17">
        <v>5.3426841646903499E-2</v>
      </c>
      <c r="Y12" s="17">
        <v>4.96434799558245E-2</v>
      </c>
      <c r="Z12" s="17">
        <v>9.1062400799447593E-2</v>
      </c>
      <c r="AA12" s="17"/>
      <c r="AB12" s="17">
        <v>5.5149748961987502E-2</v>
      </c>
      <c r="AC12" s="17">
        <v>6.0254651249319002E-2</v>
      </c>
      <c r="AD12" s="17"/>
      <c r="AE12" s="17">
        <v>8.0205027821471403E-2</v>
      </c>
      <c r="AF12" s="17">
        <v>5.2170815461663397E-2</v>
      </c>
      <c r="AG12" s="17"/>
      <c r="AH12" s="17">
        <v>5.7870459009286002E-2</v>
      </c>
      <c r="AI12" s="17">
        <v>4.7201468184673898E-2</v>
      </c>
      <c r="AJ12" s="17"/>
      <c r="AK12" s="17">
        <v>8.2669770266571505E-2</v>
      </c>
      <c r="AL12" s="17">
        <v>5.9964726970573402E-2</v>
      </c>
      <c r="AM12" s="17">
        <v>5.34707632268294E-2</v>
      </c>
      <c r="AN12" s="17">
        <v>4.2491705391136697E-2</v>
      </c>
      <c r="AO12" s="17">
        <v>5.17361749470681E-2</v>
      </c>
      <c r="AP12" s="17"/>
      <c r="AQ12" s="17">
        <v>5.5682190595100801E-2</v>
      </c>
      <c r="AR12" s="17">
        <v>5.68655804085045E-2</v>
      </c>
      <c r="AS12" s="17"/>
      <c r="AT12" s="17">
        <v>4.91539843580793E-2</v>
      </c>
      <c r="AU12" s="17">
        <v>6.1839262342919699E-2</v>
      </c>
      <c r="AV12" s="17"/>
      <c r="AW12" s="17">
        <v>5.8055281896149898E-2</v>
      </c>
      <c r="AX12" s="17">
        <v>4.4421232211447198E-2</v>
      </c>
      <c r="AY12" s="17">
        <v>5.1087547786056002E-2</v>
      </c>
      <c r="AZ12" s="17">
        <v>4.4297723500339801E-2</v>
      </c>
      <c r="BA12" s="17">
        <v>5.9005767481789297E-2</v>
      </c>
      <c r="BB12" s="17"/>
      <c r="BC12" s="17">
        <v>8.4165533161100606E-2</v>
      </c>
      <c r="BD12" s="17"/>
      <c r="BE12" s="17">
        <v>5.6225889763284402E-2</v>
      </c>
      <c r="BF12" s="17">
        <v>4.9803628709717801E-2</v>
      </c>
      <c r="BG12" s="17">
        <v>3.5912102265536497E-2</v>
      </c>
      <c r="BH12" s="17">
        <v>6.4006222379749095E-2</v>
      </c>
      <c r="BI12" s="17"/>
      <c r="BJ12" s="17">
        <v>5.7170444557937301E-2</v>
      </c>
      <c r="BK12" s="17"/>
      <c r="BL12" s="17">
        <v>5.27029764068861E-2</v>
      </c>
      <c r="BM12" s="17"/>
      <c r="BN12" s="17">
        <v>7.8751186219677097E-2</v>
      </c>
      <c r="BO12" s="17"/>
      <c r="BP12" s="17">
        <v>5.8302310680832199E-2</v>
      </c>
      <c r="BQ12" s="17">
        <v>3.4223369538475198E-2</v>
      </c>
    </row>
    <row r="13" spans="2:69" ht="29" x14ac:dyDescent="0.35">
      <c r="B13" s="18" t="s">
        <v>284</v>
      </c>
      <c r="C13" s="17">
        <v>2.8899023741213802E-2</v>
      </c>
      <c r="D13" s="17">
        <v>1.58472388171478E-2</v>
      </c>
      <c r="E13" s="17">
        <v>3.95562962323565E-2</v>
      </c>
      <c r="F13" s="17"/>
      <c r="G13" s="17">
        <v>3.9154931655911301E-2</v>
      </c>
      <c r="H13" s="17">
        <v>1.5887540185664701E-2</v>
      </c>
      <c r="I13" s="17">
        <v>0</v>
      </c>
      <c r="J13" s="17">
        <v>1.6162850554509198E-2</v>
      </c>
      <c r="K13" s="17">
        <v>0.101506973384802</v>
      </c>
      <c r="L13" s="17"/>
      <c r="M13" s="17">
        <v>2.4083049423790501E-2</v>
      </c>
      <c r="N13" s="17">
        <v>1.8578601401993598E-2</v>
      </c>
      <c r="O13" s="17">
        <v>7.9359427238378993E-2</v>
      </c>
      <c r="P13" s="17">
        <v>1.7149323574326501E-2</v>
      </c>
      <c r="Q13" s="17">
        <v>0</v>
      </c>
      <c r="R13" s="17"/>
      <c r="S13" s="17">
        <v>9.9925813315682108E-3</v>
      </c>
      <c r="T13" s="17">
        <v>6.4443412594340901E-2</v>
      </c>
      <c r="U13" s="17">
        <v>1.8943928354996101E-2</v>
      </c>
      <c r="V13" s="17">
        <v>1.7147547550828202E-2</v>
      </c>
      <c r="W13" s="17"/>
      <c r="X13" s="17">
        <v>1.2340899674956E-2</v>
      </c>
      <c r="Y13" s="17">
        <v>3.7823272351772103E-2</v>
      </c>
      <c r="Z13" s="17">
        <v>0.15526596284790201</v>
      </c>
      <c r="AA13" s="17"/>
      <c r="AB13" s="17">
        <v>2.5963505494428898E-2</v>
      </c>
      <c r="AC13" s="17">
        <v>3.6051100026612701E-2</v>
      </c>
      <c r="AD13" s="17"/>
      <c r="AE13" s="17">
        <v>1.3769587444529E-2</v>
      </c>
      <c r="AF13" s="17">
        <v>3.1875792839111301E-2</v>
      </c>
      <c r="AG13" s="17"/>
      <c r="AH13" s="17">
        <v>1.2265899575718201E-2</v>
      </c>
      <c r="AI13" s="17">
        <v>4.9074855269659101E-2</v>
      </c>
      <c r="AJ13" s="17"/>
      <c r="AK13" s="17">
        <v>2.26379740300372E-2</v>
      </c>
      <c r="AL13" s="17">
        <v>4.1355339086783502E-2</v>
      </c>
      <c r="AM13" s="17">
        <v>2.0781856992217799E-2</v>
      </c>
      <c r="AN13" s="17">
        <v>2.4766880833976102E-2</v>
      </c>
      <c r="AO13" s="17">
        <v>3.0829829760971001E-2</v>
      </c>
      <c r="AP13" s="17"/>
      <c r="AQ13" s="17">
        <v>1.8332212674071199E-2</v>
      </c>
      <c r="AR13" s="17">
        <v>3.1452207194782499E-2</v>
      </c>
      <c r="AS13" s="17"/>
      <c r="AT13" s="17">
        <v>3.3530452479043099E-2</v>
      </c>
      <c r="AU13" s="17">
        <v>2.7713222383763898E-2</v>
      </c>
      <c r="AV13" s="17"/>
      <c r="AW13" s="17">
        <v>3.7303436745540298E-2</v>
      </c>
      <c r="AX13" s="17">
        <v>1.8830668940421399E-2</v>
      </c>
      <c r="AY13" s="17">
        <v>4.8995787037417797E-2</v>
      </c>
      <c r="AZ13" s="17">
        <v>3.2684142409379502E-2</v>
      </c>
      <c r="BA13" s="17">
        <v>2.0466074215716699E-2</v>
      </c>
      <c r="BB13" s="17"/>
      <c r="BC13" s="17">
        <v>2.5344027999981499E-2</v>
      </c>
      <c r="BD13" s="17"/>
      <c r="BE13" s="17">
        <v>2.14129120764853E-2</v>
      </c>
      <c r="BF13" s="17">
        <v>6.8158968249643404E-2</v>
      </c>
      <c r="BG13" s="17">
        <v>1.71038529833927E-2</v>
      </c>
      <c r="BH13" s="17">
        <v>1.89103018694491E-2</v>
      </c>
      <c r="BI13" s="17"/>
      <c r="BJ13" s="17">
        <v>2.5680764834955402E-2</v>
      </c>
      <c r="BK13" s="17"/>
      <c r="BL13" s="17">
        <v>4.0217997350039197E-2</v>
      </c>
      <c r="BM13" s="17"/>
      <c r="BN13" s="17">
        <v>2.1867252448098801E-2</v>
      </c>
      <c r="BO13" s="17"/>
      <c r="BP13" s="17">
        <v>3.4528825206666502E-2</v>
      </c>
      <c r="BQ13" s="17">
        <v>0</v>
      </c>
    </row>
    <row r="14" spans="2:69" x14ac:dyDescent="0.35">
      <c r="B14" s="18" t="s">
        <v>141</v>
      </c>
      <c r="C14" s="19">
        <v>0.17998046158581901</v>
      </c>
      <c r="D14" s="19">
        <v>8.9433264521923697E-2</v>
      </c>
      <c r="E14" s="19">
        <v>0.253915648078189</v>
      </c>
      <c r="F14" s="19"/>
      <c r="G14" s="19">
        <v>0.13215062046170301</v>
      </c>
      <c r="H14" s="19">
        <v>0.21837866378517001</v>
      </c>
      <c r="I14" s="19">
        <v>0.248173624434506</v>
      </c>
      <c r="J14" s="19">
        <v>0.161991634582</v>
      </c>
      <c r="K14" s="19">
        <v>0.10337863350160301</v>
      </c>
      <c r="L14" s="19"/>
      <c r="M14" s="19">
        <v>0.1567156800923</v>
      </c>
      <c r="N14" s="19">
        <v>0.21203232331298999</v>
      </c>
      <c r="O14" s="19">
        <v>0.11483555586866</v>
      </c>
      <c r="P14" s="19">
        <v>0.16645321677623501</v>
      </c>
      <c r="Q14" s="19">
        <v>0.20985552212396399</v>
      </c>
      <c r="R14" s="19"/>
      <c r="S14" s="19">
        <v>0.24833410617194601</v>
      </c>
      <c r="T14" s="19">
        <v>0.108590612448733</v>
      </c>
      <c r="U14" s="19">
        <v>0.12712579357523501</v>
      </c>
      <c r="V14" s="19">
        <v>0.15108861289341499</v>
      </c>
      <c r="W14" s="19"/>
      <c r="X14" s="19">
        <v>0.17118447353699601</v>
      </c>
      <c r="Y14" s="19">
        <v>0.25316597196101498</v>
      </c>
      <c r="Z14" s="19">
        <v>0.16908866311012799</v>
      </c>
      <c r="AA14" s="19"/>
      <c r="AB14" s="19">
        <v>0.19341614222117001</v>
      </c>
      <c r="AC14" s="19">
        <v>0.14724586252293201</v>
      </c>
      <c r="AD14" s="19"/>
      <c r="AE14" s="19">
        <v>0.12964946489971099</v>
      </c>
      <c r="AF14" s="19">
        <v>0.190025905278673</v>
      </c>
      <c r="AG14" s="19"/>
      <c r="AH14" s="19">
        <v>0.16931510686623499</v>
      </c>
      <c r="AI14" s="19">
        <v>0.26757672335465599</v>
      </c>
      <c r="AJ14" s="19"/>
      <c r="AK14" s="19">
        <v>0.20449417236394099</v>
      </c>
      <c r="AL14" s="19">
        <v>0.21114526341010501</v>
      </c>
      <c r="AM14" s="19">
        <v>0.13978028293404701</v>
      </c>
      <c r="AN14" s="19">
        <v>0.16988744958306701</v>
      </c>
      <c r="AO14" s="19">
        <v>0.22758502894647201</v>
      </c>
      <c r="AP14" s="19"/>
      <c r="AQ14" s="19">
        <v>0.157125999597889</v>
      </c>
      <c r="AR14" s="19">
        <v>0.18550262279576399</v>
      </c>
      <c r="AS14" s="19"/>
      <c r="AT14" s="19">
        <v>0.17910579588810899</v>
      </c>
      <c r="AU14" s="19">
        <v>0.17382850930049401</v>
      </c>
      <c r="AV14" s="19"/>
      <c r="AW14" s="19">
        <v>0.323151133842626</v>
      </c>
      <c r="AX14" s="19">
        <v>0.164088511610746</v>
      </c>
      <c r="AY14" s="19">
        <v>0.18887643699962001</v>
      </c>
      <c r="AZ14" s="19">
        <v>0.17706500284271701</v>
      </c>
      <c r="BA14" s="19">
        <v>0.121266391406966</v>
      </c>
      <c r="BB14" s="19"/>
      <c r="BC14" s="19">
        <v>0.129876967572602</v>
      </c>
      <c r="BD14" s="19"/>
      <c r="BE14" s="19">
        <v>0.16996785587021099</v>
      </c>
      <c r="BF14" s="19">
        <v>0.15298726526173301</v>
      </c>
      <c r="BG14" s="19">
        <v>0.19014847934579801</v>
      </c>
      <c r="BH14" s="19">
        <v>0.13725955954027</v>
      </c>
      <c r="BI14" s="19"/>
      <c r="BJ14" s="19">
        <v>0.18416531047797599</v>
      </c>
      <c r="BK14" s="19"/>
      <c r="BL14" s="19">
        <v>0.18002251258025301</v>
      </c>
      <c r="BM14" s="19"/>
      <c r="BN14" s="19">
        <v>0.153389816020747</v>
      </c>
      <c r="BO14" s="19"/>
      <c r="BP14" s="19">
        <v>0.17126426907526399</v>
      </c>
      <c r="BQ14" s="19">
        <v>0.195091225143953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288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0.13011986793199301</v>
      </c>
      <c r="D9" s="17">
        <v>0.127176067620899</v>
      </c>
      <c r="E9" s="17">
        <v>0.132523591427083</v>
      </c>
      <c r="F9" s="17"/>
      <c r="G9" s="17">
        <v>0.134560324775296</v>
      </c>
      <c r="H9" s="17">
        <v>0.108718904315797</v>
      </c>
      <c r="I9" s="17">
        <v>0.122180252299873</v>
      </c>
      <c r="J9" s="17">
        <v>8.5929010831558003E-2</v>
      </c>
      <c r="K9" s="17">
        <v>0.22761227398608799</v>
      </c>
      <c r="L9" s="17"/>
      <c r="M9" s="17">
        <v>9.03925010852248E-2</v>
      </c>
      <c r="N9" s="17">
        <v>0.184305673013719</v>
      </c>
      <c r="O9" s="17">
        <v>7.2836913129628506E-2</v>
      </c>
      <c r="P9" s="17">
        <v>0.13274217766344801</v>
      </c>
      <c r="Q9" s="17">
        <v>8.8450517752176799E-2</v>
      </c>
      <c r="R9" s="17"/>
      <c r="S9" s="17">
        <v>0.10559574173018201</v>
      </c>
      <c r="T9" s="17">
        <v>4.8196136290912697E-2</v>
      </c>
      <c r="U9" s="17">
        <v>0.223138864775551</v>
      </c>
      <c r="V9" s="17">
        <v>0.13809225158503199</v>
      </c>
      <c r="W9" s="17"/>
      <c r="X9" s="17">
        <v>0.12246332546939</v>
      </c>
      <c r="Y9" s="17">
        <v>0.159138117096851</v>
      </c>
      <c r="Z9" s="17">
        <v>0.16017842692247999</v>
      </c>
      <c r="AA9" s="17"/>
      <c r="AB9" s="17">
        <v>0.142183668625187</v>
      </c>
      <c r="AC9" s="17">
        <v>0.100727707639999</v>
      </c>
      <c r="AD9" s="17"/>
      <c r="AE9" s="17">
        <v>0.13442579383589701</v>
      </c>
      <c r="AF9" s="17">
        <v>0.12950803544421799</v>
      </c>
      <c r="AG9" s="17"/>
      <c r="AH9" s="17">
        <v>0.12464754338348399</v>
      </c>
      <c r="AI9" s="17">
        <v>9.2569507393438305E-2</v>
      </c>
      <c r="AJ9" s="17"/>
      <c r="AK9" s="17">
        <v>0.146250002422814</v>
      </c>
      <c r="AL9" s="17">
        <v>0.100025861048919</v>
      </c>
      <c r="AM9" s="17">
        <v>0.12132679480302699</v>
      </c>
      <c r="AN9" s="17">
        <v>0.19598721624276799</v>
      </c>
      <c r="AO9" s="17">
        <v>0.14652768032965799</v>
      </c>
      <c r="AP9" s="17"/>
      <c r="AQ9" s="17">
        <v>0.12043425475617101</v>
      </c>
      <c r="AR9" s="17">
        <v>0.132460133802277</v>
      </c>
      <c r="AS9" s="17"/>
      <c r="AT9" s="17">
        <v>0.13226887587338099</v>
      </c>
      <c r="AU9" s="17">
        <v>0.13328446895038901</v>
      </c>
      <c r="AV9" s="17"/>
      <c r="AW9" s="17">
        <v>2.98479397079797E-2</v>
      </c>
      <c r="AX9" s="17">
        <v>0.15338505345804099</v>
      </c>
      <c r="AY9" s="17">
        <v>3.7885099181241499E-2</v>
      </c>
      <c r="AZ9" s="17">
        <v>0.18786411236519199</v>
      </c>
      <c r="BA9" s="17">
        <v>0.17264910850304199</v>
      </c>
      <c r="BB9" s="17"/>
      <c r="BC9" s="17">
        <v>0.15996935496692</v>
      </c>
      <c r="BD9" s="17"/>
      <c r="BE9" s="17">
        <v>0.117035644909182</v>
      </c>
      <c r="BF9" s="17">
        <v>1.39615275361389E-2</v>
      </c>
      <c r="BG9" s="17">
        <v>0.103837317318365</v>
      </c>
      <c r="BH9" s="17">
        <v>0.21893020387360801</v>
      </c>
      <c r="BI9" s="17"/>
      <c r="BJ9" s="17">
        <v>0.13045220650362699</v>
      </c>
      <c r="BK9" s="17"/>
      <c r="BL9" s="17">
        <v>0.13596115654339799</v>
      </c>
      <c r="BM9" s="17"/>
      <c r="BN9" s="17">
        <v>0.10255575160389301</v>
      </c>
      <c r="BO9" s="17"/>
      <c r="BP9" s="17">
        <v>0.14307981579222501</v>
      </c>
      <c r="BQ9" s="17">
        <v>4.0174519732843798E-2</v>
      </c>
    </row>
    <row r="10" spans="2:69" ht="29" x14ac:dyDescent="0.35">
      <c r="B10" s="18" t="s">
        <v>281</v>
      </c>
      <c r="C10" s="17">
        <v>0.43323632411337798</v>
      </c>
      <c r="D10" s="17">
        <v>0.490259544592621</v>
      </c>
      <c r="E10" s="17">
        <v>0.38667472334341402</v>
      </c>
      <c r="F10" s="17"/>
      <c r="G10" s="17">
        <v>0.41471612054962897</v>
      </c>
      <c r="H10" s="17">
        <v>0.53379579242007602</v>
      </c>
      <c r="I10" s="17">
        <v>0.37894591461876198</v>
      </c>
      <c r="J10" s="17">
        <v>0.52328235092954301</v>
      </c>
      <c r="K10" s="17">
        <v>0.28774197796068401</v>
      </c>
      <c r="L10" s="17"/>
      <c r="M10" s="17">
        <v>0.48918869409395099</v>
      </c>
      <c r="N10" s="17">
        <v>0.38845430551604898</v>
      </c>
      <c r="O10" s="17">
        <v>0.43016355191975802</v>
      </c>
      <c r="P10" s="17">
        <v>0.52813306893594503</v>
      </c>
      <c r="Q10" s="17">
        <v>0.44201509473728801</v>
      </c>
      <c r="R10" s="17"/>
      <c r="S10" s="17">
        <v>0.35388394298179698</v>
      </c>
      <c r="T10" s="17">
        <v>0.431390366912141</v>
      </c>
      <c r="U10" s="17">
        <v>0.40173427327407302</v>
      </c>
      <c r="V10" s="17">
        <v>0.53647719052754195</v>
      </c>
      <c r="W10" s="17"/>
      <c r="X10" s="17">
        <v>0.45493241515844701</v>
      </c>
      <c r="Y10" s="17">
        <v>0.42732658548308899</v>
      </c>
      <c r="Z10" s="17">
        <v>0.26106502715058499</v>
      </c>
      <c r="AA10" s="17"/>
      <c r="AB10" s="17">
        <v>0.41591176134318503</v>
      </c>
      <c r="AC10" s="17">
        <v>0.47544576862264598</v>
      </c>
      <c r="AD10" s="17"/>
      <c r="AE10" s="17">
        <v>0.32969285672160098</v>
      </c>
      <c r="AF10" s="17">
        <v>0.45230810025074097</v>
      </c>
      <c r="AG10" s="17"/>
      <c r="AH10" s="17">
        <v>0.43970600382272601</v>
      </c>
      <c r="AI10" s="17">
        <v>0.440939718329868</v>
      </c>
      <c r="AJ10" s="17"/>
      <c r="AK10" s="17">
        <v>0.33177704097511701</v>
      </c>
      <c r="AL10" s="17">
        <v>0.430214434368415</v>
      </c>
      <c r="AM10" s="17">
        <v>0.42104315183270102</v>
      </c>
      <c r="AN10" s="17">
        <v>0.465736739483537</v>
      </c>
      <c r="AO10" s="17">
        <v>0.57655819366850702</v>
      </c>
      <c r="AP10" s="17"/>
      <c r="AQ10" s="17">
        <v>0.46571944291302703</v>
      </c>
      <c r="AR10" s="17">
        <v>0.42538765899458397</v>
      </c>
      <c r="AS10" s="17"/>
      <c r="AT10" s="17">
        <v>0.40173596944790901</v>
      </c>
      <c r="AU10" s="17">
        <v>0.43750609429291698</v>
      </c>
      <c r="AV10" s="17"/>
      <c r="AW10" s="17">
        <v>0.57505877901672797</v>
      </c>
      <c r="AX10" s="17">
        <v>0.47800344209356299</v>
      </c>
      <c r="AY10" s="17">
        <v>0.41668201449064501</v>
      </c>
      <c r="AZ10" s="17">
        <v>0.34440817361612602</v>
      </c>
      <c r="BA10" s="17">
        <v>0.41278018684831702</v>
      </c>
      <c r="BB10" s="17"/>
      <c r="BC10" s="17">
        <v>0.44128738730155598</v>
      </c>
      <c r="BD10" s="17"/>
      <c r="BE10" s="17">
        <v>0.49095416584713297</v>
      </c>
      <c r="BF10" s="17">
        <v>0.35331308784740201</v>
      </c>
      <c r="BG10" s="17">
        <v>0.39758587700394199</v>
      </c>
      <c r="BH10" s="17">
        <v>0.42662640952485398</v>
      </c>
      <c r="BI10" s="17"/>
      <c r="BJ10" s="17">
        <v>0.43778278230725998</v>
      </c>
      <c r="BK10" s="17"/>
      <c r="BL10" s="17">
        <v>0.48234410708870301</v>
      </c>
      <c r="BM10" s="17"/>
      <c r="BN10" s="17">
        <v>0.44518079913571001</v>
      </c>
      <c r="BO10" s="17"/>
      <c r="BP10" s="17">
        <v>0.43797126813681903</v>
      </c>
      <c r="BQ10" s="17">
        <v>0.42975396922626502</v>
      </c>
    </row>
    <row r="11" spans="2:69" x14ac:dyDescent="0.35">
      <c r="B11" s="18" t="s">
        <v>282</v>
      </c>
      <c r="C11" s="17">
        <v>0.22605214294926801</v>
      </c>
      <c r="D11" s="17">
        <v>0.22892071346314999</v>
      </c>
      <c r="E11" s="17">
        <v>0.22370984740851499</v>
      </c>
      <c r="F11" s="17"/>
      <c r="G11" s="17">
        <v>0.25744349272224598</v>
      </c>
      <c r="H11" s="17">
        <v>0.203913811095977</v>
      </c>
      <c r="I11" s="17">
        <v>0.28019695585998</v>
      </c>
      <c r="J11" s="17">
        <v>0.149281581966974</v>
      </c>
      <c r="K11" s="17">
        <v>0.184630622948629</v>
      </c>
      <c r="L11" s="17"/>
      <c r="M11" s="17">
        <v>0.22601615076782899</v>
      </c>
      <c r="N11" s="17">
        <v>0.213401444336735</v>
      </c>
      <c r="O11" s="17">
        <v>0.23290281086874201</v>
      </c>
      <c r="P11" s="17">
        <v>0.16285284810947201</v>
      </c>
      <c r="Q11" s="17">
        <v>0.30173805386542102</v>
      </c>
      <c r="R11" s="17"/>
      <c r="S11" s="17">
        <v>0.18758136668183101</v>
      </c>
      <c r="T11" s="17">
        <v>0.33102782728761998</v>
      </c>
      <c r="U11" s="17">
        <v>0.22579800705957001</v>
      </c>
      <c r="V11" s="17">
        <v>0.20345297605378601</v>
      </c>
      <c r="W11" s="17"/>
      <c r="X11" s="17">
        <v>0.23347127548955701</v>
      </c>
      <c r="Y11" s="17">
        <v>0.165509319864306</v>
      </c>
      <c r="Z11" s="17">
        <v>0.23388619237539901</v>
      </c>
      <c r="AA11" s="17"/>
      <c r="AB11" s="17">
        <v>0.224490378918451</v>
      </c>
      <c r="AC11" s="17">
        <v>0.22985721399606801</v>
      </c>
      <c r="AD11" s="17"/>
      <c r="AE11" s="17">
        <v>0.34017620508372698</v>
      </c>
      <c r="AF11" s="17">
        <v>0.20435331167929699</v>
      </c>
      <c r="AG11" s="17"/>
      <c r="AH11" s="17">
        <v>0.24016854026179599</v>
      </c>
      <c r="AI11" s="17">
        <v>0.18812713070013201</v>
      </c>
      <c r="AJ11" s="17"/>
      <c r="AK11" s="17">
        <v>0.27911549135677099</v>
      </c>
      <c r="AL11" s="17">
        <v>0.19020236390723699</v>
      </c>
      <c r="AM11" s="17">
        <v>0.28408782138347499</v>
      </c>
      <c r="AN11" s="17">
        <v>0.17548577913646199</v>
      </c>
      <c r="AO11" s="17">
        <v>0.13326126275080299</v>
      </c>
      <c r="AP11" s="17"/>
      <c r="AQ11" s="17">
        <v>0.24615938293747999</v>
      </c>
      <c r="AR11" s="17">
        <v>0.22119377346498001</v>
      </c>
      <c r="AS11" s="17"/>
      <c r="AT11" s="17">
        <v>0.23121597805885999</v>
      </c>
      <c r="AU11" s="17">
        <v>0.230899539734852</v>
      </c>
      <c r="AV11" s="17"/>
      <c r="AW11" s="17">
        <v>0.185076694580395</v>
      </c>
      <c r="AX11" s="17">
        <v>0.20518780117447</v>
      </c>
      <c r="AY11" s="17">
        <v>0.22924238484885501</v>
      </c>
      <c r="AZ11" s="17">
        <v>0.27461960353037601</v>
      </c>
      <c r="BA11" s="17">
        <v>0.233255691475311</v>
      </c>
      <c r="BB11" s="17"/>
      <c r="BC11" s="17">
        <v>0.22363255331401499</v>
      </c>
      <c r="BD11" s="17"/>
      <c r="BE11" s="17">
        <v>0.21236754796728699</v>
      </c>
      <c r="BF11" s="17">
        <v>0.32889670645393398</v>
      </c>
      <c r="BG11" s="17">
        <v>0.29502688632151902</v>
      </c>
      <c r="BH11" s="17">
        <v>0.19280134239840499</v>
      </c>
      <c r="BI11" s="17"/>
      <c r="BJ11" s="17">
        <v>0.21638924249296301</v>
      </c>
      <c r="BK11" s="17"/>
      <c r="BL11" s="17">
        <v>0.20341565822389501</v>
      </c>
      <c r="BM11" s="17"/>
      <c r="BN11" s="17">
        <v>0.29674639674771502</v>
      </c>
      <c r="BO11" s="17"/>
      <c r="BP11" s="17">
        <v>0.20549594160446699</v>
      </c>
      <c r="BQ11" s="17">
        <v>0.34431495577356902</v>
      </c>
    </row>
    <row r="12" spans="2:69" ht="29" x14ac:dyDescent="0.35">
      <c r="B12" s="18" t="s">
        <v>283</v>
      </c>
      <c r="C12" s="17">
        <v>7.2127790900997094E-2</v>
      </c>
      <c r="D12" s="17">
        <v>9.06596247536436E-2</v>
      </c>
      <c r="E12" s="17">
        <v>5.6995852681261901E-2</v>
      </c>
      <c r="F12" s="17"/>
      <c r="G12" s="17">
        <v>8.7753807651291593E-2</v>
      </c>
      <c r="H12" s="17">
        <v>3.10158201361912E-2</v>
      </c>
      <c r="I12" s="17">
        <v>3.1634475149737003E-2</v>
      </c>
      <c r="J12" s="17">
        <v>0.116955880857956</v>
      </c>
      <c r="K12" s="17">
        <v>0.13822856039015699</v>
      </c>
      <c r="L12" s="17"/>
      <c r="M12" s="17">
        <v>4.2140148814523097E-2</v>
      </c>
      <c r="N12" s="17">
        <v>6.9006763059456702E-2</v>
      </c>
      <c r="O12" s="17">
        <v>9.2267807492002599E-2</v>
      </c>
      <c r="P12" s="17">
        <v>9.0603306272720993E-2</v>
      </c>
      <c r="Q12" s="17">
        <v>5.5385238803746503E-2</v>
      </c>
      <c r="R12" s="17"/>
      <c r="S12" s="17">
        <v>9.5774680173135507E-2</v>
      </c>
      <c r="T12" s="17">
        <v>6.7203831356917695E-2</v>
      </c>
      <c r="U12" s="17">
        <v>5.3696442845401003E-2</v>
      </c>
      <c r="V12" s="17">
        <v>5.4652534318727602E-2</v>
      </c>
      <c r="W12" s="17"/>
      <c r="X12" s="17">
        <v>5.9942613519688402E-2</v>
      </c>
      <c r="Y12" s="17">
        <v>5.9941011537592598E-2</v>
      </c>
      <c r="Z12" s="17">
        <v>0.186499529210544</v>
      </c>
      <c r="AA12" s="17"/>
      <c r="AB12" s="17">
        <v>6.7569304232017804E-2</v>
      </c>
      <c r="AC12" s="17">
        <v>8.3234056187619601E-2</v>
      </c>
      <c r="AD12" s="17"/>
      <c r="AE12" s="17">
        <v>8.6356792252044595E-2</v>
      </c>
      <c r="AF12" s="17">
        <v>6.9497141706378093E-2</v>
      </c>
      <c r="AG12" s="17"/>
      <c r="AH12" s="17">
        <v>6.1509761806833298E-2</v>
      </c>
      <c r="AI12" s="17">
        <v>9.5712408003769095E-2</v>
      </c>
      <c r="AJ12" s="17"/>
      <c r="AK12" s="17">
        <v>6.9258389807016402E-2</v>
      </c>
      <c r="AL12" s="17">
        <v>0.10353754180762501</v>
      </c>
      <c r="AM12" s="17">
        <v>5.7088489029061801E-2</v>
      </c>
      <c r="AN12" s="17">
        <v>7.7238185516518398E-2</v>
      </c>
      <c r="AO12" s="17">
        <v>0</v>
      </c>
      <c r="AP12" s="17"/>
      <c r="AQ12" s="17">
        <v>4.9289651950194101E-2</v>
      </c>
      <c r="AR12" s="17">
        <v>7.7646008091499102E-2</v>
      </c>
      <c r="AS12" s="17"/>
      <c r="AT12" s="17">
        <v>7.0685633512286197E-2</v>
      </c>
      <c r="AU12" s="17">
        <v>7.5079234317541696E-2</v>
      </c>
      <c r="AV12" s="17"/>
      <c r="AW12" s="17">
        <v>5.8055281896149898E-2</v>
      </c>
      <c r="AX12" s="17">
        <v>5.4321450871679798E-2</v>
      </c>
      <c r="AY12" s="17">
        <v>0.111919633431489</v>
      </c>
      <c r="AZ12" s="17">
        <v>3.3595091548035402E-2</v>
      </c>
      <c r="BA12" s="17">
        <v>9.0535724177215504E-2</v>
      </c>
      <c r="BB12" s="17"/>
      <c r="BC12" s="17">
        <v>0.113429714216985</v>
      </c>
      <c r="BD12" s="17"/>
      <c r="BE12" s="17">
        <v>5.4870102479442601E-2</v>
      </c>
      <c r="BF12" s="17">
        <v>9.8776870652468707E-2</v>
      </c>
      <c r="BG12" s="17">
        <v>2.6091547958119299E-2</v>
      </c>
      <c r="BH12" s="17">
        <v>9.0941514286197206E-2</v>
      </c>
      <c r="BI12" s="17"/>
      <c r="BJ12" s="17">
        <v>7.3344272301856903E-2</v>
      </c>
      <c r="BK12" s="17"/>
      <c r="BL12" s="17">
        <v>5.89457460948173E-2</v>
      </c>
      <c r="BM12" s="17"/>
      <c r="BN12" s="17">
        <v>5.80234561407863E-2</v>
      </c>
      <c r="BO12" s="17"/>
      <c r="BP12" s="17">
        <v>7.7371194543827307E-2</v>
      </c>
      <c r="BQ12" s="17">
        <v>5.1309589314433503E-2</v>
      </c>
    </row>
    <row r="13" spans="2:69" ht="29" x14ac:dyDescent="0.35">
      <c r="B13" s="18" t="s">
        <v>284</v>
      </c>
      <c r="C13" s="17">
        <v>3.14009918732523E-2</v>
      </c>
      <c r="D13" s="17">
        <v>7.9106940071689592E-3</v>
      </c>
      <c r="E13" s="17">
        <v>5.05817021526071E-2</v>
      </c>
      <c r="F13" s="17"/>
      <c r="G13" s="17">
        <v>3.0834743926088901E-2</v>
      </c>
      <c r="H13" s="17">
        <v>1.1251553436696199E-2</v>
      </c>
      <c r="I13" s="17">
        <v>2.42369276396746E-2</v>
      </c>
      <c r="J13" s="17">
        <v>1.6162850554509198E-2</v>
      </c>
      <c r="K13" s="17">
        <v>0.101506973384802</v>
      </c>
      <c r="L13" s="17"/>
      <c r="M13" s="17">
        <v>0</v>
      </c>
      <c r="N13" s="17">
        <v>3.4570294077900299E-2</v>
      </c>
      <c r="O13" s="17">
        <v>7.0969122935953505E-2</v>
      </c>
      <c r="P13" s="17">
        <v>1.7149323574326501E-2</v>
      </c>
      <c r="Q13" s="17">
        <v>0</v>
      </c>
      <c r="R13" s="17"/>
      <c r="S13" s="17">
        <v>4.7190878323611997E-2</v>
      </c>
      <c r="T13" s="17">
        <v>4.7562131288242701E-2</v>
      </c>
      <c r="U13" s="17">
        <v>1.8943928354996101E-2</v>
      </c>
      <c r="V13" s="17">
        <v>1.7147547550828202E-2</v>
      </c>
      <c r="W13" s="17"/>
      <c r="X13" s="17">
        <v>2.3707998106110201E-2</v>
      </c>
      <c r="Y13" s="17">
        <v>4.4590707788421703E-2</v>
      </c>
      <c r="Z13" s="17">
        <v>7.9803098645961995E-2</v>
      </c>
      <c r="AA13" s="17"/>
      <c r="AB13" s="17">
        <v>2.9492388442724001E-2</v>
      </c>
      <c r="AC13" s="17">
        <v>3.6051100026612701E-2</v>
      </c>
      <c r="AD13" s="17"/>
      <c r="AE13" s="17">
        <v>4.4878538803823698E-2</v>
      </c>
      <c r="AF13" s="17">
        <v>2.8846461151763401E-2</v>
      </c>
      <c r="AG13" s="17"/>
      <c r="AH13" s="17">
        <v>2.48897063848585E-2</v>
      </c>
      <c r="AI13" s="17">
        <v>1.6358285089886401E-2</v>
      </c>
      <c r="AJ13" s="17"/>
      <c r="AK13" s="17">
        <v>5.1144860789073002E-2</v>
      </c>
      <c r="AL13" s="17">
        <v>3.7843548310933103E-2</v>
      </c>
      <c r="AM13" s="17">
        <v>2.8094723565577101E-2</v>
      </c>
      <c r="AN13" s="17">
        <v>1.3035248893468999E-2</v>
      </c>
      <c r="AO13" s="17">
        <v>3.0829829760971001E-2</v>
      </c>
      <c r="AP13" s="17"/>
      <c r="AQ13" s="17">
        <v>0</v>
      </c>
      <c r="AR13" s="17">
        <v>3.8988190354138197E-2</v>
      </c>
      <c r="AS13" s="17"/>
      <c r="AT13" s="17">
        <v>1.5549293757892799E-2</v>
      </c>
      <c r="AU13" s="17">
        <v>3.9607298282255801E-2</v>
      </c>
      <c r="AV13" s="17"/>
      <c r="AW13" s="17">
        <v>0</v>
      </c>
      <c r="AX13" s="17">
        <v>3.3405197824353201E-2</v>
      </c>
      <c r="AY13" s="17">
        <v>5.1852327687135998E-2</v>
      </c>
      <c r="AZ13" s="17">
        <v>4.1363565720314299E-2</v>
      </c>
      <c r="BA13" s="17">
        <v>2.0466074215716699E-2</v>
      </c>
      <c r="BB13" s="17"/>
      <c r="BC13" s="17">
        <v>2.2729919612977999E-2</v>
      </c>
      <c r="BD13" s="17"/>
      <c r="BE13" s="17">
        <v>3.1679231321801699E-2</v>
      </c>
      <c r="BF13" s="17">
        <v>9.3060782604502304E-2</v>
      </c>
      <c r="BG13" s="17">
        <v>3.7954509256697397E-2</v>
      </c>
      <c r="BH13" s="17">
        <v>2.10098224900672E-2</v>
      </c>
      <c r="BI13" s="17"/>
      <c r="BJ13" s="17">
        <v>2.9229425830477902E-2</v>
      </c>
      <c r="BK13" s="17"/>
      <c r="BL13" s="17">
        <v>2.7207454896797802E-2</v>
      </c>
      <c r="BM13" s="17"/>
      <c r="BN13" s="17">
        <v>1.33711224767114E-2</v>
      </c>
      <c r="BO13" s="17"/>
      <c r="BP13" s="17">
        <v>3.4069825296110398E-2</v>
      </c>
      <c r="BQ13" s="17">
        <v>2.00884835517076E-2</v>
      </c>
    </row>
    <row r="14" spans="2:69" x14ac:dyDescent="0.35">
      <c r="B14" s="18" t="s">
        <v>141</v>
      </c>
      <c r="C14" s="19">
        <v>0.107062882231111</v>
      </c>
      <c r="D14" s="19">
        <v>5.50733555625171E-2</v>
      </c>
      <c r="E14" s="19">
        <v>0.149514282987119</v>
      </c>
      <c r="F14" s="19"/>
      <c r="G14" s="19">
        <v>7.4691510375448106E-2</v>
      </c>
      <c r="H14" s="19">
        <v>0.111304118595263</v>
      </c>
      <c r="I14" s="19">
        <v>0.16280547443197399</v>
      </c>
      <c r="J14" s="19">
        <v>0.10838832485946</v>
      </c>
      <c r="K14" s="19">
        <v>6.0279591329641301E-2</v>
      </c>
      <c r="L14" s="19"/>
      <c r="M14" s="19">
        <v>0.15226250523847201</v>
      </c>
      <c r="N14" s="19">
        <v>0.11026151999613901</v>
      </c>
      <c r="O14" s="19">
        <v>0.10085979365391599</v>
      </c>
      <c r="P14" s="19">
        <v>6.8519275444087493E-2</v>
      </c>
      <c r="Q14" s="19">
        <v>0.11241109484136801</v>
      </c>
      <c r="R14" s="19"/>
      <c r="S14" s="19">
        <v>0.20997339010944299</v>
      </c>
      <c r="T14" s="19">
        <v>7.4619706864165802E-2</v>
      </c>
      <c r="U14" s="19">
        <v>7.6688483690410203E-2</v>
      </c>
      <c r="V14" s="19">
        <v>5.0177499964084299E-2</v>
      </c>
      <c r="W14" s="19"/>
      <c r="X14" s="19">
        <v>0.105482372256808</v>
      </c>
      <c r="Y14" s="19">
        <v>0.14349425822973999</v>
      </c>
      <c r="Z14" s="19">
        <v>7.8567725695030302E-2</v>
      </c>
      <c r="AA14" s="19"/>
      <c r="AB14" s="19">
        <v>0.120352498438435</v>
      </c>
      <c r="AC14" s="19">
        <v>7.4684153527055097E-2</v>
      </c>
      <c r="AD14" s="19"/>
      <c r="AE14" s="19">
        <v>6.4469813302906395E-2</v>
      </c>
      <c r="AF14" s="19">
        <v>0.115486949767603</v>
      </c>
      <c r="AG14" s="19"/>
      <c r="AH14" s="19">
        <v>0.10907844434030201</v>
      </c>
      <c r="AI14" s="19">
        <v>0.16629295048290699</v>
      </c>
      <c r="AJ14" s="19"/>
      <c r="AK14" s="19">
        <v>0.122454214649209</v>
      </c>
      <c r="AL14" s="19">
        <v>0.13817625055687</v>
      </c>
      <c r="AM14" s="19">
        <v>8.8359019386158394E-2</v>
      </c>
      <c r="AN14" s="19">
        <v>7.2516830727245393E-2</v>
      </c>
      <c r="AO14" s="19">
        <v>0.11282303349006099</v>
      </c>
      <c r="AP14" s="19"/>
      <c r="AQ14" s="19">
        <v>0.11839726744312699</v>
      </c>
      <c r="AR14" s="19">
        <v>0.10432423529252099</v>
      </c>
      <c r="AS14" s="19"/>
      <c r="AT14" s="19">
        <v>0.148544249349671</v>
      </c>
      <c r="AU14" s="19">
        <v>8.3623364422044905E-2</v>
      </c>
      <c r="AV14" s="19"/>
      <c r="AW14" s="19">
        <v>0.151961304798748</v>
      </c>
      <c r="AX14" s="19">
        <v>7.5697054577893497E-2</v>
      </c>
      <c r="AY14" s="19">
        <v>0.15241854036063399</v>
      </c>
      <c r="AZ14" s="19">
        <v>0.118149453219956</v>
      </c>
      <c r="BA14" s="19">
        <v>7.0313214780398606E-2</v>
      </c>
      <c r="BB14" s="19"/>
      <c r="BC14" s="19">
        <v>3.8951070587545697E-2</v>
      </c>
      <c r="BD14" s="19"/>
      <c r="BE14" s="19">
        <v>9.3093307475154E-2</v>
      </c>
      <c r="BF14" s="19">
        <v>0.111991024905554</v>
      </c>
      <c r="BG14" s="19">
        <v>0.13950386214135799</v>
      </c>
      <c r="BH14" s="19">
        <v>4.9690707426868201E-2</v>
      </c>
      <c r="BI14" s="19"/>
      <c r="BJ14" s="19">
        <v>0.112802070563815</v>
      </c>
      <c r="BK14" s="19"/>
      <c r="BL14" s="19">
        <v>9.2125877152389193E-2</v>
      </c>
      <c r="BM14" s="19"/>
      <c r="BN14" s="19">
        <v>8.4122473895183597E-2</v>
      </c>
      <c r="BO14" s="19"/>
      <c r="BP14" s="19">
        <v>0.10201195462655201</v>
      </c>
      <c r="BQ14" s="19">
        <v>0.114358482401182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289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0.381457784057602</v>
      </c>
      <c r="D9" s="17">
        <v>0.38046014318653498</v>
      </c>
      <c r="E9" s="17">
        <v>0.382272395290711</v>
      </c>
      <c r="F9" s="17"/>
      <c r="G9" s="17">
        <v>0.41062579078720901</v>
      </c>
      <c r="H9" s="17">
        <v>0.40470481930676799</v>
      </c>
      <c r="I9" s="17">
        <v>0.43055284573709102</v>
      </c>
      <c r="J9" s="17">
        <v>0.31495948849796002</v>
      </c>
      <c r="K9" s="17">
        <v>0.259489191199338</v>
      </c>
      <c r="L9" s="17"/>
      <c r="M9" s="17">
        <v>0.22934163670218999</v>
      </c>
      <c r="N9" s="17">
        <v>0.41284590826547102</v>
      </c>
      <c r="O9" s="17">
        <v>0.38861052702115201</v>
      </c>
      <c r="P9" s="17">
        <v>0.39624532605865598</v>
      </c>
      <c r="Q9" s="17">
        <v>0.36780528248341898</v>
      </c>
      <c r="R9" s="17"/>
      <c r="S9" s="17">
        <v>0.41995963511768097</v>
      </c>
      <c r="T9" s="17">
        <v>0.302290331611547</v>
      </c>
      <c r="U9" s="17">
        <v>0.46287731300773399</v>
      </c>
      <c r="V9" s="17">
        <v>0.33993632679570202</v>
      </c>
      <c r="W9" s="17"/>
      <c r="X9" s="17">
        <v>0.396043506546081</v>
      </c>
      <c r="Y9" s="17">
        <v>0.41926719947144397</v>
      </c>
      <c r="Z9" s="17">
        <v>0.21808366743711699</v>
      </c>
      <c r="AA9" s="17"/>
      <c r="AB9" s="17">
        <v>0.42869156227965299</v>
      </c>
      <c r="AC9" s="17">
        <v>0.26637773457682601</v>
      </c>
      <c r="AD9" s="17"/>
      <c r="AE9" s="17">
        <v>0.28948939558269798</v>
      </c>
      <c r="AF9" s="17">
        <v>0.39820164616502002</v>
      </c>
      <c r="AG9" s="17"/>
      <c r="AH9" s="17">
        <v>0.38354318619935301</v>
      </c>
      <c r="AI9" s="17">
        <v>0.34684657181372602</v>
      </c>
      <c r="AJ9" s="17"/>
      <c r="AK9" s="17">
        <v>0.25887903035091903</v>
      </c>
      <c r="AL9" s="17">
        <v>0.31211901032545503</v>
      </c>
      <c r="AM9" s="17">
        <v>0.45296034420808301</v>
      </c>
      <c r="AN9" s="17">
        <v>0.48367591923466802</v>
      </c>
      <c r="AO9" s="17">
        <v>0.28887133322006697</v>
      </c>
      <c r="AP9" s="17"/>
      <c r="AQ9" s="17">
        <v>0.41434846714128698</v>
      </c>
      <c r="AR9" s="17">
        <v>0.373510642077657</v>
      </c>
      <c r="AS9" s="17"/>
      <c r="AT9" s="17">
        <v>0.342179170276112</v>
      </c>
      <c r="AU9" s="17">
        <v>0.39302821195184201</v>
      </c>
      <c r="AV9" s="17"/>
      <c r="AW9" s="17">
        <v>0.46214817995447499</v>
      </c>
      <c r="AX9" s="17">
        <v>0.430049783701134</v>
      </c>
      <c r="AY9" s="17">
        <v>0.237027576057384</v>
      </c>
      <c r="AZ9" s="17">
        <v>0.30260640754685803</v>
      </c>
      <c r="BA9" s="17">
        <v>0.58572293382754304</v>
      </c>
      <c r="BB9" s="17"/>
      <c r="BC9" s="17">
        <v>0.498085110677499</v>
      </c>
      <c r="BD9" s="17"/>
      <c r="BE9" s="17">
        <v>0.38238918401553401</v>
      </c>
      <c r="BF9" s="17">
        <v>0.17579197610421701</v>
      </c>
      <c r="BG9" s="17">
        <v>0.28887293369760297</v>
      </c>
      <c r="BH9" s="17">
        <v>0.56904417924600303</v>
      </c>
      <c r="BI9" s="17"/>
      <c r="BJ9" s="17">
        <v>0.38158388481125299</v>
      </c>
      <c r="BK9" s="17"/>
      <c r="BL9" s="17">
        <v>0.40179128160587302</v>
      </c>
      <c r="BM9" s="17"/>
      <c r="BN9" s="17">
        <v>0.37256396503716499</v>
      </c>
      <c r="BO9" s="17"/>
      <c r="BP9" s="17">
        <v>0.41121237840976899</v>
      </c>
      <c r="BQ9" s="17">
        <v>0.19024508045094199</v>
      </c>
    </row>
    <row r="10" spans="2:69" ht="29" x14ac:dyDescent="0.35">
      <c r="B10" s="18" t="s">
        <v>281</v>
      </c>
      <c r="C10" s="17">
        <v>0.357173144747642</v>
      </c>
      <c r="D10" s="17">
        <v>0.39171340519923098</v>
      </c>
      <c r="E10" s="17">
        <v>0.32896972508594502</v>
      </c>
      <c r="F10" s="17"/>
      <c r="G10" s="17">
        <v>0.36430521413073502</v>
      </c>
      <c r="H10" s="17">
        <v>0.34124141846227901</v>
      </c>
      <c r="I10" s="17">
        <v>0.338672347242162</v>
      </c>
      <c r="J10" s="17">
        <v>0.49677363591574702</v>
      </c>
      <c r="K10" s="17">
        <v>0.240180402728318</v>
      </c>
      <c r="L10" s="17"/>
      <c r="M10" s="17">
        <v>0.49759063121315</v>
      </c>
      <c r="N10" s="17">
        <v>0.32675535557037</v>
      </c>
      <c r="O10" s="17">
        <v>0.24377820829202301</v>
      </c>
      <c r="P10" s="17">
        <v>0.43321177497874203</v>
      </c>
      <c r="Q10" s="17">
        <v>0.44366114156270098</v>
      </c>
      <c r="R10" s="17"/>
      <c r="S10" s="17">
        <v>0.28185688104476903</v>
      </c>
      <c r="T10" s="17">
        <v>0.40191901883114001</v>
      </c>
      <c r="U10" s="17">
        <v>0.27809248931203201</v>
      </c>
      <c r="V10" s="17">
        <v>0.46867058181122301</v>
      </c>
      <c r="W10" s="17"/>
      <c r="X10" s="17">
        <v>0.374421144242086</v>
      </c>
      <c r="Y10" s="17">
        <v>0.35315780698153398</v>
      </c>
      <c r="Z10" s="17">
        <v>0.21952175970367799</v>
      </c>
      <c r="AA10" s="17"/>
      <c r="AB10" s="17">
        <v>0.32005040574173799</v>
      </c>
      <c r="AC10" s="17">
        <v>0.44761872844788603</v>
      </c>
      <c r="AD10" s="17"/>
      <c r="AE10" s="17">
        <v>0.42638348602595</v>
      </c>
      <c r="AF10" s="17">
        <v>0.34438836709459197</v>
      </c>
      <c r="AG10" s="17"/>
      <c r="AH10" s="17">
        <v>0.36569421190958001</v>
      </c>
      <c r="AI10" s="17">
        <v>0.32925410607765299</v>
      </c>
      <c r="AJ10" s="17"/>
      <c r="AK10" s="17">
        <v>0.43279324744383801</v>
      </c>
      <c r="AL10" s="17">
        <v>0.394532670704555</v>
      </c>
      <c r="AM10" s="17">
        <v>0.31258780934906299</v>
      </c>
      <c r="AN10" s="17">
        <v>0.324679734810565</v>
      </c>
      <c r="AO10" s="17">
        <v>0.37639433297153002</v>
      </c>
      <c r="AP10" s="17"/>
      <c r="AQ10" s="17">
        <v>0.359439506964912</v>
      </c>
      <c r="AR10" s="17">
        <v>0.35662553975346101</v>
      </c>
      <c r="AS10" s="17"/>
      <c r="AT10" s="17">
        <v>0.39021004550598598</v>
      </c>
      <c r="AU10" s="17">
        <v>0.34511232235733602</v>
      </c>
      <c r="AV10" s="17"/>
      <c r="AW10" s="17">
        <v>0.246488841066651</v>
      </c>
      <c r="AX10" s="17">
        <v>0.37669360161221799</v>
      </c>
      <c r="AY10" s="17">
        <v>0.39936649233135801</v>
      </c>
      <c r="AZ10" s="17">
        <v>0.28934485838829099</v>
      </c>
      <c r="BA10" s="17">
        <v>0.30639709905830498</v>
      </c>
      <c r="BB10" s="17"/>
      <c r="BC10" s="17">
        <v>0.33364792489830503</v>
      </c>
      <c r="BD10" s="17"/>
      <c r="BE10" s="17">
        <v>0.40789419064896698</v>
      </c>
      <c r="BF10" s="17">
        <v>0.35985050315765399</v>
      </c>
      <c r="BG10" s="17">
        <v>0.280924528711267</v>
      </c>
      <c r="BH10" s="17">
        <v>0.31358501463298899</v>
      </c>
      <c r="BI10" s="17"/>
      <c r="BJ10" s="17">
        <v>0.361901059696908</v>
      </c>
      <c r="BK10" s="17"/>
      <c r="BL10" s="17">
        <v>0.367063403915246</v>
      </c>
      <c r="BM10" s="17"/>
      <c r="BN10" s="17">
        <v>0.36780363900324697</v>
      </c>
      <c r="BO10" s="17"/>
      <c r="BP10" s="17">
        <v>0.35261827894729503</v>
      </c>
      <c r="BQ10" s="17">
        <v>0.394449393364939</v>
      </c>
    </row>
    <row r="11" spans="2:69" x14ac:dyDescent="0.35">
      <c r="B11" s="18" t="s">
        <v>282</v>
      </c>
      <c r="C11" s="17">
        <v>0.109563012406887</v>
      </c>
      <c r="D11" s="17">
        <v>0.119370838472418</v>
      </c>
      <c r="E11" s="17">
        <v>0.10155455413591399</v>
      </c>
      <c r="F11" s="17"/>
      <c r="G11" s="17">
        <v>9.8258237113954205E-2</v>
      </c>
      <c r="H11" s="17">
        <v>8.0229156656007494E-2</v>
      </c>
      <c r="I11" s="17">
        <v>8.2492163376740896E-2</v>
      </c>
      <c r="J11" s="17">
        <v>8.4630179748937204E-2</v>
      </c>
      <c r="K11" s="17">
        <v>0.270008069360956</v>
      </c>
      <c r="L11" s="17"/>
      <c r="M11" s="17">
        <v>0.13061212366797501</v>
      </c>
      <c r="N11" s="17">
        <v>9.9476778755134096E-2</v>
      </c>
      <c r="O11" s="17">
        <v>0.121079090793655</v>
      </c>
      <c r="P11" s="17">
        <v>0.10651973624786</v>
      </c>
      <c r="Q11" s="17">
        <v>0.110249008952872</v>
      </c>
      <c r="R11" s="17"/>
      <c r="S11" s="17">
        <v>0.11062960196106</v>
      </c>
      <c r="T11" s="17">
        <v>0.121139111034514</v>
      </c>
      <c r="U11" s="17">
        <v>0.112344757348583</v>
      </c>
      <c r="V11" s="17">
        <v>0.119665419022375</v>
      </c>
      <c r="W11" s="17"/>
      <c r="X11" s="17">
        <v>9.3322684310356702E-2</v>
      </c>
      <c r="Y11" s="17">
        <v>7.2553864588114594E-2</v>
      </c>
      <c r="Z11" s="17">
        <v>0.28566892177066699</v>
      </c>
      <c r="AA11" s="17"/>
      <c r="AB11" s="17">
        <v>0.101762254844689</v>
      </c>
      <c r="AC11" s="17">
        <v>0.12856872399796401</v>
      </c>
      <c r="AD11" s="17"/>
      <c r="AE11" s="17">
        <v>0.106518276206669</v>
      </c>
      <c r="AF11" s="17">
        <v>0.110338585594481</v>
      </c>
      <c r="AG11" s="17"/>
      <c r="AH11" s="17">
        <v>0.11001327097489599</v>
      </c>
      <c r="AI11" s="17">
        <v>0.162972580433037</v>
      </c>
      <c r="AJ11" s="17"/>
      <c r="AK11" s="17">
        <v>0.16741726812074001</v>
      </c>
      <c r="AL11" s="17">
        <v>9.73073500673938E-2</v>
      </c>
      <c r="AM11" s="17">
        <v>0.101458277125148</v>
      </c>
      <c r="AN11" s="17">
        <v>6.980516277979E-2</v>
      </c>
      <c r="AO11" s="17">
        <v>0.20869279455843701</v>
      </c>
      <c r="AP11" s="17"/>
      <c r="AQ11" s="17">
        <v>0.12013566564167499</v>
      </c>
      <c r="AR11" s="17">
        <v>0.107008417351873</v>
      </c>
      <c r="AS11" s="17"/>
      <c r="AT11" s="17">
        <v>0.13365623258544601</v>
      </c>
      <c r="AU11" s="17">
        <v>0.1020965611644</v>
      </c>
      <c r="AV11" s="17"/>
      <c r="AW11" s="17">
        <v>7.6373216706276795E-2</v>
      </c>
      <c r="AX11" s="17">
        <v>7.7094931673675093E-2</v>
      </c>
      <c r="AY11" s="17">
        <v>0.14981290230543301</v>
      </c>
      <c r="AZ11" s="17">
        <v>0.23966315453306899</v>
      </c>
      <c r="BA11" s="17">
        <v>0</v>
      </c>
      <c r="BB11" s="17"/>
      <c r="BC11" s="17">
        <v>5.21970415290069E-2</v>
      </c>
      <c r="BD11" s="17"/>
      <c r="BE11" s="17">
        <v>8.2620607739741794E-2</v>
      </c>
      <c r="BF11" s="17">
        <v>0.23023675353537401</v>
      </c>
      <c r="BG11" s="17">
        <v>0.24265218930158</v>
      </c>
      <c r="BH11" s="17">
        <v>2.7727412436527901E-2</v>
      </c>
      <c r="BI11" s="17"/>
      <c r="BJ11" s="17">
        <v>0.10725293073530701</v>
      </c>
      <c r="BK11" s="17"/>
      <c r="BL11" s="17">
        <v>9.4023475265776202E-2</v>
      </c>
      <c r="BM11" s="17"/>
      <c r="BN11" s="17">
        <v>0.16016748155100399</v>
      </c>
      <c r="BO11" s="17"/>
      <c r="BP11" s="17">
        <v>8.5684573292609506E-2</v>
      </c>
      <c r="BQ11" s="17">
        <v>0.25180826525276601</v>
      </c>
    </row>
    <row r="12" spans="2:69" ht="29" x14ac:dyDescent="0.35">
      <c r="B12" s="18" t="s">
        <v>283</v>
      </c>
      <c r="C12" s="17">
        <v>5.1467336423551099E-2</v>
      </c>
      <c r="D12" s="17">
        <v>4.3735234311936301E-2</v>
      </c>
      <c r="E12" s="17">
        <v>5.7780888141743897E-2</v>
      </c>
      <c r="F12" s="17"/>
      <c r="G12" s="17">
        <v>2.59427299396882E-2</v>
      </c>
      <c r="H12" s="17">
        <v>1.9195323529528501E-2</v>
      </c>
      <c r="I12" s="17">
        <v>4.1348572001443998E-2</v>
      </c>
      <c r="J12" s="17">
        <v>2.7574072086913901E-2</v>
      </c>
      <c r="K12" s="17">
        <v>0.214192809738914</v>
      </c>
      <c r="L12" s="17"/>
      <c r="M12" s="17">
        <v>0</v>
      </c>
      <c r="N12" s="17">
        <v>3.6715228252834901E-2</v>
      </c>
      <c r="O12" s="17">
        <v>0.14372073249403899</v>
      </c>
      <c r="P12" s="17">
        <v>4.5810672686204798E-2</v>
      </c>
      <c r="Q12" s="17">
        <v>0</v>
      </c>
      <c r="R12" s="17"/>
      <c r="S12" s="17">
        <v>3.7252991427398602E-2</v>
      </c>
      <c r="T12" s="17">
        <v>8.2090009325371194E-2</v>
      </c>
      <c r="U12" s="17">
        <v>7.1114683306315998E-2</v>
      </c>
      <c r="V12" s="17">
        <v>1.53333431617501E-2</v>
      </c>
      <c r="W12" s="17"/>
      <c r="X12" s="17">
        <v>3.9036992728457003E-2</v>
      </c>
      <c r="Y12" s="17">
        <v>2.62964016226051E-2</v>
      </c>
      <c r="Z12" s="17">
        <v>0.18266139402274001</v>
      </c>
      <c r="AA12" s="17"/>
      <c r="AB12" s="17">
        <v>3.1320327658134202E-2</v>
      </c>
      <c r="AC12" s="17">
        <v>0.100553368769179</v>
      </c>
      <c r="AD12" s="17"/>
      <c r="AE12" s="17">
        <v>9.4514287960126203E-2</v>
      </c>
      <c r="AF12" s="17">
        <v>4.3225157034365101E-2</v>
      </c>
      <c r="AG12" s="17"/>
      <c r="AH12" s="17">
        <v>4.3912318705766798E-2</v>
      </c>
      <c r="AI12" s="17">
        <v>1.1549201325681199E-2</v>
      </c>
      <c r="AJ12" s="17"/>
      <c r="AK12" s="17">
        <v>5.7013773518071603E-2</v>
      </c>
      <c r="AL12" s="17">
        <v>7.2159502849747995E-2</v>
      </c>
      <c r="AM12" s="17">
        <v>4.5573307142449199E-2</v>
      </c>
      <c r="AN12" s="17">
        <v>4.2491705391136697E-2</v>
      </c>
      <c r="AO12" s="17">
        <v>0</v>
      </c>
      <c r="AP12" s="17"/>
      <c r="AQ12" s="17">
        <v>2.2148976441830399E-2</v>
      </c>
      <c r="AR12" s="17">
        <v>5.8551323362984603E-2</v>
      </c>
      <c r="AS12" s="17"/>
      <c r="AT12" s="17">
        <v>3.0817674644045299E-2</v>
      </c>
      <c r="AU12" s="17">
        <v>6.2493692751857399E-2</v>
      </c>
      <c r="AV12" s="17"/>
      <c r="AW12" s="17">
        <v>0</v>
      </c>
      <c r="AX12" s="17">
        <v>3.4706496698595699E-2</v>
      </c>
      <c r="AY12" s="17">
        <v>0.117594669249031</v>
      </c>
      <c r="AZ12" s="17">
        <v>1.4044029263289501E-2</v>
      </c>
      <c r="BA12" s="17">
        <v>3.40518319804941E-2</v>
      </c>
      <c r="BB12" s="17"/>
      <c r="BC12" s="17">
        <v>5.4716961765516603E-2</v>
      </c>
      <c r="BD12" s="17"/>
      <c r="BE12" s="17">
        <v>3.3158976861779398E-2</v>
      </c>
      <c r="BF12" s="17">
        <v>0.145885652031639</v>
      </c>
      <c r="BG12" s="17">
        <v>3.3737220315656402E-2</v>
      </c>
      <c r="BH12" s="17">
        <v>3.5399805643220497E-2</v>
      </c>
      <c r="BI12" s="17"/>
      <c r="BJ12" s="17">
        <v>4.6425061088699503E-2</v>
      </c>
      <c r="BK12" s="17"/>
      <c r="BL12" s="17">
        <v>5.6559317444879E-2</v>
      </c>
      <c r="BM12" s="17"/>
      <c r="BN12" s="17">
        <v>4.8985242212670303E-2</v>
      </c>
      <c r="BO12" s="17"/>
      <c r="BP12" s="17">
        <v>5.1768195591726303E-2</v>
      </c>
      <c r="BQ12" s="17">
        <v>4.0176967103415097E-2</v>
      </c>
    </row>
    <row r="13" spans="2:69" ht="29" x14ac:dyDescent="0.35">
      <c r="B13" s="18" t="s">
        <v>284</v>
      </c>
      <c r="C13" s="17">
        <v>3.3237946626575199E-2</v>
      </c>
      <c r="D13" s="17">
        <v>2.48951717680699E-2</v>
      </c>
      <c r="E13" s="17">
        <v>4.0050135573652099E-2</v>
      </c>
      <c r="F13" s="17"/>
      <c r="G13" s="17">
        <v>4.6650162916609401E-2</v>
      </c>
      <c r="H13" s="17">
        <v>6.0134493697311102E-2</v>
      </c>
      <c r="I13" s="17">
        <v>1.21184638198373E-2</v>
      </c>
      <c r="J13" s="17">
        <v>1.6162850554509198E-2</v>
      </c>
      <c r="K13" s="17">
        <v>1.6129526972475002E-2</v>
      </c>
      <c r="L13" s="17"/>
      <c r="M13" s="17">
        <v>2.4083049423790501E-2</v>
      </c>
      <c r="N13" s="17">
        <v>4.9739451891716399E-2</v>
      </c>
      <c r="O13" s="17">
        <v>3.0423478014343201E-2</v>
      </c>
      <c r="P13" s="17">
        <v>0</v>
      </c>
      <c r="Q13" s="17">
        <v>2.7164582177927499E-2</v>
      </c>
      <c r="R13" s="17"/>
      <c r="S13" s="17">
        <v>5.9865042095553697E-2</v>
      </c>
      <c r="T13" s="17">
        <v>3.1598907061573998E-2</v>
      </c>
      <c r="U13" s="17">
        <v>3.2093210673624001E-2</v>
      </c>
      <c r="V13" s="17">
        <v>1.891611603546E-2</v>
      </c>
      <c r="W13" s="17"/>
      <c r="X13" s="17">
        <v>2.5480403766870201E-2</v>
      </c>
      <c r="Y13" s="17">
        <v>8.3862660987129495E-2</v>
      </c>
      <c r="Z13" s="17">
        <v>3.9500123567383402E-2</v>
      </c>
      <c r="AA13" s="17"/>
      <c r="AB13" s="17">
        <v>4.6880222647479201E-2</v>
      </c>
      <c r="AC13" s="17">
        <v>0</v>
      </c>
      <c r="AD13" s="17"/>
      <c r="AE13" s="17">
        <v>2.9374892505674498E-2</v>
      </c>
      <c r="AF13" s="17">
        <v>3.4042011348965298E-2</v>
      </c>
      <c r="AG13" s="17"/>
      <c r="AH13" s="17">
        <v>2.8245480631521401E-2</v>
      </c>
      <c r="AI13" s="17">
        <v>4.6446606061181402E-2</v>
      </c>
      <c r="AJ13" s="17"/>
      <c r="AK13" s="17">
        <v>4.52759480600744E-2</v>
      </c>
      <c r="AL13" s="17">
        <v>3.0541583590969201E-2</v>
      </c>
      <c r="AM13" s="17">
        <v>2.9351659857463901E-2</v>
      </c>
      <c r="AN13" s="17">
        <v>4.1383560588765501E-2</v>
      </c>
      <c r="AO13" s="17">
        <v>3.0829829760971001E-2</v>
      </c>
      <c r="AP13" s="17"/>
      <c r="AQ13" s="17">
        <v>3.5131846546625101E-2</v>
      </c>
      <c r="AR13" s="17">
        <v>3.2780337049962097E-2</v>
      </c>
      <c r="AS13" s="17"/>
      <c r="AT13" s="17">
        <v>3.7902349977486503E-2</v>
      </c>
      <c r="AU13" s="17">
        <v>3.2175258668573299E-2</v>
      </c>
      <c r="AV13" s="17"/>
      <c r="AW13" s="17">
        <v>6.3028457473849303E-2</v>
      </c>
      <c r="AX13" s="17">
        <v>3.8582381549820299E-2</v>
      </c>
      <c r="AY13" s="17">
        <v>2.60277414167801E-2</v>
      </c>
      <c r="AZ13" s="17">
        <v>3.6192097048536001E-2</v>
      </c>
      <c r="BA13" s="17">
        <v>3.7643909898938302E-2</v>
      </c>
      <c r="BB13" s="17"/>
      <c r="BC13" s="17">
        <v>2.6768541889865199E-2</v>
      </c>
      <c r="BD13" s="17"/>
      <c r="BE13" s="17">
        <v>4.38731702225564E-2</v>
      </c>
      <c r="BF13" s="17">
        <v>2.6937592166989301E-2</v>
      </c>
      <c r="BG13" s="17">
        <v>3.5356378200449901E-2</v>
      </c>
      <c r="BH13" s="17">
        <v>2.3765406601529999E-2</v>
      </c>
      <c r="BI13" s="17"/>
      <c r="BJ13" s="17">
        <v>3.3914537616256998E-2</v>
      </c>
      <c r="BK13" s="17"/>
      <c r="BL13" s="17">
        <v>3.0105996277990401E-2</v>
      </c>
      <c r="BM13" s="17"/>
      <c r="BN13" s="17">
        <v>7.4966944973335701E-3</v>
      </c>
      <c r="BO13" s="17"/>
      <c r="BP13" s="17">
        <v>3.45638447715053E-2</v>
      </c>
      <c r="BQ13" s="17">
        <v>2.9996431249384E-2</v>
      </c>
    </row>
    <row r="14" spans="2:69" x14ac:dyDescent="0.35">
      <c r="B14" s="18" t="s">
        <v>141</v>
      </c>
      <c r="C14" s="19">
        <v>6.7100775737743507E-2</v>
      </c>
      <c r="D14" s="19">
        <v>3.98252070618106E-2</v>
      </c>
      <c r="E14" s="19">
        <v>8.9372301772033994E-2</v>
      </c>
      <c r="F14" s="19"/>
      <c r="G14" s="19">
        <v>5.4217865111804597E-2</v>
      </c>
      <c r="H14" s="19">
        <v>9.4494788348106304E-2</v>
      </c>
      <c r="I14" s="19">
        <v>9.4815607822725204E-2</v>
      </c>
      <c r="J14" s="19">
        <v>5.9899773195932302E-2</v>
      </c>
      <c r="K14" s="19">
        <v>0</v>
      </c>
      <c r="L14" s="19"/>
      <c r="M14" s="19">
        <v>0.11837255899289501</v>
      </c>
      <c r="N14" s="19">
        <v>7.4467277264473206E-2</v>
      </c>
      <c r="O14" s="19">
        <v>7.2387963384788506E-2</v>
      </c>
      <c r="P14" s="19">
        <v>1.8212490028537899E-2</v>
      </c>
      <c r="Q14" s="19">
        <v>5.1119984823079501E-2</v>
      </c>
      <c r="R14" s="19"/>
      <c r="S14" s="19">
        <v>9.0435848353536893E-2</v>
      </c>
      <c r="T14" s="19">
        <v>6.0962622135854301E-2</v>
      </c>
      <c r="U14" s="19">
        <v>4.3477546351709799E-2</v>
      </c>
      <c r="V14" s="19">
        <v>3.7478213173490101E-2</v>
      </c>
      <c r="W14" s="19"/>
      <c r="X14" s="19">
        <v>7.1695268406148593E-2</v>
      </c>
      <c r="Y14" s="19">
        <v>4.48620663491726E-2</v>
      </c>
      <c r="Z14" s="19">
        <v>5.4564133498413499E-2</v>
      </c>
      <c r="AA14" s="19"/>
      <c r="AB14" s="19">
        <v>7.1295226828306205E-2</v>
      </c>
      <c r="AC14" s="19">
        <v>5.6881444208145497E-2</v>
      </c>
      <c r="AD14" s="19"/>
      <c r="AE14" s="19">
        <v>5.3719661718882303E-2</v>
      </c>
      <c r="AF14" s="19">
        <v>6.9804232762576607E-2</v>
      </c>
      <c r="AG14" s="19"/>
      <c r="AH14" s="19">
        <v>6.8591531578883494E-2</v>
      </c>
      <c r="AI14" s="19">
        <v>0.10293093428872201</v>
      </c>
      <c r="AJ14" s="19"/>
      <c r="AK14" s="19">
        <v>3.8620732506357398E-2</v>
      </c>
      <c r="AL14" s="19">
        <v>9.3339882461879103E-2</v>
      </c>
      <c r="AM14" s="19">
        <v>5.80686023177929E-2</v>
      </c>
      <c r="AN14" s="19">
        <v>3.7963917195075497E-2</v>
      </c>
      <c r="AO14" s="19">
        <v>9.5211709488995197E-2</v>
      </c>
      <c r="AP14" s="19"/>
      <c r="AQ14" s="19">
        <v>4.8795537263670301E-2</v>
      </c>
      <c r="AR14" s="19">
        <v>7.15237404040618E-2</v>
      </c>
      <c r="AS14" s="19"/>
      <c r="AT14" s="19">
        <v>6.5234527010923402E-2</v>
      </c>
      <c r="AU14" s="19">
        <v>6.5093953105991698E-2</v>
      </c>
      <c r="AV14" s="19"/>
      <c r="AW14" s="19">
        <v>0.151961304798748</v>
      </c>
      <c r="AX14" s="19">
        <v>4.2872804764557203E-2</v>
      </c>
      <c r="AY14" s="19">
        <v>7.0170618640014504E-2</v>
      </c>
      <c r="AZ14" s="19">
        <v>0.118149453219956</v>
      </c>
      <c r="BA14" s="19">
        <v>3.6184225234719501E-2</v>
      </c>
      <c r="BB14" s="19"/>
      <c r="BC14" s="19">
        <v>3.4584419239807103E-2</v>
      </c>
      <c r="BD14" s="19"/>
      <c r="BE14" s="19">
        <v>5.0063870511421402E-2</v>
      </c>
      <c r="BF14" s="19">
        <v>6.1297523004126303E-2</v>
      </c>
      <c r="BG14" s="19">
        <v>0.118456749773444</v>
      </c>
      <c r="BH14" s="19">
        <v>3.0478181439729898E-2</v>
      </c>
      <c r="BI14" s="19"/>
      <c r="BJ14" s="19">
        <v>6.8922526051575797E-2</v>
      </c>
      <c r="BK14" s="19"/>
      <c r="BL14" s="19">
        <v>5.0456525490235597E-2</v>
      </c>
      <c r="BM14" s="19"/>
      <c r="BN14" s="19">
        <v>4.2982977698580303E-2</v>
      </c>
      <c r="BO14" s="19"/>
      <c r="BP14" s="19">
        <v>6.4152728987095203E-2</v>
      </c>
      <c r="BQ14" s="19">
        <v>9.3323862578553796E-2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290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6.6668032254883797E-2</v>
      </c>
      <c r="D9" s="17">
        <v>7.3398227983679107E-2</v>
      </c>
      <c r="E9" s="17">
        <v>6.11725747203175E-2</v>
      </c>
      <c r="F9" s="17"/>
      <c r="G9" s="17">
        <v>0.10056091330693701</v>
      </c>
      <c r="H9" s="17">
        <v>4.2267373572887297E-2</v>
      </c>
      <c r="I9" s="17">
        <v>5.8460216363213302E-2</v>
      </c>
      <c r="J9" s="17">
        <v>5.5148144173827802E-2</v>
      </c>
      <c r="K9" s="17">
        <v>6.6994122591351499E-2</v>
      </c>
      <c r="L9" s="17"/>
      <c r="M9" s="17">
        <v>1.7003003970364201E-2</v>
      </c>
      <c r="N9" s="17">
        <v>9.1983901036944399E-2</v>
      </c>
      <c r="O9" s="17">
        <v>3.6765735092537298E-2</v>
      </c>
      <c r="P9" s="17">
        <v>0.13039317712575799</v>
      </c>
      <c r="Q9" s="17">
        <v>1.8123366302902601E-2</v>
      </c>
      <c r="R9" s="17"/>
      <c r="S9" s="17">
        <v>4.3404891890873903E-2</v>
      </c>
      <c r="T9" s="17">
        <v>5.1951349338338199E-2</v>
      </c>
      <c r="U9" s="17">
        <v>0.120529983290772</v>
      </c>
      <c r="V9" s="17">
        <v>5.1951490902492597E-2</v>
      </c>
      <c r="W9" s="17"/>
      <c r="X9" s="17">
        <v>7.4629771454053306E-2</v>
      </c>
      <c r="Y9" s="17">
        <v>3.8877455659947401E-2</v>
      </c>
      <c r="Z9" s="17">
        <v>3.2693369275601902E-2</v>
      </c>
      <c r="AA9" s="17"/>
      <c r="AB9" s="17">
        <v>8.0820888770864602E-2</v>
      </c>
      <c r="AC9" s="17">
        <v>3.2186110853283503E-2</v>
      </c>
      <c r="AD9" s="17"/>
      <c r="AE9" s="17">
        <v>0.102524722431153</v>
      </c>
      <c r="AF9" s="17">
        <v>5.9843056678040803E-2</v>
      </c>
      <c r="AG9" s="17"/>
      <c r="AH9" s="17">
        <v>6.2819979780844901E-2</v>
      </c>
      <c r="AI9" s="17">
        <v>5.1721877856177698E-2</v>
      </c>
      <c r="AJ9" s="17"/>
      <c r="AK9" s="17">
        <v>0.100378594196008</v>
      </c>
      <c r="AL9" s="17">
        <v>5.0160605622293297E-2</v>
      </c>
      <c r="AM9" s="17">
        <v>5.3834954876824603E-2</v>
      </c>
      <c r="AN9" s="17">
        <v>0.115794699619836</v>
      </c>
      <c r="AO9" s="17">
        <v>5.3945561095362797E-2</v>
      </c>
      <c r="AP9" s="17"/>
      <c r="AQ9" s="17">
        <v>5.57041078806019E-2</v>
      </c>
      <c r="AR9" s="17">
        <v>6.9317167374337005E-2</v>
      </c>
      <c r="AS9" s="17"/>
      <c r="AT9" s="17">
        <v>8.0603471157912998E-2</v>
      </c>
      <c r="AU9" s="17">
        <v>6.2454407557987202E-2</v>
      </c>
      <c r="AV9" s="17"/>
      <c r="AW9" s="17">
        <v>2.7969542107268201E-2</v>
      </c>
      <c r="AX9" s="17">
        <v>6.06508430743136E-2</v>
      </c>
      <c r="AY9" s="17">
        <v>1.5752826234805801E-2</v>
      </c>
      <c r="AZ9" s="17">
        <v>0.11606374096092301</v>
      </c>
      <c r="BA9" s="17">
        <v>0.136764587948738</v>
      </c>
      <c r="BB9" s="17"/>
      <c r="BC9" s="17">
        <v>0.12184650182351001</v>
      </c>
      <c r="BD9" s="17"/>
      <c r="BE9" s="17">
        <v>4.4160313848698798E-2</v>
      </c>
      <c r="BF9" s="17">
        <v>1.43104980996062E-2</v>
      </c>
      <c r="BG9" s="17">
        <v>5.40599132250894E-2</v>
      </c>
      <c r="BH9" s="17">
        <v>0.14572305091024401</v>
      </c>
      <c r="BI9" s="17"/>
      <c r="BJ9" s="17">
        <v>6.2541051593933306E-2</v>
      </c>
      <c r="BK9" s="17"/>
      <c r="BL9" s="17">
        <v>5.9016822266764198E-2</v>
      </c>
      <c r="BM9" s="17"/>
      <c r="BN9" s="17">
        <v>2.5698324588845099E-2</v>
      </c>
      <c r="BO9" s="17"/>
      <c r="BP9" s="17">
        <v>7.2261036209762305E-2</v>
      </c>
      <c r="BQ9" s="17">
        <v>2.6598288835631201E-2</v>
      </c>
    </row>
    <row r="10" spans="2:69" ht="29" x14ac:dyDescent="0.35">
      <c r="B10" s="18" t="s">
        <v>281</v>
      </c>
      <c r="C10" s="17">
        <v>0.26523248031747299</v>
      </c>
      <c r="D10" s="17">
        <v>0.30829538573960902</v>
      </c>
      <c r="E10" s="17">
        <v>0.230070001008011</v>
      </c>
      <c r="F10" s="17"/>
      <c r="G10" s="17">
        <v>0.24282173942121499</v>
      </c>
      <c r="H10" s="17">
        <v>0.32271859526971902</v>
      </c>
      <c r="I10" s="17">
        <v>0.255166837645944</v>
      </c>
      <c r="J10" s="17">
        <v>0.26338126793185601</v>
      </c>
      <c r="K10" s="17">
        <v>0.23076540701755299</v>
      </c>
      <c r="L10" s="17"/>
      <c r="M10" s="17">
        <v>0.32436001307099699</v>
      </c>
      <c r="N10" s="17">
        <v>0.20697375111243599</v>
      </c>
      <c r="O10" s="17">
        <v>0.27973507609078102</v>
      </c>
      <c r="P10" s="17">
        <v>0.31676301386918498</v>
      </c>
      <c r="Q10" s="17">
        <v>0.31908987605217298</v>
      </c>
      <c r="R10" s="17"/>
      <c r="S10" s="17">
        <v>0.190016141751009</v>
      </c>
      <c r="T10" s="17">
        <v>0.315621167775402</v>
      </c>
      <c r="U10" s="17">
        <v>0.23045532882995101</v>
      </c>
      <c r="V10" s="17">
        <v>0.344800458992228</v>
      </c>
      <c r="W10" s="17"/>
      <c r="X10" s="17">
        <v>0.27418162169747801</v>
      </c>
      <c r="Y10" s="17">
        <v>0.32147170764548999</v>
      </c>
      <c r="Z10" s="17">
        <v>0.127329923614005</v>
      </c>
      <c r="AA10" s="17"/>
      <c r="AB10" s="17">
        <v>0.241961102062931</v>
      </c>
      <c r="AC10" s="17">
        <v>0.32193070480480102</v>
      </c>
      <c r="AD10" s="17"/>
      <c r="AE10" s="17">
        <v>0.21855109216348201</v>
      </c>
      <c r="AF10" s="17">
        <v>0.27301540072062502</v>
      </c>
      <c r="AG10" s="17"/>
      <c r="AH10" s="17">
        <v>0.29079980403743899</v>
      </c>
      <c r="AI10" s="17">
        <v>0.13810427816828899</v>
      </c>
      <c r="AJ10" s="17"/>
      <c r="AK10" s="17">
        <v>0.24334625683181699</v>
      </c>
      <c r="AL10" s="17">
        <v>0.20993894089317999</v>
      </c>
      <c r="AM10" s="17">
        <v>0.32060522561129201</v>
      </c>
      <c r="AN10" s="17">
        <v>0.22050057132780199</v>
      </c>
      <c r="AO10" s="17">
        <v>0.36165200743859199</v>
      </c>
      <c r="AP10" s="17"/>
      <c r="AQ10" s="17">
        <v>0.26187535844057502</v>
      </c>
      <c r="AR10" s="17">
        <v>0.26604363781553397</v>
      </c>
      <c r="AS10" s="17"/>
      <c r="AT10" s="17">
        <v>0.26565232852542298</v>
      </c>
      <c r="AU10" s="17">
        <v>0.25535440614899502</v>
      </c>
      <c r="AV10" s="17"/>
      <c r="AW10" s="17">
        <v>0.216612069662624</v>
      </c>
      <c r="AX10" s="17">
        <v>0.242142576399864</v>
      </c>
      <c r="AY10" s="17">
        <v>0.23952891969065601</v>
      </c>
      <c r="AZ10" s="17">
        <v>0.29816268723355999</v>
      </c>
      <c r="BA10" s="17">
        <v>0.37317030337460599</v>
      </c>
      <c r="BB10" s="17"/>
      <c r="BC10" s="17">
        <v>0.20642884707082701</v>
      </c>
      <c r="BD10" s="17"/>
      <c r="BE10" s="17">
        <v>0.25606864494925202</v>
      </c>
      <c r="BF10" s="17">
        <v>0.19868054341594499</v>
      </c>
      <c r="BG10" s="17">
        <v>0.28221469490839401</v>
      </c>
      <c r="BH10" s="17">
        <v>0.24332626918490199</v>
      </c>
      <c r="BI10" s="17"/>
      <c r="BJ10" s="17">
        <v>0.26579545146135097</v>
      </c>
      <c r="BK10" s="17"/>
      <c r="BL10" s="17">
        <v>0.283478095743803</v>
      </c>
      <c r="BM10" s="17"/>
      <c r="BN10" s="17">
        <v>0.29465399224704403</v>
      </c>
      <c r="BO10" s="17"/>
      <c r="BP10" s="17">
        <v>0.27896353026509801</v>
      </c>
      <c r="BQ10" s="17">
        <v>0.210056779999541</v>
      </c>
    </row>
    <row r="11" spans="2:69" x14ac:dyDescent="0.35">
      <c r="B11" s="18" t="s">
        <v>282</v>
      </c>
      <c r="C11" s="17">
        <v>0.40551818714173599</v>
      </c>
      <c r="D11" s="17">
        <v>0.46033814153747399</v>
      </c>
      <c r="E11" s="17">
        <v>0.36075563586262899</v>
      </c>
      <c r="F11" s="17"/>
      <c r="G11" s="17">
        <v>0.42608572783233301</v>
      </c>
      <c r="H11" s="17">
        <v>0.40105085250688299</v>
      </c>
      <c r="I11" s="17">
        <v>0.39711738858640699</v>
      </c>
      <c r="J11" s="17">
        <v>0.454010264531858</v>
      </c>
      <c r="K11" s="17">
        <v>0.32731031947574901</v>
      </c>
      <c r="L11" s="17"/>
      <c r="M11" s="17">
        <v>0.37577708261533799</v>
      </c>
      <c r="N11" s="17">
        <v>0.41134053123634001</v>
      </c>
      <c r="O11" s="17">
        <v>0.41029766809461299</v>
      </c>
      <c r="P11" s="17">
        <v>0.33781608778113698</v>
      </c>
      <c r="Q11" s="17">
        <v>0.45738265694359598</v>
      </c>
      <c r="R11" s="17"/>
      <c r="S11" s="17">
        <v>0.34845657816665498</v>
      </c>
      <c r="T11" s="17">
        <v>0.469088899262468</v>
      </c>
      <c r="U11" s="17">
        <v>0.42283136591870302</v>
      </c>
      <c r="V11" s="17">
        <v>0.44935018957676398</v>
      </c>
      <c r="W11" s="17"/>
      <c r="X11" s="17">
        <v>0.41704640338349303</v>
      </c>
      <c r="Y11" s="17">
        <v>0.32586216855348799</v>
      </c>
      <c r="Z11" s="17">
        <v>0.40125554039518202</v>
      </c>
      <c r="AA11" s="17"/>
      <c r="AB11" s="17">
        <v>0.40069672869161799</v>
      </c>
      <c r="AC11" s="17">
        <v>0.41726515505103001</v>
      </c>
      <c r="AD11" s="17"/>
      <c r="AE11" s="17">
        <v>0.41898613905646598</v>
      </c>
      <c r="AF11" s="17">
        <v>0.40360201906915</v>
      </c>
      <c r="AG11" s="17"/>
      <c r="AH11" s="17">
        <v>0.40842246414553302</v>
      </c>
      <c r="AI11" s="17">
        <v>0.36317641453521898</v>
      </c>
      <c r="AJ11" s="17"/>
      <c r="AK11" s="17">
        <v>0.30282895264298998</v>
      </c>
      <c r="AL11" s="17">
        <v>0.453752582465559</v>
      </c>
      <c r="AM11" s="17">
        <v>0.41797309674504401</v>
      </c>
      <c r="AN11" s="17">
        <v>0.40805738036746197</v>
      </c>
      <c r="AO11" s="17">
        <v>0.26460827736874598</v>
      </c>
      <c r="AP11" s="17"/>
      <c r="AQ11" s="17">
        <v>0.48484438329997098</v>
      </c>
      <c r="AR11" s="17">
        <v>0.38635116218228299</v>
      </c>
      <c r="AS11" s="17"/>
      <c r="AT11" s="17">
        <v>0.39360235571658098</v>
      </c>
      <c r="AU11" s="17">
        <v>0.42052920420013601</v>
      </c>
      <c r="AV11" s="17"/>
      <c r="AW11" s="17">
        <v>0.36485917423521402</v>
      </c>
      <c r="AX11" s="17">
        <v>0.47882855991419498</v>
      </c>
      <c r="AY11" s="17">
        <v>0.44114324709731401</v>
      </c>
      <c r="AZ11" s="17">
        <v>0.214846404427564</v>
      </c>
      <c r="BA11" s="17">
        <v>0.32464453259910198</v>
      </c>
      <c r="BB11" s="17"/>
      <c r="BC11" s="17">
        <v>0.49073488864034498</v>
      </c>
      <c r="BD11" s="17"/>
      <c r="BE11" s="17">
        <v>0.46118891585962501</v>
      </c>
      <c r="BF11" s="17">
        <v>0.50518268638458097</v>
      </c>
      <c r="BG11" s="17">
        <v>0.31924688498913101</v>
      </c>
      <c r="BH11" s="17">
        <v>0.43935185972758301</v>
      </c>
      <c r="BI11" s="17"/>
      <c r="BJ11" s="17">
        <v>0.41646496625026902</v>
      </c>
      <c r="BK11" s="17"/>
      <c r="BL11" s="17">
        <v>0.43197331577050002</v>
      </c>
      <c r="BM11" s="17"/>
      <c r="BN11" s="17">
        <v>0.44770760765922202</v>
      </c>
      <c r="BO11" s="17"/>
      <c r="BP11" s="17">
        <v>0.38237639643777199</v>
      </c>
      <c r="BQ11" s="17">
        <v>0.56304625941890096</v>
      </c>
    </row>
    <row r="12" spans="2:69" ht="29" x14ac:dyDescent="0.35">
      <c r="B12" s="18" t="s">
        <v>283</v>
      </c>
      <c r="C12" s="17">
        <v>4.9834691660076098E-2</v>
      </c>
      <c r="D12" s="17">
        <v>3.8850341232631903E-2</v>
      </c>
      <c r="E12" s="17">
        <v>5.8803826251592597E-2</v>
      </c>
      <c r="F12" s="17"/>
      <c r="G12" s="17">
        <v>6.4302423614349402E-2</v>
      </c>
      <c r="H12" s="17">
        <v>1.8576142488419999E-2</v>
      </c>
      <c r="I12" s="17">
        <v>2.42369276396746E-2</v>
      </c>
      <c r="J12" s="17">
        <v>5.0396515151723199E-2</v>
      </c>
      <c r="K12" s="17">
        <v>0.124352830266182</v>
      </c>
      <c r="L12" s="17"/>
      <c r="M12" s="17">
        <v>2.4083049423790501E-2</v>
      </c>
      <c r="N12" s="17">
        <v>4.7564851077879E-2</v>
      </c>
      <c r="O12" s="17">
        <v>6.7797473960134497E-2</v>
      </c>
      <c r="P12" s="17">
        <v>5.86689712685904E-2</v>
      </c>
      <c r="Q12" s="17">
        <v>3.9299306088079002E-2</v>
      </c>
      <c r="R12" s="17"/>
      <c r="S12" s="17">
        <v>6.9006029016689494E-2</v>
      </c>
      <c r="T12" s="17">
        <v>7.4477326207088397E-3</v>
      </c>
      <c r="U12" s="17">
        <v>8.5839325018292098E-2</v>
      </c>
      <c r="V12" s="17">
        <v>2.8251232560389299E-2</v>
      </c>
      <c r="W12" s="17"/>
      <c r="X12" s="17">
        <v>4.1280872959250502E-2</v>
      </c>
      <c r="Y12" s="17">
        <v>1.5229467881484601E-2</v>
      </c>
      <c r="Z12" s="17">
        <v>0.159816752908372</v>
      </c>
      <c r="AA12" s="17"/>
      <c r="AB12" s="17">
        <v>4.6030774065013803E-2</v>
      </c>
      <c r="AC12" s="17">
        <v>5.9102530091349498E-2</v>
      </c>
      <c r="AD12" s="17"/>
      <c r="AE12" s="17">
        <v>4.0830492260104503E-2</v>
      </c>
      <c r="AF12" s="17">
        <v>5.1661823865090398E-2</v>
      </c>
      <c r="AG12" s="17"/>
      <c r="AH12" s="17">
        <v>5.0330193313433497E-2</v>
      </c>
      <c r="AI12" s="17">
        <v>7.9918038364446706E-2</v>
      </c>
      <c r="AJ12" s="17"/>
      <c r="AK12" s="17">
        <v>6.7127619265393207E-2</v>
      </c>
      <c r="AL12" s="17">
        <v>4.7838892658759298E-2</v>
      </c>
      <c r="AM12" s="17">
        <v>5.3843430301457003E-2</v>
      </c>
      <c r="AN12" s="17">
        <v>4.2491705391136697E-2</v>
      </c>
      <c r="AO12" s="17">
        <v>3.0829829760971001E-2</v>
      </c>
      <c r="AP12" s="17"/>
      <c r="AQ12" s="17">
        <v>1.6677121492730901E-2</v>
      </c>
      <c r="AR12" s="17">
        <v>5.78463196691213E-2</v>
      </c>
      <c r="AS12" s="17"/>
      <c r="AT12" s="17">
        <v>3.1780723510457E-2</v>
      </c>
      <c r="AU12" s="17">
        <v>5.9628972930436903E-2</v>
      </c>
      <c r="AV12" s="17"/>
      <c r="AW12" s="17">
        <v>6.52729788528085E-2</v>
      </c>
      <c r="AX12" s="17">
        <v>3.44474977239171E-2</v>
      </c>
      <c r="AY12" s="17">
        <v>7.2943474817250706E-2</v>
      </c>
      <c r="AZ12" s="17">
        <v>9.07502238048285E-2</v>
      </c>
      <c r="BA12" s="17">
        <v>2.9794510851689701E-2</v>
      </c>
      <c r="BB12" s="17"/>
      <c r="BC12" s="17">
        <v>5.6432317135028699E-2</v>
      </c>
      <c r="BD12" s="17"/>
      <c r="BE12" s="17">
        <v>4.96040290819025E-2</v>
      </c>
      <c r="BF12" s="17">
        <v>2.49018143548589E-2</v>
      </c>
      <c r="BG12" s="17">
        <v>7.8536131942397197E-2</v>
      </c>
      <c r="BH12" s="17">
        <v>4.5268202189976403E-2</v>
      </c>
      <c r="BI12" s="17"/>
      <c r="BJ12" s="17">
        <v>4.5618848693791299E-2</v>
      </c>
      <c r="BK12" s="17"/>
      <c r="BL12" s="17">
        <v>3.9644800907001503E-2</v>
      </c>
      <c r="BM12" s="17"/>
      <c r="BN12" s="17">
        <v>7.3111555294344197E-2</v>
      </c>
      <c r="BO12" s="17"/>
      <c r="BP12" s="17">
        <v>4.79369650316393E-2</v>
      </c>
      <c r="BQ12" s="17">
        <v>5.1131988414696301E-2</v>
      </c>
    </row>
    <row r="13" spans="2:69" ht="29" x14ac:dyDescent="0.35">
      <c r="B13" s="18" t="s">
        <v>284</v>
      </c>
      <c r="C13" s="17">
        <v>1.9917699819694702E-2</v>
      </c>
      <c r="D13" s="17">
        <v>1.15442984562239E-2</v>
      </c>
      <c r="E13" s="17">
        <v>2.67548964581154E-2</v>
      </c>
      <c r="F13" s="17"/>
      <c r="G13" s="17">
        <v>1.3632918198471899E-2</v>
      </c>
      <c r="H13" s="17">
        <v>2.80608836838524E-2</v>
      </c>
      <c r="I13" s="17">
        <v>0</v>
      </c>
      <c r="J13" s="17">
        <v>1.6162850554509198E-2</v>
      </c>
      <c r="K13" s="17">
        <v>6.1821240735235101E-2</v>
      </c>
      <c r="L13" s="17"/>
      <c r="M13" s="17">
        <v>2.4083049423790501E-2</v>
      </c>
      <c r="N13" s="17">
        <v>1.5444788050907999E-2</v>
      </c>
      <c r="O13" s="17">
        <v>3.7545286360356402E-2</v>
      </c>
      <c r="P13" s="17">
        <v>0</v>
      </c>
      <c r="Q13" s="17">
        <v>2.1685295128246899E-2</v>
      </c>
      <c r="R13" s="17"/>
      <c r="S13" s="17">
        <v>2.5700828107621601E-2</v>
      </c>
      <c r="T13" s="17">
        <v>3.3906826883368997E-2</v>
      </c>
      <c r="U13" s="17">
        <v>1.8943928354996101E-2</v>
      </c>
      <c r="V13" s="17">
        <v>1.7147547550828202E-2</v>
      </c>
      <c r="W13" s="17"/>
      <c r="X13" s="17">
        <v>1.5386691257990101E-2</v>
      </c>
      <c r="Y13" s="17">
        <v>4.4590707788421703E-2</v>
      </c>
      <c r="Z13" s="17">
        <v>2.9155986342775001E-2</v>
      </c>
      <c r="AA13" s="17"/>
      <c r="AB13" s="17">
        <v>2.0173865545698201E-2</v>
      </c>
      <c r="AC13" s="17">
        <v>1.9293579422525201E-2</v>
      </c>
      <c r="AD13" s="17"/>
      <c r="AE13" s="17">
        <v>6.3214959222515299E-2</v>
      </c>
      <c r="AF13" s="17">
        <v>1.1573407820456001E-2</v>
      </c>
      <c r="AG13" s="17"/>
      <c r="AH13" s="17">
        <v>1.9540575134098501E-2</v>
      </c>
      <c r="AI13" s="17">
        <v>1.46077322879123E-2</v>
      </c>
      <c r="AJ13" s="17"/>
      <c r="AK13" s="17">
        <v>2.8506886759035802E-2</v>
      </c>
      <c r="AL13" s="17">
        <v>1.1383126841416E-2</v>
      </c>
      <c r="AM13" s="17">
        <v>3.22103624389996E-2</v>
      </c>
      <c r="AN13" s="17">
        <v>1.3035248893468999E-2</v>
      </c>
      <c r="AO13" s="17">
        <v>0</v>
      </c>
      <c r="AP13" s="17"/>
      <c r="AQ13" s="17">
        <v>0</v>
      </c>
      <c r="AR13" s="17">
        <v>2.4730272060237601E-2</v>
      </c>
      <c r="AS13" s="17"/>
      <c r="AT13" s="17">
        <v>8.2605058905461208E-3</v>
      </c>
      <c r="AU13" s="17">
        <v>2.5851506626684201E-2</v>
      </c>
      <c r="AV13" s="17"/>
      <c r="AW13" s="17">
        <v>3.3311475769231103E-2</v>
      </c>
      <c r="AX13" s="17">
        <v>1.5654337177954301E-2</v>
      </c>
      <c r="AY13" s="17">
        <v>1.3874985808145401E-2</v>
      </c>
      <c r="AZ13" s="17">
        <v>1.8640113146090001E-2</v>
      </c>
      <c r="BA13" s="17">
        <v>3.3534377430769598E-2</v>
      </c>
      <c r="BB13" s="17"/>
      <c r="BC13" s="17">
        <v>1.8693385919580498E-2</v>
      </c>
      <c r="BD13" s="17"/>
      <c r="BE13" s="17">
        <v>1.27546857150717E-2</v>
      </c>
      <c r="BF13" s="17">
        <v>2.49018143548589E-2</v>
      </c>
      <c r="BG13" s="17">
        <v>1.71038529833927E-2</v>
      </c>
      <c r="BH13" s="17">
        <v>2.5618054609439399E-2</v>
      </c>
      <c r="BI13" s="17"/>
      <c r="BJ13" s="17">
        <v>1.5505862036944399E-2</v>
      </c>
      <c r="BK13" s="17"/>
      <c r="BL13" s="17">
        <v>2.0620424640861001E-2</v>
      </c>
      <c r="BM13" s="17"/>
      <c r="BN13" s="17">
        <v>2.2853138000832902E-2</v>
      </c>
      <c r="BO13" s="17"/>
      <c r="BP13" s="17">
        <v>2.37978549639478E-2</v>
      </c>
      <c r="BQ13" s="17">
        <v>0</v>
      </c>
    </row>
    <row r="14" spans="2:69" x14ac:dyDescent="0.35">
      <c r="B14" s="18" t="s">
        <v>141</v>
      </c>
      <c r="C14" s="19">
        <v>0.19282890880613601</v>
      </c>
      <c r="D14" s="19">
        <v>0.10757360505038301</v>
      </c>
      <c r="E14" s="19">
        <v>0.26244306569933501</v>
      </c>
      <c r="F14" s="19"/>
      <c r="G14" s="19">
        <v>0.15259627762669301</v>
      </c>
      <c r="H14" s="19">
        <v>0.187326152478238</v>
      </c>
      <c r="I14" s="19">
        <v>0.26501862976476198</v>
      </c>
      <c r="J14" s="19">
        <v>0.160900957656225</v>
      </c>
      <c r="K14" s="19">
        <v>0.18875607991393001</v>
      </c>
      <c r="L14" s="19"/>
      <c r="M14" s="19">
        <v>0.23469380149572</v>
      </c>
      <c r="N14" s="19">
        <v>0.226692177485493</v>
      </c>
      <c r="O14" s="19">
        <v>0.16785876040157799</v>
      </c>
      <c r="P14" s="19">
        <v>0.156358749955329</v>
      </c>
      <c r="Q14" s="19">
        <v>0.14441949948500299</v>
      </c>
      <c r="R14" s="19"/>
      <c r="S14" s="19">
        <v>0.32341553106715099</v>
      </c>
      <c r="T14" s="19">
        <v>0.121984024119715</v>
      </c>
      <c r="U14" s="19">
        <v>0.121400068587286</v>
      </c>
      <c r="V14" s="19">
        <v>0.108499080417298</v>
      </c>
      <c r="W14" s="19"/>
      <c r="X14" s="19">
        <v>0.17747463924773499</v>
      </c>
      <c r="Y14" s="19">
        <v>0.25396849247116798</v>
      </c>
      <c r="Z14" s="19">
        <v>0.249748427464064</v>
      </c>
      <c r="AA14" s="19"/>
      <c r="AB14" s="19">
        <v>0.210316640863874</v>
      </c>
      <c r="AC14" s="19">
        <v>0.15022191977701099</v>
      </c>
      <c r="AD14" s="19"/>
      <c r="AE14" s="19">
        <v>0.15589259486627799</v>
      </c>
      <c r="AF14" s="19">
        <v>0.20030429184663801</v>
      </c>
      <c r="AG14" s="19"/>
      <c r="AH14" s="19">
        <v>0.16808698358865001</v>
      </c>
      <c r="AI14" s="19">
        <v>0.352471658787955</v>
      </c>
      <c r="AJ14" s="19"/>
      <c r="AK14" s="19">
        <v>0.25781169030475598</v>
      </c>
      <c r="AL14" s="19">
        <v>0.22692585151879199</v>
      </c>
      <c r="AM14" s="19">
        <v>0.121532930026383</v>
      </c>
      <c r="AN14" s="19">
        <v>0.200120394400293</v>
      </c>
      <c r="AO14" s="19">
        <v>0.28896432433632802</v>
      </c>
      <c r="AP14" s="19"/>
      <c r="AQ14" s="19">
        <v>0.180899028886121</v>
      </c>
      <c r="AR14" s="19">
        <v>0.19571144089848699</v>
      </c>
      <c r="AS14" s="19"/>
      <c r="AT14" s="19">
        <v>0.220100615199079</v>
      </c>
      <c r="AU14" s="19">
        <v>0.17618150253576101</v>
      </c>
      <c r="AV14" s="19"/>
      <c r="AW14" s="19">
        <v>0.291974759372855</v>
      </c>
      <c r="AX14" s="19">
        <v>0.168276185709756</v>
      </c>
      <c r="AY14" s="19">
        <v>0.21675654635182801</v>
      </c>
      <c r="AZ14" s="19">
        <v>0.26153683042703402</v>
      </c>
      <c r="BA14" s="19">
        <v>0.102091687795095</v>
      </c>
      <c r="BB14" s="19"/>
      <c r="BC14" s="19">
        <v>0.10586405941071</v>
      </c>
      <c r="BD14" s="19"/>
      <c r="BE14" s="19">
        <v>0.17622341054545099</v>
      </c>
      <c r="BF14" s="19">
        <v>0.23202264339015</v>
      </c>
      <c r="BG14" s="19">
        <v>0.248838521951596</v>
      </c>
      <c r="BH14" s="19">
        <v>0.100712563377856</v>
      </c>
      <c r="BI14" s="19"/>
      <c r="BJ14" s="19">
        <v>0.19407381996371101</v>
      </c>
      <c r="BK14" s="19"/>
      <c r="BL14" s="19">
        <v>0.16526654067106999</v>
      </c>
      <c r="BM14" s="19"/>
      <c r="BN14" s="19">
        <v>0.135975382209711</v>
      </c>
      <c r="BO14" s="19"/>
      <c r="BP14" s="19">
        <v>0.194664217091781</v>
      </c>
      <c r="BQ14" s="19">
        <v>0.14916668333123101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291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0.121739155772718</v>
      </c>
      <c r="D9" s="17">
        <v>0.137252020902671</v>
      </c>
      <c r="E9" s="17">
        <v>0.109072318878752</v>
      </c>
      <c r="F9" s="17"/>
      <c r="G9" s="17">
        <v>9.9735956837813194E-2</v>
      </c>
      <c r="H9" s="17">
        <v>0.134529794533053</v>
      </c>
      <c r="I9" s="17">
        <v>0.132752410209627</v>
      </c>
      <c r="J9" s="17">
        <v>9.9702353377672207E-2</v>
      </c>
      <c r="K9" s="17">
        <v>0.15126768655282499</v>
      </c>
      <c r="L9" s="17"/>
      <c r="M9" s="17">
        <v>7.3389497114860605E-2</v>
      </c>
      <c r="N9" s="17">
        <v>0.13445552729820401</v>
      </c>
      <c r="O9" s="17">
        <v>0.134590774840741</v>
      </c>
      <c r="P9" s="17">
        <v>0.10806231947374199</v>
      </c>
      <c r="Q9" s="17">
        <v>0.111199699291233</v>
      </c>
      <c r="R9" s="17"/>
      <c r="S9" s="17">
        <v>0.106339424338722</v>
      </c>
      <c r="T9" s="17">
        <v>0.123850519892754</v>
      </c>
      <c r="U9" s="17">
        <v>8.7700257524391895E-2</v>
      </c>
      <c r="V9" s="17">
        <v>0.13517016778493399</v>
      </c>
      <c r="W9" s="17"/>
      <c r="X9" s="17">
        <v>0.124054442539906</v>
      </c>
      <c r="Y9" s="17">
        <v>0.10461507364074001</v>
      </c>
      <c r="Z9" s="17">
        <v>0.122166868919984</v>
      </c>
      <c r="AA9" s="17"/>
      <c r="AB9" s="17">
        <v>0.13120376349209301</v>
      </c>
      <c r="AC9" s="17">
        <v>9.8679651205002106E-2</v>
      </c>
      <c r="AD9" s="17"/>
      <c r="AE9" s="17">
        <v>0.141922111433674</v>
      </c>
      <c r="AF9" s="17">
        <v>0.11804080102262</v>
      </c>
      <c r="AG9" s="17"/>
      <c r="AH9" s="17">
        <v>0.12290926277367301</v>
      </c>
      <c r="AI9" s="17">
        <v>0.112616290102715</v>
      </c>
      <c r="AJ9" s="17"/>
      <c r="AK9" s="17">
        <v>7.7725844786494303E-2</v>
      </c>
      <c r="AL9" s="17">
        <v>0.104647194427195</v>
      </c>
      <c r="AM9" s="17">
        <v>0.12114212773807199</v>
      </c>
      <c r="AN9" s="17">
        <v>0.17574957392680399</v>
      </c>
      <c r="AO9" s="17">
        <v>0.146903202060574</v>
      </c>
      <c r="AP9" s="17"/>
      <c r="AQ9" s="17">
        <v>0.111312351595413</v>
      </c>
      <c r="AR9" s="17">
        <v>0.124258510356607</v>
      </c>
      <c r="AS9" s="17"/>
      <c r="AT9" s="17">
        <v>0.16950818804464399</v>
      </c>
      <c r="AU9" s="17">
        <v>0.10389626523666901</v>
      </c>
      <c r="AV9" s="17"/>
      <c r="AW9" s="17">
        <v>2.7969542107268201E-2</v>
      </c>
      <c r="AX9" s="17">
        <v>0.168126096519327</v>
      </c>
      <c r="AY9" s="17">
        <v>8.3440926577354593E-2</v>
      </c>
      <c r="AZ9" s="17">
        <v>8.0755466083383798E-2</v>
      </c>
      <c r="BA9" s="17">
        <v>0.13437213278337701</v>
      </c>
      <c r="BB9" s="17"/>
      <c r="BC9" s="17">
        <v>0.17888939265839299</v>
      </c>
      <c r="BD9" s="17"/>
      <c r="BE9" s="17">
        <v>0.16170838638684601</v>
      </c>
      <c r="BF9" s="17">
        <v>5.0503399992818603E-2</v>
      </c>
      <c r="BG9" s="17">
        <v>4.5107883673111998E-2</v>
      </c>
      <c r="BH9" s="17">
        <v>0.17346771331480901</v>
      </c>
      <c r="BI9" s="17"/>
      <c r="BJ9" s="17">
        <v>0.126028282498338</v>
      </c>
      <c r="BK9" s="17"/>
      <c r="BL9" s="17">
        <v>0.12723761607373499</v>
      </c>
      <c r="BM9" s="17"/>
      <c r="BN9" s="17">
        <v>9.6092104519887603E-2</v>
      </c>
      <c r="BO9" s="17"/>
      <c r="BP9" s="17">
        <v>0.11628693683314401</v>
      </c>
      <c r="BQ9" s="17">
        <v>0.13310163225076199</v>
      </c>
    </row>
    <row r="10" spans="2:69" ht="29" x14ac:dyDescent="0.35">
      <c r="B10" s="18" t="s">
        <v>281</v>
      </c>
      <c r="C10" s="17">
        <v>0.15721985056191501</v>
      </c>
      <c r="D10" s="17">
        <v>0.18108392809299501</v>
      </c>
      <c r="E10" s="17">
        <v>0.13773393515048901</v>
      </c>
      <c r="F10" s="17"/>
      <c r="G10" s="17">
        <v>0.17028793876148801</v>
      </c>
      <c r="H10" s="17">
        <v>0.114552760136062</v>
      </c>
      <c r="I10" s="17">
        <v>0.13302987071796099</v>
      </c>
      <c r="J10" s="17">
        <v>0.24401162280653099</v>
      </c>
      <c r="K10" s="17">
        <v>0.15011777215517799</v>
      </c>
      <c r="L10" s="17"/>
      <c r="M10" s="17">
        <v>0.211775053764377</v>
      </c>
      <c r="N10" s="17">
        <v>0.14881208260950801</v>
      </c>
      <c r="O10" s="17">
        <v>0.12882110730212401</v>
      </c>
      <c r="P10" s="17">
        <v>0.177137865199233</v>
      </c>
      <c r="Q10" s="17">
        <v>0.168802195252272</v>
      </c>
      <c r="R10" s="17"/>
      <c r="S10" s="17">
        <v>0.20003378843015801</v>
      </c>
      <c r="T10" s="17">
        <v>0.13072190204400799</v>
      </c>
      <c r="U10" s="17">
        <v>0.18448698473012401</v>
      </c>
      <c r="V10" s="17">
        <v>0.16413059824241499</v>
      </c>
      <c r="W10" s="17"/>
      <c r="X10" s="17">
        <v>0.17736711695622001</v>
      </c>
      <c r="Y10" s="17">
        <v>8.1107392380659393E-2</v>
      </c>
      <c r="Z10" s="17">
        <v>7.7844472031339804E-2</v>
      </c>
      <c r="AA10" s="17"/>
      <c r="AB10" s="17">
        <v>0.14579750342578399</v>
      </c>
      <c r="AC10" s="17">
        <v>0.185049177858855</v>
      </c>
      <c r="AD10" s="17"/>
      <c r="AE10" s="17">
        <v>0.166133071503379</v>
      </c>
      <c r="AF10" s="17">
        <v>0.155762596203052</v>
      </c>
      <c r="AG10" s="17"/>
      <c r="AH10" s="17">
        <v>0.16310160816869501</v>
      </c>
      <c r="AI10" s="17">
        <v>0.11413750960008499</v>
      </c>
      <c r="AJ10" s="17"/>
      <c r="AK10" s="17">
        <v>0.22852372312271199</v>
      </c>
      <c r="AL10" s="17">
        <v>0.164581348843021</v>
      </c>
      <c r="AM10" s="17">
        <v>0.134791113669081</v>
      </c>
      <c r="AN10" s="17">
        <v>0.15713002091700301</v>
      </c>
      <c r="AO10" s="17">
        <v>0.138141631590672</v>
      </c>
      <c r="AP10" s="17"/>
      <c r="AQ10" s="17">
        <v>0.17868049468092101</v>
      </c>
      <c r="AR10" s="17">
        <v>0.152034467656949</v>
      </c>
      <c r="AS10" s="17"/>
      <c r="AT10" s="17">
        <v>0.14728629027797199</v>
      </c>
      <c r="AU10" s="17">
        <v>0.159136328995339</v>
      </c>
      <c r="AV10" s="17"/>
      <c r="AW10" s="17">
        <v>0.13349653192911601</v>
      </c>
      <c r="AX10" s="17">
        <v>0.18034966282606199</v>
      </c>
      <c r="AY10" s="17">
        <v>0.15029232453594299</v>
      </c>
      <c r="AZ10" s="17">
        <v>0.10351080992292</v>
      </c>
      <c r="BA10" s="17">
        <v>0.16554231659146701</v>
      </c>
      <c r="BB10" s="17"/>
      <c r="BC10" s="17">
        <v>0.17363732649706501</v>
      </c>
      <c r="BD10" s="17"/>
      <c r="BE10" s="17">
        <v>0.15633017777872099</v>
      </c>
      <c r="BF10" s="17">
        <v>0.22119880830067501</v>
      </c>
      <c r="BG10" s="17">
        <v>8.0258886242889599E-2</v>
      </c>
      <c r="BH10" s="17">
        <v>0.17696331719130101</v>
      </c>
      <c r="BI10" s="17"/>
      <c r="BJ10" s="17">
        <v>0.16198302879818599</v>
      </c>
      <c r="BK10" s="17"/>
      <c r="BL10" s="17">
        <v>0.136428117749577</v>
      </c>
      <c r="BM10" s="17"/>
      <c r="BN10" s="17">
        <v>0.14980889773439701</v>
      </c>
      <c r="BO10" s="17"/>
      <c r="BP10" s="17">
        <v>0.156640860750937</v>
      </c>
      <c r="BQ10" s="17">
        <v>0.181795540149923</v>
      </c>
    </row>
    <row r="11" spans="2:69" x14ac:dyDescent="0.35">
      <c r="B11" s="18" t="s">
        <v>282</v>
      </c>
      <c r="C11" s="17">
        <v>0.37164473183531199</v>
      </c>
      <c r="D11" s="17">
        <v>0.35373177273429901</v>
      </c>
      <c r="E11" s="17">
        <v>0.386271335581301</v>
      </c>
      <c r="F11" s="17"/>
      <c r="G11" s="17">
        <v>0.39032367598047302</v>
      </c>
      <c r="H11" s="17">
        <v>0.368674217173101</v>
      </c>
      <c r="I11" s="17">
        <v>0.35766281424159801</v>
      </c>
      <c r="J11" s="17">
        <v>0.452102301043663</v>
      </c>
      <c r="K11" s="17">
        <v>0.26753205465950403</v>
      </c>
      <c r="L11" s="17"/>
      <c r="M11" s="17">
        <v>0.41853688194731897</v>
      </c>
      <c r="N11" s="17">
        <v>0.37692724001896799</v>
      </c>
      <c r="O11" s="17">
        <v>0.34016602311683602</v>
      </c>
      <c r="P11" s="17">
        <v>0.36824965703395302</v>
      </c>
      <c r="Q11" s="17">
        <v>0.37571496219845901</v>
      </c>
      <c r="R11" s="17"/>
      <c r="S11" s="17">
        <v>0.27728766173645403</v>
      </c>
      <c r="T11" s="17">
        <v>0.432321176980838</v>
      </c>
      <c r="U11" s="17">
        <v>0.31448723557243102</v>
      </c>
      <c r="V11" s="17">
        <v>0.42180485614683599</v>
      </c>
      <c r="W11" s="17"/>
      <c r="X11" s="17">
        <v>0.37625040641584001</v>
      </c>
      <c r="Y11" s="17">
        <v>0.44853241650013498</v>
      </c>
      <c r="Z11" s="17">
        <v>0.24602156719735599</v>
      </c>
      <c r="AA11" s="17"/>
      <c r="AB11" s="17">
        <v>0.36648453616735999</v>
      </c>
      <c r="AC11" s="17">
        <v>0.38421699675146298</v>
      </c>
      <c r="AD11" s="17"/>
      <c r="AE11" s="17">
        <v>0.36722803447610602</v>
      </c>
      <c r="AF11" s="17">
        <v>0.37313167847297801</v>
      </c>
      <c r="AG11" s="17"/>
      <c r="AH11" s="17">
        <v>0.37962279736655702</v>
      </c>
      <c r="AI11" s="17">
        <v>0.32134780405006702</v>
      </c>
      <c r="AJ11" s="17"/>
      <c r="AK11" s="17">
        <v>0.29089667185694301</v>
      </c>
      <c r="AL11" s="17">
        <v>0.32704214117781</v>
      </c>
      <c r="AM11" s="17">
        <v>0.424288516319964</v>
      </c>
      <c r="AN11" s="17">
        <v>0.40799245660199801</v>
      </c>
      <c r="AO11" s="17">
        <v>0.34374127372925101</v>
      </c>
      <c r="AP11" s="17"/>
      <c r="AQ11" s="17">
        <v>0.441771286036299</v>
      </c>
      <c r="AR11" s="17">
        <v>0.354700550974684</v>
      </c>
      <c r="AS11" s="17"/>
      <c r="AT11" s="17">
        <v>0.37087555941731698</v>
      </c>
      <c r="AU11" s="17">
        <v>0.37301610160203302</v>
      </c>
      <c r="AV11" s="17"/>
      <c r="AW11" s="17">
        <v>0.28611307889820897</v>
      </c>
      <c r="AX11" s="17">
        <v>0.43686747608526</v>
      </c>
      <c r="AY11" s="17">
        <v>0.29245097809038001</v>
      </c>
      <c r="AZ11" s="17">
        <v>0.39090137044922102</v>
      </c>
      <c r="BA11" s="17">
        <v>0.34836752108536201</v>
      </c>
      <c r="BB11" s="17"/>
      <c r="BC11" s="17">
        <v>0.34413613208657001</v>
      </c>
      <c r="BD11" s="17"/>
      <c r="BE11" s="17">
        <v>0.41493140947662499</v>
      </c>
      <c r="BF11" s="17">
        <v>0.39893741189639698</v>
      </c>
      <c r="BG11" s="17">
        <v>0.414285887910946</v>
      </c>
      <c r="BH11" s="17">
        <v>0.32228043127459999</v>
      </c>
      <c r="BI11" s="17"/>
      <c r="BJ11" s="17">
        <v>0.36553005506136999</v>
      </c>
      <c r="BK11" s="17"/>
      <c r="BL11" s="17">
        <v>0.38664282257746102</v>
      </c>
      <c r="BM11" s="17"/>
      <c r="BN11" s="17">
        <v>0.39857437442378402</v>
      </c>
      <c r="BO11" s="17"/>
      <c r="BP11" s="17">
        <v>0.36940882342119802</v>
      </c>
      <c r="BQ11" s="17">
        <v>0.39978558605417902</v>
      </c>
    </row>
    <row r="12" spans="2:69" ht="29" x14ac:dyDescent="0.35">
      <c r="B12" s="18" t="s">
        <v>283</v>
      </c>
      <c r="C12" s="17">
        <v>0.11702756895546899</v>
      </c>
      <c r="D12" s="17">
        <v>0.13629653932863001</v>
      </c>
      <c r="E12" s="17">
        <v>0.101293731086912</v>
      </c>
      <c r="F12" s="17"/>
      <c r="G12" s="17">
        <v>0.13056273096212601</v>
      </c>
      <c r="H12" s="17">
        <v>0.161162415369457</v>
      </c>
      <c r="I12" s="17">
        <v>0.104596988280442</v>
      </c>
      <c r="J12" s="17">
        <v>3.0780866657730301E-2</v>
      </c>
      <c r="K12" s="17">
        <v>0.13376602732975201</v>
      </c>
      <c r="L12" s="17"/>
      <c r="M12" s="17">
        <v>8.7649568790474405E-2</v>
      </c>
      <c r="N12" s="17">
        <v>0.113942663528539</v>
      </c>
      <c r="O12" s="17">
        <v>9.9522649201088206E-2</v>
      </c>
      <c r="P12" s="17">
        <v>0.128941844146576</v>
      </c>
      <c r="Q12" s="17">
        <v>0.156082318121817</v>
      </c>
      <c r="R12" s="17"/>
      <c r="S12" s="17">
        <v>0.106656515323846</v>
      </c>
      <c r="T12" s="17">
        <v>0.10436627649465099</v>
      </c>
      <c r="U12" s="17">
        <v>0.184333841570468</v>
      </c>
      <c r="V12" s="17">
        <v>0.122305682087472</v>
      </c>
      <c r="W12" s="17"/>
      <c r="X12" s="17">
        <v>0.111742720098761</v>
      </c>
      <c r="Y12" s="17">
        <v>0.125509366358905</v>
      </c>
      <c r="Z12" s="17">
        <v>0.150938470411979</v>
      </c>
      <c r="AA12" s="17"/>
      <c r="AB12" s="17">
        <v>0.119437413078697</v>
      </c>
      <c r="AC12" s="17">
        <v>0.111156241456783</v>
      </c>
      <c r="AD12" s="17"/>
      <c r="AE12" s="17">
        <v>8.38486196273142E-2</v>
      </c>
      <c r="AF12" s="17">
        <v>0.123646923161555</v>
      </c>
      <c r="AG12" s="17"/>
      <c r="AH12" s="17">
        <v>0.123605279207445</v>
      </c>
      <c r="AI12" s="17">
        <v>0.126031106085228</v>
      </c>
      <c r="AJ12" s="17"/>
      <c r="AK12" s="17">
        <v>0.129080549500043</v>
      </c>
      <c r="AL12" s="17">
        <v>0.11160256370069301</v>
      </c>
      <c r="AM12" s="17">
        <v>0.109712516925438</v>
      </c>
      <c r="AN12" s="17">
        <v>0.12963957226374401</v>
      </c>
      <c r="AO12" s="17">
        <v>0.13421038399852001</v>
      </c>
      <c r="AP12" s="17"/>
      <c r="AQ12" s="17">
        <v>4.83152620241293E-2</v>
      </c>
      <c r="AR12" s="17">
        <v>0.13363003530022499</v>
      </c>
      <c r="AS12" s="17"/>
      <c r="AT12" s="17">
        <v>8.98427282313988E-2</v>
      </c>
      <c r="AU12" s="17">
        <v>0.13011477118207401</v>
      </c>
      <c r="AV12" s="17"/>
      <c r="AW12" s="17">
        <v>6.6696343626469104E-2</v>
      </c>
      <c r="AX12" s="17">
        <v>6.1667314421829003E-2</v>
      </c>
      <c r="AY12" s="17">
        <v>0.21496727453771999</v>
      </c>
      <c r="AZ12" s="17">
        <v>0.120697984033002</v>
      </c>
      <c r="BA12" s="17">
        <v>0.113488186457108</v>
      </c>
      <c r="BB12" s="17"/>
      <c r="BC12" s="17">
        <v>8.6860978468509806E-2</v>
      </c>
      <c r="BD12" s="17"/>
      <c r="BE12" s="17">
        <v>8.9121792346450096E-2</v>
      </c>
      <c r="BF12" s="17">
        <v>0.10850491365652599</v>
      </c>
      <c r="BG12" s="17">
        <v>0.213536759403333</v>
      </c>
      <c r="BH12" s="17">
        <v>9.1429472864385894E-2</v>
      </c>
      <c r="BI12" s="17"/>
      <c r="BJ12" s="17">
        <v>0.114824358476019</v>
      </c>
      <c r="BK12" s="17"/>
      <c r="BL12" s="17">
        <v>0.119625649383718</v>
      </c>
      <c r="BM12" s="17"/>
      <c r="BN12" s="17">
        <v>0.144240950664866</v>
      </c>
      <c r="BO12" s="17"/>
      <c r="BP12" s="17">
        <v>0.112198253894364</v>
      </c>
      <c r="BQ12" s="17">
        <v>0.149988114832077</v>
      </c>
    </row>
    <row r="13" spans="2:69" ht="29" x14ac:dyDescent="0.35">
      <c r="B13" s="18" t="s">
        <v>284</v>
      </c>
      <c r="C13" s="17">
        <v>0.122015643509501</v>
      </c>
      <c r="D13" s="17">
        <v>0.13876831776281001</v>
      </c>
      <c r="E13" s="17">
        <v>0.108336455910902</v>
      </c>
      <c r="F13" s="17"/>
      <c r="G13" s="17">
        <v>0.122560214218479</v>
      </c>
      <c r="H13" s="17">
        <v>0.11533447100352399</v>
      </c>
      <c r="I13" s="17">
        <v>0.10141437970207499</v>
      </c>
      <c r="J13" s="17">
        <v>5.0396515151723199E-2</v>
      </c>
      <c r="K13" s="17">
        <v>0.25834107544888502</v>
      </c>
      <c r="L13" s="17"/>
      <c r="M13" s="17">
        <v>8.1703373517997599E-2</v>
      </c>
      <c r="N13" s="17">
        <v>9.4258397570108399E-2</v>
      </c>
      <c r="O13" s="17">
        <v>0.226810895664569</v>
      </c>
      <c r="P13" s="17">
        <v>9.6811277349985098E-2</v>
      </c>
      <c r="Q13" s="17">
        <v>9.68460471814519E-2</v>
      </c>
      <c r="R13" s="17"/>
      <c r="S13" s="17">
        <v>0.14153437290694701</v>
      </c>
      <c r="T13" s="17">
        <v>0.105078142668211</v>
      </c>
      <c r="U13" s="17">
        <v>0.16697049425329899</v>
      </c>
      <c r="V13" s="17">
        <v>9.1631015731569301E-2</v>
      </c>
      <c r="W13" s="17"/>
      <c r="X13" s="17">
        <v>0.10746708682028901</v>
      </c>
      <c r="Y13" s="17">
        <v>5.7112272285607703E-2</v>
      </c>
      <c r="Z13" s="17">
        <v>0.31596772595115902</v>
      </c>
      <c r="AA13" s="17"/>
      <c r="AB13" s="17">
        <v>0.12941248020287399</v>
      </c>
      <c r="AC13" s="17">
        <v>0.103994041920212</v>
      </c>
      <c r="AD13" s="17"/>
      <c r="AE13" s="17">
        <v>0.13682583416028099</v>
      </c>
      <c r="AF13" s="17">
        <v>0.117656054457634</v>
      </c>
      <c r="AG13" s="17"/>
      <c r="AH13" s="17">
        <v>9.9551119321660997E-2</v>
      </c>
      <c r="AI13" s="17">
        <v>0.166687451777597</v>
      </c>
      <c r="AJ13" s="17"/>
      <c r="AK13" s="17">
        <v>0.20445585518022799</v>
      </c>
      <c r="AL13" s="17">
        <v>0.13288210094019801</v>
      </c>
      <c r="AM13" s="17">
        <v>0.130635190859408</v>
      </c>
      <c r="AN13" s="17">
        <v>4.5418762739254999E-2</v>
      </c>
      <c r="AO13" s="17">
        <v>8.0112017560549503E-2</v>
      </c>
      <c r="AP13" s="17"/>
      <c r="AQ13" s="17">
        <v>0.122126578160168</v>
      </c>
      <c r="AR13" s="17">
        <v>0.121988839158338</v>
      </c>
      <c r="AS13" s="17"/>
      <c r="AT13" s="17">
        <v>8.8318726644565401E-2</v>
      </c>
      <c r="AU13" s="17">
        <v>0.135789575291723</v>
      </c>
      <c r="AV13" s="17"/>
      <c r="AW13" s="17">
        <v>0.26236315751161299</v>
      </c>
      <c r="AX13" s="17">
        <v>5.2682294029948402E-2</v>
      </c>
      <c r="AY13" s="17">
        <v>0.158288157320914</v>
      </c>
      <c r="AZ13" s="17">
        <v>0.13596289166983799</v>
      </c>
      <c r="BA13" s="17">
        <v>0.211733700572176</v>
      </c>
      <c r="BB13" s="17"/>
      <c r="BC13" s="17">
        <v>0.171644828294473</v>
      </c>
      <c r="BD13" s="17"/>
      <c r="BE13" s="17">
        <v>5.6769421674304398E-2</v>
      </c>
      <c r="BF13" s="17">
        <v>0.15844916794104899</v>
      </c>
      <c r="BG13" s="17">
        <v>9.0399323739577805E-2</v>
      </c>
      <c r="BH13" s="17">
        <v>0.19945393847002299</v>
      </c>
      <c r="BI13" s="17"/>
      <c r="BJ13" s="17">
        <v>0.11985457743650101</v>
      </c>
      <c r="BK13" s="17"/>
      <c r="BL13" s="17">
        <v>0.115331587539938</v>
      </c>
      <c r="BM13" s="17"/>
      <c r="BN13" s="17">
        <v>0.118253771265662</v>
      </c>
      <c r="BO13" s="17"/>
      <c r="BP13" s="17">
        <v>0.140168292933771</v>
      </c>
      <c r="BQ13" s="17">
        <v>3.2722636951007598E-2</v>
      </c>
    </row>
    <row r="14" spans="2:69" x14ac:dyDescent="0.35">
      <c r="B14" s="18" t="s">
        <v>141</v>
      </c>
      <c r="C14" s="19">
        <v>0.110353049365085</v>
      </c>
      <c r="D14" s="19">
        <v>5.28674211785942E-2</v>
      </c>
      <c r="E14" s="19">
        <v>0.157292223391644</v>
      </c>
      <c r="F14" s="19"/>
      <c r="G14" s="19">
        <v>8.6529483239621494E-2</v>
      </c>
      <c r="H14" s="19">
        <v>0.10574634178480199</v>
      </c>
      <c r="I14" s="19">
        <v>0.17054353684829601</v>
      </c>
      <c r="J14" s="19">
        <v>0.123006340962681</v>
      </c>
      <c r="K14" s="19">
        <v>3.89753838538551E-2</v>
      </c>
      <c r="L14" s="19"/>
      <c r="M14" s="19">
        <v>0.12694562486497099</v>
      </c>
      <c r="N14" s="19">
        <v>0.13160408897467299</v>
      </c>
      <c r="O14" s="19">
        <v>7.0088549874642303E-2</v>
      </c>
      <c r="P14" s="19">
        <v>0.12079703679651101</v>
      </c>
      <c r="Q14" s="19">
        <v>9.1354777954766903E-2</v>
      </c>
      <c r="R14" s="19"/>
      <c r="S14" s="19">
        <v>0.16814823726387401</v>
      </c>
      <c r="T14" s="19">
        <v>0.103661981919537</v>
      </c>
      <c r="U14" s="19">
        <v>6.20211863492863E-2</v>
      </c>
      <c r="V14" s="19">
        <v>6.4957680006773197E-2</v>
      </c>
      <c r="W14" s="19"/>
      <c r="X14" s="19">
        <v>0.103118227168982</v>
      </c>
      <c r="Y14" s="19">
        <v>0.183123478833953</v>
      </c>
      <c r="Z14" s="19">
        <v>8.7060895488182494E-2</v>
      </c>
      <c r="AA14" s="19"/>
      <c r="AB14" s="19">
        <v>0.107664303633192</v>
      </c>
      <c r="AC14" s="19">
        <v>0.116903890807684</v>
      </c>
      <c r="AD14" s="19"/>
      <c r="AE14" s="19">
        <v>0.10404232879924601</v>
      </c>
      <c r="AF14" s="19">
        <v>0.111761946682159</v>
      </c>
      <c r="AG14" s="19"/>
      <c r="AH14" s="19">
        <v>0.111209933161969</v>
      </c>
      <c r="AI14" s="19">
        <v>0.15917983838430799</v>
      </c>
      <c r="AJ14" s="19"/>
      <c r="AK14" s="19">
        <v>6.9317355553579194E-2</v>
      </c>
      <c r="AL14" s="19">
        <v>0.159244650911083</v>
      </c>
      <c r="AM14" s="19">
        <v>7.9430534488037996E-2</v>
      </c>
      <c r="AN14" s="19">
        <v>8.4069613551195896E-2</v>
      </c>
      <c r="AO14" s="19">
        <v>0.15689149106043199</v>
      </c>
      <c r="AP14" s="19"/>
      <c r="AQ14" s="19">
        <v>9.77940275030693E-2</v>
      </c>
      <c r="AR14" s="19">
        <v>0.113387596553197</v>
      </c>
      <c r="AS14" s="19"/>
      <c r="AT14" s="19">
        <v>0.13416850738410199</v>
      </c>
      <c r="AU14" s="19">
        <v>9.8046957692161096E-2</v>
      </c>
      <c r="AV14" s="19"/>
      <c r="AW14" s="19">
        <v>0.22336134592732501</v>
      </c>
      <c r="AX14" s="19">
        <v>0.100307156117575</v>
      </c>
      <c r="AY14" s="19">
        <v>0.100560338937688</v>
      </c>
      <c r="AZ14" s="19">
        <v>0.168171477841636</v>
      </c>
      <c r="BA14" s="19">
        <v>2.6496142510510402E-2</v>
      </c>
      <c r="BB14" s="19"/>
      <c r="BC14" s="19">
        <v>4.4831341994988297E-2</v>
      </c>
      <c r="BD14" s="19"/>
      <c r="BE14" s="19">
        <v>0.12113881233705399</v>
      </c>
      <c r="BF14" s="19">
        <v>6.2406298212534399E-2</v>
      </c>
      <c r="BG14" s="19">
        <v>0.156411259030141</v>
      </c>
      <c r="BH14" s="19">
        <v>3.6405126884880797E-2</v>
      </c>
      <c r="BI14" s="19"/>
      <c r="BJ14" s="19">
        <v>0.111779697729586</v>
      </c>
      <c r="BK14" s="19"/>
      <c r="BL14" s="19">
        <v>0.11473420667557099</v>
      </c>
      <c r="BM14" s="19"/>
      <c r="BN14" s="19">
        <v>9.3029901391403103E-2</v>
      </c>
      <c r="BO14" s="19"/>
      <c r="BP14" s="19">
        <v>0.105296832166587</v>
      </c>
      <c r="BQ14" s="19">
        <v>0.102606489762052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T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142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120</v>
      </c>
      <c r="D6" s="20" t="s">
        <v>121</v>
      </c>
      <c r="E6" s="20" t="s">
        <v>122</v>
      </c>
      <c r="F6" s="20" t="s">
        <v>123</v>
      </c>
      <c r="G6" s="20" t="s">
        <v>124</v>
      </c>
      <c r="H6" s="20" t="s">
        <v>125</v>
      </c>
      <c r="I6" s="20" t="s">
        <v>126</v>
      </c>
      <c r="J6" s="20" t="s">
        <v>127</v>
      </c>
      <c r="K6" s="20" t="s">
        <v>128</v>
      </c>
      <c r="L6" s="20" t="s">
        <v>129</v>
      </c>
      <c r="M6" s="20" t="s">
        <v>130</v>
      </c>
      <c r="N6" s="20" t="s">
        <v>131</v>
      </c>
      <c r="O6" s="20" t="s">
        <v>132</v>
      </c>
      <c r="P6" s="20" t="s">
        <v>133</v>
      </c>
      <c r="Q6" s="20" t="s">
        <v>134</v>
      </c>
      <c r="R6" s="20" t="s">
        <v>135</v>
      </c>
      <c r="S6" s="20" t="s">
        <v>136</v>
      </c>
    </row>
    <row r="7" spans="2:20" x14ac:dyDescent="0.35">
      <c r="B7" s="18" t="s">
        <v>137</v>
      </c>
      <c r="C7" s="17">
        <v>8.4912906163407298E-2</v>
      </c>
      <c r="D7" s="17">
        <v>4.3274515012573303E-2</v>
      </c>
      <c r="E7" s="17">
        <v>4.9398669745779701E-2</v>
      </c>
      <c r="F7" s="17">
        <v>7.5870010716656194E-2</v>
      </c>
      <c r="G7" s="17">
        <v>3.95919501942412E-2</v>
      </c>
      <c r="H7" s="17">
        <v>9.7674791856127097E-2</v>
      </c>
      <c r="I7" s="17">
        <v>0.13636998287259</v>
      </c>
      <c r="J7" s="17">
        <v>3.22288278426913E-2</v>
      </c>
      <c r="K7" s="17">
        <v>9.8378592780912003E-2</v>
      </c>
      <c r="L7" s="17">
        <v>1.35679633119236E-2</v>
      </c>
      <c r="M7" s="17">
        <v>2.4441943734421202E-2</v>
      </c>
      <c r="N7" s="17">
        <v>3.7321025294073197E-2</v>
      </c>
      <c r="O7" s="17">
        <v>0.24596627412614</v>
      </c>
      <c r="P7" s="17">
        <v>6.8387660526094601E-2</v>
      </c>
      <c r="Q7" s="17">
        <v>0.14795519168719501</v>
      </c>
      <c r="R7" s="17">
        <v>0.10366076505250001</v>
      </c>
      <c r="S7" s="17">
        <v>0.14160618421395199</v>
      </c>
    </row>
    <row r="8" spans="2:20" x14ac:dyDescent="0.35">
      <c r="B8" s="18" t="s">
        <v>138</v>
      </c>
      <c r="C8" s="17">
        <v>0.37651719298397801</v>
      </c>
      <c r="D8" s="17">
        <v>0.103206243542383</v>
      </c>
      <c r="E8" s="17">
        <v>0.211531423216959</v>
      </c>
      <c r="F8" s="17">
        <v>0.18577523099552301</v>
      </c>
      <c r="G8" s="17">
        <v>0.12868382123616301</v>
      </c>
      <c r="H8" s="17">
        <v>0.15713326200222</v>
      </c>
      <c r="I8" s="17">
        <v>0.29627398185947701</v>
      </c>
      <c r="J8" s="17">
        <v>0.152378988979086</v>
      </c>
      <c r="K8" s="17">
        <v>0.17088490225001801</v>
      </c>
      <c r="L8" s="17">
        <v>0.121801906276785</v>
      </c>
      <c r="M8" s="17">
        <v>9.8196055291333004E-2</v>
      </c>
      <c r="N8" s="17">
        <v>0.26067364732787002</v>
      </c>
      <c r="O8" s="17">
        <v>0.220440215957173</v>
      </c>
      <c r="P8" s="17">
        <v>0.156444293446699</v>
      </c>
      <c r="Q8" s="17">
        <v>0.17474797085471899</v>
      </c>
      <c r="R8" s="17">
        <v>0.23237810272786699</v>
      </c>
      <c r="S8" s="17">
        <v>0.220037966785322</v>
      </c>
    </row>
    <row r="9" spans="2:20" x14ac:dyDescent="0.35">
      <c r="B9" s="18" t="s">
        <v>139</v>
      </c>
      <c r="C9" s="17">
        <v>0.399704938110374</v>
      </c>
      <c r="D9" s="17">
        <v>0.46235771136417297</v>
      </c>
      <c r="E9" s="17">
        <v>0.52126063560431202</v>
      </c>
      <c r="F9" s="17">
        <v>0.28938513122693399</v>
      </c>
      <c r="G9" s="17">
        <v>0.53022283865002096</v>
      </c>
      <c r="H9" s="17">
        <v>0.20478061592861299</v>
      </c>
      <c r="I9" s="17">
        <v>0.29942355946621702</v>
      </c>
      <c r="J9" s="17">
        <v>0.56116372542900395</v>
      </c>
      <c r="K9" s="17">
        <v>0.29350374982615801</v>
      </c>
      <c r="L9" s="17">
        <v>0.60541025179276498</v>
      </c>
      <c r="M9" s="17">
        <v>0.48348138507942701</v>
      </c>
      <c r="N9" s="17">
        <v>0.419888579072968</v>
      </c>
      <c r="O9" s="17">
        <v>0.27409214361928003</v>
      </c>
      <c r="P9" s="17">
        <v>0.45824418324432398</v>
      </c>
      <c r="Q9" s="17">
        <v>0.33066877660752803</v>
      </c>
      <c r="R9" s="17">
        <v>0.38498863203509398</v>
      </c>
      <c r="S9" s="17">
        <v>0.39733941882959101</v>
      </c>
    </row>
    <row r="10" spans="2:20" x14ac:dyDescent="0.35">
      <c r="B10" s="18" t="s">
        <v>140</v>
      </c>
      <c r="C10" s="17">
        <v>5.0351994337620998E-2</v>
      </c>
      <c r="D10" s="17">
        <v>0.315398794260489</v>
      </c>
      <c r="E10" s="17">
        <v>0.172287476982322</v>
      </c>
      <c r="F10" s="17">
        <v>0.41227165187081299</v>
      </c>
      <c r="G10" s="17">
        <v>0.19981731158869001</v>
      </c>
      <c r="H10" s="17">
        <v>0.41358805382283897</v>
      </c>
      <c r="I10" s="17">
        <v>0.20458641831872401</v>
      </c>
      <c r="J10" s="17">
        <v>0.17352471024110599</v>
      </c>
      <c r="K10" s="17">
        <v>0.39639110393000998</v>
      </c>
      <c r="L10" s="17">
        <v>0.19843371797477999</v>
      </c>
      <c r="M10" s="17">
        <v>0.32367781953574498</v>
      </c>
      <c r="N10" s="17">
        <v>0.212176920477295</v>
      </c>
      <c r="O10" s="17">
        <v>0.21928599021015799</v>
      </c>
      <c r="P10" s="17">
        <v>0.25211026894541799</v>
      </c>
      <c r="Q10" s="17">
        <v>0.30151842354117903</v>
      </c>
      <c r="R10" s="17">
        <v>0.232317471368502</v>
      </c>
      <c r="S10" s="17">
        <v>0.185361342481727</v>
      </c>
    </row>
    <row r="11" spans="2:20" x14ac:dyDescent="0.35">
      <c r="B11" s="18" t="s">
        <v>141</v>
      </c>
      <c r="C11" s="17">
        <v>8.8512968404619793E-2</v>
      </c>
      <c r="D11" s="17">
        <v>7.57627358203809E-2</v>
      </c>
      <c r="E11" s="17">
        <v>4.5521794450626797E-2</v>
      </c>
      <c r="F11" s="17">
        <v>3.6697975190074103E-2</v>
      </c>
      <c r="G11" s="17">
        <v>0.101684078330885</v>
      </c>
      <c r="H11" s="17">
        <v>0.126823276390201</v>
      </c>
      <c r="I11" s="17">
        <v>6.3346057482991894E-2</v>
      </c>
      <c r="J11" s="17">
        <v>8.0703747508111906E-2</v>
      </c>
      <c r="K11" s="17">
        <v>4.0841651212902098E-2</v>
      </c>
      <c r="L11" s="17">
        <v>6.0786160643746201E-2</v>
      </c>
      <c r="M11" s="17">
        <v>7.0202796359074199E-2</v>
      </c>
      <c r="N11" s="17">
        <v>6.9939827827794204E-2</v>
      </c>
      <c r="O11" s="17">
        <v>4.0215376087248803E-2</v>
      </c>
      <c r="P11" s="17">
        <v>6.4813593837464406E-2</v>
      </c>
      <c r="Q11" s="17">
        <v>4.5109637309379003E-2</v>
      </c>
      <c r="R11" s="17">
        <v>4.6655028816036198E-2</v>
      </c>
      <c r="S11" s="17">
        <v>5.56550876894083E-2</v>
      </c>
    </row>
    <row r="12" spans="2:20" x14ac:dyDescent="0.35">
      <c r="B12" s="16" t="s">
        <v>143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2:20" x14ac:dyDescent="0.35">
      <c r="B13" t="s">
        <v>98</v>
      </c>
    </row>
    <row r="14" spans="2:20" x14ac:dyDescent="0.35">
      <c r="B14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292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0.259722060851862</v>
      </c>
      <c r="D9" s="17">
        <v>0.24105202959978</v>
      </c>
      <c r="E9" s="17">
        <v>0.27496684243761399</v>
      </c>
      <c r="F9" s="17"/>
      <c r="G9" s="17">
        <v>0.24103516403508801</v>
      </c>
      <c r="H9" s="17">
        <v>0.30639244624789502</v>
      </c>
      <c r="I9" s="17">
        <v>0.30768057942255</v>
      </c>
      <c r="J9" s="17">
        <v>0.15058041304959499</v>
      </c>
      <c r="K9" s="17">
        <v>0.25233509433569201</v>
      </c>
      <c r="L9" s="17"/>
      <c r="M9" s="17">
        <v>0.18071446730030999</v>
      </c>
      <c r="N9" s="17">
        <v>0.28124194180612899</v>
      </c>
      <c r="O9" s="17">
        <v>0.28834824515642099</v>
      </c>
      <c r="P9" s="17">
        <v>0.223190533184629</v>
      </c>
      <c r="Q9" s="17">
        <v>0.241997237379207</v>
      </c>
      <c r="R9" s="17"/>
      <c r="S9" s="17">
        <v>0.24521789712071401</v>
      </c>
      <c r="T9" s="17">
        <v>0.25888375307793199</v>
      </c>
      <c r="U9" s="17">
        <v>0.33857632325660902</v>
      </c>
      <c r="V9" s="17">
        <v>0.223795610542429</v>
      </c>
      <c r="W9" s="17"/>
      <c r="X9" s="17">
        <v>0.241444603691778</v>
      </c>
      <c r="Y9" s="17">
        <v>0.35601673764640102</v>
      </c>
      <c r="Z9" s="17">
        <v>0.300673093779324</v>
      </c>
      <c r="AA9" s="17"/>
      <c r="AB9" s="17">
        <v>0.27611876767803001</v>
      </c>
      <c r="AC9" s="17">
        <v>0.219773238125751</v>
      </c>
      <c r="AD9" s="17"/>
      <c r="AE9" s="17">
        <v>0.235680063407983</v>
      </c>
      <c r="AF9" s="17">
        <v>0.26311480064206799</v>
      </c>
      <c r="AG9" s="17"/>
      <c r="AH9" s="17">
        <v>0.24813349241973701</v>
      </c>
      <c r="AI9" s="17">
        <v>0.24273833324233299</v>
      </c>
      <c r="AJ9" s="17"/>
      <c r="AK9" s="17">
        <v>0.35353377637808397</v>
      </c>
      <c r="AL9" s="17">
        <v>0.18062518848935299</v>
      </c>
      <c r="AM9" s="17">
        <v>0.29375183919917802</v>
      </c>
      <c r="AN9" s="17">
        <v>0.30075207689951799</v>
      </c>
      <c r="AO9" s="17">
        <v>0.229036703320877</v>
      </c>
      <c r="AP9" s="17"/>
      <c r="AQ9" s="17">
        <v>0.18263319830986899</v>
      </c>
      <c r="AR9" s="17">
        <v>0.278348494791678</v>
      </c>
      <c r="AS9" s="17"/>
      <c r="AT9" s="17">
        <v>0.20111240906813099</v>
      </c>
      <c r="AU9" s="17">
        <v>0.28952217874564601</v>
      </c>
      <c r="AV9" s="17"/>
      <c r="AW9" s="17">
        <v>0.28190878510640699</v>
      </c>
      <c r="AX9" s="17">
        <v>0.26470402377042201</v>
      </c>
      <c r="AY9" s="17">
        <v>0.21056660287123399</v>
      </c>
      <c r="AZ9" s="17">
        <v>0.25503837694827802</v>
      </c>
      <c r="BA9" s="17">
        <v>0.29833624170984402</v>
      </c>
      <c r="BB9" s="17"/>
      <c r="BC9" s="17">
        <v>0.31853575976257897</v>
      </c>
      <c r="BD9" s="17"/>
      <c r="BE9" s="17">
        <v>0.24860515942342901</v>
      </c>
      <c r="BF9" s="17">
        <v>8.9486649631374093E-2</v>
      </c>
      <c r="BG9" s="17">
        <v>0.158877637546503</v>
      </c>
      <c r="BH9" s="17">
        <v>0.35771473882325699</v>
      </c>
      <c r="BI9" s="17"/>
      <c r="BJ9" s="17">
        <v>0.26668694421719902</v>
      </c>
      <c r="BK9" s="17"/>
      <c r="BL9" s="17">
        <v>0.25746705898936201</v>
      </c>
      <c r="BM9" s="17"/>
      <c r="BN9" s="17">
        <v>0.215250646178125</v>
      </c>
      <c r="BO9" s="17"/>
      <c r="BP9" s="17">
        <v>0.29560586805129402</v>
      </c>
      <c r="BQ9" s="17">
        <v>5.6813363564167399E-2</v>
      </c>
    </row>
    <row r="10" spans="2:69" ht="29" x14ac:dyDescent="0.35">
      <c r="B10" s="18" t="s">
        <v>281</v>
      </c>
      <c r="C10" s="17">
        <v>0.363452421649896</v>
      </c>
      <c r="D10" s="17">
        <v>0.40286346946836399</v>
      </c>
      <c r="E10" s="17">
        <v>0.33127182120279403</v>
      </c>
      <c r="F10" s="17"/>
      <c r="G10" s="17">
        <v>0.368803242309866</v>
      </c>
      <c r="H10" s="17">
        <v>0.32071789152764602</v>
      </c>
      <c r="I10" s="17">
        <v>0.39317471388686898</v>
      </c>
      <c r="J10" s="17">
        <v>0.44816795858398001</v>
      </c>
      <c r="K10" s="17">
        <v>0.27128423892419701</v>
      </c>
      <c r="L10" s="17"/>
      <c r="M10" s="17">
        <v>0.50413059122301895</v>
      </c>
      <c r="N10" s="17">
        <v>0.33934252846866197</v>
      </c>
      <c r="O10" s="17">
        <v>0.31494119470406101</v>
      </c>
      <c r="P10" s="17">
        <v>0.41003066840698099</v>
      </c>
      <c r="Q10" s="17">
        <v>0.37017642125672301</v>
      </c>
      <c r="R10" s="17"/>
      <c r="S10" s="17">
        <v>0.32971313038054401</v>
      </c>
      <c r="T10" s="17">
        <v>0.359030957467391</v>
      </c>
      <c r="U10" s="17">
        <v>0.29854325149542199</v>
      </c>
      <c r="V10" s="17">
        <v>0.40875896408557499</v>
      </c>
      <c r="W10" s="17"/>
      <c r="X10" s="17">
        <v>0.40658888220995598</v>
      </c>
      <c r="Y10" s="17">
        <v>0.208592825306709</v>
      </c>
      <c r="Z10" s="17">
        <v>0.18427016131662299</v>
      </c>
      <c r="AA10" s="17"/>
      <c r="AB10" s="17">
        <v>0.35921824976490901</v>
      </c>
      <c r="AC10" s="17">
        <v>0.37376852864738602</v>
      </c>
      <c r="AD10" s="17"/>
      <c r="AE10" s="17">
        <v>0.37150191929093401</v>
      </c>
      <c r="AF10" s="17">
        <v>0.36251317564420099</v>
      </c>
      <c r="AG10" s="17"/>
      <c r="AH10" s="17">
        <v>0.37108110173331299</v>
      </c>
      <c r="AI10" s="17">
        <v>0.38326323976902299</v>
      </c>
      <c r="AJ10" s="17"/>
      <c r="AK10" s="17">
        <v>0.29956146458798399</v>
      </c>
      <c r="AL10" s="17">
        <v>0.39954065868590999</v>
      </c>
      <c r="AM10" s="17">
        <v>0.34029481013914298</v>
      </c>
      <c r="AN10" s="17">
        <v>0.31271215096635002</v>
      </c>
      <c r="AO10" s="17">
        <v>0.511102416271486</v>
      </c>
      <c r="AP10" s="17"/>
      <c r="AQ10" s="17">
        <v>0.46589522552634999</v>
      </c>
      <c r="AR10" s="17">
        <v>0.33869989507091203</v>
      </c>
      <c r="AS10" s="17"/>
      <c r="AT10" s="17">
        <v>0.38723333834624402</v>
      </c>
      <c r="AU10" s="17">
        <v>0.34917205003142898</v>
      </c>
      <c r="AV10" s="17"/>
      <c r="AW10" s="17">
        <v>0.37177036630157301</v>
      </c>
      <c r="AX10" s="17">
        <v>0.39305786201864001</v>
      </c>
      <c r="AY10" s="17">
        <v>0.33236674894611401</v>
      </c>
      <c r="AZ10" s="17">
        <v>0.31942155292312002</v>
      </c>
      <c r="BA10" s="17">
        <v>0.42899101411118601</v>
      </c>
      <c r="BB10" s="17"/>
      <c r="BC10" s="17">
        <v>0.34319174590241902</v>
      </c>
      <c r="BD10" s="17"/>
      <c r="BE10" s="17">
        <v>0.395202155534638</v>
      </c>
      <c r="BF10" s="17">
        <v>0.40261500147651702</v>
      </c>
      <c r="BG10" s="17">
        <v>0.434410370528241</v>
      </c>
      <c r="BH10" s="17">
        <v>0.33609358957206797</v>
      </c>
      <c r="BI10" s="17"/>
      <c r="BJ10" s="17">
        <v>0.36145267763557998</v>
      </c>
      <c r="BK10" s="17"/>
      <c r="BL10" s="17">
        <v>0.37890495249582101</v>
      </c>
      <c r="BM10" s="17"/>
      <c r="BN10" s="17">
        <v>0.30838010841852798</v>
      </c>
      <c r="BO10" s="17"/>
      <c r="BP10" s="17">
        <v>0.36391424166201702</v>
      </c>
      <c r="BQ10" s="17">
        <v>0.34037807654524899</v>
      </c>
    </row>
    <row r="11" spans="2:69" x14ac:dyDescent="0.35">
      <c r="B11" s="18" t="s">
        <v>282</v>
      </c>
      <c r="C11" s="17">
        <v>0.14652276204081099</v>
      </c>
      <c r="D11" s="17">
        <v>0.18228861174858099</v>
      </c>
      <c r="E11" s="17">
        <v>0.117318602729993</v>
      </c>
      <c r="F11" s="17"/>
      <c r="G11" s="17">
        <v>0.19487033925746899</v>
      </c>
      <c r="H11" s="17">
        <v>0.13464742309475899</v>
      </c>
      <c r="I11" s="17">
        <v>4.7334564742377697E-2</v>
      </c>
      <c r="J11" s="17">
        <v>0.19682190222562401</v>
      </c>
      <c r="K11" s="17">
        <v>0.19508594155159001</v>
      </c>
      <c r="L11" s="17"/>
      <c r="M11" s="17">
        <v>0.14129312964022001</v>
      </c>
      <c r="N11" s="17">
        <v>8.9280319012141104E-2</v>
      </c>
      <c r="O11" s="17">
        <v>0.15123786072502399</v>
      </c>
      <c r="P11" s="17">
        <v>0.218139010088793</v>
      </c>
      <c r="Q11" s="17">
        <v>0.23222068755268299</v>
      </c>
      <c r="R11" s="17"/>
      <c r="S11" s="17">
        <v>0.164376080067209</v>
      </c>
      <c r="T11" s="17">
        <v>0.15945890354349099</v>
      </c>
      <c r="U11" s="17">
        <v>8.6064066500298006E-2</v>
      </c>
      <c r="V11" s="17">
        <v>0.18167111708863201</v>
      </c>
      <c r="W11" s="17"/>
      <c r="X11" s="17">
        <v>0.147968618574434</v>
      </c>
      <c r="Y11" s="17">
        <v>0.14780265909554799</v>
      </c>
      <c r="Z11" s="17">
        <v>0.13314114936329199</v>
      </c>
      <c r="AA11" s="17"/>
      <c r="AB11" s="17">
        <v>0.13513245615566</v>
      </c>
      <c r="AC11" s="17">
        <v>0.17427402425621399</v>
      </c>
      <c r="AD11" s="17"/>
      <c r="AE11" s="17">
        <v>0.15506622965877501</v>
      </c>
      <c r="AF11" s="17">
        <v>0.14511885677125799</v>
      </c>
      <c r="AG11" s="17"/>
      <c r="AH11" s="17">
        <v>0.15581157276239099</v>
      </c>
      <c r="AI11" s="17">
        <v>0.114511206555856</v>
      </c>
      <c r="AJ11" s="17"/>
      <c r="AK11" s="17">
        <v>0.12514735757891901</v>
      </c>
      <c r="AL11" s="17">
        <v>0.16125362067561699</v>
      </c>
      <c r="AM11" s="17">
        <v>0.142885668785804</v>
      </c>
      <c r="AN11" s="17">
        <v>0.14541035773122099</v>
      </c>
      <c r="AO11" s="17">
        <v>0.130520141725952</v>
      </c>
      <c r="AP11" s="17"/>
      <c r="AQ11" s="17">
        <v>0.18239354100112601</v>
      </c>
      <c r="AR11" s="17">
        <v>0.137855560675503</v>
      </c>
      <c r="AS11" s="17"/>
      <c r="AT11" s="17">
        <v>0.19850444599613101</v>
      </c>
      <c r="AU11" s="17">
        <v>0.12755347243087201</v>
      </c>
      <c r="AV11" s="17"/>
      <c r="AW11" s="17">
        <v>0.175742799942122</v>
      </c>
      <c r="AX11" s="17">
        <v>0.158752199464366</v>
      </c>
      <c r="AY11" s="17">
        <v>9.9603303929427095E-2</v>
      </c>
      <c r="AZ11" s="17">
        <v>8.1423867284022095E-2</v>
      </c>
      <c r="BA11" s="17">
        <v>0.14064063524213699</v>
      </c>
      <c r="BB11" s="17"/>
      <c r="BC11" s="17">
        <v>0.16869400697659101</v>
      </c>
      <c r="BD11" s="17"/>
      <c r="BE11" s="17">
        <v>0.16220206166005699</v>
      </c>
      <c r="BF11" s="17">
        <v>8.0814790238603801E-2</v>
      </c>
      <c r="BG11" s="17">
        <v>0.110695418608172</v>
      </c>
      <c r="BH11" s="17">
        <v>0.179738576387688</v>
      </c>
      <c r="BI11" s="17"/>
      <c r="BJ11" s="17">
        <v>0.15190549186645699</v>
      </c>
      <c r="BK11" s="17"/>
      <c r="BL11" s="17">
        <v>0.15274342216804401</v>
      </c>
      <c r="BM11" s="17"/>
      <c r="BN11" s="17">
        <v>0.19382046684885501</v>
      </c>
      <c r="BO11" s="17"/>
      <c r="BP11" s="17">
        <v>0.13395116066561899</v>
      </c>
      <c r="BQ11" s="17">
        <v>0.23951870678828699</v>
      </c>
    </row>
    <row r="12" spans="2:69" ht="29" x14ac:dyDescent="0.35">
      <c r="B12" s="18" t="s">
        <v>283</v>
      </c>
      <c r="C12" s="17">
        <v>7.3212161740940307E-2</v>
      </c>
      <c r="D12" s="17">
        <v>9.3938403604485896E-2</v>
      </c>
      <c r="E12" s="17">
        <v>5.6288406979256397E-2</v>
      </c>
      <c r="F12" s="17"/>
      <c r="G12" s="17">
        <v>6.3027032175102304E-2</v>
      </c>
      <c r="H12" s="17">
        <v>0.103730070675303</v>
      </c>
      <c r="I12" s="17">
        <v>8.1879384238324707E-2</v>
      </c>
      <c r="J12" s="17">
        <v>7.3218958216532598E-2</v>
      </c>
      <c r="K12" s="17">
        <v>2.2845856881380001E-2</v>
      </c>
      <c r="L12" s="17"/>
      <c r="M12" s="17">
        <v>2.4083049423790501E-2</v>
      </c>
      <c r="N12" s="17">
        <v>9.7704394950846804E-2</v>
      </c>
      <c r="O12" s="17">
        <v>6.4312116395730701E-2</v>
      </c>
      <c r="P12" s="17">
        <v>6.5637321006136395E-2</v>
      </c>
      <c r="Q12" s="17">
        <v>5.6993043545372699E-2</v>
      </c>
      <c r="R12" s="17"/>
      <c r="S12" s="17">
        <v>7.5853117442963996E-2</v>
      </c>
      <c r="T12" s="17">
        <v>4.8120826545873803E-2</v>
      </c>
      <c r="U12" s="17">
        <v>9.2045770763310594E-2</v>
      </c>
      <c r="V12" s="17">
        <v>9.64099033860535E-2</v>
      </c>
      <c r="W12" s="17"/>
      <c r="X12" s="17">
        <v>7.5867984801779406E-2</v>
      </c>
      <c r="Y12" s="17">
        <v>5.77781283851189E-2</v>
      </c>
      <c r="Z12" s="17">
        <v>6.8905294614082305E-2</v>
      </c>
      <c r="AA12" s="17"/>
      <c r="AB12" s="17">
        <v>8.4343712577963595E-2</v>
      </c>
      <c r="AC12" s="17">
        <v>4.6091328529161299E-2</v>
      </c>
      <c r="AD12" s="17"/>
      <c r="AE12" s="17">
        <v>6.3814380690858805E-2</v>
      </c>
      <c r="AF12" s="17">
        <v>7.5155226808179598E-2</v>
      </c>
      <c r="AG12" s="17"/>
      <c r="AH12" s="17">
        <v>7.9466147528901104E-2</v>
      </c>
      <c r="AI12" s="17">
        <v>7.5586759849028504E-2</v>
      </c>
      <c r="AJ12" s="17"/>
      <c r="AK12" s="17">
        <v>6.8919543119221799E-2</v>
      </c>
      <c r="AL12" s="17">
        <v>6.0150346589769602E-2</v>
      </c>
      <c r="AM12" s="17">
        <v>8.03831277890171E-2</v>
      </c>
      <c r="AN12" s="17">
        <v>0.10691253179393501</v>
      </c>
      <c r="AO12" s="17">
        <v>3.0829829760971001E-2</v>
      </c>
      <c r="AP12" s="17"/>
      <c r="AQ12" s="17">
        <v>0.100556587302137</v>
      </c>
      <c r="AR12" s="17">
        <v>6.6605122545616999E-2</v>
      </c>
      <c r="AS12" s="17"/>
      <c r="AT12" s="17">
        <v>6.8366352903106206E-2</v>
      </c>
      <c r="AU12" s="17">
        <v>7.1057353419074307E-2</v>
      </c>
      <c r="AV12" s="17"/>
      <c r="AW12" s="17">
        <v>2.7969542107268201E-2</v>
      </c>
      <c r="AX12" s="17">
        <v>7.2625114656354406E-2</v>
      </c>
      <c r="AY12" s="17">
        <v>0.11989695553846599</v>
      </c>
      <c r="AZ12" s="17">
        <v>6.5191104713770903E-2</v>
      </c>
      <c r="BA12" s="17">
        <v>6.3576151112364296E-2</v>
      </c>
      <c r="BB12" s="17"/>
      <c r="BC12" s="17">
        <v>8.5975697373843807E-2</v>
      </c>
      <c r="BD12" s="17"/>
      <c r="BE12" s="17">
        <v>8.3415783420913506E-2</v>
      </c>
      <c r="BF12" s="17">
        <v>0.14153361221517499</v>
      </c>
      <c r="BG12" s="17">
        <v>6.4563508884712004E-2</v>
      </c>
      <c r="BH12" s="17">
        <v>5.7045420124470898E-2</v>
      </c>
      <c r="BI12" s="17"/>
      <c r="BJ12" s="17">
        <v>7.0646225756371903E-2</v>
      </c>
      <c r="BK12" s="17"/>
      <c r="BL12" s="17">
        <v>7.38179522539293E-2</v>
      </c>
      <c r="BM12" s="17"/>
      <c r="BN12" s="17">
        <v>0.11621145172173</v>
      </c>
      <c r="BO12" s="17"/>
      <c r="BP12" s="17">
        <v>6.4297057084809095E-2</v>
      </c>
      <c r="BQ12" s="17">
        <v>0.13502048777550099</v>
      </c>
    </row>
    <row r="13" spans="2:69" ht="29" x14ac:dyDescent="0.35">
      <c r="B13" s="18" t="s">
        <v>284</v>
      </c>
      <c r="C13" s="17">
        <v>5.11386184524927E-2</v>
      </c>
      <c r="D13" s="17">
        <v>2.8481575311597701E-2</v>
      </c>
      <c r="E13" s="17">
        <v>6.9638944959625595E-2</v>
      </c>
      <c r="F13" s="17"/>
      <c r="G13" s="17">
        <v>5.30857939212038E-2</v>
      </c>
      <c r="H13" s="17">
        <v>1.8436063294390299E-2</v>
      </c>
      <c r="I13" s="17">
        <v>2.42369276396746E-2</v>
      </c>
      <c r="J13" s="17">
        <v>2.7574072086913901E-2</v>
      </c>
      <c r="K13" s="17">
        <v>0.186884419797129</v>
      </c>
      <c r="L13" s="17"/>
      <c r="M13" s="17">
        <v>0</v>
      </c>
      <c r="N13" s="17">
        <v>5.7533539953761599E-2</v>
      </c>
      <c r="O13" s="17">
        <v>9.1577015603462805E-2</v>
      </c>
      <c r="P13" s="17">
        <v>4.1364696942724599E-2</v>
      </c>
      <c r="Q13" s="17">
        <v>1.8123366302902601E-2</v>
      </c>
      <c r="R13" s="17"/>
      <c r="S13" s="17">
        <v>5.8539384894347603E-2</v>
      </c>
      <c r="T13" s="17">
        <v>7.6203110123104198E-2</v>
      </c>
      <c r="U13" s="17">
        <v>7.0795516069517506E-2</v>
      </c>
      <c r="V13" s="17">
        <v>2.2197256291108799E-2</v>
      </c>
      <c r="W13" s="17"/>
      <c r="X13" s="17">
        <v>3.48023353972573E-2</v>
      </c>
      <c r="Y13" s="17">
        <v>4.4590707788421703E-2</v>
      </c>
      <c r="Z13" s="17">
        <v>0.193312973695169</v>
      </c>
      <c r="AA13" s="17"/>
      <c r="AB13" s="17">
        <v>4.25342672331765E-2</v>
      </c>
      <c r="AC13" s="17">
        <v>7.2102200053225304E-2</v>
      </c>
      <c r="AD13" s="17"/>
      <c r="AE13" s="17">
        <v>7.1939443619399204E-2</v>
      </c>
      <c r="AF13" s="17">
        <v>4.7200587135985302E-2</v>
      </c>
      <c r="AG13" s="17"/>
      <c r="AH13" s="17">
        <v>4.63301804593425E-2</v>
      </c>
      <c r="AI13" s="17">
        <v>3.94566877412489E-2</v>
      </c>
      <c r="AJ13" s="17"/>
      <c r="AK13" s="17">
        <v>5.7013773518071603E-2</v>
      </c>
      <c r="AL13" s="17">
        <v>6.3369724853314699E-2</v>
      </c>
      <c r="AM13" s="17">
        <v>5.4189753877078299E-2</v>
      </c>
      <c r="AN13" s="17">
        <v>2.40285829981765E-2</v>
      </c>
      <c r="AO13" s="17">
        <v>3.0829829760971001E-2</v>
      </c>
      <c r="AP13" s="17"/>
      <c r="AQ13" s="17">
        <v>0</v>
      </c>
      <c r="AR13" s="17">
        <v>6.3494879356717798E-2</v>
      </c>
      <c r="AS13" s="17"/>
      <c r="AT13" s="17">
        <v>2.2838081625239599E-2</v>
      </c>
      <c r="AU13" s="17">
        <v>6.56329143306187E-2</v>
      </c>
      <c r="AV13" s="17"/>
      <c r="AW13" s="17">
        <v>2.0751845150609599E-2</v>
      </c>
      <c r="AX13" s="17">
        <v>3.3405197824353201E-2</v>
      </c>
      <c r="AY13" s="17">
        <v>8.9259331786675597E-2</v>
      </c>
      <c r="AZ13" s="17">
        <v>0.10186009528809301</v>
      </c>
      <c r="BA13" s="17">
        <v>5.0260585067406299E-2</v>
      </c>
      <c r="BB13" s="17"/>
      <c r="BC13" s="17">
        <v>5.6777863544672999E-2</v>
      </c>
      <c r="BD13" s="17"/>
      <c r="BE13" s="17">
        <v>3.1679231321801699E-2</v>
      </c>
      <c r="BF13" s="17">
        <v>0.13227309505896701</v>
      </c>
      <c r="BG13" s="17">
        <v>0.104835766333366</v>
      </c>
      <c r="BH13" s="17">
        <v>4.9563367641420497E-2</v>
      </c>
      <c r="BI13" s="17"/>
      <c r="BJ13" s="17">
        <v>4.3117861180947299E-2</v>
      </c>
      <c r="BK13" s="17"/>
      <c r="BL13" s="17">
        <v>2.9573202693067499E-2</v>
      </c>
      <c r="BM13" s="17"/>
      <c r="BN13" s="17">
        <v>5.7466030235338701E-2</v>
      </c>
      <c r="BO13" s="17"/>
      <c r="BP13" s="17">
        <v>5.5771995809338101E-2</v>
      </c>
      <c r="BQ13" s="17">
        <v>3.1043504862988701E-2</v>
      </c>
    </row>
    <row r="14" spans="2:69" x14ac:dyDescent="0.35">
      <c r="B14" s="18" t="s">
        <v>141</v>
      </c>
      <c r="C14" s="19">
        <v>0.10595197526399799</v>
      </c>
      <c r="D14" s="19">
        <v>5.1375910267191398E-2</v>
      </c>
      <c r="E14" s="19">
        <v>0.15051538169071699</v>
      </c>
      <c r="F14" s="19"/>
      <c r="G14" s="19">
        <v>7.91784283012716E-2</v>
      </c>
      <c r="H14" s="19">
        <v>0.11607610516000701</v>
      </c>
      <c r="I14" s="19">
        <v>0.145693830070205</v>
      </c>
      <c r="J14" s="19">
        <v>0.10363669583735501</v>
      </c>
      <c r="K14" s="19">
        <v>7.1564448510011897E-2</v>
      </c>
      <c r="L14" s="19"/>
      <c r="M14" s="19">
        <v>0.14977876241266</v>
      </c>
      <c r="N14" s="19">
        <v>0.13489727580845901</v>
      </c>
      <c r="O14" s="19">
        <v>8.9583567415301102E-2</v>
      </c>
      <c r="P14" s="19">
        <v>4.1637770370735301E-2</v>
      </c>
      <c r="Q14" s="19">
        <v>8.0489243963112397E-2</v>
      </c>
      <c r="R14" s="19"/>
      <c r="S14" s="19">
        <v>0.126300390094221</v>
      </c>
      <c r="T14" s="19">
        <v>9.8302449242207005E-2</v>
      </c>
      <c r="U14" s="19">
        <v>0.113975071914842</v>
      </c>
      <c r="V14" s="19">
        <v>6.7167148606201904E-2</v>
      </c>
      <c r="W14" s="19"/>
      <c r="X14" s="19">
        <v>9.3327575324795894E-2</v>
      </c>
      <c r="Y14" s="19">
        <v>0.18521894177780199</v>
      </c>
      <c r="Z14" s="19">
        <v>0.11969732723151</v>
      </c>
      <c r="AA14" s="19"/>
      <c r="AB14" s="19">
        <v>0.10265254659026</v>
      </c>
      <c r="AC14" s="19">
        <v>0.113990680388263</v>
      </c>
      <c r="AD14" s="19"/>
      <c r="AE14" s="19">
        <v>0.10199796333205099</v>
      </c>
      <c r="AF14" s="19">
        <v>0.10689735299830801</v>
      </c>
      <c r="AG14" s="19"/>
      <c r="AH14" s="19">
        <v>9.9177505096315205E-2</v>
      </c>
      <c r="AI14" s="19">
        <v>0.14444377284251</v>
      </c>
      <c r="AJ14" s="19"/>
      <c r="AK14" s="19">
        <v>9.5824084817719896E-2</v>
      </c>
      <c r="AL14" s="19">
        <v>0.135060460706036</v>
      </c>
      <c r="AM14" s="19">
        <v>8.8494800209779595E-2</v>
      </c>
      <c r="AN14" s="19">
        <v>0.11018429961079999</v>
      </c>
      <c r="AO14" s="19">
        <v>6.7681079159743196E-2</v>
      </c>
      <c r="AP14" s="19"/>
      <c r="AQ14" s="19">
        <v>6.8521447860518503E-2</v>
      </c>
      <c r="AR14" s="19">
        <v>0.114996047559572</v>
      </c>
      <c r="AS14" s="19"/>
      <c r="AT14" s="19">
        <v>0.121945372061149</v>
      </c>
      <c r="AU14" s="19">
        <v>9.70620310423599E-2</v>
      </c>
      <c r="AV14" s="19"/>
      <c r="AW14" s="19">
        <v>0.12185666139202</v>
      </c>
      <c r="AX14" s="19">
        <v>7.7455602265864995E-2</v>
      </c>
      <c r="AY14" s="19">
        <v>0.14830705692808299</v>
      </c>
      <c r="AZ14" s="19">
        <v>0.17706500284271701</v>
      </c>
      <c r="BA14" s="19">
        <v>1.8195372757062501E-2</v>
      </c>
      <c r="BB14" s="19"/>
      <c r="BC14" s="19">
        <v>2.6824926439893801E-2</v>
      </c>
      <c r="BD14" s="19"/>
      <c r="BE14" s="19">
        <v>7.8895608639161105E-2</v>
      </c>
      <c r="BF14" s="19">
        <v>0.15327685137936201</v>
      </c>
      <c r="BG14" s="19">
        <v>0.12661729809900599</v>
      </c>
      <c r="BH14" s="19">
        <v>1.9844307451095399E-2</v>
      </c>
      <c r="BI14" s="19"/>
      <c r="BJ14" s="19">
        <v>0.106190799343445</v>
      </c>
      <c r="BK14" s="19"/>
      <c r="BL14" s="19">
        <v>0.107493411399776</v>
      </c>
      <c r="BM14" s="19"/>
      <c r="BN14" s="19">
        <v>0.10887129659742301</v>
      </c>
      <c r="BO14" s="19"/>
      <c r="BP14" s="19">
        <v>8.6459676726922605E-2</v>
      </c>
      <c r="BQ14" s="19">
        <v>0.197225860463807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293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7.6577303090318294E-2</v>
      </c>
      <c r="D9" s="17">
        <v>9.2520724404021898E-2</v>
      </c>
      <c r="E9" s="17">
        <v>6.35589009047344E-2</v>
      </c>
      <c r="F9" s="17"/>
      <c r="G9" s="17">
        <v>9.9735956837813194E-2</v>
      </c>
      <c r="H9" s="17">
        <v>5.0970403900857802E-2</v>
      </c>
      <c r="I9" s="17">
        <v>9.98087883646573E-2</v>
      </c>
      <c r="J9" s="17">
        <v>4.37369226414231E-2</v>
      </c>
      <c r="K9" s="17">
        <v>6.6994122591351499E-2</v>
      </c>
      <c r="L9" s="17"/>
      <c r="M9" s="17">
        <v>3.9015726662417101E-2</v>
      </c>
      <c r="N9" s="17">
        <v>0.10511901311294</v>
      </c>
      <c r="O9" s="17">
        <v>5.8037553142057101E-2</v>
      </c>
      <c r="P9" s="17">
        <v>0.10691264600365601</v>
      </c>
      <c r="Q9" s="17">
        <v>2.4794824424380101E-2</v>
      </c>
      <c r="R9" s="17"/>
      <c r="S9" s="17">
        <v>5.1224008562086698E-2</v>
      </c>
      <c r="T9" s="17">
        <v>5.1951349338338199E-2</v>
      </c>
      <c r="U9" s="17">
        <v>0.19730736631693099</v>
      </c>
      <c r="V9" s="17">
        <v>4.2476846331277601E-2</v>
      </c>
      <c r="W9" s="17"/>
      <c r="X9" s="17">
        <v>7.5017462687890099E-2</v>
      </c>
      <c r="Y9" s="17">
        <v>9.5766553531297302E-2</v>
      </c>
      <c r="Z9" s="17">
        <v>6.7566026571543703E-2</v>
      </c>
      <c r="AA9" s="17"/>
      <c r="AB9" s="17">
        <v>9.4797348516061794E-2</v>
      </c>
      <c r="AC9" s="17">
        <v>3.2186110853283503E-2</v>
      </c>
      <c r="AD9" s="17"/>
      <c r="AE9" s="17">
        <v>6.4658423001247398E-2</v>
      </c>
      <c r="AF9" s="17">
        <v>7.7312580888401303E-2</v>
      </c>
      <c r="AG9" s="17"/>
      <c r="AH9" s="17">
        <v>7.4488850168712997E-2</v>
      </c>
      <c r="AI9" s="17">
        <v>4.7736508101869302E-2</v>
      </c>
      <c r="AJ9" s="17"/>
      <c r="AK9" s="17">
        <v>0.100378594196008</v>
      </c>
      <c r="AL9" s="17">
        <v>5.7903519297276898E-2</v>
      </c>
      <c r="AM9" s="17">
        <v>5.8782246659753498E-2</v>
      </c>
      <c r="AN9" s="17">
        <v>0.13551495605317401</v>
      </c>
      <c r="AO9" s="17">
        <v>9.0782071632546202E-2</v>
      </c>
      <c r="AP9" s="17"/>
      <c r="AQ9" s="17">
        <v>6.8817259009026896E-2</v>
      </c>
      <c r="AR9" s="17">
        <v>7.8452307386451203E-2</v>
      </c>
      <c r="AS9" s="17"/>
      <c r="AT9" s="17">
        <v>8.4978772167569203E-2</v>
      </c>
      <c r="AU9" s="17">
        <v>7.3079088118388799E-2</v>
      </c>
      <c r="AV9" s="17"/>
      <c r="AW9" s="17">
        <v>5.3667486984902299E-2</v>
      </c>
      <c r="AX9" s="17">
        <v>9.2042003101400205E-2</v>
      </c>
      <c r="AY9" s="17">
        <v>7.77919205658843E-3</v>
      </c>
      <c r="AZ9" s="17">
        <v>0.10201971169763401</v>
      </c>
      <c r="BA9" s="17">
        <v>0.12898848813066399</v>
      </c>
      <c r="BB9" s="17"/>
      <c r="BC9" s="17">
        <v>0.12983014156117501</v>
      </c>
      <c r="BD9" s="17"/>
      <c r="BE9" s="17">
        <v>7.1691101837092999E-2</v>
      </c>
      <c r="BF9" s="17">
        <v>1.39615275361389E-2</v>
      </c>
      <c r="BG9" s="17">
        <v>5.40599132250894E-2</v>
      </c>
      <c r="BH9" s="17">
        <v>0.14745533127760899</v>
      </c>
      <c r="BI9" s="17"/>
      <c r="BJ9" s="17">
        <v>7.5271472117815902E-2</v>
      </c>
      <c r="BK9" s="17"/>
      <c r="BL9" s="17">
        <v>8.0168916563034001E-2</v>
      </c>
      <c r="BM9" s="17"/>
      <c r="BN9" s="17">
        <v>3.7236386253914601E-2</v>
      </c>
      <c r="BO9" s="17"/>
      <c r="BP9" s="17">
        <v>8.6535331997306605E-2</v>
      </c>
      <c r="BQ9" s="17">
        <v>0</v>
      </c>
    </row>
    <row r="10" spans="2:69" ht="29" x14ac:dyDescent="0.35">
      <c r="B10" s="18" t="s">
        <v>281</v>
      </c>
      <c r="C10" s="17">
        <v>0.28182793787452998</v>
      </c>
      <c r="D10" s="17">
        <v>0.31304871894747499</v>
      </c>
      <c r="E10" s="17">
        <v>0.25633499777350499</v>
      </c>
      <c r="F10" s="17"/>
      <c r="G10" s="17">
        <v>0.29922124925136601</v>
      </c>
      <c r="H10" s="17">
        <v>0.34267317903438499</v>
      </c>
      <c r="I10" s="17">
        <v>0.23422591261370801</v>
      </c>
      <c r="J10" s="17">
        <v>0.27004086044215603</v>
      </c>
      <c r="K10" s="17">
        <v>0.23902518497924699</v>
      </c>
      <c r="L10" s="17"/>
      <c r="M10" s="17">
        <v>0.35234125065518301</v>
      </c>
      <c r="N10" s="17">
        <v>0.240495082938778</v>
      </c>
      <c r="O10" s="17">
        <v>0.33119712744618901</v>
      </c>
      <c r="P10" s="17">
        <v>0.29745993431329398</v>
      </c>
      <c r="Q10" s="17">
        <v>0.267753262539558</v>
      </c>
      <c r="R10" s="17"/>
      <c r="S10" s="17">
        <v>0.233802645210444</v>
      </c>
      <c r="T10" s="17">
        <v>0.31067430803076101</v>
      </c>
      <c r="U10" s="17">
        <v>0.20999744709415699</v>
      </c>
      <c r="V10" s="17">
        <v>0.36290473570633802</v>
      </c>
      <c r="W10" s="17"/>
      <c r="X10" s="17">
        <v>0.30267093997419398</v>
      </c>
      <c r="Y10" s="17">
        <v>0.19536864234326101</v>
      </c>
      <c r="Z10" s="17">
        <v>0.20850983779256399</v>
      </c>
      <c r="AA10" s="17"/>
      <c r="AB10" s="17">
        <v>0.26723410418930699</v>
      </c>
      <c r="AC10" s="17">
        <v>0.31738425299110801</v>
      </c>
      <c r="AD10" s="17"/>
      <c r="AE10" s="17">
        <v>0.26147284927726899</v>
      </c>
      <c r="AF10" s="17">
        <v>0.28624621167689901</v>
      </c>
      <c r="AG10" s="17"/>
      <c r="AH10" s="17">
        <v>0.282713701522745</v>
      </c>
      <c r="AI10" s="17">
        <v>0.31053000271277398</v>
      </c>
      <c r="AJ10" s="17"/>
      <c r="AK10" s="17">
        <v>0.217323878576553</v>
      </c>
      <c r="AL10" s="17">
        <v>0.30096912520559199</v>
      </c>
      <c r="AM10" s="17">
        <v>0.27520022203314898</v>
      </c>
      <c r="AN10" s="17">
        <v>0.279127682371481</v>
      </c>
      <c r="AO10" s="17">
        <v>0.32306236656257098</v>
      </c>
      <c r="AP10" s="17"/>
      <c r="AQ10" s="17">
        <v>0.28600812316015001</v>
      </c>
      <c r="AR10" s="17">
        <v>0.280817909415019</v>
      </c>
      <c r="AS10" s="17"/>
      <c r="AT10" s="17">
        <v>0.31725701838537901</v>
      </c>
      <c r="AU10" s="17">
        <v>0.265578627155306</v>
      </c>
      <c r="AV10" s="17"/>
      <c r="AW10" s="17">
        <v>0.37507622711822802</v>
      </c>
      <c r="AX10" s="17">
        <v>0.277335510370115</v>
      </c>
      <c r="AY10" s="17">
        <v>0.28206285402265902</v>
      </c>
      <c r="AZ10" s="17">
        <v>0.31961108768621599</v>
      </c>
      <c r="BA10" s="17">
        <v>0.32551263538634101</v>
      </c>
      <c r="BB10" s="17"/>
      <c r="BC10" s="17">
        <v>0.22554170265147899</v>
      </c>
      <c r="BD10" s="17"/>
      <c r="BE10" s="17">
        <v>0.27867116930331498</v>
      </c>
      <c r="BF10" s="17">
        <v>0.19379799623918501</v>
      </c>
      <c r="BG10" s="17">
        <v>0.33757532908697402</v>
      </c>
      <c r="BH10" s="17">
        <v>0.31019950999986301</v>
      </c>
      <c r="BI10" s="17"/>
      <c r="BJ10" s="17">
        <v>0.28972647506749799</v>
      </c>
      <c r="BK10" s="17"/>
      <c r="BL10" s="17">
        <v>0.30845920011530797</v>
      </c>
      <c r="BM10" s="17"/>
      <c r="BN10" s="17">
        <v>0.27439297837655002</v>
      </c>
      <c r="BO10" s="17"/>
      <c r="BP10" s="17">
        <v>0.28386920184824399</v>
      </c>
      <c r="BQ10" s="17">
        <v>0.30794409924041199</v>
      </c>
    </row>
    <row r="11" spans="2:69" x14ac:dyDescent="0.35">
      <c r="B11" s="18" t="s">
        <v>282</v>
      </c>
      <c r="C11" s="17">
        <v>0.38249283089517799</v>
      </c>
      <c r="D11" s="17">
        <v>0.43179613404258199</v>
      </c>
      <c r="E11" s="17">
        <v>0.34223483251317599</v>
      </c>
      <c r="F11" s="17"/>
      <c r="G11" s="17">
        <v>0.374061264556454</v>
      </c>
      <c r="H11" s="17">
        <v>0.36864235055602901</v>
      </c>
      <c r="I11" s="17">
        <v>0.35542830167870398</v>
      </c>
      <c r="J11" s="17">
        <v>0.48049365969299801</v>
      </c>
      <c r="K11" s="17">
        <v>0.36182137162200401</v>
      </c>
      <c r="L11" s="17"/>
      <c r="M11" s="17">
        <v>0.38989812973667598</v>
      </c>
      <c r="N11" s="17">
        <v>0.41846936885756197</v>
      </c>
      <c r="O11" s="17">
        <v>0.31302016965051899</v>
      </c>
      <c r="P11" s="17">
        <v>0.29826936614558103</v>
      </c>
      <c r="Q11" s="17">
        <v>0.44839436510432901</v>
      </c>
      <c r="R11" s="17"/>
      <c r="S11" s="17">
        <v>0.360695188208356</v>
      </c>
      <c r="T11" s="17">
        <v>0.40095694490140099</v>
      </c>
      <c r="U11" s="17">
        <v>0.39659516742141199</v>
      </c>
      <c r="V11" s="17">
        <v>0.43015310498947901</v>
      </c>
      <c r="W11" s="17"/>
      <c r="X11" s="17">
        <v>0.37495596688510602</v>
      </c>
      <c r="Y11" s="17">
        <v>0.430617394799231</v>
      </c>
      <c r="Z11" s="17">
        <v>0.38978519623608299</v>
      </c>
      <c r="AA11" s="17"/>
      <c r="AB11" s="17">
        <v>0.378965005492719</v>
      </c>
      <c r="AC11" s="17">
        <v>0.39108800022433998</v>
      </c>
      <c r="AD11" s="17"/>
      <c r="AE11" s="17">
        <v>0.40571343689028599</v>
      </c>
      <c r="AF11" s="17">
        <v>0.378650314065684</v>
      </c>
      <c r="AG11" s="17"/>
      <c r="AH11" s="17">
        <v>0.39863445341361797</v>
      </c>
      <c r="AI11" s="17">
        <v>0.35197527068290302</v>
      </c>
      <c r="AJ11" s="17"/>
      <c r="AK11" s="17">
        <v>0.38131414821933501</v>
      </c>
      <c r="AL11" s="17">
        <v>0.339381736429957</v>
      </c>
      <c r="AM11" s="17">
        <v>0.419919452740661</v>
      </c>
      <c r="AN11" s="17">
        <v>0.38692803866264702</v>
      </c>
      <c r="AO11" s="17">
        <v>0.38168626419280199</v>
      </c>
      <c r="AP11" s="17"/>
      <c r="AQ11" s="17">
        <v>0.44807044599649798</v>
      </c>
      <c r="AR11" s="17">
        <v>0.36664777785719899</v>
      </c>
      <c r="AS11" s="17"/>
      <c r="AT11" s="17">
        <v>0.38233935453814399</v>
      </c>
      <c r="AU11" s="17">
        <v>0.38641419086460899</v>
      </c>
      <c r="AV11" s="17"/>
      <c r="AW11" s="17">
        <v>0.30241149528380201</v>
      </c>
      <c r="AX11" s="17">
        <v>0.41114106539302597</v>
      </c>
      <c r="AY11" s="17">
        <v>0.315902556104459</v>
      </c>
      <c r="AZ11" s="17">
        <v>0.35994063205311899</v>
      </c>
      <c r="BA11" s="17">
        <v>0.40376641086031201</v>
      </c>
      <c r="BB11" s="17"/>
      <c r="BC11" s="17">
        <v>0.44059108113039303</v>
      </c>
      <c r="BD11" s="17"/>
      <c r="BE11" s="17">
        <v>0.41154370289765502</v>
      </c>
      <c r="BF11" s="17">
        <v>0.33008680852681599</v>
      </c>
      <c r="BG11" s="17">
        <v>0.40243186994903302</v>
      </c>
      <c r="BH11" s="17">
        <v>0.381349470686426</v>
      </c>
      <c r="BI11" s="17"/>
      <c r="BJ11" s="17">
        <v>0.380036056088154</v>
      </c>
      <c r="BK11" s="17"/>
      <c r="BL11" s="17">
        <v>0.35545026916065098</v>
      </c>
      <c r="BM11" s="17"/>
      <c r="BN11" s="17">
        <v>0.46616929021339498</v>
      </c>
      <c r="BO11" s="17"/>
      <c r="BP11" s="17">
        <v>0.37600794529479997</v>
      </c>
      <c r="BQ11" s="17">
        <v>0.41797096228693698</v>
      </c>
    </row>
    <row r="12" spans="2:69" ht="29" x14ac:dyDescent="0.35">
      <c r="B12" s="18" t="s">
        <v>283</v>
      </c>
      <c r="C12" s="17">
        <v>6.3298423308792998E-2</v>
      </c>
      <c r="D12" s="17">
        <v>8.72002203120604E-2</v>
      </c>
      <c r="E12" s="17">
        <v>4.3781708531942E-2</v>
      </c>
      <c r="F12" s="17"/>
      <c r="G12" s="17">
        <v>9.6494711863362795E-2</v>
      </c>
      <c r="H12" s="17">
        <v>3.8530726253086699E-2</v>
      </c>
      <c r="I12" s="17">
        <v>3.6968170597928098E-2</v>
      </c>
      <c r="J12" s="17">
        <v>4.88516807004351E-2</v>
      </c>
      <c r="K12" s="17">
        <v>0.10442785703961301</v>
      </c>
      <c r="L12" s="17"/>
      <c r="M12" s="17">
        <v>6.6223198238313602E-2</v>
      </c>
      <c r="N12" s="17">
        <v>2.12094537745534E-2</v>
      </c>
      <c r="O12" s="17">
        <v>9.1655283799127199E-2</v>
      </c>
      <c r="P12" s="17">
        <v>0.11375551318690801</v>
      </c>
      <c r="Q12" s="17">
        <v>9.0537699168979899E-2</v>
      </c>
      <c r="R12" s="17"/>
      <c r="S12" s="17">
        <v>0.10852080511491299</v>
      </c>
      <c r="T12" s="17">
        <v>5.0974916883580801E-2</v>
      </c>
      <c r="U12" s="17">
        <v>5.0030297237268699E-2</v>
      </c>
      <c r="V12" s="17">
        <v>4.4143183106612999E-2</v>
      </c>
      <c r="W12" s="17"/>
      <c r="X12" s="17">
        <v>6.8529142944363505E-2</v>
      </c>
      <c r="Y12" s="17">
        <v>0</v>
      </c>
      <c r="Z12" s="17">
        <v>9.2319424658881294E-2</v>
      </c>
      <c r="AA12" s="17"/>
      <c r="AB12" s="17">
        <v>6.4670132181344306E-2</v>
      </c>
      <c r="AC12" s="17">
        <v>5.9956401330701001E-2</v>
      </c>
      <c r="AD12" s="17"/>
      <c r="AE12" s="17">
        <v>8.3905746226852804E-2</v>
      </c>
      <c r="AF12" s="17">
        <v>5.9418523528553299E-2</v>
      </c>
      <c r="AG12" s="17"/>
      <c r="AH12" s="17">
        <v>6.2261570920856497E-2</v>
      </c>
      <c r="AI12" s="17">
        <v>3.53635927662913E-2</v>
      </c>
      <c r="AJ12" s="17"/>
      <c r="AK12" s="17">
        <v>7.5906429344263407E-2</v>
      </c>
      <c r="AL12" s="17">
        <v>8.1320493921119993E-2</v>
      </c>
      <c r="AM12" s="17">
        <v>6.3246115292220198E-2</v>
      </c>
      <c r="AN12" s="17">
        <v>3.6971155847031603E-2</v>
      </c>
      <c r="AO12" s="17">
        <v>2.1766334844357801E-2</v>
      </c>
      <c r="AP12" s="17"/>
      <c r="AQ12" s="17">
        <v>2.7359729895257E-2</v>
      </c>
      <c r="AR12" s="17">
        <v>7.19820343607252E-2</v>
      </c>
      <c r="AS12" s="17"/>
      <c r="AT12" s="17">
        <v>2.9832129172208899E-2</v>
      </c>
      <c r="AU12" s="17">
        <v>8.0528323349688E-2</v>
      </c>
      <c r="AV12" s="17"/>
      <c r="AW12" s="17">
        <v>3.7303436745540298E-2</v>
      </c>
      <c r="AX12" s="17">
        <v>5.0359168732588902E-2</v>
      </c>
      <c r="AY12" s="17">
        <v>0.145741471972897</v>
      </c>
      <c r="AZ12" s="17">
        <v>0</v>
      </c>
      <c r="BA12" s="17">
        <v>3.0825070715785399E-2</v>
      </c>
      <c r="BB12" s="17"/>
      <c r="BC12" s="17">
        <v>9.5786895198539695E-2</v>
      </c>
      <c r="BD12" s="17"/>
      <c r="BE12" s="17">
        <v>5.6662103508711502E-2</v>
      </c>
      <c r="BF12" s="17">
        <v>0.17532946273230801</v>
      </c>
      <c r="BG12" s="17">
        <v>1.13706633574557E-2</v>
      </c>
      <c r="BH12" s="17">
        <v>4.8885454264568598E-2</v>
      </c>
      <c r="BI12" s="17"/>
      <c r="BJ12" s="17">
        <v>6.2512812223400799E-2</v>
      </c>
      <c r="BK12" s="17"/>
      <c r="BL12" s="17">
        <v>6.7414180085510506E-2</v>
      </c>
      <c r="BM12" s="17"/>
      <c r="BN12" s="17">
        <v>6.2937101156015293E-2</v>
      </c>
      <c r="BO12" s="17"/>
      <c r="BP12" s="17">
        <v>5.8163015368977798E-2</v>
      </c>
      <c r="BQ12" s="17">
        <v>0.101751178928582</v>
      </c>
    </row>
    <row r="13" spans="2:69" ht="29" x14ac:dyDescent="0.35">
      <c r="B13" s="18" t="s">
        <v>284</v>
      </c>
      <c r="C13" s="17">
        <v>2.5761130114130001E-2</v>
      </c>
      <c r="D13" s="17">
        <v>1.1878966412158401E-2</v>
      </c>
      <c r="E13" s="17">
        <v>3.7096438058544998E-2</v>
      </c>
      <c r="F13" s="17"/>
      <c r="G13" s="17">
        <v>1.41943684664443E-2</v>
      </c>
      <c r="H13" s="17">
        <v>1.9195323529528501E-2</v>
      </c>
      <c r="I13" s="17">
        <v>0</v>
      </c>
      <c r="J13" s="17">
        <v>1.6162850554509198E-2</v>
      </c>
      <c r="K13" s="17">
        <v>0.124352830266182</v>
      </c>
      <c r="L13" s="17"/>
      <c r="M13" s="17">
        <v>0</v>
      </c>
      <c r="N13" s="17">
        <v>1.9308112598029101E-2</v>
      </c>
      <c r="O13" s="17">
        <v>7.3687641435131498E-2</v>
      </c>
      <c r="P13" s="17">
        <v>1.7149323574326501E-2</v>
      </c>
      <c r="Q13" s="17">
        <v>0</v>
      </c>
      <c r="R13" s="17"/>
      <c r="S13" s="17">
        <v>1.93202159117697E-2</v>
      </c>
      <c r="T13" s="17">
        <v>6.0845925243127402E-2</v>
      </c>
      <c r="U13" s="17">
        <v>1.8943928354996101E-2</v>
      </c>
      <c r="V13" s="17">
        <v>8.0702106099766902E-3</v>
      </c>
      <c r="W13" s="17"/>
      <c r="X13" s="17">
        <v>1.3068826592123601E-2</v>
      </c>
      <c r="Y13" s="17">
        <v>4.4590707788421703E-2</v>
      </c>
      <c r="Z13" s="17">
        <v>0.10895908498873701</v>
      </c>
      <c r="AA13" s="17"/>
      <c r="AB13" s="17">
        <v>1.7578230586513401E-2</v>
      </c>
      <c r="AC13" s="17">
        <v>4.5697889737875301E-2</v>
      </c>
      <c r="AD13" s="17"/>
      <c r="AE13" s="17">
        <v>4.2126537182595299E-2</v>
      </c>
      <c r="AF13" s="17">
        <v>2.2638192421761801E-2</v>
      </c>
      <c r="AG13" s="17"/>
      <c r="AH13" s="17">
        <v>1.6853875460867501E-2</v>
      </c>
      <c r="AI13" s="17">
        <v>1.6358285089886401E-2</v>
      </c>
      <c r="AJ13" s="17"/>
      <c r="AK13" s="17">
        <v>2.8506886759035802E-2</v>
      </c>
      <c r="AL13" s="17">
        <v>2.8849525635902599E-2</v>
      </c>
      <c r="AM13" s="17">
        <v>3.2879970728582002E-2</v>
      </c>
      <c r="AN13" s="17">
        <v>1.3035248893468999E-2</v>
      </c>
      <c r="AO13" s="17">
        <v>0</v>
      </c>
      <c r="AP13" s="17"/>
      <c r="AQ13" s="17">
        <v>0</v>
      </c>
      <c r="AR13" s="17">
        <v>3.1985608883997103E-2</v>
      </c>
      <c r="AS13" s="17"/>
      <c r="AT13" s="17">
        <v>8.2605058905461208E-3</v>
      </c>
      <c r="AU13" s="17">
        <v>3.4537593111446302E-2</v>
      </c>
      <c r="AV13" s="17"/>
      <c r="AW13" s="17">
        <v>0</v>
      </c>
      <c r="AX13" s="17">
        <v>1.9570077872430602E-2</v>
      </c>
      <c r="AY13" s="17">
        <v>5.1852327687135998E-2</v>
      </c>
      <c r="AZ13" s="17">
        <v>1.8640113146090001E-2</v>
      </c>
      <c r="BA13" s="17">
        <v>2.0466074215716699E-2</v>
      </c>
      <c r="BB13" s="17"/>
      <c r="BC13" s="17">
        <v>1.9210650070139501E-2</v>
      </c>
      <c r="BD13" s="17"/>
      <c r="BE13" s="17">
        <v>1.7207390580226599E-2</v>
      </c>
      <c r="BF13" s="17">
        <v>9.3060782604502304E-2</v>
      </c>
      <c r="BG13" s="17">
        <v>1.71038529833927E-2</v>
      </c>
      <c r="BH13" s="17">
        <v>1.89103018694491E-2</v>
      </c>
      <c r="BI13" s="17"/>
      <c r="BJ13" s="17">
        <v>2.20653010689526E-2</v>
      </c>
      <c r="BK13" s="17"/>
      <c r="BL13" s="17">
        <v>2.8309960144577501E-2</v>
      </c>
      <c r="BM13" s="17"/>
      <c r="BN13" s="17">
        <v>1.33711224767114E-2</v>
      </c>
      <c r="BO13" s="17"/>
      <c r="BP13" s="17">
        <v>3.07796404059297E-2</v>
      </c>
      <c r="BQ13" s="17">
        <v>0</v>
      </c>
    </row>
    <row r="14" spans="2:69" x14ac:dyDescent="0.35">
      <c r="B14" s="18" t="s">
        <v>141</v>
      </c>
      <c r="C14" s="19">
        <v>0.17004237471705</v>
      </c>
      <c r="D14" s="19">
        <v>6.3555235881702796E-2</v>
      </c>
      <c r="E14" s="19">
        <v>0.256993122218098</v>
      </c>
      <c r="F14" s="19"/>
      <c r="G14" s="19">
        <v>0.11629244902456</v>
      </c>
      <c r="H14" s="19">
        <v>0.179988016726113</v>
      </c>
      <c r="I14" s="19">
        <v>0.27356882674500299</v>
      </c>
      <c r="J14" s="19">
        <v>0.14071402596847801</v>
      </c>
      <c r="K14" s="19">
        <v>0.10337863350160301</v>
      </c>
      <c r="L14" s="19"/>
      <c r="M14" s="19">
        <v>0.15252169470741</v>
      </c>
      <c r="N14" s="19">
        <v>0.195398968718138</v>
      </c>
      <c r="O14" s="19">
        <v>0.132402224526976</v>
      </c>
      <c r="P14" s="19">
        <v>0.16645321677623501</v>
      </c>
      <c r="Q14" s="19">
        <v>0.168519848762753</v>
      </c>
      <c r="R14" s="19"/>
      <c r="S14" s="19">
        <v>0.22643713699243001</v>
      </c>
      <c r="T14" s="19">
        <v>0.12459655560279199</v>
      </c>
      <c r="U14" s="19">
        <v>0.12712579357523501</v>
      </c>
      <c r="V14" s="19">
        <v>0.112251919256316</v>
      </c>
      <c r="W14" s="19"/>
      <c r="X14" s="19">
        <v>0.16575766091632299</v>
      </c>
      <c r="Y14" s="19">
        <v>0.233656701537788</v>
      </c>
      <c r="Z14" s="19">
        <v>0.13286042975219101</v>
      </c>
      <c r="AA14" s="19"/>
      <c r="AB14" s="19">
        <v>0.17675517903405499</v>
      </c>
      <c r="AC14" s="19">
        <v>0.153687344862693</v>
      </c>
      <c r="AD14" s="19"/>
      <c r="AE14" s="19">
        <v>0.14212300742174899</v>
      </c>
      <c r="AF14" s="19">
        <v>0.17573417741870101</v>
      </c>
      <c r="AG14" s="19"/>
      <c r="AH14" s="19">
        <v>0.1650475485132</v>
      </c>
      <c r="AI14" s="19">
        <v>0.23803634064627599</v>
      </c>
      <c r="AJ14" s="19"/>
      <c r="AK14" s="19">
        <v>0.196570062904805</v>
      </c>
      <c r="AL14" s="19">
        <v>0.19157559951015199</v>
      </c>
      <c r="AM14" s="19">
        <v>0.14997199254563501</v>
      </c>
      <c r="AN14" s="19">
        <v>0.14842291817219799</v>
      </c>
      <c r="AO14" s="19">
        <v>0.18270296276772299</v>
      </c>
      <c r="AP14" s="19"/>
      <c r="AQ14" s="19">
        <v>0.16974444193906801</v>
      </c>
      <c r="AR14" s="19">
        <v>0.17011436209660899</v>
      </c>
      <c r="AS14" s="19"/>
      <c r="AT14" s="19">
        <v>0.17733221984615299</v>
      </c>
      <c r="AU14" s="19">
        <v>0.15986217740056199</v>
      </c>
      <c r="AV14" s="19"/>
      <c r="AW14" s="19">
        <v>0.231541353867528</v>
      </c>
      <c r="AX14" s="19">
        <v>0.14955217453043901</v>
      </c>
      <c r="AY14" s="19">
        <v>0.196661598156261</v>
      </c>
      <c r="AZ14" s="19">
        <v>0.19978845541694101</v>
      </c>
      <c r="BA14" s="19">
        <v>9.0441320691180396E-2</v>
      </c>
      <c r="BB14" s="19"/>
      <c r="BC14" s="19">
        <v>8.9039529388274405E-2</v>
      </c>
      <c r="BD14" s="19"/>
      <c r="BE14" s="19">
        <v>0.16422453187299901</v>
      </c>
      <c r="BF14" s="19">
        <v>0.19376342236104999</v>
      </c>
      <c r="BG14" s="19">
        <v>0.17745837139805501</v>
      </c>
      <c r="BH14" s="19">
        <v>9.3199931902083394E-2</v>
      </c>
      <c r="BI14" s="19"/>
      <c r="BJ14" s="19">
        <v>0.17038788343417899</v>
      </c>
      <c r="BK14" s="19"/>
      <c r="BL14" s="19">
        <v>0.16019747393091899</v>
      </c>
      <c r="BM14" s="19"/>
      <c r="BN14" s="19">
        <v>0.14589312152341399</v>
      </c>
      <c r="BO14" s="19"/>
      <c r="BP14" s="19">
        <v>0.16464486508474199</v>
      </c>
      <c r="BQ14" s="19">
        <v>0.17233375954406899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294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0.35634543754710901</v>
      </c>
      <c r="D9" s="17">
        <v>0.37107885413643199</v>
      </c>
      <c r="E9" s="17">
        <v>0.34431504965522702</v>
      </c>
      <c r="F9" s="17"/>
      <c r="G9" s="17">
        <v>0.42541218408320097</v>
      </c>
      <c r="H9" s="17">
        <v>0.367855143350311</v>
      </c>
      <c r="I9" s="17">
        <v>0.41993938126653702</v>
      </c>
      <c r="J9" s="17">
        <v>0.227252169205611</v>
      </c>
      <c r="K9" s="17">
        <v>0.21534092548936601</v>
      </c>
      <c r="L9" s="17"/>
      <c r="M9" s="17">
        <v>0.32682990179382199</v>
      </c>
      <c r="N9" s="17">
        <v>0.350724180114656</v>
      </c>
      <c r="O9" s="17">
        <v>0.36575551412387902</v>
      </c>
      <c r="P9" s="17">
        <v>0.361240221339728</v>
      </c>
      <c r="Q9" s="17">
        <v>0.37149642027388402</v>
      </c>
      <c r="R9" s="17"/>
      <c r="S9" s="17">
        <v>0.35267495727882803</v>
      </c>
      <c r="T9" s="17">
        <v>0.29990677311032798</v>
      </c>
      <c r="U9" s="17">
        <v>0.37224937292687699</v>
      </c>
      <c r="V9" s="17">
        <v>0.345738027932879</v>
      </c>
      <c r="W9" s="17"/>
      <c r="X9" s="17">
        <v>0.37252486589806799</v>
      </c>
      <c r="Y9" s="17">
        <v>0.40368322387563399</v>
      </c>
      <c r="Z9" s="17">
        <v>0.168968083175395</v>
      </c>
      <c r="AA9" s="17"/>
      <c r="AB9" s="17">
        <v>0.38876540017161598</v>
      </c>
      <c r="AC9" s="17">
        <v>0.27735766558752101</v>
      </c>
      <c r="AD9" s="17"/>
      <c r="AE9" s="17">
        <v>0.29227835598855201</v>
      </c>
      <c r="AF9" s="17">
        <v>0.36764756906003099</v>
      </c>
      <c r="AG9" s="17"/>
      <c r="AH9" s="17">
        <v>0.37279264683685198</v>
      </c>
      <c r="AI9" s="17">
        <v>0.25778480059500603</v>
      </c>
      <c r="AJ9" s="17"/>
      <c r="AK9" s="17">
        <v>0.24204062688025799</v>
      </c>
      <c r="AL9" s="17">
        <v>0.33091040517653397</v>
      </c>
      <c r="AM9" s="17">
        <v>0.40353701134508502</v>
      </c>
      <c r="AN9" s="17">
        <v>0.40084881724258797</v>
      </c>
      <c r="AO9" s="17">
        <v>0.29879481779494099</v>
      </c>
      <c r="AP9" s="17"/>
      <c r="AQ9" s="17">
        <v>0.36972745937806001</v>
      </c>
      <c r="AR9" s="17">
        <v>0.35311203472605202</v>
      </c>
      <c r="AS9" s="17"/>
      <c r="AT9" s="17">
        <v>0.356408878362243</v>
      </c>
      <c r="AU9" s="17">
        <v>0.35923202951620697</v>
      </c>
      <c r="AV9" s="17"/>
      <c r="AW9" s="17">
        <v>0.46712135553217499</v>
      </c>
      <c r="AX9" s="17">
        <v>0.41356923251805899</v>
      </c>
      <c r="AY9" s="17">
        <v>0.26170861467766898</v>
      </c>
      <c r="AZ9" s="17">
        <v>0.20200403039468501</v>
      </c>
      <c r="BA9" s="17">
        <v>0.53111832169371498</v>
      </c>
      <c r="BB9" s="17"/>
      <c r="BC9" s="17">
        <v>0.50294272795335904</v>
      </c>
      <c r="BD9" s="17"/>
      <c r="BE9" s="17">
        <v>0.39035508799346702</v>
      </c>
      <c r="BF9" s="17">
        <v>0.204064001739962</v>
      </c>
      <c r="BG9" s="17">
        <v>0.187058455663875</v>
      </c>
      <c r="BH9" s="17">
        <v>0.54816492022866703</v>
      </c>
      <c r="BI9" s="17"/>
      <c r="BJ9" s="17">
        <v>0.35601120168070499</v>
      </c>
      <c r="BK9" s="17"/>
      <c r="BL9" s="17">
        <v>0.37599222292041301</v>
      </c>
      <c r="BM9" s="17"/>
      <c r="BN9" s="17">
        <v>0.328972971708274</v>
      </c>
      <c r="BO9" s="17"/>
      <c r="BP9" s="17">
        <v>0.39619987748117502</v>
      </c>
      <c r="BQ9" s="17">
        <v>0.1229979693491</v>
      </c>
    </row>
    <row r="10" spans="2:69" ht="29" x14ac:dyDescent="0.35">
      <c r="B10" s="18" t="s">
        <v>281</v>
      </c>
      <c r="C10" s="17">
        <v>0.41067436153996201</v>
      </c>
      <c r="D10" s="17">
        <v>0.42879647159489698</v>
      </c>
      <c r="E10" s="17">
        <v>0.39587697818637801</v>
      </c>
      <c r="F10" s="17"/>
      <c r="G10" s="17">
        <v>0.37052249507907398</v>
      </c>
      <c r="H10" s="17">
        <v>0.403002645206824</v>
      </c>
      <c r="I10" s="17">
        <v>0.38432686020081802</v>
      </c>
      <c r="J10" s="17">
        <v>0.57497769716388702</v>
      </c>
      <c r="K10" s="17">
        <v>0.36745231800211597</v>
      </c>
      <c r="L10" s="17"/>
      <c r="M10" s="17">
        <v>0.40939193115231498</v>
      </c>
      <c r="N10" s="17">
        <v>0.405580464802408</v>
      </c>
      <c r="O10" s="17">
        <v>0.31183321626900201</v>
      </c>
      <c r="P10" s="17">
        <v>0.52480464541236005</v>
      </c>
      <c r="Q10" s="17">
        <v>0.463842872213579</v>
      </c>
      <c r="R10" s="17"/>
      <c r="S10" s="17">
        <v>0.35462437006306402</v>
      </c>
      <c r="T10" s="17">
        <v>0.454320090001122</v>
      </c>
      <c r="U10" s="17">
        <v>0.42974392643445503</v>
      </c>
      <c r="V10" s="17">
        <v>0.45750484314656797</v>
      </c>
      <c r="W10" s="17"/>
      <c r="X10" s="17">
        <v>0.42742107249323602</v>
      </c>
      <c r="Y10" s="17">
        <v>0.35015003105164999</v>
      </c>
      <c r="Z10" s="17">
        <v>0.34157132447948502</v>
      </c>
      <c r="AA10" s="17"/>
      <c r="AB10" s="17">
        <v>0.38142642010253802</v>
      </c>
      <c r="AC10" s="17">
        <v>0.48193384309162401</v>
      </c>
      <c r="AD10" s="17"/>
      <c r="AE10" s="17">
        <v>0.439949773178612</v>
      </c>
      <c r="AF10" s="17">
        <v>0.405708164305563</v>
      </c>
      <c r="AG10" s="17"/>
      <c r="AH10" s="17">
        <v>0.40274813631621598</v>
      </c>
      <c r="AI10" s="17">
        <v>0.45874645121864199</v>
      </c>
      <c r="AJ10" s="17"/>
      <c r="AK10" s="17">
        <v>0.52198180456601695</v>
      </c>
      <c r="AL10" s="17">
        <v>0.389349478794354</v>
      </c>
      <c r="AM10" s="17">
        <v>0.383642774567095</v>
      </c>
      <c r="AN10" s="17">
        <v>0.41923846874315202</v>
      </c>
      <c r="AO10" s="17">
        <v>0.46890228138648798</v>
      </c>
      <c r="AP10" s="17"/>
      <c r="AQ10" s="17">
        <v>0.46413187372532499</v>
      </c>
      <c r="AR10" s="17">
        <v>0.39775780282481399</v>
      </c>
      <c r="AS10" s="17"/>
      <c r="AT10" s="17">
        <v>0.43002371124556399</v>
      </c>
      <c r="AU10" s="17">
        <v>0.39653738153664803</v>
      </c>
      <c r="AV10" s="17"/>
      <c r="AW10" s="17">
        <v>0.25582273570492298</v>
      </c>
      <c r="AX10" s="17">
        <v>0.41750242013092398</v>
      </c>
      <c r="AY10" s="17">
        <v>0.435359838117655</v>
      </c>
      <c r="AZ10" s="17">
        <v>0.42917788988826899</v>
      </c>
      <c r="BA10" s="17">
        <v>0.36832315009077299</v>
      </c>
      <c r="BB10" s="17"/>
      <c r="BC10" s="17">
        <v>0.32627606436489698</v>
      </c>
      <c r="BD10" s="17"/>
      <c r="BE10" s="17">
        <v>0.42759268091423902</v>
      </c>
      <c r="BF10" s="17">
        <v>0.425886597195962</v>
      </c>
      <c r="BG10" s="17">
        <v>0.46141691752554698</v>
      </c>
      <c r="BH10" s="17">
        <v>0.32179222154208098</v>
      </c>
      <c r="BI10" s="17"/>
      <c r="BJ10" s="17">
        <v>0.41949569263481401</v>
      </c>
      <c r="BK10" s="17"/>
      <c r="BL10" s="17">
        <v>0.41825533982185897</v>
      </c>
      <c r="BM10" s="17"/>
      <c r="BN10" s="17">
        <v>0.41364375865907799</v>
      </c>
      <c r="BO10" s="17"/>
      <c r="BP10" s="17">
        <v>0.38163829435843</v>
      </c>
      <c r="BQ10" s="17">
        <v>0.56605823032802705</v>
      </c>
    </row>
    <row r="11" spans="2:69" x14ac:dyDescent="0.35">
      <c r="B11" s="18" t="s">
        <v>282</v>
      </c>
      <c r="C11" s="17">
        <v>8.6704003961678197E-2</v>
      </c>
      <c r="D11" s="17">
        <v>8.9818103382311595E-2</v>
      </c>
      <c r="E11" s="17">
        <v>8.4161224848837798E-2</v>
      </c>
      <c r="F11" s="17"/>
      <c r="G11" s="17">
        <v>7.9586968102050501E-2</v>
      </c>
      <c r="H11" s="17">
        <v>5.78661289766449E-2</v>
      </c>
      <c r="I11" s="17">
        <v>5.32620551951343E-2</v>
      </c>
      <c r="J11" s="17">
        <v>6.1807736684127902E-2</v>
      </c>
      <c r="K11" s="17">
        <v>0.249416009328076</v>
      </c>
      <c r="L11" s="17"/>
      <c r="M11" s="17">
        <v>9.1409375636061704E-2</v>
      </c>
      <c r="N11" s="17">
        <v>7.6488171334947494E-2</v>
      </c>
      <c r="O11" s="17">
        <v>0.125099781674857</v>
      </c>
      <c r="P11" s="17">
        <v>2.5716597164771201E-2</v>
      </c>
      <c r="Q11" s="17">
        <v>0.108880285842406</v>
      </c>
      <c r="R11" s="17"/>
      <c r="S11" s="17">
        <v>9.7972662287641898E-2</v>
      </c>
      <c r="T11" s="17">
        <v>0.11612998820321099</v>
      </c>
      <c r="U11" s="17">
        <v>7.1500051919750507E-2</v>
      </c>
      <c r="V11" s="17">
        <v>9.1836577849294401E-2</v>
      </c>
      <c r="W11" s="17"/>
      <c r="X11" s="17">
        <v>6.5179131947841404E-2</v>
      </c>
      <c r="Y11" s="17">
        <v>8.8140267369632597E-2</v>
      </c>
      <c r="Z11" s="17">
        <v>0.26256273486746801</v>
      </c>
      <c r="AA11" s="17"/>
      <c r="AB11" s="17">
        <v>7.7062944067620806E-2</v>
      </c>
      <c r="AC11" s="17">
        <v>0.11019341538329699</v>
      </c>
      <c r="AD11" s="17"/>
      <c r="AE11" s="17">
        <v>7.1259619540659194E-2</v>
      </c>
      <c r="AF11" s="17">
        <v>8.9840063444817805E-2</v>
      </c>
      <c r="AG11" s="17"/>
      <c r="AH11" s="17">
        <v>7.8972818888839905E-2</v>
      </c>
      <c r="AI11" s="17">
        <v>0.13145228188324701</v>
      </c>
      <c r="AJ11" s="17"/>
      <c r="AK11" s="17">
        <v>6.2755902167005106E-2</v>
      </c>
      <c r="AL11" s="17">
        <v>9.30107989266864E-2</v>
      </c>
      <c r="AM11" s="17">
        <v>0.101064721841887</v>
      </c>
      <c r="AN11" s="17">
        <v>4.5952887282849797E-2</v>
      </c>
      <c r="AO11" s="17">
        <v>0.106261361568605</v>
      </c>
      <c r="AP11" s="17"/>
      <c r="AQ11" s="17">
        <v>6.1369043674347597E-2</v>
      </c>
      <c r="AR11" s="17">
        <v>9.2825510345337203E-2</v>
      </c>
      <c r="AS11" s="17"/>
      <c r="AT11" s="17">
        <v>6.2176184403005298E-2</v>
      </c>
      <c r="AU11" s="17">
        <v>0.100615089867148</v>
      </c>
      <c r="AV11" s="17"/>
      <c r="AW11" s="17">
        <v>0.104342758813545</v>
      </c>
      <c r="AX11" s="17">
        <v>4.7620107289316399E-2</v>
      </c>
      <c r="AY11" s="17">
        <v>0.12465381758218599</v>
      </c>
      <c r="AZ11" s="17">
        <v>0.16774835777588501</v>
      </c>
      <c r="BA11" s="17">
        <v>1.13852459724428E-2</v>
      </c>
      <c r="BB11" s="17"/>
      <c r="BC11" s="17">
        <v>7.1339654051299495E-2</v>
      </c>
      <c r="BD11" s="17"/>
      <c r="BE11" s="17">
        <v>4.9103910855048102E-2</v>
      </c>
      <c r="BF11" s="17">
        <v>0.227833182727459</v>
      </c>
      <c r="BG11" s="17">
        <v>0.16529372311131499</v>
      </c>
      <c r="BH11" s="17">
        <v>4.6084681933631598E-2</v>
      </c>
      <c r="BI11" s="17"/>
      <c r="BJ11" s="17">
        <v>8.0746662890831503E-2</v>
      </c>
      <c r="BK11" s="17"/>
      <c r="BL11" s="17">
        <v>8.6546111636867207E-2</v>
      </c>
      <c r="BM11" s="17"/>
      <c r="BN11" s="17">
        <v>0.14035443631691599</v>
      </c>
      <c r="BO11" s="17"/>
      <c r="BP11" s="17">
        <v>7.8006427108096202E-2</v>
      </c>
      <c r="BQ11" s="17">
        <v>0.14906464344378301</v>
      </c>
    </row>
    <row r="12" spans="2:69" ht="29" x14ac:dyDescent="0.35">
      <c r="B12" s="18" t="s">
        <v>283</v>
      </c>
      <c r="C12" s="17">
        <v>3.4153269800522801E-2</v>
      </c>
      <c r="D12" s="17">
        <v>1.9446760479574401E-2</v>
      </c>
      <c r="E12" s="17">
        <v>4.6161686897396997E-2</v>
      </c>
      <c r="F12" s="17"/>
      <c r="G12" s="17">
        <v>2.59427299396882E-2</v>
      </c>
      <c r="H12" s="17">
        <v>3.3754660310088502E-2</v>
      </c>
      <c r="I12" s="17">
        <v>2.0674286000721999E-2</v>
      </c>
      <c r="J12" s="17">
        <v>4.8488551663527599E-2</v>
      </c>
      <c r="K12" s="17">
        <v>6.1821240735235101E-2</v>
      </c>
      <c r="L12" s="17"/>
      <c r="M12" s="17">
        <v>2.7293724999017201E-2</v>
      </c>
      <c r="N12" s="17">
        <v>3.0824328975231401E-2</v>
      </c>
      <c r="O12" s="17">
        <v>5.0548263568425802E-2</v>
      </c>
      <c r="P12" s="17">
        <v>6.4023162714742704E-2</v>
      </c>
      <c r="Q12" s="17">
        <v>0</v>
      </c>
      <c r="R12" s="17"/>
      <c r="S12" s="17">
        <v>3.1316445135348599E-2</v>
      </c>
      <c r="T12" s="17">
        <v>1.70898448704014E-2</v>
      </c>
      <c r="U12" s="17">
        <v>3.4920373098330203E-2</v>
      </c>
      <c r="V12" s="17">
        <v>3.44065323379334E-2</v>
      </c>
      <c r="W12" s="17"/>
      <c r="X12" s="17">
        <v>3.6498602705396198E-2</v>
      </c>
      <c r="Y12" s="17">
        <v>0</v>
      </c>
      <c r="Z12" s="17">
        <v>5.37448148061122E-2</v>
      </c>
      <c r="AA12" s="17"/>
      <c r="AB12" s="17">
        <v>3.7378331086007903E-2</v>
      </c>
      <c r="AC12" s="17">
        <v>2.6295752864922601E-2</v>
      </c>
      <c r="AD12" s="17"/>
      <c r="AE12" s="17">
        <v>4.498019756682E-2</v>
      </c>
      <c r="AF12" s="17">
        <v>3.21163262444756E-2</v>
      </c>
      <c r="AG12" s="17"/>
      <c r="AH12" s="17">
        <v>4.0511278523076399E-2</v>
      </c>
      <c r="AI12" s="17">
        <v>0</v>
      </c>
      <c r="AJ12" s="17"/>
      <c r="AK12" s="17">
        <v>2.5655996748499801E-2</v>
      </c>
      <c r="AL12" s="17">
        <v>3.2007838751468599E-2</v>
      </c>
      <c r="AM12" s="17">
        <v>4.6499134557767899E-2</v>
      </c>
      <c r="AN12" s="17">
        <v>3.1498371286429197E-2</v>
      </c>
      <c r="AO12" s="17">
        <v>0</v>
      </c>
      <c r="AP12" s="17"/>
      <c r="AQ12" s="17">
        <v>2.59657402095895E-2</v>
      </c>
      <c r="AR12" s="17">
        <v>3.6131564381957797E-2</v>
      </c>
      <c r="AS12" s="17"/>
      <c r="AT12" s="17">
        <v>2.3809799648439E-2</v>
      </c>
      <c r="AU12" s="17">
        <v>3.9942912429310001E-2</v>
      </c>
      <c r="AV12" s="17"/>
      <c r="AW12" s="17">
        <v>0</v>
      </c>
      <c r="AX12" s="17">
        <v>4.4512329382779603E-2</v>
      </c>
      <c r="AY12" s="17">
        <v>4.2310663138103201E-2</v>
      </c>
      <c r="AZ12" s="17">
        <v>1.98919585884045E-2</v>
      </c>
      <c r="BA12" s="17">
        <v>2.1734861492441901E-2</v>
      </c>
      <c r="BB12" s="17"/>
      <c r="BC12" s="17">
        <v>3.5039217733849999E-2</v>
      </c>
      <c r="BD12" s="17"/>
      <c r="BE12" s="17">
        <v>4.4309479999372903E-2</v>
      </c>
      <c r="BF12" s="17">
        <v>3.6372984582303397E-2</v>
      </c>
      <c r="BG12" s="17">
        <v>2.96231885745128E-2</v>
      </c>
      <c r="BH12" s="17">
        <v>2.1661070872651102E-2</v>
      </c>
      <c r="BI12" s="17"/>
      <c r="BJ12" s="17">
        <v>2.82893477370076E-2</v>
      </c>
      <c r="BK12" s="17"/>
      <c r="BL12" s="17">
        <v>4.0202983886101697E-2</v>
      </c>
      <c r="BM12" s="17"/>
      <c r="BN12" s="17">
        <v>2.0867816974044998E-2</v>
      </c>
      <c r="BO12" s="17"/>
      <c r="BP12" s="17">
        <v>3.26490297463288E-2</v>
      </c>
      <c r="BQ12" s="17">
        <v>3.1043504862988701E-2</v>
      </c>
    </row>
    <row r="13" spans="2:69" ht="29" x14ac:dyDescent="0.35">
      <c r="B13" s="18" t="s">
        <v>284</v>
      </c>
      <c r="C13" s="17">
        <v>5.1410456699301797E-2</v>
      </c>
      <c r="D13" s="17">
        <v>5.20327353320496E-2</v>
      </c>
      <c r="E13" s="17">
        <v>5.0902342828808803E-2</v>
      </c>
      <c r="F13" s="17"/>
      <c r="G13" s="17">
        <v>5.83985243898534E-2</v>
      </c>
      <c r="H13" s="17">
        <v>5.75859705885855E-2</v>
      </c>
      <c r="I13" s="17">
        <v>2.42369276396746E-2</v>
      </c>
      <c r="J13" s="17">
        <v>2.7574072086913901E-2</v>
      </c>
      <c r="K13" s="17">
        <v>0.105969506445207</v>
      </c>
      <c r="L13" s="17"/>
      <c r="M13" s="17">
        <v>2.4083049423790501E-2</v>
      </c>
      <c r="N13" s="17">
        <v>6.5304922870967397E-2</v>
      </c>
      <c r="O13" s="17">
        <v>8.6259285328399798E-2</v>
      </c>
      <c r="P13" s="17">
        <v>1.2107686684199001E-2</v>
      </c>
      <c r="Q13" s="17">
        <v>1.6918020149702499E-2</v>
      </c>
      <c r="R13" s="17"/>
      <c r="S13" s="17">
        <v>8.98867783968086E-2</v>
      </c>
      <c r="T13" s="17">
        <v>6.8680526549484699E-2</v>
      </c>
      <c r="U13" s="17">
        <v>3.3987737303770603E-2</v>
      </c>
      <c r="V13" s="17">
        <v>2.61792485872334E-2</v>
      </c>
      <c r="W13" s="17"/>
      <c r="X13" s="17">
        <v>3.9430919010045203E-2</v>
      </c>
      <c r="Y13" s="17">
        <v>8.3862660987129495E-2</v>
      </c>
      <c r="Z13" s="17">
        <v>0.113202432601387</v>
      </c>
      <c r="AA13" s="17"/>
      <c r="AB13" s="17">
        <v>5.6941184712357797E-2</v>
      </c>
      <c r="AC13" s="17">
        <v>3.7935429348852502E-2</v>
      </c>
      <c r="AD13" s="17"/>
      <c r="AE13" s="17">
        <v>7.8908982898980601E-2</v>
      </c>
      <c r="AF13" s="17">
        <v>4.6176858072557302E-2</v>
      </c>
      <c r="AG13" s="17"/>
      <c r="AH13" s="17">
        <v>4.5951555013243897E-2</v>
      </c>
      <c r="AI13" s="17">
        <v>5.7995807386862698E-2</v>
      </c>
      <c r="AJ13" s="17"/>
      <c r="AK13" s="17">
        <v>0.102289721578146</v>
      </c>
      <c r="AL13" s="17">
        <v>6.0500555802561501E-2</v>
      </c>
      <c r="AM13" s="17">
        <v>3.2924391495078399E-2</v>
      </c>
      <c r="AN13" s="17">
        <v>5.2376894693473001E-2</v>
      </c>
      <c r="AO13" s="17">
        <v>3.0829829760971001E-2</v>
      </c>
      <c r="AP13" s="17"/>
      <c r="AQ13" s="17">
        <v>6.1551917948169298E-2</v>
      </c>
      <c r="AR13" s="17">
        <v>4.8960047499109802E-2</v>
      </c>
      <c r="AS13" s="17"/>
      <c r="AT13" s="17">
        <v>5.4712435396157201E-2</v>
      </c>
      <c r="AU13" s="17">
        <v>5.1545601861941799E-2</v>
      </c>
      <c r="AV13" s="17"/>
      <c r="AW13" s="17">
        <v>6.3028457473849303E-2</v>
      </c>
      <c r="AX13" s="17">
        <v>3.2296718741720201E-2</v>
      </c>
      <c r="AY13" s="17">
        <v>5.3583270911441903E-2</v>
      </c>
      <c r="AZ13" s="17">
        <v>8.7003608149339398E-2</v>
      </c>
      <c r="BA13" s="17">
        <v>6.7438420750628003E-2</v>
      </c>
      <c r="BB13" s="17"/>
      <c r="BC13" s="17">
        <v>5.3578570080496199E-2</v>
      </c>
      <c r="BD13" s="17"/>
      <c r="BE13" s="17">
        <v>3.6725556641853202E-2</v>
      </c>
      <c r="BF13" s="17">
        <v>6.2430722777100899E-2</v>
      </c>
      <c r="BG13" s="17">
        <v>6.9093598516106303E-2</v>
      </c>
      <c r="BH13" s="17">
        <v>5.4880476221886201E-2</v>
      </c>
      <c r="BI13" s="17"/>
      <c r="BJ13" s="17">
        <v>5.30393447857756E-2</v>
      </c>
      <c r="BK13" s="17"/>
      <c r="BL13" s="17">
        <v>3.5634924214749703E-2</v>
      </c>
      <c r="BM13" s="17"/>
      <c r="BN13" s="17">
        <v>3.7860076916819599E-2</v>
      </c>
      <c r="BO13" s="17"/>
      <c r="BP13" s="17">
        <v>5.6276530621605501E-2</v>
      </c>
      <c r="BQ13" s="17">
        <v>2.9996431249384E-2</v>
      </c>
    </row>
    <row r="14" spans="2:69" x14ac:dyDescent="0.35">
      <c r="B14" s="18" t="s">
        <v>141</v>
      </c>
      <c r="C14" s="19">
        <v>6.0712470451425998E-2</v>
      </c>
      <c r="D14" s="19">
        <v>3.8827075074734999E-2</v>
      </c>
      <c r="E14" s="19">
        <v>7.8582717583350906E-2</v>
      </c>
      <c r="F14" s="19"/>
      <c r="G14" s="19">
        <v>4.0137098406132499E-2</v>
      </c>
      <c r="H14" s="19">
        <v>7.9935451567546306E-2</v>
      </c>
      <c r="I14" s="19">
        <v>9.7560489697114602E-2</v>
      </c>
      <c r="J14" s="19">
        <v>5.9899773195932302E-2</v>
      </c>
      <c r="K14" s="19">
        <v>0</v>
      </c>
      <c r="L14" s="19"/>
      <c r="M14" s="19">
        <v>0.120992016994994</v>
      </c>
      <c r="N14" s="19">
        <v>7.1077931901789598E-2</v>
      </c>
      <c r="O14" s="19">
        <v>6.05039390354353E-2</v>
      </c>
      <c r="P14" s="19">
        <v>1.2107686684199001E-2</v>
      </c>
      <c r="Q14" s="19">
        <v>3.8862401520427602E-2</v>
      </c>
      <c r="R14" s="19"/>
      <c r="S14" s="19">
        <v>7.35247868383095E-2</v>
      </c>
      <c r="T14" s="19">
        <v>4.3872777265453002E-2</v>
      </c>
      <c r="U14" s="19">
        <v>5.7598538316817098E-2</v>
      </c>
      <c r="V14" s="19">
        <v>4.4334770146092599E-2</v>
      </c>
      <c r="W14" s="19"/>
      <c r="X14" s="19">
        <v>5.8945407945413003E-2</v>
      </c>
      <c r="Y14" s="19">
        <v>7.4163816715953304E-2</v>
      </c>
      <c r="Z14" s="19">
        <v>5.9950610070152503E-2</v>
      </c>
      <c r="AA14" s="19"/>
      <c r="AB14" s="19">
        <v>5.84257198598589E-2</v>
      </c>
      <c r="AC14" s="19">
        <v>6.6283893723783904E-2</v>
      </c>
      <c r="AD14" s="19"/>
      <c r="AE14" s="19">
        <v>7.2623070826376201E-2</v>
      </c>
      <c r="AF14" s="19">
        <v>5.8511018872555498E-2</v>
      </c>
      <c r="AG14" s="19"/>
      <c r="AH14" s="19">
        <v>5.9023564421771701E-2</v>
      </c>
      <c r="AI14" s="19">
        <v>9.4020658916242006E-2</v>
      </c>
      <c r="AJ14" s="19"/>
      <c r="AK14" s="19">
        <v>4.52759480600744E-2</v>
      </c>
      <c r="AL14" s="19">
        <v>9.4220922548395897E-2</v>
      </c>
      <c r="AM14" s="19">
        <v>3.2331966193086897E-2</v>
      </c>
      <c r="AN14" s="19">
        <v>5.0084560751508397E-2</v>
      </c>
      <c r="AO14" s="19">
        <v>9.5211709488995197E-2</v>
      </c>
      <c r="AP14" s="19"/>
      <c r="AQ14" s="19">
        <v>1.7253965064508599E-2</v>
      </c>
      <c r="AR14" s="19">
        <v>7.1213040222728605E-2</v>
      </c>
      <c r="AS14" s="19"/>
      <c r="AT14" s="19">
        <v>7.2868990944591094E-2</v>
      </c>
      <c r="AU14" s="19">
        <v>5.2126984788745702E-2</v>
      </c>
      <c r="AV14" s="19"/>
      <c r="AW14" s="19">
        <v>0.10968469247550799</v>
      </c>
      <c r="AX14" s="19">
        <v>4.4499191937201102E-2</v>
      </c>
      <c r="AY14" s="19">
        <v>8.2383795572943702E-2</v>
      </c>
      <c r="AZ14" s="19">
        <v>9.4174155203417598E-2</v>
      </c>
      <c r="BA14" s="19">
        <v>0</v>
      </c>
      <c r="BB14" s="19"/>
      <c r="BC14" s="19">
        <v>1.08237658160979E-2</v>
      </c>
      <c r="BD14" s="19"/>
      <c r="BE14" s="19">
        <v>5.1913283596019398E-2</v>
      </c>
      <c r="BF14" s="19">
        <v>4.3412510977211799E-2</v>
      </c>
      <c r="BG14" s="19">
        <v>8.7514116608644194E-2</v>
      </c>
      <c r="BH14" s="19">
        <v>7.4166292010838597E-3</v>
      </c>
      <c r="BI14" s="19"/>
      <c r="BJ14" s="19">
        <v>6.2417750270866303E-2</v>
      </c>
      <c r="BK14" s="19"/>
      <c r="BL14" s="19">
        <v>4.33684175200095E-2</v>
      </c>
      <c r="BM14" s="19"/>
      <c r="BN14" s="19">
        <v>5.8300939424867401E-2</v>
      </c>
      <c r="BO14" s="19"/>
      <c r="BP14" s="19">
        <v>5.5229840684364803E-2</v>
      </c>
      <c r="BQ14" s="19">
        <v>0.100839220766716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295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9.4614881970619999E-2</v>
      </c>
      <c r="D9" s="17">
        <v>0.133754919768201</v>
      </c>
      <c r="E9" s="17">
        <v>6.2655571382125699E-2</v>
      </c>
      <c r="F9" s="17"/>
      <c r="G9" s="17">
        <v>0.103164130581235</v>
      </c>
      <c r="H9" s="17">
        <v>7.2854329733141696E-2</v>
      </c>
      <c r="I9" s="17">
        <v>0.112199516416652</v>
      </c>
      <c r="J9" s="17">
        <v>8.2722216260741596E-2</v>
      </c>
      <c r="K9" s="17">
        <v>9.5832765015288701E-2</v>
      </c>
      <c r="L9" s="17"/>
      <c r="M9" s="17">
        <v>6.81084948078962E-2</v>
      </c>
      <c r="N9" s="17">
        <v>0.11676974129755301</v>
      </c>
      <c r="O9" s="17">
        <v>8.1862997315165401E-2</v>
      </c>
      <c r="P9" s="17">
        <v>8.5293784136033696E-2</v>
      </c>
      <c r="Q9" s="17">
        <v>7.7786120183096899E-2</v>
      </c>
      <c r="R9" s="17"/>
      <c r="S9" s="17">
        <v>9.3713852483880894E-2</v>
      </c>
      <c r="T9" s="17">
        <v>4.28567291358673E-2</v>
      </c>
      <c r="U9" s="17">
        <v>9.4665845597385695E-2</v>
      </c>
      <c r="V9" s="17">
        <v>0.10090750310897099</v>
      </c>
      <c r="W9" s="17"/>
      <c r="X9" s="17">
        <v>0.104384890524961</v>
      </c>
      <c r="Y9" s="17">
        <v>4.0136678197310503E-2</v>
      </c>
      <c r="Z9" s="17">
        <v>7.6150339331432698E-2</v>
      </c>
      <c r="AA9" s="17"/>
      <c r="AB9" s="17">
        <v>0.1158992074555</v>
      </c>
      <c r="AC9" s="17">
        <v>4.2757899062115898E-2</v>
      </c>
      <c r="AD9" s="17"/>
      <c r="AE9" s="17">
        <v>8.9802970794079395E-2</v>
      </c>
      <c r="AF9" s="17">
        <v>9.4005623440233096E-2</v>
      </c>
      <c r="AG9" s="17"/>
      <c r="AH9" s="17">
        <v>9.1481359852066998E-2</v>
      </c>
      <c r="AI9" s="17">
        <v>9.1178565597426597E-2</v>
      </c>
      <c r="AJ9" s="17"/>
      <c r="AK9" s="17">
        <v>5.1945938993267701E-2</v>
      </c>
      <c r="AL9" s="17">
        <v>8.2776462544451201E-2</v>
      </c>
      <c r="AM9" s="17">
        <v>0.103981055565196</v>
      </c>
      <c r="AN9" s="17">
        <v>0.12711143135844499</v>
      </c>
      <c r="AO9" s="17">
        <v>9.0782071632546202E-2</v>
      </c>
      <c r="AP9" s="17"/>
      <c r="AQ9" s="17">
        <v>8.6406420343739507E-2</v>
      </c>
      <c r="AR9" s="17">
        <v>9.6598234211124498E-2</v>
      </c>
      <c r="AS9" s="17"/>
      <c r="AT9" s="17">
        <v>7.6317888506555007E-2</v>
      </c>
      <c r="AU9" s="17">
        <v>9.8117167509167894E-2</v>
      </c>
      <c r="AV9" s="17"/>
      <c r="AW9" s="17">
        <v>5.1789089384190801E-2</v>
      </c>
      <c r="AX9" s="17">
        <v>0.105730136482744</v>
      </c>
      <c r="AY9" s="17">
        <v>5.6163726088068702E-2</v>
      </c>
      <c r="AZ9" s="17">
        <v>7.8219585729231905E-2</v>
      </c>
      <c r="BA9" s="17">
        <v>0.166632398029603</v>
      </c>
      <c r="BB9" s="17"/>
      <c r="BC9" s="17">
        <v>0.15887194032587401</v>
      </c>
      <c r="BD9" s="17"/>
      <c r="BE9" s="17">
        <v>8.7699756760627398E-2</v>
      </c>
      <c r="BF9" s="17">
        <v>1.97751031682693E-2</v>
      </c>
      <c r="BG9" s="17">
        <v>3.2221319630760401E-2</v>
      </c>
      <c r="BH9" s="17">
        <v>0.20782442475972601</v>
      </c>
      <c r="BI9" s="17"/>
      <c r="BJ9" s="17">
        <v>9.1293552923022298E-2</v>
      </c>
      <c r="BK9" s="17"/>
      <c r="BL9" s="17">
        <v>8.62857169626704E-2</v>
      </c>
      <c r="BM9" s="17"/>
      <c r="BN9" s="17">
        <v>5.4118754373728303E-2</v>
      </c>
      <c r="BO9" s="17"/>
      <c r="BP9" s="17">
        <v>0.10565219494068701</v>
      </c>
      <c r="BQ9" s="17">
        <v>1.4182778915483399E-2</v>
      </c>
    </row>
    <row r="10" spans="2:69" ht="29" x14ac:dyDescent="0.35">
      <c r="B10" s="18" t="s">
        <v>281</v>
      </c>
      <c r="C10" s="17">
        <v>0.34565487446273302</v>
      </c>
      <c r="D10" s="17">
        <v>0.33881692852134698</v>
      </c>
      <c r="E10" s="17">
        <v>0.35123831409195</v>
      </c>
      <c r="F10" s="17"/>
      <c r="G10" s="17">
        <v>0.375484819495289</v>
      </c>
      <c r="H10" s="17">
        <v>0.423909046768218</v>
      </c>
      <c r="I10" s="17">
        <v>0.312576548166763</v>
      </c>
      <c r="J10" s="17">
        <v>0.35042627554184502</v>
      </c>
      <c r="K10" s="17">
        <v>0.19603213701834599</v>
      </c>
      <c r="L10" s="17"/>
      <c r="M10" s="17">
        <v>0.36234265749883998</v>
      </c>
      <c r="N10" s="17">
        <v>0.30991345265910197</v>
      </c>
      <c r="O10" s="17">
        <v>0.36085689930321602</v>
      </c>
      <c r="P10" s="17">
        <v>0.34304967047246199</v>
      </c>
      <c r="Q10" s="17">
        <v>0.40995129573255401</v>
      </c>
      <c r="R10" s="17"/>
      <c r="S10" s="17">
        <v>0.26762524579679298</v>
      </c>
      <c r="T10" s="17">
        <v>0.37852628266834298</v>
      </c>
      <c r="U10" s="17">
        <v>0.30543435197573998</v>
      </c>
      <c r="V10" s="17">
        <v>0.45280142812030499</v>
      </c>
      <c r="W10" s="17"/>
      <c r="X10" s="17">
        <v>0.35904497832504101</v>
      </c>
      <c r="Y10" s="17">
        <v>0.32252052407910198</v>
      </c>
      <c r="Z10" s="17">
        <v>0.26160981493577401</v>
      </c>
      <c r="AA10" s="17"/>
      <c r="AB10" s="17">
        <v>0.32817129649299498</v>
      </c>
      <c r="AC10" s="17">
        <v>0.38825174250068101</v>
      </c>
      <c r="AD10" s="17"/>
      <c r="AE10" s="17">
        <v>0.27244874239376399</v>
      </c>
      <c r="AF10" s="17">
        <v>0.36040861196324397</v>
      </c>
      <c r="AG10" s="17"/>
      <c r="AH10" s="17">
        <v>0.37292172169701598</v>
      </c>
      <c r="AI10" s="17">
        <v>0.258478554731015</v>
      </c>
      <c r="AJ10" s="17"/>
      <c r="AK10" s="17">
        <v>0.28213793003543602</v>
      </c>
      <c r="AL10" s="17">
        <v>0.29739668789500301</v>
      </c>
      <c r="AM10" s="17">
        <v>0.380695160056988</v>
      </c>
      <c r="AN10" s="17">
        <v>0.385705827757029</v>
      </c>
      <c r="AO10" s="17">
        <v>0.38945438068801302</v>
      </c>
      <c r="AP10" s="17"/>
      <c r="AQ10" s="17">
        <v>0.43542624193229501</v>
      </c>
      <c r="AR10" s="17">
        <v>0.323964056999343</v>
      </c>
      <c r="AS10" s="17"/>
      <c r="AT10" s="17">
        <v>0.38592732128356499</v>
      </c>
      <c r="AU10" s="17">
        <v>0.32233392714356901</v>
      </c>
      <c r="AV10" s="17"/>
      <c r="AW10" s="17">
        <v>0.32373891617027101</v>
      </c>
      <c r="AX10" s="17">
        <v>0.36213227187367603</v>
      </c>
      <c r="AY10" s="17">
        <v>0.30063623476471901</v>
      </c>
      <c r="AZ10" s="17">
        <v>0.31587408138844197</v>
      </c>
      <c r="BA10" s="17">
        <v>0.43991453400262198</v>
      </c>
      <c r="BB10" s="17"/>
      <c r="BC10" s="17">
        <v>0.31843447015144999</v>
      </c>
      <c r="BD10" s="17"/>
      <c r="BE10" s="17">
        <v>0.35640042189951199</v>
      </c>
      <c r="BF10" s="17">
        <v>0.28030379779432701</v>
      </c>
      <c r="BG10" s="17">
        <v>0.32085039317514302</v>
      </c>
      <c r="BH10" s="17">
        <v>0.35709530308493997</v>
      </c>
      <c r="BI10" s="17"/>
      <c r="BJ10" s="17">
        <v>0.344618586803977</v>
      </c>
      <c r="BK10" s="17"/>
      <c r="BL10" s="17">
        <v>0.39182454829255697</v>
      </c>
      <c r="BM10" s="17"/>
      <c r="BN10" s="17">
        <v>0.40175966410623798</v>
      </c>
      <c r="BO10" s="17"/>
      <c r="BP10" s="17">
        <v>0.362666021533676</v>
      </c>
      <c r="BQ10" s="17">
        <v>0.28221681710677998</v>
      </c>
    </row>
    <row r="11" spans="2:69" x14ac:dyDescent="0.35">
      <c r="B11" s="18" t="s">
        <v>282</v>
      </c>
      <c r="C11" s="17">
        <v>0.32702373021963399</v>
      </c>
      <c r="D11" s="17">
        <v>0.39080798462036898</v>
      </c>
      <c r="E11" s="17">
        <v>0.27494149137277801</v>
      </c>
      <c r="F11" s="17"/>
      <c r="G11" s="17">
        <v>0.35783395375558602</v>
      </c>
      <c r="H11" s="17">
        <v>0.316832261081893</v>
      </c>
      <c r="I11" s="17">
        <v>0.30887197854656301</v>
      </c>
      <c r="J11" s="17">
        <v>0.40010824459331001</v>
      </c>
      <c r="K11" s="17">
        <v>0.2265250918101</v>
      </c>
      <c r="L11" s="17"/>
      <c r="M11" s="17">
        <v>0.37119057033894798</v>
      </c>
      <c r="N11" s="17">
        <v>0.29543609378042102</v>
      </c>
      <c r="O11" s="17">
        <v>0.32365885693757102</v>
      </c>
      <c r="P11" s="17">
        <v>0.36787296445857698</v>
      </c>
      <c r="Q11" s="17">
        <v>0.35360868941936002</v>
      </c>
      <c r="R11" s="17"/>
      <c r="S11" s="17">
        <v>0.30155748148204398</v>
      </c>
      <c r="T11" s="17">
        <v>0.40546737922388498</v>
      </c>
      <c r="U11" s="17">
        <v>0.40251084021926198</v>
      </c>
      <c r="V11" s="17">
        <v>0.30745685272033002</v>
      </c>
      <c r="W11" s="17"/>
      <c r="X11" s="17">
        <v>0.34381553208486099</v>
      </c>
      <c r="Y11" s="17">
        <v>0.29497571442300002</v>
      </c>
      <c r="Z11" s="17">
        <v>0.22508867866003099</v>
      </c>
      <c r="AA11" s="17"/>
      <c r="AB11" s="17">
        <v>0.32588342965341499</v>
      </c>
      <c r="AC11" s="17">
        <v>0.32980195060603901</v>
      </c>
      <c r="AD11" s="17"/>
      <c r="AE11" s="17">
        <v>0.43615937829304702</v>
      </c>
      <c r="AF11" s="17">
        <v>0.30646196389791103</v>
      </c>
      <c r="AG11" s="17"/>
      <c r="AH11" s="17">
        <v>0.32875641858140697</v>
      </c>
      <c r="AI11" s="17">
        <v>0.31359647085022302</v>
      </c>
      <c r="AJ11" s="17"/>
      <c r="AK11" s="17">
        <v>0.391172354932801</v>
      </c>
      <c r="AL11" s="17">
        <v>0.31836934423513502</v>
      </c>
      <c r="AM11" s="17">
        <v>0.36781826977576598</v>
      </c>
      <c r="AN11" s="17">
        <v>0.26231095087286899</v>
      </c>
      <c r="AO11" s="17">
        <v>0.213143023376615</v>
      </c>
      <c r="AP11" s="17"/>
      <c r="AQ11" s="17">
        <v>0.32661443526815798</v>
      </c>
      <c r="AR11" s="17">
        <v>0.32712262524965802</v>
      </c>
      <c r="AS11" s="17"/>
      <c r="AT11" s="17">
        <v>0.328096639403264</v>
      </c>
      <c r="AU11" s="17">
        <v>0.33694488827824898</v>
      </c>
      <c r="AV11" s="17"/>
      <c r="AW11" s="17">
        <v>0.34584199430511098</v>
      </c>
      <c r="AX11" s="17">
        <v>0.32922571387963001</v>
      </c>
      <c r="AY11" s="17">
        <v>0.36552707315691402</v>
      </c>
      <c r="AZ11" s="17">
        <v>0.302676802232274</v>
      </c>
      <c r="BA11" s="17">
        <v>0.23335366853681</v>
      </c>
      <c r="BB11" s="17"/>
      <c r="BC11" s="17">
        <v>0.38857899159470199</v>
      </c>
      <c r="BD11" s="17"/>
      <c r="BE11" s="17">
        <v>0.33015758471184897</v>
      </c>
      <c r="BF11" s="17">
        <v>0.44760347865627997</v>
      </c>
      <c r="BG11" s="17">
        <v>0.29881641617845001</v>
      </c>
      <c r="BH11" s="17">
        <v>0.293128029952887</v>
      </c>
      <c r="BI11" s="17"/>
      <c r="BJ11" s="17">
        <v>0.33830103950413798</v>
      </c>
      <c r="BK11" s="17"/>
      <c r="BL11" s="17">
        <v>0.30363387924597302</v>
      </c>
      <c r="BM11" s="17"/>
      <c r="BN11" s="17">
        <v>0.383002467098916</v>
      </c>
      <c r="BO11" s="17"/>
      <c r="BP11" s="17">
        <v>0.304102564765655</v>
      </c>
      <c r="BQ11" s="17">
        <v>0.472680729537648</v>
      </c>
    </row>
    <row r="12" spans="2:69" ht="29" x14ac:dyDescent="0.35">
      <c r="B12" s="18" t="s">
        <v>283</v>
      </c>
      <c r="C12" s="17">
        <v>4.7668787102693802E-2</v>
      </c>
      <c r="D12" s="17">
        <v>4.8644086189450597E-2</v>
      </c>
      <c r="E12" s="17">
        <v>4.6872418775418999E-2</v>
      </c>
      <c r="F12" s="17"/>
      <c r="G12" s="17">
        <v>3.8891425454759501E-2</v>
      </c>
      <c r="H12" s="17">
        <v>3.10158201361912E-2</v>
      </c>
      <c r="I12" s="17">
        <v>4.1523624435882402E-2</v>
      </c>
      <c r="J12" s="17">
        <v>1.1411221532404699E-2</v>
      </c>
      <c r="K12" s="17">
        <v>0.15237156900367901</v>
      </c>
      <c r="L12" s="17"/>
      <c r="M12" s="17">
        <v>2.4083049423790501E-2</v>
      </c>
      <c r="N12" s="17">
        <v>2.8121752895997498E-2</v>
      </c>
      <c r="O12" s="17">
        <v>8.2267307314800697E-2</v>
      </c>
      <c r="P12" s="17">
        <v>7.32543626373902E-2</v>
      </c>
      <c r="Q12" s="17">
        <v>4.4272345009089699E-2</v>
      </c>
      <c r="R12" s="17"/>
      <c r="S12" s="17">
        <v>7.4669341165018194E-2</v>
      </c>
      <c r="T12" s="17">
        <v>7.3440805108018994E-2</v>
      </c>
      <c r="U12" s="17">
        <v>0</v>
      </c>
      <c r="V12" s="17">
        <v>2.62255533079713E-2</v>
      </c>
      <c r="W12" s="17"/>
      <c r="X12" s="17">
        <v>3.2733988792430599E-2</v>
      </c>
      <c r="Y12" s="17">
        <v>4.2548660503634199E-2</v>
      </c>
      <c r="Z12" s="17">
        <v>0.176658846609548</v>
      </c>
      <c r="AA12" s="17"/>
      <c r="AB12" s="17">
        <v>4.0826314583839202E-2</v>
      </c>
      <c r="AC12" s="17">
        <v>6.4339739664202603E-2</v>
      </c>
      <c r="AD12" s="17"/>
      <c r="AE12" s="17">
        <v>6.2865663906705796E-2</v>
      </c>
      <c r="AF12" s="17">
        <v>4.4809237008805201E-2</v>
      </c>
      <c r="AG12" s="17"/>
      <c r="AH12" s="17">
        <v>3.3714745492168997E-2</v>
      </c>
      <c r="AI12" s="17">
        <v>4.9085532014383003E-2</v>
      </c>
      <c r="AJ12" s="17"/>
      <c r="AK12" s="17">
        <v>8.0452825752303503E-2</v>
      </c>
      <c r="AL12" s="17">
        <v>7.6024184676407494E-2</v>
      </c>
      <c r="AM12" s="17">
        <v>1.53288535941573E-2</v>
      </c>
      <c r="AN12" s="17">
        <v>6.50403639351151E-2</v>
      </c>
      <c r="AO12" s="17">
        <v>0</v>
      </c>
      <c r="AP12" s="17"/>
      <c r="AQ12" s="17">
        <v>1.8332212674071199E-2</v>
      </c>
      <c r="AR12" s="17">
        <v>5.4757175069471399E-2</v>
      </c>
      <c r="AS12" s="17"/>
      <c r="AT12" s="17">
        <v>3.2073709050197803E-2</v>
      </c>
      <c r="AU12" s="17">
        <v>5.62762165241463E-2</v>
      </c>
      <c r="AV12" s="17"/>
      <c r="AW12" s="17">
        <v>2.0751845150609599E-2</v>
      </c>
      <c r="AX12" s="17">
        <v>3.4391189380990998E-2</v>
      </c>
      <c r="AY12" s="17">
        <v>9.4181983193545801E-2</v>
      </c>
      <c r="AZ12" s="17">
        <v>0</v>
      </c>
      <c r="BA12" s="17">
        <v>4.8096561056427498E-2</v>
      </c>
      <c r="BB12" s="17"/>
      <c r="BC12" s="17">
        <v>4.7036194813171998E-2</v>
      </c>
      <c r="BD12" s="17"/>
      <c r="BE12" s="17">
        <v>3.2800431560478301E-2</v>
      </c>
      <c r="BF12" s="17">
        <v>0.121332808240247</v>
      </c>
      <c r="BG12" s="17">
        <v>3.2221319630760401E-2</v>
      </c>
      <c r="BH12" s="17">
        <v>4.8452608444134002E-2</v>
      </c>
      <c r="BI12" s="17"/>
      <c r="BJ12" s="17">
        <v>4.6974525197376903E-2</v>
      </c>
      <c r="BK12" s="17"/>
      <c r="BL12" s="17">
        <v>4.3535423760015797E-2</v>
      </c>
      <c r="BM12" s="17"/>
      <c r="BN12" s="17">
        <v>7.4966944973335701E-3</v>
      </c>
      <c r="BO12" s="17"/>
      <c r="BP12" s="17">
        <v>4.4166064797260297E-2</v>
      </c>
      <c r="BQ12" s="17">
        <v>7.4502519646125295E-2</v>
      </c>
    </row>
    <row r="13" spans="2:69" ht="29" x14ac:dyDescent="0.35">
      <c r="B13" s="18" t="s">
        <v>284</v>
      </c>
      <c r="C13" s="17">
        <v>2.4781709719474E-2</v>
      </c>
      <c r="D13" s="17">
        <v>1.5945292634497701E-2</v>
      </c>
      <c r="E13" s="17">
        <v>3.1996976080961297E-2</v>
      </c>
      <c r="F13" s="17"/>
      <c r="G13" s="17">
        <v>2.0068549203066301E-2</v>
      </c>
      <c r="H13" s="17">
        <v>1.1251553436696199E-2</v>
      </c>
      <c r="I13" s="17">
        <v>8.5558221808846799E-3</v>
      </c>
      <c r="J13" s="17">
        <v>1.6162850554509198E-2</v>
      </c>
      <c r="K13" s="17">
        <v>0.101506973384802</v>
      </c>
      <c r="L13" s="17"/>
      <c r="M13" s="17">
        <v>0</v>
      </c>
      <c r="N13" s="17">
        <v>3.9262169411385897E-2</v>
      </c>
      <c r="O13" s="17">
        <v>4.1328639625155601E-2</v>
      </c>
      <c r="P13" s="17">
        <v>0</v>
      </c>
      <c r="Q13" s="17">
        <v>0</v>
      </c>
      <c r="R13" s="17"/>
      <c r="S13" s="17">
        <v>2.8372258222141501E-2</v>
      </c>
      <c r="T13" s="17">
        <v>1.1202945668134401E-2</v>
      </c>
      <c r="U13" s="17">
        <v>7.0795516069517506E-2</v>
      </c>
      <c r="V13" s="17">
        <v>1.6367203957667199E-2</v>
      </c>
      <c r="W13" s="17"/>
      <c r="X13" s="17">
        <v>1.3388621316984E-2</v>
      </c>
      <c r="Y13" s="17">
        <v>4.4590707788421703E-2</v>
      </c>
      <c r="Z13" s="17">
        <v>9.6149783283762905E-2</v>
      </c>
      <c r="AA13" s="17"/>
      <c r="AB13" s="17">
        <v>2.0156269559630801E-2</v>
      </c>
      <c r="AC13" s="17">
        <v>3.6051100026612701E-2</v>
      </c>
      <c r="AD13" s="17"/>
      <c r="AE13" s="17">
        <v>3.1108951359294701E-2</v>
      </c>
      <c r="AF13" s="17">
        <v>2.3599527645807701E-2</v>
      </c>
      <c r="AG13" s="17"/>
      <c r="AH13" s="17">
        <v>2.9993508927091499E-2</v>
      </c>
      <c r="AI13" s="17">
        <v>1.1549201325681199E-2</v>
      </c>
      <c r="AJ13" s="17"/>
      <c r="AK13" s="17">
        <v>5.1144860789073002E-2</v>
      </c>
      <c r="AL13" s="17">
        <v>9.8095717205821907E-3</v>
      </c>
      <c r="AM13" s="17">
        <v>4.1022840672060697E-2</v>
      </c>
      <c r="AN13" s="17">
        <v>1.3035248893468999E-2</v>
      </c>
      <c r="AO13" s="17">
        <v>0</v>
      </c>
      <c r="AP13" s="17"/>
      <c r="AQ13" s="17">
        <v>0</v>
      </c>
      <c r="AR13" s="17">
        <v>3.0769538100701301E-2</v>
      </c>
      <c r="AS13" s="17"/>
      <c r="AT13" s="17">
        <v>8.2605058905461208E-3</v>
      </c>
      <c r="AU13" s="17">
        <v>3.3081713632397203E-2</v>
      </c>
      <c r="AV13" s="17"/>
      <c r="AW13" s="17">
        <v>0</v>
      </c>
      <c r="AX13" s="17">
        <v>2.5748020809317301E-2</v>
      </c>
      <c r="AY13" s="17">
        <v>1.3874985808145401E-2</v>
      </c>
      <c r="AZ13" s="17">
        <v>7.9136642713868194E-2</v>
      </c>
      <c r="BA13" s="17">
        <v>1.4449363742277699E-2</v>
      </c>
      <c r="BB13" s="17"/>
      <c r="BC13" s="17">
        <v>2.74828386183485E-2</v>
      </c>
      <c r="BD13" s="17"/>
      <c r="BE13" s="17">
        <v>2.2972028264076499E-2</v>
      </c>
      <c r="BF13" s="17">
        <v>2.49018143548589E-2</v>
      </c>
      <c r="BG13" s="17">
        <v>7.2614446702605195E-2</v>
      </c>
      <c r="BH13" s="17">
        <v>1.79215404461175E-2</v>
      </c>
      <c r="BI13" s="17"/>
      <c r="BJ13" s="17">
        <v>1.53181586381957E-2</v>
      </c>
      <c r="BK13" s="17"/>
      <c r="BL13" s="17">
        <v>1.2184204234615199E-2</v>
      </c>
      <c r="BM13" s="17"/>
      <c r="BN13" s="17">
        <v>5.7466030235338701E-2</v>
      </c>
      <c r="BO13" s="17"/>
      <c r="BP13" s="17">
        <v>2.7174813862482699E-2</v>
      </c>
      <c r="BQ13" s="17">
        <v>1.4182778915483399E-2</v>
      </c>
    </row>
    <row r="14" spans="2:69" x14ac:dyDescent="0.35">
      <c r="B14" s="18" t="s">
        <v>141</v>
      </c>
      <c r="C14" s="19">
        <v>0.160256016524845</v>
      </c>
      <c r="D14" s="19">
        <v>7.2030788266134405E-2</v>
      </c>
      <c r="E14" s="19">
        <v>0.23229522829676599</v>
      </c>
      <c r="F14" s="19"/>
      <c r="G14" s="19">
        <v>0.10455712151006499</v>
      </c>
      <c r="H14" s="19">
        <v>0.144136988843859</v>
      </c>
      <c r="I14" s="19">
        <v>0.216272510253255</v>
      </c>
      <c r="J14" s="19">
        <v>0.13916919151719001</v>
      </c>
      <c r="K14" s="19">
        <v>0.227731463767785</v>
      </c>
      <c r="L14" s="19"/>
      <c r="M14" s="19">
        <v>0.174275227930525</v>
      </c>
      <c r="N14" s="19">
        <v>0.210496789955541</v>
      </c>
      <c r="O14" s="19">
        <v>0.110025299504091</v>
      </c>
      <c r="P14" s="19">
        <v>0.13052921829553699</v>
      </c>
      <c r="Q14" s="19">
        <v>0.114381549655899</v>
      </c>
      <c r="R14" s="19"/>
      <c r="S14" s="19">
        <v>0.234061820850122</v>
      </c>
      <c r="T14" s="19">
        <v>8.8505858195750506E-2</v>
      </c>
      <c r="U14" s="19">
        <v>0.12659344613809501</v>
      </c>
      <c r="V14" s="19">
        <v>9.6241458784755901E-2</v>
      </c>
      <c r="W14" s="19"/>
      <c r="X14" s="19">
        <v>0.14663198895572299</v>
      </c>
      <c r="Y14" s="19">
        <v>0.25522771500853098</v>
      </c>
      <c r="Z14" s="19">
        <v>0.16434253717945199</v>
      </c>
      <c r="AA14" s="19"/>
      <c r="AB14" s="19">
        <v>0.16906348225461901</v>
      </c>
      <c r="AC14" s="19">
        <v>0.13879756814034999</v>
      </c>
      <c r="AD14" s="19"/>
      <c r="AE14" s="19">
        <v>0.10761429325311</v>
      </c>
      <c r="AF14" s="19">
        <v>0.17071503604399901</v>
      </c>
      <c r="AG14" s="19"/>
      <c r="AH14" s="19">
        <v>0.14313224545025</v>
      </c>
      <c r="AI14" s="19">
        <v>0.27611167548127102</v>
      </c>
      <c r="AJ14" s="19"/>
      <c r="AK14" s="19">
        <v>0.14314608949711899</v>
      </c>
      <c r="AL14" s="19">
        <v>0.21562374892842101</v>
      </c>
      <c r="AM14" s="19">
        <v>9.1153820335831803E-2</v>
      </c>
      <c r="AN14" s="19">
        <v>0.146796177183073</v>
      </c>
      <c r="AO14" s="19">
        <v>0.30662052430282599</v>
      </c>
      <c r="AP14" s="19"/>
      <c r="AQ14" s="19">
        <v>0.13322068978173701</v>
      </c>
      <c r="AR14" s="19">
        <v>0.16678837036970201</v>
      </c>
      <c r="AS14" s="19"/>
      <c r="AT14" s="19">
        <v>0.16932393586587199</v>
      </c>
      <c r="AU14" s="19">
        <v>0.15324608691246999</v>
      </c>
      <c r="AV14" s="19"/>
      <c r="AW14" s="19">
        <v>0.25787815498981798</v>
      </c>
      <c r="AX14" s="19">
        <v>0.14277266757364299</v>
      </c>
      <c r="AY14" s="19">
        <v>0.16961599698860699</v>
      </c>
      <c r="AZ14" s="19">
        <v>0.22409288793618301</v>
      </c>
      <c r="BA14" s="19">
        <v>9.7553474632259801E-2</v>
      </c>
      <c r="BB14" s="19"/>
      <c r="BC14" s="19">
        <v>5.9595564496453299E-2</v>
      </c>
      <c r="BD14" s="19"/>
      <c r="BE14" s="19">
        <v>0.16996977680345601</v>
      </c>
      <c r="BF14" s="19">
        <v>0.106082997786017</v>
      </c>
      <c r="BG14" s="19">
        <v>0.243276104682281</v>
      </c>
      <c r="BH14" s="19">
        <v>7.5578093312195796E-2</v>
      </c>
      <c r="BI14" s="19"/>
      <c r="BJ14" s="19">
        <v>0.16349413693329001</v>
      </c>
      <c r="BK14" s="19"/>
      <c r="BL14" s="19">
        <v>0.16253622750416899</v>
      </c>
      <c r="BM14" s="19"/>
      <c r="BN14" s="19">
        <v>9.6156389688445906E-2</v>
      </c>
      <c r="BO14" s="19"/>
      <c r="BP14" s="19">
        <v>0.15623834010023899</v>
      </c>
      <c r="BQ14" s="19">
        <v>0.14223437587848001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296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0.14076995841790901</v>
      </c>
      <c r="D9" s="17">
        <v>0.16306325573730099</v>
      </c>
      <c r="E9" s="17">
        <v>0.122566644032859</v>
      </c>
      <c r="F9" s="17"/>
      <c r="G9" s="17">
        <v>0.12459853868817999</v>
      </c>
      <c r="H9" s="17">
        <v>0.14212071773436</v>
      </c>
      <c r="I9" s="17">
        <v>0.13759471872714901</v>
      </c>
      <c r="J9" s="17">
        <v>8.2722216260741596E-2</v>
      </c>
      <c r="K9" s="17">
        <v>0.24891468281467899</v>
      </c>
      <c r="L9" s="17"/>
      <c r="M9" s="17">
        <v>6.102844935447E-2</v>
      </c>
      <c r="N9" s="17">
        <v>0.16280328447724099</v>
      </c>
      <c r="O9" s="17">
        <v>0.136018231460274</v>
      </c>
      <c r="P9" s="17">
        <v>0.22498022040443399</v>
      </c>
      <c r="Q9" s="17">
        <v>6.7527935186908999E-2</v>
      </c>
      <c r="R9" s="17"/>
      <c r="S9" s="17">
        <v>0.12570353422195801</v>
      </c>
      <c r="T9" s="17">
        <v>7.2106777771693595E-2</v>
      </c>
      <c r="U9" s="17">
        <v>0.23262212803999299</v>
      </c>
      <c r="V9" s="17">
        <v>0.133680504940353</v>
      </c>
      <c r="W9" s="17"/>
      <c r="X9" s="17">
        <v>0.13858562033180899</v>
      </c>
      <c r="Y9" s="17">
        <v>0.181374986667105</v>
      </c>
      <c r="Z9" s="17">
        <v>0.11249646792156399</v>
      </c>
      <c r="AA9" s="17"/>
      <c r="AB9" s="17">
        <v>0.156723204895515</v>
      </c>
      <c r="AC9" s="17">
        <v>0.101901579407635</v>
      </c>
      <c r="AD9" s="17"/>
      <c r="AE9" s="17">
        <v>0.19488276149377601</v>
      </c>
      <c r="AF9" s="17">
        <v>0.12883707693075699</v>
      </c>
      <c r="AG9" s="17"/>
      <c r="AH9" s="17">
        <v>0.12585821979748801</v>
      </c>
      <c r="AI9" s="17">
        <v>0.10738808968418</v>
      </c>
      <c r="AJ9" s="17"/>
      <c r="AK9" s="17">
        <v>0.19710522017728499</v>
      </c>
      <c r="AL9" s="17">
        <v>0.102676180231311</v>
      </c>
      <c r="AM9" s="17">
        <v>0.11278661629212999</v>
      </c>
      <c r="AN9" s="17">
        <v>0.231645006280015</v>
      </c>
      <c r="AO9" s="17">
        <v>0.17989284577449</v>
      </c>
      <c r="AP9" s="17"/>
      <c r="AQ9" s="17">
        <v>0.10942203053147501</v>
      </c>
      <c r="AR9" s="17">
        <v>0.14834433542481701</v>
      </c>
      <c r="AS9" s="17"/>
      <c r="AT9" s="17">
        <v>0.113945872357234</v>
      </c>
      <c r="AU9" s="17">
        <v>0.15532993869134401</v>
      </c>
      <c r="AV9" s="17"/>
      <c r="AW9" s="17">
        <v>2.3819547276922599E-2</v>
      </c>
      <c r="AX9" s="17">
        <v>0.158129870042373</v>
      </c>
      <c r="AY9" s="17">
        <v>6.6839489156712797E-2</v>
      </c>
      <c r="AZ9" s="17">
        <v>0.154198101053309</v>
      </c>
      <c r="BA9" s="17">
        <v>0.22250505890410399</v>
      </c>
      <c r="BB9" s="17"/>
      <c r="BC9" s="17">
        <v>0.21064635907951601</v>
      </c>
      <c r="BD9" s="17"/>
      <c r="BE9" s="17">
        <v>0.13287305463854701</v>
      </c>
      <c r="BF9" s="17">
        <v>2.8272025635745102E-2</v>
      </c>
      <c r="BG9" s="17">
        <v>0.120190447199668</v>
      </c>
      <c r="BH9" s="17">
        <v>0.210317120693609</v>
      </c>
      <c r="BI9" s="17"/>
      <c r="BJ9" s="17">
        <v>0.14283754319855199</v>
      </c>
      <c r="BK9" s="17"/>
      <c r="BL9" s="17">
        <v>0.14187605974711601</v>
      </c>
      <c r="BM9" s="17"/>
      <c r="BN9" s="17">
        <v>0.106776133077608</v>
      </c>
      <c r="BO9" s="17"/>
      <c r="BP9" s="17">
        <v>0.15891818287100101</v>
      </c>
      <c r="BQ9" s="17">
        <v>3.7553310146912398E-2</v>
      </c>
    </row>
    <row r="10" spans="2:69" ht="29" x14ac:dyDescent="0.35">
      <c r="B10" s="18" t="s">
        <v>281</v>
      </c>
      <c r="C10" s="17">
        <v>0.38971219170216498</v>
      </c>
      <c r="D10" s="17">
        <v>0.39544177425177801</v>
      </c>
      <c r="E10" s="17">
        <v>0.38503377240189501</v>
      </c>
      <c r="F10" s="17"/>
      <c r="G10" s="17">
        <v>0.42612612645805298</v>
      </c>
      <c r="H10" s="17">
        <v>0.44415866245035601</v>
      </c>
      <c r="I10" s="17">
        <v>0.32409162526639101</v>
      </c>
      <c r="J10" s="17">
        <v>0.44341632956187499</v>
      </c>
      <c r="K10" s="17">
        <v>0.273981106078862</v>
      </c>
      <c r="L10" s="17"/>
      <c r="M10" s="17">
        <v>0.44128195877894599</v>
      </c>
      <c r="N10" s="17">
        <v>0.420763972884166</v>
      </c>
      <c r="O10" s="17">
        <v>0.297862576633249</v>
      </c>
      <c r="P10" s="17">
        <v>0.42574988520538798</v>
      </c>
      <c r="Q10" s="17">
        <v>0.37331318714543299</v>
      </c>
      <c r="R10" s="17"/>
      <c r="S10" s="17">
        <v>0.320513871679378</v>
      </c>
      <c r="T10" s="17">
        <v>0.412093691985914</v>
      </c>
      <c r="U10" s="17">
        <v>0.35268977102510402</v>
      </c>
      <c r="V10" s="17">
        <v>0.48297655916896298</v>
      </c>
      <c r="W10" s="17"/>
      <c r="X10" s="17">
        <v>0.41428224500316202</v>
      </c>
      <c r="Y10" s="17">
        <v>0.38437401305952801</v>
      </c>
      <c r="Z10" s="17">
        <v>0.19319043494745</v>
      </c>
      <c r="AA10" s="17"/>
      <c r="AB10" s="17">
        <v>0.37963997900186702</v>
      </c>
      <c r="AC10" s="17">
        <v>0.41425206082891802</v>
      </c>
      <c r="AD10" s="17"/>
      <c r="AE10" s="17">
        <v>0.27890282651076598</v>
      </c>
      <c r="AF10" s="17">
        <v>0.41181725034137001</v>
      </c>
      <c r="AG10" s="17"/>
      <c r="AH10" s="17">
        <v>0.42717856163818801</v>
      </c>
      <c r="AI10" s="17">
        <v>0.30665763784088701</v>
      </c>
      <c r="AJ10" s="17"/>
      <c r="AK10" s="17">
        <v>0.243674986202677</v>
      </c>
      <c r="AL10" s="17">
        <v>0.341707708415325</v>
      </c>
      <c r="AM10" s="17">
        <v>0.454842567287497</v>
      </c>
      <c r="AN10" s="17">
        <v>0.40137160240281999</v>
      </c>
      <c r="AO10" s="17">
        <v>0.45621052505167198</v>
      </c>
      <c r="AP10" s="17"/>
      <c r="AQ10" s="17">
        <v>0.50844578670303497</v>
      </c>
      <c r="AR10" s="17">
        <v>0.361023437052091</v>
      </c>
      <c r="AS10" s="17"/>
      <c r="AT10" s="17">
        <v>0.43783233853394599</v>
      </c>
      <c r="AU10" s="17">
        <v>0.35851382963391998</v>
      </c>
      <c r="AV10" s="17"/>
      <c r="AW10" s="17">
        <v>0.38179419806642101</v>
      </c>
      <c r="AX10" s="17">
        <v>0.43958449655138099</v>
      </c>
      <c r="AY10" s="17">
        <v>0.31882396992529199</v>
      </c>
      <c r="AZ10" s="17">
        <v>0.43239060808019297</v>
      </c>
      <c r="BA10" s="17">
        <v>0.45962857725177297</v>
      </c>
      <c r="BB10" s="17"/>
      <c r="BC10" s="17">
        <v>0.395643515905235</v>
      </c>
      <c r="BD10" s="17"/>
      <c r="BE10" s="17">
        <v>0.47649960732424901</v>
      </c>
      <c r="BF10" s="17">
        <v>0.23738842913750499</v>
      </c>
      <c r="BG10" s="17">
        <v>0.39518004313027999</v>
      </c>
      <c r="BH10" s="17">
        <v>0.39130753153074399</v>
      </c>
      <c r="BI10" s="17"/>
      <c r="BJ10" s="17">
        <v>0.39672660595326498</v>
      </c>
      <c r="BK10" s="17"/>
      <c r="BL10" s="17">
        <v>0.42797589521517698</v>
      </c>
      <c r="BM10" s="17"/>
      <c r="BN10" s="17">
        <v>0.42744098526493002</v>
      </c>
      <c r="BO10" s="17"/>
      <c r="BP10" s="17">
        <v>0.39028224391155297</v>
      </c>
      <c r="BQ10" s="17">
        <v>0.368338361552561</v>
      </c>
    </row>
    <row r="11" spans="2:69" x14ac:dyDescent="0.35">
      <c r="B11" s="18" t="s">
        <v>282</v>
      </c>
      <c r="C11" s="17">
        <v>0.263880914941378</v>
      </c>
      <c r="D11" s="17">
        <v>0.28338404042767301</v>
      </c>
      <c r="E11" s="17">
        <v>0.24795588063031301</v>
      </c>
      <c r="F11" s="17"/>
      <c r="G11" s="17">
        <v>0.29828621771869901</v>
      </c>
      <c r="H11" s="17">
        <v>0.20798085467497901</v>
      </c>
      <c r="I11" s="17">
        <v>0.288709492668974</v>
      </c>
      <c r="J11" s="17">
        <v>0.30711819057327899</v>
      </c>
      <c r="K11" s="17">
        <v>0.191346952857534</v>
      </c>
      <c r="L11" s="17"/>
      <c r="M11" s="17">
        <v>0.22868474969215799</v>
      </c>
      <c r="N11" s="17">
        <v>0.25198752809835001</v>
      </c>
      <c r="O11" s="17">
        <v>0.28532134305893098</v>
      </c>
      <c r="P11" s="17">
        <v>0.18080345775064999</v>
      </c>
      <c r="Q11" s="17">
        <v>0.35499101161360602</v>
      </c>
      <c r="R11" s="17"/>
      <c r="S11" s="17">
        <v>0.25747848002150697</v>
      </c>
      <c r="T11" s="17">
        <v>0.32390719037073701</v>
      </c>
      <c r="U11" s="17">
        <v>0.29409638485815098</v>
      </c>
      <c r="V11" s="17">
        <v>0.25942972601018499</v>
      </c>
      <c r="W11" s="17"/>
      <c r="X11" s="17">
        <v>0.260586088822017</v>
      </c>
      <c r="Y11" s="17">
        <v>0.212273497785052</v>
      </c>
      <c r="Z11" s="17">
        <v>0.34987769908607702</v>
      </c>
      <c r="AA11" s="17"/>
      <c r="AB11" s="17">
        <v>0.25205214809641602</v>
      </c>
      <c r="AC11" s="17">
        <v>0.29270044039655901</v>
      </c>
      <c r="AD11" s="17"/>
      <c r="AE11" s="17">
        <v>0.30793442329595599</v>
      </c>
      <c r="AF11" s="17">
        <v>0.25580535390299097</v>
      </c>
      <c r="AG11" s="17"/>
      <c r="AH11" s="17">
        <v>0.26327529277793998</v>
      </c>
      <c r="AI11" s="17">
        <v>0.28097290026591099</v>
      </c>
      <c r="AJ11" s="17"/>
      <c r="AK11" s="17">
        <v>0.32528208641558298</v>
      </c>
      <c r="AL11" s="17">
        <v>0.25885839198391097</v>
      </c>
      <c r="AM11" s="17">
        <v>0.27238104788520501</v>
      </c>
      <c r="AN11" s="17">
        <v>0.24785478029184199</v>
      </c>
      <c r="AO11" s="17">
        <v>0.19436729620058901</v>
      </c>
      <c r="AP11" s="17"/>
      <c r="AQ11" s="17">
        <v>0.245402702648292</v>
      </c>
      <c r="AR11" s="17">
        <v>0.26834567404215698</v>
      </c>
      <c r="AS11" s="17"/>
      <c r="AT11" s="17">
        <v>0.23299069018280699</v>
      </c>
      <c r="AU11" s="17">
        <v>0.286324034512762</v>
      </c>
      <c r="AV11" s="17"/>
      <c r="AW11" s="17">
        <v>0.276686474555493</v>
      </c>
      <c r="AX11" s="17">
        <v>0.233494851892285</v>
      </c>
      <c r="AY11" s="17">
        <v>0.32012610417568299</v>
      </c>
      <c r="AZ11" s="17">
        <v>0.232324001000112</v>
      </c>
      <c r="BA11" s="17">
        <v>0.22508514769902299</v>
      </c>
      <c r="BB11" s="17"/>
      <c r="BC11" s="17">
        <v>0.24197428013501601</v>
      </c>
      <c r="BD11" s="17"/>
      <c r="BE11" s="17">
        <v>0.21821744817979699</v>
      </c>
      <c r="BF11" s="17">
        <v>0.40024182960577998</v>
      </c>
      <c r="BG11" s="17">
        <v>0.29079024768947798</v>
      </c>
      <c r="BH11" s="17">
        <v>0.252922035895704</v>
      </c>
      <c r="BI11" s="17"/>
      <c r="BJ11" s="17">
        <v>0.25768646519561</v>
      </c>
      <c r="BK11" s="17"/>
      <c r="BL11" s="17">
        <v>0.253926378258229</v>
      </c>
      <c r="BM11" s="17"/>
      <c r="BN11" s="17">
        <v>0.309362869555869</v>
      </c>
      <c r="BO11" s="17"/>
      <c r="BP11" s="17">
        <v>0.23927416287491801</v>
      </c>
      <c r="BQ11" s="17">
        <v>0.42247597301201401</v>
      </c>
    </row>
    <row r="12" spans="2:69" ht="29" x14ac:dyDescent="0.35">
      <c r="B12" s="18" t="s">
        <v>283</v>
      </c>
      <c r="C12" s="17">
        <v>5.4977159789454902E-2</v>
      </c>
      <c r="D12" s="17">
        <v>6.4340160696281901E-2</v>
      </c>
      <c r="E12" s="17">
        <v>4.7331917963956902E-2</v>
      </c>
      <c r="F12" s="17"/>
      <c r="G12" s="17">
        <v>2.8809453415137399E-2</v>
      </c>
      <c r="H12" s="17">
        <v>3.77714660179485E-2</v>
      </c>
      <c r="I12" s="17">
        <v>5.7301941692391001E-2</v>
      </c>
      <c r="J12" s="17">
        <v>4.37369226414231E-2</v>
      </c>
      <c r="K12" s="17">
        <v>0.15237156900367901</v>
      </c>
      <c r="L12" s="17"/>
      <c r="M12" s="17">
        <v>2.7293724999017201E-2</v>
      </c>
      <c r="N12" s="17">
        <v>2.7109831654791201E-2</v>
      </c>
      <c r="O12" s="17">
        <v>0.11702266016242401</v>
      </c>
      <c r="P12" s="17">
        <v>6.4023162714742704E-2</v>
      </c>
      <c r="Q12" s="17">
        <v>5.2113639601139003E-2</v>
      </c>
      <c r="R12" s="17"/>
      <c r="S12" s="17">
        <v>4.8577751929891798E-2</v>
      </c>
      <c r="T12" s="17">
        <v>9.66361386539656E-2</v>
      </c>
      <c r="U12" s="17">
        <v>4.2574050402973698E-2</v>
      </c>
      <c r="V12" s="17">
        <v>4.2630982876104999E-2</v>
      </c>
      <c r="W12" s="17"/>
      <c r="X12" s="17">
        <v>4.1792497699408002E-2</v>
      </c>
      <c r="Y12" s="17">
        <v>2.37830091344109E-2</v>
      </c>
      <c r="Z12" s="17">
        <v>0.199257263364465</v>
      </c>
      <c r="AA12" s="17"/>
      <c r="AB12" s="17">
        <v>4.5386372843577501E-2</v>
      </c>
      <c r="AC12" s="17">
        <v>7.8344086548997494E-2</v>
      </c>
      <c r="AD12" s="17"/>
      <c r="AE12" s="17">
        <v>3.8078490638876097E-2</v>
      </c>
      <c r="AF12" s="17">
        <v>5.8340650111383202E-2</v>
      </c>
      <c r="AG12" s="17"/>
      <c r="AH12" s="17">
        <v>3.98984779146574E-2</v>
      </c>
      <c r="AI12" s="17">
        <v>8.0692614339251997E-2</v>
      </c>
      <c r="AJ12" s="17"/>
      <c r="AK12" s="17">
        <v>5.4162883507535599E-2</v>
      </c>
      <c r="AL12" s="17">
        <v>8.41357498443875E-2</v>
      </c>
      <c r="AM12" s="17">
        <v>5.1262718300343402E-2</v>
      </c>
      <c r="AN12" s="17">
        <v>2.8814713165385999E-2</v>
      </c>
      <c r="AO12" s="17">
        <v>0</v>
      </c>
      <c r="AP12" s="17"/>
      <c r="AQ12" s="17">
        <v>9.1661063370356202E-3</v>
      </c>
      <c r="AR12" s="17">
        <v>6.6046159028872203E-2</v>
      </c>
      <c r="AS12" s="17"/>
      <c r="AT12" s="17">
        <v>2.4621463135696901E-2</v>
      </c>
      <c r="AU12" s="17">
        <v>7.0527994043315806E-2</v>
      </c>
      <c r="AV12" s="17"/>
      <c r="AW12" s="17">
        <v>7.6373216706276795E-2</v>
      </c>
      <c r="AX12" s="17">
        <v>4.1497211786250397E-2</v>
      </c>
      <c r="AY12" s="17">
        <v>9.87824956622919E-2</v>
      </c>
      <c r="AZ12" s="17">
        <v>2.6745739597893801E-2</v>
      </c>
      <c r="BA12" s="17">
        <v>2.1734861492441901E-2</v>
      </c>
      <c r="BB12" s="17"/>
      <c r="BC12" s="17">
        <v>5.24289567071103E-2</v>
      </c>
      <c r="BD12" s="17"/>
      <c r="BE12" s="17">
        <v>3.9803087342426401E-2</v>
      </c>
      <c r="BF12" s="17">
        <v>0.15579963207907099</v>
      </c>
      <c r="BG12" s="17">
        <v>2.45414389080808E-2</v>
      </c>
      <c r="BH12" s="17">
        <v>5.4831959381787199E-2</v>
      </c>
      <c r="BI12" s="17"/>
      <c r="BJ12" s="17">
        <v>5.6235891108580599E-2</v>
      </c>
      <c r="BK12" s="17"/>
      <c r="BL12" s="17">
        <v>5.7361953427106101E-2</v>
      </c>
      <c r="BM12" s="17"/>
      <c r="BN12" s="17">
        <v>4.8840544145184198E-2</v>
      </c>
      <c r="BO12" s="17"/>
      <c r="BP12" s="17">
        <v>5.6106341007173599E-2</v>
      </c>
      <c r="BQ12" s="17">
        <v>5.5813384278464398E-2</v>
      </c>
    </row>
    <row r="13" spans="2:69" ht="29" x14ac:dyDescent="0.35">
      <c r="B13" s="18" t="s">
        <v>284</v>
      </c>
      <c r="C13" s="17">
        <v>2.5388197602816302E-2</v>
      </c>
      <c r="D13" s="17">
        <v>2.34822195795726E-2</v>
      </c>
      <c r="E13" s="17">
        <v>2.6944500229163101E-2</v>
      </c>
      <c r="F13" s="17"/>
      <c r="G13" s="17">
        <v>2.0473645263643502E-2</v>
      </c>
      <c r="H13" s="17">
        <v>3.5082863715193202E-2</v>
      </c>
      <c r="I13" s="17">
        <v>1.21184638198373E-2</v>
      </c>
      <c r="J13" s="17">
        <v>1.6162850554509198E-2</v>
      </c>
      <c r="K13" s="17">
        <v>5.5104910826330102E-2</v>
      </c>
      <c r="L13" s="17"/>
      <c r="M13" s="17">
        <v>0</v>
      </c>
      <c r="N13" s="17">
        <v>3.7244335160903697E-2</v>
      </c>
      <c r="O13" s="17">
        <v>2.4340711239397898E-2</v>
      </c>
      <c r="P13" s="17">
        <v>1.3721844975592701E-2</v>
      </c>
      <c r="Q13" s="17">
        <v>2.06827795687432E-2</v>
      </c>
      <c r="R13" s="17"/>
      <c r="S13" s="17">
        <v>4.3291607166679201E-2</v>
      </c>
      <c r="T13" s="17">
        <v>2.8084226974232601E-2</v>
      </c>
      <c r="U13" s="17">
        <v>1.8943928354996101E-2</v>
      </c>
      <c r="V13" s="17">
        <v>2.1190129960233998E-2</v>
      </c>
      <c r="W13" s="17"/>
      <c r="X13" s="17">
        <v>2.35659094678566E-2</v>
      </c>
      <c r="Y13" s="17">
        <v>6.0842966669450799E-2</v>
      </c>
      <c r="Z13" s="17">
        <v>0</v>
      </c>
      <c r="AA13" s="17"/>
      <c r="AB13" s="17">
        <v>3.1849145200659498E-2</v>
      </c>
      <c r="AC13" s="17">
        <v>9.6467897112625899E-3</v>
      </c>
      <c r="AD13" s="17"/>
      <c r="AE13" s="17">
        <v>4.2126537182595299E-2</v>
      </c>
      <c r="AF13" s="17">
        <v>2.2192461606368001E-2</v>
      </c>
      <c r="AG13" s="17"/>
      <c r="AH13" s="17">
        <v>3.05061458834049E-2</v>
      </c>
      <c r="AI13" s="17">
        <v>0</v>
      </c>
      <c r="AJ13" s="17"/>
      <c r="AK13" s="17">
        <v>5.1144860789073002E-2</v>
      </c>
      <c r="AL13" s="17">
        <v>1.4982034458723601E-2</v>
      </c>
      <c r="AM13" s="17">
        <v>2.18374754053463E-2</v>
      </c>
      <c r="AN13" s="17">
        <v>3.7802129727445101E-2</v>
      </c>
      <c r="AO13" s="17">
        <v>2.7883135241865298E-2</v>
      </c>
      <c r="AP13" s="17"/>
      <c r="AQ13" s="17">
        <v>1.9526824405915501E-2</v>
      </c>
      <c r="AR13" s="17">
        <v>2.68044395481324E-2</v>
      </c>
      <c r="AS13" s="17"/>
      <c r="AT13" s="17">
        <v>1.9924594767549E-2</v>
      </c>
      <c r="AU13" s="17">
        <v>2.5683211921505401E-2</v>
      </c>
      <c r="AV13" s="17"/>
      <c r="AW13" s="17">
        <v>2.0751845150609599E-2</v>
      </c>
      <c r="AX13" s="17">
        <v>3.05692654238994E-2</v>
      </c>
      <c r="AY13" s="17">
        <v>1.3874985808145401E-2</v>
      </c>
      <c r="AZ13" s="17">
        <v>4.1363565720314299E-2</v>
      </c>
      <c r="BA13" s="17">
        <v>1.6375706973507698E-2</v>
      </c>
      <c r="BB13" s="17"/>
      <c r="BC13" s="17">
        <v>3.9131943484645298E-2</v>
      </c>
      <c r="BD13" s="17"/>
      <c r="BE13" s="17">
        <v>2.8454408489543101E-2</v>
      </c>
      <c r="BF13" s="17">
        <v>2.49018143548589E-2</v>
      </c>
      <c r="BG13" s="17">
        <v>3.7954509256697397E-2</v>
      </c>
      <c r="BH13" s="17">
        <v>2.4754168024861599E-2</v>
      </c>
      <c r="BI13" s="17"/>
      <c r="BJ13" s="17">
        <v>2.46283354201303E-2</v>
      </c>
      <c r="BK13" s="17"/>
      <c r="BL13" s="17">
        <v>1.7846425139048501E-2</v>
      </c>
      <c r="BM13" s="17"/>
      <c r="BN13" s="17">
        <v>2.1867252448098801E-2</v>
      </c>
      <c r="BO13" s="17"/>
      <c r="BP13" s="17">
        <v>3.0334057135977699E-2</v>
      </c>
      <c r="BQ13" s="17">
        <v>0</v>
      </c>
    </row>
    <row r="14" spans="2:69" x14ac:dyDescent="0.35">
      <c r="B14" s="18" t="s">
        <v>141</v>
      </c>
      <c r="C14" s="19">
        <v>0.12527157754627699</v>
      </c>
      <c r="D14" s="19">
        <v>7.0288549307393394E-2</v>
      </c>
      <c r="E14" s="19">
        <v>0.170167284741813</v>
      </c>
      <c r="F14" s="19"/>
      <c r="G14" s="19">
        <v>0.101706018456287</v>
      </c>
      <c r="H14" s="19">
        <v>0.13288543540716299</v>
      </c>
      <c r="I14" s="19">
        <v>0.180183757825257</v>
      </c>
      <c r="J14" s="19">
        <v>0.106843490408172</v>
      </c>
      <c r="K14" s="19">
        <v>7.8280778418916896E-2</v>
      </c>
      <c r="L14" s="19"/>
      <c r="M14" s="19">
        <v>0.241711117175408</v>
      </c>
      <c r="N14" s="19">
        <v>0.10009104772454901</v>
      </c>
      <c r="O14" s="19">
        <v>0.13943447744572399</v>
      </c>
      <c r="P14" s="19">
        <v>9.0721428949192398E-2</v>
      </c>
      <c r="Q14" s="19">
        <v>0.13137144688416999</v>
      </c>
      <c r="R14" s="19"/>
      <c r="S14" s="19">
        <v>0.204434754980586</v>
      </c>
      <c r="T14" s="19">
        <v>6.7171974243457E-2</v>
      </c>
      <c r="U14" s="19">
        <v>5.9073737318781398E-2</v>
      </c>
      <c r="V14" s="19">
        <v>6.0092097044159597E-2</v>
      </c>
      <c r="W14" s="19"/>
      <c r="X14" s="19">
        <v>0.121187638675747</v>
      </c>
      <c r="Y14" s="19">
        <v>0.137351526684454</v>
      </c>
      <c r="Z14" s="19">
        <v>0.14517813468044399</v>
      </c>
      <c r="AA14" s="19"/>
      <c r="AB14" s="19">
        <v>0.13434914996196501</v>
      </c>
      <c r="AC14" s="19">
        <v>0.103155043106628</v>
      </c>
      <c r="AD14" s="19"/>
      <c r="AE14" s="19">
        <v>0.13807496087803001</v>
      </c>
      <c r="AF14" s="19">
        <v>0.12300720710713001</v>
      </c>
      <c r="AG14" s="19"/>
      <c r="AH14" s="19">
        <v>0.113283301988322</v>
      </c>
      <c r="AI14" s="19">
        <v>0.22428875786976901</v>
      </c>
      <c r="AJ14" s="19"/>
      <c r="AK14" s="19">
        <v>0.12862996290784701</v>
      </c>
      <c r="AL14" s="19">
        <v>0.197639935066342</v>
      </c>
      <c r="AM14" s="19">
        <v>8.6889574829477997E-2</v>
      </c>
      <c r="AN14" s="19">
        <v>5.2511768132492101E-2</v>
      </c>
      <c r="AO14" s="19">
        <v>0.14164619773138401</v>
      </c>
      <c r="AP14" s="19"/>
      <c r="AQ14" s="19">
        <v>0.108036549374247</v>
      </c>
      <c r="AR14" s="19">
        <v>0.12943595490393101</v>
      </c>
      <c r="AS14" s="19"/>
      <c r="AT14" s="19">
        <v>0.17068504102276699</v>
      </c>
      <c r="AU14" s="19">
        <v>0.103620991197152</v>
      </c>
      <c r="AV14" s="19"/>
      <c r="AW14" s="19">
        <v>0.22057471824427699</v>
      </c>
      <c r="AX14" s="19">
        <v>9.6724304303810696E-2</v>
      </c>
      <c r="AY14" s="19">
        <v>0.18155295527187501</v>
      </c>
      <c r="AZ14" s="19">
        <v>0.11297798454817801</v>
      </c>
      <c r="BA14" s="19">
        <v>5.4670647679151398E-2</v>
      </c>
      <c r="BB14" s="19"/>
      <c r="BC14" s="19">
        <v>6.0174944688476902E-2</v>
      </c>
      <c r="BD14" s="19"/>
      <c r="BE14" s="19">
        <v>0.10415239402543799</v>
      </c>
      <c r="BF14" s="19">
        <v>0.153396269187041</v>
      </c>
      <c r="BG14" s="19">
        <v>0.131343313815795</v>
      </c>
      <c r="BH14" s="19">
        <v>6.5867184473293303E-2</v>
      </c>
      <c r="BI14" s="19"/>
      <c r="BJ14" s="19">
        <v>0.121885159123862</v>
      </c>
      <c r="BK14" s="19"/>
      <c r="BL14" s="19">
        <v>0.101013288213323</v>
      </c>
      <c r="BM14" s="19"/>
      <c r="BN14" s="19">
        <v>8.5712215508310402E-2</v>
      </c>
      <c r="BO14" s="19"/>
      <c r="BP14" s="19">
        <v>0.12508501219937701</v>
      </c>
      <c r="BQ14" s="19">
        <v>0.115818971010048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297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0.101559744337314</v>
      </c>
      <c r="D9" s="17">
        <v>0.111685092671059</v>
      </c>
      <c r="E9" s="17">
        <v>9.3292017211235104E-2</v>
      </c>
      <c r="F9" s="17"/>
      <c r="G9" s="17">
        <v>0.125565085016729</v>
      </c>
      <c r="H9" s="17">
        <v>5.75859705885855E-2</v>
      </c>
      <c r="I9" s="17">
        <v>0.108364610545542</v>
      </c>
      <c r="J9" s="17">
        <v>0.11029628834765599</v>
      </c>
      <c r="K9" s="17">
        <v>0.105969506445207</v>
      </c>
      <c r="L9" s="17"/>
      <c r="M9" s="17">
        <v>9.7840936666792305E-2</v>
      </c>
      <c r="N9" s="17">
        <v>0.114623290984242</v>
      </c>
      <c r="O9" s="17">
        <v>8.7115527608070994E-2</v>
      </c>
      <c r="P9" s="17">
        <v>0.15084173319696501</v>
      </c>
      <c r="Q9" s="17">
        <v>4.8757502791574502E-2</v>
      </c>
      <c r="R9" s="17"/>
      <c r="S9" s="17">
        <v>8.1210162631998206E-2</v>
      </c>
      <c r="T9" s="17">
        <v>4.5964847745466199E-2</v>
      </c>
      <c r="U9" s="17">
        <v>0.18302446807560299</v>
      </c>
      <c r="V9" s="17">
        <v>0.10357610030388401</v>
      </c>
      <c r="W9" s="17"/>
      <c r="X9" s="17">
        <v>0.105601302447414</v>
      </c>
      <c r="Y9" s="17">
        <v>7.5677937012175095E-2</v>
      </c>
      <c r="Z9" s="17">
        <v>9.7735420041961799E-2</v>
      </c>
      <c r="AA9" s="17"/>
      <c r="AB9" s="17">
        <v>0.110709951795881</v>
      </c>
      <c r="AC9" s="17">
        <v>7.9266242383248295E-2</v>
      </c>
      <c r="AD9" s="17"/>
      <c r="AE9" s="17">
        <v>0.14782613516777801</v>
      </c>
      <c r="AF9" s="17">
        <v>9.1078462026946694E-2</v>
      </c>
      <c r="AG9" s="17"/>
      <c r="AH9" s="17">
        <v>9.3733560915323505E-2</v>
      </c>
      <c r="AI9" s="17">
        <v>0.101188501041</v>
      </c>
      <c r="AJ9" s="17"/>
      <c r="AK9" s="17">
        <v>0.15534255590773799</v>
      </c>
      <c r="AL9" s="17">
        <v>5.5870715038097103E-2</v>
      </c>
      <c r="AM9" s="17">
        <v>0.110480717888019</v>
      </c>
      <c r="AN9" s="17">
        <v>0.13397361061323301</v>
      </c>
      <c r="AO9" s="17">
        <v>0.11896158001743699</v>
      </c>
      <c r="AP9" s="17"/>
      <c r="AQ9" s="17">
        <v>0.107991315327611</v>
      </c>
      <c r="AR9" s="17">
        <v>0.100005729551914</v>
      </c>
      <c r="AS9" s="17"/>
      <c r="AT9" s="17">
        <v>0.10192889678304599</v>
      </c>
      <c r="AU9" s="17">
        <v>0.102508525220812</v>
      </c>
      <c r="AV9" s="17"/>
      <c r="AW9" s="17">
        <v>0.143703175582476</v>
      </c>
      <c r="AX9" s="17">
        <v>0.109206579732643</v>
      </c>
      <c r="AY9" s="17">
        <v>2.85280416991214E-2</v>
      </c>
      <c r="AZ9" s="17">
        <v>9.7209526124686904E-2</v>
      </c>
      <c r="BA9" s="17">
        <v>0.15394242363196001</v>
      </c>
      <c r="BB9" s="17"/>
      <c r="BC9" s="17">
        <v>0.156102466403297</v>
      </c>
      <c r="BD9" s="17"/>
      <c r="BE9" s="17">
        <v>0.10152669711544</v>
      </c>
      <c r="BF9" s="17">
        <v>0</v>
      </c>
      <c r="BG9" s="17">
        <v>6.4212228412841396E-2</v>
      </c>
      <c r="BH9" s="17">
        <v>0.158831753857996</v>
      </c>
      <c r="BI9" s="17"/>
      <c r="BJ9" s="17">
        <v>9.1009573918865896E-2</v>
      </c>
      <c r="BK9" s="17"/>
      <c r="BL9" s="17">
        <v>8.3572975275870098E-2</v>
      </c>
      <c r="BM9" s="17"/>
      <c r="BN9" s="17">
        <v>7.5007779180829098E-2</v>
      </c>
      <c r="BO9" s="17"/>
      <c r="BP9" s="17">
        <v>0.11638458762538299</v>
      </c>
      <c r="BQ9" s="17">
        <v>0</v>
      </c>
    </row>
    <row r="10" spans="2:69" ht="29" x14ac:dyDescent="0.35">
      <c r="B10" s="18" t="s">
        <v>281</v>
      </c>
      <c r="C10" s="17">
        <v>0.27455119418260199</v>
      </c>
      <c r="D10" s="17">
        <v>0.30506988357475101</v>
      </c>
      <c r="E10" s="17">
        <v>0.24963153830281701</v>
      </c>
      <c r="F10" s="17"/>
      <c r="G10" s="17">
        <v>0.254416753917455</v>
      </c>
      <c r="H10" s="17">
        <v>0.32751711184504101</v>
      </c>
      <c r="I10" s="17">
        <v>0.25589677803099498</v>
      </c>
      <c r="J10" s="17">
        <v>0.29725180349216301</v>
      </c>
      <c r="K10" s="17">
        <v>0.23076010366612901</v>
      </c>
      <c r="L10" s="17"/>
      <c r="M10" s="17">
        <v>0.34487971534440098</v>
      </c>
      <c r="N10" s="17">
        <v>0.25662717712419197</v>
      </c>
      <c r="O10" s="17">
        <v>0.28145034993728102</v>
      </c>
      <c r="P10" s="17">
        <v>0.26902044015411097</v>
      </c>
      <c r="Q10" s="17">
        <v>0.27483297312003502</v>
      </c>
      <c r="R10" s="17"/>
      <c r="S10" s="17">
        <v>0.24537766989354601</v>
      </c>
      <c r="T10" s="17">
        <v>0.34069732139690301</v>
      </c>
      <c r="U10" s="17">
        <v>0.230906083149264</v>
      </c>
      <c r="V10" s="17">
        <v>0.29619933650389502</v>
      </c>
      <c r="W10" s="17"/>
      <c r="X10" s="17">
        <v>0.28967378255102799</v>
      </c>
      <c r="Y10" s="17">
        <v>0.28550272013594102</v>
      </c>
      <c r="Z10" s="17">
        <v>0.13736538155719399</v>
      </c>
      <c r="AA10" s="17"/>
      <c r="AB10" s="17">
        <v>0.25594058258607</v>
      </c>
      <c r="AC10" s="17">
        <v>0.31989395912780499</v>
      </c>
      <c r="AD10" s="17"/>
      <c r="AE10" s="17">
        <v>0.19420176430184199</v>
      </c>
      <c r="AF10" s="17">
        <v>0.29056621353628498</v>
      </c>
      <c r="AG10" s="17"/>
      <c r="AH10" s="17">
        <v>0.28881453693339398</v>
      </c>
      <c r="AI10" s="17">
        <v>0.2227980642322</v>
      </c>
      <c r="AJ10" s="17"/>
      <c r="AK10" s="17">
        <v>0.21290446208848199</v>
      </c>
      <c r="AL10" s="17">
        <v>0.27061209520803797</v>
      </c>
      <c r="AM10" s="17">
        <v>0.300075362678625</v>
      </c>
      <c r="AN10" s="17">
        <v>0.28674551658174702</v>
      </c>
      <c r="AO10" s="17">
        <v>0.224586326102516</v>
      </c>
      <c r="AP10" s="17"/>
      <c r="AQ10" s="17">
        <v>0.28123971274194798</v>
      </c>
      <c r="AR10" s="17">
        <v>0.27293509498237001</v>
      </c>
      <c r="AS10" s="17"/>
      <c r="AT10" s="17">
        <v>0.28272991805699799</v>
      </c>
      <c r="AU10" s="17">
        <v>0.26784833709597899</v>
      </c>
      <c r="AV10" s="17"/>
      <c r="AW10" s="17">
        <v>0.27515288038782099</v>
      </c>
      <c r="AX10" s="17">
        <v>0.29410159309364198</v>
      </c>
      <c r="AY10" s="17">
        <v>0.213232359561491</v>
      </c>
      <c r="AZ10" s="17">
        <v>0.332808536675399</v>
      </c>
      <c r="BA10" s="17">
        <v>0.310733074285443</v>
      </c>
      <c r="BB10" s="17"/>
      <c r="BC10" s="17">
        <v>0.23354330497994299</v>
      </c>
      <c r="BD10" s="17"/>
      <c r="BE10" s="17">
        <v>0.31234160663500499</v>
      </c>
      <c r="BF10" s="17">
        <v>0.16980849727570199</v>
      </c>
      <c r="BG10" s="17">
        <v>0.31340390814680902</v>
      </c>
      <c r="BH10" s="17">
        <v>0.25409189830610801</v>
      </c>
      <c r="BI10" s="17"/>
      <c r="BJ10" s="17">
        <v>0.28598605275899103</v>
      </c>
      <c r="BK10" s="17"/>
      <c r="BL10" s="17">
        <v>0.31133143017397402</v>
      </c>
      <c r="BM10" s="17"/>
      <c r="BN10" s="17">
        <v>0.282567591537776</v>
      </c>
      <c r="BO10" s="17"/>
      <c r="BP10" s="17">
        <v>0.29892259751238798</v>
      </c>
      <c r="BQ10" s="17">
        <v>0.15864692039158801</v>
      </c>
    </row>
    <row r="11" spans="2:69" x14ac:dyDescent="0.35">
      <c r="B11" s="18" t="s">
        <v>282</v>
      </c>
      <c r="C11" s="17">
        <v>0.31491502672822203</v>
      </c>
      <c r="D11" s="17">
        <v>0.36374109788273001</v>
      </c>
      <c r="E11" s="17">
        <v>0.27504670618870303</v>
      </c>
      <c r="F11" s="17"/>
      <c r="G11" s="17">
        <v>0.37960778273838103</v>
      </c>
      <c r="H11" s="17">
        <v>0.31409342090799602</v>
      </c>
      <c r="I11" s="17">
        <v>0.30694882119871097</v>
      </c>
      <c r="J11" s="17">
        <v>0.28512556343005602</v>
      </c>
      <c r="K11" s="17">
        <v>0.22630287395714899</v>
      </c>
      <c r="L11" s="17"/>
      <c r="M11" s="17">
        <v>0.34835743279125903</v>
      </c>
      <c r="N11" s="17">
        <v>0.31525698622818998</v>
      </c>
      <c r="O11" s="17">
        <v>0.29254114220648297</v>
      </c>
      <c r="P11" s="17">
        <v>0.262540612221008</v>
      </c>
      <c r="Q11" s="17">
        <v>0.367822444665448</v>
      </c>
      <c r="R11" s="17"/>
      <c r="S11" s="17">
        <v>0.25353819588156101</v>
      </c>
      <c r="T11" s="17">
        <v>0.36494225344456699</v>
      </c>
      <c r="U11" s="17">
        <v>0.33259670859464502</v>
      </c>
      <c r="V11" s="17">
        <v>0.365524031180812</v>
      </c>
      <c r="W11" s="17"/>
      <c r="X11" s="17">
        <v>0.32727314994172602</v>
      </c>
      <c r="Y11" s="17">
        <v>0.241417779027641</v>
      </c>
      <c r="Z11" s="17">
        <v>0.296788504785232</v>
      </c>
      <c r="AA11" s="17"/>
      <c r="AB11" s="17">
        <v>0.30591843283449699</v>
      </c>
      <c r="AC11" s="17">
        <v>0.33683426565891</v>
      </c>
      <c r="AD11" s="17"/>
      <c r="AE11" s="17">
        <v>0.35571713962057</v>
      </c>
      <c r="AF11" s="17">
        <v>0.30755544979619598</v>
      </c>
      <c r="AG11" s="17"/>
      <c r="AH11" s="17">
        <v>0.31252419190797698</v>
      </c>
      <c r="AI11" s="17">
        <v>0.31170510898390402</v>
      </c>
      <c r="AJ11" s="17"/>
      <c r="AK11" s="17">
        <v>0.29564978754169002</v>
      </c>
      <c r="AL11" s="17">
        <v>0.33268578527992798</v>
      </c>
      <c r="AM11" s="17">
        <v>0.32043909501152301</v>
      </c>
      <c r="AN11" s="17">
        <v>0.30221029607240701</v>
      </c>
      <c r="AO11" s="17">
        <v>0.26178591145179197</v>
      </c>
      <c r="AP11" s="17"/>
      <c r="AQ11" s="17">
        <v>0.33119062776511998</v>
      </c>
      <c r="AR11" s="17">
        <v>0.31098246893001302</v>
      </c>
      <c r="AS11" s="17"/>
      <c r="AT11" s="17">
        <v>0.31179075438694398</v>
      </c>
      <c r="AU11" s="17">
        <v>0.32304520147105098</v>
      </c>
      <c r="AV11" s="17"/>
      <c r="AW11" s="17">
        <v>0.24401323494611701</v>
      </c>
      <c r="AX11" s="17">
        <v>0.33389754420793699</v>
      </c>
      <c r="AY11" s="17">
        <v>0.37058560672818502</v>
      </c>
      <c r="AZ11" s="17">
        <v>0.191600612000936</v>
      </c>
      <c r="BA11" s="17">
        <v>0.31248135033201901</v>
      </c>
      <c r="BB11" s="17"/>
      <c r="BC11" s="17">
        <v>0.31608338507140998</v>
      </c>
      <c r="BD11" s="17"/>
      <c r="BE11" s="17">
        <v>0.32782325704033199</v>
      </c>
      <c r="BF11" s="17">
        <v>0.43671518318050301</v>
      </c>
      <c r="BG11" s="17">
        <v>0.24659946900424601</v>
      </c>
      <c r="BH11" s="17">
        <v>0.31272400244793702</v>
      </c>
      <c r="BI11" s="17"/>
      <c r="BJ11" s="17">
        <v>0.31799193047775698</v>
      </c>
      <c r="BK11" s="17"/>
      <c r="BL11" s="17">
        <v>0.319193138566709</v>
      </c>
      <c r="BM11" s="17"/>
      <c r="BN11" s="17">
        <v>0.33371004897651302</v>
      </c>
      <c r="BO11" s="17"/>
      <c r="BP11" s="17">
        <v>0.28989202336656</v>
      </c>
      <c r="BQ11" s="17">
        <v>0.47118327874189497</v>
      </c>
    </row>
    <row r="12" spans="2:69" ht="29" x14ac:dyDescent="0.35">
      <c r="B12" s="18" t="s">
        <v>283</v>
      </c>
      <c r="C12" s="17">
        <v>8.6280340671269107E-2</v>
      </c>
      <c r="D12" s="17">
        <v>8.6438978125272597E-2</v>
      </c>
      <c r="E12" s="17">
        <v>8.6150807233164595E-2</v>
      </c>
      <c r="F12" s="17"/>
      <c r="G12" s="17">
        <v>6.8930931399598397E-2</v>
      </c>
      <c r="H12" s="17">
        <v>9.6116696841672206E-2</v>
      </c>
      <c r="I12" s="17">
        <v>5.8460216363213302E-2</v>
      </c>
      <c r="J12" s="17">
        <v>9.7066842000609901E-2</v>
      </c>
      <c r="K12" s="17">
        <v>0.14719868714756201</v>
      </c>
      <c r="L12" s="17"/>
      <c r="M12" s="17">
        <v>1.8057099390732599E-2</v>
      </c>
      <c r="N12" s="17">
        <v>8.9363954238412202E-2</v>
      </c>
      <c r="O12" s="17">
        <v>0.10574453670032601</v>
      </c>
      <c r="P12" s="17">
        <v>0.113406678863643</v>
      </c>
      <c r="Q12" s="17">
        <v>6.9732871617237804E-2</v>
      </c>
      <c r="R12" s="17"/>
      <c r="S12" s="17">
        <v>9.1739314877582301E-2</v>
      </c>
      <c r="T12" s="17">
        <v>7.5545448603690599E-2</v>
      </c>
      <c r="U12" s="17">
        <v>0.14877067142789399</v>
      </c>
      <c r="V12" s="17">
        <v>6.8613855441396907E-2</v>
      </c>
      <c r="W12" s="17"/>
      <c r="X12" s="17">
        <v>9.0631658916986005E-2</v>
      </c>
      <c r="Y12" s="17">
        <v>1.6252258881029099E-2</v>
      </c>
      <c r="Z12" s="17">
        <v>0.13022410797640899</v>
      </c>
      <c r="AA12" s="17"/>
      <c r="AB12" s="17">
        <v>9.1541222527816393E-2</v>
      </c>
      <c r="AC12" s="17">
        <v>7.3462764623936805E-2</v>
      </c>
      <c r="AD12" s="17"/>
      <c r="AE12" s="17">
        <v>0.119301461227956</v>
      </c>
      <c r="AF12" s="17">
        <v>8.0037425742693305E-2</v>
      </c>
      <c r="AG12" s="17"/>
      <c r="AH12" s="17">
        <v>0.10036687310129599</v>
      </c>
      <c r="AI12" s="17">
        <v>2.3358081557835701E-2</v>
      </c>
      <c r="AJ12" s="17"/>
      <c r="AK12" s="17">
        <v>7.5906429344263407E-2</v>
      </c>
      <c r="AL12" s="17">
        <v>8.3754603214853299E-2</v>
      </c>
      <c r="AM12" s="17">
        <v>9.6919867939929599E-2</v>
      </c>
      <c r="AN12" s="17">
        <v>0.104489711709155</v>
      </c>
      <c r="AO12" s="17">
        <v>2.0906345186097099E-2</v>
      </c>
      <c r="AP12" s="17"/>
      <c r="AQ12" s="17">
        <v>0.110311200399135</v>
      </c>
      <c r="AR12" s="17">
        <v>8.0473934836778394E-2</v>
      </c>
      <c r="AS12" s="17"/>
      <c r="AT12" s="17">
        <v>9.9070762672782905E-2</v>
      </c>
      <c r="AU12" s="17">
        <v>7.8921387810080401E-2</v>
      </c>
      <c r="AV12" s="17"/>
      <c r="AW12" s="17">
        <v>3.4096604383037098E-2</v>
      </c>
      <c r="AX12" s="17">
        <v>7.8330458088666205E-2</v>
      </c>
      <c r="AY12" s="17">
        <v>0.116536839148058</v>
      </c>
      <c r="AZ12" s="17">
        <v>0.108135650379103</v>
      </c>
      <c r="BA12" s="17">
        <v>0.118313600378235</v>
      </c>
      <c r="BB12" s="17"/>
      <c r="BC12" s="17">
        <v>0.122995583474338</v>
      </c>
      <c r="BD12" s="17"/>
      <c r="BE12" s="17">
        <v>8.2162276368437301E-2</v>
      </c>
      <c r="BF12" s="17">
        <v>0.15581729559256399</v>
      </c>
      <c r="BG12" s="17">
        <v>0.12196477304553099</v>
      </c>
      <c r="BH12" s="17">
        <v>9.3791928724470106E-2</v>
      </c>
      <c r="BI12" s="17"/>
      <c r="BJ12" s="17">
        <v>8.1174059852014299E-2</v>
      </c>
      <c r="BK12" s="17"/>
      <c r="BL12" s="17">
        <v>7.8736381718250106E-2</v>
      </c>
      <c r="BM12" s="17"/>
      <c r="BN12" s="17">
        <v>0.14976774155882</v>
      </c>
      <c r="BO12" s="17"/>
      <c r="BP12" s="17">
        <v>8.0552330122581298E-2</v>
      </c>
      <c r="BQ12" s="17">
        <v>0.13128465738963599</v>
      </c>
    </row>
    <row r="13" spans="2:69" ht="29" x14ac:dyDescent="0.35">
      <c r="B13" s="18" t="s">
        <v>284</v>
      </c>
      <c r="C13" s="17">
        <v>2.9726869483080801E-2</v>
      </c>
      <c r="D13" s="17">
        <v>2.6239642390279799E-2</v>
      </c>
      <c r="E13" s="17">
        <v>3.25743213513651E-2</v>
      </c>
      <c r="F13" s="17"/>
      <c r="G13" s="17">
        <v>3.3017244718137502E-2</v>
      </c>
      <c r="H13" s="17">
        <v>1.1251553436696199E-2</v>
      </c>
      <c r="I13" s="17">
        <v>2.42369276396746E-2</v>
      </c>
      <c r="J13" s="17">
        <v>1.6162850554509198E-2</v>
      </c>
      <c r="K13" s="17">
        <v>8.3123649563826493E-2</v>
      </c>
      <c r="L13" s="17"/>
      <c r="M13" s="17">
        <v>2.4083049423790501E-2</v>
      </c>
      <c r="N13" s="17">
        <v>2.9098282416276999E-2</v>
      </c>
      <c r="O13" s="17">
        <v>4.9857770811914101E-2</v>
      </c>
      <c r="P13" s="17">
        <v>2.92570102585256E-2</v>
      </c>
      <c r="Q13" s="17">
        <v>7.8768042746776099E-3</v>
      </c>
      <c r="R13" s="17"/>
      <c r="S13" s="17">
        <v>6.1514520174667103E-2</v>
      </c>
      <c r="T13" s="17">
        <v>3.1934472243727897E-2</v>
      </c>
      <c r="U13" s="17">
        <v>0</v>
      </c>
      <c r="V13" s="17">
        <v>1.31199193502573E-2</v>
      </c>
      <c r="W13" s="17"/>
      <c r="X13" s="17">
        <v>1.8001620599128802E-2</v>
      </c>
      <c r="Y13" s="17">
        <v>7.0887109411026897E-2</v>
      </c>
      <c r="Z13" s="17">
        <v>7.9495656198141904E-2</v>
      </c>
      <c r="AA13" s="17"/>
      <c r="AB13" s="17">
        <v>3.03171805740193E-2</v>
      </c>
      <c r="AC13" s="17">
        <v>2.8288639637589898E-2</v>
      </c>
      <c r="AD13" s="17"/>
      <c r="AE13" s="17">
        <v>4.0830492260104503E-2</v>
      </c>
      <c r="AF13" s="17">
        <v>2.7628853547819E-2</v>
      </c>
      <c r="AG13" s="17"/>
      <c r="AH13" s="17">
        <v>1.98813455181133E-2</v>
      </c>
      <c r="AI13" s="17">
        <v>6.5443817104269303E-2</v>
      </c>
      <c r="AJ13" s="17"/>
      <c r="AK13" s="17">
        <v>8.0452825752303503E-2</v>
      </c>
      <c r="AL13" s="17">
        <v>3.0579608774884699E-2</v>
      </c>
      <c r="AM13" s="17">
        <v>2.8094723565577101E-2</v>
      </c>
      <c r="AN13" s="17">
        <v>1.3035248893468999E-2</v>
      </c>
      <c r="AO13" s="17">
        <v>0</v>
      </c>
      <c r="AP13" s="17"/>
      <c r="AQ13" s="17">
        <v>0</v>
      </c>
      <c r="AR13" s="17">
        <v>3.6909561669809E-2</v>
      </c>
      <c r="AS13" s="17"/>
      <c r="AT13" s="17">
        <v>1.5549293757892799E-2</v>
      </c>
      <c r="AU13" s="17">
        <v>3.7118764812291399E-2</v>
      </c>
      <c r="AV13" s="17"/>
      <c r="AW13" s="17">
        <v>2.0751845150609599E-2</v>
      </c>
      <c r="AX13" s="17">
        <v>1.51323030789728E-2</v>
      </c>
      <c r="AY13" s="17">
        <v>3.2672623023160999E-2</v>
      </c>
      <c r="AZ13" s="17">
        <v>4.1363565720314299E-2</v>
      </c>
      <c r="BA13" s="17">
        <v>2.0466074215716699E-2</v>
      </c>
      <c r="BB13" s="17"/>
      <c r="BC13" s="17">
        <v>2.2753399424859402E-2</v>
      </c>
      <c r="BD13" s="17"/>
      <c r="BE13" s="17">
        <v>1.7207390580226599E-2</v>
      </c>
      <c r="BF13" s="17">
        <v>2.49018143548589E-2</v>
      </c>
      <c r="BG13" s="17">
        <v>5.8805165530002201E-2</v>
      </c>
      <c r="BH13" s="17">
        <v>2.3765406601529999E-2</v>
      </c>
      <c r="BI13" s="17"/>
      <c r="BJ13" s="17">
        <v>2.6543711045631298E-2</v>
      </c>
      <c r="BK13" s="17"/>
      <c r="BL13" s="17">
        <v>3.07697257314462E-2</v>
      </c>
      <c r="BM13" s="17"/>
      <c r="BN13" s="17">
        <v>0</v>
      </c>
      <c r="BO13" s="17"/>
      <c r="BP13" s="17">
        <v>3.2069568128171501E-2</v>
      </c>
      <c r="BQ13" s="17">
        <v>2.00884835517076E-2</v>
      </c>
    </row>
    <row r="14" spans="2:69" x14ac:dyDescent="0.35">
      <c r="B14" s="18" t="s">
        <v>141</v>
      </c>
      <c r="C14" s="19">
        <v>0.19296682459751199</v>
      </c>
      <c r="D14" s="19">
        <v>0.10682530535590801</v>
      </c>
      <c r="E14" s="19">
        <v>0.26330460971271502</v>
      </c>
      <c r="F14" s="19"/>
      <c r="G14" s="19">
        <v>0.13846220220969899</v>
      </c>
      <c r="H14" s="19">
        <v>0.19343524638001</v>
      </c>
      <c r="I14" s="19">
        <v>0.246092646221864</v>
      </c>
      <c r="J14" s="19">
        <v>0.19409665217500699</v>
      </c>
      <c r="K14" s="19">
        <v>0.20664517922012701</v>
      </c>
      <c r="L14" s="19"/>
      <c r="M14" s="19">
        <v>0.166781766383024</v>
      </c>
      <c r="N14" s="19">
        <v>0.19503030900868801</v>
      </c>
      <c r="O14" s="19">
        <v>0.183290672735924</v>
      </c>
      <c r="P14" s="19">
        <v>0.17493352530574699</v>
      </c>
      <c r="Q14" s="19">
        <v>0.230977403531027</v>
      </c>
      <c r="R14" s="19"/>
      <c r="S14" s="19">
        <v>0.26662013654064598</v>
      </c>
      <c r="T14" s="19">
        <v>0.140915656565646</v>
      </c>
      <c r="U14" s="19">
        <v>0.104702068752594</v>
      </c>
      <c r="V14" s="19">
        <v>0.152966757219754</v>
      </c>
      <c r="W14" s="19"/>
      <c r="X14" s="19">
        <v>0.16881848554371701</v>
      </c>
      <c r="Y14" s="19">
        <v>0.31026219553218698</v>
      </c>
      <c r="Z14" s="19">
        <v>0.25839092944106001</v>
      </c>
      <c r="AA14" s="19"/>
      <c r="AB14" s="19">
        <v>0.205572629681716</v>
      </c>
      <c r="AC14" s="19">
        <v>0.16225412856850999</v>
      </c>
      <c r="AD14" s="19"/>
      <c r="AE14" s="19">
        <v>0.14212300742174899</v>
      </c>
      <c r="AF14" s="19">
        <v>0.20313359535005901</v>
      </c>
      <c r="AG14" s="19"/>
      <c r="AH14" s="19">
        <v>0.18467949162389499</v>
      </c>
      <c r="AI14" s="19">
        <v>0.27550642708078998</v>
      </c>
      <c r="AJ14" s="19"/>
      <c r="AK14" s="19">
        <v>0.17974393936552299</v>
      </c>
      <c r="AL14" s="19">
        <v>0.2264971924842</v>
      </c>
      <c r="AM14" s="19">
        <v>0.14399023291632701</v>
      </c>
      <c r="AN14" s="19">
        <v>0.15954561612998899</v>
      </c>
      <c r="AO14" s="19">
        <v>0.373759837242157</v>
      </c>
      <c r="AP14" s="19"/>
      <c r="AQ14" s="19">
        <v>0.16926714376618601</v>
      </c>
      <c r="AR14" s="19">
        <v>0.198693210029117</v>
      </c>
      <c r="AS14" s="19"/>
      <c r="AT14" s="19">
        <v>0.188930374342336</v>
      </c>
      <c r="AU14" s="19">
        <v>0.19055778358978701</v>
      </c>
      <c r="AV14" s="19"/>
      <c r="AW14" s="19">
        <v>0.28228225954994002</v>
      </c>
      <c r="AX14" s="19">
        <v>0.16933152179813901</v>
      </c>
      <c r="AY14" s="19">
        <v>0.23844452983998399</v>
      </c>
      <c r="AZ14" s="19">
        <v>0.22888210909956</v>
      </c>
      <c r="BA14" s="19">
        <v>8.40634771566275E-2</v>
      </c>
      <c r="BB14" s="19"/>
      <c r="BC14" s="19">
        <v>0.148521860646153</v>
      </c>
      <c r="BD14" s="19"/>
      <c r="BE14" s="19">
        <v>0.158938772260559</v>
      </c>
      <c r="BF14" s="19">
        <v>0.21275720959637301</v>
      </c>
      <c r="BG14" s="19">
        <v>0.19501445586057001</v>
      </c>
      <c r="BH14" s="19">
        <v>0.15679501006196001</v>
      </c>
      <c r="BI14" s="19"/>
      <c r="BJ14" s="19">
        <v>0.19729467194674</v>
      </c>
      <c r="BK14" s="19"/>
      <c r="BL14" s="19">
        <v>0.176396348533751</v>
      </c>
      <c r="BM14" s="19"/>
      <c r="BN14" s="19">
        <v>0.158946838746062</v>
      </c>
      <c r="BO14" s="19"/>
      <c r="BP14" s="19">
        <v>0.18217889324491601</v>
      </c>
      <c r="BQ14" s="19">
        <v>0.218796659925174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298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7.5796489207087994E-2</v>
      </c>
      <c r="D9" s="17">
        <v>8.9033819185981494E-2</v>
      </c>
      <c r="E9" s="17">
        <v>6.4987712211374907E-2</v>
      </c>
      <c r="F9" s="17"/>
      <c r="G9" s="17">
        <v>0.100981629789186</v>
      </c>
      <c r="H9" s="17">
        <v>9.0225026047351997E-2</v>
      </c>
      <c r="I9" s="17">
        <v>2.92301081816067E-2</v>
      </c>
      <c r="J9" s="17">
        <v>9.0705959706318701E-2</v>
      </c>
      <c r="K9" s="17">
        <v>6.6994122591351499E-2</v>
      </c>
      <c r="L9" s="17"/>
      <c r="M9" s="17">
        <v>0</v>
      </c>
      <c r="N9" s="17">
        <v>0.104189114658695</v>
      </c>
      <c r="O9" s="17">
        <v>7.71973527531334E-2</v>
      </c>
      <c r="P9" s="17">
        <v>7.2235865492643797E-2</v>
      </c>
      <c r="Q9" s="17">
        <v>4.7939856020931003E-2</v>
      </c>
      <c r="R9" s="17"/>
      <c r="S9" s="17">
        <v>0.110708816457127</v>
      </c>
      <c r="T9" s="17">
        <v>8.7762235421549095E-2</v>
      </c>
      <c r="U9" s="17">
        <v>2.6323425106306E-2</v>
      </c>
      <c r="V9" s="17">
        <v>7.9037321919199502E-2</v>
      </c>
      <c r="W9" s="17"/>
      <c r="X9" s="17">
        <v>7.4552806580259603E-2</v>
      </c>
      <c r="Y9" s="17">
        <v>0.10140553471415301</v>
      </c>
      <c r="Z9" s="17">
        <v>5.68602153328275E-2</v>
      </c>
      <c r="AA9" s="17"/>
      <c r="AB9" s="17">
        <v>9.04601823957948E-2</v>
      </c>
      <c r="AC9" s="17">
        <v>4.0069968881016202E-2</v>
      </c>
      <c r="AD9" s="17"/>
      <c r="AE9" s="17">
        <v>7.23091026526331E-2</v>
      </c>
      <c r="AF9" s="17">
        <v>7.4898913529445499E-2</v>
      </c>
      <c r="AG9" s="17"/>
      <c r="AH9" s="17">
        <v>7.2637413943197796E-2</v>
      </c>
      <c r="AI9" s="17">
        <v>0.11696380464282401</v>
      </c>
      <c r="AJ9" s="17"/>
      <c r="AK9" s="17">
        <v>0</v>
      </c>
      <c r="AL9" s="17">
        <v>8.3373209480838303E-2</v>
      </c>
      <c r="AM9" s="17">
        <v>5.5799115356025199E-2</v>
      </c>
      <c r="AN9" s="17">
        <v>8.0583149629843906E-2</v>
      </c>
      <c r="AO9" s="17">
        <v>0.233860486383377</v>
      </c>
      <c r="AP9" s="17"/>
      <c r="AQ9" s="17">
        <v>4.1245913154197199E-2</v>
      </c>
      <c r="AR9" s="17">
        <v>8.4144699327339798E-2</v>
      </c>
      <c r="AS9" s="17"/>
      <c r="AT9" s="17">
        <v>5.9456581633288597E-2</v>
      </c>
      <c r="AU9" s="17">
        <v>8.3521868714630701E-2</v>
      </c>
      <c r="AV9" s="17"/>
      <c r="AW9" s="17">
        <v>0.109844371280341</v>
      </c>
      <c r="AX9" s="17">
        <v>6.9309589362467006E-2</v>
      </c>
      <c r="AY9" s="17">
        <v>6.0816547216967297E-2</v>
      </c>
      <c r="AZ9" s="17">
        <v>8.7467702277330403E-2</v>
      </c>
      <c r="BA9" s="17">
        <v>0.12869148797261001</v>
      </c>
      <c r="BB9" s="17"/>
      <c r="BC9" s="17">
        <v>0.10545579277591501</v>
      </c>
      <c r="BD9" s="17"/>
      <c r="BE9" s="17">
        <v>7.4541019752143306E-2</v>
      </c>
      <c r="BF9" s="17">
        <v>4.9189414629303298E-2</v>
      </c>
      <c r="BG9" s="17">
        <v>6.52828824438869E-2</v>
      </c>
      <c r="BH9" s="17">
        <v>0.108731007835886</v>
      </c>
      <c r="BI9" s="17"/>
      <c r="BJ9" s="17">
        <v>7.87415437803234E-2</v>
      </c>
      <c r="BK9" s="17"/>
      <c r="BL9" s="17">
        <v>4.43804167842166E-2</v>
      </c>
      <c r="BM9" s="17"/>
      <c r="BN9" s="17">
        <v>7.4282130895696602E-2</v>
      </c>
      <c r="BO9" s="17"/>
      <c r="BP9" s="17">
        <v>8.2404739724916395E-2</v>
      </c>
      <c r="BQ9" s="17">
        <v>3.1043504862988701E-2</v>
      </c>
    </row>
    <row r="10" spans="2:69" ht="29" x14ac:dyDescent="0.35">
      <c r="B10" s="18" t="s">
        <v>281</v>
      </c>
      <c r="C10" s="17">
        <v>0.11558955641304999</v>
      </c>
      <c r="D10" s="17">
        <v>0.15852922249145601</v>
      </c>
      <c r="E10" s="17">
        <v>8.0527706655439499E-2</v>
      </c>
      <c r="F10" s="17"/>
      <c r="G10" s="17">
        <v>0.110854605191858</v>
      </c>
      <c r="H10" s="17">
        <v>9.9424480185535999E-2</v>
      </c>
      <c r="I10" s="17">
        <v>0.121095853503795</v>
      </c>
      <c r="J10" s="17">
        <v>0.11111357491007701</v>
      </c>
      <c r="K10" s="17">
        <v>0.15011777215517799</v>
      </c>
      <c r="L10" s="17"/>
      <c r="M10" s="17">
        <v>0.203865547628511</v>
      </c>
      <c r="N10" s="17">
        <v>8.1369448901066302E-2</v>
      </c>
      <c r="O10" s="17">
        <v>0.131156996041525</v>
      </c>
      <c r="P10" s="17">
        <v>0.17810647152678899</v>
      </c>
      <c r="Q10" s="17">
        <v>7.9598696910937905E-2</v>
      </c>
      <c r="R10" s="17"/>
      <c r="S10" s="17">
        <v>5.17731755329527E-2</v>
      </c>
      <c r="T10" s="17">
        <v>0.125226184972205</v>
      </c>
      <c r="U10" s="17">
        <v>0.12834364340545901</v>
      </c>
      <c r="V10" s="17">
        <v>0.17627386949055099</v>
      </c>
      <c r="W10" s="17"/>
      <c r="X10" s="17">
        <v>0.129063343961837</v>
      </c>
      <c r="Y10" s="17">
        <v>6.6933240612926007E-2</v>
      </c>
      <c r="Z10" s="17">
        <v>5.9946958192736301E-2</v>
      </c>
      <c r="AA10" s="17"/>
      <c r="AB10" s="17">
        <v>7.9601451490504696E-2</v>
      </c>
      <c r="AC10" s="17">
        <v>0.20327072550640901</v>
      </c>
      <c r="AD10" s="17"/>
      <c r="AE10" s="17">
        <v>0.190413592088226</v>
      </c>
      <c r="AF10" s="17">
        <v>0.101307488902782</v>
      </c>
      <c r="AG10" s="17"/>
      <c r="AH10" s="17">
        <v>0.108412649260135</v>
      </c>
      <c r="AI10" s="17">
        <v>9.0790689444496794E-2</v>
      </c>
      <c r="AJ10" s="17"/>
      <c r="AK10" s="17">
        <v>0.22508268549949301</v>
      </c>
      <c r="AL10" s="17">
        <v>0.109862364302013</v>
      </c>
      <c r="AM10" s="17">
        <v>9.9921224319044794E-2</v>
      </c>
      <c r="AN10" s="17">
        <v>9.8073313104364096E-2</v>
      </c>
      <c r="AO10" s="17">
        <v>0.10592112746863599</v>
      </c>
      <c r="AP10" s="17"/>
      <c r="AQ10" s="17">
        <v>0.14296219530281101</v>
      </c>
      <c r="AR10" s="17">
        <v>0.10897570023167399</v>
      </c>
      <c r="AS10" s="17"/>
      <c r="AT10" s="17">
        <v>0.135107081340061</v>
      </c>
      <c r="AU10" s="17">
        <v>0.104596819352785</v>
      </c>
      <c r="AV10" s="17"/>
      <c r="AW10" s="17">
        <v>0.10870347787411801</v>
      </c>
      <c r="AX10" s="17">
        <v>8.05124495742153E-2</v>
      </c>
      <c r="AY10" s="17">
        <v>0.16135599451005</v>
      </c>
      <c r="AZ10" s="17">
        <v>0.168594416025729</v>
      </c>
      <c r="BA10" s="17">
        <v>0</v>
      </c>
      <c r="BB10" s="17"/>
      <c r="BC10" s="17">
        <v>4.6371283975464798E-2</v>
      </c>
      <c r="BD10" s="17"/>
      <c r="BE10" s="17">
        <v>0.103747032911899</v>
      </c>
      <c r="BF10" s="17">
        <v>0.22157133878903901</v>
      </c>
      <c r="BG10" s="17">
        <v>0.15823102913002399</v>
      </c>
      <c r="BH10" s="17">
        <v>2.0106755848363599E-2</v>
      </c>
      <c r="BI10" s="17"/>
      <c r="BJ10" s="17">
        <v>0.106347958687279</v>
      </c>
      <c r="BK10" s="17"/>
      <c r="BL10" s="17">
        <v>0.112829952053411</v>
      </c>
      <c r="BM10" s="17"/>
      <c r="BN10" s="17">
        <v>0.10184708707206799</v>
      </c>
      <c r="BO10" s="17"/>
      <c r="BP10" s="17">
        <v>0.115611524596943</v>
      </c>
      <c r="BQ10" s="17">
        <v>0.13105007638761801</v>
      </c>
    </row>
    <row r="11" spans="2:69" x14ac:dyDescent="0.35">
      <c r="B11" s="18" t="s">
        <v>282</v>
      </c>
      <c r="C11" s="17">
        <v>0.32006143073941601</v>
      </c>
      <c r="D11" s="17">
        <v>0.31768216277266598</v>
      </c>
      <c r="E11" s="17">
        <v>0.32200419237689498</v>
      </c>
      <c r="F11" s="17"/>
      <c r="G11" s="17">
        <v>0.33347114471727601</v>
      </c>
      <c r="H11" s="17">
        <v>0.300812218805111</v>
      </c>
      <c r="I11" s="17">
        <v>0.335411313455516</v>
      </c>
      <c r="J11" s="17">
        <v>0.304249205186714</v>
      </c>
      <c r="K11" s="17">
        <v>0.31509542853906503</v>
      </c>
      <c r="L11" s="17"/>
      <c r="M11" s="17">
        <v>0.33154321017704103</v>
      </c>
      <c r="N11" s="17">
        <v>0.36307234810561301</v>
      </c>
      <c r="O11" s="17">
        <v>0.287892589331738</v>
      </c>
      <c r="P11" s="17">
        <v>0.218836464514859</v>
      </c>
      <c r="Q11" s="17">
        <v>0.329030123331845</v>
      </c>
      <c r="R11" s="17"/>
      <c r="S11" s="17">
        <v>0.26407053511863599</v>
      </c>
      <c r="T11" s="17">
        <v>0.28484216688516401</v>
      </c>
      <c r="U11" s="17">
        <v>0.41616514478705302</v>
      </c>
      <c r="V11" s="17">
        <v>0.35575043711397802</v>
      </c>
      <c r="W11" s="17"/>
      <c r="X11" s="17">
        <v>0.31784876574676002</v>
      </c>
      <c r="Y11" s="17">
        <v>0.26664899717727802</v>
      </c>
      <c r="Z11" s="17">
        <v>0.399192162710093</v>
      </c>
      <c r="AA11" s="17"/>
      <c r="AB11" s="17">
        <v>0.31070861340537198</v>
      </c>
      <c r="AC11" s="17">
        <v>0.342848569988081</v>
      </c>
      <c r="AD11" s="17"/>
      <c r="AE11" s="17">
        <v>0.33915849001057602</v>
      </c>
      <c r="AF11" s="17">
        <v>0.31691061743508497</v>
      </c>
      <c r="AG11" s="17"/>
      <c r="AH11" s="17">
        <v>0.336146682679341</v>
      </c>
      <c r="AI11" s="17">
        <v>0.25472781703766301</v>
      </c>
      <c r="AJ11" s="17"/>
      <c r="AK11" s="17">
        <v>0.20934633882440101</v>
      </c>
      <c r="AL11" s="17">
        <v>0.26535546295572299</v>
      </c>
      <c r="AM11" s="17">
        <v>0.37364151253433098</v>
      </c>
      <c r="AN11" s="17">
        <v>0.40476686014952601</v>
      </c>
      <c r="AO11" s="17">
        <v>0.27151034313544797</v>
      </c>
      <c r="AP11" s="17"/>
      <c r="AQ11" s="17">
        <v>0.32911766891602201</v>
      </c>
      <c r="AR11" s="17">
        <v>0.31787323627685199</v>
      </c>
      <c r="AS11" s="17"/>
      <c r="AT11" s="17">
        <v>0.32687317270323801</v>
      </c>
      <c r="AU11" s="17">
        <v>0.32454080885889097</v>
      </c>
      <c r="AV11" s="17"/>
      <c r="AW11" s="17">
        <v>0.12199982598716699</v>
      </c>
      <c r="AX11" s="17">
        <v>0.40592655755870299</v>
      </c>
      <c r="AY11" s="17">
        <v>0.32453963388399298</v>
      </c>
      <c r="AZ11" s="17">
        <v>0.324666522519937</v>
      </c>
      <c r="BA11" s="17">
        <v>0.17155585911882201</v>
      </c>
      <c r="BB11" s="17"/>
      <c r="BC11" s="17">
        <v>0.158997239963272</v>
      </c>
      <c r="BD11" s="17"/>
      <c r="BE11" s="17">
        <v>0.427958249840456</v>
      </c>
      <c r="BF11" s="17">
        <v>0.32614932814235298</v>
      </c>
      <c r="BG11" s="17">
        <v>0.39254410958819103</v>
      </c>
      <c r="BH11" s="17">
        <v>0.14834495514818999</v>
      </c>
      <c r="BI11" s="17"/>
      <c r="BJ11" s="17">
        <v>0.319850813831207</v>
      </c>
      <c r="BK11" s="17"/>
      <c r="BL11" s="17">
        <v>0.32699054111230302</v>
      </c>
      <c r="BM11" s="17"/>
      <c r="BN11" s="17">
        <v>0.36091525059760299</v>
      </c>
      <c r="BO11" s="17"/>
      <c r="BP11" s="17">
        <v>0.31439554287340798</v>
      </c>
      <c r="BQ11" s="17">
        <v>0.35812586365828197</v>
      </c>
    </row>
    <row r="12" spans="2:69" ht="29" x14ac:dyDescent="0.35">
      <c r="B12" s="18" t="s">
        <v>283</v>
      </c>
      <c r="C12" s="17">
        <v>0.12156209343883401</v>
      </c>
      <c r="D12" s="17">
        <v>0.11522160767910999</v>
      </c>
      <c r="E12" s="17">
        <v>0.12673933814986099</v>
      </c>
      <c r="F12" s="17"/>
      <c r="G12" s="17">
        <v>0.100854994069665</v>
      </c>
      <c r="H12" s="17">
        <v>0.165685693863274</v>
      </c>
      <c r="I12" s="17">
        <v>0.123227956239769</v>
      </c>
      <c r="J12" s="17">
        <v>7.3218958216532598E-2</v>
      </c>
      <c r="K12" s="17">
        <v>0.14048235723865701</v>
      </c>
      <c r="L12" s="17"/>
      <c r="M12" s="17">
        <v>0.16096853103519601</v>
      </c>
      <c r="N12" s="17">
        <v>9.7004575585765099E-2</v>
      </c>
      <c r="O12" s="17">
        <v>0.13209298524593499</v>
      </c>
      <c r="P12" s="17">
        <v>0.17497398579228601</v>
      </c>
      <c r="Q12" s="17">
        <v>0.10361903787783699</v>
      </c>
      <c r="R12" s="17"/>
      <c r="S12" s="17">
        <v>0.10452295551638099</v>
      </c>
      <c r="T12" s="17">
        <v>0.164580150870244</v>
      </c>
      <c r="U12" s="17">
        <v>0.110736042831189</v>
      </c>
      <c r="V12" s="17">
        <v>8.5056864976041896E-2</v>
      </c>
      <c r="W12" s="17"/>
      <c r="X12" s="17">
        <v>0.118134038854563</v>
      </c>
      <c r="Y12" s="17">
        <v>0.11916782076964701</v>
      </c>
      <c r="Z12" s="17">
        <v>0.152559358543672</v>
      </c>
      <c r="AA12" s="17"/>
      <c r="AB12" s="17">
        <v>0.10789249806769501</v>
      </c>
      <c r="AC12" s="17">
        <v>0.15486660074073699</v>
      </c>
      <c r="AD12" s="17"/>
      <c r="AE12" s="17">
        <v>0.11994531519064699</v>
      </c>
      <c r="AF12" s="17">
        <v>0.12208176619717601</v>
      </c>
      <c r="AG12" s="17"/>
      <c r="AH12" s="17">
        <v>0.11767601907064799</v>
      </c>
      <c r="AI12" s="17">
        <v>0.111806539638066</v>
      </c>
      <c r="AJ12" s="17"/>
      <c r="AK12" s="17">
        <v>0.22344387173500399</v>
      </c>
      <c r="AL12" s="17">
        <v>0.100608972395911</v>
      </c>
      <c r="AM12" s="17">
        <v>0.114750603777612</v>
      </c>
      <c r="AN12" s="17">
        <v>0.100682938913791</v>
      </c>
      <c r="AO12" s="17">
        <v>0.15326155236505001</v>
      </c>
      <c r="AP12" s="17"/>
      <c r="AQ12" s="17">
        <v>0.14530162167472199</v>
      </c>
      <c r="AR12" s="17">
        <v>0.11582607996208399</v>
      </c>
      <c r="AS12" s="17"/>
      <c r="AT12" s="17">
        <v>0.10075911601868499</v>
      </c>
      <c r="AU12" s="17">
        <v>0.131892169049247</v>
      </c>
      <c r="AV12" s="17"/>
      <c r="AW12" s="17">
        <v>7.0246154430507898E-2</v>
      </c>
      <c r="AX12" s="17">
        <v>0.10928303461264401</v>
      </c>
      <c r="AY12" s="17">
        <v>0.12858065349231201</v>
      </c>
      <c r="AZ12" s="17">
        <v>0.124105187821365</v>
      </c>
      <c r="BA12" s="17">
        <v>0.15170679254451</v>
      </c>
      <c r="BB12" s="17"/>
      <c r="BC12" s="17">
        <v>0.139054132235435</v>
      </c>
      <c r="BD12" s="17"/>
      <c r="BE12" s="17">
        <v>0.11031724440097</v>
      </c>
      <c r="BF12" s="17">
        <v>0.16056350073049599</v>
      </c>
      <c r="BG12" s="17">
        <v>0.12812983007731901</v>
      </c>
      <c r="BH12" s="17">
        <v>0.12243785304911101</v>
      </c>
      <c r="BI12" s="17"/>
      <c r="BJ12" s="17">
        <v>0.116283147849446</v>
      </c>
      <c r="BK12" s="17"/>
      <c r="BL12" s="17">
        <v>0.15151048078340801</v>
      </c>
      <c r="BM12" s="17"/>
      <c r="BN12" s="17">
        <v>0.136196854542182</v>
      </c>
      <c r="BO12" s="17"/>
      <c r="BP12" s="17">
        <v>0.117428826301658</v>
      </c>
      <c r="BQ12" s="17">
        <v>0.162034367858086</v>
      </c>
    </row>
    <row r="13" spans="2:69" ht="29" x14ac:dyDescent="0.35">
      <c r="B13" s="18" t="s">
        <v>284</v>
      </c>
      <c r="C13" s="17">
        <v>0.192390580379668</v>
      </c>
      <c r="D13" s="17">
        <v>0.218012968624679</v>
      </c>
      <c r="E13" s="17">
        <v>0.17146893824492501</v>
      </c>
      <c r="F13" s="17"/>
      <c r="G13" s="17">
        <v>0.24095773052920499</v>
      </c>
      <c r="H13" s="17">
        <v>0.183828052069203</v>
      </c>
      <c r="I13" s="17">
        <v>0.14724531280588599</v>
      </c>
      <c r="J13" s="17">
        <v>0.211322792660605</v>
      </c>
      <c r="K13" s="17">
        <v>0.16706720281409401</v>
      </c>
      <c r="L13" s="17"/>
      <c r="M13" s="17">
        <v>0.13684094477622799</v>
      </c>
      <c r="N13" s="17">
        <v>0.16809921727483301</v>
      </c>
      <c r="O13" s="17">
        <v>0.194789077925906</v>
      </c>
      <c r="P13" s="17">
        <v>0.22108376203589999</v>
      </c>
      <c r="Q13" s="17">
        <v>0.26097713413245799</v>
      </c>
      <c r="R13" s="17"/>
      <c r="S13" s="17">
        <v>0.25230330220372998</v>
      </c>
      <c r="T13" s="17">
        <v>0.18548302586211601</v>
      </c>
      <c r="U13" s="17">
        <v>0.18164073323926799</v>
      </c>
      <c r="V13" s="17">
        <v>0.17797827204583999</v>
      </c>
      <c r="W13" s="17"/>
      <c r="X13" s="17">
        <v>0.19889585190765199</v>
      </c>
      <c r="Y13" s="17">
        <v>0.15196583470339001</v>
      </c>
      <c r="Z13" s="17">
        <v>0.18482778100647199</v>
      </c>
      <c r="AA13" s="17"/>
      <c r="AB13" s="17">
        <v>0.22163122844265801</v>
      </c>
      <c r="AC13" s="17">
        <v>0.12114886835486501</v>
      </c>
      <c r="AD13" s="17"/>
      <c r="AE13" s="17">
        <v>0.13313739466659699</v>
      </c>
      <c r="AF13" s="17">
        <v>0.204183614502598</v>
      </c>
      <c r="AG13" s="17"/>
      <c r="AH13" s="17">
        <v>0.19908216805590001</v>
      </c>
      <c r="AI13" s="17">
        <v>0.20354038260306301</v>
      </c>
      <c r="AJ13" s="17"/>
      <c r="AK13" s="17">
        <v>0.17900826715006199</v>
      </c>
      <c r="AL13" s="17">
        <v>0.22514958266492399</v>
      </c>
      <c r="AM13" s="17">
        <v>0.199260985869291</v>
      </c>
      <c r="AN13" s="17">
        <v>0.152356835516367</v>
      </c>
      <c r="AO13" s="17">
        <v>0.115566627760463</v>
      </c>
      <c r="AP13" s="17"/>
      <c r="AQ13" s="17">
        <v>0.20524019672649799</v>
      </c>
      <c r="AR13" s="17">
        <v>0.189285818911618</v>
      </c>
      <c r="AS13" s="17"/>
      <c r="AT13" s="17">
        <v>0.18344041775123299</v>
      </c>
      <c r="AU13" s="17">
        <v>0.193557730657518</v>
      </c>
      <c r="AV13" s="17"/>
      <c r="AW13" s="17">
        <v>0.36620342968518499</v>
      </c>
      <c r="AX13" s="17">
        <v>0.20146765298001401</v>
      </c>
      <c r="AY13" s="17">
        <v>8.6408348919860295E-2</v>
      </c>
      <c r="AZ13" s="17">
        <v>8.9900578272517795E-2</v>
      </c>
      <c r="BA13" s="17">
        <v>0.427599866731598</v>
      </c>
      <c r="BB13" s="17"/>
      <c r="BC13" s="17">
        <v>0.41903859564893298</v>
      </c>
      <c r="BD13" s="17"/>
      <c r="BE13" s="17">
        <v>0.13990541688648001</v>
      </c>
      <c r="BF13" s="17">
        <v>6.4464927528957494E-2</v>
      </c>
      <c r="BG13" s="17">
        <v>8.0951908418770993E-2</v>
      </c>
      <c r="BH13" s="17">
        <v>0.45320063561509499</v>
      </c>
      <c r="BI13" s="17"/>
      <c r="BJ13" s="17">
        <v>0.19430345997779699</v>
      </c>
      <c r="BK13" s="17"/>
      <c r="BL13" s="17">
        <v>0.19147727023662101</v>
      </c>
      <c r="BM13" s="17"/>
      <c r="BN13" s="17">
        <v>0.16380367289873199</v>
      </c>
      <c r="BO13" s="17"/>
      <c r="BP13" s="17">
        <v>0.206728531661902</v>
      </c>
      <c r="BQ13" s="17">
        <v>9.1101776307794896E-2</v>
      </c>
    </row>
    <row r="14" spans="2:69" x14ac:dyDescent="0.35">
      <c r="B14" s="18" t="s">
        <v>141</v>
      </c>
      <c r="C14" s="19">
        <v>0.17459984982194399</v>
      </c>
      <c r="D14" s="19">
        <v>0.101520219246108</v>
      </c>
      <c r="E14" s="19">
        <v>0.234272112361504</v>
      </c>
      <c r="F14" s="19"/>
      <c r="G14" s="19">
        <v>0.11287989570281</v>
      </c>
      <c r="H14" s="19">
        <v>0.16002452902952399</v>
      </c>
      <c r="I14" s="19">
        <v>0.24378945581342701</v>
      </c>
      <c r="J14" s="19">
        <v>0.209389509319753</v>
      </c>
      <c r="K14" s="19">
        <v>0.160243116661655</v>
      </c>
      <c r="L14" s="19"/>
      <c r="M14" s="19">
        <v>0.166781766383024</v>
      </c>
      <c r="N14" s="19">
        <v>0.18626529547402701</v>
      </c>
      <c r="O14" s="19">
        <v>0.17687099870176301</v>
      </c>
      <c r="P14" s="19">
        <v>0.13476345063752199</v>
      </c>
      <c r="Q14" s="19">
        <v>0.17883515172599099</v>
      </c>
      <c r="R14" s="19"/>
      <c r="S14" s="19">
        <v>0.216621215171174</v>
      </c>
      <c r="T14" s="19">
        <v>0.152106235988722</v>
      </c>
      <c r="U14" s="19">
        <v>0.13679101063072499</v>
      </c>
      <c r="V14" s="19">
        <v>0.125903234454389</v>
      </c>
      <c r="W14" s="19"/>
      <c r="X14" s="19">
        <v>0.16150519294892901</v>
      </c>
      <c r="Y14" s="19">
        <v>0.29387857202260698</v>
      </c>
      <c r="Z14" s="19">
        <v>0.14661352421419799</v>
      </c>
      <c r="AA14" s="19"/>
      <c r="AB14" s="19">
        <v>0.189706026197976</v>
      </c>
      <c r="AC14" s="19">
        <v>0.13779526652889301</v>
      </c>
      <c r="AD14" s="19"/>
      <c r="AE14" s="19">
        <v>0.145036105391322</v>
      </c>
      <c r="AF14" s="19">
        <v>0.180617599432912</v>
      </c>
      <c r="AG14" s="19"/>
      <c r="AH14" s="19">
        <v>0.16604506699077901</v>
      </c>
      <c r="AI14" s="19">
        <v>0.22217076663388599</v>
      </c>
      <c r="AJ14" s="19"/>
      <c r="AK14" s="19">
        <v>0.16311883679104</v>
      </c>
      <c r="AL14" s="19">
        <v>0.21565040820059</v>
      </c>
      <c r="AM14" s="19">
        <v>0.156626558143696</v>
      </c>
      <c r="AN14" s="19">
        <v>0.16353690268610799</v>
      </c>
      <c r="AO14" s="19">
        <v>0.119879862887026</v>
      </c>
      <c r="AP14" s="19"/>
      <c r="AQ14" s="19">
        <v>0.13613240422574999</v>
      </c>
      <c r="AR14" s="19">
        <v>0.18389446529043199</v>
      </c>
      <c r="AS14" s="19"/>
      <c r="AT14" s="19">
        <v>0.19436363055349401</v>
      </c>
      <c r="AU14" s="19">
        <v>0.16189060336692801</v>
      </c>
      <c r="AV14" s="19"/>
      <c r="AW14" s="19">
        <v>0.223002740742682</v>
      </c>
      <c r="AX14" s="19">
        <v>0.133500715911956</v>
      </c>
      <c r="AY14" s="19">
        <v>0.23829882197681801</v>
      </c>
      <c r="AZ14" s="19">
        <v>0.20526559308312101</v>
      </c>
      <c r="BA14" s="19">
        <v>0.120445993632461</v>
      </c>
      <c r="BB14" s="19"/>
      <c r="BC14" s="19">
        <v>0.131082955400981</v>
      </c>
      <c r="BD14" s="19"/>
      <c r="BE14" s="19">
        <v>0.14353103620805199</v>
      </c>
      <c r="BF14" s="19">
        <v>0.17806149017985101</v>
      </c>
      <c r="BG14" s="19">
        <v>0.174860240341808</v>
      </c>
      <c r="BH14" s="19">
        <v>0.147178792503355</v>
      </c>
      <c r="BI14" s="19"/>
      <c r="BJ14" s="19">
        <v>0.18447307587394801</v>
      </c>
      <c r="BK14" s="19"/>
      <c r="BL14" s="19">
        <v>0.17281133903004101</v>
      </c>
      <c r="BM14" s="19"/>
      <c r="BN14" s="19">
        <v>0.16295500399371901</v>
      </c>
      <c r="BO14" s="19"/>
      <c r="BP14" s="19">
        <v>0.16343083484117299</v>
      </c>
      <c r="BQ14" s="19">
        <v>0.22664441092523099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299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0.21984646093561599</v>
      </c>
      <c r="D9" s="17">
        <v>0.23852530314729201</v>
      </c>
      <c r="E9" s="17">
        <v>0.204594484870501</v>
      </c>
      <c r="F9" s="17"/>
      <c r="G9" s="17">
        <v>0.22824109233819101</v>
      </c>
      <c r="H9" s="17">
        <v>0.226123212880908</v>
      </c>
      <c r="I9" s="17">
        <v>0.20634823649922501</v>
      </c>
      <c r="J9" s="17">
        <v>0.18826687558629299</v>
      </c>
      <c r="K9" s="17">
        <v>0.25387854238848101</v>
      </c>
      <c r="L9" s="17"/>
      <c r="M9" s="17">
        <v>0.15018025845403499</v>
      </c>
      <c r="N9" s="17">
        <v>0.25676341390046298</v>
      </c>
      <c r="O9" s="17">
        <v>0.17621525083728901</v>
      </c>
      <c r="P9" s="17">
        <v>0.24477893066967099</v>
      </c>
      <c r="Q9" s="17">
        <v>0.20360964636127901</v>
      </c>
      <c r="R9" s="17"/>
      <c r="S9" s="17">
        <v>0.204725896579001</v>
      </c>
      <c r="T9" s="17">
        <v>0.20429446134949</v>
      </c>
      <c r="U9" s="17">
        <v>0.20167979527906901</v>
      </c>
      <c r="V9" s="17">
        <v>0.22098205321755299</v>
      </c>
      <c r="W9" s="17"/>
      <c r="X9" s="17">
        <v>0.21436783839475201</v>
      </c>
      <c r="Y9" s="17">
        <v>0.268446491139685</v>
      </c>
      <c r="Z9" s="17">
        <v>0.20962440695947601</v>
      </c>
      <c r="AA9" s="17"/>
      <c r="AB9" s="17">
        <v>0.26893014226314299</v>
      </c>
      <c r="AC9" s="17">
        <v>0.10025932036608599</v>
      </c>
      <c r="AD9" s="17"/>
      <c r="AE9" s="17">
        <v>0.18277395757258999</v>
      </c>
      <c r="AF9" s="17">
        <v>0.22569280905345601</v>
      </c>
      <c r="AG9" s="17"/>
      <c r="AH9" s="17">
        <v>0.21643479450461101</v>
      </c>
      <c r="AI9" s="17">
        <v>0.24284014589834901</v>
      </c>
      <c r="AJ9" s="17"/>
      <c r="AK9" s="17">
        <v>0.22568075358106199</v>
      </c>
      <c r="AL9" s="17">
        <v>0.15887348931463799</v>
      </c>
      <c r="AM9" s="17">
        <v>0.23004473353145199</v>
      </c>
      <c r="AN9" s="17">
        <v>0.28472668331504603</v>
      </c>
      <c r="AO9" s="17">
        <v>0.29581385065337801</v>
      </c>
      <c r="AP9" s="17"/>
      <c r="AQ9" s="17">
        <v>0.20749226692605099</v>
      </c>
      <c r="AR9" s="17">
        <v>0.22283151702557299</v>
      </c>
      <c r="AS9" s="17"/>
      <c r="AT9" s="17">
        <v>0.21789860927511701</v>
      </c>
      <c r="AU9" s="17">
        <v>0.225613634274174</v>
      </c>
      <c r="AV9" s="17"/>
      <c r="AW9" s="17">
        <v>0.22559458064278701</v>
      </c>
      <c r="AX9" s="17">
        <v>0.223250961784381</v>
      </c>
      <c r="AY9" s="17">
        <v>0.14507394296155801</v>
      </c>
      <c r="AZ9" s="17">
        <v>0.22483358483575999</v>
      </c>
      <c r="BA9" s="17">
        <v>0.46403616449838903</v>
      </c>
      <c r="BB9" s="17"/>
      <c r="BC9" s="17">
        <v>0.37456967527460799</v>
      </c>
      <c r="BD9" s="17"/>
      <c r="BE9" s="17">
        <v>0.18257063253108399</v>
      </c>
      <c r="BF9" s="17">
        <v>6.1974570220263099E-2</v>
      </c>
      <c r="BG9" s="17">
        <v>0.15538118548049201</v>
      </c>
      <c r="BH9" s="17">
        <v>0.45378614518424198</v>
      </c>
      <c r="BI9" s="17"/>
      <c r="BJ9" s="17">
        <v>0.22556953137319699</v>
      </c>
      <c r="BK9" s="17"/>
      <c r="BL9" s="17">
        <v>0.238389083398927</v>
      </c>
      <c r="BM9" s="17"/>
      <c r="BN9" s="17">
        <v>0.160121968879197</v>
      </c>
      <c r="BO9" s="17"/>
      <c r="BP9" s="17">
        <v>0.24443224902059099</v>
      </c>
      <c r="BQ9" s="17">
        <v>5.7038058791806297E-2</v>
      </c>
    </row>
    <row r="10" spans="2:69" ht="29" x14ac:dyDescent="0.35">
      <c r="B10" s="18" t="s">
        <v>281</v>
      </c>
      <c r="C10" s="17">
        <v>0.35806626775254402</v>
      </c>
      <c r="D10" s="17">
        <v>0.35730912475209903</v>
      </c>
      <c r="E10" s="17">
        <v>0.35868450344348102</v>
      </c>
      <c r="F10" s="17"/>
      <c r="G10" s="17">
        <v>0.37576932825338899</v>
      </c>
      <c r="H10" s="17">
        <v>0.39391082761389601</v>
      </c>
      <c r="I10" s="17">
        <v>0.33457080233953801</v>
      </c>
      <c r="J10" s="17">
        <v>0.35883885666027898</v>
      </c>
      <c r="K10" s="17">
        <v>0.29857943329534498</v>
      </c>
      <c r="L10" s="17"/>
      <c r="M10" s="17">
        <v>0.48973718212484402</v>
      </c>
      <c r="N10" s="17">
        <v>0.32645871165406698</v>
      </c>
      <c r="O10" s="17">
        <v>0.313522466626385</v>
      </c>
      <c r="P10" s="17">
        <v>0.41689071362437902</v>
      </c>
      <c r="Q10" s="17">
        <v>0.37401856192715399</v>
      </c>
      <c r="R10" s="17"/>
      <c r="S10" s="17">
        <v>0.38389389179208</v>
      </c>
      <c r="T10" s="17">
        <v>0.34486493496916898</v>
      </c>
      <c r="U10" s="17">
        <v>0.40656302861990101</v>
      </c>
      <c r="V10" s="17">
        <v>0.350943694495501</v>
      </c>
      <c r="W10" s="17"/>
      <c r="X10" s="17">
        <v>0.38415657505835599</v>
      </c>
      <c r="Y10" s="17">
        <v>0.27492385244798301</v>
      </c>
      <c r="Z10" s="17">
        <v>0.23769752520362999</v>
      </c>
      <c r="AA10" s="17"/>
      <c r="AB10" s="17">
        <v>0.32307990159238498</v>
      </c>
      <c r="AC10" s="17">
        <v>0.44330680747680301</v>
      </c>
      <c r="AD10" s="17"/>
      <c r="AE10" s="17">
        <v>0.374217736638776</v>
      </c>
      <c r="AF10" s="17">
        <v>0.35555009673105797</v>
      </c>
      <c r="AG10" s="17"/>
      <c r="AH10" s="17">
        <v>0.357582724735173</v>
      </c>
      <c r="AI10" s="17">
        <v>0.32947494345456602</v>
      </c>
      <c r="AJ10" s="17"/>
      <c r="AK10" s="17">
        <v>0.31891287641626098</v>
      </c>
      <c r="AL10" s="17">
        <v>0.391754499453979</v>
      </c>
      <c r="AM10" s="17">
        <v>0.350933241827807</v>
      </c>
      <c r="AN10" s="17">
        <v>0.33571526907725502</v>
      </c>
      <c r="AO10" s="17">
        <v>0.34402943718911799</v>
      </c>
      <c r="AP10" s="17"/>
      <c r="AQ10" s="17">
        <v>0.41761536843491998</v>
      </c>
      <c r="AR10" s="17">
        <v>0.34367784180539102</v>
      </c>
      <c r="AS10" s="17"/>
      <c r="AT10" s="17">
        <v>0.327039938388555</v>
      </c>
      <c r="AU10" s="17">
        <v>0.36184387989570599</v>
      </c>
      <c r="AV10" s="17"/>
      <c r="AW10" s="17">
        <v>0.351342595974653</v>
      </c>
      <c r="AX10" s="17">
        <v>0.41524062028188202</v>
      </c>
      <c r="AY10" s="17">
        <v>0.299068875543475</v>
      </c>
      <c r="AZ10" s="17">
        <v>0.26582082596481998</v>
      </c>
      <c r="BA10" s="17">
        <v>0.35097113653149198</v>
      </c>
      <c r="BB10" s="17"/>
      <c r="BC10" s="17">
        <v>0.33703887954060302</v>
      </c>
      <c r="BD10" s="17"/>
      <c r="BE10" s="17">
        <v>0.410909432108784</v>
      </c>
      <c r="BF10" s="17">
        <v>0.28256804231134303</v>
      </c>
      <c r="BG10" s="17">
        <v>0.32831648852393402</v>
      </c>
      <c r="BH10" s="17">
        <v>0.32677680274801901</v>
      </c>
      <c r="BI10" s="17"/>
      <c r="BJ10" s="17">
        <v>0.35852132870456299</v>
      </c>
      <c r="BK10" s="17"/>
      <c r="BL10" s="17">
        <v>0.36294139576078599</v>
      </c>
      <c r="BM10" s="17"/>
      <c r="BN10" s="17">
        <v>0.37765175633152998</v>
      </c>
      <c r="BO10" s="17"/>
      <c r="BP10" s="17">
        <v>0.36493171073962299</v>
      </c>
      <c r="BQ10" s="17">
        <v>0.30884555313559497</v>
      </c>
    </row>
    <row r="11" spans="2:69" x14ac:dyDescent="0.35">
      <c r="B11" s="18" t="s">
        <v>282</v>
      </c>
      <c r="C11" s="17">
        <v>0.223181595318036</v>
      </c>
      <c r="D11" s="17">
        <v>0.27870201635875202</v>
      </c>
      <c r="E11" s="17">
        <v>0.17784708672045299</v>
      </c>
      <c r="F11" s="17"/>
      <c r="G11" s="17">
        <v>0.21138794230168501</v>
      </c>
      <c r="H11" s="17">
        <v>0.20481315052514501</v>
      </c>
      <c r="I11" s="17">
        <v>0.25723010513625599</v>
      </c>
      <c r="J11" s="17">
        <v>0.25455285092917201</v>
      </c>
      <c r="K11" s="17">
        <v>0.17907560436081199</v>
      </c>
      <c r="L11" s="17"/>
      <c r="M11" s="17">
        <v>0.23255962824306201</v>
      </c>
      <c r="N11" s="17">
        <v>0.194323538153546</v>
      </c>
      <c r="O11" s="17">
        <v>0.27528062416848997</v>
      </c>
      <c r="P11" s="17">
        <v>0.19710770946165501</v>
      </c>
      <c r="Q11" s="17">
        <v>0.24351926468386501</v>
      </c>
      <c r="R11" s="17"/>
      <c r="S11" s="17">
        <v>0.18783571104821101</v>
      </c>
      <c r="T11" s="17">
        <v>0.281028179922309</v>
      </c>
      <c r="U11" s="17">
        <v>0.17963874766700999</v>
      </c>
      <c r="V11" s="17">
        <v>0.25304105369885799</v>
      </c>
      <c r="W11" s="17"/>
      <c r="X11" s="17">
        <v>0.23365344354546599</v>
      </c>
      <c r="Y11" s="17">
        <v>0.22227908136029201</v>
      </c>
      <c r="Z11" s="17">
        <v>0.13785861905607399</v>
      </c>
      <c r="AA11" s="17"/>
      <c r="AB11" s="17">
        <v>0.22385914118981901</v>
      </c>
      <c r="AC11" s="17">
        <v>0.22153082725786399</v>
      </c>
      <c r="AD11" s="17"/>
      <c r="AE11" s="17">
        <v>0.23839065758380501</v>
      </c>
      <c r="AF11" s="17">
        <v>0.22061829680053699</v>
      </c>
      <c r="AG11" s="17"/>
      <c r="AH11" s="17">
        <v>0.233747675013215</v>
      </c>
      <c r="AI11" s="17">
        <v>0.18850830386390899</v>
      </c>
      <c r="AJ11" s="17"/>
      <c r="AK11" s="17">
        <v>0.236600688758901</v>
      </c>
      <c r="AL11" s="17">
        <v>0.191942788683511</v>
      </c>
      <c r="AM11" s="17">
        <v>0.25159864396239201</v>
      </c>
      <c r="AN11" s="17">
        <v>0.24602050800776201</v>
      </c>
      <c r="AO11" s="17">
        <v>0.15550145841414401</v>
      </c>
      <c r="AP11" s="17"/>
      <c r="AQ11" s="17">
        <v>0.237023086249531</v>
      </c>
      <c r="AR11" s="17">
        <v>0.21983717424393401</v>
      </c>
      <c r="AS11" s="17"/>
      <c r="AT11" s="17">
        <v>0.25439610626686898</v>
      </c>
      <c r="AU11" s="17">
        <v>0.21309686240970399</v>
      </c>
      <c r="AV11" s="17"/>
      <c r="AW11" s="17">
        <v>0.14777325783485401</v>
      </c>
      <c r="AX11" s="17">
        <v>0.209800237850816</v>
      </c>
      <c r="AY11" s="17">
        <v>0.26393739134497002</v>
      </c>
      <c r="AZ11" s="17">
        <v>0.23219930520267401</v>
      </c>
      <c r="BA11" s="17">
        <v>0.133463326625988</v>
      </c>
      <c r="BB11" s="17"/>
      <c r="BC11" s="17">
        <v>0.17759511072771</v>
      </c>
      <c r="BD11" s="17"/>
      <c r="BE11" s="17">
        <v>0.24537814554263901</v>
      </c>
      <c r="BF11" s="17">
        <v>0.34391387602693402</v>
      </c>
      <c r="BG11" s="17">
        <v>0.25174580203703301</v>
      </c>
      <c r="BH11" s="17">
        <v>0.12620717328246001</v>
      </c>
      <c r="BI11" s="17"/>
      <c r="BJ11" s="17">
        <v>0.22319348807136799</v>
      </c>
      <c r="BK11" s="17"/>
      <c r="BL11" s="17">
        <v>0.20312869893607399</v>
      </c>
      <c r="BM11" s="17"/>
      <c r="BN11" s="17">
        <v>0.28506731100182597</v>
      </c>
      <c r="BO11" s="17"/>
      <c r="BP11" s="17">
        <v>0.194093657496542</v>
      </c>
      <c r="BQ11" s="17">
        <v>0.41109743400526899</v>
      </c>
    </row>
    <row r="12" spans="2:69" ht="29" x14ac:dyDescent="0.35">
      <c r="B12" s="18" t="s">
        <v>283</v>
      </c>
      <c r="C12" s="17">
        <v>4.7477150671803699E-2</v>
      </c>
      <c r="D12" s="17">
        <v>3.19239582610331E-2</v>
      </c>
      <c r="E12" s="17">
        <v>6.0176916304864499E-2</v>
      </c>
      <c r="F12" s="17"/>
      <c r="G12" s="17">
        <v>4.4204155923409101E-2</v>
      </c>
      <c r="H12" s="17">
        <v>4.2267373572887297E-2</v>
      </c>
      <c r="I12" s="17">
        <v>2.1667098199723601E-2</v>
      </c>
      <c r="J12" s="17">
        <v>0</v>
      </c>
      <c r="K12" s="17">
        <v>0.170754892824654</v>
      </c>
      <c r="L12" s="17"/>
      <c r="M12" s="17">
        <v>0</v>
      </c>
      <c r="N12" s="17">
        <v>4.56454508060989E-2</v>
      </c>
      <c r="O12" s="17">
        <v>6.1230954545086799E-2</v>
      </c>
      <c r="P12" s="17">
        <v>7.1640204345996494E-2</v>
      </c>
      <c r="Q12" s="17">
        <v>4.1608465819571901E-2</v>
      </c>
      <c r="R12" s="17"/>
      <c r="S12" s="17">
        <v>3.7215521090567201E-2</v>
      </c>
      <c r="T12" s="17">
        <v>5.1254650861525898E-2</v>
      </c>
      <c r="U12" s="17">
        <v>7.91643641172151E-2</v>
      </c>
      <c r="V12" s="17">
        <v>3.6845365552978598E-2</v>
      </c>
      <c r="W12" s="17"/>
      <c r="X12" s="17">
        <v>4.04423245284228E-2</v>
      </c>
      <c r="Y12" s="17">
        <v>0</v>
      </c>
      <c r="Z12" s="17">
        <v>0.15960619729192399</v>
      </c>
      <c r="AA12" s="17"/>
      <c r="AB12" s="17">
        <v>3.7369976348912599E-2</v>
      </c>
      <c r="AC12" s="17">
        <v>7.2102200053225304E-2</v>
      </c>
      <c r="AD12" s="17"/>
      <c r="AE12" s="17">
        <v>8.1499708653569494E-2</v>
      </c>
      <c r="AF12" s="17">
        <v>4.0974435932907602E-2</v>
      </c>
      <c r="AG12" s="17"/>
      <c r="AH12" s="17">
        <v>4.9394489983139701E-2</v>
      </c>
      <c r="AI12" s="17">
        <v>1.1549201325681199E-2</v>
      </c>
      <c r="AJ12" s="17"/>
      <c r="AK12" s="17">
        <v>2.8506886759035802E-2</v>
      </c>
      <c r="AL12" s="17">
        <v>5.6723587123397701E-2</v>
      </c>
      <c r="AM12" s="17">
        <v>5.5020958894651001E-2</v>
      </c>
      <c r="AN12" s="17">
        <v>4.5151417583584E-2</v>
      </c>
      <c r="AO12" s="17">
        <v>0</v>
      </c>
      <c r="AP12" s="17"/>
      <c r="AQ12" s="17">
        <v>3.3604616974871597E-2</v>
      </c>
      <c r="AR12" s="17">
        <v>5.0829072388679702E-2</v>
      </c>
      <c r="AS12" s="17"/>
      <c r="AT12" s="17">
        <v>2.8670126063740999E-2</v>
      </c>
      <c r="AU12" s="17">
        <v>5.7538763422581601E-2</v>
      </c>
      <c r="AV12" s="17"/>
      <c r="AW12" s="17">
        <v>0</v>
      </c>
      <c r="AX12" s="17">
        <v>2.89115373079398E-2</v>
      </c>
      <c r="AY12" s="17">
        <v>0.105145033613001</v>
      </c>
      <c r="AZ12" s="17">
        <v>0.11481599530773801</v>
      </c>
      <c r="BA12" s="17">
        <v>0</v>
      </c>
      <c r="BB12" s="17"/>
      <c r="BC12" s="17">
        <v>3.9822334218281401E-2</v>
      </c>
      <c r="BD12" s="17"/>
      <c r="BE12" s="17">
        <v>2.15230313688323E-2</v>
      </c>
      <c r="BF12" s="17">
        <v>0.16078359613231399</v>
      </c>
      <c r="BG12" s="17">
        <v>0.116723881360716</v>
      </c>
      <c r="BH12" s="17">
        <v>2.6326931070533001E-2</v>
      </c>
      <c r="BI12" s="17"/>
      <c r="BJ12" s="17">
        <v>3.8314938311396998E-2</v>
      </c>
      <c r="BK12" s="17"/>
      <c r="BL12" s="17">
        <v>3.3799425101333602E-2</v>
      </c>
      <c r="BM12" s="17"/>
      <c r="BN12" s="17">
        <v>5.84654657093924E-2</v>
      </c>
      <c r="BO12" s="17"/>
      <c r="BP12" s="17">
        <v>4.6868254091712303E-2</v>
      </c>
      <c r="BQ12" s="17">
        <v>5.7427077973143698E-2</v>
      </c>
    </row>
    <row r="13" spans="2:69" ht="29" x14ac:dyDescent="0.35">
      <c r="B13" s="18" t="s">
        <v>284</v>
      </c>
      <c r="C13" s="17">
        <v>3.5769228772845899E-2</v>
      </c>
      <c r="D13" s="17">
        <v>3.76449950902812E-2</v>
      </c>
      <c r="E13" s="17">
        <v>3.4237595138755399E-2</v>
      </c>
      <c r="F13" s="17"/>
      <c r="G13" s="17">
        <v>5.7977807907604498E-2</v>
      </c>
      <c r="H13" s="17">
        <v>1.9195323529528501E-2</v>
      </c>
      <c r="I13" s="17">
        <v>0</v>
      </c>
      <c r="J13" s="17">
        <v>3.8985293619318503E-2</v>
      </c>
      <c r="K13" s="17">
        <v>8.3123649563826493E-2</v>
      </c>
      <c r="L13" s="17"/>
      <c r="M13" s="17">
        <v>2.4083049423790501E-2</v>
      </c>
      <c r="N13" s="17">
        <v>3.4354965953404898E-2</v>
      </c>
      <c r="O13" s="17">
        <v>8.6095485289792301E-2</v>
      </c>
      <c r="P13" s="17">
        <v>0</v>
      </c>
      <c r="Q13" s="17">
        <v>7.8768042746776099E-3</v>
      </c>
      <c r="R13" s="17"/>
      <c r="S13" s="17">
        <v>6.2681062736333101E-2</v>
      </c>
      <c r="T13" s="17">
        <v>4.08368325353363E-2</v>
      </c>
      <c r="U13" s="17">
        <v>1.5043808948774599E-2</v>
      </c>
      <c r="V13" s="17">
        <v>2.9003303667410201E-2</v>
      </c>
      <c r="W13" s="17"/>
      <c r="X13" s="17">
        <v>1.7999787994534298E-2</v>
      </c>
      <c r="Y13" s="17">
        <v>7.60724345509355E-2</v>
      </c>
      <c r="Z13" s="17">
        <v>0.13635587153096901</v>
      </c>
      <c r="AA13" s="17"/>
      <c r="AB13" s="17">
        <v>3.5695288193664798E-2</v>
      </c>
      <c r="AC13" s="17">
        <v>3.59493770868511E-2</v>
      </c>
      <c r="AD13" s="17"/>
      <c r="AE13" s="17">
        <v>3.1108951359294701E-2</v>
      </c>
      <c r="AF13" s="17">
        <v>3.67318657451692E-2</v>
      </c>
      <c r="AG13" s="17"/>
      <c r="AH13" s="17">
        <v>2.8539312712229901E-2</v>
      </c>
      <c r="AI13" s="17">
        <v>4.4265771505454E-2</v>
      </c>
      <c r="AJ13" s="17"/>
      <c r="AK13" s="17">
        <v>5.1144860789073002E-2</v>
      </c>
      <c r="AL13" s="17">
        <v>4.9682739428072199E-2</v>
      </c>
      <c r="AM13" s="17">
        <v>1.3736608711049699E-2</v>
      </c>
      <c r="AN13" s="17">
        <v>3.5760214938683699E-2</v>
      </c>
      <c r="AO13" s="17">
        <v>6.1659659521942002E-2</v>
      </c>
      <c r="AP13" s="17"/>
      <c r="AQ13" s="17">
        <v>9.1661063370356202E-3</v>
      </c>
      <c r="AR13" s="17">
        <v>4.21971521628626E-2</v>
      </c>
      <c r="AS13" s="17"/>
      <c r="AT13" s="17">
        <v>3.5958913931087702E-2</v>
      </c>
      <c r="AU13" s="17">
        <v>3.6821500737109401E-2</v>
      </c>
      <c r="AV13" s="17"/>
      <c r="AW13" s="17">
        <v>8.6024824003418099E-2</v>
      </c>
      <c r="AX13" s="17">
        <v>3.0662585624612299E-2</v>
      </c>
      <c r="AY13" s="17">
        <v>2.48934309665725E-2</v>
      </c>
      <c r="AZ13" s="17">
        <v>3.6192097048536001E-2</v>
      </c>
      <c r="BA13" s="17">
        <v>2.9794510851689701E-2</v>
      </c>
      <c r="BB13" s="17"/>
      <c r="BC13" s="17">
        <v>3.46341680941245E-2</v>
      </c>
      <c r="BD13" s="17"/>
      <c r="BE13" s="17">
        <v>3.9596084195657799E-2</v>
      </c>
      <c r="BF13" s="17">
        <v>2.49018143548589E-2</v>
      </c>
      <c r="BG13" s="17">
        <v>1.71038529833927E-2</v>
      </c>
      <c r="BH13" s="17">
        <v>3.1641827195303E-2</v>
      </c>
      <c r="BI13" s="17"/>
      <c r="BJ13" s="17">
        <v>3.9399649602577899E-2</v>
      </c>
      <c r="BK13" s="17"/>
      <c r="BL13" s="17">
        <v>4.03606902219035E-2</v>
      </c>
      <c r="BM13" s="17"/>
      <c r="BN13" s="17">
        <v>7.4966944973335701E-3</v>
      </c>
      <c r="BO13" s="17"/>
      <c r="BP13" s="17">
        <v>4.2737410755972802E-2</v>
      </c>
      <c r="BQ13" s="17">
        <v>0</v>
      </c>
    </row>
    <row r="14" spans="2:69" x14ac:dyDescent="0.35">
      <c r="B14" s="18" t="s">
        <v>141</v>
      </c>
      <c r="C14" s="19">
        <v>0.11565929654915399</v>
      </c>
      <c r="D14" s="19">
        <v>5.5894602390542801E-2</v>
      </c>
      <c r="E14" s="19">
        <v>0.16445941352194501</v>
      </c>
      <c r="F14" s="19"/>
      <c r="G14" s="19">
        <v>8.2419673275722E-2</v>
      </c>
      <c r="H14" s="19">
        <v>0.113690111877635</v>
      </c>
      <c r="I14" s="19">
        <v>0.180183757825257</v>
      </c>
      <c r="J14" s="19">
        <v>0.159356123204937</v>
      </c>
      <c r="K14" s="19">
        <v>1.4587877566881201E-2</v>
      </c>
      <c r="L14" s="19"/>
      <c r="M14" s="19">
        <v>0.10343988175426901</v>
      </c>
      <c r="N14" s="19">
        <v>0.14245391953242101</v>
      </c>
      <c r="O14" s="19">
        <v>8.7655218532957505E-2</v>
      </c>
      <c r="P14" s="19">
        <v>6.9582441898298805E-2</v>
      </c>
      <c r="Q14" s="19">
        <v>0.129367256933452</v>
      </c>
      <c r="R14" s="19"/>
      <c r="S14" s="19">
        <v>0.123647916753808</v>
      </c>
      <c r="T14" s="19">
        <v>7.7720940362169602E-2</v>
      </c>
      <c r="U14" s="19">
        <v>0.11791025536803</v>
      </c>
      <c r="V14" s="19">
        <v>0.109184529367699</v>
      </c>
      <c r="W14" s="19"/>
      <c r="X14" s="19">
        <v>0.109380030478469</v>
      </c>
      <c r="Y14" s="19">
        <v>0.158278140501105</v>
      </c>
      <c r="Z14" s="19">
        <v>0.118857379957927</v>
      </c>
      <c r="AA14" s="19"/>
      <c r="AB14" s="19">
        <v>0.111065550412075</v>
      </c>
      <c r="AC14" s="19">
        <v>0.126851467759171</v>
      </c>
      <c r="AD14" s="19"/>
      <c r="AE14" s="19">
        <v>9.2008988191964403E-2</v>
      </c>
      <c r="AF14" s="19">
        <v>0.12043249573687299</v>
      </c>
      <c r="AG14" s="19"/>
      <c r="AH14" s="19">
        <v>0.114301003051631</v>
      </c>
      <c r="AI14" s="19">
        <v>0.18336163395204</v>
      </c>
      <c r="AJ14" s="19"/>
      <c r="AK14" s="19">
        <v>0.139153933695667</v>
      </c>
      <c r="AL14" s="19">
        <v>0.15102289599640201</v>
      </c>
      <c r="AM14" s="19">
        <v>9.8665813072648295E-2</v>
      </c>
      <c r="AN14" s="19">
        <v>5.2625907077669301E-2</v>
      </c>
      <c r="AO14" s="19">
        <v>0.142995594221418</v>
      </c>
      <c r="AP14" s="19"/>
      <c r="AQ14" s="19">
        <v>9.5098555077590893E-2</v>
      </c>
      <c r="AR14" s="19">
        <v>0.12062724237356</v>
      </c>
      <c r="AS14" s="19"/>
      <c r="AT14" s="19">
        <v>0.13603630607462999</v>
      </c>
      <c r="AU14" s="19">
        <v>0.105085359260725</v>
      </c>
      <c r="AV14" s="19"/>
      <c r="AW14" s="19">
        <v>0.18926474154428799</v>
      </c>
      <c r="AX14" s="19">
        <v>9.2134057150368501E-2</v>
      </c>
      <c r="AY14" s="19">
        <v>0.16188132557042301</v>
      </c>
      <c r="AZ14" s="19">
        <v>0.12613819164047099</v>
      </c>
      <c r="BA14" s="19">
        <v>2.1734861492441901E-2</v>
      </c>
      <c r="BB14" s="19"/>
      <c r="BC14" s="19">
        <v>3.6339832144673498E-2</v>
      </c>
      <c r="BD14" s="19"/>
      <c r="BE14" s="19">
        <v>0.100022674253003</v>
      </c>
      <c r="BF14" s="19">
        <v>0.12585810095428701</v>
      </c>
      <c r="BG14" s="19">
        <v>0.13072878961443099</v>
      </c>
      <c r="BH14" s="19">
        <v>3.5261120519442898E-2</v>
      </c>
      <c r="BI14" s="19"/>
      <c r="BJ14" s="19">
        <v>0.11500106393689701</v>
      </c>
      <c r="BK14" s="19"/>
      <c r="BL14" s="19">
        <v>0.12138070658097599</v>
      </c>
      <c r="BM14" s="19"/>
      <c r="BN14" s="19">
        <v>0.111196803580721</v>
      </c>
      <c r="BO14" s="19"/>
      <c r="BP14" s="19">
        <v>0.106936717895559</v>
      </c>
      <c r="BQ14" s="19">
        <v>0.16559187609418499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300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0.37587787221304397</v>
      </c>
      <c r="D9" s="17">
        <v>0.34480319430857798</v>
      </c>
      <c r="E9" s="17">
        <v>0.401251513590765</v>
      </c>
      <c r="F9" s="17"/>
      <c r="G9" s="17">
        <v>0.41001489511200701</v>
      </c>
      <c r="H9" s="17">
        <v>0.41706847987012702</v>
      </c>
      <c r="I9" s="17">
        <v>0.40800493512790498</v>
      </c>
      <c r="J9" s="17">
        <v>0.30566438461059797</v>
      </c>
      <c r="K9" s="17">
        <v>0.247599979434316</v>
      </c>
      <c r="L9" s="17"/>
      <c r="M9" s="17">
        <v>0.30376308368140098</v>
      </c>
      <c r="N9" s="17">
        <v>0.38054528084843903</v>
      </c>
      <c r="O9" s="17">
        <v>0.408422231700237</v>
      </c>
      <c r="P9" s="17">
        <v>0.317397819712403</v>
      </c>
      <c r="Q9" s="17">
        <v>0.41053883116445</v>
      </c>
      <c r="R9" s="17"/>
      <c r="S9" s="17">
        <v>0.393501511138861</v>
      </c>
      <c r="T9" s="17">
        <v>0.391967014479563</v>
      </c>
      <c r="U9" s="17">
        <v>0.37151224586894099</v>
      </c>
      <c r="V9" s="17">
        <v>0.33873611609134402</v>
      </c>
      <c r="W9" s="17"/>
      <c r="X9" s="17">
        <v>0.38133116784759602</v>
      </c>
      <c r="Y9" s="17">
        <v>0.39552942553079501</v>
      </c>
      <c r="Z9" s="17">
        <v>0.30850869838169098</v>
      </c>
      <c r="AA9" s="17"/>
      <c r="AB9" s="17">
        <v>0.400081401275584</v>
      </c>
      <c r="AC9" s="17">
        <v>0.31690856196578399</v>
      </c>
      <c r="AD9" s="17"/>
      <c r="AE9" s="17">
        <v>0.26269170450160301</v>
      </c>
      <c r="AF9" s="17">
        <v>0.39671795929524101</v>
      </c>
      <c r="AG9" s="17"/>
      <c r="AH9" s="17">
        <v>0.37172398221886199</v>
      </c>
      <c r="AI9" s="17">
        <v>0.33272747789548801</v>
      </c>
      <c r="AJ9" s="17"/>
      <c r="AK9" s="17">
        <v>0.29292584714098002</v>
      </c>
      <c r="AL9" s="17">
        <v>0.31321721930395502</v>
      </c>
      <c r="AM9" s="17">
        <v>0.44045004702190299</v>
      </c>
      <c r="AN9" s="17">
        <v>0.45915783990361397</v>
      </c>
      <c r="AO9" s="17">
        <v>0.27365701464967002</v>
      </c>
      <c r="AP9" s="17"/>
      <c r="AQ9" s="17">
        <v>0.33371182901694202</v>
      </c>
      <c r="AR9" s="17">
        <v>0.386066153531474</v>
      </c>
      <c r="AS9" s="17"/>
      <c r="AT9" s="17">
        <v>0.37179338776738602</v>
      </c>
      <c r="AU9" s="17">
        <v>0.376981839318277</v>
      </c>
      <c r="AV9" s="17"/>
      <c r="AW9" s="17">
        <v>0.38154784641784401</v>
      </c>
      <c r="AX9" s="17">
        <v>0.44032113871766398</v>
      </c>
      <c r="AY9" s="17">
        <v>0.21993470858922101</v>
      </c>
      <c r="AZ9" s="17">
        <v>0.29877242271098597</v>
      </c>
      <c r="BA9" s="17">
        <v>0.59459521868423904</v>
      </c>
      <c r="BB9" s="17"/>
      <c r="BC9" s="17">
        <v>0.50622210214885699</v>
      </c>
      <c r="BD9" s="17"/>
      <c r="BE9" s="17">
        <v>0.43169649126292298</v>
      </c>
      <c r="BF9" s="17">
        <v>0.12806272683990999</v>
      </c>
      <c r="BG9" s="17">
        <v>0.219539749262645</v>
      </c>
      <c r="BH9" s="17">
        <v>0.56728559154494496</v>
      </c>
      <c r="BI9" s="17"/>
      <c r="BJ9" s="17">
        <v>0.376746117547412</v>
      </c>
      <c r="BK9" s="17"/>
      <c r="BL9" s="17">
        <v>0.395203229919662</v>
      </c>
      <c r="BM9" s="17"/>
      <c r="BN9" s="17">
        <v>0.33204124145249397</v>
      </c>
      <c r="BO9" s="17"/>
      <c r="BP9" s="17">
        <v>0.429393633375516</v>
      </c>
      <c r="BQ9" s="17">
        <v>8.5919214622269993E-2</v>
      </c>
    </row>
    <row r="10" spans="2:69" ht="29" x14ac:dyDescent="0.35">
      <c r="B10" s="18" t="s">
        <v>281</v>
      </c>
      <c r="C10" s="17">
        <v>0.35847787318762198</v>
      </c>
      <c r="D10" s="17">
        <v>0.42787662788689701</v>
      </c>
      <c r="E10" s="17">
        <v>0.30181118401988999</v>
      </c>
      <c r="F10" s="17"/>
      <c r="G10" s="17">
        <v>0.35628537416600697</v>
      </c>
      <c r="H10" s="17">
        <v>0.255594564189841</v>
      </c>
      <c r="I10" s="17">
        <v>0.39896667005951297</v>
      </c>
      <c r="J10" s="17">
        <v>0.42145108941333698</v>
      </c>
      <c r="K10" s="17">
        <v>0.39772485358811299</v>
      </c>
      <c r="L10" s="17"/>
      <c r="M10" s="17">
        <v>0.40997828329220698</v>
      </c>
      <c r="N10" s="17">
        <v>0.34439103348403699</v>
      </c>
      <c r="O10" s="17">
        <v>0.28747497785000797</v>
      </c>
      <c r="P10" s="17">
        <v>0.46372623464472401</v>
      </c>
      <c r="Q10" s="17">
        <v>0.373626820156017</v>
      </c>
      <c r="R10" s="17"/>
      <c r="S10" s="17">
        <v>0.30312468260766101</v>
      </c>
      <c r="T10" s="17">
        <v>0.32605372046546</v>
      </c>
      <c r="U10" s="17">
        <v>0.349840679108605</v>
      </c>
      <c r="V10" s="17">
        <v>0.43394384767800098</v>
      </c>
      <c r="W10" s="17"/>
      <c r="X10" s="17">
        <v>0.381401026695111</v>
      </c>
      <c r="Y10" s="17">
        <v>0.28416638301695701</v>
      </c>
      <c r="Z10" s="17">
        <v>0.25415936692588698</v>
      </c>
      <c r="AA10" s="17"/>
      <c r="AB10" s="17">
        <v>0.35590538539625499</v>
      </c>
      <c r="AC10" s="17">
        <v>0.36474546459069701</v>
      </c>
      <c r="AD10" s="17"/>
      <c r="AE10" s="17">
        <v>0.40446954069068303</v>
      </c>
      <c r="AF10" s="17">
        <v>0.35018821418150903</v>
      </c>
      <c r="AG10" s="17"/>
      <c r="AH10" s="17">
        <v>0.359534235955841</v>
      </c>
      <c r="AI10" s="17">
        <v>0.42236364227575102</v>
      </c>
      <c r="AJ10" s="17"/>
      <c r="AK10" s="17">
        <v>0.40546011726463899</v>
      </c>
      <c r="AL10" s="17">
        <v>0.35045475043632102</v>
      </c>
      <c r="AM10" s="17">
        <v>0.34533855925832502</v>
      </c>
      <c r="AN10" s="17">
        <v>0.27379896107192297</v>
      </c>
      <c r="AO10" s="17">
        <v>0.57289217167748197</v>
      </c>
      <c r="AP10" s="17"/>
      <c r="AQ10" s="17">
        <v>0.43847604678859597</v>
      </c>
      <c r="AR10" s="17">
        <v>0.33914848309482198</v>
      </c>
      <c r="AS10" s="17"/>
      <c r="AT10" s="17">
        <v>0.368303961936637</v>
      </c>
      <c r="AU10" s="17">
        <v>0.35369738636641102</v>
      </c>
      <c r="AV10" s="17"/>
      <c r="AW10" s="17">
        <v>0.40346239130955902</v>
      </c>
      <c r="AX10" s="17">
        <v>0.33451990890786598</v>
      </c>
      <c r="AY10" s="17">
        <v>0.40604174623111999</v>
      </c>
      <c r="AZ10" s="17">
        <v>0.35702236747322802</v>
      </c>
      <c r="BA10" s="17">
        <v>0.26532804737070798</v>
      </c>
      <c r="BB10" s="17"/>
      <c r="BC10" s="17">
        <v>0.284341013295631</v>
      </c>
      <c r="BD10" s="17"/>
      <c r="BE10" s="17">
        <v>0.357270215580407</v>
      </c>
      <c r="BF10" s="17">
        <v>0.43135775084664701</v>
      </c>
      <c r="BG10" s="17">
        <v>0.45151997762630702</v>
      </c>
      <c r="BH10" s="17">
        <v>0.26751706322491398</v>
      </c>
      <c r="BI10" s="17"/>
      <c r="BJ10" s="17">
        <v>0.36187352772154802</v>
      </c>
      <c r="BK10" s="17"/>
      <c r="BL10" s="17">
        <v>0.35895130771324602</v>
      </c>
      <c r="BM10" s="17"/>
      <c r="BN10" s="17">
        <v>0.34769602963705498</v>
      </c>
      <c r="BO10" s="17"/>
      <c r="BP10" s="17">
        <v>0.332074949281355</v>
      </c>
      <c r="BQ10" s="17">
        <v>0.50286720382013705</v>
      </c>
    </row>
    <row r="11" spans="2:69" x14ac:dyDescent="0.35">
      <c r="B11" s="18" t="s">
        <v>282</v>
      </c>
      <c r="C11" s="17">
        <v>9.2976442063247594E-2</v>
      </c>
      <c r="D11" s="17">
        <v>0.107747539660104</v>
      </c>
      <c r="E11" s="17">
        <v>8.0915286213774695E-2</v>
      </c>
      <c r="F11" s="17"/>
      <c r="G11" s="17">
        <v>9.6272682471240906E-2</v>
      </c>
      <c r="H11" s="17">
        <v>0.103301206699366</v>
      </c>
      <c r="I11" s="17">
        <v>3.8778742561493003E-2</v>
      </c>
      <c r="J11" s="17">
        <v>0.11564452041617</v>
      </c>
      <c r="K11" s="17">
        <v>0.14494489029906199</v>
      </c>
      <c r="L11" s="17"/>
      <c r="M11" s="17">
        <v>0.137972891032381</v>
      </c>
      <c r="N11" s="17">
        <v>6.4921448832647694E-2</v>
      </c>
      <c r="O11" s="17">
        <v>0.12635851052195199</v>
      </c>
      <c r="P11" s="17">
        <v>6.9758618853100807E-2</v>
      </c>
      <c r="Q11" s="17">
        <v>0.11321012345473599</v>
      </c>
      <c r="R11" s="17"/>
      <c r="S11" s="17">
        <v>0.100119831922774</v>
      </c>
      <c r="T11" s="17">
        <v>7.0052705566801696E-2</v>
      </c>
      <c r="U11" s="17">
        <v>0.11536857137657</v>
      </c>
      <c r="V11" s="17">
        <v>0.122325084170344</v>
      </c>
      <c r="W11" s="17"/>
      <c r="X11" s="17">
        <v>8.5508111018746599E-2</v>
      </c>
      <c r="Y11" s="17">
        <v>9.7906376976765894E-2</v>
      </c>
      <c r="Z11" s="17">
        <v>0.14894129680381299</v>
      </c>
      <c r="AA11" s="17"/>
      <c r="AB11" s="17">
        <v>7.9371069786070794E-2</v>
      </c>
      <c r="AC11" s="17">
        <v>0.1261244766647</v>
      </c>
      <c r="AD11" s="17"/>
      <c r="AE11" s="17">
        <v>0.13595963697358901</v>
      </c>
      <c r="AF11" s="17">
        <v>8.4817221520070804E-2</v>
      </c>
      <c r="AG11" s="17"/>
      <c r="AH11" s="17">
        <v>9.3242198916695301E-2</v>
      </c>
      <c r="AI11" s="17">
        <v>6.2348581268293402E-2</v>
      </c>
      <c r="AJ11" s="17"/>
      <c r="AK11" s="17">
        <v>0.124523613973558</v>
      </c>
      <c r="AL11" s="17">
        <v>0.123788094847397</v>
      </c>
      <c r="AM11" s="17">
        <v>6.0198250395319397E-2</v>
      </c>
      <c r="AN11" s="17">
        <v>0.115504160124742</v>
      </c>
      <c r="AO11" s="17">
        <v>2.74092744228819E-2</v>
      </c>
      <c r="AP11" s="17"/>
      <c r="AQ11" s="17">
        <v>7.9437989167254905E-2</v>
      </c>
      <c r="AR11" s="17">
        <v>9.6247642210702797E-2</v>
      </c>
      <c r="AS11" s="17"/>
      <c r="AT11" s="17">
        <v>8.7992022194309294E-2</v>
      </c>
      <c r="AU11" s="17">
        <v>9.8201942299211503E-2</v>
      </c>
      <c r="AV11" s="17"/>
      <c r="AW11" s="17">
        <v>7.6373216706276795E-2</v>
      </c>
      <c r="AX11" s="17">
        <v>8.3159250098214593E-2</v>
      </c>
      <c r="AY11" s="17">
        <v>0.14905130952350901</v>
      </c>
      <c r="AZ11" s="17">
        <v>4.3872398087031701E-2</v>
      </c>
      <c r="BA11" s="17">
        <v>1.7125788282593101E-2</v>
      </c>
      <c r="BB11" s="17"/>
      <c r="BC11" s="17">
        <v>8.3455766059827699E-2</v>
      </c>
      <c r="BD11" s="17"/>
      <c r="BE11" s="17">
        <v>7.6264732659675205E-2</v>
      </c>
      <c r="BF11" s="17">
        <v>0.21455940415882099</v>
      </c>
      <c r="BG11" s="17">
        <v>5.1627234818604498E-2</v>
      </c>
      <c r="BH11" s="17">
        <v>5.5036448093637801E-2</v>
      </c>
      <c r="BI11" s="17"/>
      <c r="BJ11" s="17">
        <v>9.6781415153890799E-2</v>
      </c>
      <c r="BK11" s="17"/>
      <c r="BL11" s="17">
        <v>0.1052141167483</v>
      </c>
      <c r="BM11" s="17"/>
      <c r="BN11" s="17">
        <v>0.12702265035930499</v>
      </c>
      <c r="BO11" s="17"/>
      <c r="BP11" s="17">
        <v>7.4756208628606394E-2</v>
      </c>
      <c r="BQ11" s="17">
        <v>0.211657154929942</v>
      </c>
    </row>
    <row r="12" spans="2:69" ht="29" x14ac:dyDescent="0.35">
      <c r="B12" s="18" t="s">
        <v>283</v>
      </c>
      <c r="C12" s="17">
        <v>6.7433064135220502E-2</v>
      </c>
      <c r="D12" s="17">
        <v>5.2671285770283002E-2</v>
      </c>
      <c r="E12" s="17">
        <v>7.9486610481890305E-2</v>
      </c>
      <c r="F12" s="17"/>
      <c r="G12" s="17">
        <v>4.3003821881581701E-2</v>
      </c>
      <c r="H12" s="17">
        <v>8.72735873196719E-2</v>
      </c>
      <c r="I12" s="17">
        <v>4.1348572001443998E-2</v>
      </c>
      <c r="J12" s="17">
        <v>3.7440459168030397E-2</v>
      </c>
      <c r="K12" s="17">
        <v>0.170754892824654</v>
      </c>
      <c r="L12" s="17"/>
      <c r="M12" s="17">
        <v>2.7293724999017201E-2</v>
      </c>
      <c r="N12" s="17">
        <v>7.3039990269037403E-2</v>
      </c>
      <c r="O12" s="17">
        <v>8.6690618643201003E-2</v>
      </c>
      <c r="P12" s="17">
        <v>8.8789527920323102E-2</v>
      </c>
      <c r="Q12" s="17">
        <v>3.2887655259230701E-2</v>
      </c>
      <c r="R12" s="17"/>
      <c r="S12" s="17">
        <v>6.9864145396840799E-2</v>
      </c>
      <c r="T12" s="17">
        <v>8.38627696088807E-2</v>
      </c>
      <c r="U12" s="17">
        <v>8.1416676985822903E-2</v>
      </c>
      <c r="V12" s="17">
        <v>5.50442348339404E-2</v>
      </c>
      <c r="W12" s="17"/>
      <c r="X12" s="17">
        <v>6.0774774327764798E-2</v>
      </c>
      <c r="Y12" s="17">
        <v>1.9509270423226699E-2</v>
      </c>
      <c r="Z12" s="17">
        <v>0.176966289057368</v>
      </c>
      <c r="AA12" s="17"/>
      <c r="AB12" s="17">
        <v>5.43910606454985E-2</v>
      </c>
      <c r="AC12" s="17">
        <v>9.9208510932423194E-2</v>
      </c>
      <c r="AD12" s="17"/>
      <c r="AE12" s="17">
        <v>7.9377508203926E-2</v>
      </c>
      <c r="AF12" s="17">
        <v>6.5236497789417106E-2</v>
      </c>
      <c r="AG12" s="17"/>
      <c r="AH12" s="17">
        <v>7.0845894089327996E-2</v>
      </c>
      <c r="AI12" s="17">
        <v>2.3098402651362499E-2</v>
      </c>
      <c r="AJ12" s="17"/>
      <c r="AK12" s="17">
        <v>5.4162883507535599E-2</v>
      </c>
      <c r="AL12" s="17">
        <v>0.10010506460404101</v>
      </c>
      <c r="AM12" s="17">
        <v>6.1429887192969899E-2</v>
      </c>
      <c r="AN12" s="17">
        <v>5.3209602518341899E-2</v>
      </c>
      <c r="AO12" s="17">
        <v>0</v>
      </c>
      <c r="AP12" s="17"/>
      <c r="AQ12" s="17">
        <v>7.6351373712143206E-2</v>
      </c>
      <c r="AR12" s="17">
        <v>6.5278196379857198E-2</v>
      </c>
      <c r="AS12" s="17"/>
      <c r="AT12" s="17">
        <v>5.3791040353470702E-2</v>
      </c>
      <c r="AU12" s="17">
        <v>7.3383578638747199E-2</v>
      </c>
      <c r="AV12" s="17"/>
      <c r="AW12" s="17">
        <v>0</v>
      </c>
      <c r="AX12" s="17">
        <v>6.9031441927096093E-2</v>
      </c>
      <c r="AY12" s="17">
        <v>0.10972137493841599</v>
      </c>
      <c r="AZ12" s="17">
        <v>0.11047562506506201</v>
      </c>
      <c r="BA12" s="17">
        <v>3.1720854082919699E-2</v>
      </c>
      <c r="BB12" s="17"/>
      <c r="BC12" s="17">
        <v>5.4519807600812903E-2</v>
      </c>
      <c r="BD12" s="17"/>
      <c r="BE12" s="17">
        <v>6.2553702398997796E-2</v>
      </c>
      <c r="BF12" s="17">
        <v>0.14339529472294499</v>
      </c>
      <c r="BG12" s="17">
        <v>0.112741230936741</v>
      </c>
      <c r="BH12" s="17">
        <v>3.2563622436376997E-2</v>
      </c>
      <c r="BI12" s="17"/>
      <c r="BJ12" s="17">
        <v>5.7833489879035797E-2</v>
      </c>
      <c r="BK12" s="17"/>
      <c r="BL12" s="17">
        <v>6.0327331559567203E-2</v>
      </c>
      <c r="BM12" s="17"/>
      <c r="BN12" s="17">
        <v>0.10924081453743301</v>
      </c>
      <c r="BO12" s="17"/>
      <c r="BP12" s="17">
        <v>6.5105680429897894E-2</v>
      </c>
      <c r="BQ12" s="17">
        <v>9.0085295523086695E-2</v>
      </c>
    </row>
    <row r="13" spans="2:69" ht="29" x14ac:dyDescent="0.35">
      <c r="B13" s="18" t="s">
        <v>284</v>
      </c>
      <c r="C13" s="17">
        <v>4.0632988539026103E-2</v>
      </c>
      <c r="D13" s="17">
        <v>3.1957062169413603E-2</v>
      </c>
      <c r="E13" s="17">
        <v>4.7717208204917302E-2</v>
      </c>
      <c r="F13" s="17"/>
      <c r="G13" s="17">
        <v>6.8480496429475401E-2</v>
      </c>
      <c r="H13" s="17">
        <v>5.6826710353447302E-2</v>
      </c>
      <c r="I13" s="17">
        <v>0</v>
      </c>
      <c r="J13" s="17">
        <v>3.2325701109018397E-2</v>
      </c>
      <c r="K13" s="17">
        <v>3.89753838538551E-2</v>
      </c>
      <c r="L13" s="17"/>
      <c r="M13" s="17">
        <v>2.4083049423790501E-2</v>
      </c>
      <c r="N13" s="17">
        <v>4.8127193298216499E-2</v>
      </c>
      <c r="O13" s="17">
        <v>4.0134333088374198E-2</v>
      </c>
      <c r="P13" s="17">
        <v>4.7469500287063399E-2</v>
      </c>
      <c r="Q13" s="17">
        <v>2.6000170577580198E-2</v>
      </c>
      <c r="R13" s="17"/>
      <c r="S13" s="17">
        <v>4.6928273850778503E-2</v>
      </c>
      <c r="T13" s="17">
        <v>6.6639448104881899E-2</v>
      </c>
      <c r="U13" s="17">
        <v>3.1020253692108701E-2</v>
      </c>
      <c r="V13" s="17">
        <v>1.31199193502573E-2</v>
      </c>
      <c r="W13" s="17"/>
      <c r="X13" s="17">
        <v>3.1812617967089798E-2</v>
      </c>
      <c r="Y13" s="17">
        <v>8.3862660987129495E-2</v>
      </c>
      <c r="Z13" s="17">
        <v>6.4088952030720694E-2</v>
      </c>
      <c r="AA13" s="17"/>
      <c r="AB13" s="17">
        <v>5.1601884594622102E-2</v>
      </c>
      <c r="AC13" s="17">
        <v>1.39084463079714E-2</v>
      </c>
      <c r="AD13" s="17"/>
      <c r="AE13" s="17">
        <v>6.8369667149162594E-2</v>
      </c>
      <c r="AF13" s="17">
        <v>3.53349702501633E-2</v>
      </c>
      <c r="AG13" s="17"/>
      <c r="AH13" s="17">
        <v>3.6152742948002303E-2</v>
      </c>
      <c r="AI13" s="17">
        <v>7.4354092476749095E-2</v>
      </c>
      <c r="AJ13" s="17"/>
      <c r="AK13" s="17">
        <v>7.3782834819110299E-2</v>
      </c>
      <c r="AL13" s="17">
        <v>3.8462675385754201E-2</v>
      </c>
      <c r="AM13" s="17">
        <v>3.5094334156392099E-2</v>
      </c>
      <c r="AN13" s="17">
        <v>4.1383560588765501E-2</v>
      </c>
      <c r="AO13" s="17">
        <v>3.0829829760971001E-2</v>
      </c>
      <c r="AP13" s="17"/>
      <c r="AQ13" s="17">
        <v>4.4297952883660702E-2</v>
      </c>
      <c r="AR13" s="17">
        <v>3.9747449253504298E-2</v>
      </c>
      <c r="AS13" s="17"/>
      <c r="AT13" s="17">
        <v>5.1023182283334703E-2</v>
      </c>
      <c r="AU13" s="17">
        <v>3.7202500046906797E-2</v>
      </c>
      <c r="AV13" s="17"/>
      <c r="AW13" s="17">
        <v>6.3028457473849303E-2</v>
      </c>
      <c r="AX13" s="17">
        <v>3.0662585624612299E-2</v>
      </c>
      <c r="AY13" s="17">
        <v>4.0646257201378301E-2</v>
      </c>
      <c r="AZ13" s="17">
        <v>5.0236126311825502E-2</v>
      </c>
      <c r="BA13" s="17">
        <v>9.1230091579539596E-2</v>
      </c>
      <c r="BB13" s="17"/>
      <c r="BC13" s="17">
        <v>6.6049427986822298E-2</v>
      </c>
      <c r="BD13" s="17"/>
      <c r="BE13" s="17">
        <v>2.8560525657188501E-2</v>
      </c>
      <c r="BF13" s="17">
        <v>3.9212312454465097E-2</v>
      </c>
      <c r="BG13" s="17">
        <v>3.5356378200449901E-2</v>
      </c>
      <c r="BH13" s="17">
        <v>7.7597274700126603E-2</v>
      </c>
      <c r="BI13" s="17"/>
      <c r="BJ13" s="17">
        <v>3.7297898945720699E-2</v>
      </c>
      <c r="BK13" s="17"/>
      <c r="BL13" s="17">
        <v>2.4936662601691299E-2</v>
      </c>
      <c r="BM13" s="17"/>
      <c r="BN13" s="17">
        <v>1.5992824468720902E-2</v>
      </c>
      <c r="BO13" s="17"/>
      <c r="BP13" s="17">
        <v>4.7066928987007803E-2</v>
      </c>
      <c r="BQ13" s="17">
        <v>8.6319103378477199E-3</v>
      </c>
    </row>
    <row r="14" spans="2:69" x14ac:dyDescent="0.35">
      <c r="B14" s="18" t="s">
        <v>141</v>
      </c>
      <c r="C14" s="19">
        <v>6.4601759861839303E-2</v>
      </c>
      <c r="D14" s="19">
        <v>3.4944290204725101E-2</v>
      </c>
      <c r="E14" s="19">
        <v>8.8818197488762796E-2</v>
      </c>
      <c r="F14" s="19"/>
      <c r="G14" s="19">
        <v>2.59427299396882E-2</v>
      </c>
      <c r="H14" s="19">
        <v>7.9935451567546306E-2</v>
      </c>
      <c r="I14" s="19">
        <v>0.112901080249645</v>
      </c>
      <c r="J14" s="19">
        <v>8.7473845282846199E-2</v>
      </c>
      <c r="K14" s="19">
        <v>0</v>
      </c>
      <c r="L14" s="19"/>
      <c r="M14" s="19">
        <v>9.6908967571203E-2</v>
      </c>
      <c r="N14" s="19">
        <v>8.89750532676227E-2</v>
      </c>
      <c r="O14" s="19">
        <v>5.0919328196228401E-2</v>
      </c>
      <c r="P14" s="19">
        <v>1.28582985823856E-2</v>
      </c>
      <c r="Q14" s="19">
        <v>4.3736399387985701E-2</v>
      </c>
      <c r="R14" s="19"/>
      <c r="S14" s="19">
        <v>8.6461555083084701E-2</v>
      </c>
      <c r="T14" s="19">
        <v>6.1424341774413499E-2</v>
      </c>
      <c r="U14" s="19">
        <v>5.0841572967952699E-2</v>
      </c>
      <c r="V14" s="19">
        <v>3.6830797876113201E-2</v>
      </c>
      <c r="W14" s="19"/>
      <c r="X14" s="19">
        <v>5.9172302143691097E-2</v>
      </c>
      <c r="Y14" s="19">
        <v>0.119025883065126</v>
      </c>
      <c r="Z14" s="19">
        <v>4.7335396800520402E-2</v>
      </c>
      <c r="AA14" s="19"/>
      <c r="AB14" s="19">
        <v>5.8649198301970198E-2</v>
      </c>
      <c r="AC14" s="19">
        <v>7.9104539538424598E-2</v>
      </c>
      <c r="AD14" s="19"/>
      <c r="AE14" s="19">
        <v>4.9131942481037402E-2</v>
      </c>
      <c r="AF14" s="19">
        <v>6.7705136963598603E-2</v>
      </c>
      <c r="AG14" s="19"/>
      <c r="AH14" s="19">
        <v>6.8500945871271507E-2</v>
      </c>
      <c r="AI14" s="19">
        <v>8.5107803432355494E-2</v>
      </c>
      <c r="AJ14" s="19"/>
      <c r="AK14" s="19">
        <v>4.9144703294177902E-2</v>
      </c>
      <c r="AL14" s="19">
        <v>7.39721954225315E-2</v>
      </c>
      <c r="AM14" s="19">
        <v>5.74889219750905E-2</v>
      </c>
      <c r="AN14" s="19">
        <v>5.6945875792613197E-2</v>
      </c>
      <c r="AO14" s="19">
        <v>9.5211709488995197E-2</v>
      </c>
      <c r="AP14" s="19"/>
      <c r="AQ14" s="19">
        <v>2.7724808431402601E-2</v>
      </c>
      <c r="AR14" s="19">
        <v>7.3512075529639703E-2</v>
      </c>
      <c r="AS14" s="19"/>
      <c r="AT14" s="19">
        <v>6.7096405464861994E-2</v>
      </c>
      <c r="AU14" s="19">
        <v>6.0532753330446901E-2</v>
      </c>
      <c r="AV14" s="19"/>
      <c r="AW14" s="19">
        <v>7.5588088092470807E-2</v>
      </c>
      <c r="AX14" s="19">
        <v>4.2305674724546702E-2</v>
      </c>
      <c r="AY14" s="19">
        <v>7.4604603516355297E-2</v>
      </c>
      <c r="AZ14" s="19">
        <v>0.139621060351866</v>
      </c>
      <c r="BA14" s="19">
        <v>0</v>
      </c>
      <c r="BB14" s="19"/>
      <c r="BC14" s="19">
        <v>5.4118829080489596E-3</v>
      </c>
      <c r="BD14" s="19"/>
      <c r="BE14" s="19">
        <v>4.36543324408089E-2</v>
      </c>
      <c r="BF14" s="19">
        <v>4.3412510977211799E-2</v>
      </c>
      <c r="BG14" s="19">
        <v>0.129215429155254</v>
      </c>
      <c r="BH14" s="19">
        <v>0</v>
      </c>
      <c r="BI14" s="19"/>
      <c r="BJ14" s="19">
        <v>6.9467550752392596E-2</v>
      </c>
      <c r="BK14" s="19"/>
      <c r="BL14" s="19">
        <v>5.5367351457534603E-2</v>
      </c>
      <c r="BM14" s="19"/>
      <c r="BN14" s="19">
        <v>6.8006439544991706E-2</v>
      </c>
      <c r="BO14" s="19"/>
      <c r="BP14" s="19">
        <v>5.16025992976165E-2</v>
      </c>
      <c r="BQ14" s="19">
        <v>0.100839220766716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301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0.170787658818705</v>
      </c>
      <c r="D9" s="17">
        <v>0.16654566319206501</v>
      </c>
      <c r="E9" s="17">
        <v>0.17425140753678101</v>
      </c>
      <c r="F9" s="17"/>
      <c r="G9" s="17">
        <v>0.22492566428183899</v>
      </c>
      <c r="H9" s="17">
        <v>0.17500790523235299</v>
      </c>
      <c r="I9" s="17">
        <v>0.21161887930251599</v>
      </c>
      <c r="J9" s="17">
        <v>0.123006340962681</v>
      </c>
      <c r="K9" s="17">
        <v>2.2845856881380001E-2</v>
      </c>
      <c r="L9" s="17"/>
      <c r="M9" s="17">
        <v>0.16058704117784001</v>
      </c>
      <c r="N9" s="17">
        <v>0.20735699338121799</v>
      </c>
      <c r="O9" s="17">
        <v>0.16416523956301801</v>
      </c>
      <c r="P9" s="17">
        <v>0.14609708231733201</v>
      </c>
      <c r="Q9" s="17">
        <v>0.111486582339253</v>
      </c>
      <c r="R9" s="17"/>
      <c r="S9" s="17">
        <v>0.11662069073798199</v>
      </c>
      <c r="T9" s="17">
        <v>0.13229388473804701</v>
      </c>
      <c r="U9" s="17">
        <v>0.199817436035755</v>
      </c>
      <c r="V9" s="17">
        <v>0.19416985618868399</v>
      </c>
      <c r="W9" s="17"/>
      <c r="X9" s="17">
        <v>0.181574624762079</v>
      </c>
      <c r="Y9" s="17">
        <v>0.138445439806406</v>
      </c>
      <c r="Z9" s="17">
        <v>0.11870435882778201</v>
      </c>
      <c r="AA9" s="17"/>
      <c r="AB9" s="17">
        <v>0.17713861047656501</v>
      </c>
      <c r="AC9" s="17">
        <v>0.15531424427200799</v>
      </c>
      <c r="AD9" s="17"/>
      <c r="AE9" s="17">
        <v>0.17453412364568099</v>
      </c>
      <c r="AF9" s="17">
        <v>0.17035327443814</v>
      </c>
      <c r="AG9" s="17"/>
      <c r="AH9" s="17">
        <v>0.17515113976792801</v>
      </c>
      <c r="AI9" s="17">
        <v>0.14885230591644399</v>
      </c>
      <c r="AJ9" s="17"/>
      <c r="AK9" s="17">
        <v>0.20072958436076499</v>
      </c>
      <c r="AL9" s="17">
        <v>0.15343490263026499</v>
      </c>
      <c r="AM9" s="17">
        <v>0.201451194920204</v>
      </c>
      <c r="AN9" s="17">
        <v>0.16357850118401601</v>
      </c>
      <c r="AO9" s="17">
        <v>7.1096148522024297E-2</v>
      </c>
      <c r="AP9" s="17"/>
      <c r="AQ9" s="17">
        <v>0.18006151613527399</v>
      </c>
      <c r="AR9" s="17">
        <v>0.16854688259009901</v>
      </c>
      <c r="AS9" s="17"/>
      <c r="AT9" s="17">
        <v>0.194622720530227</v>
      </c>
      <c r="AU9" s="17">
        <v>0.165387316593895</v>
      </c>
      <c r="AV9" s="17"/>
      <c r="AW9" s="17">
        <v>0.114401164354459</v>
      </c>
      <c r="AX9" s="17">
        <v>0.17567107529361201</v>
      </c>
      <c r="AY9" s="17">
        <v>0.12977848354013499</v>
      </c>
      <c r="AZ9" s="17">
        <v>0.18219979299203901</v>
      </c>
      <c r="BA9" s="17">
        <v>0.24866364877906499</v>
      </c>
      <c r="BB9" s="17"/>
      <c r="BC9" s="17">
        <v>0.21536017099990801</v>
      </c>
      <c r="BD9" s="17"/>
      <c r="BE9" s="17">
        <v>0.15863410448558601</v>
      </c>
      <c r="BF9" s="17">
        <v>5.1030428706984599E-2</v>
      </c>
      <c r="BG9" s="17">
        <v>0.13878256574782599</v>
      </c>
      <c r="BH9" s="17">
        <v>0.25533195185852398</v>
      </c>
      <c r="BI9" s="17"/>
      <c r="BJ9" s="17">
        <v>0.166512770402136</v>
      </c>
      <c r="BK9" s="17"/>
      <c r="BL9" s="17">
        <v>0.17320000628958501</v>
      </c>
      <c r="BM9" s="17"/>
      <c r="BN9" s="17">
        <v>0.138449456780771</v>
      </c>
      <c r="BO9" s="17"/>
      <c r="BP9" s="17">
        <v>0.195086981618002</v>
      </c>
      <c r="BQ9" s="17">
        <v>2.3370531231429001E-2</v>
      </c>
    </row>
    <row r="10" spans="2:69" ht="29" x14ac:dyDescent="0.35">
      <c r="B10" s="18" t="s">
        <v>281</v>
      </c>
      <c r="C10" s="17">
        <v>0.42831264182992901</v>
      </c>
      <c r="D10" s="17">
        <v>0.44552202708829902</v>
      </c>
      <c r="E10" s="17">
        <v>0.41426053254598499</v>
      </c>
      <c r="F10" s="17"/>
      <c r="G10" s="17">
        <v>0.36032670037264902</v>
      </c>
      <c r="H10" s="17">
        <v>0.43843835581354201</v>
      </c>
      <c r="I10" s="17">
        <v>0.43341911981922598</v>
      </c>
      <c r="J10" s="17">
        <v>0.46995243157035599</v>
      </c>
      <c r="K10" s="17">
        <v>0.49851967953000798</v>
      </c>
      <c r="L10" s="17"/>
      <c r="M10" s="17">
        <v>0.47071380964807902</v>
      </c>
      <c r="N10" s="17">
        <v>0.39990080462104499</v>
      </c>
      <c r="O10" s="17">
        <v>0.39982691910591101</v>
      </c>
      <c r="P10" s="17">
        <v>0.56730982269962904</v>
      </c>
      <c r="Q10" s="17">
        <v>0.40060300186340903</v>
      </c>
      <c r="R10" s="17"/>
      <c r="S10" s="17">
        <v>0.41345662562723701</v>
      </c>
      <c r="T10" s="17">
        <v>0.47213704204763801</v>
      </c>
      <c r="U10" s="17">
        <v>0.392613665371428</v>
      </c>
      <c r="V10" s="17">
        <v>0.47576407256404502</v>
      </c>
      <c r="W10" s="17"/>
      <c r="X10" s="17">
        <v>0.45143899216128702</v>
      </c>
      <c r="Y10" s="17">
        <v>0.31721733219156301</v>
      </c>
      <c r="Z10" s="17">
        <v>0.36424848455974401</v>
      </c>
      <c r="AA10" s="17"/>
      <c r="AB10" s="17">
        <v>0.41890160526100201</v>
      </c>
      <c r="AC10" s="17">
        <v>0.45124162601844803</v>
      </c>
      <c r="AD10" s="17"/>
      <c r="AE10" s="17">
        <v>0.34673061286159301</v>
      </c>
      <c r="AF10" s="17">
        <v>0.44482777637679999</v>
      </c>
      <c r="AG10" s="17"/>
      <c r="AH10" s="17">
        <v>0.42334226545314302</v>
      </c>
      <c r="AI10" s="17">
        <v>0.47525445872572297</v>
      </c>
      <c r="AJ10" s="17"/>
      <c r="AK10" s="17">
        <v>0.38957551077786901</v>
      </c>
      <c r="AL10" s="17">
        <v>0.38191749721286899</v>
      </c>
      <c r="AM10" s="17">
        <v>0.43360391408063897</v>
      </c>
      <c r="AN10" s="17">
        <v>0.41470315573316402</v>
      </c>
      <c r="AO10" s="17">
        <v>0.68950484251077604</v>
      </c>
      <c r="AP10" s="17"/>
      <c r="AQ10" s="17">
        <v>0.448409681331564</v>
      </c>
      <c r="AR10" s="17">
        <v>0.42345673701671199</v>
      </c>
      <c r="AS10" s="17"/>
      <c r="AT10" s="17">
        <v>0.38845682866971798</v>
      </c>
      <c r="AU10" s="17">
        <v>0.44073845537860801</v>
      </c>
      <c r="AV10" s="17"/>
      <c r="AW10" s="17">
        <v>0.449683100609308</v>
      </c>
      <c r="AX10" s="17">
        <v>0.47209385048556801</v>
      </c>
      <c r="AY10" s="17">
        <v>0.35967572462137698</v>
      </c>
      <c r="AZ10" s="17">
        <v>0.478755010014487</v>
      </c>
      <c r="BA10" s="17">
        <v>0.43178224104148399</v>
      </c>
      <c r="BB10" s="17"/>
      <c r="BC10" s="17">
        <v>0.41729272213058599</v>
      </c>
      <c r="BD10" s="17"/>
      <c r="BE10" s="17">
        <v>0.50507917397894297</v>
      </c>
      <c r="BF10" s="17">
        <v>0.30713134177089202</v>
      </c>
      <c r="BG10" s="17">
        <v>0.47667594077225101</v>
      </c>
      <c r="BH10" s="17">
        <v>0.40824809804260598</v>
      </c>
      <c r="BI10" s="17"/>
      <c r="BJ10" s="17">
        <v>0.44486725660465298</v>
      </c>
      <c r="BK10" s="17"/>
      <c r="BL10" s="17">
        <v>0.43275035122198502</v>
      </c>
      <c r="BM10" s="17"/>
      <c r="BN10" s="17">
        <v>0.44069927444677198</v>
      </c>
      <c r="BO10" s="17"/>
      <c r="BP10" s="17">
        <v>0.43022439234038101</v>
      </c>
      <c r="BQ10" s="17">
        <v>0.44139410477348501</v>
      </c>
    </row>
    <row r="11" spans="2:69" x14ac:dyDescent="0.35">
      <c r="B11" s="18" t="s">
        <v>282</v>
      </c>
      <c r="C11" s="17">
        <v>0.158103254140811</v>
      </c>
      <c r="D11" s="17">
        <v>0.20582629075390399</v>
      </c>
      <c r="E11" s="17">
        <v>0.119135602723821</v>
      </c>
      <c r="F11" s="17"/>
      <c r="G11" s="17">
        <v>0.22958369189710201</v>
      </c>
      <c r="H11" s="17">
        <v>0.145568580272254</v>
      </c>
      <c r="I11" s="17">
        <v>0.123826144930775</v>
      </c>
      <c r="J11" s="17">
        <v>0.158874578684738</v>
      </c>
      <c r="K11" s="17">
        <v>9.0659883159172297E-2</v>
      </c>
      <c r="L11" s="17"/>
      <c r="M11" s="17">
        <v>0.14517821807140099</v>
      </c>
      <c r="N11" s="17">
        <v>0.136458976640249</v>
      </c>
      <c r="O11" s="17">
        <v>0.113390015940929</v>
      </c>
      <c r="P11" s="17">
        <v>0.15566481511560301</v>
      </c>
      <c r="Q11" s="17">
        <v>0.28409837659224002</v>
      </c>
      <c r="R11" s="17"/>
      <c r="S11" s="17">
        <v>0.15523671337688899</v>
      </c>
      <c r="T11" s="17">
        <v>0.17112209445349499</v>
      </c>
      <c r="U11" s="17">
        <v>0.16844875424876199</v>
      </c>
      <c r="V11" s="17">
        <v>0.16247230995060399</v>
      </c>
      <c r="W11" s="17"/>
      <c r="X11" s="17">
        <v>0.16369276954300499</v>
      </c>
      <c r="Y11" s="17">
        <v>0.16868246968649001</v>
      </c>
      <c r="Z11" s="17">
        <v>9.9952371024315007E-2</v>
      </c>
      <c r="AA11" s="17"/>
      <c r="AB11" s="17">
        <v>0.16424428034169999</v>
      </c>
      <c r="AC11" s="17">
        <v>0.14314130052069701</v>
      </c>
      <c r="AD11" s="17"/>
      <c r="AE11" s="17">
        <v>0.256745377650267</v>
      </c>
      <c r="AF11" s="17">
        <v>0.13928462983384499</v>
      </c>
      <c r="AG11" s="17"/>
      <c r="AH11" s="17">
        <v>0.163506277353794</v>
      </c>
      <c r="AI11" s="17">
        <v>0.14543827317802799</v>
      </c>
      <c r="AJ11" s="17"/>
      <c r="AK11" s="17">
        <v>0.125646628627053</v>
      </c>
      <c r="AL11" s="17">
        <v>0.18361134955411601</v>
      </c>
      <c r="AM11" s="17">
        <v>0.15884067912962099</v>
      </c>
      <c r="AN11" s="17">
        <v>0.152802455394455</v>
      </c>
      <c r="AO11" s="17">
        <v>9.6618241125817697E-2</v>
      </c>
      <c r="AP11" s="17"/>
      <c r="AQ11" s="17">
        <v>0.17852782962983199</v>
      </c>
      <c r="AR11" s="17">
        <v>0.15316820913495399</v>
      </c>
      <c r="AS11" s="17"/>
      <c r="AT11" s="17">
        <v>0.19069061318657801</v>
      </c>
      <c r="AU11" s="17">
        <v>0.14592196165201499</v>
      </c>
      <c r="AV11" s="17"/>
      <c r="AW11" s="17">
        <v>0.16913688337944499</v>
      </c>
      <c r="AX11" s="17">
        <v>0.17160400497326</v>
      </c>
      <c r="AY11" s="17">
        <v>0.164459309637428</v>
      </c>
      <c r="AZ11" s="17">
        <v>3.8712385264719998E-2</v>
      </c>
      <c r="BA11" s="17">
        <v>0.16117607941387799</v>
      </c>
      <c r="BB11" s="17"/>
      <c r="BC11" s="17">
        <v>0.175152658213652</v>
      </c>
      <c r="BD11" s="17"/>
      <c r="BE11" s="17">
        <v>0.147233788086786</v>
      </c>
      <c r="BF11" s="17">
        <v>0.24221256097799601</v>
      </c>
      <c r="BG11" s="17">
        <v>8.8524920162839194E-2</v>
      </c>
      <c r="BH11" s="17">
        <v>0.17248490656808799</v>
      </c>
      <c r="BI11" s="17"/>
      <c r="BJ11" s="17">
        <v>0.16197927660457301</v>
      </c>
      <c r="BK11" s="17"/>
      <c r="BL11" s="17">
        <v>0.153908265452666</v>
      </c>
      <c r="BM11" s="17"/>
      <c r="BN11" s="17">
        <v>0.16939148412275301</v>
      </c>
      <c r="BO11" s="17"/>
      <c r="BP11" s="17">
        <v>0.149304712561102</v>
      </c>
      <c r="BQ11" s="17">
        <v>0.21034243963471499</v>
      </c>
    </row>
    <row r="12" spans="2:69" ht="29" x14ac:dyDescent="0.35">
      <c r="B12" s="18" t="s">
        <v>283</v>
      </c>
      <c r="C12" s="17">
        <v>7.0172898286000193E-2</v>
      </c>
      <c r="D12" s="17">
        <v>9.6954353317650399E-2</v>
      </c>
      <c r="E12" s="17">
        <v>4.8304834596465403E-2</v>
      </c>
      <c r="F12" s="17"/>
      <c r="G12" s="17">
        <v>7.0399491020372199E-2</v>
      </c>
      <c r="H12" s="17">
        <v>8.0038839590835797E-2</v>
      </c>
      <c r="I12" s="17">
        <v>6.1205098237602701E-2</v>
      </c>
      <c r="J12" s="17">
        <v>5.7056107662023299E-2</v>
      </c>
      <c r="K12" s="17">
        <v>8.4667097616615103E-2</v>
      </c>
      <c r="L12" s="17"/>
      <c r="M12" s="17">
        <v>2.4083049423790501E-2</v>
      </c>
      <c r="N12" s="17">
        <v>6.1427716319215203E-2</v>
      </c>
      <c r="O12" s="17">
        <v>0.10725022888219</v>
      </c>
      <c r="P12" s="17">
        <v>5.7918359370403801E-2</v>
      </c>
      <c r="Q12" s="17">
        <v>7.9952204985491396E-2</v>
      </c>
      <c r="R12" s="17"/>
      <c r="S12" s="17">
        <v>8.1468734470691001E-2</v>
      </c>
      <c r="T12" s="17">
        <v>5.7953783801645002E-2</v>
      </c>
      <c r="U12" s="17">
        <v>5.2342943364412899E-2</v>
      </c>
      <c r="V12" s="17">
        <v>9.6968974143355993E-2</v>
      </c>
      <c r="W12" s="17"/>
      <c r="X12" s="17">
        <v>7.5917497352309904E-2</v>
      </c>
      <c r="Y12" s="17">
        <v>7.5836335518588399E-2</v>
      </c>
      <c r="Z12" s="17">
        <v>1.6346684637800899E-2</v>
      </c>
      <c r="AA12" s="17"/>
      <c r="AB12" s="17">
        <v>7.5482840293059406E-2</v>
      </c>
      <c r="AC12" s="17">
        <v>5.7235792428413798E-2</v>
      </c>
      <c r="AD12" s="17"/>
      <c r="AE12" s="17">
        <v>0.10217428852216</v>
      </c>
      <c r="AF12" s="17">
        <v>6.4099900458208306E-2</v>
      </c>
      <c r="AG12" s="17"/>
      <c r="AH12" s="17">
        <v>8.2892489475892506E-2</v>
      </c>
      <c r="AI12" s="17">
        <v>4.4276448250177798E-2</v>
      </c>
      <c r="AJ12" s="17"/>
      <c r="AK12" s="17">
        <v>0.14154480989305199</v>
      </c>
      <c r="AL12" s="17">
        <v>7.35566690719133E-2</v>
      </c>
      <c r="AM12" s="17">
        <v>5.9802801498412897E-2</v>
      </c>
      <c r="AN12" s="17">
        <v>7.4477718308576094E-2</v>
      </c>
      <c r="AO12" s="17">
        <v>0</v>
      </c>
      <c r="AP12" s="17"/>
      <c r="AQ12" s="17">
        <v>6.5225834087534199E-2</v>
      </c>
      <c r="AR12" s="17">
        <v>7.1368222246560101E-2</v>
      </c>
      <c r="AS12" s="17"/>
      <c r="AT12" s="17">
        <v>5.2035556421510802E-2</v>
      </c>
      <c r="AU12" s="17">
        <v>8.0652436195101707E-2</v>
      </c>
      <c r="AV12" s="17"/>
      <c r="AW12" s="17">
        <v>4.87213872578778E-2</v>
      </c>
      <c r="AX12" s="17">
        <v>4.2573614959911098E-2</v>
      </c>
      <c r="AY12" s="17">
        <v>0.140011755790863</v>
      </c>
      <c r="AZ12" s="17">
        <v>4.7639120811324903E-2</v>
      </c>
      <c r="BA12" s="17">
        <v>9.4801879653208895E-2</v>
      </c>
      <c r="BB12" s="17"/>
      <c r="BC12" s="17">
        <v>0.119401420005391</v>
      </c>
      <c r="BD12" s="17"/>
      <c r="BE12" s="17">
        <v>4.8094143554883902E-2</v>
      </c>
      <c r="BF12" s="17">
        <v>0.183447766874653</v>
      </c>
      <c r="BG12" s="17">
        <v>7.5934172242167697E-2</v>
      </c>
      <c r="BH12" s="17">
        <v>8.9981807937088307E-2</v>
      </c>
      <c r="BI12" s="17"/>
      <c r="BJ12" s="17">
        <v>6.6714021326105502E-2</v>
      </c>
      <c r="BK12" s="17"/>
      <c r="BL12" s="17">
        <v>8.1172417214438297E-2</v>
      </c>
      <c r="BM12" s="17"/>
      <c r="BN12" s="17">
        <v>9.2002968038206803E-2</v>
      </c>
      <c r="BO12" s="17"/>
      <c r="BP12" s="17">
        <v>5.5336810338101602E-2</v>
      </c>
      <c r="BQ12" s="17">
        <v>0.16606399263849</v>
      </c>
    </row>
    <row r="13" spans="2:69" ht="29" x14ac:dyDescent="0.35">
      <c r="B13" s="18" t="s">
        <v>284</v>
      </c>
      <c r="C13" s="17">
        <v>4.3912583406276899E-2</v>
      </c>
      <c r="D13" s="17">
        <v>3.00313644305737E-2</v>
      </c>
      <c r="E13" s="17">
        <v>5.5247119946219003E-2</v>
      </c>
      <c r="F13" s="17"/>
      <c r="G13" s="17">
        <v>3.3140017133565798E-2</v>
      </c>
      <c r="H13" s="17">
        <v>1.1251553436696199E-2</v>
      </c>
      <c r="I13" s="17">
        <v>1.21184638198373E-2</v>
      </c>
      <c r="J13" s="17">
        <v>2.7574072086913901E-2</v>
      </c>
      <c r="K13" s="17">
        <v>0.20818682862571999</v>
      </c>
      <c r="L13" s="17"/>
      <c r="M13" s="17">
        <v>2.4083049423790501E-2</v>
      </c>
      <c r="N13" s="17">
        <v>5.0449269698638298E-2</v>
      </c>
      <c r="O13" s="17">
        <v>8.6000125886689302E-2</v>
      </c>
      <c r="P13" s="17">
        <v>0</v>
      </c>
      <c r="Q13" s="17">
        <v>1.8082431750049699E-2</v>
      </c>
      <c r="R13" s="17"/>
      <c r="S13" s="17">
        <v>4.8577751929891798E-2</v>
      </c>
      <c r="T13" s="17">
        <v>5.5471583547510701E-2</v>
      </c>
      <c r="U13" s="17">
        <v>7.0795516069517506E-2</v>
      </c>
      <c r="V13" s="17">
        <v>1.3866407295179401E-2</v>
      </c>
      <c r="W13" s="17"/>
      <c r="X13" s="17">
        <v>1.45073158355683E-2</v>
      </c>
      <c r="Y13" s="17">
        <v>4.4590707788421703E-2</v>
      </c>
      <c r="Z13" s="17">
        <v>0.28561793159828502</v>
      </c>
      <c r="AA13" s="17"/>
      <c r="AB13" s="17">
        <v>2.8650400359923899E-2</v>
      </c>
      <c r="AC13" s="17">
        <v>8.1097260268290103E-2</v>
      </c>
      <c r="AD13" s="17"/>
      <c r="AE13" s="17">
        <v>1.3769587444529E-2</v>
      </c>
      <c r="AF13" s="17">
        <v>4.8118720438818999E-2</v>
      </c>
      <c r="AG13" s="17"/>
      <c r="AH13" s="17">
        <v>3.1461934985813497E-2</v>
      </c>
      <c r="AI13" s="17">
        <v>1.6358285089886401E-2</v>
      </c>
      <c r="AJ13" s="17"/>
      <c r="AK13" s="17">
        <v>2.26379740300372E-2</v>
      </c>
      <c r="AL13" s="17">
        <v>5.2702017998394399E-2</v>
      </c>
      <c r="AM13" s="17">
        <v>5.5279286870834901E-2</v>
      </c>
      <c r="AN13" s="17">
        <v>2.40285829981765E-2</v>
      </c>
      <c r="AO13" s="17">
        <v>1.9685923110521902E-2</v>
      </c>
      <c r="AP13" s="17"/>
      <c r="AQ13" s="17">
        <v>7.3148265969577003E-3</v>
      </c>
      <c r="AR13" s="17">
        <v>5.2755439262178301E-2</v>
      </c>
      <c r="AS13" s="17"/>
      <c r="AT13" s="17">
        <v>2.2838081625239599E-2</v>
      </c>
      <c r="AU13" s="17">
        <v>5.2775660735773999E-2</v>
      </c>
      <c r="AV13" s="17"/>
      <c r="AW13" s="17">
        <v>2.3819547276922599E-2</v>
      </c>
      <c r="AX13" s="17">
        <v>2.0678556955063598E-2</v>
      </c>
      <c r="AY13" s="17">
        <v>5.6031449117553402E-2</v>
      </c>
      <c r="AZ13" s="17">
        <v>7.9136642713868194E-2</v>
      </c>
      <c r="BA13" s="17">
        <v>4.1841289619922402E-2</v>
      </c>
      <c r="BB13" s="17"/>
      <c r="BC13" s="17">
        <v>2.87485614914154E-2</v>
      </c>
      <c r="BD13" s="17"/>
      <c r="BE13" s="17">
        <v>1.7207390580226599E-2</v>
      </c>
      <c r="BF13" s="17">
        <v>0.10638764795498599</v>
      </c>
      <c r="BG13" s="17">
        <v>7.2614446702605195E-2</v>
      </c>
      <c r="BH13" s="17">
        <v>1.8381331838806601E-2</v>
      </c>
      <c r="BI13" s="17"/>
      <c r="BJ13" s="17">
        <v>3.2486026565243797E-2</v>
      </c>
      <c r="BK13" s="17"/>
      <c r="BL13" s="17">
        <v>4.5626628661255199E-2</v>
      </c>
      <c r="BM13" s="17"/>
      <c r="BN13" s="17">
        <v>4.9969335738005098E-2</v>
      </c>
      <c r="BO13" s="17"/>
      <c r="BP13" s="17">
        <v>5.0766376086062902E-2</v>
      </c>
      <c r="BQ13" s="17">
        <v>9.9079476976764603E-3</v>
      </c>
    </row>
    <row r="14" spans="2:69" x14ac:dyDescent="0.35">
      <c r="B14" s="18" t="s">
        <v>141</v>
      </c>
      <c r="C14" s="19">
        <v>0.12871096351827899</v>
      </c>
      <c r="D14" s="19">
        <v>5.5120301217507398E-2</v>
      </c>
      <c r="E14" s="19">
        <v>0.18880050265072901</v>
      </c>
      <c r="F14" s="19"/>
      <c r="G14" s="19">
        <v>8.16244352944719E-2</v>
      </c>
      <c r="H14" s="19">
        <v>0.14969476565431999</v>
      </c>
      <c r="I14" s="19">
        <v>0.157812293890042</v>
      </c>
      <c r="J14" s="19">
        <v>0.163536469033288</v>
      </c>
      <c r="K14" s="19">
        <v>9.5120654187103804E-2</v>
      </c>
      <c r="L14" s="19"/>
      <c r="M14" s="19">
        <v>0.17535483225509901</v>
      </c>
      <c r="N14" s="19">
        <v>0.14440623933963401</v>
      </c>
      <c r="O14" s="19">
        <v>0.129367470621264</v>
      </c>
      <c r="P14" s="19">
        <v>7.3009920497032602E-2</v>
      </c>
      <c r="Q14" s="19">
        <v>0.105777402469556</v>
      </c>
      <c r="R14" s="19"/>
      <c r="S14" s="19">
        <v>0.18463948385730899</v>
      </c>
      <c r="T14" s="19">
        <v>0.111021611411665</v>
      </c>
      <c r="U14" s="19">
        <v>0.115981684910125</v>
      </c>
      <c r="V14" s="19">
        <v>5.6758379858132001E-2</v>
      </c>
      <c r="W14" s="19"/>
      <c r="X14" s="19">
        <v>0.11286880034575</v>
      </c>
      <c r="Y14" s="19">
        <v>0.25522771500853098</v>
      </c>
      <c r="Z14" s="19">
        <v>0.115130169352073</v>
      </c>
      <c r="AA14" s="19"/>
      <c r="AB14" s="19">
        <v>0.13558226326775</v>
      </c>
      <c r="AC14" s="19">
        <v>0.111969776492143</v>
      </c>
      <c r="AD14" s="19"/>
      <c r="AE14" s="19">
        <v>0.10604600987576999</v>
      </c>
      <c r="AF14" s="19">
        <v>0.133315698454188</v>
      </c>
      <c r="AG14" s="19"/>
      <c r="AH14" s="19">
        <v>0.123645892963429</v>
      </c>
      <c r="AI14" s="19">
        <v>0.16982022883974099</v>
      </c>
      <c r="AJ14" s="19"/>
      <c r="AK14" s="19">
        <v>0.11986549231122499</v>
      </c>
      <c r="AL14" s="19">
        <v>0.15477756353244301</v>
      </c>
      <c r="AM14" s="19">
        <v>9.1022123500288404E-2</v>
      </c>
      <c r="AN14" s="19">
        <v>0.17040958638161299</v>
      </c>
      <c r="AO14" s="19">
        <v>0.12309484473086001</v>
      </c>
      <c r="AP14" s="19"/>
      <c r="AQ14" s="19">
        <v>0.120460312218837</v>
      </c>
      <c r="AR14" s="19">
        <v>0.13070450974949699</v>
      </c>
      <c r="AS14" s="19"/>
      <c r="AT14" s="19">
        <v>0.151356199566727</v>
      </c>
      <c r="AU14" s="19">
        <v>0.114524169444606</v>
      </c>
      <c r="AV14" s="19"/>
      <c r="AW14" s="19">
        <v>0.19423791712198701</v>
      </c>
      <c r="AX14" s="19">
        <v>0.117378897332585</v>
      </c>
      <c r="AY14" s="19">
        <v>0.150043277292644</v>
      </c>
      <c r="AZ14" s="19">
        <v>0.17355704820355999</v>
      </c>
      <c r="BA14" s="19">
        <v>2.1734861492441901E-2</v>
      </c>
      <c r="BB14" s="19"/>
      <c r="BC14" s="19">
        <v>4.4044467159047897E-2</v>
      </c>
      <c r="BD14" s="19"/>
      <c r="BE14" s="19">
        <v>0.123751399313574</v>
      </c>
      <c r="BF14" s="19">
        <v>0.109790253714488</v>
      </c>
      <c r="BG14" s="19">
        <v>0.147467954372311</v>
      </c>
      <c r="BH14" s="19">
        <v>5.5571903754886999E-2</v>
      </c>
      <c r="BI14" s="19"/>
      <c r="BJ14" s="19">
        <v>0.12744064849728901</v>
      </c>
      <c r="BK14" s="19"/>
      <c r="BL14" s="19">
        <v>0.11334233116007</v>
      </c>
      <c r="BM14" s="19"/>
      <c r="BN14" s="19">
        <v>0.109487480873492</v>
      </c>
      <c r="BO14" s="19"/>
      <c r="BP14" s="19">
        <v>0.119280727056351</v>
      </c>
      <c r="BQ14" s="19">
        <v>0.14892098402420401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144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8.4912906163407298E-2</v>
      </c>
      <c r="D9" s="17">
        <v>0.127940890664234</v>
      </c>
      <c r="E9" s="17">
        <v>4.3754211948774102E-2</v>
      </c>
      <c r="F9" s="17"/>
      <c r="G9" s="17">
        <v>0.11040476393444</v>
      </c>
      <c r="H9" s="17">
        <v>7.1314387306683297E-2</v>
      </c>
      <c r="I9" s="17">
        <v>4.3728743596185997E-2</v>
      </c>
      <c r="J9" s="17">
        <v>5.0579305129567903E-2</v>
      </c>
      <c r="K9" s="17">
        <v>0.18005989390600699</v>
      </c>
      <c r="L9" s="17"/>
      <c r="M9" s="17">
        <v>0.158592484302716</v>
      </c>
      <c r="N9" s="17">
        <v>0.100097343819385</v>
      </c>
      <c r="O9" s="17">
        <v>4.5563166504629299E-2</v>
      </c>
      <c r="P9" s="17">
        <v>9.5213047012266502E-2</v>
      </c>
      <c r="Q9" s="17">
        <v>7.05436739103876E-2</v>
      </c>
      <c r="R9" s="17"/>
      <c r="S9" s="17">
        <v>9.7395901689444203E-2</v>
      </c>
      <c r="T9" s="17">
        <v>8.8449613939848903E-2</v>
      </c>
      <c r="U9" s="17">
        <v>8.2071299936135197E-2</v>
      </c>
      <c r="V9" s="17">
        <v>8.3502940646620699E-2</v>
      </c>
      <c r="W9" s="17"/>
      <c r="X9" s="17">
        <v>8.5584922605920905E-2</v>
      </c>
      <c r="Y9" s="17">
        <v>2.61283275520236E-2</v>
      </c>
      <c r="Z9" s="17">
        <v>0.142357945912617</v>
      </c>
      <c r="AA9" s="17"/>
      <c r="AB9" s="17">
        <v>5.6034979627115303E-2</v>
      </c>
      <c r="AC9" s="17">
        <v>0.13334618690907099</v>
      </c>
      <c r="AD9" s="17"/>
      <c r="AE9" s="17">
        <v>6.2671536407134604E-2</v>
      </c>
      <c r="AF9" s="17">
        <v>8.9980994263760702E-2</v>
      </c>
      <c r="AG9" s="17"/>
      <c r="AH9" s="17">
        <v>7.0642775755524398E-2</v>
      </c>
      <c r="AI9" s="17">
        <v>0.101021050451678</v>
      </c>
      <c r="AJ9" s="17"/>
      <c r="AK9" s="17">
        <v>8.5977668681130298E-2</v>
      </c>
      <c r="AL9" s="17">
        <v>8.8693017139524793E-2</v>
      </c>
      <c r="AM9" s="17">
        <v>5.72869266188267E-2</v>
      </c>
      <c r="AN9" s="17">
        <v>5.96125595295545E-2</v>
      </c>
      <c r="AO9" s="17">
        <v>0.229348176673733</v>
      </c>
      <c r="AP9" s="17"/>
      <c r="AQ9" s="17">
        <v>9.6716751369519294E-2</v>
      </c>
      <c r="AR9" s="17">
        <v>8.1469013825027206E-2</v>
      </c>
      <c r="AS9" s="17"/>
      <c r="AT9" s="17">
        <v>0.104055539800844</v>
      </c>
      <c r="AU9" s="17">
        <v>7.68983068805347E-2</v>
      </c>
      <c r="AV9" s="17"/>
      <c r="AW9" s="17">
        <v>0.104842651949462</v>
      </c>
      <c r="AX9" s="17">
        <v>3.1263591432527403E-2</v>
      </c>
      <c r="AY9" s="17">
        <v>9.9932480544594804E-2</v>
      </c>
      <c r="AZ9" s="17">
        <v>8.67083790345482E-2</v>
      </c>
      <c r="BA9" s="17">
        <v>5.09609447858589E-2</v>
      </c>
      <c r="BB9" s="17"/>
      <c r="BC9" s="17">
        <v>5.8337465692436398E-2</v>
      </c>
      <c r="BD9" s="17"/>
      <c r="BE9" s="17">
        <v>3.6043958053206301E-2</v>
      </c>
      <c r="BF9" s="17">
        <v>0.14008240394108601</v>
      </c>
      <c r="BG9" s="17">
        <v>0.11055782057383801</v>
      </c>
      <c r="BH9" s="17">
        <v>7.46391501200767E-2</v>
      </c>
      <c r="BI9" s="17"/>
      <c r="BJ9" s="17">
        <v>8.3476680675721296E-2</v>
      </c>
      <c r="BK9" s="17"/>
      <c r="BL9" s="17">
        <v>6.3542626652350095E-2</v>
      </c>
      <c r="BM9" s="17"/>
      <c r="BN9" s="17">
        <v>0.102039871109152</v>
      </c>
      <c r="BO9" s="17"/>
      <c r="BP9" s="17">
        <v>9.1178468586353104E-2</v>
      </c>
      <c r="BQ9" s="17">
        <v>2.63470492137329E-2</v>
      </c>
    </row>
    <row r="10" spans="2:69" x14ac:dyDescent="0.35">
      <c r="B10" s="18" t="s">
        <v>138</v>
      </c>
      <c r="C10" s="17">
        <v>0.37651719298397801</v>
      </c>
      <c r="D10" s="17">
        <v>0.37089189659545502</v>
      </c>
      <c r="E10" s="17">
        <v>0.38189810628047299</v>
      </c>
      <c r="F10" s="17"/>
      <c r="G10" s="17">
        <v>0.45357593592684797</v>
      </c>
      <c r="H10" s="17">
        <v>0.35976977730191601</v>
      </c>
      <c r="I10" s="17">
        <v>0.31230594718219701</v>
      </c>
      <c r="J10" s="17">
        <v>0.36697513961036698</v>
      </c>
      <c r="K10" s="17">
        <v>0.38515761083034999</v>
      </c>
      <c r="L10" s="17"/>
      <c r="M10" s="17">
        <v>0.58269086036863305</v>
      </c>
      <c r="N10" s="17">
        <v>0.35992114905841899</v>
      </c>
      <c r="O10" s="17">
        <v>0.45984653666855002</v>
      </c>
      <c r="P10" s="17">
        <v>0.450022318058308</v>
      </c>
      <c r="Q10" s="17">
        <v>0.18829658384966999</v>
      </c>
      <c r="R10" s="17"/>
      <c r="S10" s="17">
        <v>0.26009985085244902</v>
      </c>
      <c r="T10" s="17">
        <v>0.37501376216404603</v>
      </c>
      <c r="U10" s="17">
        <v>0.454261872183085</v>
      </c>
      <c r="V10" s="17">
        <v>0.45013161986679401</v>
      </c>
      <c r="W10" s="17"/>
      <c r="X10" s="17">
        <v>0.39215719299703899</v>
      </c>
      <c r="Y10" s="17">
        <v>0.34861272860138998</v>
      </c>
      <c r="Z10" s="17">
        <v>0.30913347256802998</v>
      </c>
      <c r="AA10" s="17"/>
      <c r="AB10" s="17">
        <v>0.38246147687486698</v>
      </c>
      <c r="AC10" s="17">
        <v>0.36654760011318899</v>
      </c>
      <c r="AD10" s="17"/>
      <c r="AE10" s="17">
        <v>0.403189653355286</v>
      </c>
      <c r="AF10" s="17">
        <v>0.370439402789565</v>
      </c>
      <c r="AG10" s="17"/>
      <c r="AH10" s="17">
        <v>0.40659399352939402</v>
      </c>
      <c r="AI10" s="17">
        <v>0.18763558720133899</v>
      </c>
      <c r="AJ10" s="17"/>
      <c r="AK10" s="17">
        <v>0.44834837526971899</v>
      </c>
      <c r="AL10" s="17">
        <v>0.43967536294933901</v>
      </c>
      <c r="AM10" s="17">
        <v>0.37407950409350299</v>
      </c>
      <c r="AN10" s="17">
        <v>0.278617477101823</v>
      </c>
      <c r="AO10" s="17">
        <v>0.27237982781556602</v>
      </c>
      <c r="AP10" s="17"/>
      <c r="AQ10" s="17">
        <v>0.29003515227740001</v>
      </c>
      <c r="AR10" s="17">
        <v>0.401749211211617</v>
      </c>
      <c r="AS10" s="17"/>
      <c r="AT10" s="17">
        <v>0.359456613631151</v>
      </c>
      <c r="AU10" s="17">
        <v>0.37609531965078802</v>
      </c>
      <c r="AV10" s="17"/>
      <c r="AW10" s="17">
        <v>0.210966807612293</v>
      </c>
      <c r="AX10" s="17">
        <v>0.31006162443041202</v>
      </c>
      <c r="AY10" s="17">
        <v>0.61255230759356905</v>
      </c>
      <c r="AZ10" s="17">
        <v>0.30101047233963002</v>
      </c>
      <c r="BA10" s="17">
        <v>0.51401773976240495</v>
      </c>
      <c r="BB10" s="17"/>
      <c r="BC10" s="17">
        <v>0.41314144615863901</v>
      </c>
      <c r="BD10" s="17"/>
      <c r="BE10" s="17">
        <v>0.34118043973992701</v>
      </c>
      <c r="BF10" s="17">
        <v>0.65587062109289196</v>
      </c>
      <c r="BG10" s="17">
        <v>0.36952500738519201</v>
      </c>
      <c r="BH10" s="17">
        <v>0.38425099971042198</v>
      </c>
      <c r="BI10" s="17"/>
      <c r="BJ10" s="17">
        <v>0.38634459042694902</v>
      </c>
      <c r="BK10" s="17"/>
      <c r="BL10" s="17">
        <v>0.39630425647932899</v>
      </c>
      <c r="BM10" s="17"/>
      <c r="BN10" s="17">
        <v>0.41224248017541998</v>
      </c>
      <c r="BO10" s="17"/>
      <c r="BP10" s="17">
        <v>0.38480179835549599</v>
      </c>
      <c r="BQ10" s="17">
        <v>0.45519091041263998</v>
      </c>
    </row>
    <row r="11" spans="2:69" x14ac:dyDescent="0.35">
      <c r="B11" s="18" t="s">
        <v>139</v>
      </c>
      <c r="C11" s="17">
        <v>0.399704938110374</v>
      </c>
      <c r="D11" s="17">
        <v>0.37870558231151502</v>
      </c>
      <c r="E11" s="17">
        <v>0.419792006423159</v>
      </c>
      <c r="F11" s="17"/>
      <c r="G11" s="17">
        <v>0.27403459019621301</v>
      </c>
      <c r="H11" s="17">
        <v>0.44210430952360102</v>
      </c>
      <c r="I11" s="17">
        <v>0.52765221286350705</v>
      </c>
      <c r="J11" s="17">
        <v>0.44546668913968601</v>
      </c>
      <c r="K11" s="17">
        <v>0.27437175132659303</v>
      </c>
      <c r="L11" s="17"/>
      <c r="M11" s="17">
        <v>0.108963041682637</v>
      </c>
      <c r="N11" s="17">
        <v>0.39311421273097003</v>
      </c>
      <c r="O11" s="17">
        <v>0.35830005917511898</v>
      </c>
      <c r="P11" s="17">
        <v>0.36278181933011</v>
      </c>
      <c r="Q11" s="17">
        <v>0.58908378450414101</v>
      </c>
      <c r="R11" s="17"/>
      <c r="S11" s="17">
        <v>0.51701893057510295</v>
      </c>
      <c r="T11" s="17">
        <v>0.39866261028079403</v>
      </c>
      <c r="U11" s="17">
        <v>0.29213801736316097</v>
      </c>
      <c r="V11" s="17">
        <v>0.43543472352021001</v>
      </c>
      <c r="W11" s="17"/>
      <c r="X11" s="17">
        <v>0.40448092022374899</v>
      </c>
      <c r="Y11" s="17">
        <v>0.27935718313519597</v>
      </c>
      <c r="Z11" s="17">
        <v>0.49630413990275002</v>
      </c>
      <c r="AA11" s="17"/>
      <c r="AB11" s="17">
        <v>0.38211283839257598</v>
      </c>
      <c r="AC11" s="17">
        <v>0.42920993402713697</v>
      </c>
      <c r="AD11" s="17"/>
      <c r="AE11" s="17">
        <v>0.32501453978202599</v>
      </c>
      <c r="AF11" s="17">
        <v>0.41672446177850597</v>
      </c>
      <c r="AG11" s="17"/>
      <c r="AH11" s="17">
        <v>0.39437086607107502</v>
      </c>
      <c r="AI11" s="17">
        <v>0.52332727580480698</v>
      </c>
      <c r="AJ11" s="17"/>
      <c r="AK11" s="17">
        <v>0.31132641794024202</v>
      </c>
      <c r="AL11" s="17">
        <v>0.33834782257419799</v>
      </c>
      <c r="AM11" s="17">
        <v>0.464707002176938</v>
      </c>
      <c r="AN11" s="17">
        <v>0.43560615326734098</v>
      </c>
      <c r="AO11" s="17">
        <v>0.39885256736140301</v>
      </c>
      <c r="AP11" s="17"/>
      <c r="AQ11" s="17">
        <v>0.47218623335425502</v>
      </c>
      <c r="AR11" s="17">
        <v>0.37855778029801901</v>
      </c>
      <c r="AS11" s="17"/>
      <c r="AT11" s="17">
        <v>0.37930118961347298</v>
      </c>
      <c r="AU11" s="17">
        <v>0.41501697875089</v>
      </c>
      <c r="AV11" s="17"/>
      <c r="AW11" s="17">
        <v>0.42061278773821498</v>
      </c>
      <c r="AX11" s="17">
        <v>0.49233307997669501</v>
      </c>
      <c r="AY11" s="17">
        <v>0.247786455759896</v>
      </c>
      <c r="AZ11" s="17">
        <v>0.435071608226614</v>
      </c>
      <c r="BA11" s="17">
        <v>0.33909417598174801</v>
      </c>
      <c r="BB11" s="17"/>
      <c r="BC11" s="17">
        <v>0.38690891415698903</v>
      </c>
      <c r="BD11" s="17"/>
      <c r="BE11" s="17">
        <v>0.46760531009710099</v>
      </c>
      <c r="BF11" s="17">
        <v>0.204046974966022</v>
      </c>
      <c r="BG11" s="17">
        <v>0.34987677854482602</v>
      </c>
      <c r="BH11" s="17">
        <v>0.37506271642719802</v>
      </c>
      <c r="BI11" s="17"/>
      <c r="BJ11" s="17">
        <v>0.40009393047654801</v>
      </c>
      <c r="BK11" s="17"/>
      <c r="BL11" s="17">
        <v>0.40022904446548802</v>
      </c>
      <c r="BM11" s="17"/>
      <c r="BN11" s="17">
        <v>0.44933631078889702</v>
      </c>
      <c r="BO11" s="17"/>
      <c r="BP11" s="17">
        <v>0.39958587778464799</v>
      </c>
      <c r="BQ11" s="17">
        <v>0.47005810706319501</v>
      </c>
    </row>
    <row r="12" spans="2:69" x14ac:dyDescent="0.35">
      <c r="B12" s="18" t="s">
        <v>140</v>
      </c>
      <c r="C12" s="17">
        <v>5.0351994337620998E-2</v>
      </c>
      <c r="D12" s="17">
        <v>4.6919948117766098E-2</v>
      </c>
      <c r="E12" s="17">
        <v>5.3634940135158501E-2</v>
      </c>
      <c r="F12" s="17"/>
      <c r="G12" s="17">
        <v>5.8875006618732101E-2</v>
      </c>
      <c r="H12" s="17">
        <v>1.6147629842148799E-2</v>
      </c>
      <c r="I12" s="17">
        <v>2.20508640793452E-2</v>
      </c>
      <c r="J12" s="17">
        <v>7.5868957694351896E-2</v>
      </c>
      <c r="K12" s="17">
        <v>0.12751838827242101</v>
      </c>
      <c r="L12" s="17"/>
      <c r="M12" s="17">
        <v>4.2735355699845802E-2</v>
      </c>
      <c r="N12" s="17">
        <v>8.4396713237297596E-2</v>
      </c>
      <c r="O12" s="17">
        <v>2.72582006894567E-2</v>
      </c>
      <c r="P12" s="17">
        <v>2.88632361389995E-2</v>
      </c>
      <c r="Q12" s="17">
        <v>3.1649739404117902E-2</v>
      </c>
      <c r="R12" s="17"/>
      <c r="S12" s="17">
        <v>1.43165167086524E-2</v>
      </c>
      <c r="T12" s="17">
        <v>3.2684925285026999E-2</v>
      </c>
      <c r="U12" s="17">
        <v>5.3784897893640202E-2</v>
      </c>
      <c r="V12" s="17">
        <v>0</v>
      </c>
      <c r="W12" s="17"/>
      <c r="X12" s="17">
        <v>3.3634513180959197E-2</v>
      </c>
      <c r="Y12" s="17">
        <v>0.17236670574552199</v>
      </c>
      <c r="Z12" s="17">
        <v>2.57800328327886E-2</v>
      </c>
      <c r="AA12" s="17"/>
      <c r="AB12" s="17">
        <v>8.0373937329120404E-2</v>
      </c>
      <c r="AC12" s="17">
        <v>0</v>
      </c>
      <c r="AD12" s="17"/>
      <c r="AE12" s="17">
        <v>5.3441374151532398E-2</v>
      </c>
      <c r="AF12" s="17">
        <v>4.9648024697084799E-2</v>
      </c>
      <c r="AG12" s="17"/>
      <c r="AH12" s="17">
        <v>2.9305747640114701E-2</v>
      </c>
      <c r="AI12" s="17">
        <v>9.2057279107959494E-2</v>
      </c>
      <c r="AJ12" s="17"/>
      <c r="AK12" s="17">
        <v>6.52455388025594E-2</v>
      </c>
      <c r="AL12" s="17">
        <v>6.0685771999016903E-2</v>
      </c>
      <c r="AM12" s="17">
        <v>1.93344160866309E-2</v>
      </c>
      <c r="AN12" s="17">
        <v>0.10644972662541</v>
      </c>
      <c r="AO12" s="17">
        <v>0</v>
      </c>
      <c r="AP12" s="17"/>
      <c r="AQ12" s="17">
        <v>2.96017467568804E-2</v>
      </c>
      <c r="AR12" s="17">
        <v>5.6406090898104402E-2</v>
      </c>
      <c r="AS12" s="17"/>
      <c r="AT12" s="17">
        <v>3.8696162018078302E-2</v>
      </c>
      <c r="AU12" s="17">
        <v>5.66413331291266E-2</v>
      </c>
      <c r="AV12" s="17"/>
      <c r="AW12" s="17">
        <v>0.143073418141035</v>
      </c>
      <c r="AX12" s="17">
        <v>7.2290565582302305E-2</v>
      </c>
      <c r="AY12" s="17">
        <v>0</v>
      </c>
      <c r="AZ12" s="17">
        <v>4.6130774340469E-2</v>
      </c>
      <c r="BA12" s="17">
        <v>4.49661946841294E-2</v>
      </c>
      <c r="BB12" s="17"/>
      <c r="BC12" s="17">
        <v>7.1606682201863198E-2</v>
      </c>
      <c r="BD12" s="17"/>
      <c r="BE12" s="17">
        <v>6.5981373539287305E-2</v>
      </c>
      <c r="BF12" s="17">
        <v>0</v>
      </c>
      <c r="BG12" s="17">
        <v>4.42645187356418E-2</v>
      </c>
      <c r="BH12" s="17">
        <v>8.2950628939999396E-2</v>
      </c>
      <c r="BI12" s="17"/>
      <c r="BJ12" s="17">
        <v>3.2319659209938401E-2</v>
      </c>
      <c r="BK12" s="17"/>
      <c r="BL12" s="17">
        <v>4.94333662657086E-2</v>
      </c>
      <c r="BM12" s="17"/>
      <c r="BN12" s="17">
        <v>2.4092821254183699E-2</v>
      </c>
      <c r="BO12" s="17"/>
      <c r="BP12" s="17">
        <v>5.7415976532372501E-2</v>
      </c>
      <c r="BQ12" s="17">
        <v>0</v>
      </c>
    </row>
    <row r="13" spans="2:69" x14ac:dyDescent="0.35">
      <c r="B13" s="18" t="s">
        <v>141</v>
      </c>
      <c r="C13" s="19">
        <v>8.8512968404619793E-2</v>
      </c>
      <c r="D13" s="19">
        <v>7.5541682311030395E-2</v>
      </c>
      <c r="E13" s="19">
        <v>0.100920735212436</v>
      </c>
      <c r="F13" s="19"/>
      <c r="G13" s="19">
        <v>0.103109703323767</v>
      </c>
      <c r="H13" s="19">
        <v>0.11066389602565101</v>
      </c>
      <c r="I13" s="19">
        <v>9.4262232278764693E-2</v>
      </c>
      <c r="J13" s="19">
        <v>6.1109908426027197E-2</v>
      </c>
      <c r="K13" s="19">
        <v>3.2892355664629801E-2</v>
      </c>
      <c r="L13" s="19"/>
      <c r="M13" s="19">
        <v>0.107018257946168</v>
      </c>
      <c r="N13" s="19">
        <v>6.2470581153928402E-2</v>
      </c>
      <c r="O13" s="19">
        <v>0.109032036962245</v>
      </c>
      <c r="P13" s="19">
        <v>6.3119579460315503E-2</v>
      </c>
      <c r="Q13" s="19">
        <v>0.120426218331684</v>
      </c>
      <c r="R13" s="19"/>
      <c r="S13" s="19">
        <v>0.111168800174352</v>
      </c>
      <c r="T13" s="19">
        <v>0.10518908833028399</v>
      </c>
      <c r="U13" s="19">
        <v>0.117743912623979</v>
      </c>
      <c r="V13" s="19">
        <v>3.0930715966374998E-2</v>
      </c>
      <c r="W13" s="19"/>
      <c r="X13" s="19">
        <v>8.4142450992331794E-2</v>
      </c>
      <c r="Y13" s="19">
        <v>0.17353505496586899</v>
      </c>
      <c r="Z13" s="19">
        <v>2.6424408783813799E-2</v>
      </c>
      <c r="AA13" s="19"/>
      <c r="AB13" s="19">
        <v>9.9016767776321596E-2</v>
      </c>
      <c r="AC13" s="19">
        <v>7.0896278950603103E-2</v>
      </c>
      <c r="AD13" s="19"/>
      <c r="AE13" s="19">
        <v>0.15568289630402099</v>
      </c>
      <c r="AF13" s="19">
        <v>7.3207116471083106E-2</v>
      </c>
      <c r="AG13" s="19"/>
      <c r="AH13" s="19">
        <v>9.9086617003892402E-2</v>
      </c>
      <c r="AI13" s="19">
        <v>9.5958807434216198E-2</v>
      </c>
      <c r="AJ13" s="19"/>
      <c r="AK13" s="19">
        <v>8.9101999306349905E-2</v>
      </c>
      <c r="AL13" s="19">
        <v>7.2598025337920896E-2</v>
      </c>
      <c r="AM13" s="19">
        <v>8.4592151024102294E-2</v>
      </c>
      <c r="AN13" s="19">
        <v>0.11971408347587199</v>
      </c>
      <c r="AO13" s="19">
        <v>9.94194281492978E-2</v>
      </c>
      <c r="AP13" s="19"/>
      <c r="AQ13" s="19">
        <v>0.111460116241945</v>
      </c>
      <c r="AR13" s="19">
        <v>8.1817903767231998E-2</v>
      </c>
      <c r="AS13" s="19"/>
      <c r="AT13" s="19">
        <v>0.118490494936454</v>
      </c>
      <c r="AU13" s="19">
        <v>7.5348061588660697E-2</v>
      </c>
      <c r="AV13" s="19"/>
      <c r="AW13" s="19">
        <v>0.12050433455899499</v>
      </c>
      <c r="AX13" s="19">
        <v>9.4051138578063201E-2</v>
      </c>
      <c r="AY13" s="19">
        <v>3.9728756101939898E-2</v>
      </c>
      <c r="AZ13" s="19">
        <v>0.131078766058739</v>
      </c>
      <c r="BA13" s="19">
        <v>5.09609447858589E-2</v>
      </c>
      <c r="BB13" s="19"/>
      <c r="BC13" s="19">
        <v>7.0005491790072094E-2</v>
      </c>
      <c r="BD13" s="19"/>
      <c r="BE13" s="19">
        <v>8.9188918570478698E-2</v>
      </c>
      <c r="BF13" s="19">
        <v>0</v>
      </c>
      <c r="BG13" s="19">
        <v>0.125775874760503</v>
      </c>
      <c r="BH13" s="19">
        <v>8.3096504802303406E-2</v>
      </c>
      <c r="BI13" s="19"/>
      <c r="BJ13" s="19">
        <v>9.7765139210843205E-2</v>
      </c>
      <c r="BK13" s="19"/>
      <c r="BL13" s="19">
        <v>9.0490706137124802E-2</v>
      </c>
      <c r="BM13" s="19"/>
      <c r="BN13" s="19">
        <v>1.2288516672347099E-2</v>
      </c>
      <c r="BO13" s="19"/>
      <c r="BP13" s="19">
        <v>6.7017878741130896E-2</v>
      </c>
      <c r="BQ13" s="19">
        <v>4.8403933310431697E-2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302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463</v>
      </c>
      <c r="D7" s="10">
        <v>247</v>
      </c>
      <c r="E7" s="10">
        <v>216</v>
      </c>
      <c r="F7" s="10"/>
      <c r="G7" s="10">
        <v>146</v>
      </c>
      <c r="H7" s="10">
        <v>106</v>
      </c>
      <c r="I7" s="10">
        <v>99</v>
      </c>
      <c r="J7" s="10">
        <v>75</v>
      </c>
      <c r="K7" s="10">
        <v>37</v>
      </c>
      <c r="L7" s="10"/>
      <c r="M7" s="10">
        <v>45</v>
      </c>
      <c r="N7" s="10">
        <v>184</v>
      </c>
      <c r="O7" s="10">
        <v>91</v>
      </c>
      <c r="P7" s="10">
        <v>60</v>
      </c>
      <c r="Q7" s="10">
        <v>83</v>
      </c>
      <c r="R7" s="10"/>
      <c r="S7" s="10">
        <v>96</v>
      </c>
      <c r="T7" s="10">
        <v>93</v>
      </c>
      <c r="U7" s="10">
        <v>67</v>
      </c>
      <c r="V7" s="10">
        <v>125</v>
      </c>
      <c r="W7" s="10"/>
      <c r="X7" s="10">
        <v>380</v>
      </c>
      <c r="Y7" s="10">
        <v>46</v>
      </c>
      <c r="Z7" s="10">
        <v>37</v>
      </c>
      <c r="AA7" s="10"/>
      <c r="AB7" s="10">
        <v>336</v>
      </c>
      <c r="AC7" s="10">
        <v>127</v>
      </c>
      <c r="AD7" s="10"/>
      <c r="AE7" s="10">
        <v>81</v>
      </c>
      <c r="AF7" s="10">
        <v>381</v>
      </c>
      <c r="AG7" s="10"/>
      <c r="AH7" s="10">
        <v>363</v>
      </c>
      <c r="AI7" s="10">
        <v>66</v>
      </c>
      <c r="AJ7" s="10"/>
      <c r="AK7" s="10">
        <v>43</v>
      </c>
      <c r="AL7" s="10">
        <v>149</v>
      </c>
      <c r="AM7" s="10">
        <v>167</v>
      </c>
      <c r="AN7" s="10">
        <v>72</v>
      </c>
      <c r="AO7" s="10">
        <v>32</v>
      </c>
      <c r="AP7" s="10"/>
      <c r="AQ7" s="10">
        <v>96</v>
      </c>
      <c r="AR7" s="10">
        <v>367</v>
      </c>
      <c r="AS7" s="10"/>
      <c r="AT7" s="10">
        <v>149</v>
      </c>
      <c r="AU7" s="10">
        <v>303</v>
      </c>
      <c r="AV7" s="10"/>
      <c r="AW7" s="10">
        <v>30</v>
      </c>
      <c r="AX7" s="10">
        <v>187</v>
      </c>
      <c r="AY7" s="10">
        <v>97</v>
      </c>
      <c r="AZ7" s="10">
        <v>54</v>
      </c>
      <c r="BA7" s="10">
        <v>55</v>
      </c>
      <c r="BB7" s="10"/>
      <c r="BC7" s="10">
        <v>143</v>
      </c>
      <c r="BD7" s="10"/>
      <c r="BE7" s="10">
        <v>164</v>
      </c>
      <c r="BF7" s="10">
        <v>53</v>
      </c>
      <c r="BG7" s="10">
        <v>59</v>
      </c>
      <c r="BH7" s="10">
        <v>105</v>
      </c>
      <c r="BI7" s="10"/>
      <c r="BJ7" s="10">
        <v>398</v>
      </c>
      <c r="BK7" s="10"/>
      <c r="BL7" s="10">
        <v>246</v>
      </c>
      <c r="BM7" s="10"/>
      <c r="BN7" s="10">
        <v>101</v>
      </c>
      <c r="BO7" s="10"/>
      <c r="BP7" s="10">
        <v>383</v>
      </c>
      <c r="BQ7" s="10">
        <v>71</v>
      </c>
    </row>
    <row r="8" spans="2:69" ht="30" customHeight="1" x14ac:dyDescent="0.35">
      <c r="B8" s="11" t="s">
        <v>20</v>
      </c>
      <c r="C8" s="11">
        <v>467</v>
      </c>
      <c r="D8" s="11">
        <v>210</v>
      </c>
      <c r="E8" s="11">
        <v>257</v>
      </c>
      <c r="F8" s="11"/>
      <c r="G8" s="11">
        <v>125</v>
      </c>
      <c r="H8" s="11">
        <v>105</v>
      </c>
      <c r="I8" s="11">
        <v>111</v>
      </c>
      <c r="J8" s="11">
        <v>68</v>
      </c>
      <c r="K8" s="11">
        <v>57</v>
      </c>
      <c r="L8" s="11"/>
      <c r="M8" s="11">
        <v>43</v>
      </c>
      <c r="N8" s="11">
        <v>190</v>
      </c>
      <c r="O8" s="11">
        <v>99</v>
      </c>
      <c r="P8" s="11">
        <v>61</v>
      </c>
      <c r="Q8" s="11">
        <v>74</v>
      </c>
      <c r="R8" s="11"/>
      <c r="S8" s="11">
        <v>104</v>
      </c>
      <c r="T8" s="11">
        <v>99</v>
      </c>
      <c r="U8" s="11">
        <v>69</v>
      </c>
      <c r="V8" s="11">
        <v>115</v>
      </c>
      <c r="W8" s="11"/>
      <c r="X8" s="11">
        <v>371</v>
      </c>
      <c r="Y8" s="11">
        <v>51</v>
      </c>
      <c r="Z8" s="11">
        <v>45</v>
      </c>
      <c r="AA8" s="11"/>
      <c r="AB8" s="11">
        <v>331</v>
      </c>
      <c r="AC8" s="11">
        <v>136</v>
      </c>
      <c r="AD8" s="11"/>
      <c r="AE8" s="11">
        <v>76</v>
      </c>
      <c r="AF8" s="11">
        <v>391</v>
      </c>
      <c r="AG8" s="11"/>
      <c r="AH8" s="11">
        <v>361</v>
      </c>
      <c r="AI8" s="11">
        <v>64</v>
      </c>
      <c r="AJ8" s="11"/>
      <c r="AK8" s="11">
        <v>46</v>
      </c>
      <c r="AL8" s="11">
        <v>150</v>
      </c>
      <c r="AM8" s="11">
        <v>166</v>
      </c>
      <c r="AN8" s="11">
        <v>71</v>
      </c>
      <c r="AO8" s="11">
        <v>34</v>
      </c>
      <c r="AP8" s="11"/>
      <c r="AQ8" s="11">
        <v>91</v>
      </c>
      <c r="AR8" s="11">
        <v>376</v>
      </c>
      <c r="AS8" s="11"/>
      <c r="AT8" s="11">
        <v>143</v>
      </c>
      <c r="AU8" s="11">
        <v>314</v>
      </c>
      <c r="AV8" s="11"/>
      <c r="AW8" s="11">
        <v>28</v>
      </c>
      <c r="AX8" s="11">
        <v>188</v>
      </c>
      <c r="AY8" s="11">
        <v>94</v>
      </c>
      <c r="AZ8" s="11">
        <v>59</v>
      </c>
      <c r="BA8" s="11">
        <v>51</v>
      </c>
      <c r="BB8" s="11"/>
      <c r="BC8" s="11">
        <v>136</v>
      </c>
      <c r="BD8" s="11"/>
      <c r="BE8" s="11">
        <v>165</v>
      </c>
      <c r="BF8" s="11">
        <v>53</v>
      </c>
      <c r="BG8" s="11">
        <v>65</v>
      </c>
      <c r="BH8" s="11">
        <v>99</v>
      </c>
      <c r="BI8" s="11"/>
      <c r="BJ8" s="11">
        <v>405</v>
      </c>
      <c r="BK8" s="11"/>
      <c r="BL8" s="11">
        <v>245</v>
      </c>
      <c r="BM8" s="11"/>
      <c r="BN8" s="11">
        <v>98</v>
      </c>
      <c r="BO8" s="11"/>
      <c r="BP8" s="11">
        <v>391</v>
      </c>
      <c r="BQ8" s="11">
        <v>67</v>
      </c>
    </row>
    <row r="9" spans="2:69" ht="29" x14ac:dyDescent="0.35">
      <c r="B9" s="18" t="s">
        <v>280</v>
      </c>
      <c r="C9" s="17">
        <v>0.19415102396560699</v>
      </c>
      <c r="D9" s="17">
        <v>0.20076505423153099</v>
      </c>
      <c r="E9" s="17">
        <v>0.18875041989354299</v>
      </c>
      <c r="F9" s="17"/>
      <c r="G9" s="17">
        <v>0.22718407854500999</v>
      </c>
      <c r="H9" s="17">
        <v>0.16150635832905999</v>
      </c>
      <c r="I9" s="17">
        <v>0.22809158355172501</v>
      </c>
      <c r="J9" s="17">
        <v>0.19277250123973</v>
      </c>
      <c r="K9" s="17">
        <v>0.117636500357277</v>
      </c>
      <c r="L9" s="17"/>
      <c r="M9" s="17">
        <v>0.15774095723047199</v>
      </c>
      <c r="N9" s="17">
        <v>0.218919868991584</v>
      </c>
      <c r="O9" s="17">
        <v>0.17883282318966601</v>
      </c>
      <c r="P9" s="17">
        <v>0.194317194502582</v>
      </c>
      <c r="Q9" s="17">
        <v>0.172013227693111</v>
      </c>
      <c r="R9" s="17"/>
      <c r="S9" s="17">
        <v>0.15255120081821</v>
      </c>
      <c r="T9" s="17">
        <v>0.16439132517087099</v>
      </c>
      <c r="U9" s="17">
        <v>0.230572226190907</v>
      </c>
      <c r="V9" s="17">
        <v>0.18089554180704201</v>
      </c>
      <c r="W9" s="17"/>
      <c r="X9" s="17">
        <v>0.18486979178337301</v>
      </c>
      <c r="Y9" s="17">
        <v>0.28586196749382298</v>
      </c>
      <c r="Z9" s="17">
        <v>0.166143422785926</v>
      </c>
      <c r="AA9" s="17"/>
      <c r="AB9" s="17">
        <v>0.19582095409751599</v>
      </c>
      <c r="AC9" s="17">
        <v>0.19008241778072699</v>
      </c>
      <c r="AD9" s="17"/>
      <c r="AE9" s="17">
        <v>0.199641712653887</v>
      </c>
      <c r="AF9" s="17">
        <v>0.19171752070269801</v>
      </c>
      <c r="AG9" s="17"/>
      <c r="AH9" s="17">
        <v>0.18682440679534101</v>
      </c>
      <c r="AI9" s="17">
        <v>0.17918012618051599</v>
      </c>
      <c r="AJ9" s="17"/>
      <c r="AK9" s="17">
        <v>0.20302223287202401</v>
      </c>
      <c r="AL9" s="17">
        <v>0.15664053443348799</v>
      </c>
      <c r="AM9" s="17">
        <v>0.21145134701714</v>
      </c>
      <c r="AN9" s="17">
        <v>0.24550143952150799</v>
      </c>
      <c r="AO9" s="17">
        <v>0.155318300960434</v>
      </c>
      <c r="AP9" s="17"/>
      <c r="AQ9" s="17">
        <v>0.12794859968886299</v>
      </c>
      <c r="AR9" s="17">
        <v>0.21014704520375599</v>
      </c>
      <c r="AS9" s="17"/>
      <c r="AT9" s="17">
        <v>0.172155597695727</v>
      </c>
      <c r="AU9" s="17">
        <v>0.20821478055694101</v>
      </c>
      <c r="AV9" s="17"/>
      <c r="AW9" s="17">
        <v>0.159908959119241</v>
      </c>
      <c r="AX9" s="17">
        <v>0.22368511191259</v>
      </c>
      <c r="AY9" s="17">
        <v>0.14249777892779</v>
      </c>
      <c r="AZ9" s="17">
        <v>0.20703175953751099</v>
      </c>
      <c r="BA9" s="17">
        <v>0.219849886192335</v>
      </c>
      <c r="BB9" s="17"/>
      <c r="BC9" s="17">
        <v>0.19231417874640699</v>
      </c>
      <c r="BD9" s="17"/>
      <c r="BE9" s="17">
        <v>0.20184841519990701</v>
      </c>
      <c r="BF9" s="17">
        <v>9.5853342799313596E-2</v>
      </c>
      <c r="BG9" s="17">
        <v>0.17628884342811099</v>
      </c>
      <c r="BH9" s="17">
        <v>0.24355387074682</v>
      </c>
      <c r="BI9" s="17"/>
      <c r="BJ9" s="17">
        <v>0.18515128859202401</v>
      </c>
      <c r="BK9" s="17"/>
      <c r="BL9" s="17">
        <v>0.190543425969215</v>
      </c>
      <c r="BM9" s="17"/>
      <c r="BN9" s="17">
        <v>0.15620217279950499</v>
      </c>
      <c r="BO9" s="17"/>
      <c r="BP9" s="17">
        <v>0.21668949866023901</v>
      </c>
      <c r="BQ9" s="17">
        <v>4.9187484260509402E-2</v>
      </c>
    </row>
    <row r="10" spans="2:69" ht="29" x14ac:dyDescent="0.35">
      <c r="B10" s="18" t="s">
        <v>281</v>
      </c>
      <c r="C10" s="17">
        <v>0.41365198900275302</v>
      </c>
      <c r="D10" s="17">
        <v>0.43221564581239602</v>
      </c>
      <c r="E10" s="17">
        <v>0.39849406614366301</v>
      </c>
      <c r="F10" s="17"/>
      <c r="G10" s="17">
        <v>0.365347936541493</v>
      </c>
      <c r="H10" s="17">
        <v>0.43212539814619799</v>
      </c>
      <c r="I10" s="17">
        <v>0.43482690737079099</v>
      </c>
      <c r="J10" s="17">
        <v>0.42219142779569502</v>
      </c>
      <c r="K10" s="17">
        <v>0.434001571640108</v>
      </c>
      <c r="L10" s="17"/>
      <c r="M10" s="17">
        <v>0.47893800244527601</v>
      </c>
      <c r="N10" s="17">
        <v>0.41527928750308801</v>
      </c>
      <c r="O10" s="17">
        <v>0.38192867335154201</v>
      </c>
      <c r="P10" s="17">
        <v>0.43531611006235499</v>
      </c>
      <c r="Q10" s="17">
        <v>0.39600617180363101</v>
      </c>
      <c r="R10" s="17"/>
      <c r="S10" s="17">
        <v>0.35975351493489</v>
      </c>
      <c r="T10" s="17">
        <v>0.44795808294997502</v>
      </c>
      <c r="U10" s="17">
        <v>0.36199520686748199</v>
      </c>
      <c r="V10" s="17">
        <v>0.48202721444322699</v>
      </c>
      <c r="W10" s="17"/>
      <c r="X10" s="17">
        <v>0.43097445384682798</v>
      </c>
      <c r="Y10" s="17">
        <v>0.37329766240010398</v>
      </c>
      <c r="Z10" s="17">
        <v>0.316809420601601</v>
      </c>
      <c r="AA10" s="17"/>
      <c r="AB10" s="17">
        <v>0.41742920530667998</v>
      </c>
      <c r="AC10" s="17">
        <v>0.40444920541190799</v>
      </c>
      <c r="AD10" s="17"/>
      <c r="AE10" s="17">
        <v>0.391990160821865</v>
      </c>
      <c r="AF10" s="17">
        <v>0.41854740116866002</v>
      </c>
      <c r="AG10" s="17"/>
      <c r="AH10" s="17">
        <v>0.40731253886479801</v>
      </c>
      <c r="AI10" s="17">
        <v>0.48232526879784399</v>
      </c>
      <c r="AJ10" s="17"/>
      <c r="AK10" s="17">
        <v>0.440140660121845</v>
      </c>
      <c r="AL10" s="17">
        <v>0.37898099370850002</v>
      </c>
      <c r="AM10" s="17">
        <v>0.42798318819105802</v>
      </c>
      <c r="AN10" s="17">
        <v>0.35530169101377201</v>
      </c>
      <c r="AO10" s="17">
        <v>0.58352286644166496</v>
      </c>
      <c r="AP10" s="17"/>
      <c r="AQ10" s="17">
        <v>0.42461084337078903</v>
      </c>
      <c r="AR10" s="17">
        <v>0.41100407891287299</v>
      </c>
      <c r="AS10" s="17"/>
      <c r="AT10" s="17">
        <v>0.35586164256483999</v>
      </c>
      <c r="AU10" s="17">
        <v>0.43805508672098598</v>
      </c>
      <c r="AV10" s="17"/>
      <c r="AW10" s="17">
        <v>0.45433165424374</v>
      </c>
      <c r="AX10" s="17">
        <v>0.446764714665981</v>
      </c>
      <c r="AY10" s="17">
        <v>0.38105277801262</v>
      </c>
      <c r="AZ10" s="17">
        <v>0.39568379029559603</v>
      </c>
      <c r="BA10" s="17">
        <v>0.37915398434082298</v>
      </c>
      <c r="BB10" s="17"/>
      <c r="BC10" s="17">
        <v>0.40278948337037501</v>
      </c>
      <c r="BD10" s="17"/>
      <c r="BE10" s="17">
        <v>0.48340558937955902</v>
      </c>
      <c r="BF10" s="17">
        <v>0.35155250138985999</v>
      </c>
      <c r="BG10" s="17">
        <v>0.40435082614753798</v>
      </c>
      <c r="BH10" s="17">
        <v>0.38687450938113499</v>
      </c>
      <c r="BI10" s="17"/>
      <c r="BJ10" s="17">
        <v>0.42195711291835197</v>
      </c>
      <c r="BK10" s="17"/>
      <c r="BL10" s="17">
        <v>0.42858093981023798</v>
      </c>
      <c r="BM10" s="17"/>
      <c r="BN10" s="17">
        <v>0.413338183490636</v>
      </c>
      <c r="BO10" s="17"/>
      <c r="BP10" s="17">
        <v>0.41897977447298601</v>
      </c>
      <c r="BQ10" s="17">
        <v>0.40029455060612301</v>
      </c>
    </row>
    <row r="11" spans="2:69" x14ac:dyDescent="0.35">
      <c r="B11" s="18" t="s">
        <v>282</v>
      </c>
      <c r="C11" s="17">
        <v>0.14723558278506199</v>
      </c>
      <c r="D11" s="17">
        <v>0.18755985367969299</v>
      </c>
      <c r="E11" s="17">
        <v>0.114309301404317</v>
      </c>
      <c r="F11" s="17"/>
      <c r="G11" s="17">
        <v>0.19291903971577501</v>
      </c>
      <c r="H11" s="17">
        <v>0.15503087083536199</v>
      </c>
      <c r="I11" s="17">
        <v>8.8834008768232497E-2</v>
      </c>
      <c r="J11" s="17">
        <v>0.180606344823773</v>
      </c>
      <c r="K11" s="17">
        <v>0.106789410131647</v>
      </c>
      <c r="L11" s="17"/>
      <c r="M11" s="17">
        <v>0.18464596946131301</v>
      </c>
      <c r="N11" s="17">
        <v>0.10872231836644999</v>
      </c>
      <c r="O11" s="17">
        <v>0.138032908233546</v>
      </c>
      <c r="P11" s="17">
        <v>0.160175981408925</v>
      </c>
      <c r="Q11" s="17">
        <v>0.226639249197642</v>
      </c>
      <c r="R11" s="17"/>
      <c r="S11" s="17">
        <v>0.13626834852411601</v>
      </c>
      <c r="T11" s="17">
        <v>0.14913996691227999</v>
      </c>
      <c r="U11" s="17">
        <v>0.145071954014176</v>
      </c>
      <c r="V11" s="17">
        <v>0.16729517592837601</v>
      </c>
      <c r="W11" s="17"/>
      <c r="X11" s="17">
        <v>0.16254325180197901</v>
      </c>
      <c r="Y11" s="17">
        <v>9.8291267996093695E-2</v>
      </c>
      <c r="Z11" s="17">
        <v>7.6798932094732597E-2</v>
      </c>
      <c r="AA11" s="17"/>
      <c r="AB11" s="17">
        <v>0.14647597133913201</v>
      </c>
      <c r="AC11" s="17">
        <v>0.14908629484059199</v>
      </c>
      <c r="AD11" s="17"/>
      <c r="AE11" s="17">
        <v>0.215753133187463</v>
      </c>
      <c r="AF11" s="17">
        <v>0.13422768449840999</v>
      </c>
      <c r="AG11" s="17"/>
      <c r="AH11" s="17">
        <v>0.15929417687126299</v>
      </c>
      <c r="AI11" s="17">
        <v>0.12341684014021601</v>
      </c>
      <c r="AJ11" s="17"/>
      <c r="AK11" s="17">
        <v>0.122985506061956</v>
      </c>
      <c r="AL11" s="17">
        <v>0.17929891940247999</v>
      </c>
      <c r="AM11" s="17">
        <v>0.152902060610458</v>
      </c>
      <c r="AN11" s="17">
        <v>0.127411476726489</v>
      </c>
      <c r="AO11" s="17">
        <v>5.17361749470681E-2</v>
      </c>
      <c r="AP11" s="17"/>
      <c r="AQ11" s="17">
        <v>0.22725665008196999</v>
      </c>
      <c r="AR11" s="17">
        <v>0.12790066105123099</v>
      </c>
      <c r="AS11" s="17"/>
      <c r="AT11" s="17">
        <v>0.212884613882624</v>
      </c>
      <c r="AU11" s="17">
        <v>0.122075243730685</v>
      </c>
      <c r="AV11" s="17"/>
      <c r="AW11" s="17">
        <v>0.110469821089314</v>
      </c>
      <c r="AX11" s="17">
        <v>0.15040093781633099</v>
      </c>
      <c r="AY11" s="17">
        <v>0.136208322415276</v>
      </c>
      <c r="AZ11" s="17">
        <v>9.4531813042627005E-2</v>
      </c>
      <c r="BA11" s="17">
        <v>0.19849970784660201</v>
      </c>
      <c r="BB11" s="17"/>
      <c r="BC11" s="17">
        <v>0.20609987459260001</v>
      </c>
      <c r="BD11" s="17"/>
      <c r="BE11" s="17">
        <v>0.12938877857973699</v>
      </c>
      <c r="BF11" s="17">
        <v>0.17012202635333201</v>
      </c>
      <c r="BG11" s="17">
        <v>0.113055324121163</v>
      </c>
      <c r="BH11" s="17">
        <v>0.18740329187428101</v>
      </c>
      <c r="BI11" s="17"/>
      <c r="BJ11" s="17">
        <v>0.142054784108718</v>
      </c>
      <c r="BK11" s="17"/>
      <c r="BL11" s="17">
        <v>0.15460126154157799</v>
      </c>
      <c r="BM11" s="17"/>
      <c r="BN11" s="17">
        <v>0.16945892341046701</v>
      </c>
      <c r="BO11" s="17"/>
      <c r="BP11" s="17">
        <v>0.13069632428873701</v>
      </c>
      <c r="BQ11" s="17">
        <v>0.243102636734355</v>
      </c>
    </row>
    <row r="12" spans="2:69" ht="29" x14ac:dyDescent="0.35">
      <c r="B12" s="18" t="s">
        <v>283</v>
      </c>
      <c r="C12" s="17">
        <v>7.7267952154235098E-2</v>
      </c>
      <c r="D12" s="17">
        <v>8.7092872230323901E-2</v>
      </c>
      <c r="E12" s="17">
        <v>6.9245535981753606E-2</v>
      </c>
      <c r="F12" s="17"/>
      <c r="G12" s="17">
        <v>7.3559439184847294E-2</v>
      </c>
      <c r="H12" s="17">
        <v>9.1150313833502306E-2</v>
      </c>
      <c r="I12" s="17">
        <v>6.1205098237602701E-2</v>
      </c>
      <c r="J12" s="17">
        <v>4.56448861296187E-2</v>
      </c>
      <c r="K12" s="17">
        <v>0.128815363326587</v>
      </c>
      <c r="L12" s="17"/>
      <c r="M12" s="17">
        <v>2.4083049423790501E-2</v>
      </c>
      <c r="N12" s="17">
        <v>7.2099680884367703E-2</v>
      </c>
      <c r="O12" s="17">
        <v>0.11201768562181599</v>
      </c>
      <c r="P12" s="17">
        <v>9.4503299810360694E-2</v>
      </c>
      <c r="Q12" s="17">
        <v>6.0757802964413403E-2</v>
      </c>
      <c r="R12" s="17"/>
      <c r="S12" s="17">
        <v>0.114150986020071</v>
      </c>
      <c r="T12" s="17">
        <v>3.8392660132861002E-2</v>
      </c>
      <c r="U12" s="17">
        <v>0.10580695646032</v>
      </c>
      <c r="V12" s="17">
        <v>7.8201990149783102E-2</v>
      </c>
      <c r="W12" s="17"/>
      <c r="X12" s="17">
        <v>7.94003104422073E-2</v>
      </c>
      <c r="Y12" s="17">
        <v>3.4310466014498602E-2</v>
      </c>
      <c r="Z12" s="17">
        <v>0.108651642540917</v>
      </c>
      <c r="AA12" s="17"/>
      <c r="AB12" s="17">
        <v>6.9994940124006505E-2</v>
      </c>
      <c r="AC12" s="17">
        <v>9.4987868193520897E-2</v>
      </c>
      <c r="AD12" s="17"/>
      <c r="AE12" s="17">
        <v>7.2361382085356404E-2</v>
      </c>
      <c r="AF12" s="17">
        <v>7.8348851702193606E-2</v>
      </c>
      <c r="AG12" s="17"/>
      <c r="AH12" s="17">
        <v>8.6340131187632105E-2</v>
      </c>
      <c r="AI12" s="17">
        <v>1.6358285089886401E-2</v>
      </c>
      <c r="AJ12" s="17"/>
      <c r="AK12" s="17">
        <v>9.6927158830124094E-2</v>
      </c>
      <c r="AL12" s="17">
        <v>8.4311258188469407E-2</v>
      </c>
      <c r="AM12" s="17">
        <v>7.1688368548556494E-2</v>
      </c>
      <c r="AN12" s="17">
        <v>8.4829309081001905E-2</v>
      </c>
      <c r="AO12" s="17">
        <v>3.0829829760971001E-2</v>
      </c>
      <c r="AP12" s="17"/>
      <c r="AQ12" s="17">
        <v>0.10469740123821999</v>
      </c>
      <c r="AR12" s="17">
        <v>7.0640369329412894E-2</v>
      </c>
      <c r="AS12" s="17"/>
      <c r="AT12" s="17">
        <v>7.60769231460416E-2</v>
      </c>
      <c r="AU12" s="17">
        <v>7.3580623723853003E-2</v>
      </c>
      <c r="AV12" s="17"/>
      <c r="AW12" s="17">
        <v>0</v>
      </c>
      <c r="AX12" s="17">
        <v>5.9773910121115097E-2</v>
      </c>
      <c r="AY12" s="17">
        <v>0.118880309209316</v>
      </c>
      <c r="AZ12" s="17">
        <v>6.5191104713770903E-2</v>
      </c>
      <c r="BA12" s="17">
        <v>9.8191884389942793E-2</v>
      </c>
      <c r="BB12" s="17"/>
      <c r="BC12" s="17">
        <v>9.6770184633045195E-2</v>
      </c>
      <c r="BD12" s="17"/>
      <c r="BE12" s="17">
        <v>6.5642429629011706E-2</v>
      </c>
      <c r="BF12" s="17">
        <v>0.121823997374023</v>
      </c>
      <c r="BG12" s="17">
        <v>5.5083515968862899E-2</v>
      </c>
      <c r="BH12" s="17">
        <v>7.4284156881653393E-2</v>
      </c>
      <c r="BI12" s="17"/>
      <c r="BJ12" s="17">
        <v>8.1453302960153504E-2</v>
      </c>
      <c r="BK12" s="17"/>
      <c r="BL12" s="17">
        <v>7.8853770763657904E-2</v>
      </c>
      <c r="BM12" s="17"/>
      <c r="BN12" s="17">
        <v>0.11827915012301</v>
      </c>
      <c r="BO12" s="17"/>
      <c r="BP12" s="17">
        <v>7.1274191291024205E-2</v>
      </c>
      <c r="BQ12" s="17">
        <v>0.122604977855353</v>
      </c>
    </row>
    <row r="13" spans="2:69" ht="29" x14ac:dyDescent="0.35">
      <c r="B13" s="18" t="s">
        <v>284</v>
      </c>
      <c r="C13" s="17">
        <v>4.0985198789838799E-2</v>
      </c>
      <c r="D13" s="17">
        <v>2.4980107466521E-2</v>
      </c>
      <c r="E13" s="17">
        <v>5.4053956854010501E-2</v>
      </c>
      <c r="F13" s="17"/>
      <c r="G13" s="17">
        <v>4.7211613184581801E-2</v>
      </c>
      <c r="H13" s="17">
        <v>1.8436063294390299E-2</v>
      </c>
      <c r="I13" s="17">
        <v>0</v>
      </c>
      <c r="J13" s="17">
        <v>2.7574072086913901E-2</v>
      </c>
      <c r="K13" s="17">
        <v>0.164038562915749</v>
      </c>
      <c r="L13" s="17"/>
      <c r="M13" s="17">
        <v>0</v>
      </c>
      <c r="N13" s="17">
        <v>4.8837011105138398E-2</v>
      </c>
      <c r="O13" s="17">
        <v>7.8372440482504302E-2</v>
      </c>
      <c r="P13" s="17">
        <v>1.2107686684199001E-2</v>
      </c>
      <c r="Q13" s="17">
        <v>1.8123366302902601E-2</v>
      </c>
      <c r="R13" s="17"/>
      <c r="S13" s="17">
        <v>3.5603513348285203E-2</v>
      </c>
      <c r="T13" s="17">
        <v>7.6203110123104198E-2</v>
      </c>
      <c r="U13" s="17">
        <v>5.1851587714521502E-2</v>
      </c>
      <c r="V13" s="17">
        <v>2.2197256291108799E-2</v>
      </c>
      <c r="W13" s="17"/>
      <c r="X13" s="17">
        <v>1.9206241479439199E-2</v>
      </c>
      <c r="Y13" s="17">
        <v>4.4590707788421703E-2</v>
      </c>
      <c r="Z13" s="17">
        <v>0.216466412624751</v>
      </c>
      <c r="AA13" s="17"/>
      <c r="AB13" s="17">
        <v>3.2172904952556799E-2</v>
      </c>
      <c r="AC13" s="17">
        <v>6.2455410341962801E-2</v>
      </c>
      <c r="AD13" s="17"/>
      <c r="AE13" s="17">
        <v>4.0830492260104503E-2</v>
      </c>
      <c r="AF13" s="17">
        <v>4.1084865425670899E-2</v>
      </c>
      <c r="AG13" s="17"/>
      <c r="AH13" s="17">
        <v>3.32080067293401E-2</v>
      </c>
      <c r="AI13" s="17">
        <v>3.94566877412489E-2</v>
      </c>
      <c r="AJ13" s="17"/>
      <c r="AK13" s="17">
        <v>2.8506886759035802E-2</v>
      </c>
      <c r="AL13" s="17">
        <v>5.6418053452841899E-2</v>
      </c>
      <c r="AM13" s="17">
        <v>3.9831639022550998E-2</v>
      </c>
      <c r="AN13" s="17">
        <v>2.40285829981765E-2</v>
      </c>
      <c r="AO13" s="17">
        <v>3.0829829760971001E-2</v>
      </c>
      <c r="AP13" s="17"/>
      <c r="AQ13" s="17">
        <v>0</v>
      </c>
      <c r="AR13" s="17">
        <v>5.0888161067344201E-2</v>
      </c>
      <c r="AS13" s="17"/>
      <c r="AT13" s="17">
        <v>3.0126869492586299E-2</v>
      </c>
      <c r="AU13" s="17">
        <v>4.7226373290641298E-2</v>
      </c>
      <c r="AV13" s="17"/>
      <c r="AW13" s="17">
        <v>5.8055281896149898E-2</v>
      </c>
      <c r="AX13" s="17">
        <v>2.62248108311544E-2</v>
      </c>
      <c r="AY13" s="17">
        <v>6.7605153921941802E-2</v>
      </c>
      <c r="AZ13" s="17">
        <v>7.9136642713868194E-2</v>
      </c>
      <c r="BA13" s="17">
        <v>2.9794510851689701E-2</v>
      </c>
      <c r="BB13" s="17"/>
      <c r="BC13" s="17">
        <v>3.9459826839744E-2</v>
      </c>
      <c r="BD13" s="17"/>
      <c r="BE13" s="17">
        <v>2.3514200337137001E-2</v>
      </c>
      <c r="BF13" s="17">
        <v>0.10737128070410901</v>
      </c>
      <c r="BG13" s="17">
        <v>7.2614446702605195E-2</v>
      </c>
      <c r="BH13" s="17">
        <v>3.9058456396386901E-2</v>
      </c>
      <c r="BI13" s="17"/>
      <c r="BJ13" s="17">
        <v>3.39877295602573E-2</v>
      </c>
      <c r="BK13" s="17"/>
      <c r="BL13" s="17">
        <v>2.9573202693067499E-2</v>
      </c>
      <c r="BM13" s="17"/>
      <c r="BN13" s="17">
        <v>4.4094907758627198E-2</v>
      </c>
      <c r="BO13" s="17"/>
      <c r="BP13" s="17">
        <v>4.8969500760560503E-2</v>
      </c>
      <c r="BQ13" s="17">
        <v>0</v>
      </c>
    </row>
    <row r="14" spans="2:69" x14ac:dyDescent="0.35">
      <c r="B14" s="18" t="s">
        <v>141</v>
      </c>
      <c r="C14" s="19">
        <v>0.12670825330250399</v>
      </c>
      <c r="D14" s="19">
        <v>6.7386466579534204E-2</v>
      </c>
      <c r="E14" s="19">
        <v>0.17514671972271201</v>
      </c>
      <c r="F14" s="19"/>
      <c r="G14" s="19">
        <v>9.3777892828293102E-2</v>
      </c>
      <c r="H14" s="19">
        <v>0.14175099556148699</v>
      </c>
      <c r="I14" s="19">
        <v>0.18704240207164899</v>
      </c>
      <c r="J14" s="19">
        <v>0.131210767924269</v>
      </c>
      <c r="K14" s="19">
        <v>4.8718591628631798E-2</v>
      </c>
      <c r="L14" s="19"/>
      <c r="M14" s="19">
        <v>0.15459202143914799</v>
      </c>
      <c r="N14" s="19">
        <v>0.136141833149372</v>
      </c>
      <c r="O14" s="19">
        <v>0.11081546912092601</v>
      </c>
      <c r="P14" s="19">
        <v>0.103579727531578</v>
      </c>
      <c r="Q14" s="19">
        <v>0.12646018203830001</v>
      </c>
      <c r="R14" s="19"/>
      <c r="S14" s="19">
        <v>0.201672436354428</v>
      </c>
      <c r="T14" s="19">
        <v>0.123914854710909</v>
      </c>
      <c r="U14" s="19">
        <v>0.104702068752594</v>
      </c>
      <c r="V14" s="19">
        <v>6.9382821380462895E-2</v>
      </c>
      <c r="W14" s="19"/>
      <c r="X14" s="19">
        <v>0.12300595064617401</v>
      </c>
      <c r="Y14" s="19">
        <v>0.16364792830705899</v>
      </c>
      <c r="Z14" s="19">
        <v>0.115130169352073</v>
      </c>
      <c r="AA14" s="19"/>
      <c r="AB14" s="19">
        <v>0.138106024180109</v>
      </c>
      <c r="AC14" s="19">
        <v>9.8938803431289996E-2</v>
      </c>
      <c r="AD14" s="19"/>
      <c r="AE14" s="19">
        <v>7.9423118991323802E-2</v>
      </c>
      <c r="AF14" s="19">
        <v>0.13607367650236701</v>
      </c>
      <c r="AG14" s="19"/>
      <c r="AH14" s="19">
        <v>0.12702073955162599</v>
      </c>
      <c r="AI14" s="19">
        <v>0.15926279205028901</v>
      </c>
      <c r="AJ14" s="19"/>
      <c r="AK14" s="19">
        <v>0.108417555355016</v>
      </c>
      <c r="AL14" s="19">
        <v>0.14435024081422099</v>
      </c>
      <c r="AM14" s="19">
        <v>9.6143396610236201E-2</v>
      </c>
      <c r="AN14" s="19">
        <v>0.16292750065905301</v>
      </c>
      <c r="AO14" s="19">
        <v>0.14776299812889199</v>
      </c>
      <c r="AP14" s="19"/>
      <c r="AQ14" s="19">
        <v>0.115486505620158</v>
      </c>
      <c r="AR14" s="19">
        <v>0.12941968443538199</v>
      </c>
      <c r="AS14" s="19"/>
      <c r="AT14" s="19">
        <v>0.15289435321818201</v>
      </c>
      <c r="AU14" s="19">
        <v>0.110847891976894</v>
      </c>
      <c r="AV14" s="19"/>
      <c r="AW14" s="19">
        <v>0.217234283651556</v>
      </c>
      <c r="AX14" s="19">
        <v>9.3150514652828906E-2</v>
      </c>
      <c r="AY14" s="19">
        <v>0.153755657513056</v>
      </c>
      <c r="AZ14" s="19">
        <v>0.15842488969662699</v>
      </c>
      <c r="BA14" s="19">
        <v>7.4510026378607694E-2</v>
      </c>
      <c r="BB14" s="19"/>
      <c r="BC14" s="19">
        <v>6.2566451817829202E-2</v>
      </c>
      <c r="BD14" s="19"/>
      <c r="BE14" s="19">
        <v>9.6200586874648095E-2</v>
      </c>
      <c r="BF14" s="19">
        <v>0.15327685137936201</v>
      </c>
      <c r="BG14" s="19">
        <v>0.17860704363172</v>
      </c>
      <c r="BH14" s="19">
        <v>6.8825714719723902E-2</v>
      </c>
      <c r="BI14" s="19"/>
      <c r="BJ14" s="19">
        <v>0.135395781860495</v>
      </c>
      <c r="BK14" s="19"/>
      <c r="BL14" s="19">
        <v>0.11784739922224401</v>
      </c>
      <c r="BM14" s="19"/>
      <c r="BN14" s="19">
        <v>9.8626662417754807E-2</v>
      </c>
      <c r="BO14" s="19"/>
      <c r="BP14" s="19">
        <v>0.113390710526454</v>
      </c>
      <c r="BQ14" s="19">
        <v>0.18481035054365899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B2:T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304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120</v>
      </c>
      <c r="D6" s="20" t="s">
        <v>121</v>
      </c>
      <c r="E6" s="20" t="s">
        <v>122</v>
      </c>
      <c r="F6" s="20" t="s">
        <v>123</v>
      </c>
      <c r="G6" s="20" t="s">
        <v>124</v>
      </c>
      <c r="H6" s="20" t="s">
        <v>125</v>
      </c>
      <c r="I6" s="20" t="s">
        <v>126</v>
      </c>
      <c r="J6" s="20" t="s">
        <v>127</v>
      </c>
      <c r="K6" s="20" t="s">
        <v>128</v>
      </c>
      <c r="L6" s="20" t="s">
        <v>129</v>
      </c>
      <c r="M6" s="20" t="s">
        <v>130</v>
      </c>
      <c r="N6" s="20" t="s">
        <v>131</v>
      </c>
      <c r="O6" s="20" t="s">
        <v>132</v>
      </c>
      <c r="P6" s="20" t="s">
        <v>133</v>
      </c>
      <c r="Q6" s="20" t="s">
        <v>134</v>
      </c>
      <c r="R6" s="20" t="s">
        <v>135</v>
      </c>
      <c r="S6" s="20" t="s">
        <v>136</v>
      </c>
    </row>
    <row r="7" spans="2:20" x14ac:dyDescent="0.35">
      <c r="B7" s="18" t="s">
        <v>137</v>
      </c>
      <c r="C7" s="17">
        <v>3.9725766163842803E-2</v>
      </c>
      <c r="D7" s="17">
        <v>1.6853668454884198E-2</v>
      </c>
      <c r="E7" s="17">
        <v>2.2103855482014999E-2</v>
      </c>
      <c r="F7" s="17">
        <v>4.8586206193705399E-2</v>
      </c>
      <c r="G7" s="17">
        <v>1.0093821113515001E-2</v>
      </c>
      <c r="H7" s="17">
        <v>8.02889909465926E-2</v>
      </c>
      <c r="I7" s="17">
        <v>8.4109945705347106E-2</v>
      </c>
      <c r="J7" s="17">
        <v>2.5543148142928698E-2</v>
      </c>
      <c r="K7" s="17">
        <v>4.5185551056116102E-2</v>
      </c>
      <c r="L7" s="17">
        <v>6.4974600322301899E-3</v>
      </c>
      <c r="M7" s="17">
        <v>1.5020761671699001E-2</v>
      </c>
      <c r="N7" s="17">
        <v>4.67204683127522E-2</v>
      </c>
      <c r="O7" s="17">
        <v>0.21649779166396901</v>
      </c>
      <c r="P7" s="17">
        <v>3.2083993700955299E-2</v>
      </c>
      <c r="Q7" s="17">
        <v>9.3473330121664394E-2</v>
      </c>
      <c r="R7" s="17">
        <v>6.2609575156189007E-2</v>
      </c>
      <c r="S7" s="17">
        <v>8.69436933212588E-2</v>
      </c>
    </row>
    <row r="8" spans="2:20" x14ac:dyDescent="0.35">
      <c r="B8" s="18" t="s">
        <v>303</v>
      </c>
      <c r="C8" s="17">
        <v>0.21601004755568801</v>
      </c>
      <c r="D8" s="17">
        <v>6.9173399274653699E-2</v>
      </c>
      <c r="E8" s="17">
        <v>0.18722304625306199</v>
      </c>
      <c r="F8" s="17">
        <v>9.1635676051651502E-2</v>
      </c>
      <c r="G8" s="17">
        <v>6.9313162265602996E-2</v>
      </c>
      <c r="H8" s="17">
        <v>0.13839675788787101</v>
      </c>
      <c r="I8" s="17">
        <v>0.165444423877117</v>
      </c>
      <c r="J8" s="17">
        <v>0.104890119097867</v>
      </c>
      <c r="K8" s="17">
        <v>9.7961701949184604E-2</v>
      </c>
      <c r="L8" s="17">
        <v>0.104770697959411</v>
      </c>
      <c r="M8" s="17">
        <v>8.4497837709624796E-2</v>
      </c>
      <c r="N8" s="17">
        <v>0.16572890455073999</v>
      </c>
      <c r="O8" s="17">
        <v>0.26832424063177102</v>
      </c>
      <c r="P8" s="17">
        <v>9.7518129762467196E-2</v>
      </c>
      <c r="Q8" s="17">
        <v>0.112381960693439</v>
      </c>
      <c r="R8" s="17">
        <v>0.16147136638902199</v>
      </c>
      <c r="S8" s="17">
        <v>0.20817149620860101</v>
      </c>
    </row>
    <row r="9" spans="2:20" x14ac:dyDescent="0.35">
      <c r="B9" s="18" t="s">
        <v>139</v>
      </c>
      <c r="C9" s="17">
        <v>0.418544160202661</v>
      </c>
      <c r="D9" s="17">
        <v>0.40590136342577698</v>
      </c>
      <c r="E9" s="17">
        <v>0.39575920473739801</v>
      </c>
      <c r="F9" s="17">
        <v>0.27770529081309298</v>
      </c>
      <c r="G9" s="17">
        <v>0.424167779521609</v>
      </c>
      <c r="H9" s="17">
        <v>0.213962665526022</v>
      </c>
      <c r="I9" s="17">
        <v>0.39136083975883101</v>
      </c>
      <c r="J9" s="17">
        <v>0.46029327004777199</v>
      </c>
      <c r="K9" s="17">
        <v>0.30261024195455999</v>
      </c>
      <c r="L9" s="17">
        <v>0.41329970858509402</v>
      </c>
      <c r="M9" s="17">
        <v>0.35732338840365802</v>
      </c>
      <c r="N9" s="17">
        <v>0.37983198219873998</v>
      </c>
      <c r="O9" s="17">
        <v>0.23292470745258501</v>
      </c>
      <c r="P9" s="17">
        <v>0.31943678089117999</v>
      </c>
      <c r="Q9" s="17">
        <v>0.28814458789359898</v>
      </c>
      <c r="R9" s="17">
        <v>0.39303924114973399</v>
      </c>
      <c r="S9" s="17">
        <v>0.39221982290071</v>
      </c>
    </row>
    <row r="10" spans="2:20" x14ac:dyDescent="0.35">
      <c r="B10" s="18" t="s">
        <v>140</v>
      </c>
      <c r="C10" s="17">
        <v>0.24257610207555999</v>
      </c>
      <c r="D10" s="17">
        <v>0.39079710358550901</v>
      </c>
      <c r="E10" s="17">
        <v>0.30489631794587202</v>
      </c>
      <c r="F10" s="17">
        <v>0.536018681269671</v>
      </c>
      <c r="G10" s="17">
        <v>0.366104399136508</v>
      </c>
      <c r="H10" s="17">
        <v>0.46336609433141202</v>
      </c>
      <c r="I10" s="17">
        <v>0.27808380537016097</v>
      </c>
      <c r="J10" s="17">
        <v>0.305137510948646</v>
      </c>
      <c r="K10" s="17">
        <v>0.49558854480978798</v>
      </c>
      <c r="L10" s="17">
        <v>0.37988777600439699</v>
      </c>
      <c r="M10" s="17">
        <v>0.46220530819741401</v>
      </c>
      <c r="N10" s="17">
        <v>0.30301008241509297</v>
      </c>
      <c r="O10" s="17">
        <v>0.200221760257835</v>
      </c>
      <c r="P10" s="17">
        <v>0.46536709618511002</v>
      </c>
      <c r="Q10" s="17">
        <v>0.45123931140378398</v>
      </c>
      <c r="R10" s="17">
        <v>0.30761295269926398</v>
      </c>
      <c r="S10" s="17">
        <v>0.23455116299082199</v>
      </c>
    </row>
    <row r="11" spans="2:20" x14ac:dyDescent="0.35">
      <c r="B11" s="18" t="s">
        <v>141</v>
      </c>
      <c r="C11" s="17">
        <v>8.3143924002247196E-2</v>
      </c>
      <c r="D11" s="17">
        <v>0.11727446525917599</v>
      </c>
      <c r="E11" s="17">
        <v>9.0017575581652604E-2</v>
      </c>
      <c r="F11" s="17">
        <v>4.6054145671879002E-2</v>
      </c>
      <c r="G11" s="17">
        <v>0.130320837962765</v>
      </c>
      <c r="H11" s="17">
        <v>0.103985491308103</v>
      </c>
      <c r="I11" s="17">
        <v>8.1000985288543798E-2</v>
      </c>
      <c r="J11" s="17">
        <v>0.10413595176278601</v>
      </c>
      <c r="K11" s="17">
        <v>5.8653960230351597E-2</v>
      </c>
      <c r="L11" s="17">
        <v>9.5544357418867298E-2</v>
      </c>
      <c r="M11" s="17">
        <v>8.0952704017604196E-2</v>
      </c>
      <c r="N11" s="17">
        <v>0.10470856252267501</v>
      </c>
      <c r="O11" s="17">
        <v>8.2031499993840601E-2</v>
      </c>
      <c r="P11" s="17">
        <v>8.5593999460287701E-2</v>
      </c>
      <c r="Q11" s="17">
        <v>5.4760809887513702E-2</v>
      </c>
      <c r="R11" s="17">
        <v>7.5266864605790407E-2</v>
      </c>
      <c r="S11" s="17">
        <v>7.8113824578608299E-2</v>
      </c>
    </row>
    <row r="12" spans="2:20" x14ac:dyDescent="0.35">
      <c r="B12" s="16" t="s">
        <v>143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2:20" x14ac:dyDescent="0.35">
      <c r="B13" t="s">
        <v>98</v>
      </c>
    </row>
    <row r="14" spans="2:20" x14ac:dyDescent="0.35">
      <c r="B14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B2:BQ18"/>
  <sheetViews>
    <sheetView showGridLines="0" workbookViewId="0">
      <pane xSplit="2" topLeftCell="J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305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3.9725766163842803E-2</v>
      </c>
      <c r="D9" s="17">
        <v>2.7230379587870699E-2</v>
      </c>
      <c r="E9" s="17">
        <v>5.0977252405836102E-2</v>
      </c>
      <c r="F9" s="17"/>
      <c r="G9" s="17">
        <v>5.0243513424218997E-2</v>
      </c>
      <c r="H9" s="17">
        <v>2.8186303863198401E-2</v>
      </c>
      <c r="I9" s="17">
        <v>4.8584828252772501E-2</v>
      </c>
      <c r="J9" s="17">
        <v>3.4692122192424603E-2</v>
      </c>
      <c r="K9" s="17">
        <v>3.2101953858027901E-2</v>
      </c>
      <c r="L9" s="17"/>
      <c r="M9" s="17">
        <v>4.1110243904426601E-2</v>
      </c>
      <c r="N9" s="17">
        <v>2.5677074528866001E-2</v>
      </c>
      <c r="O9" s="17">
        <v>7.6915415077141405E-2</v>
      </c>
      <c r="P9" s="17">
        <v>3.1758085767889903E-2</v>
      </c>
      <c r="Q9" s="17">
        <v>3.6911391758395598E-2</v>
      </c>
      <c r="R9" s="17"/>
      <c r="S9" s="17">
        <v>2.8612508277638199E-2</v>
      </c>
      <c r="T9" s="17">
        <v>4.7318539237806802E-2</v>
      </c>
      <c r="U9" s="17">
        <v>4.5344288877314502E-2</v>
      </c>
      <c r="V9" s="17">
        <v>3.0924308696431899E-2</v>
      </c>
      <c r="W9" s="17"/>
      <c r="X9" s="17">
        <v>4.5356150714173302E-2</v>
      </c>
      <c r="Y9" s="17">
        <v>1.28552533258228E-2</v>
      </c>
      <c r="Z9" s="17">
        <v>3.66850794705239E-2</v>
      </c>
      <c r="AA9" s="17"/>
      <c r="AB9" s="17">
        <v>4.4445599544940401E-2</v>
      </c>
      <c r="AC9" s="17">
        <v>3.1362946607295203E-2</v>
      </c>
      <c r="AD9" s="17"/>
      <c r="AE9" s="17">
        <v>7.3517637599300995E-2</v>
      </c>
      <c r="AF9" s="17">
        <v>3.2490907091849E-2</v>
      </c>
      <c r="AG9" s="17"/>
      <c r="AH9" s="17">
        <v>4.0543683128079801E-2</v>
      </c>
      <c r="AI9" s="17">
        <v>2.5306736812393201E-2</v>
      </c>
      <c r="AJ9" s="17"/>
      <c r="AK9" s="17">
        <v>3.0305835949891901E-2</v>
      </c>
      <c r="AL9" s="17">
        <v>2.9182424665778701E-2</v>
      </c>
      <c r="AM9" s="17">
        <v>4.9588008615524003E-2</v>
      </c>
      <c r="AN9" s="17">
        <v>3.40494028093331E-2</v>
      </c>
      <c r="AO9" s="17">
        <v>5.5969201565152199E-2</v>
      </c>
      <c r="AP9" s="17"/>
      <c r="AQ9" s="17">
        <v>2.5215204014252601E-2</v>
      </c>
      <c r="AR9" s="17">
        <v>4.41452168887667E-2</v>
      </c>
      <c r="AS9" s="17"/>
      <c r="AT9" s="17">
        <v>2.4831241971598701E-2</v>
      </c>
      <c r="AU9" s="17">
        <v>4.5815266619918499E-2</v>
      </c>
      <c r="AV9" s="17"/>
      <c r="AW9" s="17">
        <v>0</v>
      </c>
      <c r="AX9" s="17">
        <v>3.5996648341167697E-2</v>
      </c>
      <c r="AY9" s="17">
        <v>7.2413187843465704E-2</v>
      </c>
      <c r="AZ9" s="17">
        <v>1.7809183809915901E-2</v>
      </c>
      <c r="BA9" s="17">
        <v>3.3558805684248003E-2</v>
      </c>
      <c r="BB9" s="17"/>
      <c r="BC9" s="17">
        <v>3.4126894134463397E-2</v>
      </c>
      <c r="BD9" s="17"/>
      <c r="BE9" s="17">
        <v>3.8961761970522903E-2</v>
      </c>
      <c r="BF9" s="17">
        <v>7.9530179177656493E-2</v>
      </c>
      <c r="BG9" s="17">
        <v>5.5303183541676397E-2</v>
      </c>
      <c r="BH9" s="17">
        <v>2.88179629640593E-2</v>
      </c>
      <c r="BI9" s="17"/>
      <c r="BJ9" s="17">
        <v>3.7102468805410703E-2</v>
      </c>
      <c r="BK9" s="17"/>
      <c r="BL9" s="17">
        <v>4.2545651576445902E-2</v>
      </c>
      <c r="BM9" s="17"/>
      <c r="BN9" s="17">
        <v>1.5865541040742798E-2</v>
      </c>
      <c r="BO9" s="17"/>
      <c r="BP9" s="17">
        <v>3.9838274477137101E-2</v>
      </c>
      <c r="BQ9" s="17">
        <v>1.7637058308028201E-2</v>
      </c>
    </row>
    <row r="10" spans="2:69" x14ac:dyDescent="0.35">
      <c r="B10" s="18" t="s">
        <v>303</v>
      </c>
      <c r="C10" s="17">
        <v>0.21601004755568801</v>
      </c>
      <c r="D10" s="17">
        <v>0.21062812464583999</v>
      </c>
      <c r="E10" s="17">
        <v>0.221596627166461</v>
      </c>
      <c r="F10" s="17"/>
      <c r="G10" s="17">
        <v>0.21883985472060699</v>
      </c>
      <c r="H10" s="17">
        <v>0.21964381069192501</v>
      </c>
      <c r="I10" s="17">
        <v>0.17601715704464099</v>
      </c>
      <c r="J10" s="17">
        <v>0.150379397673024</v>
      </c>
      <c r="K10" s="17">
        <v>0.32635864992165903</v>
      </c>
      <c r="L10" s="17"/>
      <c r="M10" s="17">
        <v>0.27646414125777502</v>
      </c>
      <c r="N10" s="17">
        <v>0.20464701603716601</v>
      </c>
      <c r="O10" s="17">
        <v>0.25742201079964999</v>
      </c>
      <c r="P10" s="17">
        <v>0.218005505105722</v>
      </c>
      <c r="Q10" s="17">
        <v>0.166156717855858</v>
      </c>
      <c r="R10" s="17"/>
      <c r="S10" s="17">
        <v>0.16514556390787999</v>
      </c>
      <c r="T10" s="17">
        <v>0.230791592483857</v>
      </c>
      <c r="U10" s="17">
        <v>0.236602032789585</v>
      </c>
      <c r="V10" s="17">
        <v>0.21464148226214</v>
      </c>
      <c r="W10" s="17"/>
      <c r="X10" s="17">
        <v>0.19471883064484399</v>
      </c>
      <c r="Y10" s="17">
        <v>0.22039674161588399</v>
      </c>
      <c r="Z10" s="17">
        <v>0.35082982316928701</v>
      </c>
      <c r="AA10" s="17"/>
      <c r="AB10" s="17">
        <v>0.18861844868720301</v>
      </c>
      <c r="AC10" s="17">
        <v>0.26454375207582598</v>
      </c>
      <c r="AD10" s="17"/>
      <c r="AE10" s="17">
        <v>0.22572486383110299</v>
      </c>
      <c r="AF10" s="17">
        <v>0.21393009981449301</v>
      </c>
      <c r="AG10" s="17"/>
      <c r="AH10" s="17">
        <v>0.193594267809647</v>
      </c>
      <c r="AI10" s="17">
        <v>0.241456267474085</v>
      </c>
      <c r="AJ10" s="17"/>
      <c r="AK10" s="17">
        <v>0.37438576362479697</v>
      </c>
      <c r="AL10" s="17">
        <v>0.228300758647697</v>
      </c>
      <c r="AM10" s="17">
        <v>0.13751554657276299</v>
      </c>
      <c r="AN10" s="17">
        <v>0.26513454705800099</v>
      </c>
      <c r="AO10" s="17">
        <v>0.188854799072986</v>
      </c>
      <c r="AP10" s="17"/>
      <c r="AQ10" s="17">
        <v>0.207936813634057</v>
      </c>
      <c r="AR10" s="17">
        <v>0.21846889505860501</v>
      </c>
      <c r="AS10" s="17"/>
      <c r="AT10" s="17">
        <v>0.22839258264839199</v>
      </c>
      <c r="AU10" s="17">
        <v>0.19918605535490799</v>
      </c>
      <c r="AV10" s="17"/>
      <c r="AW10" s="17">
        <v>8.9990357037548499E-2</v>
      </c>
      <c r="AX10" s="17">
        <v>0.17108039515700901</v>
      </c>
      <c r="AY10" s="17">
        <v>0.34241090165107202</v>
      </c>
      <c r="AZ10" s="17">
        <v>0.187772743250089</v>
      </c>
      <c r="BA10" s="17">
        <v>0.16298562032975</v>
      </c>
      <c r="BB10" s="17"/>
      <c r="BC10" s="17">
        <v>0.178053483426131</v>
      </c>
      <c r="BD10" s="17"/>
      <c r="BE10" s="17">
        <v>0.21013164104118101</v>
      </c>
      <c r="BF10" s="17">
        <v>0.46952305904282499</v>
      </c>
      <c r="BG10" s="17">
        <v>0.207957211575062</v>
      </c>
      <c r="BH10" s="17">
        <v>0.14067322339917299</v>
      </c>
      <c r="BI10" s="17"/>
      <c r="BJ10" s="17">
        <v>0.21619444279778799</v>
      </c>
      <c r="BK10" s="17"/>
      <c r="BL10" s="17">
        <v>0.205376546893414</v>
      </c>
      <c r="BM10" s="17"/>
      <c r="BN10" s="17">
        <v>0.20071092314909</v>
      </c>
      <c r="BO10" s="17"/>
      <c r="BP10" s="17">
        <v>0.219209894868655</v>
      </c>
      <c r="BQ10" s="17">
        <v>0.22028947858260101</v>
      </c>
    </row>
    <row r="11" spans="2:69" x14ac:dyDescent="0.35">
      <c r="B11" s="18" t="s">
        <v>139</v>
      </c>
      <c r="C11" s="17">
        <v>0.418544160202661</v>
      </c>
      <c r="D11" s="17">
        <v>0.44752891278029899</v>
      </c>
      <c r="E11" s="17">
        <v>0.394345903009512</v>
      </c>
      <c r="F11" s="17"/>
      <c r="G11" s="17">
        <v>0.43213690207126898</v>
      </c>
      <c r="H11" s="17">
        <v>0.39497474202691202</v>
      </c>
      <c r="I11" s="17">
        <v>0.388600520186275</v>
      </c>
      <c r="J11" s="17">
        <v>0.46811744034306801</v>
      </c>
      <c r="K11" s="17">
        <v>0.43138201020338401</v>
      </c>
      <c r="L11" s="17"/>
      <c r="M11" s="17">
        <v>0.36643464176413698</v>
      </c>
      <c r="N11" s="17">
        <v>0.42571178173172303</v>
      </c>
      <c r="O11" s="17">
        <v>0.33796285432992401</v>
      </c>
      <c r="P11" s="17">
        <v>0.41967262425652002</v>
      </c>
      <c r="Q11" s="17">
        <v>0.51203738096377605</v>
      </c>
      <c r="R11" s="17"/>
      <c r="S11" s="17">
        <v>0.416234093153665</v>
      </c>
      <c r="T11" s="17">
        <v>0.40979058716568301</v>
      </c>
      <c r="U11" s="17">
        <v>0.35260775672656802</v>
      </c>
      <c r="V11" s="17">
        <v>0.49190186562886901</v>
      </c>
      <c r="W11" s="17"/>
      <c r="X11" s="17">
        <v>0.42067452580357301</v>
      </c>
      <c r="Y11" s="17">
        <v>0.42124640081979597</v>
      </c>
      <c r="Z11" s="17">
        <v>0.40106995858401401</v>
      </c>
      <c r="AA11" s="17"/>
      <c r="AB11" s="17">
        <v>0.42367438701187399</v>
      </c>
      <c r="AC11" s="17">
        <v>0.40945418654777999</v>
      </c>
      <c r="AD11" s="17"/>
      <c r="AE11" s="17">
        <v>0.362944801945708</v>
      </c>
      <c r="AF11" s="17">
        <v>0.43044801472136301</v>
      </c>
      <c r="AG11" s="17"/>
      <c r="AH11" s="17">
        <v>0.428128239849842</v>
      </c>
      <c r="AI11" s="17">
        <v>0.372435157284771</v>
      </c>
      <c r="AJ11" s="17"/>
      <c r="AK11" s="17">
        <v>0.39344255720705601</v>
      </c>
      <c r="AL11" s="17">
        <v>0.39871859130128501</v>
      </c>
      <c r="AM11" s="17">
        <v>0.46697735127104201</v>
      </c>
      <c r="AN11" s="17">
        <v>0.35636326425723303</v>
      </c>
      <c r="AO11" s="17">
        <v>0.44677545472594699</v>
      </c>
      <c r="AP11" s="17"/>
      <c r="AQ11" s="17">
        <v>0.42741604445736597</v>
      </c>
      <c r="AR11" s="17">
        <v>0.41584206948441799</v>
      </c>
      <c r="AS11" s="17"/>
      <c r="AT11" s="17">
        <v>0.41519574095525802</v>
      </c>
      <c r="AU11" s="17">
        <v>0.42905858726118401</v>
      </c>
      <c r="AV11" s="17"/>
      <c r="AW11" s="17">
        <v>0.49096680759605799</v>
      </c>
      <c r="AX11" s="17">
        <v>0.39760859319734199</v>
      </c>
      <c r="AY11" s="17">
        <v>0.37755312988332801</v>
      </c>
      <c r="AZ11" s="17">
        <v>0.510871037632601</v>
      </c>
      <c r="BA11" s="17">
        <v>0.481927452810201</v>
      </c>
      <c r="BB11" s="17"/>
      <c r="BC11" s="17">
        <v>0.41542289526416698</v>
      </c>
      <c r="BD11" s="17"/>
      <c r="BE11" s="17">
        <v>0.41269928715684601</v>
      </c>
      <c r="BF11" s="17">
        <v>0.345687128412138</v>
      </c>
      <c r="BG11" s="17">
        <v>0.45276427295094201</v>
      </c>
      <c r="BH11" s="17">
        <v>0.42469735126034602</v>
      </c>
      <c r="BI11" s="17"/>
      <c r="BJ11" s="17">
        <v>0.40903582371335401</v>
      </c>
      <c r="BK11" s="17"/>
      <c r="BL11" s="17">
        <v>0.41823003717109603</v>
      </c>
      <c r="BM11" s="17"/>
      <c r="BN11" s="17">
        <v>0.48690788358832898</v>
      </c>
      <c r="BO11" s="17"/>
      <c r="BP11" s="17">
        <v>0.41542454921416899</v>
      </c>
      <c r="BQ11" s="17">
        <v>0.45645303509725199</v>
      </c>
    </row>
    <row r="12" spans="2:69" x14ac:dyDescent="0.35">
      <c r="B12" s="18" t="s">
        <v>140</v>
      </c>
      <c r="C12" s="17">
        <v>0.24257610207555999</v>
      </c>
      <c r="D12" s="17">
        <v>0.25665492235885701</v>
      </c>
      <c r="E12" s="17">
        <v>0.22724585990454199</v>
      </c>
      <c r="F12" s="17"/>
      <c r="G12" s="17">
        <v>0.231826939857528</v>
      </c>
      <c r="H12" s="17">
        <v>0.24419789672432601</v>
      </c>
      <c r="I12" s="17">
        <v>0.27585521415063802</v>
      </c>
      <c r="J12" s="17">
        <v>0.290924351092676</v>
      </c>
      <c r="K12" s="17">
        <v>0.164770397364535</v>
      </c>
      <c r="L12" s="17"/>
      <c r="M12" s="17">
        <v>0.272241145310257</v>
      </c>
      <c r="N12" s="17">
        <v>0.26506183125472599</v>
      </c>
      <c r="O12" s="17">
        <v>0.23009748081548301</v>
      </c>
      <c r="P12" s="17">
        <v>0.22579285203216901</v>
      </c>
      <c r="Q12" s="17">
        <v>0.20647202165148801</v>
      </c>
      <c r="R12" s="17"/>
      <c r="S12" s="17">
        <v>0.273389043226268</v>
      </c>
      <c r="T12" s="17">
        <v>0.26158648608317903</v>
      </c>
      <c r="U12" s="17">
        <v>0.222803937525344</v>
      </c>
      <c r="V12" s="17">
        <v>0.231827354618211</v>
      </c>
      <c r="W12" s="17"/>
      <c r="X12" s="17">
        <v>0.25035309870598599</v>
      </c>
      <c r="Y12" s="17">
        <v>0.27010966542089998</v>
      </c>
      <c r="Z12" s="17">
        <v>0.15637396898689601</v>
      </c>
      <c r="AA12" s="17"/>
      <c r="AB12" s="17">
        <v>0.26097772100064298</v>
      </c>
      <c r="AC12" s="17">
        <v>0.209971260719269</v>
      </c>
      <c r="AD12" s="17"/>
      <c r="AE12" s="17">
        <v>0.24715538095393999</v>
      </c>
      <c r="AF12" s="17">
        <v>0.24159567583904001</v>
      </c>
      <c r="AG12" s="17"/>
      <c r="AH12" s="17">
        <v>0.25878291089642003</v>
      </c>
      <c r="AI12" s="17">
        <v>0.22844923938567799</v>
      </c>
      <c r="AJ12" s="17"/>
      <c r="AK12" s="17">
        <v>0.131422733616395</v>
      </c>
      <c r="AL12" s="17">
        <v>0.26333497039884901</v>
      </c>
      <c r="AM12" s="17">
        <v>0.23699733695650199</v>
      </c>
      <c r="AN12" s="17">
        <v>0.27120501098648597</v>
      </c>
      <c r="AO12" s="17">
        <v>0.28661943023737702</v>
      </c>
      <c r="AP12" s="17"/>
      <c r="AQ12" s="17">
        <v>0.25324797962120899</v>
      </c>
      <c r="AR12" s="17">
        <v>0.23932579126959699</v>
      </c>
      <c r="AS12" s="17"/>
      <c r="AT12" s="17">
        <v>0.236618852815868</v>
      </c>
      <c r="AU12" s="17">
        <v>0.24631392410671701</v>
      </c>
      <c r="AV12" s="17"/>
      <c r="AW12" s="17">
        <v>0.28648111337913401</v>
      </c>
      <c r="AX12" s="17">
        <v>0.31020985126314199</v>
      </c>
      <c r="AY12" s="17">
        <v>0.13606008245505399</v>
      </c>
      <c r="AZ12" s="17">
        <v>0.22227404318463101</v>
      </c>
      <c r="BA12" s="17">
        <v>0.21132496401158701</v>
      </c>
      <c r="BB12" s="17"/>
      <c r="BC12" s="17">
        <v>0.308570196962763</v>
      </c>
      <c r="BD12" s="17"/>
      <c r="BE12" s="17">
        <v>0.26236288056213503</v>
      </c>
      <c r="BF12" s="17">
        <v>4.0053397171560999E-2</v>
      </c>
      <c r="BG12" s="17">
        <v>0.24890520026594201</v>
      </c>
      <c r="BH12" s="17">
        <v>0.32138478539537702</v>
      </c>
      <c r="BI12" s="17"/>
      <c r="BJ12" s="17">
        <v>0.246602516422678</v>
      </c>
      <c r="BK12" s="17"/>
      <c r="BL12" s="17">
        <v>0.24513079821313999</v>
      </c>
      <c r="BM12" s="17"/>
      <c r="BN12" s="17">
        <v>0.238316929490198</v>
      </c>
      <c r="BO12" s="17"/>
      <c r="BP12" s="17">
        <v>0.249960690999389</v>
      </c>
      <c r="BQ12" s="17">
        <v>0.204308153524388</v>
      </c>
    </row>
    <row r="13" spans="2:69" x14ac:dyDescent="0.35">
      <c r="B13" s="18" t="s">
        <v>141</v>
      </c>
      <c r="C13" s="19">
        <v>8.3143924002247196E-2</v>
      </c>
      <c r="D13" s="19">
        <v>5.7957660627133097E-2</v>
      </c>
      <c r="E13" s="19">
        <v>0.105834357513649</v>
      </c>
      <c r="F13" s="19"/>
      <c r="G13" s="19">
        <v>6.6952789926376793E-2</v>
      </c>
      <c r="H13" s="19">
        <v>0.112997246693638</v>
      </c>
      <c r="I13" s="19">
        <v>0.110942280365674</v>
      </c>
      <c r="J13" s="19">
        <v>5.5886688698807301E-2</v>
      </c>
      <c r="K13" s="19">
        <v>4.5386988652393198E-2</v>
      </c>
      <c r="L13" s="19"/>
      <c r="M13" s="19">
        <v>4.37498277634044E-2</v>
      </c>
      <c r="N13" s="19">
        <v>7.8902296447519005E-2</v>
      </c>
      <c r="O13" s="19">
        <v>9.7602238977801306E-2</v>
      </c>
      <c r="P13" s="19">
        <v>0.104770932837699</v>
      </c>
      <c r="Q13" s="19">
        <v>7.8422487770481594E-2</v>
      </c>
      <c r="R13" s="19"/>
      <c r="S13" s="19">
        <v>0.11661879143454899</v>
      </c>
      <c r="T13" s="19">
        <v>5.0512795029473499E-2</v>
      </c>
      <c r="U13" s="19">
        <v>0.142641984081188</v>
      </c>
      <c r="V13" s="19">
        <v>3.0704988794348201E-2</v>
      </c>
      <c r="W13" s="19"/>
      <c r="X13" s="19">
        <v>8.8897394131423599E-2</v>
      </c>
      <c r="Y13" s="19">
        <v>7.5391938817596399E-2</v>
      </c>
      <c r="Z13" s="19">
        <v>5.50411697892794E-2</v>
      </c>
      <c r="AA13" s="19"/>
      <c r="AB13" s="19">
        <v>8.2283843755339994E-2</v>
      </c>
      <c r="AC13" s="19">
        <v>8.4667854049829294E-2</v>
      </c>
      <c r="AD13" s="19"/>
      <c r="AE13" s="19">
        <v>9.0657315669947502E-2</v>
      </c>
      <c r="AF13" s="19">
        <v>8.1535302533254903E-2</v>
      </c>
      <c r="AG13" s="19"/>
      <c r="AH13" s="19">
        <v>7.8950898316011403E-2</v>
      </c>
      <c r="AI13" s="19">
        <v>0.13235259904307201</v>
      </c>
      <c r="AJ13" s="19"/>
      <c r="AK13" s="19">
        <v>7.0443109601860399E-2</v>
      </c>
      <c r="AL13" s="19">
        <v>8.0463254986390106E-2</v>
      </c>
      <c r="AM13" s="19">
        <v>0.108921756584169</v>
      </c>
      <c r="AN13" s="19">
        <v>7.3247774888946404E-2</v>
      </c>
      <c r="AO13" s="19">
        <v>2.1781114398537499E-2</v>
      </c>
      <c r="AP13" s="19"/>
      <c r="AQ13" s="19">
        <v>8.6183958273115202E-2</v>
      </c>
      <c r="AR13" s="19">
        <v>8.2218027298613203E-2</v>
      </c>
      <c r="AS13" s="19"/>
      <c r="AT13" s="19">
        <v>9.4961581608883003E-2</v>
      </c>
      <c r="AU13" s="19">
        <v>7.9626166657272401E-2</v>
      </c>
      <c r="AV13" s="19"/>
      <c r="AW13" s="19">
        <v>0.13256172198725999</v>
      </c>
      <c r="AX13" s="19">
        <v>8.5104512041338898E-2</v>
      </c>
      <c r="AY13" s="19">
        <v>7.1562698167081495E-2</v>
      </c>
      <c r="AZ13" s="19">
        <v>6.1272992122763201E-2</v>
      </c>
      <c r="BA13" s="19">
        <v>0.110203157164214</v>
      </c>
      <c r="BB13" s="19"/>
      <c r="BC13" s="19">
        <v>6.38265302124746E-2</v>
      </c>
      <c r="BD13" s="19"/>
      <c r="BE13" s="19">
        <v>7.5844429269314506E-2</v>
      </c>
      <c r="BF13" s="19">
        <v>6.5206236195819001E-2</v>
      </c>
      <c r="BG13" s="19">
        <v>3.50701316663777E-2</v>
      </c>
      <c r="BH13" s="19">
        <v>8.4426676981045098E-2</v>
      </c>
      <c r="BI13" s="19"/>
      <c r="BJ13" s="19">
        <v>9.1064748260769504E-2</v>
      </c>
      <c r="BK13" s="19"/>
      <c r="BL13" s="19">
        <v>8.8716966145903797E-2</v>
      </c>
      <c r="BM13" s="19"/>
      <c r="BN13" s="19">
        <v>5.8198722731640597E-2</v>
      </c>
      <c r="BO13" s="19"/>
      <c r="BP13" s="19">
        <v>7.5566590440649298E-2</v>
      </c>
      <c r="BQ13" s="19">
        <v>0.10131227448773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B2:BQ18"/>
  <sheetViews>
    <sheetView showGridLines="0" workbookViewId="0">
      <pane xSplit="2" topLeftCell="D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306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1.6853668454884198E-2</v>
      </c>
      <c r="D9" s="17">
        <v>6.4653486664268296E-3</v>
      </c>
      <c r="E9" s="17">
        <v>2.6147637588078899E-2</v>
      </c>
      <c r="F9" s="17"/>
      <c r="G9" s="17">
        <v>1.5201270488389399E-2</v>
      </c>
      <c r="H9" s="17">
        <v>5.87206388602232E-3</v>
      </c>
      <c r="I9" s="17">
        <v>0</v>
      </c>
      <c r="J9" s="17">
        <v>1.15640407308082E-2</v>
      </c>
      <c r="K9" s="17">
        <v>7.0320868564676897E-2</v>
      </c>
      <c r="L9" s="17"/>
      <c r="M9" s="17">
        <v>2.3494459882713401E-2</v>
      </c>
      <c r="N9" s="17">
        <v>3.9421057007348404E-3</v>
      </c>
      <c r="O9" s="17">
        <v>5.0931898581844499E-2</v>
      </c>
      <c r="P9" s="17">
        <v>1.3840133315337001E-2</v>
      </c>
      <c r="Q9" s="17">
        <v>8.2322311319083397E-3</v>
      </c>
      <c r="R9" s="17"/>
      <c r="S9" s="17">
        <v>1.0847537287149499E-2</v>
      </c>
      <c r="T9" s="17">
        <v>6.28737625181353E-3</v>
      </c>
      <c r="U9" s="17">
        <v>5.5306966364777603E-2</v>
      </c>
      <c r="V9" s="17">
        <v>0</v>
      </c>
      <c r="W9" s="17"/>
      <c r="X9" s="17">
        <v>9.6193441472694503E-3</v>
      </c>
      <c r="Y9" s="17">
        <v>0</v>
      </c>
      <c r="Z9" s="17">
        <v>8.5930991055351E-2</v>
      </c>
      <c r="AA9" s="17"/>
      <c r="AB9" s="17">
        <v>5.5560748913500704E-3</v>
      </c>
      <c r="AC9" s="17">
        <v>3.6871268392506998E-2</v>
      </c>
      <c r="AD9" s="17"/>
      <c r="AE9" s="17">
        <v>2.0445334305164601E-2</v>
      </c>
      <c r="AF9" s="17">
        <v>1.6084690734603099E-2</v>
      </c>
      <c r="AG9" s="17"/>
      <c r="AH9" s="17">
        <v>6.4503029810474297E-3</v>
      </c>
      <c r="AI9" s="17">
        <v>1.46819569760374E-2</v>
      </c>
      <c r="AJ9" s="17"/>
      <c r="AK9" s="17">
        <v>9.5202208249694997E-2</v>
      </c>
      <c r="AL9" s="17">
        <v>7.8743398100751903E-3</v>
      </c>
      <c r="AM9" s="17">
        <v>1.15029467700349E-2</v>
      </c>
      <c r="AN9" s="17">
        <v>0</v>
      </c>
      <c r="AO9" s="17">
        <v>0</v>
      </c>
      <c r="AP9" s="17"/>
      <c r="AQ9" s="17">
        <v>0</v>
      </c>
      <c r="AR9" s="17">
        <v>2.1986754030942999E-2</v>
      </c>
      <c r="AS9" s="17"/>
      <c r="AT9" s="17">
        <v>1.1189335531035601E-2</v>
      </c>
      <c r="AU9" s="17">
        <v>2.0076105800118701E-2</v>
      </c>
      <c r="AV9" s="17"/>
      <c r="AW9" s="17">
        <v>0</v>
      </c>
      <c r="AX9" s="17">
        <v>5.3545792656035703E-3</v>
      </c>
      <c r="AY9" s="17">
        <v>5.4522759652800901E-2</v>
      </c>
      <c r="AZ9" s="17">
        <v>0</v>
      </c>
      <c r="BA9" s="17">
        <v>0</v>
      </c>
      <c r="BB9" s="17"/>
      <c r="BC9" s="17">
        <v>3.9442523149777101E-2</v>
      </c>
      <c r="BD9" s="17"/>
      <c r="BE9" s="17">
        <v>6.3067999398659699E-3</v>
      </c>
      <c r="BF9" s="17">
        <v>7.6685275630274996E-2</v>
      </c>
      <c r="BG9" s="17">
        <v>1.3259396932609699E-2</v>
      </c>
      <c r="BH9" s="17">
        <v>0</v>
      </c>
      <c r="BI9" s="17"/>
      <c r="BJ9" s="17">
        <v>1.52670544934065E-2</v>
      </c>
      <c r="BK9" s="17"/>
      <c r="BL9" s="17">
        <v>6.8936490567933096E-3</v>
      </c>
      <c r="BM9" s="17"/>
      <c r="BN9" s="17">
        <v>0</v>
      </c>
      <c r="BO9" s="17"/>
      <c r="BP9" s="17">
        <v>1.7892684518606199E-2</v>
      </c>
      <c r="BQ9" s="17">
        <v>0</v>
      </c>
    </row>
    <row r="10" spans="2:69" x14ac:dyDescent="0.35">
      <c r="B10" s="18" t="s">
        <v>303</v>
      </c>
      <c r="C10" s="17">
        <v>6.9173399274653699E-2</v>
      </c>
      <c r="D10" s="17">
        <v>7.2589712020464797E-2</v>
      </c>
      <c r="E10" s="17">
        <v>6.6395111926797895E-2</v>
      </c>
      <c r="F10" s="17"/>
      <c r="G10" s="17">
        <v>6.4107540558978604E-2</v>
      </c>
      <c r="H10" s="17">
        <v>7.5534690601707893E-2</v>
      </c>
      <c r="I10" s="17">
        <v>5.6071192760420899E-2</v>
      </c>
      <c r="J10" s="17">
        <v>3.8402101797612401E-2</v>
      </c>
      <c r="K10" s="17">
        <v>0.11656619738627701</v>
      </c>
      <c r="L10" s="17"/>
      <c r="M10" s="17">
        <v>0.13639123934795</v>
      </c>
      <c r="N10" s="17">
        <v>3.9720565746679003E-2</v>
      </c>
      <c r="O10" s="17">
        <v>9.1892919309869397E-2</v>
      </c>
      <c r="P10" s="17">
        <v>7.0249861673966796E-2</v>
      </c>
      <c r="Q10" s="17">
        <v>7.5588170694149304E-2</v>
      </c>
      <c r="R10" s="17"/>
      <c r="S10" s="17">
        <v>3.6729059497083702E-2</v>
      </c>
      <c r="T10" s="17">
        <v>7.3291352037654897E-2</v>
      </c>
      <c r="U10" s="17">
        <v>6.6130210552553206E-2</v>
      </c>
      <c r="V10" s="17">
        <v>5.4999936225455501E-2</v>
      </c>
      <c r="W10" s="17"/>
      <c r="X10" s="17">
        <v>6.4627477987640999E-2</v>
      </c>
      <c r="Y10" s="17">
        <v>6.2155544602347103E-2</v>
      </c>
      <c r="Z10" s="17">
        <v>0.10804865815140299</v>
      </c>
      <c r="AA10" s="17"/>
      <c r="AB10" s="17">
        <v>5.6112385493017398E-2</v>
      </c>
      <c r="AC10" s="17">
        <v>9.2315508892092196E-2</v>
      </c>
      <c r="AD10" s="17"/>
      <c r="AE10" s="17">
        <v>0.14852320836746899</v>
      </c>
      <c r="AF10" s="17">
        <v>5.2184559598442898E-2</v>
      </c>
      <c r="AG10" s="17"/>
      <c r="AH10" s="17">
        <v>4.9732625582602601E-2</v>
      </c>
      <c r="AI10" s="17">
        <v>0.13794975835944101</v>
      </c>
      <c r="AJ10" s="17"/>
      <c r="AK10" s="17">
        <v>0.12244191222882</v>
      </c>
      <c r="AL10" s="17">
        <v>0.121685986378316</v>
      </c>
      <c r="AM10" s="17">
        <v>3.1851979871039403E-2</v>
      </c>
      <c r="AN10" s="17">
        <v>4.5855440381295701E-2</v>
      </c>
      <c r="AO10" s="17">
        <v>4.3907745867698002E-2</v>
      </c>
      <c r="AP10" s="17"/>
      <c r="AQ10" s="17">
        <v>5.2635892443447303E-2</v>
      </c>
      <c r="AR10" s="17">
        <v>7.4210192184546206E-2</v>
      </c>
      <c r="AS10" s="17"/>
      <c r="AT10" s="17">
        <v>7.3080681855668003E-2</v>
      </c>
      <c r="AU10" s="17">
        <v>6.4381681840240707E-2</v>
      </c>
      <c r="AV10" s="17"/>
      <c r="AW10" s="17">
        <v>2.09340001121813E-2</v>
      </c>
      <c r="AX10" s="17">
        <v>3.4484094650484402E-2</v>
      </c>
      <c r="AY10" s="17">
        <v>0.143779673380171</v>
      </c>
      <c r="AZ10" s="17">
        <v>6.7725116114561196E-2</v>
      </c>
      <c r="BA10" s="17">
        <v>9.6350407854502995E-2</v>
      </c>
      <c r="BB10" s="17"/>
      <c r="BC10" s="17">
        <v>7.3665556767788201E-2</v>
      </c>
      <c r="BD10" s="17"/>
      <c r="BE10" s="17">
        <v>4.06165032358509E-2</v>
      </c>
      <c r="BF10" s="17">
        <v>0.16937960615761599</v>
      </c>
      <c r="BG10" s="17">
        <v>9.0988687532323795E-2</v>
      </c>
      <c r="BH10" s="17">
        <v>7.2497934551753504E-2</v>
      </c>
      <c r="BI10" s="17"/>
      <c r="BJ10" s="17">
        <v>6.50772014393977E-2</v>
      </c>
      <c r="BK10" s="17"/>
      <c r="BL10" s="17">
        <v>7.0403102993385494E-2</v>
      </c>
      <c r="BM10" s="17"/>
      <c r="BN10" s="17">
        <v>4.7149937949661401E-2</v>
      </c>
      <c r="BO10" s="17"/>
      <c r="BP10" s="17">
        <v>7.5282869205524405E-2</v>
      </c>
      <c r="BQ10" s="17">
        <v>4.5829113583048101E-2</v>
      </c>
    </row>
    <row r="11" spans="2:69" x14ac:dyDescent="0.35">
      <c r="B11" s="18" t="s">
        <v>139</v>
      </c>
      <c r="C11" s="17">
        <v>0.40590136342577698</v>
      </c>
      <c r="D11" s="17">
        <v>0.436070572753747</v>
      </c>
      <c r="E11" s="17">
        <v>0.38060351483435101</v>
      </c>
      <c r="F11" s="17"/>
      <c r="G11" s="17">
        <v>0.41605717498822697</v>
      </c>
      <c r="H11" s="17">
        <v>0.43467041806027701</v>
      </c>
      <c r="I11" s="17">
        <v>0.35127161667403101</v>
      </c>
      <c r="J11" s="17">
        <v>0.42510908590296898</v>
      </c>
      <c r="K11" s="17">
        <v>0.394961604041909</v>
      </c>
      <c r="L11" s="17"/>
      <c r="M11" s="17">
        <v>0.31413024308898502</v>
      </c>
      <c r="N11" s="17">
        <v>0.44051648543573102</v>
      </c>
      <c r="O11" s="17">
        <v>0.33150519337870898</v>
      </c>
      <c r="P11" s="17">
        <v>0.38033182556582501</v>
      </c>
      <c r="Q11" s="17">
        <v>0.47465426482723899</v>
      </c>
      <c r="R11" s="17"/>
      <c r="S11" s="17">
        <v>0.38107370125038498</v>
      </c>
      <c r="T11" s="17">
        <v>0.38727501241371198</v>
      </c>
      <c r="U11" s="17">
        <v>0.37593304152153001</v>
      </c>
      <c r="V11" s="17">
        <v>0.51727706107004301</v>
      </c>
      <c r="W11" s="17"/>
      <c r="X11" s="17">
        <v>0.391236542489665</v>
      </c>
      <c r="Y11" s="17">
        <v>0.44126114426359198</v>
      </c>
      <c r="Z11" s="17">
        <v>0.45774271787517401</v>
      </c>
      <c r="AA11" s="17"/>
      <c r="AB11" s="17">
        <v>0.41061015506478199</v>
      </c>
      <c r="AC11" s="17">
        <v>0.39755810813967002</v>
      </c>
      <c r="AD11" s="17"/>
      <c r="AE11" s="17">
        <v>0.334501835019131</v>
      </c>
      <c r="AF11" s="17">
        <v>0.42118804344335198</v>
      </c>
      <c r="AG11" s="17"/>
      <c r="AH11" s="17">
        <v>0.40905874270687398</v>
      </c>
      <c r="AI11" s="17">
        <v>0.37502860609968602</v>
      </c>
      <c r="AJ11" s="17"/>
      <c r="AK11" s="17">
        <v>0.42961081491394398</v>
      </c>
      <c r="AL11" s="17">
        <v>0.32969515191919402</v>
      </c>
      <c r="AM11" s="17">
        <v>0.45354147179676801</v>
      </c>
      <c r="AN11" s="17">
        <v>0.41177148458789298</v>
      </c>
      <c r="AO11" s="17">
        <v>0.397141805400201</v>
      </c>
      <c r="AP11" s="17"/>
      <c r="AQ11" s="17">
        <v>0.43079340755316597</v>
      </c>
      <c r="AR11" s="17">
        <v>0.39832004704881302</v>
      </c>
      <c r="AS11" s="17"/>
      <c r="AT11" s="17">
        <v>0.41321752713742699</v>
      </c>
      <c r="AU11" s="17">
        <v>0.40066601574718702</v>
      </c>
      <c r="AV11" s="17"/>
      <c r="AW11" s="17">
        <v>0.29270503462963499</v>
      </c>
      <c r="AX11" s="17">
        <v>0.349180774647396</v>
      </c>
      <c r="AY11" s="17">
        <v>0.48933733712439298</v>
      </c>
      <c r="AZ11" s="17">
        <v>0.36197174032766699</v>
      </c>
      <c r="BA11" s="17">
        <v>0.51640957490276895</v>
      </c>
      <c r="BB11" s="17"/>
      <c r="BC11" s="17">
        <v>0.39447232108598701</v>
      </c>
      <c r="BD11" s="17"/>
      <c r="BE11" s="17">
        <v>0.38472263199883699</v>
      </c>
      <c r="BF11" s="17">
        <v>0.51142477268229702</v>
      </c>
      <c r="BG11" s="17">
        <v>0.43684509754328799</v>
      </c>
      <c r="BH11" s="17">
        <v>0.42062968528575101</v>
      </c>
      <c r="BI11" s="17"/>
      <c r="BJ11" s="17">
        <v>0.398461289384479</v>
      </c>
      <c r="BK11" s="17"/>
      <c r="BL11" s="17">
        <v>0.42571464559587902</v>
      </c>
      <c r="BM11" s="17"/>
      <c r="BN11" s="17">
        <v>0.42251234681811201</v>
      </c>
      <c r="BO11" s="17"/>
      <c r="BP11" s="17">
        <v>0.41985727773162301</v>
      </c>
      <c r="BQ11" s="17">
        <v>0.36876426743590701</v>
      </c>
    </row>
    <row r="12" spans="2:69" x14ac:dyDescent="0.35">
      <c r="B12" s="18" t="s">
        <v>140</v>
      </c>
      <c r="C12" s="17">
        <v>0.39079710358550901</v>
      </c>
      <c r="D12" s="17">
        <v>0.415907008946654</v>
      </c>
      <c r="E12" s="17">
        <v>0.36621622477576998</v>
      </c>
      <c r="F12" s="17"/>
      <c r="G12" s="17">
        <v>0.37312175967473299</v>
      </c>
      <c r="H12" s="17">
        <v>0.36693414273388503</v>
      </c>
      <c r="I12" s="17">
        <v>0.44623980300894001</v>
      </c>
      <c r="J12" s="17">
        <v>0.41990017201401703</v>
      </c>
      <c r="K12" s="17">
        <v>0.35947930656037902</v>
      </c>
      <c r="L12" s="17"/>
      <c r="M12" s="17">
        <v>0.41029431925760701</v>
      </c>
      <c r="N12" s="17">
        <v>0.411078840113352</v>
      </c>
      <c r="O12" s="17">
        <v>0.38332168850993797</v>
      </c>
      <c r="P12" s="17">
        <v>0.40257397742867002</v>
      </c>
      <c r="Q12" s="17">
        <v>0.33565129779392699</v>
      </c>
      <c r="R12" s="17"/>
      <c r="S12" s="17">
        <v>0.36732409641001901</v>
      </c>
      <c r="T12" s="17">
        <v>0.433266315498613</v>
      </c>
      <c r="U12" s="17">
        <v>0.38844406936943998</v>
      </c>
      <c r="V12" s="17">
        <v>0.38063720667475098</v>
      </c>
      <c r="W12" s="17"/>
      <c r="X12" s="17">
        <v>0.40623240127246701</v>
      </c>
      <c r="Y12" s="17">
        <v>0.39801726283268402</v>
      </c>
      <c r="Z12" s="17">
        <v>0.27986595427289601</v>
      </c>
      <c r="AA12" s="17"/>
      <c r="AB12" s="17">
        <v>0.38782325916515997</v>
      </c>
      <c r="AC12" s="17">
        <v>0.39606629897198797</v>
      </c>
      <c r="AD12" s="17"/>
      <c r="AE12" s="17">
        <v>0.37182331754155801</v>
      </c>
      <c r="AF12" s="17">
        <v>0.39485940206910602</v>
      </c>
      <c r="AG12" s="17"/>
      <c r="AH12" s="17">
        <v>0.41476264387530698</v>
      </c>
      <c r="AI12" s="17">
        <v>0.32787336126087002</v>
      </c>
      <c r="AJ12" s="17"/>
      <c r="AK12" s="17">
        <v>0.244525221169729</v>
      </c>
      <c r="AL12" s="17">
        <v>0.43488600225170698</v>
      </c>
      <c r="AM12" s="17">
        <v>0.34816840175048702</v>
      </c>
      <c r="AN12" s="17">
        <v>0.458184888505065</v>
      </c>
      <c r="AO12" s="17">
        <v>0.47968800204322998</v>
      </c>
      <c r="AP12" s="17"/>
      <c r="AQ12" s="17">
        <v>0.40687909850848097</v>
      </c>
      <c r="AR12" s="17">
        <v>0.38589904495843103</v>
      </c>
      <c r="AS12" s="17"/>
      <c r="AT12" s="17">
        <v>0.37698546904256602</v>
      </c>
      <c r="AU12" s="17">
        <v>0.39845397281919998</v>
      </c>
      <c r="AV12" s="17"/>
      <c r="AW12" s="17">
        <v>0.41015697514578398</v>
      </c>
      <c r="AX12" s="17">
        <v>0.48645861177662297</v>
      </c>
      <c r="AY12" s="17">
        <v>0.23158784414485301</v>
      </c>
      <c r="AZ12" s="17">
        <v>0.44332391450185299</v>
      </c>
      <c r="BA12" s="17">
        <v>0.30623525284488001</v>
      </c>
      <c r="BB12" s="17"/>
      <c r="BC12" s="17">
        <v>0.42046822502603098</v>
      </c>
      <c r="BD12" s="17"/>
      <c r="BE12" s="17">
        <v>0.46059083309871801</v>
      </c>
      <c r="BF12" s="17">
        <v>0.162546981779565</v>
      </c>
      <c r="BG12" s="17">
        <v>0.36347027107920798</v>
      </c>
      <c r="BH12" s="17">
        <v>0.41050122500200897</v>
      </c>
      <c r="BI12" s="17"/>
      <c r="BJ12" s="17">
        <v>0.39792168244101001</v>
      </c>
      <c r="BK12" s="17"/>
      <c r="BL12" s="17">
        <v>0.389677775269964</v>
      </c>
      <c r="BM12" s="17"/>
      <c r="BN12" s="17">
        <v>0.43812648143135302</v>
      </c>
      <c r="BO12" s="17"/>
      <c r="BP12" s="17">
        <v>0.37261110916979701</v>
      </c>
      <c r="BQ12" s="17">
        <v>0.48409434449331501</v>
      </c>
    </row>
    <row r="13" spans="2:69" x14ac:dyDescent="0.35">
      <c r="B13" s="18" t="s">
        <v>141</v>
      </c>
      <c r="C13" s="19">
        <v>0.11727446525917599</v>
      </c>
      <c r="D13" s="19">
        <v>6.8967357612706698E-2</v>
      </c>
      <c r="E13" s="19">
        <v>0.160637510875002</v>
      </c>
      <c r="F13" s="19"/>
      <c r="G13" s="19">
        <v>0.131512254289672</v>
      </c>
      <c r="H13" s="19">
        <v>0.116988684718108</v>
      </c>
      <c r="I13" s="19">
        <v>0.14641738755660799</v>
      </c>
      <c r="J13" s="19">
        <v>0.10502459955459401</v>
      </c>
      <c r="K13" s="19">
        <v>5.8672023446758599E-2</v>
      </c>
      <c r="L13" s="19"/>
      <c r="M13" s="19">
        <v>0.11568973842274501</v>
      </c>
      <c r="N13" s="19">
        <v>0.104742003003503</v>
      </c>
      <c r="O13" s="19">
        <v>0.14234830021963901</v>
      </c>
      <c r="P13" s="19">
        <v>0.133004202016201</v>
      </c>
      <c r="Q13" s="19">
        <v>0.105874035552777</v>
      </c>
      <c r="R13" s="19"/>
      <c r="S13" s="19">
        <v>0.204025605555363</v>
      </c>
      <c r="T13" s="19">
        <v>9.9879943798206597E-2</v>
      </c>
      <c r="U13" s="19">
        <v>0.114185712191699</v>
      </c>
      <c r="V13" s="19">
        <v>4.7085796029750798E-2</v>
      </c>
      <c r="W13" s="19"/>
      <c r="X13" s="19">
        <v>0.128284234102958</v>
      </c>
      <c r="Y13" s="19">
        <v>9.8566048301376594E-2</v>
      </c>
      <c r="Z13" s="19">
        <v>6.8411678645175805E-2</v>
      </c>
      <c r="AA13" s="19"/>
      <c r="AB13" s="19">
        <v>0.13989812538569099</v>
      </c>
      <c r="AC13" s="19">
        <v>7.7188815603742703E-2</v>
      </c>
      <c r="AD13" s="19"/>
      <c r="AE13" s="19">
        <v>0.124706304766678</v>
      </c>
      <c r="AF13" s="19">
        <v>0.115683304154496</v>
      </c>
      <c r="AG13" s="19"/>
      <c r="AH13" s="19">
        <v>0.119995684854169</v>
      </c>
      <c r="AI13" s="19">
        <v>0.144466317303965</v>
      </c>
      <c r="AJ13" s="19"/>
      <c r="AK13" s="19">
        <v>0.108219843437812</v>
      </c>
      <c r="AL13" s="19">
        <v>0.105858519640707</v>
      </c>
      <c r="AM13" s="19">
        <v>0.154935199811671</v>
      </c>
      <c r="AN13" s="19">
        <v>8.4188186525746E-2</v>
      </c>
      <c r="AO13" s="19">
        <v>7.92624466888706E-2</v>
      </c>
      <c r="AP13" s="19"/>
      <c r="AQ13" s="19">
        <v>0.109691601494906</v>
      </c>
      <c r="AR13" s="19">
        <v>0.119583961777266</v>
      </c>
      <c r="AS13" s="19"/>
      <c r="AT13" s="19">
        <v>0.12552698643330401</v>
      </c>
      <c r="AU13" s="19">
        <v>0.116422223793254</v>
      </c>
      <c r="AV13" s="19"/>
      <c r="AW13" s="19">
        <v>0.27620399011239999</v>
      </c>
      <c r="AX13" s="19">
        <v>0.124521939659893</v>
      </c>
      <c r="AY13" s="19">
        <v>8.0772385697781696E-2</v>
      </c>
      <c r="AZ13" s="19">
        <v>0.12697922905591899</v>
      </c>
      <c r="BA13" s="19">
        <v>8.1004764397847706E-2</v>
      </c>
      <c r="BB13" s="19"/>
      <c r="BC13" s="19">
        <v>7.1951373970417398E-2</v>
      </c>
      <c r="BD13" s="19"/>
      <c r="BE13" s="19">
        <v>0.107763231726728</v>
      </c>
      <c r="BF13" s="19">
        <v>7.9963363750246694E-2</v>
      </c>
      <c r="BG13" s="19">
        <v>9.5436546912571002E-2</v>
      </c>
      <c r="BH13" s="19">
        <v>9.6371155160486693E-2</v>
      </c>
      <c r="BI13" s="19"/>
      <c r="BJ13" s="19">
        <v>0.12327277224170601</v>
      </c>
      <c r="BK13" s="19"/>
      <c r="BL13" s="19">
        <v>0.107310827083979</v>
      </c>
      <c r="BM13" s="19"/>
      <c r="BN13" s="19">
        <v>9.2211233800873496E-2</v>
      </c>
      <c r="BO13" s="19"/>
      <c r="BP13" s="19">
        <v>0.11435605937444999</v>
      </c>
      <c r="BQ13" s="19">
        <v>0.10131227448773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307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2.2103855482014999E-2</v>
      </c>
      <c r="D9" s="17">
        <v>3.2029374441446101E-2</v>
      </c>
      <c r="E9" s="17">
        <v>1.33661613164221E-2</v>
      </c>
      <c r="F9" s="17"/>
      <c r="G9" s="17">
        <v>2.8552403102834498E-2</v>
      </c>
      <c r="H9" s="17">
        <v>2.6676644980596499E-2</v>
      </c>
      <c r="I9" s="17">
        <v>1.31097210618384E-2</v>
      </c>
      <c r="J9" s="17">
        <v>2.31280814616164E-2</v>
      </c>
      <c r="K9" s="17">
        <v>1.32850347943653E-2</v>
      </c>
      <c r="L9" s="17"/>
      <c r="M9" s="17">
        <v>0</v>
      </c>
      <c r="N9" s="17">
        <v>2.5710954866027199E-2</v>
      </c>
      <c r="O9" s="17">
        <v>2.2671465686557101E-2</v>
      </c>
      <c r="P9" s="17">
        <v>2.4217252028931099E-2</v>
      </c>
      <c r="Q9" s="17">
        <v>2.26680784060765E-2</v>
      </c>
      <c r="R9" s="17"/>
      <c r="S9" s="17">
        <v>1.9527076417431101E-2</v>
      </c>
      <c r="T9" s="17">
        <v>3.8993788456244197E-2</v>
      </c>
      <c r="U9" s="17">
        <v>8.2974773285948399E-3</v>
      </c>
      <c r="V9" s="17">
        <v>2.504824745716E-2</v>
      </c>
      <c r="W9" s="17"/>
      <c r="X9" s="17">
        <v>2.58860041181409E-2</v>
      </c>
      <c r="Y9" s="17">
        <v>1.9869751149307498E-2</v>
      </c>
      <c r="Z9" s="17">
        <v>0</v>
      </c>
      <c r="AA9" s="17"/>
      <c r="AB9" s="17">
        <v>2.4962214408243501E-2</v>
      </c>
      <c r="AC9" s="17">
        <v>1.7039282646959201E-2</v>
      </c>
      <c r="AD9" s="17"/>
      <c r="AE9" s="17">
        <v>3.7713453021398897E-2</v>
      </c>
      <c r="AF9" s="17">
        <v>1.87618316884029E-2</v>
      </c>
      <c r="AG9" s="17"/>
      <c r="AH9" s="17">
        <v>2.61340102483749E-2</v>
      </c>
      <c r="AI9" s="17">
        <v>0</v>
      </c>
      <c r="AJ9" s="17"/>
      <c r="AK9" s="17">
        <v>1.37364143305882E-2</v>
      </c>
      <c r="AL9" s="17">
        <v>2.0434430499513101E-2</v>
      </c>
      <c r="AM9" s="17">
        <v>2.4646266605816401E-2</v>
      </c>
      <c r="AN9" s="17">
        <v>3.4683483574852E-2</v>
      </c>
      <c r="AO9" s="17">
        <v>0</v>
      </c>
      <c r="AP9" s="17"/>
      <c r="AQ9" s="17">
        <v>0</v>
      </c>
      <c r="AR9" s="17">
        <v>2.8835979236184299E-2</v>
      </c>
      <c r="AS9" s="17"/>
      <c r="AT9" s="17">
        <v>1.2041855688252801E-2</v>
      </c>
      <c r="AU9" s="17">
        <v>2.7615858023286699E-2</v>
      </c>
      <c r="AV9" s="17"/>
      <c r="AW9" s="17">
        <v>2.3260182656769698E-2</v>
      </c>
      <c r="AX9" s="17">
        <v>1.7434184198598102E-2</v>
      </c>
      <c r="AY9" s="17">
        <v>4.8313573149093798E-2</v>
      </c>
      <c r="AZ9" s="17">
        <v>2.6653899000929099E-2</v>
      </c>
      <c r="BA9" s="17">
        <v>0</v>
      </c>
      <c r="BB9" s="17"/>
      <c r="BC9" s="17">
        <v>1.6309411341710801E-2</v>
      </c>
      <c r="BD9" s="17"/>
      <c r="BE9" s="17">
        <v>2.16889222323269E-2</v>
      </c>
      <c r="BF9" s="17">
        <v>6.0430254480748999E-2</v>
      </c>
      <c r="BG9" s="17">
        <v>3.4024740161396699E-2</v>
      </c>
      <c r="BH9" s="17">
        <v>7.5037308831583703E-3</v>
      </c>
      <c r="BI9" s="17"/>
      <c r="BJ9" s="17">
        <v>2.2015348736914801E-2</v>
      </c>
      <c r="BK9" s="17"/>
      <c r="BL9" s="17">
        <v>2.24725084033418E-2</v>
      </c>
      <c r="BM9" s="17"/>
      <c r="BN9" s="17">
        <v>1.9843059996187299E-2</v>
      </c>
      <c r="BO9" s="17"/>
      <c r="BP9" s="17">
        <v>1.8164438647464799E-2</v>
      </c>
      <c r="BQ9" s="17">
        <v>2.11148680536794E-2</v>
      </c>
    </row>
    <row r="10" spans="2:69" x14ac:dyDescent="0.35">
      <c r="B10" s="18" t="s">
        <v>303</v>
      </c>
      <c r="C10" s="17">
        <v>0.18722304625306199</v>
      </c>
      <c r="D10" s="17">
        <v>0.17087395426621099</v>
      </c>
      <c r="E10" s="17">
        <v>0.20244806870234</v>
      </c>
      <c r="F10" s="17"/>
      <c r="G10" s="17">
        <v>0.17024717958003899</v>
      </c>
      <c r="H10" s="17">
        <v>0.16442597980191001</v>
      </c>
      <c r="I10" s="17">
        <v>0.16140670890179601</v>
      </c>
      <c r="J10" s="17">
        <v>0.152108994150461</v>
      </c>
      <c r="K10" s="17">
        <v>0.334696877026051</v>
      </c>
      <c r="L10" s="17"/>
      <c r="M10" s="17">
        <v>0.26079751107736099</v>
      </c>
      <c r="N10" s="17">
        <v>0.172178910487466</v>
      </c>
      <c r="O10" s="17">
        <v>0.24605435085177399</v>
      </c>
      <c r="P10" s="17">
        <v>0.17938615295544999</v>
      </c>
      <c r="Q10" s="17">
        <v>0.1287539724334</v>
      </c>
      <c r="R10" s="17"/>
      <c r="S10" s="17">
        <v>9.9070878724502404E-2</v>
      </c>
      <c r="T10" s="17">
        <v>0.137580346931782</v>
      </c>
      <c r="U10" s="17">
        <v>0.22273409731471899</v>
      </c>
      <c r="V10" s="17">
        <v>0.26526573136784098</v>
      </c>
      <c r="W10" s="17"/>
      <c r="X10" s="17">
        <v>0.18309879671523899</v>
      </c>
      <c r="Y10" s="17">
        <v>0.115080074583434</v>
      </c>
      <c r="Z10" s="17">
        <v>0.30592461244118202</v>
      </c>
      <c r="AA10" s="17"/>
      <c r="AB10" s="17">
        <v>0.13993701079662099</v>
      </c>
      <c r="AC10" s="17">
        <v>0.271006635659087</v>
      </c>
      <c r="AD10" s="17"/>
      <c r="AE10" s="17">
        <v>0.194295597216011</v>
      </c>
      <c r="AF10" s="17">
        <v>0.185708809032015</v>
      </c>
      <c r="AG10" s="17"/>
      <c r="AH10" s="17">
        <v>0.162770508461522</v>
      </c>
      <c r="AI10" s="17">
        <v>0.220121214327689</v>
      </c>
      <c r="AJ10" s="17"/>
      <c r="AK10" s="17">
        <v>0.33915001640435999</v>
      </c>
      <c r="AL10" s="17">
        <v>0.188880794241234</v>
      </c>
      <c r="AM10" s="17">
        <v>0.15952554568657801</v>
      </c>
      <c r="AN10" s="17">
        <v>0.14516143297700601</v>
      </c>
      <c r="AO10" s="17">
        <v>0.18897839839647701</v>
      </c>
      <c r="AP10" s="17"/>
      <c r="AQ10" s="17">
        <v>0.184084524504913</v>
      </c>
      <c r="AR10" s="17">
        <v>0.188178939075963</v>
      </c>
      <c r="AS10" s="17"/>
      <c r="AT10" s="17">
        <v>0.20889710301991801</v>
      </c>
      <c r="AU10" s="17">
        <v>0.17567528869416801</v>
      </c>
      <c r="AV10" s="17"/>
      <c r="AW10" s="17">
        <v>7.1518911335012494E-2</v>
      </c>
      <c r="AX10" s="17">
        <v>0.124595544133495</v>
      </c>
      <c r="AY10" s="17">
        <v>0.367039475592424</v>
      </c>
      <c r="AZ10" s="17">
        <v>0.16526217234009</v>
      </c>
      <c r="BA10" s="17">
        <v>0.156665240542296</v>
      </c>
      <c r="BB10" s="17"/>
      <c r="BC10" s="17">
        <v>0.158248785531686</v>
      </c>
      <c r="BD10" s="17"/>
      <c r="BE10" s="17">
        <v>0.121470865514541</v>
      </c>
      <c r="BF10" s="17">
        <v>0.432219441722904</v>
      </c>
      <c r="BG10" s="17">
        <v>0.268155316614827</v>
      </c>
      <c r="BH10" s="17">
        <v>0.119982766586163</v>
      </c>
      <c r="BI10" s="17"/>
      <c r="BJ10" s="17">
        <v>0.175374432901727</v>
      </c>
      <c r="BK10" s="17"/>
      <c r="BL10" s="17">
        <v>0.184370930605046</v>
      </c>
      <c r="BM10" s="17"/>
      <c r="BN10" s="17">
        <v>0.1612437755278</v>
      </c>
      <c r="BO10" s="17"/>
      <c r="BP10" s="17">
        <v>0.18995595821759201</v>
      </c>
      <c r="BQ10" s="17">
        <v>0.172234720393448</v>
      </c>
    </row>
    <row r="11" spans="2:69" x14ac:dyDescent="0.35">
      <c r="B11" s="18" t="s">
        <v>139</v>
      </c>
      <c r="C11" s="17">
        <v>0.39575920473739801</v>
      </c>
      <c r="D11" s="17">
        <v>0.41409534378643098</v>
      </c>
      <c r="E11" s="17">
        <v>0.38093865985526199</v>
      </c>
      <c r="F11" s="17"/>
      <c r="G11" s="17">
        <v>0.41031741904750801</v>
      </c>
      <c r="H11" s="17">
        <v>0.39267788825371802</v>
      </c>
      <c r="I11" s="17">
        <v>0.374332151126053</v>
      </c>
      <c r="J11" s="17">
        <v>0.39657411057681702</v>
      </c>
      <c r="K11" s="17">
        <v>0.40364178745600598</v>
      </c>
      <c r="L11" s="17"/>
      <c r="M11" s="17">
        <v>0.32777714530692298</v>
      </c>
      <c r="N11" s="17">
        <v>0.39508300824777898</v>
      </c>
      <c r="O11" s="17">
        <v>0.35737294996998098</v>
      </c>
      <c r="P11" s="17">
        <v>0.40972775120737298</v>
      </c>
      <c r="Q11" s="17">
        <v>0.45900456728036698</v>
      </c>
      <c r="R11" s="17"/>
      <c r="S11" s="17">
        <v>0.396659567689777</v>
      </c>
      <c r="T11" s="17">
        <v>0.40032702889128402</v>
      </c>
      <c r="U11" s="17">
        <v>0.42870443537152098</v>
      </c>
      <c r="V11" s="17">
        <v>0.38015812712923103</v>
      </c>
      <c r="W11" s="17"/>
      <c r="X11" s="17">
        <v>0.38116070551742998</v>
      </c>
      <c r="Y11" s="17">
        <v>0.45881394475258103</v>
      </c>
      <c r="Z11" s="17">
        <v>0.41203416804752702</v>
      </c>
      <c r="AA11" s="17"/>
      <c r="AB11" s="17">
        <v>0.41248172382100601</v>
      </c>
      <c r="AC11" s="17">
        <v>0.36612947030922799</v>
      </c>
      <c r="AD11" s="17"/>
      <c r="AE11" s="17">
        <v>0.37257577432199002</v>
      </c>
      <c r="AF11" s="17">
        <v>0.40072279049740001</v>
      </c>
      <c r="AG11" s="17"/>
      <c r="AH11" s="17">
        <v>0.399275861342691</v>
      </c>
      <c r="AI11" s="17">
        <v>0.38180312979307601</v>
      </c>
      <c r="AJ11" s="17"/>
      <c r="AK11" s="17">
        <v>0.381814735394222</v>
      </c>
      <c r="AL11" s="17">
        <v>0.404376527536775</v>
      </c>
      <c r="AM11" s="17">
        <v>0.38967027123744102</v>
      </c>
      <c r="AN11" s="17">
        <v>0.41810902563432301</v>
      </c>
      <c r="AO11" s="17">
        <v>0.36397500529650201</v>
      </c>
      <c r="AP11" s="17"/>
      <c r="AQ11" s="17">
        <v>0.41366493604781601</v>
      </c>
      <c r="AR11" s="17">
        <v>0.39030569463873199</v>
      </c>
      <c r="AS11" s="17"/>
      <c r="AT11" s="17">
        <v>0.38775870608858998</v>
      </c>
      <c r="AU11" s="17">
        <v>0.39507517416516702</v>
      </c>
      <c r="AV11" s="17"/>
      <c r="AW11" s="17">
        <v>0.25355234727350501</v>
      </c>
      <c r="AX11" s="17">
        <v>0.38558878469213498</v>
      </c>
      <c r="AY11" s="17">
        <v>0.36520915189400499</v>
      </c>
      <c r="AZ11" s="17">
        <v>0.43238116337451099</v>
      </c>
      <c r="BA11" s="17">
        <v>0.44576517195710103</v>
      </c>
      <c r="BB11" s="17"/>
      <c r="BC11" s="17">
        <v>0.36509806184846499</v>
      </c>
      <c r="BD11" s="17"/>
      <c r="BE11" s="17">
        <v>0.41841856387306298</v>
      </c>
      <c r="BF11" s="17">
        <v>0.34288362139643103</v>
      </c>
      <c r="BG11" s="17">
        <v>0.40363795515505602</v>
      </c>
      <c r="BH11" s="17">
        <v>0.377719002700241</v>
      </c>
      <c r="BI11" s="17"/>
      <c r="BJ11" s="17">
        <v>0.39797610706932801</v>
      </c>
      <c r="BK11" s="17"/>
      <c r="BL11" s="17">
        <v>0.40494036004871098</v>
      </c>
      <c r="BM11" s="17"/>
      <c r="BN11" s="17">
        <v>0.40113390435867302</v>
      </c>
      <c r="BO11" s="17"/>
      <c r="BP11" s="17">
        <v>0.40895089108993299</v>
      </c>
      <c r="BQ11" s="17">
        <v>0.37094397276808599</v>
      </c>
    </row>
    <row r="12" spans="2:69" x14ac:dyDescent="0.35">
      <c r="B12" s="18" t="s">
        <v>140</v>
      </c>
      <c r="C12" s="17">
        <v>0.30489631794587202</v>
      </c>
      <c r="D12" s="17">
        <v>0.32482271580232502</v>
      </c>
      <c r="E12" s="17">
        <v>0.28460181540690099</v>
      </c>
      <c r="F12" s="17"/>
      <c r="G12" s="17">
        <v>0.31632957309904602</v>
      </c>
      <c r="H12" s="17">
        <v>0.27629600154894901</v>
      </c>
      <c r="I12" s="17">
        <v>0.35331885960647702</v>
      </c>
      <c r="J12" s="17">
        <v>0.36748686222451099</v>
      </c>
      <c r="K12" s="17">
        <v>0.20298931207118401</v>
      </c>
      <c r="L12" s="17"/>
      <c r="M12" s="17">
        <v>0.31923006507568402</v>
      </c>
      <c r="N12" s="17">
        <v>0.33091402239332002</v>
      </c>
      <c r="O12" s="17">
        <v>0.268811680118343</v>
      </c>
      <c r="P12" s="17">
        <v>0.30135141980659802</v>
      </c>
      <c r="Q12" s="17">
        <v>0.28250436751781499</v>
      </c>
      <c r="R12" s="17"/>
      <c r="S12" s="17">
        <v>0.327791870038801</v>
      </c>
      <c r="T12" s="17">
        <v>0.38921568939302698</v>
      </c>
      <c r="U12" s="17">
        <v>0.217797907493154</v>
      </c>
      <c r="V12" s="17">
        <v>0.272926867348177</v>
      </c>
      <c r="W12" s="17"/>
      <c r="X12" s="17">
        <v>0.31577274036834901</v>
      </c>
      <c r="Y12" s="17">
        <v>0.33316662663313601</v>
      </c>
      <c r="Z12" s="17">
        <v>0.19732356082543501</v>
      </c>
      <c r="AA12" s="17"/>
      <c r="AB12" s="17">
        <v>0.31344966611748198</v>
      </c>
      <c r="AC12" s="17">
        <v>0.28974109919387497</v>
      </c>
      <c r="AD12" s="17"/>
      <c r="AE12" s="17">
        <v>0.29407784351378502</v>
      </c>
      <c r="AF12" s="17">
        <v>0.30721255953194698</v>
      </c>
      <c r="AG12" s="17"/>
      <c r="AH12" s="17">
        <v>0.32393727474923001</v>
      </c>
      <c r="AI12" s="17">
        <v>0.26702914442306602</v>
      </c>
      <c r="AJ12" s="17"/>
      <c r="AK12" s="17">
        <v>0.17539947137355</v>
      </c>
      <c r="AL12" s="17">
        <v>0.329293814628631</v>
      </c>
      <c r="AM12" s="17">
        <v>0.28614952410890998</v>
      </c>
      <c r="AN12" s="17">
        <v>0.32998259290071502</v>
      </c>
      <c r="AO12" s="17">
        <v>0.42526548190848401</v>
      </c>
      <c r="AP12" s="17"/>
      <c r="AQ12" s="17">
        <v>0.30551696889244101</v>
      </c>
      <c r="AR12" s="17">
        <v>0.304707287621101</v>
      </c>
      <c r="AS12" s="17"/>
      <c r="AT12" s="17">
        <v>0.30247359957188402</v>
      </c>
      <c r="AU12" s="17">
        <v>0.30859673687160399</v>
      </c>
      <c r="AV12" s="17"/>
      <c r="AW12" s="17">
        <v>0.39937839071398201</v>
      </c>
      <c r="AX12" s="17">
        <v>0.38896733185336801</v>
      </c>
      <c r="AY12" s="17">
        <v>0.13208810349022801</v>
      </c>
      <c r="AZ12" s="17">
        <v>0.31442977316170601</v>
      </c>
      <c r="BA12" s="17">
        <v>0.30377347885924399</v>
      </c>
      <c r="BB12" s="17"/>
      <c r="BC12" s="17">
        <v>0.38993045537139598</v>
      </c>
      <c r="BD12" s="17"/>
      <c r="BE12" s="17">
        <v>0.37616436126157599</v>
      </c>
      <c r="BF12" s="17">
        <v>7.1014804347740504E-2</v>
      </c>
      <c r="BG12" s="17">
        <v>0.25911185640234202</v>
      </c>
      <c r="BH12" s="17">
        <v>0.40068451545205602</v>
      </c>
      <c r="BI12" s="17"/>
      <c r="BJ12" s="17">
        <v>0.310193127859478</v>
      </c>
      <c r="BK12" s="17"/>
      <c r="BL12" s="17">
        <v>0.30459300818201601</v>
      </c>
      <c r="BM12" s="17"/>
      <c r="BN12" s="17">
        <v>0.35823895620842999</v>
      </c>
      <c r="BO12" s="17"/>
      <c r="BP12" s="17">
        <v>0.301540502462945</v>
      </c>
      <c r="BQ12" s="17">
        <v>0.33439416429705698</v>
      </c>
    </row>
    <row r="13" spans="2:69" x14ac:dyDescent="0.35">
      <c r="B13" s="18" t="s">
        <v>141</v>
      </c>
      <c r="C13" s="19">
        <v>9.0017575581652604E-2</v>
      </c>
      <c r="D13" s="19">
        <v>5.8178611703586097E-2</v>
      </c>
      <c r="E13" s="19">
        <v>0.11864529471907501</v>
      </c>
      <c r="F13" s="19"/>
      <c r="G13" s="19">
        <v>7.4553425170571494E-2</v>
      </c>
      <c r="H13" s="19">
        <v>0.13992348541482599</v>
      </c>
      <c r="I13" s="19">
        <v>9.7832559303835304E-2</v>
      </c>
      <c r="J13" s="19">
        <v>6.0701951586594603E-2</v>
      </c>
      <c r="K13" s="19">
        <v>4.5386988652393198E-2</v>
      </c>
      <c r="L13" s="19"/>
      <c r="M13" s="19">
        <v>9.2195278540031497E-2</v>
      </c>
      <c r="N13" s="19">
        <v>7.6113104005408799E-2</v>
      </c>
      <c r="O13" s="19">
        <v>0.105089553373345</v>
      </c>
      <c r="P13" s="19">
        <v>8.5317424001647296E-2</v>
      </c>
      <c r="Q13" s="19">
        <v>0.10706901436234099</v>
      </c>
      <c r="R13" s="19"/>
      <c r="S13" s="19">
        <v>0.156950607129488</v>
      </c>
      <c r="T13" s="19">
        <v>3.3883146327663503E-2</v>
      </c>
      <c r="U13" s="19">
        <v>0.122466082492012</v>
      </c>
      <c r="V13" s="19">
        <v>5.6601026697590498E-2</v>
      </c>
      <c r="W13" s="19"/>
      <c r="X13" s="19">
        <v>9.40817532808403E-2</v>
      </c>
      <c r="Y13" s="19">
        <v>7.3069602881541101E-2</v>
      </c>
      <c r="Z13" s="19">
        <v>8.4717658685856498E-2</v>
      </c>
      <c r="AA13" s="19"/>
      <c r="AB13" s="19">
        <v>0.109169384856647</v>
      </c>
      <c r="AC13" s="19">
        <v>5.60835121908504E-2</v>
      </c>
      <c r="AD13" s="19"/>
      <c r="AE13" s="19">
        <v>0.101337331926815</v>
      </c>
      <c r="AF13" s="19">
        <v>8.7594009250235499E-2</v>
      </c>
      <c r="AG13" s="19"/>
      <c r="AH13" s="19">
        <v>8.7882345198182596E-2</v>
      </c>
      <c r="AI13" s="19">
        <v>0.131046511456168</v>
      </c>
      <c r="AJ13" s="19"/>
      <c r="AK13" s="19">
        <v>8.9899362497279395E-2</v>
      </c>
      <c r="AL13" s="19">
        <v>5.70144330938471E-2</v>
      </c>
      <c r="AM13" s="19">
        <v>0.14000839236125401</v>
      </c>
      <c r="AN13" s="19">
        <v>7.2063464913104003E-2</v>
      </c>
      <c r="AO13" s="19">
        <v>2.1781114398537499E-2</v>
      </c>
      <c r="AP13" s="19"/>
      <c r="AQ13" s="19">
        <v>9.6733570554830395E-2</v>
      </c>
      <c r="AR13" s="19">
        <v>8.7972099428019604E-2</v>
      </c>
      <c r="AS13" s="19"/>
      <c r="AT13" s="19">
        <v>8.8828735631355599E-2</v>
      </c>
      <c r="AU13" s="19">
        <v>9.3036942245774204E-2</v>
      </c>
      <c r="AV13" s="19"/>
      <c r="AW13" s="19">
        <v>0.25229016802073101</v>
      </c>
      <c r="AX13" s="19">
        <v>8.3414155122404104E-2</v>
      </c>
      <c r="AY13" s="19">
        <v>8.7349695874249803E-2</v>
      </c>
      <c r="AZ13" s="19">
        <v>6.1272992122763201E-2</v>
      </c>
      <c r="BA13" s="19">
        <v>9.3796108641358497E-2</v>
      </c>
      <c r="BB13" s="19"/>
      <c r="BC13" s="19">
        <v>7.0413285906741799E-2</v>
      </c>
      <c r="BD13" s="19"/>
      <c r="BE13" s="19">
        <v>6.2257287118492502E-2</v>
      </c>
      <c r="BF13" s="19">
        <v>9.3451878052176099E-2</v>
      </c>
      <c r="BG13" s="19">
        <v>3.50701316663777E-2</v>
      </c>
      <c r="BH13" s="19">
        <v>9.4109984378381195E-2</v>
      </c>
      <c r="BI13" s="19"/>
      <c r="BJ13" s="19">
        <v>9.4440983432551903E-2</v>
      </c>
      <c r="BK13" s="19"/>
      <c r="BL13" s="19">
        <v>8.3623192760885895E-2</v>
      </c>
      <c r="BM13" s="19"/>
      <c r="BN13" s="19">
        <v>5.9540303908909402E-2</v>
      </c>
      <c r="BO13" s="19"/>
      <c r="BP13" s="19">
        <v>8.1388209582065593E-2</v>
      </c>
      <c r="BQ13" s="19">
        <v>0.10131227448773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308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4.8586206193705399E-2</v>
      </c>
      <c r="D9" s="17">
        <v>5.5158696653904098E-2</v>
      </c>
      <c r="E9" s="17">
        <v>4.2926650449033203E-2</v>
      </c>
      <c r="F9" s="17"/>
      <c r="G9" s="17">
        <v>5.1140739720045299E-2</v>
      </c>
      <c r="H9" s="17">
        <v>4.5566805379228803E-2</v>
      </c>
      <c r="I9" s="17">
        <v>1.31097210618384E-2</v>
      </c>
      <c r="J9" s="17">
        <v>2.31280814616164E-2</v>
      </c>
      <c r="K9" s="17">
        <v>0.126141581618817</v>
      </c>
      <c r="L9" s="17"/>
      <c r="M9" s="17">
        <v>0.110951027733248</v>
      </c>
      <c r="N9" s="17">
        <v>3.3394564143953198E-2</v>
      </c>
      <c r="O9" s="17">
        <v>3.6300157039989102E-2</v>
      </c>
      <c r="P9" s="17">
        <v>4.16454508874851E-2</v>
      </c>
      <c r="Q9" s="17">
        <v>6.9878007309440396E-2</v>
      </c>
      <c r="R9" s="17"/>
      <c r="S9" s="17">
        <v>7.8354059897466105E-2</v>
      </c>
      <c r="T9" s="17">
        <v>4.8935929750574703E-2</v>
      </c>
      <c r="U9" s="17">
        <v>6.3448387783739499E-2</v>
      </c>
      <c r="V9" s="17">
        <v>6.2951270264910604E-3</v>
      </c>
      <c r="W9" s="17"/>
      <c r="X9" s="17">
        <v>3.7980216547033797E-2</v>
      </c>
      <c r="Y9" s="17">
        <v>1.0793744224574801E-2</v>
      </c>
      <c r="Z9" s="17">
        <v>0.16645403865272701</v>
      </c>
      <c r="AA9" s="17"/>
      <c r="AB9" s="17">
        <v>4.23500261075151E-2</v>
      </c>
      <c r="AC9" s="17">
        <v>5.9635759127461101E-2</v>
      </c>
      <c r="AD9" s="17"/>
      <c r="AE9" s="17">
        <v>3.6965876233968402E-2</v>
      </c>
      <c r="AF9" s="17">
        <v>5.1074125508542297E-2</v>
      </c>
      <c r="AG9" s="17"/>
      <c r="AH9" s="17">
        <v>2.5075970992226599E-2</v>
      </c>
      <c r="AI9" s="17">
        <v>7.8196448935982599E-2</v>
      </c>
      <c r="AJ9" s="17"/>
      <c r="AK9" s="17">
        <v>0.148590760547262</v>
      </c>
      <c r="AL9" s="17">
        <v>6.2291405744206697E-2</v>
      </c>
      <c r="AM9" s="17">
        <v>3.63367923107989E-2</v>
      </c>
      <c r="AN9" s="17">
        <v>1.4327685884847299E-2</v>
      </c>
      <c r="AO9" s="17">
        <v>0</v>
      </c>
      <c r="AP9" s="17"/>
      <c r="AQ9" s="17">
        <v>2.0004916310315701E-2</v>
      </c>
      <c r="AR9" s="17">
        <v>5.72911482209153E-2</v>
      </c>
      <c r="AS9" s="17"/>
      <c r="AT9" s="17">
        <v>2.6209180741898701E-2</v>
      </c>
      <c r="AU9" s="17">
        <v>5.7290245977312797E-2</v>
      </c>
      <c r="AV9" s="17"/>
      <c r="AW9" s="17">
        <v>4.8122356813186003E-2</v>
      </c>
      <c r="AX9" s="17">
        <v>2.5650579167803202E-2</v>
      </c>
      <c r="AY9" s="17">
        <v>8.90552084909286E-2</v>
      </c>
      <c r="AZ9" s="17">
        <v>1.59574870921118E-2</v>
      </c>
      <c r="BA9" s="17">
        <v>9.6350407854502995E-2</v>
      </c>
      <c r="BB9" s="17"/>
      <c r="BC9" s="17">
        <v>6.3522346422246606E-2</v>
      </c>
      <c r="BD9" s="17"/>
      <c r="BE9" s="17">
        <v>3.0212097557732801E-2</v>
      </c>
      <c r="BF9" s="17">
        <v>0.121599528371372</v>
      </c>
      <c r="BG9" s="17">
        <v>4.6960798298486997E-2</v>
      </c>
      <c r="BH9" s="17">
        <v>6.39938301259559E-2</v>
      </c>
      <c r="BI9" s="17"/>
      <c r="BJ9" s="17">
        <v>3.8515385741839603E-2</v>
      </c>
      <c r="BK9" s="17"/>
      <c r="BL9" s="17">
        <v>3.1338394685810997E-2</v>
      </c>
      <c r="BM9" s="17"/>
      <c r="BN9" s="17">
        <v>4.5297355445329097E-2</v>
      </c>
      <c r="BO9" s="17"/>
      <c r="BP9" s="17">
        <v>5.4279809832251898E-2</v>
      </c>
      <c r="BQ9" s="17">
        <v>1.0900428189211799E-2</v>
      </c>
    </row>
    <row r="10" spans="2:69" x14ac:dyDescent="0.35">
      <c r="B10" s="18" t="s">
        <v>303</v>
      </c>
      <c r="C10" s="17">
        <v>9.1635676051651502E-2</v>
      </c>
      <c r="D10" s="17">
        <v>9.6254310592522194E-2</v>
      </c>
      <c r="E10" s="17">
        <v>8.7872603691793102E-2</v>
      </c>
      <c r="F10" s="17"/>
      <c r="G10" s="17">
        <v>5.7715585923611097E-2</v>
      </c>
      <c r="H10" s="17">
        <v>0.110216477840666</v>
      </c>
      <c r="I10" s="17">
        <v>6.9344126766198902E-2</v>
      </c>
      <c r="J10" s="17">
        <v>7.3094223990036997E-2</v>
      </c>
      <c r="K10" s="17">
        <v>0.174964957243153</v>
      </c>
      <c r="L10" s="17"/>
      <c r="M10" s="17">
        <v>5.3911263354568001E-2</v>
      </c>
      <c r="N10" s="17">
        <v>7.03544824913621E-2</v>
      </c>
      <c r="O10" s="17">
        <v>0.106759674888076</v>
      </c>
      <c r="P10" s="17">
        <v>0.122620455729421</v>
      </c>
      <c r="Q10" s="17">
        <v>0.114582449779743</v>
      </c>
      <c r="R10" s="17"/>
      <c r="S10" s="17">
        <v>6.0447827941686703E-2</v>
      </c>
      <c r="T10" s="17">
        <v>5.1209520058049803E-2</v>
      </c>
      <c r="U10" s="17">
        <v>9.8465397993907203E-2</v>
      </c>
      <c r="V10" s="17">
        <v>0.1380705766959</v>
      </c>
      <c r="W10" s="17"/>
      <c r="X10" s="17">
        <v>7.5534736132247607E-2</v>
      </c>
      <c r="Y10" s="17">
        <v>6.95864559430803E-2</v>
      </c>
      <c r="Z10" s="17">
        <v>0.22576536367130201</v>
      </c>
      <c r="AA10" s="17"/>
      <c r="AB10" s="17">
        <v>6.5839591605270004E-2</v>
      </c>
      <c r="AC10" s="17">
        <v>0.13734237416403</v>
      </c>
      <c r="AD10" s="17"/>
      <c r="AE10" s="17">
        <v>9.1160308625605396E-2</v>
      </c>
      <c r="AF10" s="17">
        <v>9.1737452490444807E-2</v>
      </c>
      <c r="AG10" s="17"/>
      <c r="AH10" s="17">
        <v>8.1955053662596797E-2</v>
      </c>
      <c r="AI10" s="17">
        <v>9.0330055067278606E-2</v>
      </c>
      <c r="AJ10" s="17"/>
      <c r="AK10" s="17">
        <v>0.134592844052696</v>
      </c>
      <c r="AL10" s="17">
        <v>0.10846496289596499</v>
      </c>
      <c r="AM10" s="17">
        <v>7.1222841313519206E-2</v>
      </c>
      <c r="AN10" s="17">
        <v>8.6325159519511599E-2</v>
      </c>
      <c r="AO10" s="17">
        <v>7.9847042768074902E-2</v>
      </c>
      <c r="AP10" s="17"/>
      <c r="AQ10" s="17">
        <v>7.7990918996648395E-2</v>
      </c>
      <c r="AR10" s="17">
        <v>9.5791430379877099E-2</v>
      </c>
      <c r="AS10" s="17"/>
      <c r="AT10" s="17">
        <v>7.97811993092893E-2</v>
      </c>
      <c r="AU10" s="17">
        <v>9.1610071544212093E-2</v>
      </c>
      <c r="AV10" s="17"/>
      <c r="AW10" s="17">
        <v>4.18680002243626E-2</v>
      </c>
      <c r="AX10" s="17">
        <v>5.9034215702531999E-2</v>
      </c>
      <c r="AY10" s="17">
        <v>0.198268520179081</v>
      </c>
      <c r="AZ10" s="17">
        <v>3.2117555183288599E-2</v>
      </c>
      <c r="BA10" s="17">
        <v>4.7781050771761903E-2</v>
      </c>
      <c r="BB10" s="17"/>
      <c r="BC10" s="17">
        <v>7.3535616565086601E-2</v>
      </c>
      <c r="BD10" s="17"/>
      <c r="BE10" s="17">
        <v>7.2116053594725699E-2</v>
      </c>
      <c r="BF10" s="17">
        <v>0.30827229340663898</v>
      </c>
      <c r="BG10" s="17">
        <v>4.4168074454294499E-2</v>
      </c>
      <c r="BH10" s="17">
        <v>3.6209525158307401E-2</v>
      </c>
      <c r="BI10" s="17"/>
      <c r="BJ10" s="17">
        <v>8.3023091226221396E-2</v>
      </c>
      <c r="BK10" s="17"/>
      <c r="BL10" s="17">
        <v>8.5130390399281899E-2</v>
      </c>
      <c r="BM10" s="17"/>
      <c r="BN10" s="17">
        <v>9.3661306912125403E-2</v>
      </c>
      <c r="BO10" s="17"/>
      <c r="BP10" s="17">
        <v>9.5548539258243304E-2</v>
      </c>
      <c r="BQ10" s="17">
        <v>6.9939500533106699E-2</v>
      </c>
    </row>
    <row r="11" spans="2:69" x14ac:dyDescent="0.35">
      <c r="B11" s="18" t="s">
        <v>139</v>
      </c>
      <c r="C11" s="17">
        <v>0.27770529081309298</v>
      </c>
      <c r="D11" s="17">
        <v>0.32783321487793499</v>
      </c>
      <c r="E11" s="17">
        <v>0.23419458309702201</v>
      </c>
      <c r="F11" s="17"/>
      <c r="G11" s="17">
        <v>0.30511649141713099</v>
      </c>
      <c r="H11" s="17">
        <v>0.25432239890924502</v>
      </c>
      <c r="I11" s="17">
        <v>0.31006285320516702</v>
      </c>
      <c r="J11" s="17">
        <v>0.285470589055623</v>
      </c>
      <c r="K11" s="17">
        <v>0.21160228421563401</v>
      </c>
      <c r="L11" s="17"/>
      <c r="M11" s="17">
        <v>0.37061715377350402</v>
      </c>
      <c r="N11" s="17">
        <v>0.29934074666433902</v>
      </c>
      <c r="O11" s="17">
        <v>0.22311246323766701</v>
      </c>
      <c r="P11" s="17">
        <v>0.25938949794953797</v>
      </c>
      <c r="Q11" s="17">
        <v>0.25834287443936998</v>
      </c>
      <c r="R11" s="17"/>
      <c r="S11" s="17">
        <v>0.210232428997155</v>
      </c>
      <c r="T11" s="17">
        <v>0.25602287572877502</v>
      </c>
      <c r="U11" s="17">
        <v>0.32458493276528599</v>
      </c>
      <c r="V11" s="17">
        <v>0.33021356328069901</v>
      </c>
      <c r="W11" s="17"/>
      <c r="X11" s="17">
        <v>0.26962576737896299</v>
      </c>
      <c r="Y11" s="17">
        <v>0.32138187636183801</v>
      </c>
      <c r="Z11" s="17">
        <v>0.27557709966451099</v>
      </c>
      <c r="AA11" s="17"/>
      <c r="AB11" s="17">
        <v>0.25390028363478601</v>
      </c>
      <c r="AC11" s="17">
        <v>0.31988410593224098</v>
      </c>
      <c r="AD11" s="17"/>
      <c r="AE11" s="17">
        <v>0.31081713238465097</v>
      </c>
      <c r="AF11" s="17">
        <v>0.27061602652532002</v>
      </c>
      <c r="AG11" s="17"/>
      <c r="AH11" s="17">
        <v>0.284132154361314</v>
      </c>
      <c r="AI11" s="17">
        <v>0.25644929883449802</v>
      </c>
      <c r="AJ11" s="17"/>
      <c r="AK11" s="17">
        <v>0.28966786198724398</v>
      </c>
      <c r="AL11" s="17">
        <v>0.289466733212911</v>
      </c>
      <c r="AM11" s="17">
        <v>0.25819822529211001</v>
      </c>
      <c r="AN11" s="17">
        <v>0.27892992431021701</v>
      </c>
      <c r="AO11" s="17">
        <v>0.30466811167191699</v>
      </c>
      <c r="AP11" s="17"/>
      <c r="AQ11" s="17">
        <v>0.30333133979294702</v>
      </c>
      <c r="AR11" s="17">
        <v>0.269900420155883</v>
      </c>
      <c r="AS11" s="17"/>
      <c r="AT11" s="17">
        <v>0.32889774842890201</v>
      </c>
      <c r="AU11" s="17">
        <v>0.26023266717023202</v>
      </c>
      <c r="AV11" s="17"/>
      <c r="AW11" s="17">
        <v>0.10487860378347599</v>
      </c>
      <c r="AX11" s="17">
        <v>0.227980470096595</v>
      </c>
      <c r="AY11" s="17">
        <v>0.37151702719558799</v>
      </c>
      <c r="AZ11" s="17">
        <v>0.42479573506978502</v>
      </c>
      <c r="BA11" s="17">
        <v>0.18397534260704801</v>
      </c>
      <c r="BB11" s="17"/>
      <c r="BC11" s="17">
        <v>0.16759372473280301</v>
      </c>
      <c r="BD11" s="17"/>
      <c r="BE11" s="17">
        <v>0.24414341768108699</v>
      </c>
      <c r="BF11" s="17">
        <v>0.412845470096046</v>
      </c>
      <c r="BG11" s="17">
        <v>0.463329744000471</v>
      </c>
      <c r="BH11" s="17">
        <v>0.11233046826531801</v>
      </c>
      <c r="BI11" s="17"/>
      <c r="BJ11" s="17">
        <v>0.27817467318272499</v>
      </c>
      <c r="BK11" s="17"/>
      <c r="BL11" s="17">
        <v>0.28227785665732102</v>
      </c>
      <c r="BM11" s="17"/>
      <c r="BN11" s="17">
        <v>0.30805232467014099</v>
      </c>
      <c r="BO11" s="17"/>
      <c r="BP11" s="17">
        <v>0.26888938108976601</v>
      </c>
      <c r="BQ11" s="17">
        <v>0.35663112011820503</v>
      </c>
    </row>
    <row r="12" spans="2:69" x14ac:dyDescent="0.35">
      <c r="B12" s="18" t="s">
        <v>140</v>
      </c>
      <c r="C12" s="17">
        <v>0.536018681269671</v>
      </c>
      <c r="D12" s="17">
        <v>0.48430473028543197</v>
      </c>
      <c r="E12" s="17">
        <v>0.58024533030165404</v>
      </c>
      <c r="F12" s="17"/>
      <c r="G12" s="17">
        <v>0.54875047035392599</v>
      </c>
      <c r="H12" s="17">
        <v>0.53695592587998597</v>
      </c>
      <c r="I12" s="17">
        <v>0.56749123298299098</v>
      </c>
      <c r="J12" s="17">
        <v>0.55760515390612897</v>
      </c>
      <c r="K12" s="17">
        <v>0.441904188270003</v>
      </c>
      <c r="L12" s="17"/>
      <c r="M12" s="17">
        <v>0.39581973648136198</v>
      </c>
      <c r="N12" s="17">
        <v>0.55088449083722102</v>
      </c>
      <c r="O12" s="17">
        <v>0.57666550728680399</v>
      </c>
      <c r="P12" s="17">
        <v>0.53570441210313602</v>
      </c>
      <c r="Q12" s="17">
        <v>0.529271900864699</v>
      </c>
      <c r="R12" s="17"/>
      <c r="S12" s="17">
        <v>0.60945572553434502</v>
      </c>
      <c r="T12" s="17">
        <v>0.61979509404898203</v>
      </c>
      <c r="U12" s="17">
        <v>0.44509073660757698</v>
      </c>
      <c r="V12" s="17">
        <v>0.47833493696716001</v>
      </c>
      <c r="W12" s="17"/>
      <c r="X12" s="17">
        <v>0.56816825405113203</v>
      </c>
      <c r="Y12" s="17">
        <v>0.54148331560563301</v>
      </c>
      <c r="Z12" s="17">
        <v>0.317108445008842</v>
      </c>
      <c r="AA12" s="17"/>
      <c r="AB12" s="17">
        <v>0.59042788625353804</v>
      </c>
      <c r="AC12" s="17">
        <v>0.43961392992451298</v>
      </c>
      <c r="AD12" s="17"/>
      <c r="AE12" s="17">
        <v>0.50764511701514103</v>
      </c>
      <c r="AF12" s="17">
        <v>0.54209347766393901</v>
      </c>
      <c r="AG12" s="17"/>
      <c r="AH12" s="17">
        <v>0.56084540323379695</v>
      </c>
      <c r="AI12" s="17">
        <v>0.53265117302170695</v>
      </c>
      <c r="AJ12" s="17"/>
      <c r="AK12" s="17">
        <v>0.35050701364091302</v>
      </c>
      <c r="AL12" s="17">
        <v>0.49783421809649298</v>
      </c>
      <c r="AM12" s="17">
        <v>0.57070912086369696</v>
      </c>
      <c r="AN12" s="17">
        <v>0.599511203385096</v>
      </c>
      <c r="AO12" s="17">
        <v>0.61548484556000804</v>
      </c>
      <c r="AP12" s="17"/>
      <c r="AQ12" s="17">
        <v>0.54476875379637901</v>
      </c>
      <c r="AR12" s="17">
        <v>0.53335369048760295</v>
      </c>
      <c r="AS12" s="17"/>
      <c r="AT12" s="17">
        <v>0.518808828653197</v>
      </c>
      <c r="AU12" s="17">
        <v>0.54368664431249902</v>
      </c>
      <c r="AV12" s="17"/>
      <c r="AW12" s="17">
        <v>0.62152422157472298</v>
      </c>
      <c r="AX12" s="17">
        <v>0.64208781482424504</v>
      </c>
      <c r="AY12" s="17">
        <v>0.30572357434036401</v>
      </c>
      <c r="AZ12" s="17">
        <v>0.50890028860943703</v>
      </c>
      <c r="BA12" s="17">
        <v>0.648001218006376</v>
      </c>
      <c r="BB12" s="17"/>
      <c r="BC12" s="17">
        <v>0.67256356224534497</v>
      </c>
      <c r="BD12" s="17"/>
      <c r="BE12" s="17">
        <v>0.61646456894318302</v>
      </c>
      <c r="BF12" s="17">
        <v>0.11118159930367801</v>
      </c>
      <c r="BG12" s="17">
        <v>0.41047125158037001</v>
      </c>
      <c r="BH12" s="17">
        <v>0.76337575483450604</v>
      </c>
      <c r="BI12" s="17"/>
      <c r="BJ12" s="17">
        <v>0.54958927914526801</v>
      </c>
      <c r="BK12" s="17"/>
      <c r="BL12" s="17">
        <v>0.55164481138285404</v>
      </c>
      <c r="BM12" s="17"/>
      <c r="BN12" s="17">
        <v>0.50173638163025402</v>
      </c>
      <c r="BO12" s="17"/>
      <c r="BP12" s="17">
        <v>0.54184560924089797</v>
      </c>
      <c r="BQ12" s="17">
        <v>0.50894282820912395</v>
      </c>
    </row>
    <row r="13" spans="2:69" x14ac:dyDescent="0.35">
      <c r="B13" s="18" t="s">
        <v>141</v>
      </c>
      <c r="C13" s="19">
        <v>4.6054145671879002E-2</v>
      </c>
      <c r="D13" s="19">
        <v>3.6449047590206701E-2</v>
      </c>
      <c r="E13" s="19">
        <v>5.4760832460497302E-2</v>
      </c>
      <c r="F13" s="19"/>
      <c r="G13" s="19">
        <v>3.7276712585285803E-2</v>
      </c>
      <c r="H13" s="19">
        <v>5.2938391990874203E-2</v>
      </c>
      <c r="I13" s="19">
        <v>3.99920659838056E-2</v>
      </c>
      <c r="J13" s="19">
        <v>6.0701951586594603E-2</v>
      </c>
      <c r="K13" s="19">
        <v>4.5386988652393198E-2</v>
      </c>
      <c r="L13" s="19"/>
      <c r="M13" s="19">
        <v>6.87008186573181E-2</v>
      </c>
      <c r="N13" s="19">
        <v>4.6025715863124102E-2</v>
      </c>
      <c r="O13" s="19">
        <v>5.7162197547465099E-2</v>
      </c>
      <c r="P13" s="19">
        <v>4.0640183330419098E-2</v>
      </c>
      <c r="Q13" s="19">
        <v>2.79247676067482E-2</v>
      </c>
      <c r="R13" s="19"/>
      <c r="S13" s="19">
        <v>4.1509957629347498E-2</v>
      </c>
      <c r="T13" s="19">
        <v>2.40365804136181E-2</v>
      </c>
      <c r="U13" s="19">
        <v>6.8410544849490204E-2</v>
      </c>
      <c r="V13" s="19">
        <v>4.7085796029750798E-2</v>
      </c>
      <c r="W13" s="19"/>
      <c r="X13" s="19">
        <v>4.8691025890623102E-2</v>
      </c>
      <c r="Y13" s="19">
        <v>5.6754607864873498E-2</v>
      </c>
      <c r="Z13" s="19">
        <v>1.5095053002618999E-2</v>
      </c>
      <c r="AA13" s="19"/>
      <c r="AB13" s="19">
        <v>4.7482212398890597E-2</v>
      </c>
      <c r="AC13" s="19">
        <v>4.3523830851754999E-2</v>
      </c>
      <c r="AD13" s="19"/>
      <c r="AE13" s="19">
        <v>5.3411565740634798E-2</v>
      </c>
      <c r="AF13" s="19">
        <v>4.4478917811753699E-2</v>
      </c>
      <c r="AG13" s="19"/>
      <c r="AH13" s="19">
        <v>4.7991417750065699E-2</v>
      </c>
      <c r="AI13" s="19">
        <v>4.2373024140534399E-2</v>
      </c>
      <c r="AJ13" s="19"/>
      <c r="AK13" s="19">
        <v>7.6641519771885006E-2</v>
      </c>
      <c r="AL13" s="19">
        <v>4.19426800504233E-2</v>
      </c>
      <c r="AM13" s="19">
        <v>6.3533020219875405E-2</v>
      </c>
      <c r="AN13" s="19">
        <v>2.0906026900328299E-2</v>
      </c>
      <c r="AO13" s="19">
        <v>0</v>
      </c>
      <c r="AP13" s="19"/>
      <c r="AQ13" s="19">
        <v>5.3904071103710899E-2</v>
      </c>
      <c r="AR13" s="19">
        <v>4.3663310755721899E-2</v>
      </c>
      <c r="AS13" s="19"/>
      <c r="AT13" s="19">
        <v>4.6303042866713599E-2</v>
      </c>
      <c r="AU13" s="19">
        <v>4.71803709957445E-2</v>
      </c>
      <c r="AV13" s="19"/>
      <c r="AW13" s="19">
        <v>0.18360681760425199</v>
      </c>
      <c r="AX13" s="19">
        <v>4.5246920208825203E-2</v>
      </c>
      <c r="AY13" s="19">
        <v>3.5435669794037797E-2</v>
      </c>
      <c r="AZ13" s="19">
        <v>1.8228934045377201E-2</v>
      </c>
      <c r="BA13" s="19">
        <v>2.3891980760311099E-2</v>
      </c>
      <c r="BB13" s="19"/>
      <c r="BC13" s="19">
        <v>2.2784750034519002E-2</v>
      </c>
      <c r="BD13" s="19"/>
      <c r="BE13" s="19">
        <v>3.7063862223271599E-2</v>
      </c>
      <c r="BF13" s="19">
        <v>4.6101108822264002E-2</v>
      </c>
      <c r="BG13" s="19">
        <v>3.50701316663777E-2</v>
      </c>
      <c r="BH13" s="19">
        <v>2.4090421615912901E-2</v>
      </c>
      <c r="BI13" s="19"/>
      <c r="BJ13" s="19">
        <v>5.0697570703945698E-2</v>
      </c>
      <c r="BK13" s="19"/>
      <c r="BL13" s="19">
        <v>4.96085468747317E-2</v>
      </c>
      <c r="BM13" s="19"/>
      <c r="BN13" s="19">
        <v>5.1252631342150697E-2</v>
      </c>
      <c r="BO13" s="19"/>
      <c r="BP13" s="19">
        <v>3.9436660578841397E-2</v>
      </c>
      <c r="BQ13" s="19">
        <v>5.3586122950352498E-2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309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1.0093821113515001E-2</v>
      </c>
      <c r="D9" s="17">
        <v>6.6088664944949299E-3</v>
      </c>
      <c r="E9" s="17">
        <v>1.32281835662283E-2</v>
      </c>
      <c r="F9" s="17"/>
      <c r="G9" s="17">
        <v>1.29668008389333E-2</v>
      </c>
      <c r="H9" s="17">
        <v>1.5688776034950599E-2</v>
      </c>
      <c r="I9" s="17">
        <v>0</v>
      </c>
      <c r="J9" s="17">
        <v>0</v>
      </c>
      <c r="K9" s="17">
        <v>1.8816919063662601E-2</v>
      </c>
      <c r="L9" s="17"/>
      <c r="M9" s="17">
        <v>0</v>
      </c>
      <c r="N9" s="17">
        <v>9.6705669064282695E-3</v>
      </c>
      <c r="O9" s="17">
        <v>1.3628691353432001E-2</v>
      </c>
      <c r="P9" s="17">
        <v>2.4914165650868798E-2</v>
      </c>
      <c r="Q9" s="17">
        <v>0</v>
      </c>
      <c r="R9" s="17"/>
      <c r="S9" s="17">
        <v>1.0847537287149499E-2</v>
      </c>
      <c r="T9" s="17">
        <v>9.8465659140453791E-3</v>
      </c>
      <c r="U9" s="17">
        <v>3.25005486277248E-2</v>
      </c>
      <c r="V9" s="17">
        <v>0</v>
      </c>
      <c r="W9" s="17"/>
      <c r="X9" s="17">
        <v>1.0079131171384601E-2</v>
      </c>
      <c r="Y9" s="17">
        <v>0</v>
      </c>
      <c r="Z9" s="17">
        <v>2.2993977986231401E-2</v>
      </c>
      <c r="AA9" s="17"/>
      <c r="AB9" s="17">
        <v>1.17315176011706E-2</v>
      </c>
      <c r="AC9" s="17">
        <v>7.1920745668030703E-3</v>
      </c>
      <c r="AD9" s="17"/>
      <c r="AE9" s="17">
        <v>1.32422249976919E-2</v>
      </c>
      <c r="AF9" s="17">
        <v>9.4197460346238104E-3</v>
      </c>
      <c r="AG9" s="17"/>
      <c r="AH9" s="17">
        <v>6.5355984425114798E-3</v>
      </c>
      <c r="AI9" s="17">
        <v>0</v>
      </c>
      <c r="AJ9" s="17"/>
      <c r="AK9" s="17">
        <v>0</v>
      </c>
      <c r="AL9" s="17">
        <v>1.34337450456283E-2</v>
      </c>
      <c r="AM9" s="17">
        <v>1.8521000527236101E-2</v>
      </c>
      <c r="AN9" s="17">
        <v>0</v>
      </c>
      <c r="AO9" s="17">
        <v>0</v>
      </c>
      <c r="AP9" s="17"/>
      <c r="AQ9" s="17">
        <v>0</v>
      </c>
      <c r="AR9" s="17">
        <v>1.3168074514417E-2</v>
      </c>
      <c r="AS9" s="17"/>
      <c r="AT9" s="17">
        <v>0</v>
      </c>
      <c r="AU9" s="17">
        <v>1.52959702028254E-2</v>
      </c>
      <c r="AV9" s="17"/>
      <c r="AW9" s="17">
        <v>0</v>
      </c>
      <c r="AX9" s="17">
        <v>5.3545792656035703E-3</v>
      </c>
      <c r="AY9" s="17">
        <v>1.38712127402581E-2</v>
      </c>
      <c r="AZ9" s="17">
        <v>0</v>
      </c>
      <c r="BA9" s="17">
        <v>2.0914880356612701E-2</v>
      </c>
      <c r="BB9" s="17"/>
      <c r="BC9" s="17">
        <v>2.3081814054889401E-2</v>
      </c>
      <c r="BD9" s="17"/>
      <c r="BE9" s="17">
        <v>6.3067999398659699E-3</v>
      </c>
      <c r="BF9" s="17">
        <v>1.04187594346436E-2</v>
      </c>
      <c r="BG9" s="17">
        <v>0</v>
      </c>
      <c r="BH9" s="17">
        <v>2.0549315233754001E-2</v>
      </c>
      <c r="BI9" s="17"/>
      <c r="BJ9" s="17">
        <v>8.9409102355489205E-3</v>
      </c>
      <c r="BK9" s="17"/>
      <c r="BL9" s="17">
        <v>9.6140033887882805E-3</v>
      </c>
      <c r="BM9" s="17"/>
      <c r="BN9" s="17">
        <v>0</v>
      </c>
      <c r="BO9" s="17"/>
      <c r="BP9" s="17">
        <v>9.7164900075547098E-3</v>
      </c>
      <c r="BQ9" s="17">
        <v>0</v>
      </c>
    </row>
    <row r="10" spans="2:69" x14ac:dyDescent="0.35">
      <c r="B10" s="18" t="s">
        <v>303</v>
      </c>
      <c r="C10" s="17">
        <v>6.9313162265602996E-2</v>
      </c>
      <c r="D10" s="17">
        <v>8.3691114528531799E-2</v>
      </c>
      <c r="E10" s="17">
        <v>5.6794704009196902E-2</v>
      </c>
      <c r="F10" s="17"/>
      <c r="G10" s="17">
        <v>6.1873070909522397E-2</v>
      </c>
      <c r="H10" s="17">
        <v>5.1270323856913103E-2</v>
      </c>
      <c r="I10" s="17">
        <v>5.5702824664858597E-2</v>
      </c>
      <c r="J10" s="17">
        <v>6.2635466541828194E-2</v>
      </c>
      <c r="K10" s="17">
        <v>0.143721343554331</v>
      </c>
      <c r="L10" s="17"/>
      <c r="M10" s="17">
        <v>8.0179155527576706E-2</v>
      </c>
      <c r="N10" s="17">
        <v>6.2413468914399597E-2</v>
      </c>
      <c r="O10" s="17">
        <v>9.4012445855572099E-2</v>
      </c>
      <c r="P10" s="17">
        <v>5.6492064009067401E-2</v>
      </c>
      <c r="Q10" s="17">
        <v>6.3557619149054598E-2</v>
      </c>
      <c r="R10" s="17"/>
      <c r="S10" s="17">
        <v>7.0751535077345606E-2</v>
      </c>
      <c r="T10" s="17">
        <v>6.6765896322841106E-2</v>
      </c>
      <c r="U10" s="17">
        <v>8.4813546085354199E-2</v>
      </c>
      <c r="V10" s="17">
        <v>4.0682476501325601E-2</v>
      </c>
      <c r="W10" s="17"/>
      <c r="X10" s="17">
        <v>5.6934682878178003E-2</v>
      </c>
      <c r="Y10" s="17">
        <v>2.34718005127992E-2</v>
      </c>
      <c r="Z10" s="17">
        <v>0.20907739517666599</v>
      </c>
      <c r="AA10" s="17"/>
      <c r="AB10" s="17">
        <v>5.5385548939208197E-2</v>
      </c>
      <c r="AC10" s="17">
        <v>9.3990753124736606E-2</v>
      </c>
      <c r="AD10" s="17"/>
      <c r="AE10" s="17">
        <v>9.6068188391509005E-2</v>
      </c>
      <c r="AF10" s="17">
        <v>6.3584895813768499E-2</v>
      </c>
      <c r="AG10" s="17"/>
      <c r="AH10" s="17">
        <v>4.6226068558710899E-2</v>
      </c>
      <c r="AI10" s="17">
        <v>0.12657133255976</v>
      </c>
      <c r="AJ10" s="17"/>
      <c r="AK10" s="17">
        <v>0.18031178965109901</v>
      </c>
      <c r="AL10" s="17">
        <v>8.4191623174197705E-2</v>
      </c>
      <c r="AM10" s="17">
        <v>5.1099948372374998E-2</v>
      </c>
      <c r="AN10" s="17">
        <v>4.7546249247349202E-2</v>
      </c>
      <c r="AO10" s="17">
        <v>0</v>
      </c>
      <c r="AP10" s="17"/>
      <c r="AQ10" s="17">
        <v>5.8849271745649197E-2</v>
      </c>
      <c r="AR10" s="17">
        <v>7.2500126910197596E-2</v>
      </c>
      <c r="AS10" s="17"/>
      <c r="AT10" s="17">
        <v>6.7677673607893202E-2</v>
      </c>
      <c r="AU10" s="17">
        <v>6.9491283517334704E-2</v>
      </c>
      <c r="AV10" s="17"/>
      <c r="AW10" s="17">
        <v>0</v>
      </c>
      <c r="AX10" s="17">
        <v>3.0148874612817001E-2</v>
      </c>
      <c r="AY10" s="17">
        <v>0.142967335405668</v>
      </c>
      <c r="AZ10" s="17">
        <v>7.4728941276329494E-2</v>
      </c>
      <c r="BA10" s="17">
        <v>0.13448891280820099</v>
      </c>
      <c r="BB10" s="17"/>
      <c r="BC10" s="17">
        <v>0.119768363212732</v>
      </c>
      <c r="BD10" s="17"/>
      <c r="BE10" s="17">
        <v>4.0239079612458303E-2</v>
      </c>
      <c r="BF10" s="17">
        <v>0.19692086873599299</v>
      </c>
      <c r="BG10" s="17">
        <v>6.8638935384373601E-2</v>
      </c>
      <c r="BH10" s="17">
        <v>8.59583990947827E-2</v>
      </c>
      <c r="BI10" s="17"/>
      <c r="BJ10" s="17">
        <v>6.4627081316555895E-2</v>
      </c>
      <c r="BK10" s="17"/>
      <c r="BL10" s="17">
        <v>4.9487192470954601E-2</v>
      </c>
      <c r="BM10" s="17"/>
      <c r="BN10" s="17">
        <v>3.26169890220597E-2</v>
      </c>
      <c r="BO10" s="17"/>
      <c r="BP10" s="17">
        <v>7.6232995586990399E-2</v>
      </c>
      <c r="BQ10" s="17">
        <v>4.1559522301309798E-2</v>
      </c>
    </row>
    <row r="11" spans="2:69" x14ac:dyDescent="0.35">
      <c r="B11" s="18" t="s">
        <v>139</v>
      </c>
      <c r="C11" s="17">
        <v>0.424167779521609</v>
      </c>
      <c r="D11" s="17">
        <v>0.43081849327421801</v>
      </c>
      <c r="E11" s="17">
        <v>0.41983684692677498</v>
      </c>
      <c r="F11" s="17"/>
      <c r="G11" s="17">
        <v>0.43907264983618499</v>
      </c>
      <c r="H11" s="17">
        <v>0.42740168225400699</v>
      </c>
      <c r="I11" s="17">
        <v>0.37851825432588898</v>
      </c>
      <c r="J11" s="17">
        <v>0.409159271188339</v>
      </c>
      <c r="K11" s="17">
        <v>0.47081435687588302</v>
      </c>
      <c r="L11" s="17"/>
      <c r="M11" s="17">
        <v>0.36478708004986199</v>
      </c>
      <c r="N11" s="17">
        <v>0.45661557823623899</v>
      </c>
      <c r="O11" s="17">
        <v>0.34168129188990898</v>
      </c>
      <c r="P11" s="17">
        <v>0.36392685755703302</v>
      </c>
      <c r="Q11" s="17">
        <v>0.51892843333624195</v>
      </c>
      <c r="R11" s="17"/>
      <c r="S11" s="17">
        <v>0.31133880846223999</v>
      </c>
      <c r="T11" s="17">
        <v>0.43812092953343701</v>
      </c>
      <c r="U11" s="17">
        <v>0.35203612837848602</v>
      </c>
      <c r="V11" s="17">
        <v>0.54347354217702104</v>
      </c>
      <c r="W11" s="17"/>
      <c r="X11" s="17">
        <v>0.40565757201477498</v>
      </c>
      <c r="Y11" s="17">
        <v>0.52108588165987302</v>
      </c>
      <c r="Z11" s="17">
        <v>0.42328137451553199</v>
      </c>
      <c r="AA11" s="17"/>
      <c r="AB11" s="17">
        <v>0.40665649154556799</v>
      </c>
      <c r="AC11" s="17">
        <v>0.45519509123410701</v>
      </c>
      <c r="AD11" s="17"/>
      <c r="AE11" s="17">
        <v>0.42318360447909298</v>
      </c>
      <c r="AF11" s="17">
        <v>0.42437849196316102</v>
      </c>
      <c r="AG11" s="17"/>
      <c r="AH11" s="17">
        <v>0.43377382143392601</v>
      </c>
      <c r="AI11" s="17">
        <v>0.38267874080022202</v>
      </c>
      <c r="AJ11" s="17"/>
      <c r="AK11" s="17">
        <v>0.48600466325479802</v>
      </c>
      <c r="AL11" s="17">
        <v>0.38174688481629299</v>
      </c>
      <c r="AM11" s="17">
        <v>0.42256533032193</v>
      </c>
      <c r="AN11" s="17">
        <v>0.41639451081612899</v>
      </c>
      <c r="AO11" s="17">
        <v>0.49711158451041398</v>
      </c>
      <c r="AP11" s="17"/>
      <c r="AQ11" s="17">
        <v>0.43970278175071298</v>
      </c>
      <c r="AR11" s="17">
        <v>0.41943631728359698</v>
      </c>
      <c r="AS11" s="17"/>
      <c r="AT11" s="17">
        <v>0.40140259502851899</v>
      </c>
      <c r="AU11" s="17">
        <v>0.431462824114895</v>
      </c>
      <c r="AV11" s="17"/>
      <c r="AW11" s="17">
        <v>0.28953690366235402</v>
      </c>
      <c r="AX11" s="17">
        <v>0.37766240246932098</v>
      </c>
      <c r="AY11" s="17">
        <v>0.51487862495002901</v>
      </c>
      <c r="AZ11" s="17">
        <v>0.42557173713273599</v>
      </c>
      <c r="BA11" s="17">
        <v>0.43800654552715501</v>
      </c>
      <c r="BB11" s="17"/>
      <c r="BC11" s="17">
        <v>0.41430130032604701</v>
      </c>
      <c r="BD11" s="17"/>
      <c r="BE11" s="17">
        <v>0.39339366996829001</v>
      </c>
      <c r="BF11" s="17">
        <v>0.52591495661350296</v>
      </c>
      <c r="BG11" s="17">
        <v>0.48667518901016499</v>
      </c>
      <c r="BH11" s="17">
        <v>0.44022770783931298</v>
      </c>
      <c r="BI11" s="17"/>
      <c r="BJ11" s="17">
        <v>0.411900653714875</v>
      </c>
      <c r="BK11" s="17"/>
      <c r="BL11" s="17">
        <v>0.44277757028971598</v>
      </c>
      <c r="BM11" s="17"/>
      <c r="BN11" s="17">
        <v>0.48087757723914998</v>
      </c>
      <c r="BO11" s="17"/>
      <c r="BP11" s="17">
        <v>0.42844938208630301</v>
      </c>
      <c r="BQ11" s="17">
        <v>0.43454849785115401</v>
      </c>
    </row>
    <row r="12" spans="2:69" x14ac:dyDescent="0.35">
      <c r="B12" s="18" t="s">
        <v>140</v>
      </c>
      <c r="C12" s="17">
        <v>0.366104399136508</v>
      </c>
      <c r="D12" s="17">
        <v>0.39887898370963898</v>
      </c>
      <c r="E12" s="17">
        <v>0.33462064105191103</v>
      </c>
      <c r="F12" s="17"/>
      <c r="G12" s="17">
        <v>0.35543862805765303</v>
      </c>
      <c r="H12" s="17">
        <v>0.38672551254680099</v>
      </c>
      <c r="I12" s="17">
        <v>0.40239775639622399</v>
      </c>
      <c r="J12" s="17">
        <v>0.42910120888562597</v>
      </c>
      <c r="K12" s="17">
        <v>0.23450618934988801</v>
      </c>
      <c r="L12" s="17"/>
      <c r="M12" s="17">
        <v>0.47120202609120199</v>
      </c>
      <c r="N12" s="17">
        <v>0.35338296016771098</v>
      </c>
      <c r="O12" s="17">
        <v>0.39257335535352</v>
      </c>
      <c r="P12" s="17">
        <v>0.384247146535178</v>
      </c>
      <c r="Q12" s="17">
        <v>0.30000853669170802</v>
      </c>
      <c r="R12" s="17"/>
      <c r="S12" s="17">
        <v>0.41654148087884502</v>
      </c>
      <c r="T12" s="17">
        <v>0.35548330517259502</v>
      </c>
      <c r="U12" s="17">
        <v>0.38956770013313402</v>
      </c>
      <c r="V12" s="17">
        <v>0.37174695649503903</v>
      </c>
      <c r="W12" s="17"/>
      <c r="X12" s="17">
        <v>0.39187618249427397</v>
      </c>
      <c r="Y12" s="17">
        <v>0.31057558078361702</v>
      </c>
      <c r="Z12" s="17">
        <v>0.26661210454605999</v>
      </c>
      <c r="AA12" s="17"/>
      <c r="AB12" s="17">
        <v>0.37026029219366502</v>
      </c>
      <c r="AC12" s="17">
        <v>0.35874079518546398</v>
      </c>
      <c r="AD12" s="17"/>
      <c r="AE12" s="17">
        <v>0.35448416378496</v>
      </c>
      <c r="AF12" s="17">
        <v>0.36859229819567702</v>
      </c>
      <c r="AG12" s="17"/>
      <c r="AH12" s="17">
        <v>0.377780197536282</v>
      </c>
      <c r="AI12" s="17">
        <v>0.36013742781063202</v>
      </c>
      <c r="AJ12" s="17"/>
      <c r="AK12" s="17">
        <v>0.20859033813281999</v>
      </c>
      <c r="AL12" s="17">
        <v>0.41361250777921799</v>
      </c>
      <c r="AM12" s="17">
        <v>0.33159803035705898</v>
      </c>
      <c r="AN12" s="17">
        <v>0.42246238898418598</v>
      </c>
      <c r="AO12" s="17">
        <v>0.449529406258806</v>
      </c>
      <c r="AP12" s="17"/>
      <c r="AQ12" s="17">
        <v>0.36258278613260603</v>
      </c>
      <c r="AR12" s="17">
        <v>0.36717696923975801</v>
      </c>
      <c r="AS12" s="17"/>
      <c r="AT12" s="17">
        <v>0.39010020654404098</v>
      </c>
      <c r="AU12" s="17">
        <v>0.355024628345877</v>
      </c>
      <c r="AV12" s="17"/>
      <c r="AW12" s="17">
        <v>0.47840146994816901</v>
      </c>
      <c r="AX12" s="17">
        <v>0.43251780448364302</v>
      </c>
      <c r="AY12" s="17">
        <v>0.21147398898050501</v>
      </c>
      <c r="AZ12" s="17">
        <v>0.39266348280524099</v>
      </c>
      <c r="BA12" s="17">
        <v>0.33668553342698399</v>
      </c>
      <c r="BB12" s="17"/>
      <c r="BC12" s="17">
        <v>0.37813712972248698</v>
      </c>
      <c r="BD12" s="17"/>
      <c r="BE12" s="17">
        <v>0.41181157670161</v>
      </c>
      <c r="BF12" s="17">
        <v>0.16211873556905301</v>
      </c>
      <c r="BG12" s="17">
        <v>0.36757195733001702</v>
      </c>
      <c r="BH12" s="17">
        <v>0.37550597081471598</v>
      </c>
      <c r="BI12" s="17"/>
      <c r="BJ12" s="17">
        <v>0.36910068748281799</v>
      </c>
      <c r="BK12" s="17"/>
      <c r="BL12" s="17">
        <v>0.35287845710986199</v>
      </c>
      <c r="BM12" s="17"/>
      <c r="BN12" s="17">
        <v>0.38233227245047702</v>
      </c>
      <c r="BO12" s="17"/>
      <c r="BP12" s="17">
        <v>0.35729104028793701</v>
      </c>
      <c r="BQ12" s="17">
        <v>0.408594051859551</v>
      </c>
    </row>
    <row r="13" spans="2:69" x14ac:dyDescent="0.35">
      <c r="B13" s="18" t="s">
        <v>141</v>
      </c>
      <c r="C13" s="19">
        <v>0.130320837962765</v>
      </c>
      <c r="D13" s="19">
        <v>8.0002541993116696E-2</v>
      </c>
      <c r="E13" s="19">
        <v>0.17551962444589</v>
      </c>
      <c r="F13" s="19"/>
      <c r="G13" s="19">
        <v>0.13064885035770599</v>
      </c>
      <c r="H13" s="19">
        <v>0.118913705307329</v>
      </c>
      <c r="I13" s="19">
        <v>0.16338116461302701</v>
      </c>
      <c r="J13" s="19">
        <v>9.9104053384206997E-2</v>
      </c>
      <c r="K13" s="19">
        <v>0.13214119115623499</v>
      </c>
      <c r="L13" s="19"/>
      <c r="M13" s="19">
        <v>8.3831738331358499E-2</v>
      </c>
      <c r="N13" s="19">
        <v>0.117917425775222</v>
      </c>
      <c r="O13" s="19">
        <v>0.15810421554756601</v>
      </c>
      <c r="P13" s="19">
        <v>0.17041976624785399</v>
      </c>
      <c r="Q13" s="19">
        <v>0.117505410822996</v>
      </c>
      <c r="R13" s="19"/>
      <c r="S13" s="19">
        <v>0.19052063829442001</v>
      </c>
      <c r="T13" s="19">
        <v>0.129783303057081</v>
      </c>
      <c r="U13" s="19">
        <v>0.14108207677530099</v>
      </c>
      <c r="V13" s="19">
        <v>4.4097024826614602E-2</v>
      </c>
      <c r="W13" s="19"/>
      <c r="X13" s="19">
        <v>0.13545243144138799</v>
      </c>
      <c r="Y13" s="19">
        <v>0.144866737043711</v>
      </c>
      <c r="Z13" s="19">
        <v>7.8035147775510794E-2</v>
      </c>
      <c r="AA13" s="19"/>
      <c r="AB13" s="19">
        <v>0.155966149720387</v>
      </c>
      <c r="AC13" s="19">
        <v>8.4881285888888894E-2</v>
      </c>
      <c r="AD13" s="19"/>
      <c r="AE13" s="19">
        <v>0.113021818346746</v>
      </c>
      <c r="AF13" s="19">
        <v>0.13402456799276899</v>
      </c>
      <c r="AG13" s="19"/>
      <c r="AH13" s="19">
        <v>0.13568431402857001</v>
      </c>
      <c r="AI13" s="19">
        <v>0.130612498829386</v>
      </c>
      <c r="AJ13" s="19"/>
      <c r="AK13" s="19">
        <v>0.12509320896128301</v>
      </c>
      <c r="AL13" s="19">
        <v>0.10701523918466301</v>
      </c>
      <c r="AM13" s="19">
        <v>0.17621569042140001</v>
      </c>
      <c r="AN13" s="19">
        <v>0.113596850952335</v>
      </c>
      <c r="AO13" s="19">
        <v>5.3359009230779499E-2</v>
      </c>
      <c r="AP13" s="19"/>
      <c r="AQ13" s="19">
        <v>0.138865160371032</v>
      </c>
      <c r="AR13" s="19">
        <v>0.127718512052031</v>
      </c>
      <c r="AS13" s="19"/>
      <c r="AT13" s="19">
        <v>0.14081952481954699</v>
      </c>
      <c r="AU13" s="19">
        <v>0.128725293819068</v>
      </c>
      <c r="AV13" s="19"/>
      <c r="AW13" s="19">
        <v>0.232061626389477</v>
      </c>
      <c r="AX13" s="19">
        <v>0.15431633916861501</v>
      </c>
      <c r="AY13" s="19">
        <v>0.11680883792353899</v>
      </c>
      <c r="AZ13" s="19">
        <v>0.107035838785694</v>
      </c>
      <c r="BA13" s="19">
        <v>6.9904127881047398E-2</v>
      </c>
      <c r="BB13" s="19"/>
      <c r="BC13" s="19">
        <v>6.4711392683844807E-2</v>
      </c>
      <c r="BD13" s="19"/>
      <c r="BE13" s="19">
        <v>0.14824887377777601</v>
      </c>
      <c r="BF13" s="19">
        <v>0.104626679646809</v>
      </c>
      <c r="BG13" s="19">
        <v>7.7113918275444407E-2</v>
      </c>
      <c r="BH13" s="19">
        <v>7.7758607017434006E-2</v>
      </c>
      <c r="BI13" s="19"/>
      <c r="BJ13" s="19">
        <v>0.14543066725020201</v>
      </c>
      <c r="BK13" s="19"/>
      <c r="BL13" s="19">
        <v>0.14524277674068001</v>
      </c>
      <c r="BM13" s="19"/>
      <c r="BN13" s="19">
        <v>0.104173161288314</v>
      </c>
      <c r="BO13" s="19"/>
      <c r="BP13" s="19">
        <v>0.12831009203121499</v>
      </c>
      <c r="BQ13" s="19">
        <v>0.11529792798798499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310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8.02889909465926E-2</v>
      </c>
      <c r="D9" s="17">
        <v>7.1112067126308701E-2</v>
      </c>
      <c r="E9" s="17">
        <v>8.8742637179921799E-2</v>
      </c>
      <c r="F9" s="17"/>
      <c r="G9" s="17">
        <v>9.9542493921283698E-2</v>
      </c>
      <c r="H9" s="17">
        <v>9.1460064119783802E-2</v>
      </c>
      <c r="I9" s="17">
        <v>5.39864373254485E-2</v>
      </c>
      <c r="J9" s="17">
        <v>5.7228572677292602E-2</v>
      </c>
      <c r="K9" s="17">
        <v>8.3020826779718296E-2</v>
      </c>
      <c r="L9" s="17"/>
      <c r="M9" s="17">
        <v>4.7004254157095297E-2</v>
      </c>
      <c r="N9" s="17">
        <v>5.8159805216114399E-2</v>
      </c>
      <c r="O9" s="17">
        <v>0.11122340261173599</v>
      </c>
      <c r="P9" s="17">
        <v>0.106918638452391</v>
      </c>
      <c r="Q9" s="17">
        <v>8.9882396997733496E-2</v>
      </c>
      <c r="R9" s="17"/>
      <c r="S9" s="17">
        <v>0.11490741668009</v>
      </c>
      <c r="T9" s="17">
        <v>6.04628232543582E-2</v>
      </c>
      <c r="U9" s="17">
        <v>8.8590618140141394E-2</v>
      </c>
      <c r="V9" s="17">
        <v>3.2755479678956298E-2</v>
      </c>
      <c r="W9" s="17"/>
      <c r="X9" s="17">
        <v>8.4129756884131005E-2</v>
      </c>
      <c r="Y9" s="17">
        <v>5.9302250536573502E-2</v>
      </c>
      <c r="Z9" s="17">
        <v>8.1585034474066495E-2</v>
      </c>
      <c r="AA9" s="17"/>
      <c r="AB9" s="17">
        <v>9.5429718869188607E-2</v>
      </c>
      <c r="AC9" s="17">
        <v>5.3461947416083899E-2</v>
      </c>
      <c r="AD9" s="17"/>
      <c r="AE9" s="17">
        <v>0.13333459585688301</v>
      </c>
      <c r="AF9" s="17">
        <v>6.8931896485351501E-2</v>
      </c>
      <c r="AG9" s="17"/>
      <c r="AH9" s="17">
        <v>7.2304695251888595E-2</v>
      </c>
      <c r="AI9" s="17">
        <v>0.104725095245773</v>
      </c>
      <c r="AJ9" s="17"/>
      <c r="AK9" s="17">
        <v>5.0033426996543201E-2</v>
      </c>
      <c r="AL9" s="17">
        <v>7.8717058094741305E-2</v>
      </c>
      <c r="AM9" s="17">
        <v>8.4397514861294098E-2</v>
      </c>
      <c r="AN9" s="17">
        <v>7.4007174672221801E-2</v>
      </c>
      <c r="AO9" s="17">
        <v>0.122009541321156</v>
      </c>
      <c r="AP9" s="17"/>
      <c r="AQ9" s="17">
        <v>0.10037448892454499</v>
      </c>
      <c r="AR9" s="17">
        <v>7.4171593999181704E-2</v>
      </c>
      <c r="AS9" s="17"/>
      <c r="AT9" s="17">
        <v>9.0409574562766395E-2</v>
      </c>
      <c r="AU9" s="17">
        <v>7.4400101140090005E-2</v>
      </c>
      <c r="AV9" s="17"/>
      <c r="AW9" s="17">
        <v>0.124325482614775</v>
      </c>
      <c r="AX9" s="17">
        <v>5.6791542239466301E-2</v>
      </c>
      <c r="AY9" s="17">
        <v>8.7953704993348203E-2</v>
      </c>
      <c r="AZ9" s="17">
        <v>6.0677630094279102E-2</v>
      </c>
      <c r="BA9" s="17">
        <v>8.2956891932545407E-2</v>
      </c>
      <c r="BB9" s="17"/>
      <c r="BC9" s="17">
        <v>7.0911180865338999E-2</v>
      </c>
      <c r="BD9" s="17"/>
      <c r="BE9" s="17">
        <v>7.2251324329720604E-2</v>
      </c>
      <c r="BF9" s="17">
        <v>2.8614498566663201E-2</v>
      </c>
      <c r="BG9" s="17">
        <v>0.120850901630524</v>
      </c>
      <c r="BH9" s="17">
        <v>8.1149513464326195E-2</v>
      </c>
      <c r="BI9" s="17"/>
      <c r="BJ9" s="17">
        <v>6.8877695161128696E-2</v>
      </c>
      <c r="BK9" s="17"/>
      <c r="BL9" s="17">
        <v>6.1455280516602102E-2</v>
      </c>
      <c r="BM9" s="17"/>
      <c r="BN9" s="17">
        <v>3.78078838370745E-2</v>
      </c>
      <c r="BO9" s="17"/>
      <c r="BP9" s="17">
        <v>8.2632032456135707E-2</v>
      </c>
      <c r="BQ9" s="17">
        <v>6.8933799804841295E-2</v>
      </c>
    </row>
    <row r="10" spans="2:69" x14ac:dyDescent="0.35">
      <c r="B10" s="18" t="s">
        <v>303</v>
      </c>
      <c r="C10" s="17">
        <v>0.13839675788787101</v>
      </c>
      <c r="D10" s="17">
        <v>0.11124064033710999</v>
      </c>
      <c r="E10" s="17">
        <v>0.16304331913231401</v>
      </c>
      <c r="F10" s="17"/>
      <c r="G10" s="17">
        <v>0.17566531121960599</v>
      </c>
      <c r="H10" s="17">
        <v>0.14341478975549701</v>
      </c>
      <c r="I10" s="17">
        <v>0.15410971563961201</v>
      </c>
      <c r="J10" s="17">
        <v>0.100168885752727</v>
      </c>
      <c r="K10" s="17">
        <v>6.9735791985352999E-2</v>
      </c>
      <c r="L10" s="17"/>
      <c r="M10" s="17">
        <v>0.16679270842813601</v>
      </c>
      <c r="N10" s="17">
        <v>0.139421442246879</v>
      </c>
      <c r="O10" s="17">
        <v>8.9608877765590997E-2</v>
      </c>
      <c r="P10" s="17">
        <v>0.129879579574049</v>
      </c>
      <c r="Q10" s="17">
        <v>0.18071169122207401</v>
      </c>
      <c r="R10" s="17"/>
      <c r="S10" s="17">
        <v>0.200179935758554</v>
      </c>
      <c r="T10" s="17">
        <v>0.19978667646610199</v>
      </c>
      <c r="U10" s="17">
        <v>9.3634400213338798E-2</v>
      </c>
      <c r="V10" s="17">
        <v>6.7828747745838594E-2</v>
      </c>
      <c r="W10" s="17"/>
      <c r="X10" s="17">
        <v>0.12944880704085801</v>
      </c>
      <c r="Y10" s="17">
        <v>0.13661861382253199</v>
      </c>
      <c r="Z10" s="17">
        <v>0.19965066817877899</v>
      </c>
      <c r="AA10" s="17"/>
      <c r="AB10" s="17">
        <v>0.14611739666515999</v>
      </c>
      <c r="AC10" s="17">
        <v>0.124716972238161</v>
      </c>
      <c r="AD10" s="17"/>
      <c r="AE10" s="17">
        <v>0.142649870764544</v>
      </c>
      <c r="AF10" s="17">
        <v>0.13748616397954599</v>
      </c>
      <c r="AG10" s="17"/>
      <c r="AH10" s="17">
        <v>0.121690873596507</v>
      </c>
      <c r="AI10" s="17">
        <v>0.26513629045401499</v>
      </c>
      <c r="AJ10" s="17"/>
      <c r="AK10" s="17">
        <v>0.13457671970926599</v>
      </c>
      <c r="AL10" s="17">
        <v>0.15721844059804599</v>
      </c>
      <c r="AM10" s="17">
        <v>0.120355315821362</v>
      </c>
      <c r="AN10" s="17">
        <v>0.13994829614984</v>
      </c>
      <c r="AO10" s="17">
        <v>0.157619544460504</v>
      </c>
      <c r="AP10" s="17"/>
      <c r="AQ10" s="17">
        <v>0.15383846037298801</v>
      </c>
      <c r="AR10" s="17">
        <v>0.13369371175234601</v>
      </c>
      <c r="AS10" s="17"/>
      <c r="AT10" s="17">
        <v>0.15183507386578901</v>
      </c>
      <c r="AU10" s="17">
        <v>0.13308624933208199</v>
      </c>
      <c r="AV10" s="17"/>
      <c r="AW10" s="17">
        <v>0.201446473503544</v>
      </c>
      <c r="AX10" s="17">
        <v>0.10693839925208599</v>
      </c>
      <c r="AY10" s="17">
        <v>0.114933454794761</v>
      </c>
      <c r="AZ10" s="17">
        <v>0.105780263194869</v>
      </c>
      <c r="BA10" s="17">
        <v>0.27618630660878102</v>
      </c>
      <c r="BB10" s="17"/>
      <c r="BC10" s="17">
        <v>0.23134456830316899</v>
      </c>
      <c r="BD10" s="17"/>
      <c r="BE10" s="17">
        <v>0.123827333709546</v>
      </c>
      <c r="BF10" s="17">
        <v>0.12972290167727299</v>
      </c>
      <c r="BG10" s="17">
        <v>8.34609686865255E-2</v>
      </c>
      <c r="BH10" s="17">
        <v>0.22655935881669501</v>
      </c>
      <c r="BI10" s="17"/>
      <c r="BJ10" s="17">
        <v>0.13850784180075701</v>
      </c>
      <c r="BK10" s="17"/>
      <c r="BL10" s="17">
        <v>0.117057960452535</v>
      </c>
      <c r="BM10" s="17"/>
      <c r="BN10" s="17">
        <v>0.104270309467743</v>
      </c>
      <c r="BO10" s="17"/>
      <c r="BP10" s="17">
        <v>0.165400010851916</v>
      </c>
      <c r="BQ10" s="17">
        <v>1.0900428189211799E-2</v>
      </c>
    </row>
    <row r="11" spans="2:69" x14ac:dyDescent="0.35">
      <c r="B11" s="18" t="s">
        <v>139</v>
      </c>
      <c r="C11" s="17">
        <v>0.213962665526022</v>
      </c>
      <c r="D11" s="17">
        <v>0.23510901461273401</v>
      </c>
      <c r="E11" s="17">
        <v>0.195968169555371</v>
      </c>
      <c r="F11" s="17"/>
      <c r="G11" s="17">
        <v>0.241085287078566</v>
      </c>
      <c r="H11" s="17">
        <v>0.195264613773238</v>
      </c>
      <c r="I11" s="17">
        <v>0.162597602424815</v>
      </c>
      <c r="J11" s="17">
        <v>0.16315429080791399</v>
      </c>
      <c r="K11" s="17">
        <v>0.32009709992943602</v>
      </c>
      <c r="L11" s="17"/>
      <c r="M11" s="17">
        <v>0.148092389833899</v>
      </c>
      <c r="N11" s="17">
        <v>0.22705049794083901</v>
      </c>
      <c r="O11" s="17">
        <v>0.23186011802789</v>
      </c>
      <c r="P11" s="17">
        <v>0.13485518815619199</v>
      </c>
      <c r="Q11" s="17">
        <v>0.26374869753527103</v>
      </c>
      <c r="R11" s="17"/>
      <c r="S11" s="17">
        <v>0.14852962317608701</v>
      </c>
      <c r="T11" s="17">
        <v>0.20792617452249501</v>
      </c>
      <c r="U11" s="17">
        <v>0.24887477840834099</v>
      </c>
      <c r="V11" s="17">
        <v>0.25645392199955303</v>
      </c>
      <c r="W11" s="17"/>
      <c r="X11" s="17">
        <v>0.20213713511932799</v>
      </c>
      <c r="Y11" s="17">
        <v>0.16479491795988599</v>
      </c>
      <c r="Z11" s="17">
        <v>0.354300305534476</v>
      </c>
      <c r="AA11" s="17"/>
      <c r="AB11" s="17">
        <v>0.17872584584652901</v>
      </c>
      <c r="AC11" s="17">
        <v>0.27639689591779099</v>
      </c>
      <c r="AD11" s="17"/>
      <c r="AE11" s="17">
        <v>0.21035503117228099</v>
      </c>
      <c r="AF11" s="17">
        <v>0.21473506211206</v>
      </c>
      <c r="AG11" s="17"/>
      <c r="AH11" s="17">
        <v>0.19707271324947601</v>
      </c>
      <c r="AI11" s="17">
        <v>0.153812715756239</v>
      </c>
      <c r="AJ11" s="17"/>
      <c r="AK11" s="17">
        <v>0.24215293176768399</v>
      </c>
      <c r="AL11" s="17">
        <v>0.199859787633309</v>
      </c>
      <c r="AM11" s="17">
        <v>0.227630653648173</v>
      </c>
      <c r="AN11" s="17">
        <v>0.14907467667628299</v>
      </c>
      <c r="AO11" s="17">
        <v>0.30565824578477202</v>
      </c>
      <c r="AP11" s="17"/>
      <c r="AQ11" s="17">
        <v>0.16684730875020201</v>
      </c>
      <c r="AR11" s="17">
        <v>0.228312488469569</v>
      </c>
      <c r="AS11" s="17"/>
      <c r="AT11" s="17">
        <v>0.188516636724953</v>
      </c>
      <c r="AU11" s="17">
        <v>0.22579232965033</v>
      </c>
      <c r="AV11" s="17"/>
      <c r="AW11" s="17">
        <v>0.10710946041057701</v>
      </c>
      <c r="AX11" s="17">
        <v>0.15954791807167201</v>
      </c>
      <c r="AY11" s="17">
        <v>0.32678886498627802</v>
      </c>
      <c r="AZ11" s="17">
        <v>0.25853944200964701</v>
      </c>
      <c r="BA11" s="17">
        <v>0.22012480529082201</v>
      </c>
      <c r="BB11" s="17"/>
      <c r="BC11" s="17">
        <v>0.19140613171981899</v>
      </c>
      <c r="BD11" s="17"/>
      <c r="BE11" s="17">
        <v>0.157655536882368</v>
      </c>
      <c r="BF11" s="17">
        <v>0.30347881880801603</v>
      </c>
      <c r="BG11" s="17">
        <v>0.316774859233867</v>
      </c>
      <c r="BH11" s="17">
        <v>0.221693929548827</v>
      </c>
      <c r="BI11" s="17"/>
      <c r="BJ11" s="17">
        <v>0.19818400661469501</v>
      </c>
      <c r="BK11" s="17"/>
      <c r="BL11" s="17">
        <v>0.21401127146495699</v>
      </c>
      <c r="BM11" s="17"/>
      <c r="BN11" s="17">
        <v>0.23859589949615201</v>
      </c>
      <c r="BO11" s="17"/>
      <c r="BP11" s="17">
        <v>0.19483194294942199</v>
      </c>
      <c r="BQ11" s="17">
        <v>0.33600446702366599</v>
      </c>
    </row>
    <row r="12" spans="2:69" x14ac:dyDescent="0.35">
      <c r="B12" s="18" t="s">
        <v>140</v>
      </c>
      <c r="C12" s="17">
        <v>0.46336609433141202</v>
      </c>
      <c r="D12" s="17">
        <v>0.51110789100637799</v>
      </c>
      <c r="E12" s="17">
        <v>0.418944292850084</v>
      </c>
      <c r="F12" s="17"/>
      <c r="G12" s="17">
        <v>0.39154697981198799</v>
      </c>
      <c r="H12" s="17">
        <v>0.46344481860870101</v>
      </c>
      <c r="I12" s="17">
        <v>0.49985263410993602</v>
      </c>
      <c r="J12" s="17">
        <v>0.59080295482606804</v>
      </c>
      <c r="K12" s="17">
        <v>0.427107044007285</v>
      </c>
      <c r="L12" s="17"/>
      <c r="M12" s="17">
        <v>0.541280942686169</v>
      </c>
      <c r="N12" s="17">
        <v>0.49211226705461703</v>
      </c>
      <c r="O12" s="17">
        <v>0.450812520279401</v>
      </c>
      <c r="P12" s="17">
        <v>0.50997281170034403</v>
      </c>
      <c r="Q12" s="17">
        <v>0.338330321072568</v>
      </c>
      <c r="R12" s="17"/>
      <c r="S12" s="17">
        <v>0.35364672326888402</v>
      </c>
      <c r="T12" s="17">
        <v>0.47324292415761199</v>
      </c>
      <c r="U12" s="17">
        <v>0.45348891774018701</v>
      </c>
      <c r="V12" s="17">
        <v>0.58279476186035195</v>
      </c>
      <c r="W12" s="17"/>
      <c r="X12" s="17">
        <v>0.48108026802176401</v>
      </c>
      <c r="Y12" s="17">
        <v>0.53447716505454201</v>
      </c>
      <c r="Z12" s="17">
        <v>0.25636803438594202</v>
      </c>
      <c r="AA12" s="17"/>
      <c r="AB12" s="17">
        <v>0.470887744266686</v>
      </c>
      <c r="AC12" s="17">
        <v>0.45003888633543998</v>
      </c>
      <c r="AD12" s="17"/>
      <c r="AE12" s="17">
        <v>0.40306927266668502</v>
      </c>
      <c r="AF12" s="17">
        <v>0.47627567846221802</v>
      </c>
      <c r="AG12" s="17"/>
      <c r="AH12" s="17">
        <v>0.50660349369964297</v>
      </c>
      <c r="AI12" s="17">
        <v>0.32708189628509898</v>
      </c>
      <c r="AJ12" s="17"/>
      <c r="AK12" s="17">
        <v>0.45479324919207298</v>
      </c>
      <c r="AL12" s="17">
        <v>0.45631582013305</v>
      </c>
      <c r="AM12" s="17">
        <v>0.46107932558359099</v>
      </c>
      <c r="AN12" s="17">
        <v>0.51477402750196799</v>
      </c>
      <c r="AO12" s="17">
        <v>0.39293155403503</v>
      </c>
      <c r="AP12" s="17"/>
      <c r="AQ12" s="17">
        <v>0.48605810421187801</v>
      </c>
      <c r="AR12" s="17">
        <v>0.45645483765628397</v>
      </c>
      <c r="AS12" s="17"/>
      <c r="AT12" s="17">
        <v>0.458386589223788</v>
      </c>
      <c r="AU12" s="17">
        <v>0.46327140256053501</v>
      </c>
      <c r="AV12" s="17"/>
      <c r="AW12" s="17">
        <v>0.33381007576119798</v>
      </c>
      <c r="AX12" s="17">
        <v>0.56342989309652602</v>
      </c>
      <c r="AY12" s="17">
        <v>0.393139351534468</v>
      </c>
      <c r="AZ12" s="17">
        <v>0.43192263368618999</v>
      </c>
      <c r="BA12" s="17">
        <v>0.36520568106456403</v>
      </c>
      <c r="BB12" s="17"/>
      <c r="BC12" s="17">
        <v>0.444046728461721</v>
      </c>
      <c r="BD12" s="17"/>
      <c r="BE12" s="17">
        <v>0.55011469183436301</v>
      </c>
      <c r="BF12" s="17">
        <v>0.46255878531758499</v>
      </c>
      <c r="BG12" s="17">
        <v>0.34791906009239498</v>
      </c>
      <c r="BH12" s="17">
        <v>0.41281540944294198</v>
      </c>
      <c r="BI12" s="17"/>
      <c r="BJ12" s="17">
        <v>0.47865015735216898</v>
      </c>
      <c r="BK12" s="17"/>
      <c r="BL12" s="17">
        <v>0.50336580756185201</v>
      </c>
      <c r="BM12" s="17"/>
      <c r="BN12" s="17">
        <v>0.53057243064475801</v>
      </c>
      <c r="BO12" s="17"/>
      <c r="BP12" s="17">
        <v>0.45313453051947</v>
      </c>
      <c r="BQ12" s="17">
        <v>0.50048608880257905</v>
      </c>
    </row>
    <row r="13" spans="2:69" x14ac:dyDescent="0.35">
      <c r="B13" s="18" t="s">
        <v>141</v>
      </c>
      <c r="C13" s="19">
        <v>0.103985491308103</v>
      </c>
      <c r="D13" s="19">
        <v>7.1430386917469696E-2</v>
      </c>
      <c r="E13" s="19">
        <v>0.13330158128230901</v>
      </c>
      <c r="F13" s="19"/>
      <c r="G13" s="19">
        <v>9.2159927968555599E-2</v>
      </c>
      <c r="H13" s="19">
        <v>0.106415713742781</v>
      </c>
      <c r="I13" s="19">
        <v>0.129453610500188</v>
      </c>
      <c r="J13" s="19">
        <v>8.8645295935998195E-2</v>
      </c>
      <c r="K13" s="19">
        <v>0.100039237298207</v>
      </c>
      <c r="L13" s="19"/>
      <c r="M13" s="19">
        <v>9.6829704894700094E-2</v>
      </c>
      <c r="N13" s="19">
        <v>8.3255987541550294E-2</v>
      </c>
      <c r="O13" s="19">
        <v>0.116495081315382</v>
      </c>
      <c r="P13" s="19">
        <v>0.118373782117024</v>
      </c>
      <c r="Q13" s="19">
        <v>0.12732689317235399</v>
      </c>
      <c r="R13" s="19"/>
      <c r="S13" s="19">
        <v>0.182736301116386</v>
      </c>
      <c r="T13" s="19">
        <v>5.8581401599432502E-2</v>
      </c>
      <c r="U13" s="19">
        <v>0.115411285497991</v>
      </c>
      <c r="V13" s="19">
        <v>6.0167088715300202E-2</v>
      </c>
      <c r="W13" s="19"/>
      <c r="X13" s="19">
        <v>0.103204032933919</v>
      </c>
      <c r="Y13" s="19">
        <v>0.104807052626467</v>
      </c>
      <c r="Z13" s="19">
        <v>0.108095957426736</v>
      </c>
      <c r="AA13" s="19"/>
      <c r="AB13" s="19">
        <v>0.108839294352436</v>
      </c>
      <c r="AC13" s="19">
        <v>9.5385298092523801E-2</v>
      </c>
      <c r="AD13" s="19"/>
      <c r="AE13" s="19">
        <v>0.110591229539607</v>
      </c>
      <c r="AF13" s="19">
        <v>0.10257119896082401</v>
      </c>
      <c r="AG13" s="19"/>
      <c r="AH13" s="19">
        <v>0.102328224202486</v>
      </c>
      <c r="AI13" s="19">
        <v>0.14924400225887399</v>
      </c>
      <c r="AJ13" s="19"/>
      <c r="AK13" s="19">
        <v>0.118443672334433</v>
      </c>
      <c r="AL13" s="19">
        <v>0.107888893540854</v>
      </c>
      <c r="AM13" s="19">
        <v>0.10653719008558001</v>
      </c>
      <c r="AN13" s="19">
        <v>0.12219582499968699</v>
      </c>
      <c r="AO13" s="19">
        <v>2.1781114398537499E-2</v>
      </c>
      <c r="AP13" s="19"/>
      <c r="AQ13" s="19">
        <v>9.2881637740387393E-2</v>
      </c>
      <c r="AR13" s="19">
        <v>0.107367368122619</v>
      </c>
      <c r="AS13" s="19"/>
      <c r="AT13" s="19">
        <v>0.110852125622703</v>
      </c>
      <c r="AU13" s="19">
        <v>0.103449917316964</v>
      </c>
      <c r="AV13" s="19"/>
      <c r="AW13" s="19">
        <v>0.23330850770990599</v>
      </c>
      <c r="AX13" s="19">
        <v>0.11329224734024999</v>
      </c>
      <c r="AY13" s="19">
        <v>7.7184623691145093E-2</v>
      </c>
      <c r="AZ13" s="19">
        <v>0.14308003101501501</v>
      </c>
      <c r="BA13" s="19">
        <v>5.5526315103287503E-2</v>
      </c>
      <c r="BB13" s="19"/>
      <c r="BC13" s="19">
        <v>6.2291390649953003E-2</v>
      </c>
      <c r="BD13" s="19"/>
      <c r="BE13" s="19">
        <v>9.6151113244001302E-2</v>
      </c>
      <c r="BF13" s="19">
        <v>7.5624995630462599E-2</v>
      </c>
      <c r="BG13" s="19">
        <v>0.13099421035668801</v>
      </c>
      <c r="BH13" s="19">
        <v>5.77817887272093E-2</v>
      </c>
      <c r="BI13" s="19"/>
      <c r="BJ13" s="19">
        <v>0.11578029907125</v>
      </c>
      <c r="BK13" s="19"/>
      <c r="BL13" s="19">
        <v>0.104109680004054</v>
      </c>
      <c r="BM13" s="19"/>
      <c r="BN13" s="19">
        <v>8.8753476554271904E-2</v>
      </c>
      <c r="BO13" s="19"/>
      <c r="BP13" s="19">
        <v>0.104001483223056</v>
      </c>
      <c r="BQ13" s="19">
        <v>8.3675216179702194E-2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311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8.4109945705347106E-2</v>
      </c>
      <c r="D9" s="17">
        <v>8.6522896624259896E-2</v>
      </c>
      <c r="E9" s="17">
        <v>8.2278864534766197E-2</v>
      </c>
      <c r="F9" s="17"/>
      <c r="G9" s="17">
        <v>6.0249380978008402E-2</v>
      </c>
      <c r="H9" s="17">
        <v>8.3281431573531003E-2</v>
      </c>
      <c r="I9" s="17">
        <v>2.6219442123676901E-2</v>
      </c>
      <c r="J9" s="17">
        <v>4.5150879640633301E-2</v>
      </c>
      <c r="K9" s="17">
        <v>0.25571955020957599</v>
      </c>
      <c r="L9" s="17"/>
      <c r="M9" s="17">
        <v>8.6535747345707806E-2</v>
      </c>
      <c r="N9" s="17">
        <v>6.8223582680977807E-2</v>
      </c>
      <c r="O9" s="17">
        <v>7.4522733386714807E-2</v>
      </c>
      <c r="P9" s="17">
        <v>0.112141157423431</v>
      </c>
      <c r="Q9" s="17">
        <v>0.104345127506824</v>
      </c>
      <c r="R9" s="17"/>
      <c r="S9" s="17">
        <v>9.5848022527301902E-2</v>
      </c>
      <c r="T9" s="17">
        <v>6.6737323088380499E-2</v>
      </c>
      <c r="U9" s="17">
        <v>8.5908882615903001E-2</v>
      </c>
      <c r="V9" s="17">
        <v>7.1527407435304904E-2</v>
      </c>
      <c r="W9" s="17"/>
      <c r="X9" s="17">
        <v>5.81347875214622E-2</v>
      </c>
      <c r="Y9" s="17">
        <v>3.90969336441431E-2</v>
      </c>
      <c r="Z9" s="17">
        <v>0.31247339960574999</v>
      </c>
      <c r="AA9" s="17"/>
      <c r="AB9" s="17">
        <v>6.8406478514002098E-2</v>
      </c>
      <c r="AC9" s="17">
        <v>0.11193407675610099</v>
      </c>
      <c r="AD9" s="17"/>
      <c r="AE9" s="17">
        <v>8.7939418199023997E-2</v>
      </c>
      <c r="AF9" s="17">
        <v>8.3290053446205894E-2</v>
      </c>
      <c r="AG9" s="17"/>
      <c r="AH9" s="17">
        <v>4.6272954017942597E-2</v>
      </c>
      <c r="AI9" s="17">
        <v>0.13962510831036101</v>
      </c>
      <c r="AJ9" s="17"/>
      <c r="AK9" s="17">
        <v>0.22719687984683201</v>
      </c>
      <c r="AL9" s="17">
        <v>8.8601055931490494E-2</v>
      </c>
      <c r="AM9" s="17">
        <v>7.9899237328427006E-2</v>
      </c>
      <c r="AN9" s="17">
        <v>2.8703355001454701E-2</v>
      </c>
      <c r="AO9" s="17">
        <v>1.9516439134787799E-2</v>
      </c>
      <c r="AP9" s="17"/>
      <c r="AQ9" s="17">
        <v>3.86640124846577E-2</v>
      </c>
      <c r="AR9" s="17">
        <v>9.7951315904963698E-2</v>
      </c>
      <c r="AS9" s="17"/>
      <c r="AT9" s="17">
        <v>5.9824549753667501E-2</v>
      </c>
      <c r="AU9" s="17">
        <v>9.5987393419702596E-2</v>
      </c>
      <c r="AV9" s="17"/>
      <c r="AW9" s="17">
        <v>3.9405445814717298E-2</v>
      </c>
      <c r="AX9" s="17">
        <v>5.7195353292189402E-2</v>
      </c>
      <c r="AY9" s="17">
        <v>0.171874308412304</v>
      </c>
      <c r="AZ9" s="17">
        <v>1.59574870921118E-2</v>
      </c>
      <c r="BA9" s="17">
        <v>0.105752390118318</v>
      </c>
      <c r="BB9" s="17"/>
      <c r="BC9" s="17">
        <v>9.4225100911816198E-2</v>
      </c>
      <c r="BD9" s="17"/>
      <c r="BE9" s="17">
        <v>7.9242916077058106E-2</v>
      </c>
      <c r="BF9" s="17">
        <v>0.23890154091473501</v>
      </c>
      <c r="BG9" s="17">
        <v>3.1582025569736299E-2</v>
      </c>
      <c r="BH9" s="17">
        <v>7.7912685028416806E-2</v>
      </c>
      <c r="BI9" s="17"/>
      <c r="BJ9" s="17">
        <v>6.4123292008012103E-2</v>
      </c>
      <c r="BK9" s="17"/>
      <c r="BL9" s="17">
        <v>3.8208705722015401E-2</v>
      </c>
      <c r="BM9" s="17"/>
      <c r="BN9" s="17">
        <v>0.12988474151766</v>
      </c>
      <c r="BO9" s="17"/>
      <c r="BP9" s="17">
        <v>8.9010211440029893E-2</v>
      </c>
      <c r="BQ9" s="17">
        <v>4.5022357348798302E-2</v>
      </c>
    </row>
    <row r="10" spans="2:69" x14ac:dyDescent="0.35">
      <c r="B10" s="18" t="s">
        <v>303</v>
      </c>
      <c r="C10" s="17">
        <v>0.165444423877117</v>
      </c>
      <c r="D10" s="17">
        <v>0.18899721039886699</v>
      </c>
      <c r="E10" s="17">
        <v>0.14513091526687699</v>
      </c>
      <c r="F10" s="17"/>
      <c r="G10" s="17">
        <v>0.15212778226174101</v>
      </c>
      <c r="H10" s="17">
        <v>0.163289212128297</v>
      </c>
      <c r="I10" s="17">
        <v>0.20479081079044401</v>
      </c>
      <c r="J10" s="17">
        <v>0.118522155240636</v>
      </c>
      <c r="K10" s="17">
        <v>0.18299285280827901</v>
      </c>
      <c r="L10" s="17"/>
      <c r="M10" s="17">
        <v>0.30750608951755798</v>
      </c>
      <c r="N10" s="17">
        <v>0.144653412203364</v>
      </c>
      <c r="O10" s="17">
        <v>0.15827345383175501</v>
      </c>
      <c r="P10" s="17">
        <v>0.16756034005133699</v>
      </c>
      <c r="Q10" s="17">
        <v>0.14744247331818899</v>
      </c>
      <c r="R10" s="17"/>
      <c r="S10" s="17">
        <v>8.9830801621252399E-2</v>
      </c>
      <c r="T10" s="17">
        <v>0.17364616977320299</v>
      </c>
      <c r="U10" s="17">
        <v>0.190649919742167</v>
      </c>
      <c r="V10" s="17">
        <v>0.20685745754453699</v>
      </c>
      <c r="W10" s="17"/>
      <c r="X10" s="17">
        <v>0.18216893087476799</v>
      </c>
      <c r="Y10" s="17">
        <v>0.113143313511631</v>
      </c>
      <c r="Z10" s="17">
        <v>0.12151137453284599</v>
      </c>
      <c r="AA10" s="17"/>
      <c r="AB10" s="17">
        <v>0.148660528907961</v>
      </c>
      <c r="AC10" s="17">
        <v>0.19518290694417401</v>
      </c>
      <c r="AD10" s="17"/>
      <c r="AE10" s="17">
        <v>0.17339421675359201</v>
      </c>
      <c r="AF10" s="17">
        <v>0.163742368658818</v>
      </c>
      <c r="AG10" s="17"/>
      <c r="AH10" s="17">
        <v>0.16701936400249501</v>
      </c>
      <c r="AI10" s="17">
        <v>0.13610052349072899</v>
      </c>
      <c r="AJ10" s="17"/>
      <c r="AK10" s="17">
        <v>0.14356447078037399</v>
      </c>
      <c r="AL10" s="17">
        <v>0.18333642133724301</v>
      </c>
      <c r="AM10" s="17">
        <v>0.14105250846942299</v>
      </c>
      <c r="AN10" s="17">
        <v>0.189312058534854</v>
      </c>
      <c r="AO10" s="17">
        <v>0.18910870676842401</v>
      </c>
      <c r="AP10" s="17"/>
      <c r="AQ10" s="17">
        <v>0.108899424729518</v>
      </c>
      <c r="AR10" s="17">
        <v>0.18266621272978001</v>
      </c>
      <c r="AS10" s="17"/>
      <c r="AT10" s="17">
        <v>0.13078983679446399</v>
      </c>
      <c r="AU10" s="17">
        <v>0.18081111507519901</v>
      </c>
      <c r="AV10" s="17"/>
      <c r="AW10" s="17">
        <v>7.3845093879600907E-2</v>
      </c>
      <c r="AX10" s="17">
        <v>0.137902559695712</v>
      </c>
      <c r="AY10" s="17">
        <v>0.24367506429477301</v>
      </c>
      <c r="AZ10" s="17">
        <v>0.20714729793845499</v>
      </c>
      <c r="BA10" s="17">
        <v>0.115358351477578</v>
      </c>
      <c r="BB10" s="17"/>
      <c r="BC10" s="17">
        <v>0.139867765165852</v>
      </c>
      <c r="BD10" s="17"/>
      <c r="BE10" s="17">
        <v>0.13789460036530801</v>
      </c>
      <c r="BF10" s="17">
        <v>0.39611216951815598</v>
      </c>
      <c r="BG10" s="17">
        <v>0.219652541870859</v>
      </c>
      <c r="BH10" s="17">
        <v>6.8595953980601407E-2</v>
      </c>
      <c r="BI10" s="17"/>
      <c r="BJ10" s="17">
        <v>0.16744724314200701</v>
      </c>
      <c r="BK10" s="17"/>
      <c r="BL10" s="17">
        <v>0.19012536336497299</v>
      </c>
      <c r="BM10" s="17"/>
      <c r="BN10" s="17">
        <v>0.19363904041134999</v>
      </c>
      <c r="BO10" s="17"/>
      <c r="BP10" s="17">
        <v>0.158171256720436</v>
      </c>
      <c r="BQ10" s="17">
        <v>0.21561937398237899</v>
      </c>
    </row>
    <row r="11" spans="2:69" x14ac:dyDescent="0.35">
      <c r="B11" s="18" t="s">
        <v>139</v>
      </c>
      <c r="C11" s="17">
        <v>0.39136083975883101</v>
      </c>
      <c r="D11" s="17">
        <v>0.43042085957523202</v>
      </c>
      <c r="E11" s="17">
        <v>0.35810834403203301</v>
      </c>
      <c r="F11" s="17"/>
      <c r="G11" s="17">
        <v>0.43257206967314599</v>
      </c>
      <c r="H11" s="17">
        <v>0.37048758837636903</v>
      </c>
      <c r="I11" s="17">
        <v>0.35110278241271597</v>
      </c>
      <c r="J11" s="17">
        <v>0.45541543411157098</v>
      </c>
      <c r="K11" s="17">
        <v>0.34612557904619101</v>
      </c>
      <c r="L11" s="17"/>
      <c r="M11" s="17">
        <v>0.30040311424259097</v>
      </c>
      <c r="N11" s="17">
        <v>0.39806714986136699</v>
      </c>
      <c r="O11" s="17">
        <v>0.403422700632114</v>
      </c>
      <c r="P11" s="17">
        <v>0.39794046941869499</v>
      </c>
      <c r="Q11" s="17">
        <v>0.402805318994512</v>
      </c>
      <c r="R11" s="17"/>
      <c r="S11" s="17">
        <v>0.32049468481937798</v>
      </c>
      <c r="T11" s="17">
        <v>0.43121604065840402</v>
      </c>
      <c r="U11" s="17">
        <v>0.34257905021122098</v>
      </c>
      <c r="V11" s="17">
        <v>0.49134324713989402</v>
      </c>
      <c r="W11" s="17"/>
      <c r="X11" s="17">
        <v>0.38548406035209498</v>
      </c>
      <c r="Y11" s="17">
        <v>0.51889811013531295</v>
      </c>
      <c r="Z11" s="17">
        <v>0.26833746967420402</v>
      </c>
      <c r="AA11" s="17"/>
      <c r="AB11" s="17">
        <v>0.39750589832679101</v>
      </c>
      <c r="AC11" s="17">
        <v>0.380472740154706</v>
      </c>
      <c r="AD11" s="17"/>
      <c r="AE11" s="17">
        <v>0.39888823238550097</v>
      </c>
      <c r="AF11" s="17">
        <v>0.38974922067648599</v>
      </c>
      <c r="AG11" s="17"/>
      <c r="AH11" s="17">
        <v>0.43116636038230299</v>
      </c>
      <c r="AI11" s="17">
        <v>0.30022768003037198</v>
      </c>
      <c r="AJ11" s="17"/>
      <c r="AK11" s="17">
        <v>0.37607825725546701</v>
      </c>
      <c r="AL11" s="17">
        <v>0.382208121417283</v>
      </c>
      <c r="AM11" s="17">
        <v>0.380027847076298</v>
      </c>
      <c r="AN11" s="17">
        <v>0.40335242436483898</v>
      </c>
      <c r="AO11" s="17">
        <v>0.46128082229185502</v>
      </c>
      <c r="AP11" s="17"/>
      <c r="AQ11" s="17">
        <v>0.45734453504287997</v>
      </c>
      <c r="AR11" s="17">
        <v>0.37126432751140698</v>
      </c>
      <c r="AS11" s="17"/>
      <c r="AT11" s="17">
        <v>0.45463779126441101</v>
      </c>
      <c r="AU11" s="17">
        <v>0.35801343578087202</v>
      </c>
      <c r="AV11" s="17"/>
      <c r="AW11" s="17">
        <v>0.27590264928998598</v>
      </c>
      <c r="AX11" s="17">
        <v>0.400216554149741</v>
      </c>
      <c r="AY11" s="17">
        <v>0.30869931880825202</v>
      </c>
      <c r="AZ11" s="17">
        <v>0.54451570909345903</v>
      </c>
      <c r="BA11" s="17">
        <v>0.39570004334592701</v>
      </c>
      <c r="BB11" s="17"/>
      <c r="BC11" s="17">
        <v>0.33767533226267998</v>
      </c>
      <c r="BD11" s="17"/>
      <c r="BE11" s="17">
        <v>0.40686018408973401</v>
      </c>
      <c r="BF11" s="17">
        <v>0.23950626165522301</v>
      </c>
      <c r="BG11" s="17">
        <v>0.51193200306110298</v>
      </c>
      <c r="BH11" s="17">
        <v>0.39218999532364801</v>
      </c>
      <c r="BI11" s="17"/>
      <c r="BJ11" s="17">
        <v>0.39591763203299002</v>
      </c>
      <c r="BK11" s="17"/>
      <c r="BL11" s="17">
        <v>0.41688375150720203</v>
      </c>
      <c r="BM11" s="17"/>
      <c r="BN11" s="17">
        <v>0.37102578183728202</v>
      </c>
      <c r="BO11" s="17"/>
      <c r="BP11" s="17">
        <v>0.38236693739736699</v>
      </c>
      <c r="BQ11" s="17">
        <v>0.414660954446186</v>
      </c>
    </row>
    <row r="12" spans="2:69" x14ac:dyDescent="0.35">
      <c r="B12" s="18" t="s">
        <v>140</v>
      </c>
      <c r="C12" s="17">
        <v>0.27808380537016097</v>
      </c>
      <c r="D12" s="17">
        <v>0.243623004959759</v>
      </c>
      <c r="E12" s="17">
        <v>0.30601884011991998</v>
      </c>
      <c r="F12" s="17"/>
      <c r="G12" s="17">
        <v>0.29569861240492201</v>
      </c>
      <c r="H12" s="17">
        <v>0.29092919515726501</v>
      </c>
      <c r="I12" s="17">
        <v>0.316200349374746</v>
      </c>
      <c r="J12" s="17">
        <v>0.30864553868975703</v>
      </c>
      <c r="K12" s="17">
        <v>0.13393969970140901</v>
      </c>
      <c r="L12" s="17"/>
      <c r="M12" s="17">
        <v>0.25710959811751699</v>
      </c>
      <c r="N12" s="17">
        <v>0.30205399809572803</v>
      </c>
      <c r="O12" s="17">
        <v>0.26714114773801101</v>
      </c>
      <c r="P12" s="17">
        <v>0.245881944871012</v>
      </c>
      <c r="Q12" s="17">
        <v>0.27434565118133403</v>
      </c>
      <c r="R12" s="17"/>
      <c r="S12" s="17">
        <v>0.40526065345961698</v>
      </c>
      <c r="T12" s="17">
        <v>0.31131571331986402</v>
      </c>
      <c r="U12" s="17">
        <v>0.22751255338238599</v>
      </c>
      <c r="V12" s="17">
        <v>0.173670861182674</v>
      </c>
      <c r="W12" s="17"/>
      <c r="X12" s="17">
        <v>0.29550199395141902</v>
      </c>
      <c r="Y12" s="17">
        <v>0.202631533828282</v>
      </c>
      <c r="Z12" s="17">
        <v>0.25894256643860197</v>
      </c>
      <c r="AA12" s="17"/>
      <c r="AB12" s="17">
        <v>0.30813664346754699</v>
      </c>
      <c r="AC12" s="17">
        <v>0.22483479383150801</v>
      </c>
      <c r="AD12" s="17"/>
      <c r="AE12" s="17">
        <v>0.27123939528679403</v>
      </c>
      <c r="AF12" s="17">
        <v>0.279549197497929</v>
      </c>
      <c r="AG12" s="17"/>
      <c r="AH12" s="17">
        <v>0.27602960471674098</v>
      </c>
      <c r="AI12" s="17">
        <v>0.32860911176013402</v>
      </c>
      <c r="AJ12" s="17"/>
      <c r="AK12" s="17">
        <v>0.17905573539554501</v>
      </c>
      <c r="AL12" s="17">
        <v>0.26992110091165</v>
      </c>
      <c r="AM12" s="17">
        <v>0.290277629738183</v>
      </c>
      <c r="AN12" s="17">
        <v>0.30251527165813902</v>
      </c>
      <c r="AO12" s="17">
        <v>0.33009403180493402</v>
      </c>
      <c r="AP12" s="17"/>
      <c r="AQ12" s="17">
        <v>0.33173265261063201</v>
      </c>
      <c r="AR12" s="17">
        <v>0.261744091278868</v>
      </c>
      <c r="AS12" s="17"/>
      <c r="AT12" s="17">
        <v>0.28856329689291299</v>
      </c>
      <c r="AU12" s="17">
        <v>0.27475781314050601</v>
      </c>
      <c r="AV12" s="17"/>
      <c r="AW12" s="17">
        <v>0.45502490637166698</v>
      </c>
      <c r="AX12" s="17">
        <v>0.31568800531611602</v>
      </c>
      <c r="AY12" s="17">
        <v>0.201800991517987</v>
      </c>
      <c r="AZ12" s="17">
        <v>0.173765303132457</v>
      </c>
      <c r="BA12" s="17">
        <v>0.30587279795143701</v>
      </c>
      <c r="BB12" s="17"/>
      <c r="BC12" s="17">
        <v>0.37728858815170202</v>
      </c>
      <c r="BD12" s="17"/>
      <c r="BE12" s="17">
        <v>0.30902695062229901</v>
      </c>
      <c r="BF12" s="17">
        <v>4.16908671343654E-2</v>
      </c>
      <c r="BG12" s="17">
        <v>0.18344066919479701</v>
      </c>
      <c r="BH12" s="17">
        <v>0.39581468308379397</v>
      </c>
      <c r="BI12" s="17"/>
      <c r="BJ12" s="17">
        <v>0.283916572759838</v>
      </c>
      <c r="BK12" s="17"/>
      <c r="BL12" s="17">
        <v>0.26785872039825098</v>
      </c>
      <c r="BM12" s="17"/>
      <c r="BN12" s="17">
        <v>0.26279435927123601</v>
      </c>
      <c r="BO12" s="17"/>
      <c r="BP12" s="17">
        <v>0.29812954151342402</v>
      </c>
      <c r="BQ12" s="17">
        <v>0.208917310354787</v>
      </c>
    </row>
    <row r="13" spans="2:69" x14ac:dyDescent="0.35">
      <c r="B13" s="18" t="s">
        <v>141</v>
      </c>
      <c r="C13" s="19">
        <v>8.1000985288543798E-2</v>
      </c>
      <c r="D13" s="19">
        <v>5.0436028441883302E-2</v>
      </c>
      <c r="E13" s="19">
        <v>0.10846303604640301</v>
      </c>
      <c r="F13" s="19"/>
      <c r="G13" s="19">
        <v>5.93521546821821E-2</v>
      </c>
      <c r="H13" s="19">
        <v>9.2012572764538697E-2</v>
      </c>
      <c r="I13" s="19">
        <v>0.10168661529841699</v>
      </c>
      <c r="J13" s="19">
        <v>7.22659923174028E-2</v>
      </c>
      <c r="K13" s="19">
        <v>8.1222318234544802E-2</v>
      </c>
      <c r="L13" s="19"/>
      <c r="M13" s="19">
        <v>4.8445450776627097E-2</v>
      </c>
      <c r="N13" s="19">
        <v>8.7001857158563095E-2</v>
      </c>
      <c r="O13" s="19">
        <v>9.6639964411404405E-2</v>
      </c>
      <c r="P13" s="19">
        <v>7.6476088235524903E-2</v>
      </c>
      <c r="Q13" s="19">
        <v>7.1061428999140905E-2</v>
      </c>
      <c r="R13" s="19"/>
      <c r="S13" s="19">
        <v>8.8565837572450998E-2</v>
      </c>
      <c r="T13" s="19">
        <v>1.7084753160148299E-2</v>
      </c>
      <c r="U13" s="19">
        <v>0.15334959404832299</v>
      </c>
      <c r="V13" s="19">
        <v>5.6601026697590498E-2</v>
      </c>
      <c r="W13" s="19"/>
      <c r="X13" s="19">
        <v>7.8710227300256105E-2</v>
      </c>
      <c r="Y13" s="19">
        <v>0.12623010888063199</v>
      </c>
      <c r="Z13" s="19">
        <v>3.87351897485987E-2</v>
      </c>
      <c r="AA13" s="19"/>
      <c r="AB13" s="19">
        <v>7.72904507836987E-2</v>
      </c>
      <c r="AC13" s="19">
        <v>8.7575482313510006E-2</v>
      </c>
      <c r="AD13" s="19"/>
      <c r="AE13" s="19">
        <v>6.8538737375089601E-2</v>
      </c>
      <c r="AF13" s="19">
        <v>8.3669159720560604E-2</v>
      </c>
      <c r="AG13" s="19"/>
      <c r="AH13" s="19">
        <v>7.9511716880518293E-2</v>
      </c>
      <c r="AI13" s="19">
        <v>9.5437576408403293E-2</v>
      </c>
      <c r="AJ13" s="19"/>
      <c r="AK13" s="19">
        <v>7.4104656721782403E-2</v>
      </c>
      <c r="AL13" s="19">
        <v>7.5933300402334397E-2</v>
      </c>
      <c r="AM13" s="19">
        <v>0.10874277738766799</v>
      </c>
      <c r="AN13" s="19">
        <v>7.6116890440714402E-2</v>
      </c>
      <c r="AO13" s="19">
        <v>0</v>
      </c>
      <c r="AP13" s="19"/>
      <c r="AQ13" s="19">
        <v>6.3359375132311394E-2</v>
      </c>
      <c r="AR13" s="19">
        <v>8.6374052574981694E-2</v>
      </c>
      <c r="AS13" s="19"/>
      <c r="AT13" s="19">
        <v>6.6184525294544605E-2</v>
      </c>
      <c r="AU13" s="19">
        <v>9.0430242583719803E-2</v>
      </c>
      <c r="AV13" s="19"/>
      <c r="AW13" s="19">
        <v>0.15582190464402901</v>
      </c>
      <c r="AX13" s="19">
        <v>8.8997527546241198E-2</v>
      </c>
      <c r="AY13" s="19">
        <v>7.3950316966683902E-2</v>
      </c>
      <c r="AZ13" s="19">
        <v>5.8614202743517398E-2</v>
      </c>
      <c r="BA13" s="19">
        <v>7.7316417106739296E-2</v>
      </c>
      <c r="BB13" s="19"/>
      <c r="BC13" s="19">
        <v>5.0943213507949003E-2</v>
      </c>
      <c r="BD13" s="19"/>
      <c r="BE13" s="19">
        <v>6.6975348845600899E-2</v>
      </c>
      <c r="BF13" s="19">
        <v>8.3789160777521396E-2</v>
      </c>
      <c r="BG13" s="19">
        <v>5.3392760303504302E-2</v>
      </c>
      <c r="BH13" s="19">
        <v>6.5486682583539596E-2</v>
      </c>
      <c r="BI13" s="19"/>
      <c r="BJ13" s="19">
        <v>8.8595260057153194E-2</v>
      </c>
      <c r="BK13" s="19"/>
      <c r="BL13" s="19">
        <v>8.6923459007558504E-2</v>
      </c>
      <c r="BM13" s="19"/>
      <c r="BN13" s="19">
        <v>4.2656076962472297E-2</v>
      </c>
      <c r="BO13" s="19"/>
      <c r="BP13" s="19">
        <v>7.2322052928742803E-2</v>
      </c>
      <c r="BQ13" s="19">
        <v>0.11578000386784899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312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2.5543148142928698E-2</v>
      </c>
      <c r="D9" s="17">
        <v>2.5361892783494201E-2</v>
      </c>
      <c r="E9" s="17">
        <v>2.5799301096923698E-2</v>
      </c>
      <c r="F9" s="17"/>
      <c r="G9" s="17">
        <v>3.5426574711341398E-2</v>
      </c>
      <c r="H9" s="17">
        <v>2.98780293442782E-2</v>
      </c>
      <c r="I9" s="17">
        <v>1.31097210618384E-2</v>
      </c>
      <c r="J9" s="17">
        <v>2.31280814616164E-2</v>
      </c>
      <c r="K9" s="17">
        <v>1.8816919063662601E-2</v>
      </c>
      <c r="L9" s="17"/>
      <c r="M9" s="17">
        <v>0</v>
      </c>
      <c r="N9" s="17">
        <v>2.13013844477737E-2</v>
      </c>
      <c r="O9" s="17">
        <v>3.5755176991822603E-2</v>
      </c>
      <c r="P9" s="17">
        <v>2.4217252028931099E-2</v>
      </c>
      <c r="Q9" s="17">
        <v>3.7444699398302403E-2</v>
      </c>
      <c r="R9" s="17"/>
      <c r="S9" s="17">
        <v>1.9527076417431101E-2</v>
      </c>
      <c r="T9" s="17">
        <v>5.0279450194829697E-2</v>
      </c>
      <c r="U9" s="17">
        <v>2.30968780041645E-2</v>
      </c>
      <c r="V9" s="17">
        <v>1.25902540529821E-2</v>
      </c>
      <c r="W9" s="17"/>
      <c r="X9" s="17">
        <v>1.9131522947988599E-2</v>
      </c>
      <c r="Y9" s="17">
        <v>3.8569216184338499E-2</v>
      </c>
      <c r="Z9" s="17">
        <v>5.12956572937769E-2</v>
      </c>
      <c r="AA9" s="17"/>
      <c r="AB9" s="17">
        <v>3.3841921035394601E-2</v>
      </c>
      <c r="AC9" s="17">
        <v>1.0838997670498E-2</v>
      </c>
      <c r="AD9" s="17"/>
      <c r="AE9" s="17">
        <v>2.0703177686438399E-2</v>
      </c>
      <c r="AF9" s="17">
        <v>2.6579388595967899E-2</v>
      </c>
      <c r="AG9" s="17"/>
      <c r="AH9" s="17">
        <v>1.9978270267917E-2</v>
      </c>
      <c r="AI9" s="17">
        <v>2.50262737364523E-2</v>
      </c>
      <c r="AJ9" s="17"/>
      <c r="AK9" s="17">
        <v>1.4658933820610599E-2</v>
      </c>
      <c r="AL9" s="17">
        <v>1.8461786045176801E-2</v>
      </c>
      <c r="AM9" s="17">
        <v>4.0913678703497401E-2</v>
      </c>
      <c r="AN9" s="17">
        <v>2.43368641440408E-2</v>
      </c>
      <c r="AO9" s="17">
        <v>0</v>
      </c>
      <c r="AP9" s="17"/>
      <c r="AQ9" s="17">
        <v>9.0464298912359704E-3</v>
      </c>
      <c r="AR9" s="17">
        <v>3.0567518162829699E-2</v>
      </c>
      <c r="AS9" s="17"/>
      <c r="AT9" s="17">
        <v>6.55452949647532E-3</v>
      </c>
      <c r="AU9" s="17">
        <v>3.5507077855692702E-2</v>
      </c>
      <c r="AV9" s="17"/>
      <c r="AW9" s="17">
        <v>1.8471445702536001E-2</v>
      </c>
      <c r="AX9" s="17">
        <v>1.8638193574145399E-2</v>
      </c>
      <c r="AY9" s="17">
        <v>3.1995372200234802E-2</v>
      </c>
      <c r="AZ9" s="17">
        <v>1.59574870921118E-2</v>
      </c>
      <c r="BA9" s="17">
        <v>2.0914880356612701E-2</v>
      </c>
      <c r="BB9" s="17"/>
      <c r="BC9" s="17">
        <v>2.8185983539015101E-2</v>
      </c>
      <c r="BD9" s="17"/>
      <c r="BE9" s="17">
        <v>2.22287221719948E-2</v>
      </c>
      <c r="BF9" s="17">
        <v>2.9523886808198702E-2</v>
      </c>
      <c r="BG9" s="17">
        <v>1.3259396932609699E-2</v>
      </c>
      <c r="BH9" s="17">
        <v>2.8053046116912301E-2</v>
      </c>
      <c r="BI9" s="17"/>
      <c r="BJ9" s="17">
        <v>2.5228273318497401E-2</v>
      </c>
      <c r="BK9" s="17"/>
      <c r="BL9" s="17">
        <v>1.9866873119356299E-2</v>
      </c>
      <c r="BM9" s="17"/>
      <c r="BN9" s="17">
        <v>2.81988516341527E-2</v>
      </c>
      <c r="BO9" s="17"/>
      <c r="BP9" s="17">
        <v>2.42801642772691E-2</v>
      </c>
      <c r="BQ9" s="17">
        <v>2.2535512645630501E-2</v>
      </c>
    </row>
    <row r="10" spans="2:69" x14ac:dyDescent="0.35">
      <c r="B10" s="18" t="s">
        <v>303</v>
      </c>
      <c r="C10" s="17">
        <v>0.104890119097867</v>
      </c>
      <c r="D10" s="17">
        <v>9.9246775109066904E-2</v>
      </c>
      <c r="E10" s="17">
        <v>0.110295348557559</v>
      </c>
      <c r="F10" s="17"/>
      <c r="G10" s="17">
        <v>0.11634480616514301</v>
      </c>
      <c r="H10" s="17">
        <v>0.13904319479771399</v>
      </c>
      <c r="I10" s="17">
        <v>6.6211508107482497E-2</v>
      </c>
      <c r="J10" s="17">
        <v>7.3094223990036997E-2</v>
      </c>
      <c r="K10" s="17">
        <v>0.10735876162190799</v>
      </c>
      <c r="L10" s="17"/>
      <c r="M10" s="17">
        <v>0.19922024530607499</v>
      </c>
      <c r="N10" s="17">
        <v>9.0573113985630505E-2</v>
      </c>
      <c r="O10" s="17">
        <v>0.11079484430098201</v>
      </c>
      <c r="P10" s="17">
        <v>9.3974244524936107E-2</v>
      </c>
      <c r="Q10" s="17">
        <v>9.2959397866767601E-2</v>
      </c>
      <c r="R10" s="17"/>
      <c r="S10" s="17">
        <v>5.2197922357251098E-2</v>
      </c>
      <c r="T10" s="17">
        <v>0.123114532548349</v>
      </c>
      <c r="U10" s="17">
        <v>0.123694783112954</v>
      </c>
      <c r="V10" s="17">
        <v>9.2224654367800599E-2</v>
      </c>
      <c r="W10" s="17"/>
      <c r="X10" s="17">
        <v>0.108278075283238</v>
      </c>
      <c r="Y10" s="17">
        <v>7.5823203878109299E-2</v>
      </c>
      <c r="Z10" s="17">
        <v>0.119420901649362</v>
      </c>
      <c r="AA10" s="17"/>
      <c r="AB10" s="17">
        <v>8.2125274771980894E-2</v>
      </c>
      <c r="AC10" s="17">
        <v>0.145225925461865</v>
      </c>
      <c r="AD10" s="17"/>
      <c r="AE10" s="17">
        <v>0.15883416858614299</v>
      </c>
      <c r="AF10" s="17">
        <v>9.3340667136742703E-2</v>
      </c>
      <c r="AG10" s="17"/>
      <c r="AH10" s="17">
        <v>8.7652349576605504E-2</v>
      </c>
      <c r="AI10" s="17">
        <v>0.16788910358774001</v>
      </c>
      <c r="AJ10" s="17"/>
      <c r="AK10" s="17">
        <v>0.20920243586402101</v>
      </c>
      <c r="AL10" s="17">
        <v>0.12874478966403499</v>
      </c>
      <c r="AM10" s="17">
        <v>6.19370958558065E-2</v>
      </c>
      <c r="AN10" s="17">
        <v>8.9182230913222901E-2</v>
      </c>
      <c r="AO10" s="17">
        <v>0.107342713525861</v>
      </c>
      <c r="AP10" s="17"/>
      <c r="AQ10" s="17">
        <v>9.7212790650228406E-2</v>
      </c>
      <c r="AR10" s="17">
        <v>0.107228386521529</v>
      </c>
      <c r="AS10" s="17"/>
      <c r="AT10" s="17">
        <v>0.121000234550836</v>
      </c>
      <c r="AU10" s="17">
        <v>9.1568894703810202E-2</v>
      </c>
      <c r="AV10" s="17"/>
      <c r="AW10" s="17">
        <v>7.1518911335012494E-2</v>
      </c>
      <c r="AX10" s="17">
        <v>4.20533660853043E-2</v>
      </c>
      <c r="AY10" s="17">
        <v>0.23935578682858899</v>
      </c>
      <c r="AZ10" s="17">
        <v>9.6549477815540102E-2</v>
      </c>
      <c r="BA10" s="17">
        <v>8.0045719390775802E-2</v>
      </c>
      <c r="BB10" s="17"/>
      <c r="BC10" s="17">
        <v>0.10416601312563099</v>
      </c>
      <c r="BD10" s="17"/>
      <c r="BE10" s="17">
        <v>5.4821224725947401E-2</v>
      </c>
      <c r="BF10" s="17">
        <v>0.31309870435253501</v>
      </c>
      <c r="BG10" s="17">
        <v>0.169999910211448</v>
      </c>
      <c r="BH10" s="17">
        <v>7.3736088302330097E-2</v>
      </c>
      <c r="BI10" s="17"/>
      <c r="BJ10" s="17">
        <v>0.101103371512215</v>
      </c>
      <c r="BK10" s="17"/>
      <c r="BL10" s="17">
        <v>0.105937857275632</v>
      </c>
      <c r="BM10" s="17"/>
      <c r="BN10" s="17">
        <v>7.7836458545728293E-2</v>
      </c>
      <c r="BO10" s="17"/>
      <c r="BP10" s="17">
        <v>0.10592265675934701</v>
      </c>
      <c r="BQ10" s="17">
        <v>9.1246437606730693E-2</v>
      </c>
    </row>
    <row r="11" spans="2:69" x14ac:dyDescent="0.35">
      <c r="B11" s="18" t="s">
        <v>139</v>
      </c>
      <c r="C11" s="17">
        <v>0.46029327004777199</v>
      </c>
      <c r="D11" s="17">
        <v>0.48860644470278503</v>
      </c>
      <c r="E11" s="17">
        <v>0.43684720245446301</v>
      </c>
      <c r="F11" s="17"/>
      <c r="G11" s="17">
        <v>0.43907028705761703</v>
      </c>
      <c r="H11" s="17">
        <v>0.40967433484244498</v>
      </c>
      <c r="I11" s="17">
        <v>0.49762639432739297</v>
      </c>
      <c r="J11" s="17">
        <v>0.49492281919178299</v>
      </c>
      <c r="K11" s="17">
        <v>0.506591862228983</v>
      </c>
      <c r="L11" s="17"/>
      <c r="M11" s="17">
        <v>0.38678602885910801</v>
      </c>
      <c r="N11" s="17">
        <v>0.45663896339364302</v>
      </c>
      <c r="O11" s="17">
        <v>0.42433528099552198</v>
      </c>
      <c r="P11" s="17">
        <v>0.43763374700393898</v>
      </c>
      <c r="Q11" s="17">
        <v>0.56021133423479497</v>
      </c>
      <c r="R11" s="17"/>
      <c r="S11" s="17">
        <v>0.45265992290900198</v>
      </c>
      <c r="T11" s="17">
        <v>0.391801931832578</v>
      </c>
      <c r="U11" s="17">
        <v>0.417467188976132</v>
      </c>
      <c r="V11" s="17">
        <v>0.58852071828119701</v>
      </c>
      <c r="W11" s="17"/>
      <c r="X11" s="17">
        <v>0.445607841000556</v>
      </c>
      <c r="Y11" s="17">
        <v>0.48363201675612599</v>
      </c>
      <c r="Z11" s="17">
        <v>0.52751833638006296</v>
      </c>
      <c r="AA11" s="17"/>
      <c r="AB11" s="17">
        <v>0.447345497035738</v>
      </c>
      <c r="AC11" s="17">
        <v>0.483234734420736</v>
      </c>
      <c r="AD11" s="17"/>
      <c r="AE11" s="17">
        <v>0.40122346638337703</v>
      </c>
      <c r="AF11" s="17">
        <v>0.47294014892035802</v>
      </c>
      <c r="AG11" s="17"/>
      <c r="AH11" s="17">
        <v>0.46994889242089199</v>
      </c>
      <c r="AI11" s="17">
        <v>0.37747327826462201</v>
      </c>
      <c r="AJ11" s="17"/>
      <c r="AK11" s="17">
        <v>0.48506650644036398</v>
      </c>
      <c r="AL11" s="17">
        <v>0.42623327072108402</v>
      </c>
      <c r="AM11" s="17">
        <v>0.46871916315434597</v>
      </c>
      <c r="AN11" s="17">
        <v>0.44384542180631098</v>
      </c>
      <c r="AO11" s="17">
        <v>0.53363691877000796</v>
      </c>
      <c r="AP11" s="17"/>
      <c r="AQ11" s="17">
        <v>0.43883553086058302</v>
      </c>
      <c r="AR11" s="17">
        <v>0.46682860755078698</v>
      </c>
      <c r="AS11" s="17"/>
      <c r="AT11" s="17">
        <v>0.46106652189776498</v>
      </c>
      <c r="AU11" s="17">
        <v>0.45933317080314501</v>
      </c>
      <c r="AV11" s="17"/>
      <c r="AW11" s="17">
        <v>0.28773923687980102</v>
      </c>
      <c r="AX11" s="17">
        <v>0.45250427576394803</v>
      </c>
      <c r="AY11" s="17">
        <v>0.45162623267379198</v>
      </c>
      <c r="AZ11" s="17">
        <v>0.541368435495301</v>
      </c>
      <c r="BA11" s="17">
        <v>0.512585892458568</v>
      </c>
      <c r="BB11" s="17"/>
      <c r="BC11" s="17">
        <v>0.448490519698859</v>
      </c>
      <c r="BD11" s="17"/>
      <c r="BE11" s="17">
        <v>0.49173779661195399</v>
      </c>
      <c r="BF11" s="17">
        <v>0.49695422343138201</v>
      </c>
      <c r="BG11" s="17">
        <v>0.48775061366240702</v>
      </c>
      <c r="BH11" s="17">
        <v>0.43012112594161001</v>
      </c>
      <c r="BI11" s="17"/>
      <c r="BJ11" s="17">
        <v>0.45491051136365002</v>
      </c>
      <c r="BK11" s="17"/>
      <c r="BL11" s="17">
        <v>0.48429705507161103</v>
      </c>
      <c r="BM11" s="17"/>
      <c r="BN11" s="17">
        <v>0.48548376916143199</v>
      </c>
      <c r="BO11" s="17"/>
      <c r="BP11" s="17">
        <v>0.47343862672737103</v>
      </c>
      <c r="BQ11" s="17">
        <v>0.42747179443866701</v>
      </c>
    </row>
    <row r="12" spans="2:69" x14ac:dyDescent="0.35">
      <c r="B12" s="18" t="s">
        <v>140</v>
      </c>
      <c r="C12" s="17">
        <v>0.305137510948646</v>
      </c>
      <c r="D12" s="17">
        <v>0.32666587743533398</v>
      </c>
      <c r="E12" s="17">
        <v>0.28342037088663602</v>
      </c>
      <c r="F12" s="17"/>
      <c r="G12" s="17">
        <v>0.30268245315826697</v>
      </c>
      <c r="H12" s="17">
        <v>0.31898016529725298</v>
      </c>
      <c r="I12" s="17">
        <v>0.31211009613761198</v>
      </c>
      <c r="J12" s="17">
        <v>0.33177362015137302</v>
      </c>
      <c r="K12" s="17">
        <v>0.248376300723577</v>
      </c>
      <c r="L12" s="17"/>
      <c r="M12" s="17">
        <v>0.32179844729478602</v>
      </c>
      <c r="N12" s="17">
        <v>0.333351335498274</v>
      </c>
      <c r="O12" s="17">
        <v>0.29233318288513499</v>
      </c>
      <c r="P12" s="17">
        <v>0.36306479987395202</v>
      </c>
      <c r="Q12" s="17">
        <v>0.201870820294548</v>
      </c>
      <c r="R12" s="17"/>
      <c r="S12" s="17">
        <v>0.31109620960902001</v>
      </c>
      <c r="T12" s="17">
        <v>0.40207923202585999</v>
      </c>
      <c r="U12" s="17">
        <v>0.28678438149507002</v>
      </c>
      <c r="V12" s="17">
        <v>0.25219890794348399</v>
      </c>
      <c r="W12" s="17"/>
      <c r="X12" s="17">
        <v>0.31302509679406298</v>
      </c>
      <c r="Y12" s="17">
        <v>0.31018836381532999</v>
      </c>
      <c r="Z12" s="17">
        <v>0.24672393488751901</v>
      </c>
      <c r="AA12" s="17"/>
      <c r="AB12" s="17">
        <v>0.32609864643104702</v>
      </c>
      <c r="AC12" s="17">
        <v>0.267997599518362</v>
      </c>
      <c r="AD12" s="17"/>
      <c r="AE12" s="17">
        <v>0.31790185541722799</v>
      </c>
      <c r="AF12" s="17">
        <v>0.302404657470764</v>
      </c>
      <c r="AG12" s="17"/>
      <c r="AH12" s="17">
        <v>0.31385178685551501</v>
      </c>
      <c r="AI12" s="17">
        <v>0.33106828050223402</v>
      </c>
      <c r="AJ12" s="17"/>
      <c r="AK12" s="17">
        <v>0.169917738606991</v>
      </c>
      <c r="AL12" s="17">
        <v>0.33426299678421501</v>
      </c>
      <c r="AM12" s="17">
        <v>0.30657333873739001</v>
      </c>
      <c r="AN12" s="17">
        <v>0.34290928224665801</v>
      </c>
      <c r="AO12" s="17">
        <v>0.30566135847335202</v>
      </c>
      <c r="AP12" s="17"/>
      <c r="AQ12" s="17">
        <v>0.334008102575717</v>
      </c>
      <c r="AR12" s="17">
        <v>0.29634445691118799</v>
      </c>
      <c r="AS12" s="17"/>
      <c r="AT12" s="17">
        <v>0.310752799926309</v>
      </c>
      <c r="AU12" s="17">
        <v>0.30491961596905898</v>
      </c>
      <c r="AV12" s="17"/>
      <c r="AW12" s="17">
        <v>0.41926606453452803</v>
      </c>
      <c r="AX12" s="17">
        <v>0.37762886176688498</v>
      </c>
      <c r="AY12" s="17">
        <v>0.17121246866944601</v>
      </c>
      <c r="AZ12" s="17">
        <v>0.26756700658330501</v>
      </c>
      <c r="BA12" s="17">
        <v>0.29166962086599602</v>
      </c>
      <c r="BB12" s="17"/>
      <c r="BC12" s="17">
        <v>0.35414187863025198</v>
      </c>
      <c r="BD12" s="17"/>
      <c r="BE12" s="17">
        <v>0.33963005638765797</v>
      </c>
      <c r="BF12" s="17">
        <v>7.1309675475491899E-2</v>
      </c>
      <c r="BG12" s="17">
        <v>0.257274690252904</v>
      </c>
      <c r="BH12" s="17">
        <v>0.381914982528684</v>
      </c>
      <c r="BI12" s="17"/>
      <c r="BJ12" s="17">
        <v>0.31103714614894201</v>
      </c>
      <c r="BK12" s="17"/>
      <c r="BL12" s="17">
        <v>0.29942093556705301</v>
      </c>
      <c r="BM12" s="17"/>
      <c r="BN12" s="17">
        <v>0.331121273890223</v>
      </c>
      <c r="BO12" s="17"/>
      <c r="BP12" s="17">
        <v>0.30109848320892901</v>
      </c>
      <c r="BQ12" s="17">
        <v>0.32629334489282302</v>
      </c>
    </row>
    <row r="13" spans="2:69" x14ac:dyDescent="0.35">
      <c r="B13" s="18" t="s">
        <v>141</v>
      </c>
      <c r="C13" s="19">
        <v>0.10413595176278601</v>
      </c>
      <c r="D13" s="19">
        <v>6.0119009969319702E-2</v>
      </c>
      <c r="E13" s="19">
        <v>0.14363777700441799</v>
      </c>
      <c r="F13" s="19"/>
      <c r="G13" s="19">
        <v>0.10647587890763199</v>
      </c>
      <c r="H13" s="19">
        <v>0.102424275718311</v>
      </c>
      <c r="I13" s="19">
        <v>0.110942280365674</v>
      </c>
      <c r="J13" s="19">
        <v>7.7081255205190102E-2</v>
      </c>
      <c r="K13" s="19">
        <v>0.11885615636187</v>
      </c>
      <c r="L13" s="19"/>
      <c r="M13" s="19">
        <v>9.2195278540031497E-2</v>
      </c>
      <c r="N13" s="19">
        <v>9.8135202674678998E-2</v>
      </c>
      <c r="O13" s="19">
        <v>0.136781514826539</v>
      </c>
      <c r="P13" s="19">
        <v>8.1109956568241895E-2</v>
      </c>
      <c r="Q13" s="19">
        <v>0.107513748205588</v>
      </c>
      <c r="R13" s="19"/>
      <c r="S13" s="19">
        <v>0.16451886870729601</v>
      </c>
      <c r="T13" s="19">
        <v>3.2724853398383102E-2</v>
      </c>
      <c r="U13" s="19">
        <v>0.14895676841168001</v>
      </c>
      <c r="V13" s="19">
        <v>5.4465465354537002E-2</v>
      </c>
      <c r="W13" s="19"/>
      <c r="X13" s="19">
        <v>0.113957463974155</v>
      </c>
      <c r="Y13" s="19">
        <v>9.1787199366096403E-2</v>
      </c>
      <c r="Z13" s="19">
        <v>5.50411697892794E-2</v>
      </c>
      <c r="AA13" s="19"/>
      <c r="AB13" s="19">
        <v>0.11058866072583901</v>
      </c>
      <c r="AC13" s="19">
        <v>9.2702742928539195E-2</v>
      </c>
      <c r="AD13" s="19"/>
      <c r="AE13" s="19">
        <v>0.101337331926815</v>
      </c>
      <c r="AF13" s="19">
        <v>0.10473513787616801</v>
      </c>
      <c r="AG13" s="19"/>
      <c r="AH13" s="19">
        <v>0.10856870087907</v>
      </c>
      <c r="AI13" s="19">
        <v>9.8543063908951706E-2</v>
      </c>
      <c r="AJ13" s="19"/>
      <c r="AK13" s="19">
        <v>0.121154385268015</v>
      </c>
      <c r="AL13" s="19">
        <v>9.2297156785488998E-2</v>
      </c>
      <c r="AM13" s="19">
        <v>0.12185672354896</v>
      </c>
      <c r="AN13" s="19">
        <v>9.9726200889767302E-2</v>
      </c>
      <c r="AO13" s="19">
        <v>5.3359009230779499E-2</v>
      </c>
      <c r="AP13" s="19"/>
      <c r="AQ13" s="19">
        <v>0.120897146022236</v>
      </c>
      <c r="AR13" s="19">
        <v>9.9031030853666199E-2</v>
      </c>
      <c r="AS13" s="19"/>
      <c r="AT13" s="19">
        <v>0.10062591412861401</v>
      </c>
      <c r="AU13" s="19">
        <v>0.10867124066829301</v>
      </c>
      <c r="AV13" s="19"/>
      <c r="AW13" s="19">
        <v>0.203004341548123</v>
      </c>
      <c r="AX13" s="19">
        <v>0.109175302809718</v>
      </c>
      <c r="AY13" s="19">
        <v>0.105810139627938</v>
      </c>
      <c r="AZ13" s="19">
        <v>7.8557593013741794E-2</v>
      </c>
      <c r="BA13" s="19">
        <v>9.4783886928046596E-2</v>
      </c>
      <c r="BB13" s="19"/>
      <c r="BC13" s="19">
        <v>6.5015605006243302E-2</v>
      </c>
      <c r="BD13" s="19"/>
      <c r="BE13" s="19">
        <v>9.1582200102445693E-2</v>
      </c>
      <c r="BF13" s="19">
        <v>8.9113509932392004E-2</v>
      </c>
      <c r="BG13" s="19">
        <v>7.1715388940630898E-2</v>
      </c>
      <c r="BH13" s="19">
        <v>8.6174757110464198E-2</v>
      </c>
      <c r="BI13" s="19"/>
      <c r="BJ13" s="19">
        <v>0.10772069765669599</v>
      </c>
      <c r="BK13" s="19"/>
      <c r="BL13" s="19">
        <v>9.0477278966348496E-2</v>
      </c>
      <c r="BM13" s="19"/>
      <c r="BN13" s="19">
        <v>7.7359646768463394E-2</v>
      </c>
      <c r="BO13" s="19"/>
      <c r="BP13" s="19">
        <v>9.5260069027084004E-2</v>
      </c>
      <c r="BQ13" s="19">
        <v>0.13245291041614901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145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4.3274515012573303E-2</v>
      </c>
      <c r="D9" s="17">
        <v>3.5495285907339497E-2</v>
      </c>
      <c r="E9" s="17">
        <v>5.0715786447486602E-2</v>
      </c>
      <c r="F9" s="17"/>
      <c r="G9" s="17">
        <v>1.17020632298878E-2</v>
      </c>
      <c r="H9" s="17">
        <v>3.9019127622385699E-2</v>
      </c>
      <c r="I9" s="17">
        <v>2.81604937913797E-2</v>
      </c>
      <c r="J9" s="17">
        <v>2.5289652564784E-2</v>
      </c>
      <c r="K9" s="17">
        <v>0.174107110389811</v>
      </c>
      <c r="L9" s="17"/>
      <c r="M9" s="17">
        <v>0</v>
      </c>
      <c r="N9" s="17">
        <v>9.1089695684072394E-3</v>
      </c>
      <c r="O9" s="17">
        <v>0.12255310053841501</v>
      </c>
      <c r="P9" s="17">
        <v>2.88632361389995E-2</v>
      </c>
      <c r="Q9" s="17">
        <v>3.6489977353438501E-2</v>
      </c>
      <c r="R9" s="17"/>
      <c r="S9" s="17">
        <v>3.9744458450094701E-2</v>
      </c>
      <c r="T9" s="17">
        <v>9.53481374330203E-2</v>
      </c>
      <c r="U9" s="17">
        <v>3.3128522298925399E-2</v>
      </c>
      <c r="V9" s="17">
        <v>2.8866448007013601E-2</v>
      </c>
      <c r="W9" s="17"/>
      <c r="X9" s="17">
        <v>2.56626247255476E-2</v>
      </c>
      <c r="Y9" s="17">
        <v>3.94935737716091E-2</v>
      </c>
      <c r="Z9" s="17">
        <v>0.15604164310139901</v>
      </c>
      <c r="AA9" s="17"/>
      <c r="AB9" s="17">
        <v>3.0061329716297901E-2</v>
      </c>
      <c r="AC9" s="17">
        <v>6.5435313579420798E-2</v>
      </c>
      <c r="AD9" s="17"/>
      <c r="AE9" s="17">
        <v>4.7009135923739002E-2</v>
      </c>
      <c r="AF9" s="17">
        <v>4.2423515815733302E-2</v>
      </c>
      <c r="AG9" s="17"/>
      <c r="AH9" s="17">
        <v>2.3528169640079099E-2</v>
      </c>
      <c r="AI9" s="17">
        <v>7.2709406564841497E-2</v>
      </c>
      <c r="AJ9" s="17"/>
      <c r="AK9" s="17">
        <v>0.101248897237284</v>
      </c>
      <c r="AL9" s="17">
        <v>7.0058299005889793E-2</v>
      </c>
      <c r="AM9" s="17">
        <v>2.4798872552041301E-2</v>
      </c>
      <c r="AN9" s="17">
        <v>0</v>
      </c>
      <c r="AO9" s="17">
        <v>4.2023207160121E-2</v>
      </c>
      <c r="AP9" s="17"/>
      <c r="AQ9" s="17">
        <v>3.0123202501352701E-2</v>
      </c>
      <c r="AR9" s="17">
        <v>4.7111544692832297E-2</v>
      </c>
      <c r="AS9" s="17"/>
      <c r="AT9" s="17">
        <v>2.1175828104185501E-2</v>
      </c>
      <c r="AU9" s="17">
        <v>5.4477988864781501E-2</v>
      </c>
      <c r="AV9" s="17"/>
      <c r="AW9" s="17">
        <v>5.2421325974730898E-2</v>
      </c>
      <c r="AX9" s="17">
        <v>0</v>
      </c>
      <c r="AY9" s="17">
        <v>0.120428702877784</v>
      </c>
      <c r="AZ9" s="17">
        <v>0</v>
      </c>
      <c r="BA9" s="17">
        <v>4.7753858556380903E-2</v>
      </c>
      <c r="BB9" s="17"/>
      <c r="BC9" s="17">
        <v>4.6760114065246203E-2</v>
      </c>
      <c r="BD9" s="17"/>
      <c r="BE9" s="17">
        <v>0</v>
      </c>
      <c r="BF9" s="17">
        <v>0.15131854468553499</v>
      </c>
      <c r="BG9" s="17">
        <v>0</v>
      </c>
      <c r="BH9" s="17">
        <v>4.4489465241054502E-2</v>
      </c>
      <c r="BI9" s="17"/>
      <c r="BJ9" s="17">
        <v>4.59637828810694E-2</v>
      </c>
      <c r="BK9" s="17"/>
      <c r="BL9" s="17">
        <v>3.9787738576007502E-2</v>
      </c>
      <c r="BM9" s="17"/>
      <c r="BN9" s="17">
        <v>3.4279230930882303E-2</v>
      </c>
      <c r="BO9" s="17"/>
      <c r="BP9" s="17">
        <v>4.8501431570744401E-2</v>
      </c>
      <c r="BQ9" s="17">
        <v>2.63470492137329E-2</v>
      </c>
    </row>
    <row r="10" spans="2:69" x14ac:dyDescent="0.35">
      <c r="B10" s="18" t="s">
        <v>138</v>
      </c>
      <c r="C10" s="17">
        <v>0.103206243542383</v>
      </c>
      <c r="D10" s="17">
        <v>0.14205429434672801</v>
      </c>
      <c r="E10" s="17">
        <v>6.6045891682075294E-2</v>
      </c>
      <c r="F10" s="17"/>
      <c r="G10" s="17">
        <v>9.8728665892933706E-2</v>
      </c>
      <c r="H10" s="17">
        <v>7.6494875578995702E-2</v>
      </c>
      <c r="I10" s="17">
        <v>9.0806477573109404E-2</v>
      </c>
      <c r="J10" s="17">
        <v>0.13355519001066199</v>
      </c>
      <c r="K10" s="17">
        <v>0.15581465828226301</v>
      </c>
      <c r="L10" s="17"/>
      <c r="M10" s="17">
        <v>8.8120075171501402E-2</v>
      </c>
      <c r="N10" s="17">
        <v>9.4094858255219793E-2</v>
      </c>
      <c r="O10" s="17">
        <v>0.178360769352264</v>
      </c>
      <c r="P10" s="17">
        <v>5.0935864744815103E-2</v>
      </c>
      <c r="Q10" s="17">
        <v>6.8652908380173697E-2</v>
      </c>
      <c r="R10" s="17"/>
      <c r="S10" s="17">
        <v>0.17281410356375601</v>
      </c>
      <c r="T10" s="17">
        <v>3.1702240502178902E-2</v>
      </c>
      <c r="U10" s="17">
        <v>0.117817204069929</v>
      </c>
      <c r="V10" s="17">
        <v>0.131345188635132</v>
      </c>
      <c r="W10" s="17"/>
      <c r="X10" s="17">
        <v>9.79418922373783E-2</v>
      </c>
      <c r="Y10" s="17">
        <v>0.10046968003826499</v>
      </c>
      <c r="Z10" s="17">
        <v>0.13859659912428099</v>
      </c>
      <c r="AA10" s="17"/>
      <c r="AB10" s="17">
        <v>8.3334812701935698E-2</v>
      </c>
      <c r="AC10" s="17">
        <v>0.13653407223894501</v>
      </c>
      <c r="AD10" s="17"/>
      <c r="AE10" s="17">
        <v>7.4486965506114805E-2</v>
      </c>
      <c r="AF10" s="17">
        <v>0.109750437216664</v>
      </c>
      <c r="AG10" s="17"/>
      <c r="AH10" s="17">
        <v>9.2970711522807697E-2</v>
      </c>
      <c r="AI10" s="17">
        <v>9.71774946978778E-2</v>
      </c>
      <c r="AJ10" s="17"/>
      <c r="AK10" s="17">
        <v>3.5580897194567203E-2</v>
      </c>
      <c r="AL10" s="17">
        <v>0.176161147120276</v>
      </c>
      <c r="AM10" s="17">
        <v>6.3816053338034001E-2</v>
      </c>
      <c r="AN10" s="17">
        <v>8.3943371032943304E-2</v>
      </c>
      <c r="AO10" s="17">
        <v>8.8075380796175398E-2</v>
      </c>
      <c r="AP10" s="17"/>
      <c r="AQ10" s="17">
        <v>5.6134437693207299E-2</v>
      </c>
      <c r="AR10" s="17">
        <v>0.11693992343118299</v>
      </c>
      <c r="AS10" s="17"/>
      <c r="AT10" s="17">
        <v>7.7557796049539496E-2</v>
      </c>
      <c r="AU10" s="17">
        <v>0.111716275221664</v>
      </c>
      <c r="AV10" s="17"/>
      <c r="AW10" s="17">
        <v>4.9122334690896101E-2</v>
      </c>
      <c r="AX10" s="17">
        <v>0.109847121423728</v>
      </c>
      <c r="AY10" s="17">
        <v>0.128188844389345</v>
      </c>
      <c r="AZ10" s="17">
        <v>6.4247861456348004E-2</v>
      </c>
      <c r="BA10" s="17">
        <v>9.5927139469988307E-2</v>
      </c>
      <c r="BB10" s="17"/>
      <c r="BC10" s="17">
        <v>0.152177394246089</v>
      </c>
      <c r="BD10" s="17"/>
      <c r="BE10" s="17">
        <v>0.11310455047385901</v>
      </c>
      <c r="BF10" s="17">
        <v>0.13678244480221999</v>
      </c>
      <c r="BG10" s="17">
        <v>8.7284304576528401E-2</v>
      </c>
      <c r="BH10" s="17">
        <v>0.12327771221743</v>
      </c>
      <c r="BI10" s="17"/>
      <c r="BJ10" s="17">
        <v>0.118178739464518</v>
      </c>
      <c r="BK10" s="17"/>
      <c r="BL10" s="17">
        <v>0.12584575830511199</v>
      </c>
      <c r="BM10" s="17"/>
      <c r="BN10" s="17">
        <v>7.5542530436737199E-2</v>
      </c>
      <c r="BO10" s="17"/>
      <c r="BP10" s="17">
        <v>0.110834437080976</v>
      </c>
      <c r="BQ10" s="17">
        <v>4.2629925647048997E-2</v>
      </c>
    </row>
    <row r="11" spans="2:69" x14ac:dyDescent="0.35">
      <c r="B11" s="18" t="s">
        <v>139</v>
      </c>
      <c r="C11" s="17">
        <v>0.46235771136417297</v>
      </c>
      <c r="D11" s="17">
        <v>0.50550516758525998</v>
      </c>
      <c r="E11" s="17">
        <v>0.42108473571018001</v>
      </c>
      <c r="F11" s="17"/>
      <c r="G11" s="17">
        <v>0.40444253622319398</v>
      </c>
      <c r="H11" s="17">
        <v>0.58879288736778101</v>
      </c>
      <c r="I11" s="17">
        <v>0.42065788154679701</v>
      </c>
      <c r="J11" s="17">
        <v>0.45081845252770902</v>
      </c>
      <c r="K11" s="17">
        <v>0.46307876527348601</v>
      </c>
      <c r="L11" s="17"/>
      <c r="M11" s="17">
        <v>0.39810562123063398</v>
      </c>
      <c r="N11" s="17">
        <v>0.50933182766900298</v>
      </c>
      <c r="O11" s="17">
        <v>0.38666850748048498</v>
      </c>
      <c r="P11" s="17">
        <v>0.38043170901743301</v>
      </c>
      <c r="Q11" s="17">
        <v>0.53979048363746196</v>
      </c>
      <c r="R11" s="17"/>
      <c r="S11" s="17">
        <v>0.42945311567151201</v>
      </c>
      <c r="T11" s="17">
        <v>0.40246857231081901</v>
      </c>
      <c r="U11" s="17">
        <v>0.52857564961369496</v>
      </c>
      <c r="V11" s="17">
        <v>0.45549887931032002</v>
      </c>
      <c r="W11" s="17"/>
      <c r="X11" s="17">
        <v>0.50184932600401999</v>
      </c>
      <c r="Y11" s="17">
        <v>0.17931934921505499</v>
      </c>
      <c r="Z11" s="17">
        <v>0.51495901403843203</v>
      </c>
      <c r="AA11" s="17"/>
      <c r="AB11" s="17">
        <v>0.47678516418280598</v>
      </c>
      <c r="AC11" s="17">
        <v>0.43816037600730501</v>
      </c>
      <c r="AD11" s="17"/>
      <c r="AE11" s="17">
        <v>0.44207488698423802</v>
      </c>
      <c r="AF11" s="17">
        <v>0.466979510381409</v>
      </c>
      <c r="AG11" s="17"/>
      <c r="AH11" s="17">
        <v>0.49358716589715501</v>
      </c>
      <c r="AI11" s="17">
        <v>0.373842648015972</v>
      </c>
      <c r="AJ11" s="17"/>
      <c r="AK11" s="17">
        <v>0.24541554438819499</v>
      </c>
      <c r="AL11" s="17">
        <v>0.42377932033383098</v>
      </c>
      <c r="AM11" s="17">
        <v>0.52304527299468795</v>
      </c>
      <c r="AN11" s="17">
        <v>0.46145245385357597</v>
      </c>
      <c r="AO11" s="17">
        <v>0.60140796947462205</v>
      </c>
      <c r="AP11" s="17"/>
      <c r="AQ11" s="17">
        <v>0.41924096700588998</v>
      </c>
      <c r="AR11" s="17">
        <v>0.47493746168777901</v>
      </c>
      <c r="AS11" s="17"/>
      <c r="AT11" s="17">
        <v>0.38381207333054601</v>
      </c>
      <c r="AU11" s="17">
        <v>0.49785462950528397</v>
      </c>
      <c r="AV11" s="17"/>
      <c r="AW11" s="17">
        <v>0.31224076778647197</v>
      </c>
      <c r="AX11" s="17">
        <v>0.46364974502699702</v>
      </c>
      <c r="AY11" s="17">
        <v>0.52120746162106202</v>
      </c>
      <c r="AZ11" s="17">
        <v>0.496183451431286</v>
      </c>
      <c r="BA11" s="17">
        <v>0.57355974783714303</v>
      </c>
      <c r="BB11" s="17"/>
      <c r="BC11" s="17">
        <v>0.44790915506572399</v>
      </c>
      <c r="BD11" s="17"/>
      <c r="BE11" s="17">
        <v>0.50603512034353504</v>
      </c>
      <c r="BF11" s="17">
        <v>0.59763697455618403</v>
      </c>
      <c r="BG11" s="17">
        <v>0.30816430773680398</v>
      </c>
      <c r="BH11" s="17">
        <v>0.41698982197659101</v>
      </c>
      <c r="BI11" s="17"/>
      <c r="BJ11" s="17">
        <v>0.45385003503591098</v>
      </c>
      <c r="BK11" s="17"/>
      <c r="BL11" s="17">
        <v>0.474360772486905</v>
      </c>
      <c r="BM11" s="17"/>
      <c r="BN11" s="17">
        <v>0.52613761675567206</v>
      </c>
      <c r="BO11" s="17"/>
      <c r="BP11" s="17">
        <v>0.49540124219190701</v>
      </c>
      <c r="BQ11" s="17">
        <v>0.37739802257313498</v>
      </c>
    </row>
    <row r="12" spans="2:69" x14ac:dyDescent="0.35">
      <c r="B12" s="18" t="s">
        <v>140</v>
      </c>
      <c r="C12" s="17">
        <v>0.315398794260489</v>
      </c>
      <c r="D12" s="17">
        <v>0.24608548619044701</v>
      </c>
      <c r="E12" s="17">
        <v>0.38170088312093198</v>
      </c>
      <c r="F12" s="17"/>
      <c r="G12" s="17">
        <v>0.39371909456010601</v>
      </c>
      <c r="H12" s="17">
        <v>0.19963346358156001</v>
      </c>
      <c r="I12" s="17">
        <v>0.37259552908448801</v>
      </c>
      <c r="J12" s="17">
        <v>0.36504705233206097</v>
      </c>
      <c r="K12" s="17">
        <v>0.174107110389811</v>
      </c>
      <c r="L12" s="17"/>
      <c r="M12" s="17">
        <v>0.47103894789801898</v>
      </c>
      <c r="N12" s="17">
        <v>0.327657784205512</v>
      </c>
      <c r="O12" s="17">
        <v>0.2408455336525</v>
      </c>
      <c r="P12" s="17">
        <v>0.43576773213757702</v>
      </c>
      <c r="Q12" s="17">
        <v>0.25061195350638399</v>
      </c>
      <c r="R12" s="17"/>
      <c r="S12" s="17">
        <v>0.27307205988052202</v>
      </c>
      <c r="T12" s="17">
        <v>0.34477051032871597</v>
      </c>
      <c r="U12" s="17">
        <v>0.25158834481032499</v>
      </c>
      <c r="V12" s="17">
        <v>0.35335876808115901</v>
      </c>
      <c r="W12" s="17"/>
      <c r="X12" s="17">
        <v>0.309801596633139</v>
      </c>
      <c r="Y12" s="17">
        <v>0.46768876823759198</v>
      </c>
      <c r="Z12" s="17">
        <v>0.190402743735889</v>
      </c>
      <c r="AA12" s="17"/>
      <c r="AB12" s="17">
        <v>0.32362926445797102</v>
      </c>
      <c r="AC12" s="17">
        <v>0.30159487127999102</v>
      </c>
      <c r="AD12" s="17"/>
      <c r="AE12" s="17">
        <v>0.32828213244472898</v>
      </c>
      <c r="AF12" s="17">
        <v>0.312463098587971</v>
      </c>
      <c r="AG12" s="17"/>
      <c r="AH12" s="17">
        <v>0.30350794095335498</v>
      </c>
      <c r="AI12" s="17">
        <v>0.38280216286572499</v>
      </c>
      <c r="AJ12" s="17"/>
      <c r="AK12" s="17">
        <v>0.58217376398538601</v>
      </c>
      <c r="AL12" s="17">
        <v>0.27257227675958001</v>
      </c>
      <c r="AM12" s="17">
        <v>0.31326653191995701</v>
      </c>
      <c r="AN12" s="17">
        <v>0.33489009163760902</v>
      </c>
      <c r="AO12" s="17">
        <v>0.16907401441978401</v>
      </c>
      <c r="AP12" s="17"/>
      <c r="AQ12" s="17">
        <v>0.433414007143549</v>
      </c>
      <c r="AR12" s="17">
        <v>0.280966651144125</v>
      </c>
      <c r="AS12" s="17"/>
      <c r="AT12" s="17">
        <v>0.45226143114843897</v>
      </c>
      <c r="AU12" s="17">
        <v>0.254069321171074</v>
      </c>
      <c r="AV12" s="17"/>
      <c r="AW12" s="17">
        <v>0.40582806815106598</v>
      </c>
      <c r="AX12" s="17">
        <v>0.35275396773130102</v>
      </c>
      <c r="AY12" s="17">
        <v>0.19336069251086599</v>
      </c>
      <c r="AZ12" s="17">
        <v>0.30848992105362699</v>
      </c>
      <c r="BA12" s="17">
        <v>0.23179830935062901</v>
      </c>
      <c r="BB12" s="17"/>
      <c r="BC12" s="17">
        <v>0.30469772934705203</v>
      </c>
      <c r="BD12" s="17"/>
      <c r="BE12" s="17">
        <v>0.31592053260428399</v>
      </c>
      <c r="BF12" s="17">
        <v>0.11426203595606101</v>
      </c>
      <c r="BG12" s="17">
        <v>0.47877551292616499</v>
      </c>
      <c r="BH12" s="17">
        <v>0.369308143685529</v>
      </c>
      <c r="BI12" s="17"/>
      <c r="BJ12" s="17">
        <v>0.29525353790963499</v>
      </c>
      <c r="BK12" s="17"/>
      <c r="BL12" s="17">
        <v>0.27524704957625901</v>
      </c>
      <c r="BM12" s="17"/>
      <c r="BN12" s="17">
        <v>0.35175210520436201</v>
      </c>
      <c r="BO12" s="17"/>
      <c r="BP12" s="17">
        <v>0.29381307204520002</v>
      </c>
      <c r="BQ12" s="17">
        <v>0.50522106925565102</v>
      </c>
    </row>
    <row r="13" spans="2:69" x14ac:dyDescent="0.35">
      <c r="B13" s="18" t="s">
        <v>141</v>
      </c>
      <c r="C13" s="19">
        <v>7.57627358203809E-2</v>
      </c>
      <c r="D13" s="19">
        <v>7.0859765970225197E-2</v>
      </c>
      <c r="E13" s="19">
        <v>8.0452703039325293E-2</v>
      </c>
      <c r="F13" s="19"/>
      <c r="G13" s="19">
        <v>9.1407640093878695E-2</v>
      </c>
      <c r="H13" s="19">
        <v>9.6059645849277495E-2</v>
      </c>
      <c r="I13" s="19">
        <v>8.7779618004225901E-2</v>
      </c>
      <c r="J13" s="19">
        <v>2.5289652564784E-2</v>
      </c>
      <c r="K13" s="19">
        <v>3.2892355664629801E-2</v>
      </c>
      <c r="L13" s="19"/>
      <c r="M13" s="19">
        <v>4.2735355699845802E-2</v>
      </c>
      <c r="N13" s="19">
        <v>5.9806560301857603E-2</v>
      </c>
      <c r="O13" s="19">
        <v>7.1572088976335504E-2</v>
      </c>
      <c r="P13" s="19">
        <v>0.10400145796117501</v>
      </c>
      <c r="Q13" s="19">
        <v>0.104454677122542</v>
      </c>
      <c r="R13" s="19"/>
      <c r="S13" s="19">
        <v>8.4916262434114806E-2</v>
      </c>
      <c r="T13" s="19">
        <v>0.125710539425266</v>
      </c>
      <c r="U13" s="19">
        <v>6.8890279207125704E-2</v>
      </c>
      <c r="V13" s="19">
        <v>3.0930715966374998E-2</v>
      </c>
      <c r="W13" s="19"/>
      <c r="X13" s="19">
        <v>6.4744560399915094E-2</v>
      </c>
      <c r="Y13" s="19">
        <v>0.21302862873747799</v>
      </c>
      <c r="Z13" s="19">
        <v>0</v>
      </c>
      <c r="AA13" s="19"/>
      <c r="AB13" s="19">
        <v>8.6189428940988799E-2</v>
      </c>
      <c r="AC13" s="19">
        <v>5.8275366894338598E-2</v>
      </c>
      <c r="AD13" s="19"/>
      <c r="AE13" s="19">
        <v>0.108146879141179</v>
      </c>
      <c r="AF13" s="19">
        <v>6.8383437998222801E-2</v>
      </c>
      <c r="AG13" s="19"/>
      <c r="AH13" s="19">
        <v>8.6406011986603401E-2</v>
      </c>
      <c r="AI13" s="19">
        <v>7.3468287855584305E-2</v>
      </c>
      <c r="AJ13" s="19"/>
      <c r="AK13" s="19">
        <v>3.5580897194567203E-2</v>
      </c>
      <c r="AL13" s="19">
        <v>5.7428956780423701E-2</v>
      </c>
      <c r="AM13" s="19">
        <v>7.5073269195279901E-2</v>
      </c>
      <c r="AN13" s="19">
        <v>0.11971408347587199</v>
      </c>
      <c r="AO13" s="19">
        <v>9.94194281492978E-2</v>
      </c>
      <c r="AP13" s="19"/>
      <c r="AQ13" s="19">
        <v>6.1087385656000602E-2</v>
      </c>
      <c r="AR13" s="19">
        <v>8.0044419044080203E-2</v>
      </c>
      <c r="AS13" s="19"/>
      <c r="AT13" s="19">
        <v>6.5192871367290003E-2</v>
      </c>
      <c r="AU13" s="19">
        <v>8.1881785237196594E-2</v>
      </c>
      <c r="AV13" s="19"/>
      <c r="AW13" s="19">
        <v>0.18038750339683601</v>
      </c>
      <c r="AX13" s="19">
        <v>7.3749165817974194E-2</v>
      </c>
      <c r="AY13" s="19">
        <v>3.6814298600942298E-2</v>
      </c>
      <c r="AZ13" s="19">
        <v>0.131078766058739</v>
      </c>
      <c r="BA13" s="19">
        <v>5.09609447858589E-2</v>
      </c>
      <c r="BB13" s="19"/>
      <c r="BC13" s="19">
        <v>4.8455607275888699E-2</v>
      </c>
      <c r="BD13" s="19"/>
      <c r="BE13" s="19">
        <v>6.4939796578321801E-2</v>
      </c>
      <c r="BF13" s="19">
        <v>0</v>
      </c>
      <c r="BG13" s="19">
        <v>0.125775874760503</v>
      </c>
      <c r="BH13" s="19">
        <v>4.5934856879396198E-2</v>
      </c>
      <c r="BI13" s="19"/>
      <c r="BJ13" s="19">
        <v>8.6753904708866E-2</v>
      </c>
      <c r="BK13" s="19"/>
      <c r="BL13" s="19">
        <v>8.4758681055716295E-2</v>
      </c>
      <c r="BM13" s="19"/>
      <c r="BN13" s="19">
        <v>1.2288516672347099E-2</v>
      </c>
      <c r="BO13" s="19"/>
      <c r="BP13" s="19">
        <v>5.1449817111171497E-2</v>
      </c>
      <c r="BQ13" s="19">
        <v>4.8403933310431697E-2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B2:BQ18"/>
  <sheetViews>
    <sheetView showGridLines="0" workbookViewId="0">
      <pane xSplit="2" topLeftCell="J1" activePane="topRight" state="frozen"/>
      <selection pane="topRight" activeCell="Z9" sqref="Z9:Z10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313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4.5185551056116102E-2</v>
      </c>
      <c r="D9" s="17">
        <v>5.7432953775923397E-2</v>
      </c>
      <c r="E9" s="17">
        <v>3.4470516742208003E-2</v>
      </c>
      <c r="F9" s="17"/>
      <c r="G9" s="17">
        <v>4.8906270070589203E-2</v>
      </c>
      <c r="H9" s="17">
        <v>4.8735342441429297E-2</v>
      </c>
      <c r="I9" s="17">
        <v>0</v>
      </c>
      <c r="J9" s="17">
        <v>2.31280814616164E-2</v>
      </c>
      <c r="K9" s="17">
        <v>0.11938340871214199</v>
      </c>
      <c r="L9" s="17"/>
      <c r="M9" s="17">
        <v>8.4324361161457806E-2</v>
      </c>
      <c r="N9" s="17">
        <v>4.0465318509525498E-2</v>
      </c>
      <c r="O9" s="17">
        <v>3.1910548966106997E-2</v>
      </c>
      <c r="P9" s="17">
        <v>5.9770563367976801E-2</v>
      </c>
      <c r="Q9" s="17">
        <v>3.8413091342816799E-2</v>
      </c>
      <c r="R9" s="17"/>
      <c r="S9" s="17">
        <v>4.86336283364176E-2</v>
      </c>
      <c r="T9" s="17">
        <v>2.8278695829753699E-2</v>
      </c>
      <c r="U9" s="17">
        <v>6.0200717602264801E-2</v>
      </c>
      <c r="V9" s="17">
        <v>6.2951270264910604E-3</v>
      </c>
      <c r="W9" s="17"/>
      <c r="X9" s="17">
        <v>4.0683938241544301E-2</v>
      </c>
      <c r="Y9" s="17">
        <v>1.27985869545733E-2</v>
      </c>
      <c r="Z9" s="17">
        <v>0.11594758313501501</v>
      </c>
      <c r="AA9" s="17"/>
      <c r="AB9" s="17">
        <v>4.8922807325378299E-2</v>
      </c>
      <c r="AC9" s="17">
        <v>3.85637071703583E-2</v>
      </c>
      <c r="AD9" s="17"/>
      <c r="AE9" s="17">
        <v>5.5603401745132099E-2</v>
      </c>
      <c r="AF9" s="17">
        <v>4.2955083243403698E-2</v>
      </c>
      <c r="AG9" s="17"/>
      <c r="AH9" s="17">
        <v>3.0509312909474E-2</v>
      </c>
      <c r="AI9" s="17">
        <v>7.4610140785478299E-2</v>
      </c>
      <c r="AJ9" s="17"/>
      <c r="AK9" s="17">
        <v>0.14076239316935299</v>
      </c>
      <c r="AL9" s="17">
        <v>3.4607282373333999E-2</v>
      </c>
      <c r="AM9" s="17">
        <v>4.2190240924685797E-2</v>
      </c>
      <c r="AN9" s="17">
        <v>1.9678153928820899E-2</v>
      </c>
      <c r="AO9" s="17">
        <v>1.9516439134787799E-2</v>
      </c>
      <c r="AP9" s="17"/>
      <c r="AQ9" s="17">
        <v>1.6389377047844201E-2</v>
      </c>
      <c r="AR9" s="17">
        <v>5.3955939879369801E-2</v>
      </c>
      <c r="AS9" s="17"/>
      <c r="AT9" s="17">
        <v>4.1036736347314702E-2</v>
      </c>
      <c r="AU9" s="17">
        <v>4.84355856289699E-2</v>
      </c>
      <c r="AV9" s="17"/>
      <c r="AW9" s="17">
        <v>3.9405445814717298E-2</v>
      </c>
      <c r="AX9" s="17">
        <v>4.3061250090871903E-2</v>
      </c>
      <c r="AY9" s="17">
        <v>3.5784036283179797E-2</v>
      </c>
      <c r="AZ9" s="17">
        <v>3.0037827915237399E-2</v>
      </c>
      <c r="BA9" s="17">
        <v>0.105752390118318</v>
      </c>
      <c r="BB9" s="17"/>
      <c r="BC9" s="17">
        <v>7.8410796616789999E-2</v>
      </c>
      <c r="BD9" s="17"/>
      <c r="BE9" s="17">
        <v>4.5990218185929903E-2</v>
      </c>
      <c r="BF9" s="17">
        <v>3.6240553854256098E-2</v>
      </c>
      <c r="BG9" s="17">
        <v>3.91315132067903E-2</v>
      </c>
      <c r="BH9" s="17">
        <v>8.5881607143277597E-2</v>
      </c>
      <c r="BI9" s="17"/>
      <c r="BJ9" s="17">
        <v>3.8216077582416602E-2</v>
      </c>
      <c r="BK9" s="17"/>
      <c r="BL9" s="17">
        <v>3.2058473690137701E-2</v>
      </c>
      <c r="BM9" s="17"/>
      <c r="BN9" s="17">
        <v>2.04549149305807E-2</v>
      </c>
      <c r="BO9" s="17"/>
      <c r="BP9" s="17">
        <v>4.6412962458466399E-2</v>
      </c>
      <c r="BQ9" s="17">
        <v>3.1419021390004798E-2</v>
      </c>
    </row>
    <row r="10" spans="2:69" x14ac:dyDescent="0.35">
      <c r="B10" s="18" t="s">
        <v>303</v>
      </c>
      <c r="C10" s="17">
        <v>9.7961701949184604E-2</v>
      </c>
      <c r="D10" s="17">
        <v>0.115101832218932</v>
      </c>
      <c r="E10" s="17">
        <v>8.3095373954942195E-2</v>
      </c>
      <c r="F10" s="17"/>
      <c r="G10" s="17">
        <v>0.114921806521945</v>
      </c>
      <c r="H10" s="17">
        <v>8.6222151499484506E-2</v>
      </c>
      <c r="I10" s="17">
        <v>9.6226471688166101E-2</v>
      </c>
      <c r="J10" s="17">
        <v>7.3094223990036997E-2</v>
      </c>
      <c r="K10" s="17">
        <v>0.112890645891205</v>
      </c>
      <c r="L10" s="17"/>
      <c r="M10" s="17">
        <v>0.125604658968858</v>
      </c>
      <c r="N10" s="17">
        <v>5.4325693082382803E-2</v>
      </c>
      <c r="O10" s="17">
        <v>0.16158398205541299</v>
      </c>
      <c r="P10" s="17">
        <v>8.39739772422958E-2</v>
      </c>
      <c r="Q10" s="17">
        <v>0.123615309133855</v>
      </c>
      <c r="R10" s="17"/>
      <c r="S10" s="17">
        <v>5.57386054969859E-2</v>
      </c>
      <c r="T10" s="17">
        <v>9.1384008838213501E-2</v>
      </c>
      <c r="U10" s="17">
        <v>0.11322322477711801</v>
      </c>
      <c r="V10" s="17">
        <v>0.108645136829015</v>
      </c>
      <c r="W10" s="17"/>
      <c r="X10" s="17">
        <v>0.10134542638793501</v>
      </c>
      <c r="Y10" s="17">
        <v>6.0413707950907301E-2</v>
      </c>
      <c r="Z10" s="17">
        <v>0.12327803545126099</v>
      </c>
      <c r="AA10" s="17"/>
      <c r="AB10" s="17">
        <v>7.9103152008586405E-2</v>
      </c>
      <c r="AC10" s="17">
        <v>0.13137615485825899</v>
      </c>
      <c r="AD10" s="17"/>
      <c r="AE10" s="17">
        <v>0.16224529736379401</v>
      </c>
      <c r="AF10" s="17">
        <v>8.4198547269987198E-2</v>
      </c>
      <c r="AG10" s="17"/>
      <c r="AH10" s="17">
        <v>8.4465765981847296E-2</v>
      </c>
      <c r="AI10" s="17">
        <v>0.13364596501791201</v>
      </c>
      <c r="AJ10" s="17"/>
      <c r="AK10" s="17">
        <v>0.14752738588289799</v>
      </c>
      <c r="AL10" s="17">
        <v>0.110788260977492</v>
      </c>
      <c r="AM10" s="17">
        <v>8.1468758566672295E-2</v>
      </c>
      <c r="AN10" s="17">
        <v>7.9387812374500599E-2</v>
      </c>
      <c r="AO10" s="17">
        <v>0.10252383354493901</v>
      </c>
      <c r="AP10" s="17"/>
      <c r="AQ10" s="17">
        <v>8.3588530697946001E-2</v>
      </c>
      <c r="AR10" s="17">
        <v>0.102339307823505</v>
      </c>
      <c r="AS10" s="17"/>
      <c r="AT10" s="17">
        <v>8.9663043447946497E-2</v>
      </c>
      <c r="AU10" s="17">
        <v>9.6371233085981195E-2</v>
      </c>
      <c r="AV10" s="17"/>
      <c r="AW10" s="17">
        <v>5.0584911222831201E-2</v>
      </c>
      <c r="AX10" s="17">
        <v>5.6639868125657598E-2</v>
      </c>
      <c r="AY10" s="17">
        <v>0.20092696678518501</v>
      </c>
      <c r="AZ10" s="17">
        <v>3.0566965538314599E-2</v>
      </c>
      <c r="BA10" s="17">
        <v>7.7678371683441702E-2</v>
      </c>
      <c r="BB10" s="17"/>
      <c r="BC10" s="17">
        <v>8.0016085112434798E-2</v>
      </c>
      <c r="BD10" s="17"/>
      <c r="BE10" s="17">
        <v>6.0405503524120198E-2</v>
      </c>
      <c r="BF10" s="17">
        <v>0.29777492336647499</v>
      </c>
      <c r="BG10" s="17">
        <v>6.6684682279715093E-2</v>
      </c>
      <c r="BH10" s="17">
        <v>3.7232473493455397E-2</v>
      </c>
      <c r="BI10" s="17"/>
      <c r="BJ10" s="17">
        <v>9.0759795172543706E-2</v>
      </c>
      <c r="BK10" s="17"/>
      <c r="BL10" s="17">
        <v>9.1432862200117801E-2</v>
      </c>
      <c r="BM10" s="17"/>
      <c r="BN10" s="17">
        <v>7.3419463945919305E-2</v>
      </c>
      <c r="BO10" s="17"/>
      <c r="BP10" s="17">
        <v>0.105823160164963</v>
      </c>
      <c r="BQ10" s="17">
        <v>5.9605695150759197E-2</v>
      </c>
    </row>
    <row r="11" spans="2:69" x14ac:dyDescent="0.35">
      <c r="B11" s="18" t="s">
        <v>139</v>
      </c>
      <c r="C11" s="17">
        <v>0.30261024195455999</v>
      </c>
      <c r="D11" s="17">
        <v>0.34065607696682898</v>
      </c>
      <c r="E11" s="17">
        <v>0.26992858586166502</v>
      </c>
      <c r="F11" s="17"/>
      <c r="G11" s="17">
        <v>0.33010102355364601</v>
      </c>
      <c r="H11" s="17">
        <v>0.27319806142060699</v>
      </c>
      <c r="I11" s="17">
        <v>0.29903226626092499</v>
      </c>
      <c r="J11" s="17">
        <v>0.30339569513050102</v>
      </c>
      <c r="K11" s="17">
        <v>0.30724569133643898</v>
      </c>
      <c r="L11" s="17"/>
      <c r="M11" s="17">
        <v>0.42784594220364602</v>
      </c>
      <c r="N11" s="17">
        <v>0.29426515363919098</v>
      </c>
      <c r="O11" s="17">
        <v>0.210659847940837</v>
      </c>
      <c r="P11" s="17">
        <v>0.28638202724793399</v>
      </c>
      <c r="Q11" s="17">
        <v>0.37001503131015401</v>
      </c>
      <c r="R11" s="17"/>
      <c r="S11" s="17">
        <v>0.167674724960612</v>
      </c>
      <c r="T11" s="17">
        <v>0.279499771453463</v>
      </c>
      <c r="U11" s="17">
        <v>0.29254985844987902</v>
      </c>
      <c r="V11" s="17">
        <v>0.45366943964300899</v>
      </c>
      <c r="W11" s="17"/>
      <c r="X11" s="17">
        <v>0.27244891421939099</v>
      </c>
      <c r="Y11" s="17">
        <v>0.386555896747939</v>
      </c>
      <c r="Z11" s="17">
        <v>0.39500032109240102</v>
      </c>
      <c r="AA11" s="17"/>
      <c r="AB11" s="17">
        <v>0.27078721069554501</v>
      </c>
      <c r="AC11" s="17">
        <v>0.358995763788304</v>
      </c>
      <c r="AD11" s="17"/>
      <c r="AE11" s="17">
        <v>0.26174890463952399</v>
      </c>
      <c r="AF11" s="17">
        <v>0.311358677729481</v>
      </c>
      <c r="AG11" s="17"/>
      <c r="AH11" s="17">
        <v>0.30786070917146502</v>
      </c>
      <c r="AI11" s="17">
        <v>0.20709661754483399</v>
      </c>
      <c r="AJ11" s="17"/>
      <c r="AK11" s="17">
        <v>0.34499708436821103</v>
      </c>
      <c r="AL11" s="17">
        <v>0.34434062329091097</v>
      </c>
      <c r="AM11" s="17">
        <v>0.27570573063213499</v>
      </c>
      <c r="AN11" s="17">
        <v>0.28674631756483299</v>
      </c>
      <c r="AO11" s="17">
        <v>0.265002764092169</v>
      </c>
      <c r="AP11" s="17"/>
      <c r="AQ11" s="17">
        <v>0.30886260226483297</v>
      </c>
      <c r="AR11" s="17">
        <v>0.30070597401367199</v>
      </c>
      <c r="AS11" s="17"/>
      <c r="AT11" s="17">
        <v>0.30704258262265699</v>
      </c>
      <c r="AU11" s="17">
        <v>0.299523243717498</v>
      </c>
      <c r="AV11" s="17"/>
      <c r="AW11" s="17">
        <v>8.1618421126706697E-2</v>
      </c>
      <c r="AX11" s="17">
        <v>0.22068446687342899</v>
      </c>
      <c r="AY11" s="17">
        <v>0.47054822266608198</v>
      </c>
      <c r="AZ11" s="17">
        <v>0.48504005727625299</v>
      </c>
      <c r="BA11" s="17">
        <v>0.171616807950072</v>
      </c>
      <c r="BB11" s="17"/>
      <c r="BC11" s="17">
        <v>0.18374842188268101</v>
      </c>
      <c r="BD11" s="17"/>
      <c r="BE11" s="17">
        <v>0.25596228521021902</v>
      </c>
      <c r="BF11" s="17">
        <v>0.52079170137535202</v>
      </c>
      <c r="BG11" s="17">
        <v>0.45604939583767501</v>
      </c>
      <c r="BH11" s="17">
        <v>0.17768573337393501</v>
      </c>
      <c r="BI11" s="17"/>
      <c r="BJ11" s="17">
        <v>0.28594830408683802</v>
      </c>
      <c r="BK11" s="17"/>
      <c r="BL11" s="17">
        <v>0.32270083328522298</v>
      </c>
      <c r="BM11" s="17"/>
      <c r="BN11" s="17">
        <v>0.36328641650949001</v>
      </c>
      <c r="BO11" s="17"/>
      <c r="BP11" s="17">
        <v>0.28801299895537003</v>
      </c>
      <c r="BQ11" s="17">
        <v>0.37960138431208601</v>
      </c>
    </row>
    <row r="12" spans="2:69" x14ac:dyDescent="0.35">
      <c r="B12" s="18" t="s">
        <v>140</v>
      </c>
      <c r="C12" s="17">
        <v>0.49558854480978798</v>
      </c>
      <c r="D12" s="17">
        <v>0.443775339358155</v>
      </c>
      <c r="E12" s="17">
        <v>0.53975288843094105</v>
      </c>
      <c r="F12" s="17"/>
      <c r="G12" s="17">
        <v>0.46119355202433898</v>
      </c>
      <c r="H12" s="17">
        <v>0.524096238618735</v>
      </c>
      <c r="I12" s="17">
        <v>0.53852975394342695</v>
      </c>
      <c r="J12" s="17">
        <v>0.53968004783125101</v>
      </c>
      <c r="K12" s="17">
        <v>0.40462544193932098</v>
      </c>
      <c r="L12" s="17"/>
      <c r="M12" s="17">
        <v>0.27002975912600702</v>
      </c>
      <c r="N12" s="17">
        <v>0.55130461703532496</v>
      </c>
      <c r="O12" s="17">
        <v>0.53002363196703906</v>
      </c>
      <c r="P12" s="17">
        <v>0.52923324881137401</v>
      </c>
      <c r="Q12" s="17">
        <v>0.42040271063572099</v>
      </c>
      <c r="R12" s="17"/>
      <c r="S12" s="17">
        <v>0.64723715821593197</v>
      </c>
      <c r="T12" s="17">
        <v>0.57680094346495203</v>
      </c>
      <c r="U12" s="17">
        <v>0.43622655534771099</v>
      </c>
      <c r="V12" s="17">
        <v>0.38430450047173398</v>
      </c>
      <c r="W12" s="17"/>
      <c r="X12" s="17">
        <v>0.523481409316921</v>
      </c>
      <c r="Y12" s="17">
        <v>0.483477200481707</v>
      </c>
      <c r="Z12" s="17">
        <v>0.32703887057272402</v>
      </c>
      <c r="AA12" s="17"/>
      <c r="AB12" s="17">
        <v>0.537217094113979</v>
      </c>
      <c r="AC12" s="17">
        <v>0.42182915160196299</v>
      </c>
      <c r="AD12" s="17"/>
      <c r="AE12" s="17">
        <v>0.45186365887646102</v>
      </c>
      <c r="AF12" s="17">
        <v>0.50495006798765696</v>
      </c>
      <c r="AG12" s="17"/>
      <c r="AH12" s="17">
        <v>0.52136196676684698</v>
      </c>
      <c r="AI12" s="17">
        <v>0.49646990059087898</v>
      </c>
      <c r="AJ12" s="17"/>
      <c r="AK12" s="17">
        <v>0.27175113586712102</v>
      </c>
      <c r="AL12" s="17">
        <v>0.46280502628039399</v>
      </c>
      <c r="AM12" s="17">
        <v>0.52208177989148197</v>
      </c>
      <c r="AN12" s="17">
        <v>0.57308301937392803</v>
      </c>
      <c r="AO12" s="17">
        <v>0.612956963228104</v>
      </c>
      <c r="AP12" s="17"/>
      <c r="AQ12" s="17">
        <v>0.52842959191925798</v>
      </c>
      <c r="AR12" s="17">
        <v>0.48558621768014498</v>
      </c>
      <c r="AS12" s="17"/>
      <c r="AT12" s="17">
        <v>0.50955990157369602</v>
      </c>
      <c r="AU12" s="17">
        <v>0.49251850597751701</v>
      </c>
      <c r="AV12" s="17"/>
      <c r="AW12" s="17">
        <v>0.64478440423149297</v>
      </c>
      <c r="AX12" s="17">
        <v>0.62368427067340004</v>
      </c>
      <c r="AY12" s="17">
        <v>0.24538189972210001</v>
      </c>
      <c r="AZ12" s="17">
        <v>0.39574094652667802</v>
      </c>
      <c r="BA12" s="17">
        <v>0.60629422169479796</v>
      </c>
      <c r="BB12" s="17"/>
      <c r="BC12" s="17">
        <v>0.62925530522293505</v>
      </c>
      <c r="BD12" s="17"/>
      <c r="BE12" s="17">
        <v>0.59241311258130602</v>
      </c>
      <c r="BF12" s="17">
        <v>7.9986585208097399E-2</v>
      </c>
      <c r="BG12" s="17">
        <v>0.384741648372315</v>
      </c>
      <c r="BH12" s="17">
        <v>0.666605659947622</v>
      </c>
      <c r="BI12" s="17"/>
      <c r="BJ12" s="17">
        <v>0.51985842824233197</v>
      </c>
      <c r="BK12" s="17"/>
      <c r="BL12" s="17">
        <v>0.49541878371516102</v>
      </c>
      <c r="BM12" s="17"/>
      <c r="BN12" s="17">
        <v>0.49158657327185901</v>
      </c>
      <c r="BO12" s="17"/>
      <c r="BP12" s="17">
        <v>0.50830097192675305</v>
      </c>
      <c r="BQ12" s="17">
        <v>0.45815071788876899</v>
      </c>
    </row>
    <row r="13" spans="2:69" x14ac:dyDescent="0.35">
      <c r="B13" s="18" t="s">
        <v>141</v>
      </c>
      <c r="C13" s="19">
        <v>5.8653960230351597E-2</v>
      </c>
      <c r="D13" s="19">
        <v>4.3033797680160003E-2</v>
      </c>
      <c r="E13" s="19">
        <v>7.27526350102429E-2</v>
      </c>
      <c r="F13" s="19"/>
      <c r="G13" s="19">
        <v>4.4877347829480503E-2</v>
      </c>
      <c r="H13" s="19">
        <v>6.7748206019743795E-2</v>
      </c>
      <c r="I13" s="19">
        <v>6.6211508107482497E-2</v>
      </c>
      <c r="J13" s="19">
        <v>6.0701951586594603E-2</v>
      </c>
      <c r="K13" s="19">
        <v>5.5854812120893403E-2</v>
      </c>
      <c r="L13" s="19"/>
      <c r="M13" s="19">
        <v>9.2195278540031497E-2</v>
      </c>
      <c r="N13" s="19">
        <v>5.9639217733575403E-2</v>
      </c>
      <c r="O13" s="19">
        <v>6.58219890706042E-2</v>
      </c>
      <c r="P13" s="19">
        <v>4.0640183330419098E-2</v>
      </c>
      <c r="Q13" s="19">
        <v>4.7553857577452299E-2</v>
      </c>
      <c r="R13" s="19"/>
      <c r="S13" s="19">
        <v>8.0715882990052404E-2</v>
      </c>
      <c r="T13" s="19">
        <v>2.40365804136181E-2</v>
      </c>
      <c r="U13" s="19">
        <v>9.7799643823027693E-2</v>
      </c>
      <c r="V13" s="19">
        <v>4.7085796029750798E-2</v>
      </c>
      <c r="W13" s="19"/>
      <c r="X13" s="19">
        <v>6.2040311834208099E-2</v>
      </c>
      <c r="Y13" s="19">
        <v>5.6754607864873498E-2</v>
      </c>
      <c r="Z13" s="19">
        <v>3.87351897485987E-2</v>
      </c>
      <c r="AA13" s="19"/>
      <c r="AB13" s="19">
        <v>6.3969735856511001E-2</v>
      </c>
      <c r="AC13" s="19">
        <v>4.9235222581115699E-2</v>
      </c>
      <c r="AD13" s="19"/>
      <c r="AE13" s="19">
        <v>6.8538737375089601E-2</v>
      </c>
      <c r="AF13" s="19">
        <v>5.6537623769471197E-2</v>
      </c>
      <c r="AG13" s="19"/>
      <c r="AH13" s="19">
        <v>5.5802245170366999E-2</v>
      </c>
      <c r="AI13" s="19">
        <v>8.8177376060897206E-2</v>
      </c>
      <c r="AJ13" s="19"/>
      <c r="AK13" s="19">
        <v>9.4962000712417602E-2</v>
      </c>
      <c r="AL13" s="19">
        <v>4.7458807077869598E-2</v>
      </c>
      <c r="AM13" s="19">
        <v>7.8553489985024705E-2</v>
      </c>
      <c r="AN13" s="19">
        <v>4.1104696757917399E-2</v>
      </c>
      <c r="AO13" s="19">
        <v>0</v>
      </c>
      <c r="AP13" s="19"/>
      <c r="AQ13" s="19">
        <v>6.2729898070119305E-2</v>
      </c>
      <c r="AR13" s="19">
        <v>5.7412560603307197E-2</v>
      </c>
      <c r="AS13" s="19"/>
      <c r="AT13" s="19">
        <v>5.2697736008386502E-2</v>
      </c>
      <c r="AU13" s="19">
        <v>6.3151431590033599E-2</v>
      </c>
      <c r="AV13" s="19"/>
      <c r="AW13" s="19">
        <v>0.18360681760425199</v>
      </c>
      <c r="AX13" s="19">
        <v>5.5930144236641999E-2</v>
      </c>
      <c r="AY13" s="19">
        <v>4.7358874543452202E-2</v>
      </c>
      <c r="AZ13" s="19">
        <v>5.8614202743517398E-2</v>
      </c>
      <c r="BA13" s="19">
        <v>3.8658208553369697E-2</v>
      </c>
      <c r="BB13" s="19"/>
      <c r="BC13" s="19">
        <v>2.8569391165159299E-2</v>
      </c>
      <c r="BD13" s="19"/>
      <c r="BE13" s="19">
        <v>4.5228880498424703E-2</v>
      </c>
      <c r="BF13" s="19">
        <v>6.5206236195819001E-2</v>
      </c>
      <c r="BG13" s="19">
        <v>5.3392760303504302E-2</v>
      </c>
      <c r="BH13" s="19">
        <v>3.2594526041710398E-2</v>
      </c>
      <c r="BI13" s="19"/>
      <c r="BJ13" s="19">
        <v>6.5217394915870003E-2</v>
      </c>
      <c r="BK13" s="19"/>
      <c r="BL13" s="19">
        <v>5.8389047109359701E-2</v>
      </c>
      <c r="BM13" s="19"/>
      <c r="BN13" s="19">
        <v>5.1252631342150697E-2</v>
      </c>
      <c r="BO13" s="19"/>
      <c r="BP13" s="19">
        <v>5.1449906494448701E-2</v>
      </c>
      <c r="BQ13" s="19">
        <v>7.1223181258380799E-2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314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6.4974600322301899E-3</v>
      </c>
      <c r="D9" s="17">
        <v>9.4486569425649806E-3</v>
      </c>
      <c r="E9" s="17">
        <v>3.8991657858812E-3</v>
      </c>
      <c r="F9" s="17"/>
      <c r="G9" s="17">
        <v>1.29668008389333E-2</v>
      </c>
      <c r="H9" s="17">
        <v>1.17441277720446E-2</v>
      </c>
      <c r="I9" s="17">
        <v>0</v>
      </c>
      <c r="J9" s="17">
        <v>0</v>
      </c>
      <c r="K9" s="17">
        <v>0</v>
      </c>
      <c r="L9" s="17"/>
      <c r="M9" s="17">
        <v>0</v>
      </c>
      <c r="N9" s="17">
        <v>3.7119826075493801E-3</v>
      </c>
      <c r="O9" s="17">
        <v>0</v>
      </c>
      <c r="P9" s="17">
        <v>1.3840133315337001E-2</v>
      </c>
      <c r="Q9" s="17">
        <v>1.64644622638167E-2</v>
      </c>
      <c r="R9" s="17"/>
      <c r="S9" s="17">
        <v>1.0847537287149499E-2</v>
      </c>
      <c r="T9" s="17">
        <v>1.24214308499673E-2</v>
      </c>
      <c r="U9" s="17">
        <v>8.5048740716246896E-3</v>
      </c>
      <c r="V9" s="17">
        <v>0</v>
      </c>
      <c r="W9" s="17"/>
      <c r="X9" s="17">
        <v>6.7287357432049798E-3</v>
      </c>
      <c r="Y9" s="17">
        <v>0</v>
      </c>
      <c r="Z9" s="17">
        <v>1.32141085619388E-2</v>
      </c>
      <c r="AA9" s="17"/>
      <c r="AB9" s="17">
        <v>1.01645161662415E-2</v>
      </c>
      <c r="AC9" s="17">
        <v>0</v>
      </c>
      <c r="AD9" s="17"/>
      <c r="AE9" s="17">
        <v>0</v>
      </c>
      <c r="AF9" s="17">
        <v>7.8885699548896203E-3</v>
      </c>
      <c r="AG9" s="17"/>
      <c r="AH9" s="17">
        <v>8.2233416308657697E-3</v>
      </c>
      <c r="AI9" s="17">
        <v>0</v>
      </c>
      <c r="AJ9" s="17"/>
      <c r="AK9" s="17">
        <v>0</v>
      </c>
      <c r="AL9" s="17">
        <v>1.3572703248631E-2</v>
      </c>
      <c r="AM9" s="17">
        <v>8.29360947143035E-3</v>
      </c>
      <c r="AN9" s="17">
        <v>0</v>
      </c>
      <c r="AO9" s="17">
        <v>0</v>
      </c>
      <c r="AP9" s="17"/>
      <c r="AQ9" s="17">
        <v>6.3869188926863598E-3</v>
      </c>
      <c r="AR9" s="17">
        <v>6.5311273095041301E-3</v>
      </c>
      <c r="AS9" s="17"/>
      <c r="AT9" s="17">
        <v>4.6275988182105602E-3</v>
      </c>
      <c r="AU9" s="17">
        <v>7.5865251679476404E-3</v>
      </c>
      <c r="AV9" s="17"/>
      <c r="AW9" s="17">
        <v>0</v>
      </c>
      <c r="AX9" s="17">
        <v>1.3009902273408799E-2</v>
      </c>
      <c r="AY9" s="17">
        <v>6.6647043398249603E-3</v>
      </c>
      <c r="AZ9" s="17">
        <v>0</v>
      </c>
      <c r="BA9" s="17">
        <v>0</v>
      </c>
      <c r="BB9" s="17"/>
      <c r="BC9" s="17">
        <v>5.1041694841256896E-3</v>
      </c>
      <c r="BD9" s="17"/>
      <c r="BE9" s="17">
        <v>1.08707937550217E-2</v>
      </c>
      <c r="BF9" s="17">
        <v>0</v>
      </c>
      <c r="BG9" s="17">
        <v>1.3259396932609699E-2</v>
      </c>
      <c r="BH9" s="17">
        <v>7.5037308831583703E-3</v>
      </c>
      <c r="BI9" s="17"/>
      <c r="BJ9" s="17">
        <v>7.4875687300133198E-3</v>
      </c>
      <c r="BK9" s="17"/>
      <c r="BL9" s="17">
        <v>7.4861429028181999E-3</v>
      </c>
      <c r="BM9" s="17"/>
      <c r="BN9" s="17">
        <v>0</v>
      </c>
      <c r="BO9" s="17"/>
      <c r="BP9" s="17">
        <v>5.3666066081754201E-3</v>
      </c>
      <c r="BQ9" s="17">
        <v>0</v>
      </c>
    </row>
    <row r="10" spans="2:69" x14ac:dyDescent="0.35">
      <c r="B10" s="18" t="s">
        <v>303</v>
      </c>
      <c r="C10" s="17">
        <v>0.104770697959411</v>
      </c>
      <c r="D10" s="17">
        <v>9.3784802149733199E-2</v>
      </c>
      <c r="E10" s="17">
        <v>0.114922961319309</v>
      </c>
      <c r="F10" s="17"/>
      <c r="G10" s="17">
        <v>8.8429359051843806E-2</v>
      </c>
      <c r="H10" s="17">
        <v>8.9306187170521106E-2</v>
      </c>
      <c r="I10" s="17">
        <v>7.8231423737893796E-2</v>
      </c>
      <c r="J10" s="17">
        <v>7.5541391251121706E-2</v>
      </c>
      <c r="K10" s="17">
        <v>0.23285913118267099</v>
      </c>
      <c r="L10" s="17"/>
      <c r="M10" s="17">
        <v>0.16450351668903401</v>
      </c>
      <c r="N10" s="17">
        <v>7.0883309883149698E-2</v>
      </c>
      <c r="O10" s="17">
        <v>0.16199750047369199</v>
      </c>
      <c r="P10" s="17">
        <v>7.7300941818926702E-2</v>
      </c>
      <c r="Q10" s="17">
        <v>0.111597634836777</v>
      </c>
      <c r="R10" s="17"/>
      <c r="S10" s="17">
        <v>5.7088933660954501E-2</v>
      </c>
      <c r="T10" s="17">
        <v>8.1451618583939206E-2</v>
      </c>
      <c r="U10" s="17">
        <v>0.17143829162353499</v>
      </c>
      <c r="V10" s="17">
        <v>6.8207777709794096E-2</v>
      </c>
      <c r="W10" s="17"/>
      <c r="X10" s="17">
        <v>9.2627886466058004E-2</v>
      </c>
      <c r="Y10" s="17">
        <v>3.0710788604734099E-2</v>
      </c>
      <c r="Z10" s="17">
        <v>0.27877428347723299</v>
      </c>
      <c r="AA10" s="17"/>
      <c r="AB10" s="17">
        <v>8.2903573997941807E-2</v>
      </c>
      <c r="AC10" s="17">
        <v>0.14351588177094299</v>
      </c>
      <c r="AD10" s="17"/>
      <c r="AE10" s="17">
        <v>0.15805525928796699</v>
      </c>
      <c r="AF10" s="17">
        <v>9.3362442791850797E-2</v>
      </c>
      <c r="AG10" s="17"/>
      <c r="AH10" s="17">
        <v>6.6764669383899897E-2</v>
      </c>
      <c r="AI10" s="17">
        <v>0.19385448950464401</v>
      </c>
      <c r="AJ10" s="17"/>
      <c r="AK10" s="17">
        <v>0.28584735078467099</v>
      </c>
      <c r="AL10" s="17">
        <v>9.6268300150687006E-2</v>
      </c>
      <c r="AM10" s="17">
        <v>8.1799651920340805E-2</v>
      </c>
      <c r="AN10" s="17">
        <v>4.1758451858020497E-2</v>
      </c>
      <c r="AO10" s="17">
        <v>0.125490476924145</v>
      </c>
      <c r="AP10" s="17"/>
      <c r="AQ10" s="17">
        <v>8.2437877527558795E-2</v>
      </c>
      <c r="AR10" s="17">
        <v>0.11157255707621599</v>
      </c>
      <c r="AS10" s="17"/>
      <c r="AT10" s="17">
        <v>7.9935083213969194E-2</v>
      </c>
      <c r="AU10" s="17">
        <v>0.105440461994377</v>
      </c>
      <c r="AV10" s="17"/>
      <c r="AW10" s="17">
        <v>5.0584911222831201E-2</v>
      </c>
      <c r="AX10" s="17">
        <v>4.8111893905078702E-2</v>
      </c>
      <c r="AY10" s="17">
        <v>0.20503567395755101</v>
      </c>
      <c r="AZ10" s="17">
        <v>6.64956960059917E-2</v>
      </c>
      <c r="BA10" s="17">
        <v>0.142803379018652</v>
      </c>
      <c r="BB10" s="17"/>
      <c r="BC10" s="17">
        <v>0.14721073442937499</v>
      </c>
      <c r="BD10" s="17"/>
      <c r="BE10" s="17">
        <v>5.64271295869943E-2</v>
      </c>
      <c r="BF10" s="17">
        <v>0.27754089101448098</v>
      </c>
      <c r="BG10" s="17">
        <v>8.1707591169345298E-2</v>
      </c>
      <c r="BH10" s="17">
        <v>0.107625395352918</v>
      </c>
      <c r="BI10" s="17"/>
      <c r="BJ10" s="17">
        <v>8.3606590148582294E-2</v>
      </c>
      <c r="BK10" s="17"/>
      <c r="BL10" s="17">
        <v>7.35154851594811E-2</v>
      </c>
      <c r="BM10" s="17"/>
      <c r="BN10" s="17">
        <v>7.4144695666748903E-2</v>
      </c>
      <c r="BO10" s="17"/>
      <c r="BP10" s="17">
        <v>0.11940357100822301</v>
      </c>
      <c r="BQ10" s="17">
        <v>3.0389750557618899E-2</v>
      </c>
    </row>
    <row r="11" spans="2:69" x14ac:dyDescent="0.35">
      <c r="B11" s="18" t="s">
        <v>139</v>
      </c>
      <c r="C11" s="17">
        <v>0.41329970858509402</v>
      </c>
      <c r="D11" s="17">
        <v>0.43493766031359699</v>
      </c>
      <c r="E11" s="17">
        <v>0.39561041522962598</v>
      </c>
      <c r="F11" s="17"/>
      <c r="G11" s="17">
        <v>0.42768733791394098</v>
      </c>
      <c r="H11" s="17">
        <v>0.44727515842419002</v>
      </c>
      <c r="I11" s="17">
        <v>0.41667754602343299</v>
      </c>
      <c r="J11" s="17">
        <v>0.36002645210005602</v>
      </c>
      <c r="K11" s="17">
        <v>0.36907623261858002</v>
      </c>
      <c r="L11" s="17"/>
      <c r="M11" s="17">
        <v>0.30908422795588603</v>
      </c>
      <c r="N11" s="17">
        <v>0.44192925404272498</v>
      </c>
      <c r="O11" s="17">
        <v>0.40664894228721599</v>
      </c>
      <c r="P11" s="17">
        <v>0.38609696688098499</v>
      </c>
      <c r="Q11" s="17">
        <v>0.43116475104158197</v>
      </c>
      <c r="R11" s="17"/>
      <c r="S11" s="17">
        <v>0.41536400028925102</v>
      </c>
      <c r="T11" s="17">
        <v>0.39998274090123997</v>
      </c>
      <c r="U11" s="17">
        <v>0.36069199631129201</v>
      </c>
      <c r="V11" s="17">
        <v>0.492134570442257</v>
      </c>
      <c r="W11" s="17"/>
      <c r="X11" s="17">
        <v>0.40784722827241099</v>
      </c>
      <c r="Y11" s="17">
        <v>0.44377426751589</v>
      </c>
      <c r="Z11" s="17">
        <v>0.410595903097558</v>
      </c>
      <c r="AA11" s="17"/>
      <c r="AB11" s="17">
        <v>0.42229344738854002</v>
      </c>
      <c r="AC11" s="17">
        <v>0.39736418529879403</v>
      </c>
      <c r="AD11" s="17"/>
      <c r="AE11" s="17">
        <v>0.39132636560327799</v>
      </c>
      <c r="AF11" s="17">
        <v>0.41800421393093301</v>
      </c>
      <c r="AG11" s="17"/>
      <c r="AH11" s="17">
        <v>0.42078079719378603</v>
      </c>
      <c r="AI11" s="17">
        <v>0.356104401419576</v>
      </c>
      <c r="AJ11" s="17"/>
      <c r="AK11" s="17">
        <v>0.31765718903065798</v>
      </c>
      <c r="AL11" s="17">
        <v>0.426298969515436</v>
      </c>
      <c r="AM11" s="17">
        <v>0.43693878351680898</v>
      </c>
      <c r="AN11" s="17">
        <v>0.43106133640863098</v>
      </c>
      <c r="AO11" s="17">
        <v>0.36182880558038399</v>
      </c>
      <c r="AP11" s="17"/>
      <c r="AQ11" s="17">
        <v>0.44775690496001402</v>
      </c>
      <c r="AR11" s="17">
        <v>0.40280515434742198</v>
      </c>
      <c r="AS11" s="17"/>
      <c r="AT11" s="17">
        <v>0.42949370252195801</v>
      </c>
      <c r="AU11" s="17">
        <v>0.41265811718515999</v>
      </c>
      <c r="AV11" s="17"/>
      <c r="AW11" s="17">
        <v>0.27673422618186999</v>
      </c>
      <c r="AX11" s="17">
        <v>0.34970535787781998</v>
      </c>
      <c r="AY11" s="17">
        <v>0.51814433659487702</v>
      </c>
      <c r="AZ11" s="17">
        <v>0.41993097958395997</v>
      </c>
      <c r="BA11" s="17">
        <v>0.43262314704054999</v>
      </c>
      <c r="BB11" s="17"/>
      <c r="BC11" s="17">
        <v>0.36095738529615301</v>
      </c>
      <c r="BD11" s="17"/>
      <c r="BE11" s="17">
        <v>0.41925494142957398</v>
      </c>
      <c r="BF11" s="17">
        <v>0.48732865854065199</v>
      </c>
      <c r="BG11" s="17">
        <v>0.46847312559374799</v>
      </c>
      <c r="BH11" s="17">
        <v>0.36188430567684898</v>
      </c>
      <c r="BI11" s="17"/>
      <c r="BJ11" s="17">
        <v>0.413572517719136</v>
      </c>
      <c r="BK11" s="17"/>
      <c r="BL11" s="17">
        <v>0.43682881335218998</v>
      </c>
      <c r="BM11" s="17"/>
      <c r="BN11" s="17">
        <v>0.41744557780008301</v>
      </c>
      <c r="BO11" s="17"/>
      <c r="BP11" s="17">
        <v>0.41646584526769698</v>
      </c>
      <c r="BQ11" s="17">
        <v>0.414575437065486</v>
      </c>
    </row>
    <row r="12" spans="2:69" x14ac:dyDescent="0.35">
      <c r="B12" s="18" t="s">
        <v>140</v>
      </c>
      <c r="C12" s="17">
        <v>0.37988777600439699</v>
      </c>
      <c r="D12" s="17">
        <v>0.38782921897710099</v>
      </c>
      <c r="E12" s="17">
        <v>0.37052246127327798</v>
      </c>
      <c r="F12" s="17"/>
      <c r="G12" s="17">
        <v>0.39323138107942801</v>
      </c>
      <c r="H12" s="17">
        <v>0.349250250914933</v>
      </c>
      <c r="I12" s="17">
        <v>0.37178336374390297</v>
      </c>
      <c r="J12" s="17">
        <v>0.46903808286980297</v>
      </c>
      <c r="K12" s="17">
        <v>0.33565923702786699</v>
      </c>
      <c r="L12" s="17"/>
      <c r="M12" s="17">
        <v>0.45916796770896201</v>
      </c>
      <c r="N12" s="17">
        <v>0.40053522813540199</v>
      </c>
      <c r="O12" s="17">
        <v>0.31504866375201501</v>
      </c>
      <c r="P12" s="17">
        <v>0.40757314463705202</v>
      </c>
      <c r="Q12" s="17">
        <v>0.34222285481908399</v>
      </c>
      <c r="R12" s="17"/>
      <c r="S12" s="17">
        <v>0.39791273917122799</v>
      </c>
      <c r="T12" s="17">
        <v>0.451291021186837</v>
      </c>
      <c r="U12" s="17">
        <v>0.32044079332497299</v>
      </c>
      <c r="V12" s="17">
        <v>0.378970061307568</v>
      </c>
      <c r="W12" s="17"/>
      <c r="X12" s="17">
        <v>0.38998954340118602</v>
      </c>
      <c r="Y12" s="17">
        <v>0.42293400028870398</v>
      </c>
      <c r="Z12" s="17">
        <v>0.25868051511467199</v>
      </c>
      <c r="AA12" s="17"/>
      <c r="AB12" s="17">
        <v>0.38655556742823499</v>
      </c>
      <c r="AC12" s="17">
        <v>0.36807347409671398</v>
      </c>
      <c r="AD12" s="17"/>
      <c r="AE12" s="17">
        <v>0.37164554585873899</v>
      </c>
      <c r="AF12" s="17">
        <v>0.38165244220989802</v>
      </c>
      <c r="AG12" s="17"/>
      <c r="AH12" s="17">
        <v>0.40934054912060203</v>
      </c>
      <c r="AI12" s="17">
        <v>0.31907043057808998</v>
      </c>
      <c r="AJ12" s="17"/>
      <c r="AK12" s="17">
        <v>0.27805178785023799</v>
      </c>
      <c r="AL12" s="17">
        <v>0.38374937654282898</v>
      </c>
      <c r="AM12" s="17">
        <v>0.34780258976384298</v>
      </c>
      <c r="AN12" s="17">
        <v>0.44681891827583597</v>
      </c>
      <c r="AO12" s="17">
        <v>0.49089960309693298</v>
      </c>
      <c r="AP12" s="17"/>
      <c r="AQ12" s="17">
        <v>0.35360441870639397</v>
      </c>
      <c r="AR12" s="17">
        <v>0.387892841643248</v>
      </c>
      <c r="AS12" s="17"/>
      <c r="AT12" s="17">
        <v>0.38179266420232799</v>
      </c>
      <c r="AU12" s="17">
        <v>0.38038440866511702</v>
      </c>
      <c r="AV12" s="17"/>
      <c r="AW12" s="17">
        <v>0.50036420117751901</v>
      </c>
      <c r="AX12" s="17">
        <v>0.48821579645570401</v>
      </c>
      <c r="AY12" s="17">
        <v>0.19479791186804801</v>
      </c>
      <c r="AZ12" s="17">
        <v>0.37335530483847601</v>
      </c>
      <c r="BA12" s="17">
        <v>0.34818632857373</v>
      </c>
      <c r="BB12" s="17"/>
      <c r="BC12" s="17">
        <v>0.42891899364976499</v>
      </c>
      <c r="BD12" s="17"/>
      <c r="BE12" s="17">
        <v>0.43154466475257203</v>
      </c>
      <c r="BF12" s="17">
        <v>0.15950545481440501</v>
      </c>
      <c r="BG12" s="17">
        <v>0.32896044035919803</v>
      </c>
      <c r="BH12" s="17">
        <v>0.44740678577461002</v>
      </c>
      <c r="BI12" s="17"/>
      <c r="BJ12" s="17">
        <v>0.38997851455962101</v>
      </c>
      <c r="BK12" s="17"/>
      <c r="BL12" s="17">
        <v>0.37948101340757501</v>
      </c>
      <c r="BM12" s="17"/>
      <c r="BN12" s="17">
        <v>0.443809463586397</v>
      </c>
      <c r="BO12" s="17"/>
      <c r="BP12" s="17">
        <v>0.37271413073475601</v>
      </c>
      <c r="BQ12" s="17">
        <v>0.42904036864457801</v>
      </c>
    </row>
    <row r="13" spans="2:69" x14ac:dyDescent="0.35">
      <c r="B13" s="18" t="s">
        <v>141</v>
      </c>
      <c r="C13" s="19">
        <v>9.5544357418867298E-2</v>
      </c>
      <c r="D13" s="19">
        <v>7.3999661617003498E-2</v>
      </c>
      <c r="E13" s="19">
        <v>0.11504499639190501</v>
      </c>
      <c r="F13" s="19"/>
      <c r="G13" s="19">
        <v>7.7685121115854003E-2</v>
      </c>
      <c r="H13" s="19">
        <v>0.102424275718311</v>
      </c>
      <c r="I13" s="19">
        <v>0.13330766649476899</v>
      </c>
      <c r="J13" s="19">
        <v>9.5394073779019206E-2</v>
      </c>
      <c r="K13" s="19">
        <v>6.2405399170882302E-2</v>
      </c>
      <c r="L13" s="19"/>
      <c r="M13" s="19">
        <v>6.7244287646117798E-2</v>
      </c>
      <c r="N13" s="19">
        <v>8.2940225331173595E-2</v>
      </c>
      <c r="O13" s="19">
        <v>0.116304893487078</v>
      </c>
      <c r="P13" s="19">
        <v>0.11518881334769999</v>
      </c>
      <c r="Q13" s="19">
        <v>9.8550297038740103E-2</v>
      </c>
      <c r="R13" s="19"/>
      <c r="S13" s="19">
        <v>0.118786789591417</v>
      </c>
      <c r="T13" s="19">
        <v>5.4853188478016499E-2</v>
      </c>
      <c r="U13" s="19">
        <v>0.138924044668576</v>
      </c>
      <c r="V13" s="19">
        <v>6.0687590540380899E-2</v>
      </c>
      <c r="W13" s="19"/>
      <c r="X13" s="19">
        <v>0.102806606117141</v>
      </c>
      <c r="Y13" s="19">
        <v>0.10258094359067101</v>
      </c>
      <c r="Z13" s="19">
        <v>3.87351897485987E-2</v>
      </c>
      <c r="AA13" s="19"/>
      <c r="AB13" s="19">
        <v>9.8082895019042604E-2</v>
      </c>
      <c r="AC13" s="19">
        <v>9.1046458833548796E-2</v>
      </c>
      <c r="AD13" s="19"/>
      <c r="AE13" s="19">
        <v>7.8972829250015794E-2</v>
      </c>
      <c r="AF13" s="19">
        <v>9.9092331112428697E-2</v>
      </c>
      <c r="AG13" s="19"/>
      <c r="AH13" s="19">
        <v>9.4890642670846598E-2</v>
      </c>
      <c r="AI13" s="19">
        <v>0.13097067849769101</v>
      </c>
      <c r="AJ13" s="19"/>
      <c r="AK13" s="19">
        <v>0.118443672334433</v>
      </c>
      <c r="AL13" s="19">
        <v>8.0110650542417602E-2</v>
      </c>
      <c r="AM13" s="19">
        <v>0.12516536532757599</v>
      </c>
      <c r="AN13" s="19">
        <v>8.03612934575125E-2</v>
      </c>
      <c r="AO13" s="19">
        <v>2.1781114398537499E-2</v>
      </c>
      <c r="AP13" s="19"/>
      <c r="AQ13" s="19">
        <v>0.109813879913347</v>
      </c>
      <c r="AR13" s="19">
        <v>9.1198319623609997E-2</v>
      </c>
      <c r="AS13" s="19"/>
      <c r="AT13" s="19">
        <v>0.104150951243534</v>
      </c>
      <c r="AU13" s="19">
        <v>9.3930486987398795E-2</v>
      </c>
      <c r="AV13" s="19"/>
      <c r="AW13" s="19">
        <v>0.17231666141777999</v>
      </c>
      <c r="AX13" s="19">
        <v>0.100957049487988</v>
      </c>
      <c r="AY13" s="19">
        <v>7.5357373239700098E-2</v>
      </c>
      <c r="AZ13" s="19">
        <v>0.14021801957157201</v>
      </c>
      <c r="BA13" s="19">
        <v>7.6387145367067893E-2</v>
      </c>
      <c r="BB13" s="19"/>
      <c r="BC13" s="19">
        <v>5.7808717140581202E-2</v>
      </c>
      <c r="BD13" s="19"/>
      <c r="BE13" s="19">
        <v>8.1902470475837097E-2</v>
      </c>
      <c r="BF13" s="19">
        <v>7.5624995630462599E-2</v>
      </c>
      <c r="BG13" s="19">
        <v>0.107599445945098</v>
      </c>
      <c r="BH13" s="19">
        <v>7.5579782312464899E-2</v>
      </c>
      <c r="BI13" s="19"/>
      <c r="BJ13" s="19">
        <v>0.105354808842647</v>
      </c>
      <c r="BK13" s="19"/>
      <c r="BL13" s="19">
        <v>0.10268854517793501</v>
      </c>
      <c r="BM13" s="19"/>
      <c r="BN13" s="19">
        <v>6.4600262946770404E-2</v>
      </c>
      <c r="BO13" s="19"/>
      <c r="BP13" s="19">
        <v>8.6049846381148404E-2</v>
      </c>
      <c r="BQ13" s="19">
        <v>0.125994443732316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315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1.5020761671699001E-2</v>
      </c>
      <c r="D9" s="17">
        <v>1.6393096385973201E-2</v>
      </c>
      <c r="E9" s="17">
        <v>1.3857198755269E-2</v>
      </c>
      <c r="F9" s="17"/>
      <c r="G9" s="17">
        <v>1.8332966433671799E-2</v>
      </c>
      <c r="H9" s="17">
        <v>1.88573130971511E-2</v>
      </c>
      <c r="I9" s="17">
        <v>1.31097210618384E-2</v>
      </c>
      <c r="J9" s="17">
        <v>0</v>
      </c>
      <c r="K9" s="17">
        <v>1.8816919063662601E-2</v>
      </c>
      <c r="L9" s="17"/>
      <c r="M9" s="17">
        <v>3.5386287554731402E-2</v>
      </c>
      <c r="N9" s="17">
        <v>3.7119826075493801E-3</v>
      </c>
      <c r="O9" s="17">
        <v>2.2671465686557101E-2</v>
      </c>
      <c r="P9" s="17">
        <v>3.1268332173891002E-2</v>
      </c>
      <c r="Q9" s="17">
        <v>8.2322311319083397E-3</v>
      </c>
      <c r="R9" s="17"/>
      <c r="S9" s="17">
        <v>2.8206615547712699E-2</v>
      </c>
      <c r="T9" s="17">
        <v>2.36695928935588E-2</v>
      </c>
      <c r="U9" s="17">
        <v>8.2974773285948399E-3</v>
      </c>
      <c r="V9" s="17">
        <v>0</v>
      </c>
      <c r="W9" s="17"/>
      <c r="X9" s="17">
        <v>2.0188495264185001E-2</v>
      </c>
      <c r="Y9" s="17">
        <v>0</v>
      </c>
      <c r="Z9" s="17">
        <v>0</v>
      </c>
      <c r="AA9" s="17"/>
      <c r="AB9" s="17">
        <v>1.9439139765116801E-2</v>
      </c>
      <c r="AC9" s="17">
        <v>7.1920745668030703E-3</v>
      </c>
      <c r="AD9" s="17"/>
      <c r="AE9" s="17">
        <v>2.4062913682774901E-2</v>
      </c>
      <c r="AF9" s="17">
        <v>1.3084831735630501E-2</v>
      </c>
      <c r="AG9" s="17"/>
      <c r="AH9" s="17">
        <v>1.38855777801701E-2</v>
      </c>
      <c r="AI9" s="17">
        <v>1.84882659712216E-2</v>
      </c>
      <c r="AJ9" s="17"/>
      <c r="AK9" s="17">
        <v>1.2934541830202701E-2</v>
      </c>
      <c r="AL9" s="17">
        <v>2.9650081164215199E-2</v>
      </c>
      <c r="AM9" s="17">
        <v>8.8396244290890602E-3</v>
      </c>
      <c r="AN9" s="17">
        <v>1.4327685884847299E-2</v>
      </c>
      <c r="AO9" s="17">
        <v>0</v>
      </c>
      <c r="AP9" s="17"/>
      <c r="AQ9" s="17">
        <v>0</v>
      </c>
      <c r="AR9" s="17">
        <v>1.9595602768449599E-2</v>
      </c>
      <c r="AS9" s="17"/>
      <c r="AT9" s="17">
        <v>1.7683918557082502E-2</v>
      </c>
      <c r="AU9" s="17">
        <v>1.4127340611855299E-2</v>
      </c>
      <c r="AV9" s="17"/>
      <c r="AW9" s="17">
        <v>0</v>
      </c>
      <c r="AX9" s="17">
        <v>2.0666154326150099E-2</v>
      </c>
      <c r="AY9" s="17">
        <v>3.1592271692558002E-2</v>
      </c>
      <c r="AZ9" s="17">
        <v>0</v>
      </c>
      <c r="BA9" s="17">
        <v>0</v>
      </c>
      <c r="BB9" s="17"/>
      <c r="BC9" s="17">
        <v>1.15692822612806E-2</v>
      </c>
      <c r="BD9" s="17"/>
      <c r="BE9" s="17">
        <v>2.4341277698264299E-2</v>
      </c>
      <c r="BF9" s="17">
        <v>2.9523886808198702E-2</v>
      </c>
      <c r="BG9" s="17">
        <v>2.6195455069699999E-2</v>
      </c>
      <c r="BH9" s="17">
        <v>0</v>
      </c>
      <c r="BI9" s="17"/>
      <c r="BJ9" s="17">
        <v>1.43196087903382E-2</v>
      </c>
      <c r="BK9" s="17"/>
      <c r="BL9" s="17">
        <v>1.47073372934167E-2</v>
      </c>
      <c r="BM9" s="17"/>
      <c r="BN9" s="17">
        <v>7.2549732024095002E-3</v>
      </c>
      <c r="BO9" s="17"/>
      <c r="BP9" s="17">
        <v>1.16874882467941E-2</v>
      </c>
      <c r="BQ9" s="17">
        <v>2.1800856378423598E-2</v>
      </c>
    </row>
    <row r="10" spans="2:69" x14ac:dyDescent="0.35">
      <c r="B10" s="18" t="s">
        <v>303</v>
      </c>
      <c r="C10" s="17">
        <v>8.4497837709624796E-2</v>
      </c>
      <c r="D10" s="17">
        <v>8.3423912391473495E-2</v>
      </c>
      <c r="E10" s="17">
        <v>8.5766695444559504E-2</v>
      </c>
      <c r="F10" s="17"/>
      <c r="G10" s="17">
        <v>9.6402419325037597E-2</v>
      </c>
      <c r="H10" s="17">
        <v>7.6155251321250006E-2</v>
      </c>
      <c r="I10" s="17">
        <v>5.5702824664858597E-2</v>
      </c>
      <c r="J10" s="17">
        <v>3.9507385080211802E-2</v>
      </c>
      <c r="K10" s="17">
        <v>0.16253826261799401</v>
      </c>
      <c r="L10" s="17"/>
      <c r="M10" s="17">
        <v>0.127168075293003</v>
      </c>
      <c r="N10" s="17">
        <v>6.4828172835201398E-2</v>
      </c>
      <c r="O10" s="17">
        <v>0.11698843784436599</v>
      </c>
      <c r="P10" s="17">
        <v>7.3712876275709605E-2</v>
      </c>
      <c r="Q10" s="17">
        <v>8.1109957854615E-2</v>
      </c>
      <c r="R10" s="17"/>
      <c r="S10" s="17">
        <v>5.6859553981882201E-2</v>
      </c>
      <c r="T10" s="17">
        <v>5.4812358198830402E-2</v>
      </c>
      <c r="U10" s="17">
        <v>0.14650907725521201</v>
      </c>
      <c r="V10" s="17">
        <v>4.7400375965684499E-2</v>
      </c>
      <c r="W10" s="17"/>
      <c r="X10" s="17">
        <v>6.6251283952181605E-2</v>
      </c>
      <c r="Y10" s="17">
        <v>5.2585382484040197E-2</v>
      </c>
      <c r="Z10" s="17">
        <v>0.245285481724836</v>
      </c>
      <c r="AA10" s="17"/>
      <c r="AB10" s="17">
        <v>5.99973261088729E-2</v>
      </c>
      <c r="AC10" s="17">
        <v>0.12790897980221699</v>
      </c>
      <c r="AD10" s="17"/>
      <c r="AE10" s="17">
        <v>0.12284742341867599</v>
      </c>
      <c r="AF10" s="17">
        <v>7.6287169395374596E-2</v>
      </c>
      <c r="AG10" s="17"/>
      <c r="AH10" s="17">
        <v>5.9076856821164397E-2</v>
      </c>
      <c r="AI10" s="17">
        <v>0.11975414669029601</v>
      </c>
      <c r="AJ10" s="17"/>
      <c r="AK10" s="17">
        <v>0.19688121127040301</v>
      </c>
      <c r="AL10" s="17">
        <v>0.101713944517594</v>
      </c>
      <c r="AM10" s="17">
        <v>5.13139892921343E-2</v>
      </c>
      <c r="AN10" s="17">
        <v>6.6323482463776298E-2</v>
      </c>
      <c r="AO10" s="17">
        <v>6.1128384248000302E-2</v>
      </c>
      <c r="AP10" s="17"/>
      <c r="AQ10" s="17">
        <v>7.6243863930000405E-2</v>
      </c>
      <c r="AR10" s="17">
        <v>8.7011732762608304E-2</v>
      </c>
      <c r="AS10" s="17"/>
      <c r="AT10" s="17">
        <v>7.4108226383081705E-2</v>
      </c>
      <c r="AU10" s="17">
        <v>8.5823164957321896E-2</v>
      </c>
      <c r="AV10" s="17"/>
      <c r="AW10" s="17">
        <v>4.18680002243626E-2</v>
      </c>
      <c r="AX10" s="17">
        <v>3.9063848159782297E-2</v>
      </c>
      <c r="AY10" s="17">
        <v>0.16638129518560099</v>
      </c>
      <c r="AZ10" s="17">
        <v>6.0648600453203902E-2</v>
      </c>
      <c r="BA10" s="17">
        <v>0.155156233483942</v>
      </c>
      <c r="BB10" s="17"/>
      <c r="BC10" s="17">
        <v>0.149302268632062</v>
      </c>
      <c r="BD10" s="17"/>
      <c r="BE10" s="17">
        <v>5.2593531289150897E-2</v>
      </c>
      <c r="BF10" s="17">
        <v>0.22765916714370099</v>
      </c>
      <c r="BG10" s="17">
        <v>6.0457815927318401E-2</v>
      </c>
      <c r="BH10" s="17">
        <v>0.11386887167109599</v>
      </c>
      <c r="BI10" s="17"/>
      <c r="BJ10" s="17">
        <v>7.4895439640822403E-2</v>
      </c>
      <c r="BK10" s="17"/>
      <c r="BL10" s="17">
        <v>6.58524073098639E-2</v>
      </c>
      <c r="BM10" s="17"/>
      <c r="BN10" s="17">
        <v>4.9294470977039699E-2</v>
      </c>
      <c r="BO10" s="17"/>
      <c r="BP10" s="17">
        <v>9.5117646681663406E-2</v>
      </c>
      <c r="BQ10" s="17">
        <v>2.9107487379988299E-2</v>
      </c>
    </row>
    <row r="11" spans="2:69" x14ac:dyDescent="0.35">
      <c r="B11" s="18" t="s">
        <v>139</v>
      </c>
      <c r="C11" s="17">
        <v>0.35732338840365802</v>
      </c>
      <c r="D11" s="17">
        <v>0.37172319467985199</v>
      </c>
      <c r="E11" s="17">
        <v>0.345857652333184</v>
      </c>
      <c r="F11" s="17"/>
      <c r="G11" s="17">
        <v>0.39717688622996999</v>
      </c>
      <c r="H11" s="17">
        <v>0.30758249882328198</v>
      </c>
      <c r="I11" s="17">
        <v>0.368124608955812</v>
      </c>
      <c r="J11" s="17">
        <v>0.36247361936114098</v>
      </c>
      <c r="K11" s="17">
        <v>0.34964182665916199</v>
      </c>
      <c r="L11" s="17"/>
      <c r="M11" s="17">
        <v>0.26671312564883098</v>
      </c>
      <c r="N11" s="17">
        <v>0.35014680692982703</v>
      </c>
      <c r="O11" s="17">
        <v>0.31210502447987698</v>
      </c>
      <c r="P11" s="17">
        <v>0.34672704465820797</v>
      </c>
      <c r="Q11" s="17">
        <v>0.47296183415094301</v>
      </c>
      <c r="R11" s="17"/>
      <c r="S11" s="17">
        <v>0.28704437700836699</v>
      </c>
      <c r="T11" s="17">
        <v>0.35018684504163</v>
      </c>
      <c r="U11" s="17">
        <v>0.28909720062418598</v>
      </c>
      <c r="V11" s="17">
        <v>0.46229729561371502</v>
      </c>
      <c r="W11" s="17"/>
      <c r="X11" s="17">
        <v>0.34500342200156298</v>
      </c>
      <c r="Y11" s="17">
        <v>0.38761865314381999</v>
      </c>
      <c r="Z11" s="17">
        <v>0.40012788676734901</v>
      </c>
      <c r="AA11" s="17"/>
      <c r="AB11" s="17">
        <v>0.33982934270838</v>
      </c>
      <c r="AC11" s="17">
        <v>0.38832014944389298</v>
      </c>
      <c r="AD11" s="17"/>
      <c r="AE11" s="17">
        <v>0.39008792969999401</v>
      </c>
      <c r="AF11" s="17">
        <v>0.35030848130417203</v>
      </c>
      <c r="AG11" s="17"/>
      <c r="AH11" s="17">
        <v>0.34753918076700002</v>
      </c>
      <c r="AI11" s="17">
        <v>0.352474356569009</v>
      </c>
      <c r="AJ11" s="17"/>
      <c r="AK11" s="17">
        <v>0.35455682009408301</v>
      </c>
      <c r="AL11" s="17">
        <v>0.36846284784845301</v>
      </c>
      <c r="AM11" s="17">
        <v>0.36812923869633402</v>
      </c>
      <c r="AN11" s="17">
        <v>0.30049826488636799</v>
      </c>
      <c r="AO11" s="17">
        <v>0.40630795715979201</v>
      </c>
      <c r="AP11" s="17"/>
      <c r="AQ11" s="17">
        <v>0.34249291809410998</v>
      </c>
      <c r="AR11" s="17">
        <v>0.36184027286925002</v>
      </c>
      <c r="AS11" s="17"/>
      <c r="AT11" s="17">
        <v>0.34292124584101402</v>
      </c>
      <c r="AU11" s="17">
        <v>0.36184628071882202</v>
      </c>
      <c r="AV11" s="17"/>
      <c r="AW11" s="17">
        <v>0.24024987254112801</v>
      </c>
      <c r="AX11" s="17">
        <v>0.26610981076021401</v>
      </c>
      <c r="AY11" s="17">
        <v>0.50072407058901303</v>
      </c>
      <c r="AZ11" s="17">
        <v>0.34713784502534101</v>
      </c>
      <c r="BA11" s="17">
        <v>0.313212670541055</v>
      </c>
      <c r="BB11" s="17"/>
      <c r="BC11" s="17">
        <v>0.279168637256209</v>
      </c>
      <c r="BD11" s="17"/>
      <c r="BE11" s="17">
        <v>0.31092032215168403</v>
      </c>
      <c r="BF11" s="17">
        <v>0.53534438621581204</v>
      </c>
      <c r="BG11" s="17">
        <v>0.32699847030397</v>
      </c>
      <c r="BH11" s="17">
        <v>0.29752439621708199</v>
      </c>
      <c r="BI11" s="17"/>
      <c r="BJ11" s="17">
        <v>0.341327906043082</v>
      </c>
      <c r="BK11" s="17"/>
      <c r="BL11" s="17">
        <v>0.36593455855319101</v>
      </c>
      <c r="BM11" s="17"/>
      <c r="BN11" s="17">
        <v>0.37707749577212202</v>
      </c>
      <c r="BO11" s="17"/>
      <c r="BP11" s="17">
        <v>0.35949285674239001</v>
      </c>
      <c r="BQ11" s="17">
        <v>0.36953631654955199</v>
      </c>
    </row>
    <row r="12" spans="2:69" x14ac:dyDescent="0.35">
      <c r="B12" s="18" t="s">
        <v>140</v>
      </c>
      <c r="C12" s="17">
        <v>0.46220530819741401</v>
      </c>
      <c r="D12" s="17">
        <v>0.46690444627351302</v>
      </c>
      <c r="E12" s="17">
        <v>0.45602759219907602</v>
      </c>
      <c r="F12" s="17"/>
      <c r="G12" s="17">
        <v>0.40056750200181601</v>
      </c>
      <c r="H12" s="17">
        <v>0.50140092596930796</v>
      </c>
      <c r="I12" s="17">
        <v>0.46908434200823701</v>
      </c>
      <c r="J12" s="17">
        <v>0.54213230685984004</v>
      </c>
      <c r="K12" s="17">
        <v>0.42361600300678798</v>
      </c>
      <c r="L12" s="17"/>
      <c r="M12" s="17">
        <v>0.50348822385731695</v>
      </c>
      <c r="N12" s="17">
        <v>0.49319215421969798</v>
      </c>
      <c r="O12" s="17">
        <v>0.45087491092281201</v>
      </c>
      <c r="P12" s="17">
        <v>0.49381143024643598</v>
      </c>
      <c r="Q12" s="17">
        <v>0.36110225242943</v>
      </c>
      <c r="R12" s="17"/>
      <c r="S12" s="17">
        <v>0.49018823150555502</v>
      </c>
      <c r="T12" s="17">
        <v>0.52081840883650699</v>
      </c>
      <c r="U12" s="17">
        <v>0.45823200773726203</v>
      </c>
      <c r="V12" s="17">
        <v>0.45213294831195799</v>
      </c>
      <c r="W12" s="17"/>
      <c r="X12" s="17">
        <v>0.48885236815498401</v>
      </c>
      <c r="Y12" s="17">
        <v>0.475625709658829</v>
      </c>
      <c r="Z12" s="17">
        <v>0.26948465206730998</v>
      </c>
      <c r="AA12" s="17"/>
      <c r="AB12" s="17">
        <v>0.48382060571542601</v>
      </c>
      <c r="AC12" s="17">
        <v>0.42390632215096402</v>
      </c>
      <c r="AD12" s="17"/>
      <c r="AE12" s="17">
        <v>0.394462995823466</v>
      </c>
      <c r="AF12" s="17">
        <v>0.47670897616302499</v>
      </c>
      <c r="AG12" s="17"/>
      <c r="AH12" s="17">
        <v>0.506321009785897</v>
      </c>
      <c r="AI12" s="17">
        <v>0.360039228510599</v>
      </c>
      <c r="AJ12" s="17"/>
      <c r="AK12" s="17">
        <v>0.33011829630108103</v>
      </c>
      <c r="AL12" s="17">
        <v>0.44512897452276101</v>
      </c>
      <c r="AM12" s="17">
        <v>0.43931265241849599</v>
      </c>
      <c r="AN12" s="17">
        <v>0.57774587000709099</v>
      </c>
      <c r="AO12" s="17">
        <v>0.532563658592208</v>
      </c>
      <c r="AP12" s="17"/>
      <c r="AQ12" s="17">
        <v>0.50478219948944403</v>
      </c>
      <c r="AR12" s="17">
        <v>0.449237755931295</v>
      </c>
      <c r="AS12" s="17"/>
      <c r="AT12" s="17">
        <v>0.48374992004557399</v>
      </c>
      <c r="AU12" s="17">
        <v>0.45534238639660102</v>
      </c>
      <c r="AV12" s="17"/>
      <c r="AW12" s="17">
        <v>0.46721392234711201</v>
      </c>
      <c r="AX12" s="17">
        <v>0.606837915841969</v>
      </c>
      <c r="AY12" s="17">
        <v>0.223237483064087</v>
      </c>
      <c r="AZ12" s="17">
        <v>0.51537041773256098</v>
      </c>
      <c r="BA12" s="17">
        <v>0.47205800706502099</v>
      </c>
      <c r="BB12" s="17"/>
      <c r="BC12" s="17">
        <v>0.50873796875228805</v>
      </c>
      <c r="BD12" s="17"/>
      <c r="BE12" s="17">
        <v>0.555386730940999</v>
      </c>
      <c r="BF12" s="17">
        <v>0.14226632363646899</v>
      </c>
      <c r="BG12" s="17">
        <v>0.51620799536625595</v>
      </c>
      <c r="BH12" s="17">
        <v>0.53475564199038805</v>
      </c>
      <c r="BI12" s="17"/>
      <c r="BJ12" s="17">
        <v>0.48091742403086402</v>
      </c>
      <c r="BK12" s="17"/>
      <c r="BL12" s="17">
        <v>0.47603827814715799</v>
      </c>
      <c r="BM12" s="17"/>
      <c r="BN12" s="17">
        <v>0.480543583482478</v>
      </c>
      <c r="BO12" s="17"/>
      <c r="BP12" s="17">
        <v>0.45755922361047002</v>
      </c>
      <c r="BQ12" s="17">
        <v>0.49588012351233401</v>
      </c>
    </row>
    <row r="13" spans="2:69" x14ac:dyDescent="0.35">
      <c r="B13" s="18" t="s">
        <v>141</v>
      </c>
      <c r="C13" s="19">
        <v>8.0952704017604196E-2</v>
      </c>
      <c r="D13" s="19">
        <v>6.1555350269188201E-2</v>
      </c>
      <c r="E13" s="19">
        <v>9.8490861267911803E-2</v>
      </c>
      <c r="F13" s="19"/>
      <c r="G13" s="19">
        <v>8.7520226009504806E-2</v>
      </c>
      <c r="H13" s="19">
        <v>9.6004010789008401E-2</v>
      </c>
      <c r="I13" s="19">
        <v>9.3978503309254099E-2</v>
      </c>
      <c r="J13" s="19">
        <v>5.5886688698807301E-2</v>
      </c>
      <c r="K13" s="19">
        <v>4.5386988652393198E-2</v>
      </c>
      <c r="L13" s="19"/>
      <c r="M13" s="19">
        <v>6.7244287646117798E-2</v>
      </c>
      <c r="N13" s="19">
        <v>8.8120883407724296E-2</v>
      </c>
      <c r="O13" s="19">
        <v>9.7360161066387105E-2</v>
      </c>
      <c r="P13" s="19">
        <v>5.4480316645756102E-2</v>
      </c>
      <c r="Q13" s="19">
        <v>7.6593724433103999E-2</v>
      </c>
      <c r="R13" s="19"/>
      <c r="S13" s="19">
        <v>0.13770122195648299</v>
      </c>
      <c r="T13" s="19">
        <v>5.0512795029473499E-2</v>
      </c>
      <c r="U13" s="19">
        <v>9.7864237054744604E-2</v>
      </c>
      <c r="V13" s="19">
        <v>3.8169380108642501E-2</v>
      </c>
      <c r="W13" s="19"/>
      <c r="X13" s="19">
        <v>7.9704430627086195E-2</v>
      </c>
      <c r="Y13" s="19">
        <v>8.4170254713310105E-2</v>
      </c>
      <c r="Z13" s="19">
        <v>8.5101979440505002E-2</v>
      </c>
      <c r="AA13" s="19"/>
      <c r="AB13" s="19">
        <v>9.6913585702204194E-2</v>
      </c>
      <c r="AC13" s="19">
        <v>5.2672474036122102E-2</v>
      </c>
      <c r="AD13" s="19"/>
      <c r="AE13" s="19">
        <v>6.8538737375089601E-2</v>
      </c>
      <c r="AF13" s="19">
        <v>8.36105414017978E-2</v>
      </c>
      <c r="AG13" s="19"/>
      <c r="AH13" s="19">
        <v>7.3177374845767806E-2</v>
      </c>
      <c r="AI13" s="19">
        <v>0.14924400225887399</v>
      </c>
      <c r="AJ13" s="19"/>
      <c r="AK13" s="19">
        <v>0.10550913050423</v>
      </c>
      <c r="AL13" s="19">
        <v>5.50441519469771E-2</v>
      </c>
      <c r="AM13" s="19">
        <v>0.13240449516394701</v>
      </c>
      <c r="AN13" s="19">
        <v>4.1104696757917399E-2</v>
      </c>
      <c r="AO13" s="19">
        <v>0</v>
      </c>
      <c r="AP13" s="19"/>
      <c r="AQ13" s="19">
        <v>7.6481018486445201E-2</v>
      </c>
      <c r="AR13" s="19">
        <v>8.2314635668396294E-2</v>
      </c>
      <c r="AS13" s="19"/>
      <c r="AT13" s="19">
        <v>8.1536689173247107E-2</v>
      </c>
      <c r="AU13" s="19">
        <v>8.2860827315399899E-2</v>
      </c>
      <c r="AV13" s="19"/>
      <c r="AW13" s="19">
        <v>0.25066820488739699</v>
      </c>
      <c r="AX13" s="19">
        <v>6.7322270911884696E-2</v>
      </c>
      <c r="AY13" s="19">
        <v>7.8064879468740897E-2</v>
      </c>
      <c r="AZ13" s="19">
        <v>7.6843136788894595E-2</v>
      </c>
      <c r="BA13" s="19">
        <v>5.9573088909982301E-2</v>
      </c>
      <c r="BB13" s="19"/>
      <c r="BC13" s="19">
        <v>5.1221843098160698E-2</v>
      </c>
      <c r="BD13" s="19"/>
      <c r="BE13" s="19">
        <v>5.6758137919902397E-2</v>
      </c>
      <c r="BF13" s="19">
        <v>6.5206236195819001E-2</v>
      </c>
      <c r="BG13" s="19">
        <v>7.0140263332755304E-2</v>
      </c>
      <c r="BH13" s="19">
        <v>5.3851090121434603E-2</v>
      </c>
      <c r="BI13" s="19"/>
      <c r="BJ13" s="19">
        <v>8.8539621494893597E-2</v>
      </c>
      <c r="BK13" s="19"/>
      <c r="BL13" s="19">
        <v>7.7467418696370499E-2</v>
      </c>
      <c r="BM13" s="19"/>
      <c r="BN13" s="19">
        <v>8.5829476565950996E-2</v>
      </c>
      <c r="BO13" s="19"/>
      <c r="BP13" s="19">
        <v>7.6142784718682299E-2</v>
      </c>
      <c r="BQ13" s="19">
        <v>8.3675216179702194E-2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316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4.67204683127522E-2</v>
      </c>
      <c r="D9" s="17">
        <v>4.5155801918144597E-2</v>
      </c>
      <c r="E9" s="17">
        <v>4.8284777151979902E-2</v>
      </c>
      <c r="F9" s="17"/>
      <c r="G9" s="17">
        <v>2.5420707157552101E-2</v>
      </c>
      <c r="H9" s="17">
        <v>2.15608399209729E-2</v>
      </c>
      <c r="I9" s="17">
        <v>1.31097210618384E-2</v>
      </c>
      <c r="J9" s="17">
        <v>3.9507385080211802E-2</v>
      </c>
      <c r="K9" s="17">
        <v>0.19151564249351999</v>
      </c>
      <c r="L9" s="17"/>
      <c r="M9" s="17">
        <v>5.70434700436451E-2</v>
      </c>
      <c r="N9" s="17">
        <v>4.4322299624225098E-2</v>
      </c>
      <c r="O9" s="17">
        <v>5.6911835099425101E-2</v>
      </c>
      <c r="P9" s="17">
        <v>2.3611480687924201E-2</v>
      </c>
      <c r="Q9" s="17">
        <v>5.5193217417834298E-2</v>
      </c>
      <c r="R9" s="17"/>
      <c r="S9" s="17">
        <v>8.1194547421306398E-2</v>
      </c>
      <c r="T9" s="17">
        <v>1.7535538295404999E-2</v>
      </c>
      <c r="U9" s="17">
        <v>6.9106531215683401E-2</v>
      </c>
      <c r="V9" s="17">
        <v>3.5233375157409097E-2</v>
      </c>
      <c r="W9" s="17"/>
      <c r="X9" s="17">
        <v>1.9869377133646299E-2</v>
      </c>
      <c r="Y9" s="17">
        <v>0</v>
      </c>
      <c r="Z9" s="17">
        <v>0.28302518828902701</v>
      </c>
      <c r="AA9" s="17"/>
      <c r="AB9" s="17">
        <v>2.4077441905372698E-2</v>
      </c>
      <c r="AC9" s="17">
        <v>8.6840432042281299E-2</v>
      </c>
      <c r="AD9" s="17"/>
      <c r="AE9" s="17">
        <v>3.6155714443638701E-2</v>
      </c>
      <c r="AF9" s="17">
        <v>4.8982388180650697E-2</v>
      </c>
      <c r="AG9" s="17"/>
      <c r="AH9" s="17">
        <v>1.63924369310922E-2</v>
      </c>
      <c r="AI9" s="17">
        <v>4.3068874167117202E-2</v>
      </c>
      <c r="AJ9" s="17"/>
      <c r="AK9" s="17">
        <v>0.156885134258273</v>
      </c>
      <c r="AL9" s="17">
        <v>5.0575222773799097E-2</v>
      </c>
      <c r="AM9" s="17">
        <v>4.0503676443773999E-2</v>
      </c>
      <c r="AN9" s="17">
        <v>7.8134371768695792E-3</v>
      </c>
      <c r="AO9" s="17">
        <v>0</v>
      </c>
      <c r="AP9" s="17"/>
      <c r="AQ9" s="17">
        <v>1.8828285121566299E-2</v>
      </c>
      <c r="AR9" s="17">
        <v>5.5215530595882301E-2</v>
      </c>
      <c r="AS9" s="17"/>
      <c r="AT9" s="17">
        <v>1.8436548829925702E-2</v>
      </c>
      <c r="AU9" s="17">
        <v>6.1796929102090198E-2</v>
      </c>
      <c r="AV9" s="17"/>
      <c r="AW9" s="17">
        <v>0</v>
      </c>
      <c r="AX9" s="17">
        <v>1.4821529308957301E-2</v>
      </c>
      <c r="AY9" s="17">
        <v>0.13723261211212501</v>
      </c>
      <c r="AZ9" s="17">
        <v>1.59574870921118E-2</v>
      </c>
      <c r="BA9" s="17">
        <v>6.5822752666785694E-2</v>
      </c>
      <c r="BB9" s="17"/>
      <c r="BC9" s="17">
        <v>6.19092910522899E-2</v>
      </c>
      <c r="BD9" s="17"/>
      <c r="BE9" s="17">
        <v>2.21860271417165E-2</v>
      </c>
      <c r="BF9" s="17">
        <v>0.17904547643007099</v>
      </c>
      <c r="BG9" s="17">
        <v>3.6980554904549802E-2</v>
      </c>
      <c r="BH9" s="17">
        <v>4.6412470063697697E-2</v>
      </c>
      <c r="BI9" s="17"/>
      <c r="BJ9" s="17">
        <v>3.0022240683127598E-2</v>
      </c>
      <c r="BK9" s="17"/>
      <c r="BL9" s="17">
        <v>1.0708723045170499E-2</v>
      </c>
      <c r="BM9" s="17"/>
      <c r="BN9" s="17">
        <v>6.9691008445670194E-2</v>
      </c>
      <c r="BO9" s="17"/>
      <c r="BP9" s="17">
        <v>5.4017282120999897E-2</v>
      </c>
      <c r="BQ9" s="17">
        <v>0</v>
      </c>
    </row>
    <row r="10" spans="2:69" x14ac:dyDescent="0.35">
      <c r="B10" s="18" t="s">
        <v>303</v>
      </c>
      <c r="C10" s="17">
        <v>0.16572890455073999</v>
      </c>
      <c r="D10" s="17">
        <v>0.168289305597697</v>
      </c>
      <c r="E10" s="17">
        <v>0.16407063015951101</v>
      </c>
      <c r="F10" s="17"/>
      <c r="G10" s="17">
        <v>0.17749141343897801</v>
      </c>
      <c r="H10" s="17">
        <v>0.18128591263357799</v>
      </c>
      <c r="I10" s="17">
        <v>0.192385394284008</v>
      </c>
      <c r="J10" s="17">
        <v>5.1071425811019998E-2</v>
      </c>
      <c r="K10" s="17">
        <v>0.18570604430153501</v>
      </c>
      <c r="L10" s="17"/>
      <c r="M10" s="17">
        <v>0.24418943710902599</v>
      </c>
      <c r="N10" s="17">
        <v>0.14807448298592901</v>
      </c>
      <c r="O10" s="17">
        <v>0.13195015510116401</v>
      </c>
      <c r="P10" s="17">
        <v>0.20589074193646201</v>
      </c>
      <c r="Q10" s="17">
        <v>0.16843108450876301</v>
      </c>
      <c r="R10" s="17"/>
      <c r="S10" s="17">
        <v>7.6244461728620497E-2</v>
      </c>
      <c r="T10" s="17">
        <v>0.16357897568695801</v>
      </c>
      <c r="U10" s="17">
        <v>0.195339171875723</v>
      </c>
      <c r="V10" s="17">
        <v>0.19865714091997699</v>
      </c>
      <c r="W10" s="17"/>
      <c r="X10" s="17">
        <v>0.17679833598868799</v>
      </c>
      <c r="Y10" s="17">
        <v>0.174373454563821</v>
      </c>
      <c r="Z10" s="17">
        <v>8.1777426763893393E-2</v>
      </c>
      <c r="AA10" s="17"/>
      <c r="AB10" s="17">
        <v>0.14988785298422799</v>
      </c>
      <c r="AC10" s="17">
        <v>0.19379681397467399</v>
      </c>
      <c r="AD10" s="17"/>
      <c r="AE10" s="17">
        <v>0.19082162491392701</v>
      </c>
      <c r="AF10" s="17">
        <v>0.16035653871692301</v>
      </c>
      <c r="AG10" s="17"/>
      <c r="AH10" s="17">
        <v>0.16350458690811201</v>
      </c>
      <c r="AI10" s="17">
        <v>0.20041222042007001</v>
      </c>
      <c r="AJ10" s="17"/>
      <c r="AK10" s="17">
        <v>0.186871360753641</v>
      </c>
      <c r="AL10" s="17">
        <v>0.19039252585344299</v>
      </c>
      <c r="AM10" s="17">
        <v>0.14169853888571701</v>
      </c>
      <c r="AN10" s="17">
        <v>0.173534176830661</v>
      </c>
      <c r="AO10" s="17">
        <v>0.14501984199929099</v>
      </c>
      <c r="AP10" s="17"/>
      <c r="AQ10" s="17">
        <v>0.117622816525568</v>
      </c>
      <c r="AR10" s="17">
        <v>0.18038047238142599</v>
      </c>
      <c r="AS10" s="17"/>
      <c r="AT10" s="17">
        <v>0.14946386076576601</v>
      </c>
      <c r="AU10" s="17">
        <v>0.16986434882624299</v>
      </c>
      <c r="AV10" s="17"/>
      <c r="AW10" s="17">
        <v>0.12159568325357099</v>
      </c>
      <c r="AX10" s="17">
        <v>0.133871941805352</v>
      </c>
      <c r="AY10" s="17">
        <v>0.26077186042639799</v>
      </c>
      <c r="AZ10" s="17">
        <v>0.162093916032896</v>
      </c>
      <c r="BA10" s="17">
        <v>7.3873732169907599E-2</v>
      </c>
      <c r="BB10" s="17"/>
      <c r="BC10" s="17">
        <v>0.131861986204479</v>
      </c>
      <c r="BD10" s="17"/>
      <c r="BE10" s="17">
        <v>0.12280690251652999</v>
      </c>
      <c r="BF10" s="17">
        <v>0.31454968268345301</v>
      </c>
      <c r="BG10" s="17">
        <v>0.20463023752147499</v>
      </c>
      <c r="BH10" s="17">
        <v>0.116609646707029</v>
      </c>
      <c r="BI10" s="17"/>
      <c r="BJ10" s="17">
        <v>0.15274396108911201</v>
      </c>
      <c r="BK10" s="17"/>
      <c r="BL10" s="17">
        <v>0.17628461175487201</v>
      </c>
      <c r="BM10" s="17"/>
      <c r="BN10" s="17">
        <v>0.18824032183442599</v>
      </c>
      <c r="BO10" s="17"/>
      <c r="BP10" s="17">
        <v>0.15462940880975101</v>
      </c>
      <c r="BQ10" s="17">
        <v>0.186072884569739</v>
      </c>
    </row>
    <row r="11" spans="2:69" x14ac:dyDescent="0.35">
      <c r="B11" s="18" t="s">
        <v>139</v>
      </c>
      <c r="C11" s="17">
        <v>0.37983198219873998</v>
      </c>
      <c r="D11" s="17">
        <v>0.430370342995956</v>
      </c>
      <c r="E11" s="17">
        <v>0.336336728827207</v>
      </c>
      <c r="F11" s="17"/>
      <c r="G11" s="17">
        <v>0.40870040312771699</v>
      </c>
      <c r="H11" s="17">
        <v>0.36300360909108398</v>
      </c>
      <c r="I11" s="17">
        <v>0.35814934047789299</v>
      </c>
      <c r="J11" s="17">
        <v>0.45759064153019502</v>
      </c>
      <c r="K11" s="17">
        <v>0.31072535711558302</v>
      </c>
      <c r="L11" s="17"/>
      <c r="M11" s="17">
        <v>0.231230296038268</v>
      </c>
      <c r="N11" s="17">
        <v>0.37728489163148499</v>
      </c>
      <c r="O11" s="17">
        <v>0.40766027476233802</v>
      </c>
      <c r="P11" s="17">
        <v>0.34794473866643499</v>
      </c>
      <c r="Q11" s="17">
        <v>0.45425397690039199</v>
      </c>
      <c r="R11" s="17"/>
      <c r="S11" s="17">
        <v>0.33248019510735</v>
      </c>
      <c r="T11" s="17">
        <v>0.41981917802851998</v>
      </c>
      <c r="U11" s="17">
        <v>0.34822742109077898</v>
      </c>
      <c r="V11" s="17">
        <v>0.42856663947729801</v>
      </c>
      <c r="W11" s="17"/>
      <c r="X11" s="17">
        <v>0.37893228578986998</v>
      </c>
      <c r="Y11" s="17">
        <v>0.43269733010905898</v>
      </c>
      <c r="Z11" s="17">
        <v>0.31870818868042</v>
      </c>
      <c r="AA11" s="17"/>
      <c r="AB11" s="17">
        <v>0.39926256635823398</v>
      </c>
      <c r="AC11" s="17">
        <v>0.34540397254591299</v>
      </c>
      <c r="AD11" s="17"/>
      <c r="AE11" s="17">
        <v>0.36228261074909102</v>
      </c>
      <c r="AF11" s="17">
        <v>0.38358931270003499</v>
      </c>
      <c r="AG11" s="17"/>
      <c r="AH11" s="17">
        <v>0.40646358061151699</v>
      </c>
      <c r="AI11" s="17">
        <v>0.31106836287267697</v>
      </c>
      <c r="AJ11" s="17"/>
      <c r="AK11" s="17">
        <v>0.364946632684234</v>
      </c>
      <c r="AL11" s="17">
        <v>0.34462943342031599</v>
      </c>
      <c r="AM11" s="17">
        <v>0.39770536030492398</v>
      </c>
      <c r="AN11" s="17">
        <v>0.38061262885755498</v>
      </c>
      <c r="AO11" s="17">
        <v>0.43182037639097098</v>
      </c>
      <c r="AP11" s="17"/>
      <c r="AQ11" s="17">
        <v>0.38550899859172599</v>
      </c>
      <c r="AR11" s="17">
        <v>0.37810294551809698</v>
      </c>
      <c r="AS11" s="17"/>
      <c r="AT11" s="17">
        <v>0.377067707352786</v>
      </c>
      <c r="AU11" s="17">
        <v>0.37841924751619799</v>
      </c>
      <c r="AV11" s="17"/>
      <c r="AW11" s="17">
        <v>0.33661431025709898</v>
      </c>
      <c r="AX11" s="17">
        <v>0.31362572881833201</v>
      </c>
      <c r="AY11" s="17">
        <v>0.37632957439188802</v>
      </c>
      <c r="AZ11" s="17">
        <v>0.51044921713232105</v>
      </c>
      <c r="BA11" s="17">
        <v>0.46940611812078897</v>
      </c>
      <c r="BB11" s="17"/>
      <c r="BC11" s="17">
        <v>0.37271332683741198</v>
      </c>
      <c r="BD11" s="17"/>
      <c r="BE11" s="17">
        <v>0.33665184131780601</v>
      </c>
      <c r="BF11" s="17">
        <v>0.35981024338506701</v>
      </c>
      <c r="BG11" s="17">
        <v>0.52637850861697799</v>
      </c>
      <c r="BH11" s="17">
        <v>0.35566014823693498</v>
      </c>
      <c r="BI11" s="17"/>
      <c r="BJ11" s="17">
        <v>0.38726322826195902</v>
      </c>
      <c r="BK11" s="17"/>
      <c r="BL11" s="17">
        <v>0.39659344522106299</v>
      </c>
      <c r="BM11" s="17"/>
      <c r="BN11" s="17">
        <v>0.37041826055265897</v>
      </c>
      <c r="BO11" s="17"/>
      <c r="BP11" s="17">
        <v>0.386771410379388</v>
      </c>
      <c r="BQ11" s="17">
        <v>0.37726069002085999</v>
      </c>
    </row>
    <row r="12" spans="2:69" x14ac:dyDescent="0.35">
      <c r="B12" s="18" t="s">
        <v>140</v>
      </c>
      <c r="C12" s="17">
        <v>0.30301008241509297</v>
      </c>
      <c r="D12" s="17">
        <v>0.29172529514065099</v>
      </c>
      <c r="E12" s="17">
        <v>0.31044332502717897</v>
      </c>
      <c r="F12" s="17"/>
      <c r="G12" s="17">
        <v>0.307845199045988</v>
      </c>
      <c r="H12" s="17">
        <v>0.29498241176593798</v>
      </c>
      <c r="I12" s="17">
        <v>0.303047877681491</v>
      </c>
      <c r="J12" s="17">
        <v>0.35162121091176701</v>
      </c>
      <c r="K12" s="17">
        <v>0.26113408316767101</v>
      </c>
      <c r="L12" s="17"/>
      <c r="M12" s="17">
        <v>0.35772573424731602</v>
      </c>
      <c r="N12" s="17">
        <v>0.33844055714552501</v>
      </c>
      <c r="O12" s="17">
        <v>0.25968656592490102</v>
      </c>
      <c r="P12" s="17">
        <v>0.34954019163937</v>
      </c>
      <c r="Q12" s="17">
        <v>0.207149478688956</v>
      </c>
      <c r="R12" s="17"/>
      <c r="S12" s="17">
        <v>0.335193209030129</v>
      </c>
      <c r="T12" s="17">
        <v>0.32586045299027999</v>
      </c>
      <c r="U12" s="17">
        <v>0.26440784545347001</v>
      </c>
      <c r="V12" s="17">
        <v>0.28395216291071002</v>
      </c>
      <c r="W12" s="17"/>
      <c r="X12" s="17">
        <v>0.31092174359272201</v>
      </c>
      <c r="Y12" s="17">
        <v>0.31804669296437899</v>
      </c>
      <c r="Z12" s="17">
        <v>0.23177153758080299</v>
      </c>
      <c r="AA12" s="17"/>
      <c r="AB12" s="17">
        <v>0.305955017618534</v>
      </c>
      <c r="AC12" s="17">
        <v>0.29779210971912101</v>
      </c>
      <c r="AD12" s="17"/>
      <c r="AE12" s="17">
        <v>0.320082734223395</v>
      </c>
      <c r="AF12" s="17">
        <v>0.29935481786266299</v>
      </c>
      <c r="AG12" s="17"/>
      <c r="AH12" s="17">
        <v>0.313497058934397</v>
      </c>
      <c r="AI12" s="17">
        <v>0.30824442558367698</v>
      </c>
      <c r="AJ12" s="17"/>
      <c r="AK12" s="17">
        <v>0.19633487159143501</v>
      </c>
      <c r="AL12" s="17">
        <v>0.33389724118076902</v>
      </c>
      <c r="AM12" s="17">
        <v>0.27259285474717299</v>
      </c>
      <c r="AN12" s="17">
        <v>0.35176373669955102</v>
      </c>
      <c r="AO12" s="17">
        <v>0.36980077237895798</v>
      </c>
      <c r="AP12" s="17"/>
      <c r="AQ12" s="17">
        <v>0.37105671583979</v>
      </c>
      <c r="AR12" s="17">
        <v>0.28228526553224698</v>
      </c>
      <c r="AS12" s="17"/>
      <c r="AT12" s="17">
        <v>0.33061474206689001</v>
      </c>
      <c r="AU12" s="17">
        <v>0.29199744063542299</v>
      </c>
      <c r="AV12" s="17"/>
      <c r="AW12" s="17">
        <v>0.32242821417850698</v>
      </c>
      <c r="AX12" s="17">
        <v>0.42131786687803002</v>
      </c>
      <c r="AY12" s="17">
        <v>0.151475058633393</v>
      </c>
      <c r="AZ12" s="17">
        <v>0.204463540956977</v>
      </c>
      <c r="BA12" s="17">
        <v>0.29028820655816501</v>
      </c>
      <c r="BB12" s="17"/>
      <c r="BC12" s="17">
        <v>0.36621773951702002</v>
      </c>
      <c r="BD12" s="17"/>
      <c r="BE12" s="17">
        <v>0.410142182689128</v>
      </c>
      <c r="BF12" s="17">
        <v>5.1740769858702997E-2</v>
      </c>
      <c r="BG12" s="17">
        <v>0.15489678068155299</v>
      </c>
      <c r="BH12" s="17">
        <v>0.391788093313583</v>
      </c>
      <c r="BI12" s="17"/>
      <c r="BJ12" s="17">
        <v>0.31405507814390898</v>
      </c>
      <c r="BK12" s="17"/>
      <c r="BL12" s="17">
        <v>0.31269426279315399</v>
      </c>
      <c r="BM12" s="17"/>
      <c r="BN12" s="17">
        <v>0.29656745948916702</v>
      </c>
      <c r="BO12" s="17"/>
      <c r="BP12" s="17">
        <v>0.29970584380902598</v>
      </c>
      <c r="BQ12" s="17">
        <v>0.35299120922969901</v>
      </c>
    </row>
    <row r="13" spans="2:69" x14ac:dyDescent="0.35">
      <c r="B13" s="18" t="s">
        <v>141</v>
      </c>
      <c r="C13" s="19">
        <v>0.10470856252267501</v>
      </c>
      <c r="D13" s="19">
        <v>6.4459254347551107E-2</v>
      </c>
      <c r="E13" s="19">
        <v>0.140864538834123</v>
      </c>
      <c r="F13" s="19"/>
      <c r="G13" s="19">
        <v>8.0542277229764994E-2</v>
      </c>
      <c r="H13" s="19">
        <v>0.13916722658842701</v>
      </c>
      <c r="I13" s="19">
        <v>0.13330766649476899</v>
      </c>
      <c r="J13" s="19">
        <v>0.100209336666806</v>
      </c>
      <c r="K13" s="19">
        <v>5.0918872921690402E-2</v>
      </c>
      <c r="L13" s="19"/>
      <c r="M13" s="19">
        <v>0.109811062561745</v>
      </c>
      <c r="N13" s="19">
        <v>9.1877768612836003E-2</v>
      </c>
      <c r="O13" s="19">
        <v>0.14379116911217199</v>
      </c>
      <c r="P13" s="19">
        <v>7.3012847069809095E-2</v>
      </c>
      <c r="Q13" s="19">
        <v>0.11497224248405501</v>
      </c>
      <c r="R13" s="19"/>
      <c r="S13" s="19">
        <v>0.174887586712594</v>
      </c>
      <c r="T13" s="19">
        <v>7.3205854998836695E-2</v>
      </c>
      <c r="U13" s="19">
        <v>0.122919030364344</v>
      </c>
      <c r="V13" s="19">
        <v>5.35906815346055E-2</v>
      </c>
      <c r="W13" s="19"/>
      <c r="X13" s="19">
        <v>0.11347825749507399</v>
      </c>
      <c r="Y13" s="19">
        <v>7.4882522362741205E-2</v>
      </c>
      <c r="Z13" s="19">
        <v>8.4717658685856498E-2</v>
      </c>
      <c r="AA13" s="19"/>
      <c r="AB13" s="19">
        <v>0.12081712113363099</v>
      </c>
      <c r="AC13" s="19">
        <v>7.6166671718010906E-2</v>
      </c>
      <c r="AD13" s="19"/>
      <c r="AE13" s="19">
        <v>9.0657315669947502E-2</v>
      </c>
      <c r="AF13" s="19">
        <v>0.10771694253972899</v>
      </c>
      <c r="AG13" s="19"/>
      <c r="AH13" s="19">
        <v>0.10014233661488101</v>
      </c>
      <c r="AI13" s="19">
        <v>0.13720611695645901</v>
      </c>
      <c r="AJ13" s="19"/>
      <c r="AK13" s="19">
        <v>9.4962000712417602E-2</v>
      </c>
      <c r="AL13" s="19">
        <v>8.0505576771673901E-2</v>
      </c>
      <c r="AM13" s="19">
        <v>0.14749956961841201</v>
      </c>
      <c r="AN13" s="19">
        <v>8.6276020435363004E-2</v>
      </c>
      <c r="AO13" s="19">
        <v>5.3359009230779499E-2</v>
      </c>
      <c r="AP13" s="19"/>
      <c r="AQ13" s="19">
        <v>0.10698318392135001</v>
      </c>
      <c r="AR13" s="19">
        <v>0.10401578597234799</v>
      </c>
      <c r="AS13" s="19"/>
      <c r="AT13" s="19">
        <v>0.124417140984633</v>
      </c>
      <c r="AU13" s="19">
        <v>9.7922033920045004E-2</v>
      </c>
      <c r="AV13" s="19"/>
      <c r="AW13" s="19">
        <v>0.21936179231082301</v>
      </c>
      <c r="AX13" s="19">
        <v>0.116362933189327</v>
      </c>
      <c r="AY13" s="19">
        <v>7.4190894436195004E-2</v>
      </c>
      <c r="AZ13" s="19">
        <v>0.107035838785694</v>
      </c>
      <c r="BA13" s="19">
        <v>0.100609190484352</v>
      </c>
      <c r="BB13" s="19"/>
      <c r="BC13" s="19">
        <v>6.7297656388798394E-2</v>
      </c>
      <c r="BD13" s="19"/>
      <c r="BE13" s="19">
        <v>0.10821304633482</v>
      </c>
      <c r="BF13" s="19">
        <v>9.4853827642706098E-2</v>
      </c>
      <c r="BG13" s="19">
        <v>7.7113918275444407E-2</v>
      </c>
      <c r="BH13" s="19">
        <v>8.9529641678754698E-2</v>
      </c>
      <c r="BI13" s="19"/>
      <c r="BJ13" s="19">
        <v>0.11591549182189199</v>
      </c>
      <c r="BK13" s="19"/>
      <c r="BL13" s="19">
        <v>0.10371895718573999</v>
      </c>
      <c r="BM13" s="19"/>
      <c r="BN13" s="19">
        <v>7.5082949678077701E-2</v>
      </c>
      <c r="BO13" s="19"/>
      <c r="BP13" s="19">
        <v>0.104876054880836</v>
      </c>
      <c r="BQ13" s="19">
        <v>8.3675216179702194E-2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317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0.21649779166396901</v>
      </c>
      <c r="D9" s="17">
        <v>0.195684336490346</v>
      </c>
      <c r="E9" s="17">
        <v>0.23207631437746401</v>
      </c>
      <c r="F9" s="17"/>
      <c r="G9" s="17">
        <v>0.16793708641064101</v>
      </c>
      <c r="H9" s="17">
        <v>0.27427254877093998</v>
      </c>
      <c r="I9" s="17">
        <v>0.24684690911398599</v>
      </c>
      <c r="J9" s="17">
        <v>0.163673034881269</v>
      </c>
      <c r="K9" s="17">
        <v>0.21196875123362999</v>
      </c>
      <c r="L9" s="17"/>
      <c r="M9" s="17">
        <v>8.1383812694154803E-2</v>
      </c>
      <c r="N9" s="17">
        <v>0.23775183120353799</v>
      </c>
      <c r="O9" s="17">
        <v>0.20272263048400699</v>
      </c>
      <c r="P9" s="17">
        <v>0.19578834774722001</v>
      </c>
      <c r="Q9" s="17">
        <v>0.26743296408120698</v>
      </c>
      <c r="R9" s="17"/>
      <c r="S9" s="17">
        <v>0.31247096240964101</v>
      </c>
      <c r="T9" s="17">
        <v>0.213658572697111</v>
      </c>
      <c r="U9" s="17">
        <v>0.210407877978254</v>
      </c>
      <c r="V9" s="17">
        <v>0.14145228072309199</v>
      </c>
      <c r="W9" s="17"/>
      <c r="X9" s="17">
        <v>0.19885872094399801</v>
      </c>
      <c r="Y9" s="17">
        <v>0.28740464451169601</v>
      </c>
      <c r="Z9" s="17">
        <v>0.242860962864373</v>
      </c>
      <c r="AA9" s="17"/>
      <c r="AB9" s="17">
        <v>0.24856717840574999</v>
      </c>
      <c r="AC9" s="17">
        <v>0.159675765766883</v>
      </c>
      <c r="AD9" s="17"/>
      <c r="AE9" s="17">
        <v>0.264942848638901</v>
      </c>
      <c r="AF9" s="17">
        <v>0.206125677156556</v>
      </c>
      <c r="AG9" s="17"/>
      <c r="AH9" s="17">
        <v>0.198354610075302</v>
      </c>
      <c r="AI9" s="17">
        <v>0.29890249766569998</v>
      </c>
      <c r="AJ9" s="17"/>
      <c r="AK9" s="17">
        <v>0.14813639066815201</v>
      </c>
      <c r="AL9" s="17">
        <v>0.238119276468962</v>
      </c>
      <c r="AM9" s="17">
        <v>0.24744090399216301</v>
      </c>
      <c r="AN9" s="17">
        <v>0.194808930701516</v>
      </c>
      <c r="AO9" s="17">
        <v>0.15823482047071699</v>
      </c>
      <c r="AP9" s="17"/>
      <c r="AQ9" s="17">
        <v>0.21774723567444501</v>
      </c>
      <c r="AR9" s="17">
        <v>0.216117251187251</v>
      </c>
      <c r="AS9" s="17"/>
      <c r="AT9" s="17">
        <v>0.23007142785521101</v>
      </c>
      <c r="AU9" s="17">
        <v>0.215735609334682</v>
      </c>
      <c r="AV9" s="17"/>
      <c r="AW9" s="17">
        <v>0.27603716004585799</v>
      </c>
      <c r="AX9" s="17">
        <v>0.24434829127022101</v>
      </c>
      <c r="AY9" s="17">
        <v>0.12341250381411099</v>
      </c>
      <c r="AZ9" s="17">
        <v>0.15386691143179901</v>
      </c>
      <c r="BA9" s="17">
        <v>0.36548331445247401</v>
      </c>
      <c r="BB9" s="17"/>
      <c r="BC9" s="17">
        <v>0.37403817403056699</v>
      </c>
      <c r="BD9" s="17"/>
      <c r="BE9" s="17">
        <v>0.202929051367397</v>
      </c>
      <c r="BF9" s="17">
        <v>0.15642781056880301</v>
      </c>
      <c r="BG9" s="17">
        <v>9.8330215141596997E-2</v>
      </c>
      <c r="BH9" s="17">
        <v>0.40549607433080098</v>
      </c>
      <c r="BI9" s="17"/>
      <c r="BJ9" s="17">
        <v>0.19619786379318699</v>
      </c>
      <c r="BK9" s="17"/>
      <c r="BL9" s="17">
        <v>0.19888652568771001</v>
      </c>
      <c r="BM9" s="17"/>
      <c r="BN9" s="17">
        <v>0.240776411747296</v>
      </c>
      <c r="BO9" s="17"/>
      <c r="BP9" s="17">
        <v>0.225151906999497</v>
      </c>
      <c r="BQ9" s="17">
        <v>0.145174662227359</v>
      </c>
    </row>
    <row r="10" spans="2:69" x14ac:dyDescent="0.35">
      <c r="B10" s="18" t="s">
        <v>303</v>
      </c>
      <c r="C10" s="17">
        <v>0.26832424063177102</v>
      </c>
      <c r="D10" s="17">
        <v>0.32042518487571198</v>
      </c>
      <c r="E10" s="17">
        <v>0.22302535335001</v>
      </c>
      <c r="F10" s="17"/>
      <c r="G10" s="17">
        <v>0.27980793898228801</v>
      </c>
      <c r="H10" s="17">
        <v>0.190920558184029</v>
      </c>
      <c r="I10" s="17">
        <v>0.25496439680102401</v>
      </c>
      <c r="J10" s="17">
        <v>0.26400806512620001</v>
      </c>
      <c r="K10" s="17">
        <v>0.41218581953647299</v>
      </c>
      <c r="L10" s="17"/>
      <c r="M10" s="17">
        <v>0.28888441432531697</v>
      </c>
      <c r="N10" s="17">
        <v>0.25493935010741398</v>
      </c>
      <c r="O10" s="17">
        <v>0.26765467527320402</v>
      </c>
      <c r="P10" s="17">
        <v>0.29045358409287497</v>
      </c>
      <c r="Q10" s="17">
        <v>0.26984434011888803</v>
      </c>
      <c r="R10" s="17"/>
      <c r="S10" s="17">
        <v>0.20442346010301099</v>
      </c>
      <c r="T10" s="17">
        <v>0.310080595680503</v>
      </c>
      <c r="U10" s="17">
        <v>0.25677541684600103</v>
      </c>
      <c r="V10" s="17">
        <v>0.30490990785503003</v>
      </c>
      <c r="W10" s="17"/>
      <c r="X10" s="17">
        <v>0.26310650274013098</v>
      </c>
      <c r="Y10" s="17">
        <v>0.21579626907603999</v>
      </c>
      <c r="Z10" s="17">
        <v>0.36935549920383198</v>
      </c>
      <c r="AA10" s="17"/>
      <c r="AB10" s="17">
        <v>0.25132060062268402</v>
      </c>
      <c r="AC10" s="17">
        <v>0.29845207814611702</v>
      </c>
      <c r="AD10" s="17"/>
      <c r="AE10" s="17">
        <v>0.267623647546893</v>
      </c>
      <c r="AF10" s="17">
        <v>0.26847423801340797</v>
      </c>
      <c r="AG10" s="17"/>
      <c r="AH10" s="17">
        <v>0.24988648798919</v>
      </c>
      <c r="AI10" s="17">
        <v>0.29411310785007899</v>
      </c>
      <c r="AJ10" s="17"/>
      <c r="AK10" s="17">
        <v>0.336859261041004</v>
      </c>
      <c r="AL10" s="17">
        <v>0.31349043105055502</v>
      </c>
      <c r="AM10" s="17">
        <v>0.22841448171909401</v>
      </c>
      <c r="AN10" s="17">
        <v>0.27481103571302701</v>
      </c>
      <c r="AO10" s="17">
        <v>0.190683265410306</v>
      </c>
      <c r="AP10" s="17"/>
      <c r="AQ10" s="17">
        <v>0.26622653463172002</v>
      </c>
      <c r="AR10" s="17">
        <v>0.26896313443940101</v>
      </c>
      <c r="AS10" s="17"/>
      <c r="AT10" s="17">
        <v>0.265344040455187</v>
      </c>
      <c r="AU10" s="17">
        <v>0.27234633991339302</v>
      </c>
      <c r="AV10" s="17"/>
      <c r="AW10" s="17">
        <v>0.15072947956573601</v>
      </c>
      <c r="AX10" s="17">
        <v>0.29358626799832399</v>
      </c>
      <c r="AY10" s="17">
        <v>0.26624433207833598</v>
      </c>
      <c r="AZ10" s="17">
        <v>0.224718230996241</v>
      </c>
      <c r="BA10" s="17">
        <v>0.308167329873891</v>
      </c>
      <c r="BB10" s="17"/>
      <c r="BC10" s="17">
        <v>0.28976539218026898</v>
      </c>
      <c r="BD10" s="17"/>
      <c r="BE10" s="17">
        <v>0.28524692512051403</v>
      </c>
      <c r="BF10" s="17">
        <v>0.28000450762969398</v>
      </c>
      <c r="BG10" s="17">
        <v>0.232581019719726</v>
      </c>
      <c r="BH10" s="17">
        <v>0.27430045738914999</v>
      </c>
      <c r="BI10" s="17"/>
      <c r="BJ10" s="17">
        <v>0.27178649282232498</v>
      </c>
      <c r="BK10" s="17"/>
      <c r="BL10" s="17">
        <v>0.27769048055156598</v>
      </c>
      <c r="BM10" s="17"/>
      <c r="BN10" s="17">
        <v>0.24174883408129799</v>
      </c>
      <c r="BO10" s="17"/>
      <c r="BP10" s="17">
        <v>0.28078107828882098</v>
      </c>
      <c r="BQ10" s="17">
        <v>0.23922251838188699</v>
      </c>
    </row>
    <row r="11" spans="2:69" x14ac:dyDescent="0.35">
      <c r="B11" s="18" t="s">
        <v>139</v>
      </c>
      <c r="C11" s="17">
        <v>0.23292470745258501</v>
      </c>
      <c r="D11" s="17">
        <v>0.23417252243016001</v>
      </c>
      <c r="E11" s="17">
        <v>0.23268296035872499</v>
      </c>
      <c r="F11" s="17"/>
      <c r="G11" s="17">
        <v>0.31842741851344802</v>
      </c>
      <c r="H11" s="17">
        <v>0.21611644836567601</v>
      </c>
      <c r="I11" s="17">
        <v>0.224660519834988</v>
      </c>
      <c r="J11" s="17">
        <v>0.18703262527126699</v>
      </c>
      <c r="K11" s="17">
        <v>0.15243685408121399</v>
      </c>
      <c r="L11" s="17"/>
      <c r="M11" s="17">
        <v>0.22353247399298301</v>
      </c>
      <c r="N11" s="17">
        <v>0.220780505686683</v>
      </c>
      <c r="O11" s="17">
        <v>0.27592172435908302</v>
      </c>
      <c r="P11" s="17">
        <v>0.206254200243286</v>
      </c>
      <c r="Q11" s="17">
        <v>0.240476216450453</v>
      </c>
      <c r="R11" s="17"/>
      <c r="S11" s="17">
        <v>0.164932251744148</v>
      </c>
      <c r="T11" s="17">
        <v>0.180442223967825</v>
      </c>
      <c r="U11" s="17">
        <v>0.23524295520621999</v>
      </c>
      <c r="V11" s="17">
        <v>0.34245276284163401</v>
      </c>
      <c r="W11" s="17"/>
      <c r="X11" s="17">
        <v>0.234847322566723</v>
      </c>
      <c r="Y11" s="17">
        <v>0.239489484092967</v>
      </c>
      <c r="Z11" s="17">
        <v>0.21192095818294901</v>
      </c>
      <c r="AA11" s="17"/>
      <c r="AB11" s="17">
        <v>0.21018863057411399</v>
      </c>
      <c r="AC11" s="17">
        <v>0.27320954231983302</v>
      </c>
      <c r="AD11" s="17"/>
      <c r="AE11" s="17">
        <v>0.176410706353157</v>
      </c>
      <c r="AF11" s="17">
        <v>0.24502438752889499</v>
      </c>
      <c r="AG11" s="17"/>
      <c r="AH11" s="17">
        <v>0.260932587916679</v>
      </c>
      <c r="AI11" s="17">
        <v>0.157366520475654</v>
      </c>
      <c r="AJ11" s="17"/>
      <c r="AK11" s="17">
        <v>0.203167604137554</v>
      </c>
      <c r="AL11" s="17">
        <v>0.212727647833413</v>
      </c>
      <c r="AM11" s="17">
        <v>0.21668400319962899</v>
      </c>
      <c r="AN11" s="17">
        <v>0.26124989428726397</v>
      </c>
      <c r="AO11" s="17">
        <v>0.340962521987967</v>
      </c>
      <c r="AP11" s="17"/>
      <c r="AQ11" s="17">
        <v>0.21703313169917601</v>
      </c>
      <c r="AR11" s="17">
        <v>0.23776477052247499</v>
      </c>
      <c r="AS11" s="17"/>
      <c r="AT11" s="17">
        <v>0.220921976779964</v>
      </c>
      <c r="AU11" s="17">
        <v>0.23516522308871701</v>
      </c>
      <c r="AV11" s="17"/>
      <c r="AW11" s="17">
        <v>0.18859493954287099</v>
      </c>
      <c r="AX11" s="17">
        <v>0.17832866802874101</v>
      </c>
      <c r="AY11" s="17">
        <v>0.30877697709538299</v>
      </c>
      <c r="AZ11" s="17">
        <v>0.33856978430052898</v>
      </c>
      <c r="BA11" s="17">
        <v>0.108912436523011</v>
      </c>
      <c r="BB11" s="17"/>
      <c r="BC11" s="17">
        <v>0.14216733859209299</v>
      </c>
      <c r="BD11" s="17"/>
      <c r="BE11" s="17">
        <v>0.19540525825118099</v>
      </c>
      <c r="BF11" s="17">
        <v>0.32490084626207599</v>
      </c>
      <c r="BG11" s="17">
        <v>0.371177185919917</v>
      </c>
      <c r="BH11" s="17">
        <v>0.14470009437343401</v>
      </c>
      <c r="BI11" s="17"/>
      <c r="BJ11" s="17">
        <v>0.23515354388027501</v>
      </c>
      <c r="BK11" s="17"/>
      <c r="BL11" s="17">
        <v>0.24690287505817399</v>
      </c>
      <c r="BM11" s="17"/>
      <c r="BN11" s="17">
        <v>0.26079313229544498</v>
      </c>
      <c r="BO11" s="17"/>
      <c r="BP11" s="17">
        <v>0.21324620397236099</v>
      </c>
      <c r="BQ11" s="17">
        <v>0.32134933029237001</v>
      </c>
    </row>
    <row r="12" spans="2:69" x14ac:dyDescent="0.35">
      <c r="B12" s="18" t="s">
        <v>140</v>
      </c>
      <c r="C12" s="17">
        <v>0.200221760257835</v>
      </c>
      <c r="D12" s="17">
        <v>0.186985412076772</v>
      </c>
      <c r="E12" s="17">
        <v>0.21272913672013399</v>
      </c>
      <c r="F12" s="17"/>
      <c r="G12" s="17">
        <v>0.14613656742398001</v>
      </c>
      <c r="H12" s="17">
        <v>0.253387364196894</v>
      </c>
      <c r="I12" s="17">
        <v>0.16643994987891</v>
      </c>
      <c r="J12" s="17">
        <v>0.31412556568646099</v>
      </c>
      <c r="K12" s="17">
        <v>0.14814089889403301</v>
      </c>
      <c r="L12" s="17"/>
      <c r="M12" s="17">
        <v>0.30936959409284598</v>
      </c>
      <c r="N12" s="17">
        <v>0.18948311997904399</v>
      </c>
      <c r="O12" s="17">
        <v>0.190790342265864</v>
      </c>
      <c r="P12" s="17">
        <v>0.227867481004974</v>
      </c>
      <c r="Q12" s="17">
        <v>0.157798323159062</v>
      </c>
      <c r="R12" s="17"/>
      <c r="S12" s="17">
        <v>0.22355948503942799</v>
      </c>
      <c r="T12" s="17">
        <v>0.26384065152389702</v>
      </c>
      <c r="U12" s="17">
        <v>0.17386498714293999</v>
      </c>
      <c r="V12" s="17">
        <v>0.179028035179082</v>
      </c>
      <c r="W12" s="17"/>
      <c r="X12" s="17">
        <v>0.22566876690360399</v>
      </c>
      <c r="Y12" s="17">
        <v>0.13084415828948201</v>
      </c>
      <c r="Z12" s="17">
        <v>0.120437089204918</v>
      </c>
      <c r="AA12" s="17"/>
      <c r="AB12" s="17">
        <v>0.207335542555459</v>
      </c>
      <c r="AC12" s="17">
        <v>0.18761723104757599</v>
      </c>
      <c r="AD12" s="17"/>
      <c r="AE12" s="17">
        <v>0.20598520518650301</v>
      </c>
      <c r="AF12" s="17">
        <v>0.198987803390197</v>
      </c>
      <c r="AG12" s="17"/>
      <c r="AH12" s="17">
        <v>0.21233801792853799</v>
      </c>
      <c r="AI12" s="17">
        <v>0.141075602904497</v>
      </c>
      <c r="AJ12" s="17"/>
      <c r="AK12" s="17">
        <v>0.20632761364905999</v>
      </c>
      <c r="AL12" s="17">
        <v>0.14695156211213101</v>
      </c>
      <c r="AM12" s="17">
        <v>0.20336267645711101</v>
      </c>
      <c r="AN12" s="17">
        <v>0.21554626804032501</v>
      </c>
      <c r="AO12" s="17">
        <v>0.31011939213100898</v>
      </c>
      <c r="AP12" s="17"/>
      <c r="AQ12" s="17">
        <v>0.19893581024074899</v>
      </c>
      <c r="AR12" s="17">
        <v>0.20061341929052001</v>
      </c>
      <c r="AS12" s="17"/>
      <c r="AT12" s="17">
        <v>0.186507560199038</v>
      </c>
      <c r="AU12" s="17">
        <v>0.19988341911010199</v>
      </c>
      <c r="AV12" s="17"/>
      <c r="AW12" s="17">
        <v>0.21513380745320401</v>
      </c>
      <c r="AX12" s="17">
        <v>0.20584597585417599</v>
      </c>
      <c r="AY12" s="17">
        <v>0.19847944443137799</v>
      </c>
      <c r="AZ12" s="17">
        <v>0.201330084888932</v>
      </c>
      <c r="BA12" s="17">
        <v>0.16800129498487201</v>
      </c>
      <c r="BB12" s="17"/>
      <c r="BC12" s="17">
        <v>0.15613350286121699</v>
      </c>
      <c r="BD12" s="17"/>
      <c r="BE12" s="17">
        <v>0.24276408756164899</v>
      </c>
      <c r="BF12" s="17">
        <v>0.154877674761905</v>
      </c>
      <c r="BG12" s="17">
        <v>0.22302115987405499</v>
      </c>
      <c r="BH12" s="17">
        <v>0.129198232658115</v>
      </c>
      <c r="BI12" s="17"/>
      <c r="BJ12" s="17">
        <v>0.20973407830413801</v>
      </c>
      <c r="BK12" s="17"/>
      <c r="BL12" s="17">
        <v>0.19062584571772001</v>
      </c>
      <c r="BM12" s="17"/>
      <c r="BN12" s="17">
        <v>0.18294025337515199</v>
      </c>
      <c r="BO12" s="17"/>
      <c r="BP12" s="17">
        <v>0.206209872469725</v>
      </c>
      <c r="BQ12" s="17">
        <v>0.18296056196667301</v>
      </c>
    </row>
    <row r="13" spans="2:69" x14ac:dyDescent="0.35">
      <c r="B13" s="18" t="s">
        <v>141</v>
      </c>
      <c r="C13" s="19">
        <v>8.2031499993840601E-2</v>
      </c>
      <c r="D13" s="19">
        <v>6.2732544127009904E-2</v>
      </c>
      <c r="E13" s="19">
        <v>9.9486235193667005E-2</v>
      </c>
      <c r="F13" s="19"/>
      <c r="G13" s="19">
        <v>8.7690988669643297E-2</v>
      </c>
      <c r="H13" s="19">
        <v>6.5303080482460904E-2</v>
      </c>
      <c r="I13" s="19">
        <v>0.107088224371093</v>
      </c>
      <c r="J13" s="19">
        <v>7.1160709034803302E-2</v>
      </c>
      <c r="K13" s="19">
        <v>7.5267676254650195E-2</v>
      </c>
      <c r="L13" s="19"/>
      <c r="M13" s="19">
        <v>9.6829704894700094E-2</v>
      </c>
      <c r="N13" s="19">
        <v>9.7045193023321596E-2</v>
      </c>
      <c r="O13" s="19">
        <v>6.2910627617841802E-2</v>
      </c>
      <c r="P13" s="19">
        <v>7.9636386911645304E-2</v>
      </c>
      <c r="Q13" s="19">
        <v>6.4448156190389905E-2</v>
      </c>
      <c r="R13" s="19"/>
      <c r="S13" s="19">
        <v>9.4613840703770796E-2</v>
      </c>
      <c r="T13" s="19">
        <v>3.1977956130663197E-2</v>
      </c>
      <c r="U13" s="19">
        <v>0.12370876282658599</v>
      </c>
      <c r="V13" s="19">
        <v>3.2157013401162199E-2</v>
      </c>
      <c r="W13" s="19"/>
      <c r="X13" s="19">
        <v>7.75186868455425E-2</v>
      </c>
      <c r="Y13" s="19">
        <v>0.12646544402981499</v>
      </c>
      <c r="Z13" s="19">
        <v>5.5425490543927897E-2</v>
      </c>
      <c r="AA13" s="19"/>
      <c r="AB13" s="19">
        <v>8.2588047841993195E-2</v>
      </c>
      <c r="AC13" s="19">
        <v>8.1045382719589998E-2</v>
      </c>
      <c r="AD13" s="19"/>
      <c r="AE13" s="19">
        <v>8.5037592274545007E-2</v>
      </c>
      <c r="AF13" s="19">
        <v>8.1387893910944503E-2</v>
      </c>
      <c r="AG13" s="19"/>
      <c r="AH13" s="19">
        <v>7.8488296090290705E-2</v>
      </c>
      <c r="AI13" s="19">
        <v>0.108542271104069</v>
      </c>
      <c r="AJ13" s="19"/>
      <c r="AK13" s="19">
        <v>0.10550913050423</v>
      </c>
      <c r="AL13" s="19">
        <v>8.8711082534938895E-2</v>
      </c>
      <c r="AM13" s="19">
        <v>0.10409793463200399</v>
      </c>
      <c r="AN13" s="19">
        <v>5.3583871257868197E-2</v>
      </c>
      <c r="AO13" s="19">
        <v>0</v>
      </c>
      <c r="AP13" s="19"/>
      <c r="AQ13" s="19">
        <v>0.100057287753911</v>
      </c>
      <c r="AR13" s="19">
        <v>7.6541424560352497E-2</v>
      </c>
      <c r="AS13" s="19"/>
      <c r="AT13" s="19">
        <v>9.7154994710600698E-2</v>
      </c>
      <c r="AU13" s="19">
        <v>7.6869408553107005E-2</v>
      </c>
      <c r="AV13" s="19"/>
      <c r="AW13" s="19">
        <v>0.169504613392332</v>
      </c>
      <c r="AX13" s="19">
        <v>7.7890796848538599E-2</v>
      </c>
      <c r="AY13" s="19">
        <v>0.10308674258079099</v>
      </c>
      <c r="AZ13" s="19">
        <v>8.1514988382499098E-2</v>
      </c>
      <c r="BA13" s="19">
        <v>4.9435624165751001E-2</v>
      </c>
      <c r="BB13" s="19"/>
      <c r="BC13" s="19">
        <v>3.7895592335853802E-2</v>
      </c>
      <c r="BD13" s="19"/>
      <c r="BE13" s="19">
        <v>7.3654677699258E-2</v>
      </c>
      <c r="BF13" s="19">
        <v>8.3789160777521396E-2</v>
      </c>
      <c r="BG13" s="19">
        <v>7.4890419344705195E-2</v>
      </c>
      <c r="BH13" s="19">
        <v>4.6305141248500603E-2</v>
      </c>
      <c r="BI13" s="19"/>
      <c r="BJ13" s="19">
        <v>8.7128021200074804E-2</v>
      </c>
      <c r="BK13" s="19"/>
      <c r="BL13" s="19">
        <v>8.58942729848296E-2</v>
      </c>
      <c r="BM13" s="19"/>
      <c r="BN13" s="19">
        <v>7.3741368500808799E-2</v>
      </c>
      <c r="BO13" s="19"/>
      <c r="BP13" s="19">
        <v>7.4610938269596805E-2</v>
      </c>
      <c r="BQ13" s="19">
        <v>0.11129292713171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318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3.2083993700955299E-2</v>
      </c>
      <c r="D9" s="17">
        <v>3.2162814398834297E-2</v>
      </c>
      <c r="E9" s="17">
        <v>3.2133387681288102E-2</v>
      </c>
      <c r="F9" s="17"/>
      <c r="G9" s="17">
        <v>3.6153038347029202E-2</v>
      </c>
      <c r="H9" s="17">
        <v>2.80534645265373E-2</v>
      </c>
      <c r="I9" s="17">
        <v>2.6219442123676901E-2</v>
      </c>
      <c r="J9" s="17">
        <v>3.4692122192424603E-2</v>
      </c>
      <c r="K9" s="17">
        <v>3.7633838127325098E-2</v>
      </c>
      <c r="L9" s="17"/>
      <c r="M9" s="17">
        <v>9.1246704750598998E-2</v>
      </c>
      <c r="N9" s="17">
        <v>1.5572923242080299E-2</v>
      </c>
      <c r="O9" s="17">
        <v>4.6578034062477298E-2</v>
      </c>
      <c r="P9" s="17">
        <v>4.2342364509422803E-2</v>
      </c>
      <c r="Q9" s="17">
        <v>1.5496070319302301E-2</v>
      </c>
      <c r="R9" s="17"/>
      <c r="S9" s="17">
        <v>3.1820772885104001E-2</v>
      </c>
      <c r="T9" s="17">
        <v>3.9309693131793499E-2</v>
      </c>
      <c r="U9" s="17">
        <v>2.30968780041645E-2</v>
      </c>
      <c r="V9" s="17">
        <v>1.7951338451384601E-2</v>
      </c>
      <c r="W9" s="17"/>
      <c r="X9" s="17">
        <v>3.2203838167112801E-2</v>
      </c>
      <c r="Y9" s="17">
        <v>0</v>
      </c>
      <c r="Z9" s="17">
        <v>7.1990075082588603E-2</v>
      </c>
      <c r="AA9" s="17"/>
      <c r="AB9" s="17">
        <v>3.3425208942148503E-2</v>
      </c>
      <c r="AC9" s="17">
        <v>2.9707566369111399E-2</v>
      </c>
      <c r="AD9" s="17"/>
      <c r="AE9" s="17">
        <v>5.7747157423519699E-2</v>
      </c>
      <c r="AF9" s="17">
        <v>2.6589495616441701E-2</v>
      </c>
      <c r="AG9" s="17"/>
      <c r="AH9" s="17">
        <v>2.0505471303704899E-2</v>
      </c>
      <c r="AI9" s="17">
        <v>8.3670436379829197E-2</v>
      </c>
      <c r="AJ9" s="17"/>
      <c r="AK9" s="17">
        <v>6.2092799189513402E-2</v>
      </c>
      <c r="AL9" s="17">
        <v>4.6977672562805599E-2</v>
      </c>
      <c r="AM9" s="17">
        <v>2.8547795861579298E-2</v>
      </c>
      <c r="AN9" s="17">
        <v>1.4327685884847299E-2</v>
      </c>
      <c r="AO9" s="17">
        <v>0</v>
      </c>
      <c r="AP9" s="17"/>
      <c r="AQ9" s="17">
        <v>1.6233627983815301E-2</v>
      </c>
      <c r="AR9" s="17">
        <v>3.6911505518676502E-2</v>
      </c>
      <c r="AS9" s="17"/>
      <c r="AT9" s="17">
        <v>3.92826312215123E-2</v>
      </c>
      <c r="AU9" s="17">
        <v>2.94382588489903E-2</v>
      </c>
      <c r="AV9" s="17"/>
      <c r="AW9" s="17">
        <v>0</v>
      </c>
      <c r="AX9" s="17">
        <v>2.01621613563377E-2</v>
      </c>
      <c r="AY9" s="17">
        <v>7.9321716560173797E-2</v>
      </c>
      <c r="AZ9" s="17">
        <v>1.59574870921118E-2</v>
      </c>
      <c r="BA9" s="17">
        <v>2.0914880356612701E-2</v>
      </c>
      <c r="BB9" s="17"/>
      <c r="BC9" s="17">
        <v>3.3606584265959902E-2</v>
      </c>
      <c r="BD9" s="17"/>
      <c r="BE9" s="17">
        <v>2.84763995882749E-2</v>
      </c>
      <c r="BF9" s="17">
        <v>9.0600048719488693E-2</v>
      </c>
      <c r="BG9" s="17">
        <v>3.1582025569736299E-2</v>
      </c>
      <c r="BH9" s="17">
        <v>2.0549315233754001E-2</v>
      </c>
      <c r="BI9" s="17"/>
      <c r="BJ9" s="17">
        <v>2.7452123084562699E-2</v>
      </c>
      <c r="BK9" s="17"/>
      <c r="BL9" s="17">
        <v>2.73882100944908E-2</v>
      </c>
      <c r="BM9" s="17"/>
      <c r="BN9" s="17">
        <v>2.8910199523888701E-2</v>
      </c>
      <c r="BO9" s="17"/>
      <c r="BP9" s="17">
        <v>3.4554572742742498E-2</v>
      </c>
      <c r="BQ9" s="17">
        <v>0</v>
      </c>
    </row>
    <row r="10" spans="2:69" x14ac:dyDescent="0.35">
      <c r="B10" s="18" t="s">
        <v>303</v>
      </c>
      <c r="C10" s="17">
        <v>9.7518129762467196E-2</v>
      </c>
      <c r="D10" s="17">
        <v>0.118974408133651</v>
      </c>
      <c r="E10" s="17">
        <v>7.8814751120152696E-2</v>
      </c>
      <c r="F10" s="17"/>
      <c r="G10" s="17">
        <v>9.4324442810639397E-2</v>
      </c>
      <c r="H10" s="17">
        <v>0.12727921465136199</v>
      </c>
      <c r="I10" s="17">
        <v>7.0728466900354101E-2</v>
      </c>
      <c r="J10" s="17">
        <v>4.6256162923232702E-2</v>
      </c>
      <c r="K10" s="17">
        <v>0.13818945928503401</v>
      </c>
      <c r="L10" s="17"/>
      <c r="M10" s="17">
        <v>0.14633731528798</v>
      </c>
      <c r="N10" s="17">
        <v>7.2676042871705607E-2</v>
      </c>
      <c r="O10" s="17">
        <v>0.11275920137530999</v>
      </c>
      <c r="P10" s="17">
        <v>8.1813647603497505E-2</v>
      </c>
      <c r="Q10" s="17">
        <v>0.124518729621416</v>
      </c>
      <c r="R10" s="17"/>
      <c r="S10" s="17">
        <v>7.5578748374726598E-2</v>
      </c>
      <c r="T10" s="17">
        <v>9.5565426180802202E-2</v>
      </c>
      <c r="U10" s="17">
        <v>7.6872433973562096E-2</v>
      </c>
      <c r="V10" s="17">
        <v>0.102871255980151</v>
      </c>
      <c r="W10" s="17"/>
      <c r="X10" s="17">
        <v>9.5066761854807599E-2</v>
      </c>
      <c r="Y10" s="17">
        <v>5.3065569016722797E-2</v>
      </c>
      <c r="Z10" s="17">
        <v>0.17006619488156199</v>
      </c>
      <c r="AA10" s="17"/>
      <c r="AB10" s="17">
        <v>8.3921104815736905E-2</v>
      </c>
      <c r="AC10" s="17">
        <v>0.121609968807204</v>
      </c>
      <c r="AD10" s="17"/>
      <c r="AE10" s="17">
        <v>0.12948154540215401</v>
      </c>
      <c r="AF10" s="17">
        <v>9.0674744125942702E-2</v>
      </c>
      <c r="AG10" s="17"/>
      <c r="AH10" s="17">
        <v>8.2723999969617296E-2</v>
      </c>
      <c r="AI10" s="17">
        <v>9.4989278840352104E-2</v>
      </c>
      <c r="AJ10" s="17"/>
      <c r="AK10" s="17">
        <v>0.16605433678626999</v>
      </c>
      <c r="AL10" s="17">
        <v>9.1042646312151004E-2</v>
      </c>
      <c r="AM10" s="17">
        <v>8.0122197188074895E-2</v>
      </c>
      <c r="AN10" s="17">
        <v>8.5938810648471795E-2</v>
      </c>
      <c r="AO10" s="17">
        <v>0.124993784454699</v>
      </c>
      <c r="AP10" s="17"/>
      <c r="AQ10" s="17">
        <v>6.8896554769628096E-2</v>
      </c>
      <c r="AR10" s="17">
        <v>0.106235341338873</v>
      </c>
      <c r="AS10" s="17"/>
      <c r="AT10" s="17">
        <v>6.5104817831654005E-2</v>
      </c>
      <c r="AU10" s="17">
        <v>0.10456805635951399</v>
      </c>
      <c r="AV10" s="17"/>
      <c r="AW10" s="17">
        <v>8.9990357037548499E-2</v>
      </c>
      <c r="AX10" s="17">
        <v>6.2990013613569304E-2</v>
      </c>
      <c r="AY10" s="17">
        <v>0.15526743934561801</v>
      </c>
      <c r="AZ10" s="17">
        <v>3.4023731093350003E-2</v>
      </c>
      <c r="BA10" s="17">
        <v>0.14101395655924101</v>
      </c>
      <c r="BB10" s="17"/>
      <c r="BC10" s="17">
        <v>8.3612257810189605E-2</v>
      </c>
      <c r="BD10" s="17"/>
      <c r="BE10" s="17">
        <v>9.4550751621196194E-2</v>
      </c>
      <c r="BF10" s="17">
        <v>0.19495596150963301</v>
      </c>
      <c r="BG10" s="17">
        <v>6.1298111779678803E-2</v>
      </c>
      <c r="BH10" s="17">
        <v>9.0817504401308299E-2</v>
      </c>
      <c r="BI10" s="17"/>
      <c r="BJ10" s="17">
        <v>8.9155793676792605E-2</v>
      </c>
      <c r="BK10" s="17"/>
      <c r="BL10" s="17">
        <v>7.93029650390768E-2</v>
      </c>
      <c r="BM10" s="17"/>
      <c r="BN10" s="17">
        <v>0.115665866513497</v>
      </c>
      <c r="BO10" s="17"/>
      <c r="BP10" s="17">
        <v>0.10151705993921099</v>
      </c>
      <c r="BQ10" s="17">
        <v>8.9829445201416405E-2</v>
      </c>
    </row>
    <row r="11" spans="2:69" x14ac:dyDescent="0.35">
      <c r="B11" s="18" t="s">
        <v>139</v>
      </c>
      <c r="C11" s="17">
        <v>0.31943678089117999</v>
      </c>
      <c r="D11" s="17">
        <v>0.32173706048984901</v>
      </c>
      <c r="E11" s="17">
        <v>0.31858184500226</v>
      </c>
      <c r="F11" s="17"/>
      <c r="G11" s="17">
        <v>0.31346484667554603</v>
      </c>
      <c r="H11" s="17">
        <v>0.27024443825836603</v>
      </c>
      <c r="I11" s="17">
        <v>0.35654190398791902</v>
      </c>
      <c r="J11" s="17">
        <v>0.31230355835492302</v>
      </c>
      <c r="K11" s="17">
        <v>0.37392341872247498</v>
      </c>
      <c r="L11" s="17"/>
      <c r="M11" s="17">
        <v>0.155549816410714</v>
      </c>
      <c r="N11" s="17">
        <v>0.32211671912246698</v>
      </c>
      <c r="O11" s="17">
        <v>0.33552186915226501</v>
      </c>
      <c r="P11" s="17">
        <v>0.33856428660351801</v>
      </c>
      <c r="Q11" s="17">
        <v>0.36036220632493998</v>
      </c>
      <c r="R11" s="17"/>
      <c r="S11" s="17">
        <v>0.284852566750666</v>
      </c>
      <c r="T11" s="17">
        <v>0.25895912748330202</v>
      </c>
      <c r="U11" s="17">
        <v>0.37920610304279301</v>
      </c>
      <c r="V11" s="17">
        <v>0.42947349745295799</v>
      </c>
      <c r="W11" s="17"/>
      <c r="X11" s="17">
        <v>0.312890940555898</v>
      </c>
      <c r="Y11" s="17">
        <v>0.31692454631321798</v>
      </c>
      <c r="Z11" s="17">
        <v>0.36578347815607998</v>
      </c>
      <c r="AA11" s="17"/>
      <c r="AB11" s="17">
        <v>0.292236294995735</v>
      </c>
      <c r="AC11" s="17">
        <v>0.36763186258729003</v>
      </c>
      <c r="AD11" s="17"/>
      <c r="AE11" s="17">
        <v>0.30080160819469398</v>
      </c>
      <c r="AF11" s="17">
        <v>0.32342658206270802</v>
      </c>
      <c r="AG11" s="17"/>
      <c r="AH11" s="17">
        <v>0.32630182015063403</v>
      </c>
      <c r="AI11" s="17">
        <v>0.22790466102618201</v>
      </c>
      <c r="AJ11" s="17"/>
      <c r="AK11" s="17">
        <v>0.358513931470267</v>
      </c>
      <c r="AL11" s="17">
        <v>0.30399905889073803</v>
      </c>
      <c r="AM11" s="17">
        <v>0.33354742142047999</v>
      </c>
      <c r="AN11" s="17">
        <v>0.32102974373043902</v>
      </c>
      <c r="AO11" s="17">
        <v>0.25238897220144402</v>
      </c>
      <c r="AP11" s="17"/>
      <c r="AQ11" s="17">
        <v>0.31313513183540398</v>
      </c>
      <c r="AR11" s="17">
        <v>0.32135606059934402</v>
      </c>
      <c r="AS11" s="17"/>
      <c r="AT11" s="17">
        <v>0.32334401952338299</v>
      </c>
      <c r="AU11" s="17">
        <v>0.31625257382821198</v>
      </c>
      <c r="AV11" s="17"/>
      <c r="AW11" s="17">
        <v>0.182734514685368</v>
      </c>
      <c r="AX11" s="17">
        <v>0.277098057879613</v>
      </c>
      <c r="AY11" s="17">
        <v>0.45366624051909799</v>
      </c>
      <c r="AZ11" s="17">
        <v>0.38659286144322003</v>
      </c>
      <c r="BA11" s="17">
        <v>0.17570976956168699</v>
      </c>
      <c r="BB11" s="17"/>
      <c r="BC11" s="17">
        <v>0.238251760098045</v>
      </c>
      <c r="BD11" s="17"/>
      <c r="BE11" s="17">
        <v>0.29172887764428801</v>
      </c>
      <c r="BF11" s="17">
        <v>0.50429949787306805</v>
      </c>
      <c r="BG11" s="17">
        <v>0.45597054387936797</v>
      </c>
      <c r="BH11" s="17">
        <v>0.206998427146077</v>
      </c>
      <c r="BI11" s="17"/>
      <c r="BJ11" s="17">
        <v>0.31385817200628702</v>
      </c>
      <c r="BK11" s="17"/>
      <c r="BL11" s="17">
        <v>0.341614873907788</v>
      </c>
      <c r="BM11" s="17"/>
      <c r="BN11" s="17">
        <v>0.33697321283209802</v>
      </c>
      <c r="BO11" s="17"/>
      <c r="BP11" s="17">
        <v>0.312722842207527</v>
      </c>
      <c r="BQ11" s="17">
        <v>0.37280617781477998</v>
      </c>
    </row>
    <row r="12" spans="2:69" x14ac:dyDescent="0.35">
      <c r="B12" s="18" t="s">
        <v>140</v>
      </c>
      <c r="C12" s="17">
        <v>0.46536709618511002</v>
      </c>
      <c r="D12" s="17">
        <v>0.478097890702949</v>
      </c>
      <c r="E12" s="17">
        <v>0.45206408964039901</v>
      </c>
      <c r="F12" s="17"/>
      <c r="G12" s="17">
        <v>0.450204479723608</v>
      </c>
      <c r="H12" s="17">
        <v>0.49085306117237898</v>
      </c>
      <c r="I12" s="17">
        <v>0.47104301381330999</v>
      </c>
      <c r="J12" s="17">
        <v>0.54604620494282496</v>
      </c>
      <c r="K12" s="17">
        <v>0.36170057281614998</v>
      </c>
      <c r="L12" s="17"/>
      <c r="M12" s="17">
        <v>0.48654199877329402</v>
      </c>
      <c r="N12" s="17">
        <v>0.49894389272942802</v>
      </c>
      <c r="O12" s="17">
        <v>0.42187363308591902</v>
      </c>
      <c r="P12" s="17">
        <v>0.46150075323394801</v>
      </c>
      <c r="Q12" s="17">
        <v>0.43135893594027203</v>
      </c>
      <c r="R12" s="17"/>
      <c r="S12" s="17">
        <v>0.52878195862337396</v>
      </c>
      <c r="T12" s="17">
        <v>0.54531958034396399</v>
      </c>
      <c r="U12" s="17">
        <v>0.394038353558815</v>
      </c>
      <c r="V12" s="17">
        <v>0.41307127460318599</v>
      </c>
      <c r="W12" s="17"/>
      <c r="X12" s="17">
        <v>0.47632810808634501</v>
      </c>
      <c r="Y12" s="17">
        <v>0.51193058567965299</v>
      </c>
      <c r="Z12" s="17">
        <v>0.33403299033685502</v>
      </c>
      <c r="AA12" s="17"/>
      <c r="AB12" s="17">
        <v>0.503918362789739</v>
      </c>
      <c r="AC12" s="17">
        <v>0.39706017510140501</v>
      </c>
      <c r="AD12" s="17"/>
      <c r="AE12" s="17">
        <v>0.43518915039913297</v>
      </c>
      <c r="AF12" s="17">
        <v>0.471828211701036</v>
      </c>
      <c r="AG12" s="17"/>
      <c r="AH12" s="17">
        <v>0.49171755411607099</v>
      </c>
      <c r="AI12" s="17">
        <v>0.47762820250911397</v>
      </c>
      <c r="AJ12" s="17"/>
      <c r="AK12" s="17">
        <v>0.32489864290674803</v>
      </c>
      <c r="AL12" s="17">
        <v>0.44021986439766703</v>
      </c>
      <c r="AM12" s="17">
        <v>0.467464440232982</v>
      </c>
      <c r="AN12" s="17">
        <v>0.51021409610186996</v>
      </c>
      <c r="AO12" s="17">
        <v>0.62261724334385704</v>
      </c>
      <c r="AP12" s="17"/>
      <c r="AQ12" s="17">
        <v>0.50714984523371698</v>
      </c>
      <c r="AR12" s="17">
        <v>0.45264141411514303</v>
      </c>
      <c r="AS12" s="17"/>
      <c r="AT12" s="17">
        <v>0.47355617233305303</v>
      </c>
      <c r="AU12" s="17">
        <v>0.46823360317646501</v>
      </c>
      <c r="AV12" s="17"/>
      <c r="AW12" s="17">
        <v>0.59471340628982405</v>
      </c>
      <c r="AX12" s="17">
        <v>0.56432109036205802</v>
      </c>
      <c r="AY12" s="17">
        <v>0.197486759832119</v>
      </c>
      <c r="AZ12" s="17">
        <v>0.43857482340168003</v>
      </c>
      <c r="BA12" s="17">
        <v>0.63846941276214797</v>
      </c>
      <c r="BB12" s="17"/>
      <c r="BC12" s="17">
        <v>0.61451510375495899</v>
      </c>
      <c r="BD12" s="17"/>
      <c r="BE12" s="17">
        <v>0.51448925960246406</v>
      </c>
      <c r="BF12" s="17">
        <v>0.109605393549224</v>
      </c>
      <c r="BG12" s="17">
        <v>0.33690261144378097</v>
      </c>
      <c r="BH12" s="17">
        <v>0.65754433160294801</v>
      </c>
      <c r="BI12" s="17"/>
      <c r="BJ12" s="17">
        <v>0.48039471154480301</v>
      </c>
      <c r="BK12" s="17"/>
      <c r="BL12" s="17">
        <v>0.46365077989491299</v>
      </c>
      <c r="BM12" s="17"/>
      <c r="BN12" s="17">
        <v>0.44010790329407001</v>
      </c>
      <c r="BO12" s="17"/>
      <c r="BP12" s="17">
        <v>0.47280156657037298</v>
      </c>
      <c r="BQ12" s="17">
        <v>0.44898621329725902</v>
      </c>
    </row>
    <row r="13" spans="2:69" x14ac:dyDescent="0.35">
      <c r="B13" s="18" t="s">
        <v>141</v>
      </c>
      <c r="C13" s="19">
        <v>8.5593999460287701E-2</v>
      </c>
      <c r="D13" s="19">
        <v>4.9027826274716399E-2</v>
      </c>
      <c r="E13" s="19">
        <v>0.1184059265559</v>
      </c>
      <c r="F13" s="19"/>
      <c r="G13" s="19">
        <v>0.10585319244317699</v>
      </c>
      <c r="H13" s="19">
        <v>8.3569821391355506E-2</v>
      </c>
      <c r="I13" s="19">
        <v>7.5467173174739693E-2</v>
      </c>
      <c r="J13" s="19">
        <v>6.0701951586594603E-2</v>
      </c>
      <c r="K13" s="19">
        <v>8.8552711049015506E-2</v>
      </c>
      <c r="L13" s="19"/>
      <c r="M13" s="19">
        <v>0.12032416477741401</v>
      </c>
      <c r="N13" s="19">
        <v>9.0690422034318999E-2</v>
      </c>
      <c r="O13" s="19">
        <v>8.3267262324029603E-2</v>
      </c>
      <c r="P13" s="19">
        <v>7.57789480496142E-2</v>
      </c>
      <c r="Q13" s="19">
        <v>6.8264057794069105E-2</v>
      </c>
      <c r="R13" s="19"/>
      <c r="S13" s="19">
        <v>7.8965953366128799E-2</v>
      </c>
      <c r="T13" s="19">
        <v>6.0846172860137403E-2</v>
      </c>
      <c r="U13" s="19">
        <v>0.126786231420666</v>
      </c>
      <c r="V13" s="19">
        <v>3.6632633512320302E-2</v>
      </c>
      <c r="W13" s="19"/>
      <c r="X13" s="19">
        <v>8.3510351335836994E-2</v>
      </c>
      <c r="Y13" s="19">
        <v>0.11807929899040601</v>
      </c>
      <c r="Z13" s="19">
        <v>5.81272615429149E-2</v>
      </c>
      <c r="AA13" s="19"/>
      <c r="AB13" s="19">
        <v>8.6499028456640897E-2</v>
      </c>
      <c r="AC13" s="19">
        <v>8.3990427134989901E-2</v>
      </c>
      <c r="AD13" s="19"/>
      <c r="AE13" s="19">
        <v>7.6780538580498298E-2</v>
      </c>
      <c r="AF13" s="19">
        <v>8.7480966493871395E-2</v>
      </c>
      <c r="AG13" s="19"/>
      <c r="AH13" s="19">
        <v>7.8751154459972605E-2</v>
      </c>
      <c r="AI13" s="19">
        <v>0.11580742124452301</v>
      </c>
      <c r="AJ13" s="19"/>
      <c r="AK13" s="19">
        <v>8.8440289647201298E-2</v>
      </c>
      <c r="AL13" s="19">
        <v>0.117760757836638</v>
      </c>
      <c r="AM13" s="19">
        <v>9.0318145296883701E-2</v>
      </c>
      <c r="AN13" s="19">
        <v>6.8489663634370895E-2</v>
      </c>
      <c r="AO13" s="19">
        <v>0</v>
      </c>
      <c r="AP13" s="19"/>
      <c r="AQ13" s="19">
        <v>9.4584840177436E-2</v>
      </c>
      <c r="AR13" s="19">
        <v>8.2855678427963098E-2</v>
      </c>
      <c r="AS13" s="19"/>
      <c r="AT13" s="19">
        <v>9.8712359090398202E-2</v>
      </c>
      <c r="AU13" s="19">
        <v>8.15075077868187E-2</v>
      </c>
      <c r="AV13" s="19"/>
      <c r="AW13" s="19">
        <v>0.13256172198725999</v>
      </c>
      <c r="AX13" s="19">
        <v>7.5428676788421301E-2</v>
      </c>
      <c r="AY13" s="19">
        <v>0.114257843742991</v>
      </c>
      <c r="AZ13" s="19">
        <v>0.124851096969638</v>
      </c>
      <c r="BA13" s="19">
        <v>2.3891980760311099E-2</v>
      </c>
      <c r="BB13" s="19"/>
      <c r="BC13" s="19">
        <v>3.00142940708467E-2</v>
      </c>
      <c r="BD13" s="19"/>
      <c r="BE13" s="19">
        <v>7.0754711543777105E-2</v>
      </c>
      <c r="BF13" s="19">
        <v>0.100539098348587</v>
      </c>
      <c r="BG13" s="19">
        <v>0.114246707327437</v>
      </c>
      <c r="BH13" s="19">
        <v>2.4090421615912901E-2</v>
      </c>
      <c r="BI13" s="19"/>
      <c r="BJ13" s="19">
        <v>8.9139199687555001E-2</v>
      </c>
      <c r="BK13" s="19"/>
      <c r="BL13" s="19">
        <v>8.8043171063731496E-2</v>
      </c>
      <c r="BM13" s="19"/>
      <c r="BN13" s="19">
        <v>7.8342817836446796E-2</v>
      </c>
      <c r="BO13" s="19"/>
      <c r="BP13" s="19">
        <v>7.8403958540147103E-2</v>
      </c>
      <c r="BQ13" s="19">
        <v>8.8378163686544997E-2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B2:BQ18"/>
  <sheetViews>
    <sheetView showGridLines="0" tabSelected="1" workbookViewId="0">
      <pane xSplit="2" topLeftCell="I1" activePane="topRight" state="frozen"/>
      <selection pane="topRight" activeCell="X9" sqref="X9:X10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319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9.3473330121664394E-2</v>
      </c>
      <c r="D9" s="17">
        <v>9.7686730662212395E-2</v>
      </c>
      <c r="E9" s="17">
        <v>9.0077196106528604E-2</v>
      </c>
      <c r="F9" s="17"/>
      <c r="G9" s="17">
        <v>9.6402419325037597E-2</v>
      </c>
      <c r="H9" s="17">
        <v>7.0296182362402204E-2</v>
      </c>
      <c r="I9" s="17">
        <v>3.4590456911129698E-2</v>
      </c>
      <c r="J9" s="17">
        <v>5.6714920371441498E-2</v>
      </c>
      <c r="K9" s="17">
        <v>0.252902338883711</v>
      </c>
      <c r="L9" s="17"/>
      <c r="M9" s="17">
        <v>0.14736564862445201</v>
      </c>
      <c r="N9" s="17">
        <v>6.6444445707166899E-2</v>
      </c>
      <c r="O9" s="17">
        <v>8.3364628220788495E-2</v>
      </c>
      <c r="P9" s="17">
        <v>0.10260268147139801</v>
      </c>
      <c r="Q9" s="17">
        <v>0.12898196406076201</v>
      </c>
      <c r="R9" s="17"/>
      <c r="S9" s="17">
        <v>8.5657791670615102E-2</v>
      </c>
      <c r="T9" s="17">
        <v>7.9235949365962302E-2</v>
      </c>
      <c r="U9" s="17">
        <v>8.5908882615903001E-2</v>
      </c>
      <c r="V9" s="17">
        <v>8.8697636433861193E-2</v>
      </c>
      <c r="W9" s="17"/>
      <c r="X9" s="17">
        <v>7.1708219389767694E-2</v>
      </c>
      <c r="Y9" s="17">
        <v>3.5580525582048703E-2</v>
      </c>
      <c r="Z9" s="17">
        <v>0.31041487351462399</v>
      </c>
      <c r="AA9" s="17"/>
      <c r="AB9" s="17">
        <v>7.8900387423864099E-2</v>
      </c>
      <c r="AC9" s="17">
        <v>0.119294345473115</v>
      </c>
      <c r="AD9" s="17"/>
      <c r="AE9" s="17">
        <v>0.108381245666198</v>
      </c>
      <c r="AF9" s="17">
        <v>9.0281536845938606E-2</v>
      </c>
      <c r="AG9" s="17"/>
      <c r="AH9" s="17">
        <v>5.36208218135849E-2</v>
      </c>
      <c r="AI9" s="17">
        <v>0.14360095784330601</v>
      </c>
      <c r="AJ9" s="17"/>
      <c r="AK9" s="17">
        <v>0.22547248785642399</v>
      </c>
      <c r="AL9" s="17">
        <v>8.8109859765513096E-2</v>
      </c>
      <c r="AM9" s="17">
        <v>9.78495795589963E-2</v>
      </c>
      <c r="AN9" s="17">
        <v>4.4269404222676598E-2</v>
      </c>
      <c r="AO9" s="17">
        <v>2.4391306732910199E-2</v>
      </c>
      <c r="AP9" s="17"/>
      <c r="AQ9" s="17">
        <v>5.59625268782383E-2</v>
      </c>
      <c r="AR9" s="17">
        <v>0.10489791483986</v>
      </c>
      <c r="AS9" s="17"/>
      <c r="AT9" s="17">
        <v>6.3940404867808304E-2</v>
      </c>
      <c r="AU9" s="17">
        <v>0.104628044504688</v>
      </c>
      <c r="AV9" s="17"/>
      <c r="AW9" s="17">
        <v>4.8122356813186003E-2</v>
      </c>
      <c r="AX9" s="17">
        <v>6.3144020648197199E-2</v>
      </c>
      <c r="AY9" s="17">
        <v>0.205278042664402</v>
      </c>
      <c r="AZ9" s="17">
        <v>0</v>
      </c>
      <c r="BA9" s="17">
        <v>0.118781604480081</v>
      </c>
      <c r="BB9" s="17"/>
      <c r="BC9" s="17">
        <v>8.7759988134661196E-2</v>
      </c>
      <c r="BD9" s="17"/>
      <c r="BE9" s="17">
        <v>7.2795050155521804E-2</v>
      </c>
      <c r="BF9" s="17">
        <v>0.28200719970917998</v>
      </c>
      <c r="BG9" s="17">
        <v>6.5283426935613606E-2</v>
      </c>
      <c r="BH9" s="17">
        <v>6.8408207059980103E-2</v>
      </c>
      <c r="BI9" s="17"/>
      <c r="BJ9" s="17">
        <v>6.84881045999058E-2</v>
      </c>
      <c r="BK9" s="17"/>
      <c r="BL9" s="17">
        <v>5.3101348698683201E-2</v>
      </c>
      <c r="BM9" s="17"/>
      <c r="BN9" s="17">
        <v>0.12539848505854601</v>
      </c>
      <c r="BO9" s="17"/>
      <c r="BP9" s="17">
        <v>9.8810474044456198E-2</v>
      </c>
      <c r="BQ9" s="17">
        <v>5.3358259182748898E-2</v>
      </c>
    </row>
    <row r="10" spans="2:69" x14ac:dyDescent="0.35">
      <c r="B10" s="18" t="s">
        <v>303</v>
      </c>
      <c r="C10" s="17">
        <v>0.112381960693439</v>
      </c>
      <c r="D10" s="17">
        <v>0.131606418590897</v>
      </c>
      <c r="E10" s="17">
        <v>9.5717145875813106E-2</v>
      </c>
      <c r="F10" s="17"/>
      <c r="G10" s="17">
        <v>0.103856963222915</v>
      </c>
      <c r="H10" s="17">
        <v>0.103152048973519</v>
      </c>
      <c r="I10" s="17">
        <v>0.12224075866021999</v>
      </c>
      <c r="J10" s="17">
        <v>0.130086195971444</v>
      </c>
      <c r="K10" s="17">
        <v>0.11443808247234399</v>
      </c>
      <c r="L10" s="17"/>
      <c r="M10" s="17">
        <v>0.15904140977605799</v>
      </c>
      <c r="N10" s="17">
        <v>8.9532356414865802E-2</v>
      </c>
      <c r="O10" s="17">
        <v>0.111420831486049</v>
      </c>
      <c r="P10" s="17">
        <v>0.116312689012312</v>
      </c>
      <c r="Q10" s="17">
        <v>0.137008173602783</v>
      </c>
      <c r="R10" s="17"/>
      <c r="S10" s="17">
        <v>9.7086196971541097E-2</v>
      </c>
      <c r="T10" s="17">
        <v>0.12799425893828001</v>
      </c>
      <c r="U10" s="17">
        <v>7.1148847256227402E-2</v>
      </c>
      <c r="V10" s="17">
        <v>0.14722947846882201</v>
      </c>
      <c r="W10" s="17"/>
      <c r="X10" s="17">
        <v>0.11475567694272901</v>
      </c>
      <c r="Y10" s="17">
        <v>0.120998442642049</v>
      </c>
      <c r="Z10" s="17">
        <v>8.5801425573582599E-2</v>
      </c>
      <c r="AA10" s="17"/>
      <c r="AB10" s="17">
        <v>0.10952606186083701</v>
      </c>
      <c r="AC10" s="17">
        <v>0.117442174620579</v>
      </c>
      <c r="AD10" s="17"/>
      <c r="AE10" s="17">
        <v>0.137891199438375</v>
      </c>
      <c r="AF10" s="17">
        <v>0.106920418034994</v>
      </c>
      <c r="AG10" s="17"/>
      <c r="AH10" s="17">
        <v>0.112887472311653</v>
      </c>
      <c r="AI10" s="17">
        <v>0.116621744514424</v>
      </c>
      <c r="AJ10" s="17"/>
      <c r="AK10" s="17">
        <v>0.141709052825187</v>
      </c>
      <c r="AL10" s="17">
        <v>0.119802214904367</v>
      </c>
      <c r="AM10" s="17">
        <v>8.3768429625200896E-2</v>
      </c>
      <c r="AN10" s="17">
        <v>0.140849333428227</v>
      </c>
      <c r="AO10" s="17">
        <v>0.107920440728977</v>
      </c>
      <c r="AP10" s="17"/>
      <c r="AQ10" s="17">
        <v>6.7103290638701296E-2</v>
      </c>
      <c r="AR10" s="17">
        <v>0.12617238791011701</v>
      </c>
      <c r="AS10" s="17"/>
      <c r="AT10" s="17">
        <v>8.6884046444928406E-2</v>
      </c>
      <c r="AU10" s="17">
        <v>0.12537865222210201</v>
      </c>
      <c r="AV10" s="17"/>
      <c r="AW10" s="17">
        <v>4.18680002243626E-2</v>
      </c>
      <c r="AX10" s="17">
        <v>7.0786760544897603E-2</v>
      </c>
      <c r="AY10" s="17">
        <v>0.18051290411887799</v>
      </c>
      <c r="AZ10" s="17">
        <v>0.12973732864652501</v>
      </c>
      <c r="BA10" s="17">
        <v>7.8486113375066904E-2</v>
      </c>
      <c r="BB10" s="17"/>
      <c r="BC10" s="17">
        <v>0.108263812062577</v>
      </c>
      <c r="BD10" s="17"/>
      <c r="BE10" s="17">
        <v>6.0619878125788298E-2</v>
      </c>
      <c r="BF10" s="17">
        <v>0.24755416270248401</v>
      </c>
      <c r="BG10" s="17">
        <v>0.12598707443213</v>
      </c>
      <c r="BH10" s="17">
        <v>0.105098207940404</v>
      </c>
      <c r="BI10" s="17"/>
      <c r="BJ10" s="17">
        <v>0.115583226103808</v>
      </c>
      <c r="BK10" s="17"/>
      <c r="BL10" s="17">
        <v>0.12770879008861499</v>
      </c>
      <c r="BM10" s="17"/>
      <c r="BN10" s="17">
        <v>9.7426744649300706E-2</v>
      </c>
      <c r="BO10" s="17"/>
      <c r="BP10" s="17">
        <v>0.115040245564326</v>
      </c>
      <c r="BQ10" s="17">
        <v>0.10055832756815</v>
      </c>
    </row>
    <row r="11" spans="2:69" x14ac:dyDescent="0.35">
      <c r="B11" s="18" t="s">
        <v>139</v>
      </c>
      <c r="C11" s="17">
        <v>0.28814458789359898</v>
      </c>
      <c r="D11" s="17">
        <v>0.31162013592750898</v>
      </c>
      <c r="E11" s="17">
        <v>0.26835647622434</v>
      </c>
      <c r="F11" s="17"/>
      <c r="G11" s="17">
        <v>0.29510660348764201</v>
      </c>
      <c r="H11" s="17">
        <v>0.28538265707766902</v>
      </c>
      <c r="I11" s="17">
        <v>0.30148179947668602</v>
      </c>
      <c r="J11" s="17">
        <v>0.25641686965611599</v>
      </c>
      <c r="K11" s="17">
        <v>0.290601854744233</v>
      </c>
      <c r="L11" s="17"/>
      <c r="M11" s="17">
        <v>0.298115197008118</v>
      </c>
      <c r="N11" s="17">
        <v>0.33392774253024798</v>
      </c>
      <c r="O11" s="17">
        <v>0.23373003193764599</v>
      </c>
      <c r="P11" s="17">
        <v>0.244328219826808</v>
      </c>
      <c r="Q11" s="17">
        <v>0.277466637900663</v>
      </c>
      <c r="R11" s="17"/>
      <c r="S11" s="17">
        <v>0.17866161265776201</v>
      </c>
      <c r="T11" s="17">
        <v>0.25542971308328999</v>
      </c>
      <c r="U11" s="17">
        <v>0.34590796280663999</v>
      </c>
      <c r="V11" s="17">
        <v>0.38020252696198598</v>
      </c>
      <c r="W11" s="17"/>
      <c r="X11" s="17">
        <v>0.29327427364021302</v>
      </c>
      <c r="Y11" s="17">
        <v>0.33264984790726698</v>
      </c>
      <c r="Z11" s="17">
        <v>0.197870145004724</v>
      </c>
      <c r="AA11" s="17"/>
      <c r="AB11" s="17">
        <v>0.26316857735242</v>
      </c>
      <c r="AC11" s="17">
        <v>0.33239824104898602</v>
      </c>
      <c r="AD11" s="17"/>
      <c r="AE11" s="17">
        <v>0.242250145951345</v>
      </c>
      <c r="AF11" s="17">
        <v>0.29797061425837701</v>
      </c>
      <c r="AG11" s="17"/>
      <c r="AH11" s="17">
        <v>0.32097546441798003</v>
      </c>
      <c r="AI11" s="17">
        <v>0.13751651882051699</v>
      </c>
      <c r="AJ11" s="17"/>
      <c r="AK11" s="17">
        <v>0.26797916574097103</v>
      </c>
      <c r="AL11" s="17">
        <v>0.31609620601862398</v>
      </c>
      <c r="AM11" s="17">
        <v>0.25180510016265301</v>
      </c>
      <c r="AN11" s="17">
        <v>0.28819116650089099</v>
      </c>
      <c r="AO11" s="17">
        <v>0.38110223960595502</v>
      </c>
      <c r="AP11" s="17"/>
      <c r="AQ11" s="17">
        <v>0.25120257616881603</v>
      </c>
      <c r="AR11" s="17">
        <v>0.29939593700152101</v>
      </c>
      <c r="AS11" s="17"/>
      <c r="AT11" s="17">
        <v>0.30509156985904001</v>
      </c>
      <c r="AU11" s="17">
        <v>0.28128415943832302</v>
      </c>
      <c r="AV11" s="17"/>
      <c r="AW11" s="17">
        <v>0.10487860378347599</v>
      </c>
      <c r="AX11" s="17">
        <v>0.28498813833096498</v>
      </c>
      <c r="AY11" s="17">
        <v>0.31007069031342499</v>
      </c>
      <c r="AZ11" s="17">
        <v>0.470210364102981</v>
      </c>
      <c r="BA11" s="17">
        <v>0.17815387552892401</v>
      </c>
      <c r="BB11" s="17"/>
      <c r="BC11" s="17">
        <v>0.19788820496110601</v>
      </c>
      <c r="BD11" s="17"/>
      <c r="BE11" s="17">
        <v>0.32141969629647998</v>
      </c>
      <c r="BF11" s="17">
        <v>0.296713559990682</v>
      </c>
      <c r="BG11" s="17">
        <v>0.49120504609701898</v>
      </c>
      <c r="BH11" s="17">
        <v>0.176506637466741</v>
      </c>
      <c r="BI11" s="17"/>
      <c r="BJ11" s="17">
        <v>0.289993713702968</v>
      </c>
      <c r="BK11" s="17"/>
      <c r="BL11" s="17">
        <v>0.32519910376426098</v>
      </c>
      <c r="BM11" s="17"/>
      <c r="BN11" s="17">
        <v>0.29801599783426302</v>
      </c>
      <c r="BO11" s="17"/>
      <c r="BP11" s="17">
        <v>0.26191548577839002</v>
      </c>
      <c r="BQ11" s="17">
        <v>0.44023972477195</v>
      </c>
    </row>
    <row r="12" spans="2:69" x14ac:dyDescent="0.35">
      <c r="B12" s="18" t="s">
        <v>140</v>
      </c>
      <c r="C12" s="17">
        <v>0.45123931140378398</v>
      </c>
      <c r="D12" s="17">
        <v>0.42305067342647201</v>
      </c>
      <c r="E12" s="17">
        <v>0.47424538635698499</v>
      </c>
      <c r="F12" s="17"/>
      <c r="G12" s="17">
        <v>0.44678986529599102</v>
      </c>
      <c r="H12" s="17">
        <v>0.48640615477779497</v>
      </c>
      <c r="I12" s="17">
        <v>0.48858519790631999</v>
      </c>
      <c r="J12" s="17">
        <v>0.496080062414404</v>
      </c>
      <c r="K12" s="17">
        <v>0.29667073524731902</v>
      </c>
      <c r="L12" s="17"/>
      <c r="M12" s="17">
        <v>0.30549385223559</v>
      </c>
      <c r="N12" s="17">
        <v>0.458812088498118</v>
      </c>
      <c r="O12" s="17">
        <v>0.50442985295357801</v>
      </c>
      <c r="P12" s="17">
        <v>0.49084862442194699</v>
      </c>
      <c r="Q12" s="17">
        <v>0.41695832726821103</v>
      </c>
      <c r="R12" s="17"/>
      <c r="S12" s="17">
        <v>0.57511823060607303</v>
      </c>
      <c r="T12" s="17">
        <v>0.51412127085416603</v>
      </c>
      <c r="U12" s="17">
        <v>0.41239815979765898</v>
      </c>
      <c r="V12" s="17">
        <v>0.33678456210558</v>
      </c>
      <c r="W12" s="17"/>
      <c r="X12" s="17">
        <v>0.46092274543351303</v>
      </c>
      <c r="Y12" s="17">
        <v>0.44853748787194597</v>
      </c>
      <c r="Z12" s="17">
        <v>0.39081850290445003</v>
      </c>
      <c r="AA12" s="17"/>
      <c r="AB12" s="17">
        <v>0.49175245760917302</v>
      </c>
      <c r="AC12" s="17">
        <v>0.37945624110715498</v>
      </c>
      <c r="AD12" s="17"/>
      <c r="AE12" s="17">
        <v>0.44638135678351598</v>
      </c>
      <c r="AF12" s="17">
        <v>0.45227940227661101</v>
      </c>
      <c r="AG12" s="17"/>
      <c r="AH12" s="17">
        <v>0.45854082411180203</v>
      </c>
      <c r="AI12" s="17">
        <v>0.53153878346457795</v>
      </c>
      <c r="AJ12" s="17"/>
      <c r="AK12" s="17">
        <v>0.27160168485540798</v>
      </c>
      <c r="AL12" s="17">
        <v>0.43105203867646902</v>
      </c>
      <c r="AM12" s="17">
        <v>0.49194049485233199</v>
      </c>
      <c r="AN12" s="17">
        <v>0.49444049886813901</v>
      </c>
      <c r="AO12" s="17">
        <v>0.48658601293215697</v>
      </c>
      <c r="AP12" s="17"/>
      <c r="AQ12" s="17">
        <v>0.57189953270741201</v>
      </c>
      <c r="AR12" s="17">
        <v>0.41449008714820501</v>
      </c>
      <c r="AS12" s="17"/>
      <c r="AT12" s="17">
        <v>0.49783310126015701</v>
      </c>
      <c r="AU12" s="17">
        <v>0.42830940024754699</v>
      </c>
      <c r="AV12" s="17"/>
      <c r="AW12" s="17">
        <v>0.62152422157472298</v>
      </c>
      <c r="AX12" s="17">
        <v>0.53318633080484901</v>
      </c>
      <c r="AY12" s="17">
        <v>0.26220051180759801</v>
      </c>
      <c r="AZ12" s="17">
        <v>0.34143810450697698</v>
      </c>
      <c r="BA12" s="17">
        <v>0.60068642585561705</v>
      </c>
      <c r="BB12" s="17"/>
      <c r="BC12" s="17">
        <v>0.58330324480713702</v>
      </c>
      <c r="BD12" s="17"/>
      <c r="BE12" s="17">
        <v>0.51314783066398895</v>
      </c>
      <c r="BF12" s="17">
        <v>0.117205209340747</v>
      </c>
      <c r="BG12" s="17">
        <v>0.264131692231733</v>
      </c>
      <c r="BH12" s="17">
        <v>0.62589652591696099</v>
      </c>
      <c r="BI12" s="17"/>
      <c r="BJ12" s="17">
        <v>0.46520396469127501</v>
      </c>
      <c r="BK12" s="17"/>
      <c r="BL12" s="17">
        <v>0.43982283428653102</v>
      </c>
      <c r="BM12" s="17"/>
      <c r="BN12" s="17">
        <v>0.42687344175139103</v>
      </c>
      <c r="BO12" s="17"/>
      <c r="BP12" s="17">
        <v>0.47630961861592103</v>
      </c>
      <c r="BQ12" s="17">
        <v>0.33980553060547702</v>
      </c>
    </row>
    <row r="13" spans="2:69" x14ac:dyDescent="0.35">
      <c r="B13" s="18" t="s">
        <v>141</v>
      </c>
      <c r="C13" s="19">
        <v>5.4760809887513702E-2</v>
      </c>
      <c r="D13" s="19">
        <v>3.6036041392908502E-2</v>
      </c>
      <c r="E13" s="19">
        <v>7.1603795436333204E-2</v>
      </c>
      <c r="F13" s="19"/>
      <c r="G13" s="19">
        <v>5.7844148668413801E-2</v>
      </c>
      <c r="H13" s="19">
        <v>5.47629568086151E-2</v>
      </c>
      <c r="I13" s="19">
        <v>5.3101787045644097E-2</v>
      </c>
      <c r="J13" s="19">
        <v>6.0701951586594603E-2</v>
      </c>
      <c r="K13" s="19">
        <v>4.5386988652393198E-2</v>
      </c>
      <c r="L13" s="19"/>
      <c r="M13" s="19">
        <v>8.9983892355781497E-2</v>
      </c>
      <c r="N13" s="19">
        <v>5.1283366849601303E-2</v>
      </c>
      <c r="O13" s="19">
        <v>6.7054655401938501E-2</v>
      </c>
      <c r="P13" s="19">
        <v>4.5907785267534501E-2</v>
      </c>
      <c r="Q13" s="19">
        <v>3.9584897167581803E-2</v>
      </c>
      <c r="R13" s="19"/>
      <c r="S13" s="19">
        <v>6.3476168094008897E-2</v>
      </c>
      <c r="T13" s="19">
        <v>2.3218807758302099E-2</v>
      </c>
      <c r="U13" s="19">
        <v>8.4636147523570099E-2</v>
      </c>
      <c r="V13" s="19">
        <v>4.7085796029750798E-2</v>
      </c>
      <c r="W13" s="19"/>
      <c r="X13" s="19">
        <v>5.93390845937775E-2</v>
      </c>
      <c r="Y13" s="19">
        <v>6.2233695996689403E-2</v>
      </c>
      <c r="Z13" s="19">
        <v>1.5095053002618999E-2</v>
      </c>
      <c r="AA13" s="19"/>
      <c r="AB13" s="19">
        <v>5.6652515753706001E-2</v>
      </c>
      <c r="AC13" s="19">
        <v>5.1408997750164602E-2</v>
      </c>
      <c r="AD13" s="19"/>
      <c r="AE13" s="19">
        <v>6.5096052160566603E-2</v>
      </c>
      <c r="AF13" s="19">
        <v>5.2548028584078997E-2</v>
      </c>
      <c r="AG13" s="19"/>
      <c r="AH13" s="19">
        <v>5.3975417344980299E-2</v>
      </c>
      <c r="AI13" s="19">
        <v>7.0721995357174994E-2</v>
      </c>
      <c r="AJ13" s="19"/>
      <c r="AK13" s="19">
        <v>9.3237608722009799E-2</v>
      </c>
      <c r="AL13" s="19">
        <v>4.4939680635026902E-2</v>
      </c>
      <c r="AM13" s="19">
        <v>7.4636395800817698E-2</v>
      </c>
      <c r="AN13" s="19">
        <v>3.2249596980066603E-2</v>
      </c>
      <c r="AO13" s="19">
        <v>0</v>
      </c>
      <c r="AP13" s="19"/>
      <c r="AQ13" s="19">
        <v>5.3832073606832301E-2</v>
      </c>
      <c r="AR13" s="19">
        <v>5.5043673100296703E-2</v>
      </c>
      <c r="AS13" s="19"/>
      <c r="AT13" s="19">
        <v>4.6250877568066902E-2</v>
      </c>
      <c r="AU13" s="19">
        <v>6.0399743587340099E-2</v>
      </c>
      <c r="AV13" s="19"/>
      <c r="AW13" s="19">
        <v>0.18360681760425199</v>
      </c>
      <c r="AX13" s="19">
        <v>4.7894749671092002E-2</v>
      </c>
      <c r="AY13" s="19">
        <v>4.1937851095697101E-2</v>
      </c>
      <c r="AZ13" s="19">
        <v>5.8614202743517398E-2</v>
      </c>
      <c r="BA13" s="19">
        <v>2.3891980760311099E-2</v>
      </c>
      <c r="BB13" s="19"/>
      <c r="BC13" s="19">
        <v>2.2784750034519002E-2</v>
      </c>
      <c r="BD13" s="19"/>
      <c r="BE13" s="19">
        <v>3.2017544758221599E-2</v>
      </c>
      <c r="BF13" s="19">
        <v>5.65198682569076E-2</v>
      </c>
      <c r="BG13" s="19">
        <v>5.3392760303504302E-2</v>
      </c>
      <c r="BH13" s="19">
        <v>2.4090421615912901E-2</v>
      </c>
      <c r="BI13" s="19"/>
      <c r="BJ13" s="19">
        <v>6.0730990902043598E-2</v>
      </c>
      <c r="BK13" s="19"/>
      <c r="BL13" s="19">
        <v>5.4167923161910103E-2</v>
      </c>
      <c r="BM13" s="19"/>
      <c r="BN13" s="19">
        <v>5.2285330706499898E-2</v>
      </c>
      <c r="BO13" s="19"/>
      <c r="BP13" s="19">
        <v>4.79241759969058E-2</v>
      </c>
      <c r="BQ13" s="19">
        <v>6.6038157871673997E-2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320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6.2609575156189007E-2</v>
      </c>
      <c r="D9" s="17">
        <v>7.5026277372017905E-2</v>
      </c>
      <c r="E9" s="17">
        <v>5.1808960934808801E-2</v>
      </c>
      <c r="F9" s="17"/>
      <c r="G9" s="17">
        <v>4.5774574125306798E-2</v>
      </c>
      <c r="H9" s="17">
        <v>5.5848527766535698E-2</v>
      </c>
      <c r="I9" s="17">
        <v>0</v>
      </c>
      <c r="J9" s="17">
        <v>7.9843001833057897E-2</v>
      </c>
      <c r="K9" s="17">
        <v>0.183852726513936</v>
      </c>
      <c r="L9" s="17"/>
      <c r="M9" s="17">
        <v>9.4112315480871095E-2</v>
      </c>
      <c r="N9" s="17">
        <v>5.2794947531091402E-2</v>
      </c>
      <c r="O9" s="17">
        <v>3.1365568917940401E-2</v>
      </c>
      <c r="P9" s="17">
        <v>8.1918628039040403E-2</v>
      </c>
      <c r="Q9" s="17">
        <v>8.5561126134711299E-2</v>
      </c>
      <c r="R9" s="17"/>
      <c r="S9" s="17">
        <v>6.5514140620543698E-2</v>
      </c>
      <c r="T9" s="17">
        <v>4.1744856299877502E-2</v>
      </c>
      <c r="U9" s="17">
        <v>2.30968780041645E-2</v>
      </c>
      <c r="V9" s="17">
        <v>8.8277246400633905E-2</v>
      </c>
      <c r="W9" s="17"/>
      <c r="X9" s="17">
        <v>5.32061775310083E-2</v>
      </c>
      <c r="Y9" s="17">
        <v>9.76208536710527E-3</v>
      </c>
      <c r="Z9" s="17">
        <v>0.19164433592683899</v>
      </c>
      <c r="AA9" s="17"/>
      <c r="AB9" s="17">
        <v>4.2055388866345099E-2</v>
      </c>
      <c r="AC9" s="17">
        <v>9.9028435144347296E-2</v>
      </c>
      <c r="AD9" s="17"/>
      <c r="AE9" s="17">
        <v>7.6048736050296703E-2</v>
      </c>
      <c r="AF9" s="17">
        <v>5.97322430942335E-2</v>
      </c>
      <c r="AG9" s="17"/>
      <c r="AH9" s="17">
        <v>3.5283423519736103E-2</v>
      </c>
      <c r="AI9" s="17">
        <v>8.4400397357307796E-2</v>
      </c>
      <c r="AJ9" s="17"/>
      <c r="AK9" s="17">
        <v>9.0878726361848405E-2</v>
      </c>
      <c r="AL9" s="17">
        <v>6.2468261993421599E-2</v>
      </c>
      <c r="AM9" s="17">
        <v>6.3598006370526594E-2</v>
      </c>
      <c r="AN9" s="17">
        <v>4.6802586476618203E-2</v>
      </c>
      <c r="AO9" s="17">
        <v>5.6092891077864297E-2</v>
      </c>
      <c r="AP9" s="17"/>
      <c r="AQ9" s="17">
        <v>2.2505185616810801E-2</v>
      </c>
      <c r="AR9" s="17">
        <v>7.4824082877893203E-2</v>
      </c>
      <c r="AS9" s="17"/>
      <c r="AT9" s="17">
        <v>5.0864438773181399E-2</v>
      </c>
      <c r="AU9" s="17">
        <v>7.0040863464322006E-2</v>
      </c>
      <c r="AV9" s="17"/>
      <c r="AW9" s="17">
        <v>2.09340001121813E-2</v>
      </c>
      <c r="AX9" s="17">
        <v>3.0645435907867301E-2</v>
      </c>
      <c r="AY9" s="17">
        <v>0.15476649180902599</v>
      </c>
      <c r="AZ9" s="17">
        <v>3.0037827915237399E-2</v>
      </c>
      <c r="BA9" s="17">
        <v>5.3766593504920003E-2</v>
      </c>
      <c r="BB9" s="17"/>
      <c r="BC9" s="17">
        <v>4.7156650893193298E-2</v>
      </c>
      <c r="BD9" s="17"/>
      <c r="BE9" s="17">
        <v>4.08239458718637E-2</v>
      </c>
      <c r="BF9" s="17">
        <v>0.226245986882435</v>
      </c>
      <c r="BG9" s="17">
        <v>2.6195455069699999E-2</v>
      </c>
      <c r="BH9" s="17">
        <v>4.7973241505377399E-2</v>
      </c>
      <c r="BI9" s="17"/>
      <c r="BJ9" s="17">
        <v>3.9346609826202701E-2</v>
      </c>
      <c r="BK9" s="17"/>
      <c r="BL9" s="17">
        <v>4.3202608477274501E-2</v>
      </c>
      <c r="BM9" s="17"/>
      <c r="BN9" s="17">
        <v>8.3744383161120997E-2</v>
      </c>
      <c r="BO9" s="17"/>
      <c r="BP9" s="17">
        <v>6.4428672698850206E-2</v>
      </c>
      <c r="BQ9" s="17">
        <v>3.7240219403852699E-2</v>
      </c>
    </row>
    <row r="10" spans="2:69" x14ac:dyDescent="0.35">
      <c r="B10" s="18" t="s">
        <v>303</v>
      </c>
      <c r="C10" s="17">
        <v>0.16147136638902199</v>
      </c>
      <c r="D10" s="17">
        <v>0.17997190920106401</v>
      </c>
      <c r="E10" s="17">
        <v>0.14563257368718099</v>
      </c>
      <c r="F10" s="17"/>
      <c r="G10" s="17">
        <v>0.134677772598815</v>
      </c>
      <c r="H10" s="17">
        <v>0.15014841243600499</v>
      </c>
      <c r="I10" s="17">
        <v>0.21920037622473701</v>
      </c>
      <c r="J10" s="17">
        <v>9.0578810891231903E-2</v>
      </c>
      <c r="K10" s="17">
        <v>0.21849561312131999</v>
      </c>
      <c r="L10" s="17"/>
      <c r="M10" s="17">
        <v>0.14724650706610301</v>
      </c>
      <c r="N10" s="17">
        <v>0.134040978403306</v>
      </c>
      <c r="O10" s="17">
        <v>0.24379871124203101</v>
      </c>
      <c r="P10" s="17">
        <v>0.16466941469402999</v>
      </c>
      <c r="Q10" s="17">
        <v>0.13854704002709001</v>
      </c>
      <c r="R10" s="17"/>
      <c r="S10" s="17">
        <v>5.8185073748826199E-2</v>
      </c>
      <c r="T10" s="17">
        <v>0.161816363808229</v>
      </c>
      <c r="U10" s="17">
        <v>0.229517079602194</v>
      </c>
      <c r="V10" s="17">
        <v>0.19841385515966001</v>
      </c>
      <c r="W10" s="17"/>
      <c r="X10" s="17">
        <v>0.169680582573419</v>
      </c>
      <c r="Y10" s="17">
        <v>0.120435321124647</v>
      </c>
      <c r="Z10" s="17">
        <v>0.159395087590115</v>
      </c>
      <c r="AA10" s="17"/>
      <c r="AB10" s="17">
        <v>0.13086000121728</v>
      </c>
      <c r="AC10" s="17">
        <v>0.215710002086651</v>
      </c>
      <c r="AD10" s="17"/>
      <c r="AE10" s="17">
        <v>0.131663212716288</v>
      </c>
      <c r="AF10" s="17">
        <v>0.16785330920123001</v>
      </c>
      <c r="AG10" s="17"/>
      <c r="AH10" s="17">
        <v>0.16182955206352001</v>
      </c>
      <c r="AI10" s="17">
        <v>9.9223377860919199E-2</v>
      </c>
      <c r="AJ10" s="17"/>
      <c r="AK10" s="17">
        <v>0.21343855637506801</v>
      </c>
      <c r="AL10" s="17">
        <v>0.206071561959913</v>
      </c>
      <c r="AM10" s="17">
        <v>0.11638037955616801</v>
      </c>
      <c r="AN10" s="17">
        <v>0.17442391546593899</v>
      </c>
      <c r="AO10" s="17">
        <v>0.11517634736294401</v>
      </c>
      <c r="AP10" s="17"/>
      <c r="AQ10" s="17">
        <v>7.96403651350064E-2</v>
      </c>
      <c r="AR10" s="17">
        <v>0.186394458553548</v>
      </c>
      <c r="AS10" s="17"/>
      <c r="AT10" s="17">
        <v>0.10623152530725399</v>
      </c>
      <c r="AU10" s="17">
        <v>0.18452231828719501</v>
      </c>
      <c r="AV10" s="17"/>
      <c r="AW10" s="17">
        <v>0.14173967206579599</v>
      </c>
      <c r="AX10" s="17">
        <v>0.114410311619366</v>
      </c>
      <c r="AY10" s="17">
        <v>0.31713348247957301</v>
      </c>
      <c r="AZ10" s="17">
        <v>0.147916785647143</v>
      </c>
      <c r="BA10" s="17">
        <v>8.0588980459844195E-2</v>
      </c>
      <c r="BB10" s="17"/>
      <c r="BC10" s="17">
        <v>0.124094127990467</v>
      </c>
      <c r="BD10" s="17"/>
      <c r="BE10" s="17">
        <v>0.129043154762849</v>
      </c>
      <c r="BF10" s="17">
        <v>0.40234599582731601</v>
      </c>
      <c r="BG10" s="17">
        <v>0.18440020944916</v>
      </c>
      <c r="BH10" s="17">
        <v>6.9308594759798101E-2</v>
      </c>
      <c r="BI10" s="17"/>
      <c r="BJ10" s="17">
        <v>0.16321577516066799</v>
      </c>
      <c r="BK10" s="17"/>
      <c r="BL10" s="17">
        <v>0.18009790411346199</v>
      </c>
      <c r="BM10" s="17"/>
      <c r="BN10" s="17">
        <v>0.196767570373624</v>
      </c>
      <c r="BO10" s="17"/>
      <c r="BP10" s="17">
        <v>0.15388958323044899</v>
      </c>
      <c r="BQ10" s="17">
        <v>0.18300722172363601</v>
      </c>
    </row>
    <row r="11" spans="2:69" x14ac:dyDescent="0.35">
      <c r="B11" s="18" t="s">
        <v>139</v>
      </c>
      <c r="C11" s="17">
        <v>0.39303924114973399</v>
      </c>
      <c r="D11" s="17">
        <v>0.410773303365015</v>
      </c>
      <c r="E11" s="17">
        <v>0.37874358624540799</v>
      </c>
      <c r="F11" s="17"/>
      <c r="G11" s="17">
        <v>0.41266520873665402</v>
      </c>
      <c r="H11" s="17">
        <v>0.38745914069783199</v>
      </c>
      <c r="I11" s="17">
        <v>0.37413107134010198</v>
      </c>
      <c r="J11" s="17">
        <v>0.41590804903135897</v>
      </c>
      <c r="K11" s="17">
        <v>0.37047586382932701</v>
      </c>
      <c r="L11" s="17"/>
      <c r="M11" s="17">
        <v>0.47107539385234498</v>
      </c>
      <c r="N11" s="17">
        <v>0.41957120331419201</v>
      </c>
      <c r="O11" s="17">
        <v>0.32391241811217197</v>
      </c>
      <c r="P11" s="17">
        <v>0.34552542905195699</v>
      </c>
      <c r="Q11" s="17">
        <v>0.40956071816134199</v>
      </c>
      <c r="R11" s="17"/>
      <c r="S11" s="17">
        <v>0.37816367259526601</v>
      </c>
      <c r="T11" s="17">
        <v>0.41472028510474701</v>
      </c>
      <c r="U11" s="17">
        <v>0.35922662675318701</v>
      </c>
      <c r="V11" s="17">
        <v>0.44119722090494901</v>
      </c>
      <c r="W11" s="17"/>
      <c r="X11" s="17">
        <v>0.38286936216520401</v>
      </c>
      <c r="Y11" s="17">
        <v>0.47783167484039302</v>
      </c>
      <c r="Z11" s="17">
        <v>0.35254129682971702</v>
      </c>
      <c r="AA11" s="17"/>
      <c r="AB11" s="17">
        <v>0.40208416643124201</v>
      </c>
      <c r="AC11" s="17">
        <v>0.37701302328902803</v>
      </c>
      <c r="AD11" s="17"/>
      <c r="AE11" s="17">
        <v>0.36651327574867198</v>
      </c>
      <c r="AF11" s="17">
        <v>0.39871846556889101</v>
      </c>
      <c r="AG11" s="17"/>
      <c r="AH11" s="17">
        <v>0.40480239503844601</v>
      </c>
      <c r="AI11" s="17">
        <v>0.401479616390023</v>
      </c>
      <c r="AJ11" s="17"/>
      <c r="AK11" s="17">
        <v>0.40977570829378202</v>
      </c>
      <c r="AL11" s="17">
        <v>0.375518542682092</v>
      </c>
      <c r="AM11" s="17">
        <v>0.38417867402849198</v>
      </c>
      <c r="AN11" s="17">
        <v>0.386790512807757</v>
      </c>
      <c r="AO11" s="17">
        <v>0.47605602557969301</v>
      </c>
      <c r="AP11" s="17"/>
      <c r="AQ11" s="17">
        <v>0.45323072299583</v>
      </c>
      <c r="AR11" s="17">
        <v>0.37470685089933398</v>
      </c>
      <c r="AS11" s="17"/>
      <c r="AT11" s="17">
        <v>0.43600914725720602</v>
      </c>
      <c r="AU11" s="17">
        <v>0.37319167675701997</v>
      </c>
      <c r="AV11" s="17"/>
      <c r="AW11" s="17">
        <v>0.21485274851904801</v>
      </c>
      <c r="AX11" s="17">
        <v>0.39976732826392802</v>
      </c>
      <c r="AY11" s="17">
        <v>0.32872001057044098</v>
      </c>
      <c r="AZ11" s="17">
        <v>0.51388917246128396</v>
      </c>
      <c r="BA11" s="17">
        <v>0.431310553071659</v>
      </c>
      <c r="BB11" s="17"/>
      <c r="BC11" s="17">
        <v>0.38929724639774699</v>
      </c>
      <c r="BD11" s="17"/>
      <c r="BE11" s="17">
        <v>0.40840259841675097</v>
      </c>
      <c r="BF11" s="17">
        <v>0.24778641308152999</v>
      </c>
      <c r="BG11" s="17">
        <v>0.52540604176404904</v>
      </c>
      <c r="BH11" s="17">
        <v>0.42547113613432003</v>
      </c>
      <c r="BI11" s="17"/>
      <c r="BJ11" s="17">
        <v>0.41181225161360901</v>
      </c>
      <c r="BK11" s="17"/>
      <c r="BL11" s="17">
        <v>0.41605226221629599</v>
      </c>
      <c r="BM11" s="17"/>
      <c r="BN11" s="17">
        <v>0.358235994664032</v>
      </c>
      <c r="BO11" s="17"/>
      <c r="BP11" s="17">
        <v>0.39856935312164998</v>
      </c>
      <c r="BQ11" s="17">
        <v>0.40009082030121801</v>
      </c>
    </row>
    <row r="12" spans="2:69" x14ac:dyDescent="0.35">
      <c r="B12" s="18" t="s">
        <v>140</v>
      </c>
      <c r="C12" s="17">
        <v>0.30761295269926398</v>
      </c>
      <c r="D12" s="17">
        <v>0.28749547308676099</v>
      </c>
      <c r="E12" s="17">
        <v>0.32291220397176901</v>
      </c>
      <c r="F12" s="17"/>
      <c r="G12" s="17">
        <v>0.33383702538242099</v>
      </c>
      <c r="H12" s="17">
        <v>0.32492422447589098</v>
      </c>
      <c r="I12" s="17">
        <v>0.31809165819858198</v>
      </c>
      <c r="J12" s="17">
        <v>0.35296818665775598</v>
      </c>
      <c r="K12" s="17">
        <v>0.164770397364535</v>
      </c>
      <c r="L12" s="17"/>
      <c r="M12" s="17">
        <v>0.21416934193014001</v>
      </c>
      <c r="N12" s="17">
        <v>0.31972636843733199</v>
      </c>
      <c r="O12" s="17">
        <v>0.314385997732124</v>
      </c>
      <c r="P12" s="17">
        <v>0.34932839243199998</v>
      </c>
      <c r="Q12" s="17">
        <v>0.28524132624305798</v>
      </c>
      <c r="R12" s="17"/>
      <c r="S12" s="17">
        <v>0.39019786073109702</v>
      </c>
      <c r="T12" s="17">
        <v>0.34112314105931502</v>
      </c>
      <c r="U12" s="17">
        <v>0.283377374072315</v>
      </c>
      <c r="V12" s="17">
        <v>0.22502588150500599</v>
      </c>
      <c r="W12" s="17"/>
      <c r="X12" s="17">
        <v>0.31908760387485202</v>
      </c>
      <c r="Y12" s="17">
        <v>0.30018371930175902</v>
      </c>
      <c r="Z12" s="17">
        <v>0.24137810986404901</v>
      </c>
      <c r="AA12" s="17"/>
      <c r="AB12" s="17">
        <v>0.34610944477274302</v>
      </c>
      <c r="AC12" s="17">
        <v>0.239403083668739</v>
      </c>
      <c r="AD12" s="17"/>
      <c r="AE12" s="17">
        <v>0.32343297339486399</v>
      </c>
      <c r="AF12" s="17">
        <v>0.30422587718711702</v>
      </c>
      <c r="AG12" s="17"/>
      <c r="AH12" s="17">
        <v>0.31917007465215902</v>
      </c>
      <c r="AI12" s="17">
        <v>0.33846684072428801</v>
      </c>
      <c r="AJ12" s="17"/>
      <c r="AK12" s="17">
        <v>0.19234609935210001</v>
      </c>
      <c r="AL12" s="17">
        <v>0.28696217357184001</v>
      </c>
      <c r="AM12" s="17">
        <v>0.336910208378294</v>
      </c>
      <c r="AN12" s="17">
        <v>0.33981133855585099</v>
      </c>
      <c r="AO12" s="17">
        <v>0.33089362158096203</v>
      </c>
      <c r="AP12" s="17"/>
      <c r="AQ12" s="17">
        <v>0.37319302419686701</v>
      </c>
      <c r="AR12" s="17">
        <v>0.28763937128092898</v>
      </c>
      <c r="AS12" s="17"/>
      <c r="AT12" s="17">
        <v>0.34149835092462499</v>
      </c>
      <c r="AU12" s="17">
        <v>0.29011950468394598</v>
      </c>
      <c r="AV12" s="17"/>
      <c r="AW12" s="17">
        <v>0.43886676169872302</v>
      </c>
      <c r="AX12" s="17">
        <v>0.37544081678643199</v>
      </c>
      <c r="AY12" s="17">
        <v>0.14535643625768299</v>
      </c>
      <c r="AZ12" s="17">
        <v>0.249542011232818</v>
      </c>
      <c r="BA12" s="17">
        <v>0.37919597287558798</v>
      </c>
      <c r="BB12" s="17"/>
      <c r="BC12" s="17">
        <v>0.39209298280115601</v>
      </c>
      <c r="BD12" s="17"/>
      <c r="BE12" s="17">
        <v>0.362968453449942</v>
      </c>
      <c r="BF12" s="17">
        <v>5.8415368012899697E-2</v>
      </c>
      <c r="BG12" s="17">
        <v>0.21060553341358701</v>
      </c>
      <c r="BH12" s="17">
        <v>0.397029573306592</v>
      </c>
      <c r="BI12" s="17"/>
      <c r="BJ12" s="17">
        <v>0.303638012049052</v>
      </c>
      <c r="BK12" s="17"/>
      <c r="BL12" s="17">
        <v>0.28960749413753101</v>
      </c>
      <c r="BM12" s="17"/>
      <c r="BN12" s="17">
        <v>0.30896672109472301</v>
      </c>
      <c r="BO12" s="17"/>
      <c r="BP12" s="17">
        <v>0.31185263668243501</v>
      </c>
      <c r="BQ12" s="17">
        <v>0.29598652239159101</v>
      </c>
    </row>
    <row r="13" spans="2:69" x14ac:dyDescent="0.35">
      <c r="B13" s="18" t="s">
        <v>141</v>
      </c>
      <c r="C13" s="19">
        <v>7.5266864605790407E-2</v>
      </c>
      <c r="D13" s="19">
        <v>4.6733036975141598E-2</v>
      </c>
      <c r="E13" s="19">
        <v>0.100902675160833</v>
      </c>
      <c r="F13" s="19"/>
      <c r="G13" s="19">
        <v>7.3045419156803196E-2</v>
      </c>
      <c r="H13" s="19">
        <v>8.1619694623736805E-2</v>
      </c>
      <c r="I13" s="19">
        <v>8.8576894236578094E-2</v>
      </c>
      <c r="J13" s="19">
        <v>6.0701951586594603E-2</v>
      </c>
      <c r="K13" s="19">
        <v>6.2405399170882302E-2</v>
      </c>
      <c r="L13" s="19"/>
      <c r="M13" s="19">
        <v>7.3396441670540796E-2</v>
      </c>
      <c r="N13" s="19">
        <v>7.3866502314079305E-2</v>
      </c>
      <c r="O13" s="19">
        <v>8.6537303995732395E-2</v>
      </c>
      <c r="P13" s="19">
        <v>5.8558135782971997E-2</v>
      </c>
      <c r="Q13" s="19">
        <v>8.1089789433799395E-2</v>
      </c>
      <c r="R13" s="19"/>
      <c r="S13" s="19">
        <v>0.107939252304267</v>
      </c>
      <c r="T13" s="19">
        <v>4.0595353727832101E-2</v>
      </c>
      <c r="U13" s="19">
        <v>0.104782041568139</v>
      </c>
      <c r="V13" s="19">
        <v>4.7085796029750798E-2</v>
      </c>
      <c r="W13" s="19"/>
      <c r="X13" s="19">
        <v>7.5156273855517E-2</v>
      </c>
      <c r="Y13" s="19">
        <v>9.1787199366096403E-2</v>
      </c>
      <c r="Z13" s="19">
        <v>5.50411697892794E-2</v>
      </c>
      <c r="AA13" s="19"/>
      <c r="AB13" s="19">
        <v>7.8890998712389901E-2</v>
      </c>
      <c r="AC13" s="19">
        <v>6.8845455811233802E-2</v>
      </c>
      <c r="AD13" s="19"/>
      <c r="AE13" s="19">
        <v>0.102341802089879</v>
      </c>
      <c r="AF13" s="19">
        <v>6.9470104948529093E-2</v>
      </c>
      <c r="AG13" s="19"/>
      <c r="AH13" s="19">
        <v>7.89145547261388E-2</v>
      </c>
      <c r="AI13" s="19">
        <v>7.6429767667461193E-2</v>
      </c>
      <c r="AJ13" s="19"/>
      <c r="AK13" s="19">
        <v>9.3560909617201399E-2</v>
      </c>
      <c r="AL13" s="19">
        <v>6.8979459792733705E-2</v>
      </c>
      <c r="AM13" s="19">
        <v>9.8932731666519197E-2</v>
      </c>
      <c r="AN13" s="19">
        <v>5.2171646693835103E-2</v>
      </c>
      <c r="AO13" s="19">
        <v>2.1781114398537499E-2</v>
      </c>
      <c r="AP13" s="19"/>
      <c r="AQ13" s="19">
        <v>7.1430702055485698E-2</v>
      </c>
      <c r="AR13" s="19">
        <v>7.6435236388295594E-2</v>
      </c>
      <c r="AS13" s="19"/>
      <c r="AT13" s="19">
        <v>6.5396537737733698E-2</v>
      </c>
      <c r="AU13" s="19">
        <v>8.2125636807516902E-2</v>
      </c>
      <c r="AV13" s="19"/>
      <c r="AW13" s="19">
        <v>0.18360681760425199</v>
      </c>
      <c r="AX13" s="19">
        <v>7.9736107422406693E-2</v>
      </c>
      <c r="AY13" s="19">
        <v>5.4023578883277197E-2</v>
      </c>
      <c r="AZ13" s="19">
        <v>5.8614202743517398E-2</v>
      </c>
      <c r="BA13" s="19">
        <v>5.51379000879888E-2</v>
      </c>
      <c r="BB13" s="19"/>
      <c r="BC13" s="19">
        <v>4.7358991917437497E-2</v>
      </c>
      <c r="BD13" s="19"/>
      <c r="BE13" s="19">
        <v>5.8761847498593901E-2</v>
      </c>
      <c r="BF13" s="19">
        <v>6.5206236195819001E-2</v>
      </c>
      <c r="BG13" s="19">
        <v>5.3392760303504302E-2</v>
      </c>
      <c r="BH13" s="19">
        <v>6.0217454293912898E-2</v>
      </c>
      <c r="BI13" s="19"/>
      <c r="BJ13" s="19">
        <v>8.1987351350468904E-2</v>
      </c>
      <c r="BK13" s="19"/>
      <c r="BL13" s="19">
        <v>7.1039731055435706E-2</v>
      </c>
      <c r="BM13" s="19"/>
      <c r="BN13" s="19">
        <v>5.2285330706499898E-2</v>
      </c>
      <c r="BO13" s="19"/>
      <c r="BP13" s="19">
        <v>7.1259754266616099E-2</v>
      </c>
      <c r="BQ13" s="19">
        <v>8.3675216179702194E-2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321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509</v>
      </c>
      <c r="D7" s="10">
        <v>281</v>
      </c>
      <c r="E7" s="10">
        <v>227</v>
      </c>
      <c r="F7" s="10"/>
      <c r="G7" s="10">
        <v>156</v>
      </c>
      <c r="H7" s="10">
        <v>134</v>
      </c>
      <c r="I7" s="10">
        <v>92</v>
      </c>
      <c r="J7" s="10">
        <v>77</v>
      </c>
      <c r="K7" s="10">
        <v>50</v>
      </c>
      <c r="L7" s="10"/>
      <c r="M7" s="10">
        <v>46</v>
      </c>
      <c r="N7" s="10">
        <v>192</v>
      </c>
      <c r="O7" s="10">
        <v>93</v>
      </c>
      <c r="P7" s="10">
        <v>77</v>
      </c>
      <c r="Q7" s="10">
        <v>101</v>
      </c>
      <c r="R7" s="10"/>
      <c r="S7" s="10">
        <v>90</v>
      </c>
      <c r="T7" s="10">
        <v>121</v>
      </c>
      <c r="U7" s="10">
        <v>89</v>
      </c>
      <c r="V7" s="10">
        <v>130</v>
      </c>
      <c r="W7" s="10"/>
      <c r="X7" s="10">
        <v>390</v>
      </c>
      <c r="Y7" s="10">
        <v>72</v>
      </c>
      <c r="Z7" s="10">
        <v>47</v>
      </c>
      <c r="AA7" s="10"/>
      <c r="AB7" s="10">
        <v>334</v>
      </c>
      <c r="AC7" s="10">
        <v>175</v>
      </c>
      <c r="AD7" s="10"/>
      <c r="AE7" s="10">
        <v>95</v>
      </c>
      <c r="AF7" s="10">
        <v>414</v>
      </c>
      <c r="AG7" s="10"/>
      <c r="AH7" s="10">
        <v>409</v>
      </c>
      <c r="AI7" s="10">
        <v>73</v>
      </c>
      <c r="AJ7" s="10"/>
      <c r="AK7" s="10">
        <v>55</v>
      </c>
      <c r="AL7" s="10">
        <v>134</v>
      </c>
      <c r="AM7" s="10">
        <v>180</v>
      </c>
      <c r="AN7" s="10">
        <v>97</v>
      </c>
      <c r="AO7" s="10">
        <v>43</v>
      </c>
      <c r="AP7" s="10"/>
      <c r="AQ7" s="10">
        <v>127</v>
      </c>
      <c r="AR7" s="10">
        <v>382</v>
      </c>
      <c r="AS7" s="10"/>
      <c r="AT7" s="10">
        <v>174</v>
      </c>
      <c r="AU7" s="10">
        <v>326</v>
      </c>
      <c r="AV7" s="10"/>
      <c r="AW7" s="10">
        <v>41</v>
      </c>
      <c r="AX7" s="10">
        <v>194</v>
      </c>
      <c r="AY7" s="10">
        <v>110</v>
      </c>
      <c r="AZ7" s="10">
        <v>54</v>
      </c>
      <c r="BA7" s="10">
        <v>59</v>
      </c>
      <c r="BB7" s="10"/>
      <c r="BC7" s="10">
        <v>146</v>
      </c>
      <c r="BD7" s="10"/>
      <c r="BE7" s="10">
        <v>166</v>
      </c>
      <c r="BF7" s="10">
        <v>67</v>
      </c>
      <c r="BG7" s="10">
        <v>56</v>
      </c>
      <c r="BH7" s="10">
        <v>102</v>
      </c>
      <c r="BI7" s="10"/>
      <c r="BJ7" s="10">
        <v>446</v>
      </c>
      <c r="BK7" s="10"/>
      <c r="BL7" s="10">
        <v>308</v>
      </c>
      <c r="BM7" s="10"/>
      <c r="BN7" s="10">
        <v>115</v>
      </c>
      <c r="BO7" s="10"/>
      <c r="BP7" s="10">
        <v>418</v>
      </c>
      <c r="BQ7" s="10">
        <v>81</v>
      </c>
    </row>
    <row r="8" spans="2:69" ht="30" customHeight="1" x14ac:dyDescent="0.35">
      <c r="B8" s="11" t="s">
        <v>20</v>
      </c>
      <c r="C8" s="11">
        <v>505</v>
      </c>
      <c r="D8" s="11">
        <v>237</v>
      </c>
      <c r="E8" s="11">
        <v>267</v>
      </c>
      <c r="F8" s="11"/>
      <c r="G8" s="11">
        <v>137</v>
      </c>
      <c r="H8" s="11">
        <v>128</v>
      </c>
      <c r="I8" s="11">
        <v>103</v>
      </c>
      <c r="J8" s="11">
        <v>67</v>
      </c>
      <c r="K8" s="11">
        <v>70</v>
      </c>
      <c r="L8" s="11"/>
      <c r="M8" s="11">
        <v>44</v>
      </c>
      <c r="N8" s="11">
        <v>198</v>
      </c>
      <c r="O8" s="11">
        <v>96</v>
      </c>
      <c r="P8" s="11">
        <v>75</v>
      </c>
      <c r="Q8" s="11">
        <v>91</v>
      </c>
      <c r="R8" s="11"/>
      <c r="S8" s="11">
        <v>96</v>
      </c>
      <c r="T8" s="11">
        <v>120</v>
      </c>
      <c r="U8" s="11">
        <v>89</v>
      </c>
      <c r="V8" s="11">
        <v>124</v>
      </c>
      <c r="W8" s="11"/>
      <c r="X8" s="11">
        <v>376</v>
      </c>
      <c r="Y8" s="11">
        <v>72</v>
      </c>
      <c r="Z8" s="11">
        <v>57</v>
      </c>
      <c r="AA8" s="11"/>
      <c r="AB8" s="11">
        <v>323</v>
      </c>
      <c r="AC8" s="11">
        <v>182</v>
      </c>
      <c r="AD8" s="11"/>
      <c r="AE8" s="11">
        <v>89</v>
      </c>
      <c r="AF8" s="11">
        <v>416</v>
      </c>
      <c r="AG8" s="11"/>
      <c r="AH8" s="11">
        <v>399</v>
      </c>
      <c r="AI8" s="11">
        <v>71</v>
      </c>
      <c r="AJ8" s="11"/>
      <c r="AK8" s="11">
        <v>57</v>
      </c>
      <c r="AL8" s="11">
        <v>132</v>
      </c>
      <c r="AM8" s="11">
        <v>179</v>
      </c>
      <c r="AN8" s="11">
        <v>94</v>
      </c>
      <c r="AO8" s="11">
        <v>43</v>
      </c>
      <c r="AP8" s="11"/>
      <c r="AQ8" s="11">
        <v>118</v>
      </c>
      <c r="AR8" s="11">
        <v>387</v>
      </c>
      <c r="AS8" s="11"/>
      <c r="AT8" s="11">
        <v>163</v>
      </c>
      <c r="AU8" s="11">
        <v>333</v>
      </c>
      <c r="AV8" s="11"/>
      <c r="AW8" s="11">
        <v>40</v>
      </c>
      <c r="AX8" s="11">
        <v>194</v>
      </c>
      <c r="AY8" s="11">
        <v>113</v>
      </c>
      <c r="AZ8" s="11">
        <v>52</v>
      </c>
      <c r="BA8" s="11">
        <v>56</v>
      </c>
      <c r="BB8" s="11"/>
      <c r="BC8" s="11">
        <v>144</v>
      </c>
      <c r="BD8" s="11"/>
      <c r="BE8" s="11">
        <v>165</v>
      </c>
      <c r="BF8" s="11">
        <v>71</v>
      </c>
      <c r="BG8" s="11">
        <v>57</v>
      </c>
      <c r="BH8" s="11">
        <v>98</v>
      </c>
      <c r="BI8" s="11"/>
      <c r="BJ8" s="11">
        <v>438</v>
      </c>
      <c r="BK8" s="11"/>
      <c r="BL8" s="11">
        <v>299</v>
      </c>
      <c r="BM8" s="11"/>
      <c r="BN8" s="11">
        <v>115</v>
      </c>
      <c r="BO8" s="11"/>
      <c r="BP8" s="11">
        <v>418</v>
      </c>
      <c r="BQ8" s="11">
        <v>76</v>
      </c>
    </row>
    <row r="9" spans="2:69" x14ac:dyDescent="0.35">
      <c r="B9" s="18" t="s">
        <v>137</v>
      </c>
      <c r="C9" s="17">
        <v>8.69436933212588E-2</v>
      </c>
      <c r="D9" s="17">
        <v>6.8936301004706005E-2</v>
      </c>
      <c r="E9" s="17">
        <v>0.103269010188601</v>
      </c>
      <c r="F9" s="17"/>
      <c r="G9" s="17">
        <v>8.0816817061136401E-2</v>
      </c>
      <c r="H9" s="17">
        <v>5.1438869265251097E-2</v>
      </c>
      <c r="I9" s="17">
        <v>3.4590456911129698E-2</v>
      </c>
      <c r="J9" s="17">
        <v>5.5886688698807301E-2</v>
      </c>
      <c r="K9" s="17">
        <v>0.271719257947374</v>
      </c>
      <c r="L9" s="17"/>
      <c r="M9" s="17">
        <v>0.13572856261487701</v>
      </c>
      <c r="N9" s="17">
        <v>6.6033208952875094E-2</v>
      </c>
      <c r="O9" s="17">
        <v>7.7356758259615799E-2</v>
      </c>
      <c r="P9" s="17">
        <v>0.10260268147139801</v>
      </c>
      <c r="Q9" s="17">
        <v>0.105771735326059</v>
      </c>
      <c r="R9" s="17"/>
      <c r="S9" s="17">
        <v>4.8701285169230002E-2</v>
      </c>
      <c r="T9" s="17">
        <v>7.0447064343695201E-2</v>
      </c>
      <c r="U9" s="17">
        <v>9.7661426869002393E-2</v>
      </c>
      <c r="V9" s="17">
        <v>0.10156339070963299</v>
      </c>
      <c r="W9" s="17"/>
      <c r="X9" s="17">
        <v>7.1289311761108906E-2</v>
      </c>
      <c r="Y9" s="17">
        <v>1.3019853260370201E-2</v>
      </c>
      <c r="Z9" s="17">
        <v>0.28392827922513197</v>
      </c>
      <c r="AA9" s="17"/>
      <c r="AB9" s="17">
        <v>6.9199826558662206E-2</v>
      </c>
      <c r="AC9" s="17">
        <v>0.11838309890818</v>
      </c>
      <c r="AD9" s="17"/>
      <c r="AE9" s="17">
        <v>9.2677625105855005E-2</v>
      </c>
      <c r="AF9" s="17">
        <v>8.5716055234708502E-2</v>
      </c>
      <c r="AG9" s="17"/>
      <c r="AH9" s="17">
        <v>5.9443218067567201E-2</v>
      </c>
      <c r="AI9" s="17">
        <v>6.4937154261496904E-2</v>
      </c>
      <c r="AJ9" s="17"/>
      <c r="AK9" s="17">
        <v>0.17500757418442101</v>
      </c>
      <c r="AL9" s="17">
        <v>8.0616981212666194E-2</v>
      </c>
      <c r="AM9" s="17">
        <v>9.4391270823747306E-2</v>
      </c>
      <c r="AN9" s="17">
        <v>5.6811764735811697E-2</v>
      </c>
      <c r="AO9" s="17">
        <v>2.4391306732910199E-2</v>
      </c>
      <c r="AP9" s="17"/>
      <c r="AQ9" s="17">
        <v>2.5215204014252601E-2</v>
      </c>
      <c r="AR9" s="17">
        <v>0.105744206630387</v>
      </c>
      <c r="AS9" s="17"/>
      <c r="AT9" s="17">
        <v>4.9139246915134403E-2</v>
      </c>
      <c r="AU9" s="17">
        <v>0.107758676249809</v>
      </c>
      <c r="AV9" s="17"/>
      <c r="AW9" s="17">
        <v>1.8471445702536001E-2</v>
      </c>
      <c r="AX9" s="17">
        <v>6.9886603914604495E-2</v>
      </c>
      <c r="AY9" s="17">
        <v>0.190667530088208</v>
      </c>
      <c r="AZ9" s="17">
        <v>3.0566965538314599E-2</v>
      </c>
      <c r="BA9" s="17">
        <v>8.4837509761705801E-2</v>
      </c>
      <c r="BB9" s="17"/>
      <c r="BC9" s="17">
        <v>5.81530434484787E-2</v>
      </c>
      <c r="BD9" s="17"/>
      <c r="BE9" s="17">
        <v>8.0736686954566497E-2</v>
      </c>
      <c r="BF9" s="17">
        <v>0.28377195608130701</v>
      </c>
      <c r="BG9" s="17">
        <v>2.6195455069699999E-2</v>
      </c>
      <c r="BH9" s="17">
        <v>4.8859265368865298E-2</v>
      </c>
      <c r="BI9" s="17"/>
      <c r="BJ9" s="17">
        <v>6.4420235680697699E-2</v>
      </c>
      <c r="BK9" s="17"/>
      <c r="BL9" s="17">
        <v>5.2078134129376202E-2</v>
      </c>
      <c r="BM9" s="17"/>
      <c r="BN9" s="17">
        <v>0.113156509952375</v>
      </c>
      <c r="BO9" s="17"/>
      <c r="BP9" s="17">
        <v>8.8396391785924497E-2</v>
      </c>
      <c r="BQ9" s="17">
        <v>6.4390471123530704E-2</v>
      </c>
    </row>
    <row r="10" spans="2:69" x14ac:dyDescent="0.35">
      <c r="B10" s="18" t="s">
        <v>303</v>
      </c>
      <c r="C10" s="17">
        <v>0.20817149620860101</v>
      </c>
      <c r="D10" s="17">
        <v>0.21432710742241301</v>
      </c>
      <c r="E10" s="17">
        <v>0.203476455656774</v>
      </c>
      <c r="F10" s="17"/>
      <c r="G10" s="17">
        <v>0.17539437636595001</v>
      </c>
      <c r="H10" s="17">
        <v>0.177536790962917</v>
      </c>
      <c r="I10" s="17">
        <v>0.29555219967928198</v>
      </c>
      <c r="J10" s="17">
        <v>0.21719162795337399</v>
      </c>
      <c r="K10" s="17">
        <v>0.19134194840344099</v>
      </c>
      <c r="L10" s="17"/>
      <c r="M10" s="17">
        <v>0.28753539614576201</v>
      </c>
      <c r="N10" s="17">
        <v>0.19529691533129101</v>
      </c>
      <c r="O10" s="17">
        <v>0.24077512457014799</v>
      </c>
      <c r="P10" s="17">
        <v>0.23740241718729499</v>
      </c>
      <c r="Q10" s="17">
        <v>0.13930507612574899</v>
      </c>
      <c r="R10" s="17"/>
      <c r="S10" s="17">
        <v>0.21160522737221699</v>
      </c>
      <c r="T10" s="17">
        <v>0.20262311384856499</v>
      </c>
      <c r="U10" s="17">
        <v>0.196867308576021</v>
      </c>
      <c r="V10" s="17">
        <v>0.21936772697451801</v>
      </c>
      <c r="W10" s="17"/>
      <c r="X10" s="17">
        <v>0.21081515145670901</v>
      </c>
      <c r="Y10" s="17">
        <v>0.20908103767113101</v>
      </c>
      <c r="Z10" s="17">
        <v>0.189586823049124</v>
      </c>
      <c r="AA10" s="17"/>
      <c r="AB10" s="17">
        <v>0.20117711925728399</v>
      </c>
      <c r="AC10" s="17">
        <v>0.220564457491639</v>
      </c>
      <c r="AD10" s="17"/>
      <c r="AE10" s="17">
        <v>0.214830379504694</v>
      </c>
      <c r="AF10" s="17">
        <v>0.20674582547248599</v>
      </c>
      <c r="AG10" s="17"/>
      <c r="AH10" s="17">
        <v>0.206734139428598</v>
      </c>
      <c r="AI10" s="17">
        <v>0.23462363211906201</v>
      </c>
      <c r="AJ10" s="17"/>
      <c r="AK10" s="17">
        <v>0.20021719606309299</v>
      </c>
      <c r="AL10" s="17">
        <v>0.26940339838820598</v>
      </c>
      <c r="AM10" s="17">
        <v>0.16897402159439601</v>
      </c>
      <c r="AN10" s="17">
        <v>0.23164306099131601</v>
      </c>
      <c r="AO10" s="17">
        <v>0.14217237981765299</v>
      </c>
      <c r="AP10" s="17"/>
      <c r="AQ10" s="17">
        <v>0.13975398467622899</v>
      </c>
      <c r="AR10" s="17">
        <v>0.22900927063953599</v>
      </c>
      <c r="AS10" s="17"/>
      <c r="AT10" s="17">
        <v>0.150999638675609</v>
      </c>
      <c r="AU10" s="17">
        <v>0.226769929860129</v>
      </c>
      <c r="AV10" s="17"/>
      <c r="AW10" s="17">
        <v>0.11439567065803299</v>
      </c>
      <c r="AX10" s="17">
        <v>0.20646433976218301</v>
      </c>
      <c r="AY10" s="17">
        <v>0.26115621035939601</v>
      </c>
      <c r="AZ10" s="17">
        <v>0.221852089826992</v>
      </c>
      <c r="BA10" s="17">
        <v>9.7560973187989203E-2</v>
      </c>
      <c r="BB10" s="17"/>
      <c r="BC10" s="17">
        <v>0.187971166330028</v>
      </c>
      <c r="BD10" s="17"/>
      <c r="BE10" s="17">
        <v>0.23712658341776799</v>
      </c>
      <c r="BF10" s="17">
        <v>0.36552383415607798</v>
      </c>
      <c r="BG10" s="17">
        <v>0.24062209366676299</v>
      </c>
      <c r="BH10" s="17">
        <v>9.4987038674366406E-2</v>
      </c>
      <c r="BI10" s="17"/>
      <c r="BJ10" s="17">
        <v>0.21830162577006099</v>
      </c>
      <c r="BK10" s="17"/>
      <c r="BL10" s="17">
        <v>0.23216762331715399</v>
      </c>
      <c r="BM10" s="17"/>
      <c r="BN10" s="17">
        <v>0.229691359028321</v>
      </c>
      <c r="BO10" s="17"/>
      <c r="BP10" s="17">
        <v>0.206897366746396</v>
      </c>
      <c r="BQ10" s="17">
        <v>0.23327433214245799</v>
      </c>
    </row>
    <row r="11" spans="2:69" x14ac:dyDescent="0.35">
      <c r="B11" s="18" t="s">
        <v>139</v>
      </c>
      <c r="C11" s="17">
        <v>0.39221982290071</v>
      </c>
      <c r="D11" s="17">
        <v>0.42800276371253598</v>
      </c>
      <c r="E11" s="17">
        <v>0.36188259052180199</v>
      </c>
      <c r="F11" s="17"/>
      <c r="G11" s="17">
        <v>0.46495984118058897</v>
      </c>
      <c r="H11" s="17">
        <v>0.39386345124681799</v>
      </c>
      <c r="I11" s="17">
        <v>0.329396223716239</v>
      </c>
      <c r="J11" s="17">
        <v>0.43599733225514298</v>
      </c>
      <c r="K11" s="17">
        <v>0.29647796231940199</v>
      </c>
      <c r="L11" s="17"/>
      <c r="M11" s="17">
        <v>0.26987879793909098</v>
      </c>
      <c r="N11" s="17">
        <v>0.40718121493371401</v>
      </c>
      <c r="O11" s="17">
        <v>0.360120143304409</v>
      </c>
      <c r="P11" s="17">
        <v>0.36320166162874701</v>
      </c>
      <c r="Q11" s="17">
        <v>0.47667562121024398</v>
      </c>
      <c r="R11" s="17"/>
      <c r="S11" s="17">
        <v>0.35670842860840901</v>
      </c>
      <c r="T11" s="17">
        <v>0.41372083271445498</v>
      </c>
      <c r="U11" s="17">
        <v>0.372085144277507</v>
      </c>
      <c r="V11" s="17">
        <v>0.42902791522839701</v>
      </c>
      <c r="W11" s="17"/>
      <c r="X11" s="17">
        <v>0.39922657145748103</v>
      </c>
      <c r="Y11" s="17">
        <v>0.486953999482861</v>
      </c>
      <c r="Z11" s="17">
        <v>0.225857105944442</v>
      </c>
      <c r="AA11" s="17"/>
      <c r="AB11" s="17">
        <v>0.40120233765033098</v>
      </c>
      <c r="AC11" s="17">
        <v>0.37630418691322998</v>
      </c>
      <c r="AD11" s="17"/>
      <c r="AE11" s="17">
        <v>0.401520187964438</v>
      </c>
      <c r="AF11" s="17">
        <v>0.390228609401846</v>
      </c>
      <c r="AG11" s="17"/>
      <c r="AH11" s="17">
        <v>0.41580443891079599</v>
      </c>
      <c r="AI11" s="17">
        <v>0.31970444336745502</v>
      </c>
      <c r="AJ11" s="17"/>
      <c r="AK11" s="17">
        <v>0.37263901879835298</v>
      </c>
      <c r="AL11" s="17">
        <v>0.33413373726426499</v>
      </c>
      <c r="AM11" s="17">
        <v>0.36862112758541399</v>
      </c>
      <c r="AN11" s="17">
        <v>0.43980922367407299</v>
      </c>
      <c r="AO11" s="17">
        <v>0.59255296054614204</v>
      </c>
      <c r="AP11" s="17"/>
      <c r="AQ11" s="17">
        <v>0.52661846834465298</v>
      </c>
      <c r="AR11" s="17">
        <v>0.35128631633405999</v>
      </c>
      <c r="AS11" s="17"/>
      <c r="AT11" s="17">
        <v>0.51580469422986497</v>
      </c>
      <c r="AU11" s="17">
        <v>0.33610931805259803</v>
      </c>
      <c r="AV11" s="17"/>
      <c r="AW11" s="17">
        <v>0.33093484742756901</v>
      </c>
      <c r="AX11" s="17">
        <v>0.33808930683477501</v>
      </c>
      <c r="AY11" s="17">
        <v>0.41019048106355499</v>
      </c>
      <c r="AZ11" s="17">
        <v>0.47081923570945</v>
      </c>
      <c r="BA11" s="17">
        <v>0.44283066032072599</v>
      </c>
      <c r="BB11" s="17"/>
      <c r="BC11" s="17">
        <v>0.36235216390264202</v>
      </c>
      <c r="BD11" s="17"/>
      <c r="BE11" s="17">
        <v>0.343129809769401</v>
      </c>
      <c r="BF11" s="17">
        <v>0.26430122968654601</v>
      </c>
      <c r="BG11" s="17">
        <v>0.52850731905080195</v>
      </c>
      <c r="BH11" s="17">
        <v>0.425102457372942</v>
      </c>
      <c r="BI11" s="17"/>
      <c r="BJ11" s="17">
        <v>0.39324234193185897</v>
      </c>
      <c r="BK11" s="17"/>
      <c r="BL11" s="17">
        <v>0.39658944598454299</v>
      </c>
      <c r="BM11" s="17"/>
      <c r="BN11" s="17">
        <v>0.34145028057890098</v>
      </c>
      <c r="BO11" s="17"/>
      <c r="BP11" s="17">
        <v>0.39268797342350098</v>
      </c>
      <c r="BQ11" s="17">
        <v>0.41880347559487702</v>
      </c>
    </row>
    <row r="12" spans="2:69" x14ac:dyDescent="0.35">
      <c r="B12" s="18" t="s">
        <v>140</v>
      </c>
      <c r="C12" s="17">
        <v>0.23455116299082199</v>
      </c>
      <c r="D12" s="17">
        <v>0.23115528044417399</v>
      </c>
      <c r="E12" s="17">
        <v>0.2347193525124</v>
      </c>
      <c r="F12" s="17"/>
      <c r="G12" s="17">
        <v>0.20801801588497701</v>
      </c>
      <c r="H12" s="17">
        <v>0.27003570571739799</v>
      </c>
      <c r="I12" s="17">
        <v>0.26499394651861002</v>
      </c>
      <c r="J12" s="17">
        <v>0.246601703124677</v>
      </c>
      <c r="K12" s="17">
        <v>0.164770397364535</v>
      </c>
      <c r="L12" s="17"/>
      <c r="M12" s="17">
        <v>0.22302550496891199</v>
      </c>
      <c r="N12" s="17">
        <v>0.26442890940326602</v>
      </c>
      <c r="O12" s="17">
        <v>0.21548594336488699</v>
      </c>
      <c r="P12" s="17">
        <v>0.22254984804644401</v>
      </c>
      <c r="Q12" s="17">
        <v>0.205390009036057</v>
      </c>
      <c r="R12" s="17"/>
      <c r="S12" s="17">
        <v>0.306626094585779</v>
      </c>
      <c r="T12" s="17">
        <v>0.25674500228795999</v>
      </c>
      <c r="U12" s="17">
        <v>0.19543244709146301</v>
      </c>
      <c r="V12" s="17">
        <v>0.21187158697881001</v>
      </c>
      <c r="W12" s="17"/>
      <c r="X12" s="17">
        <v>0.237213232670451</v>
      </c>
      <c r="Y12" s="17">
        <v>0.19915791021954099</v>
      </c>
      <c r="Z12" s="17">
        <v>0.26189260203270298</v>
      </c>
      <c r="AA12" s="17"/>
      <c r="AB12" s="17">
        <v>0.24817165912554601</v>
      </c>
      <c r="AC12" s="17">
        <v>0.21041773660727001</v>
      </c>
      <c r="AD12" s="17"/>
      <c r="AE12" s="17">
        <v>0.207192235939793</v>
      </c>
      <c r="AF12" s="17">
        <v>0.240408724977385</v>
      </c>
      <c r="AG12" s="17"/>
      <c r="AH12" s="17">
        <v>0.23942824692088899</v>
      </c>
      <c r="AI12" s="17">
        <v>0.28219170634303398</v>
      </c>
      <c r="AJ12" s="17"/>
      <c r="AK12" s="17">
        <v>0.163695921306933</v>
      </c>
      <c r="AL12" s="17">
        <v>0.245816641395734</v>
      </c>
      <c r="AM12" s="17">
        <v>0.26947065880779902</v>
      </c>
      <c r="AN12" s="17">
        <v>0.20191178976368501</v>
      </c>
      <c r="AO12" s="17">
        <v>0.21910223850475799</v>
      </c>
      <c r="AP12" s="17"/>
      <c r="AQ12" s="17">
        <v>0.217647391815977</v>
      </c>
      <c r="AR12" s="17">
        <v>0.23969950824460901</v>
      </c>
      <c r="AS12" s="17"/>
      <c r="AT12" s="17">
        <v>0.19740416993384999</v>
      </c>
      <c r="AU12" s="17">
        <v>0.253301086627084</v>
      </c>
      <c r="AV12" s="17"/>
      <c r="AW12" s="17">
        <v>0.38037613156783301</v>
      </c>
      <c r="AX12" s="17">
        <v>0.29547079888212502</v>
      </c>
      <c r="AY12" s="17">
        <v>9.6047927393143398E-2</v>
      </c>
      <c r="AZ12" s="17">
        <v>0.19554532653225501</v>
      </c>
      <c r="BA12" s="17">
        <v>0.30493937186029602</v>
      </c>
      <c r="BB12" s="17"/>
      <c r="BC12" s="17">
        <v>0.33840845102989697</v>
      </c>
      <c r="BD12" s="17"/>
      <c r="BE12" s="17">
        <v>0.26805115243973898</v>
      </c>
      <c r="BF12" s="17">
        <v>2.9883111819161499E-2</v>
      </c>
      <c r="BG12" s="17">
        <v>0.15128237190923</v>
      </c>
      <c r="BH12" s="17">
        <v>0.36237151612497398</v>
      </c>
      <c r="BI12" s="17"/>
      <c r="BJ12" s="17">
        <v>0.24044407945349799</v>
      </c>
      <c r="BK12" s="17"/>
      <c r="BL12" s="17">
        <v>0.23196287319009501</v>
      </c>
      <c r="BM12" s="17"/>
      <c r="BN12" s="17">
        <v>0.26579080027552099</v>
      </c>
      <c r="BO12" s="17"/>
      <c r="BP12" s="17">
        <v>0.241068723583475</v>
      </c>
      <c r="BQ12" s="17">
        <v>0.199856504959433</v>
      </c>
    </row>
    <row r="13" spans="2:69" x14ac:dyDescent="0.35">
      <c r="B13" s="18" t="s">
        <v>141</v>
      </c>
      <c r="C13" s="19">
        <v>7.8113824578608299E-2</v>
      </c>
      <c r="D13" s="19">
        <v>5.7578547416171799E-2</v>
      </c>
      <c r="E13" s="19">
        <v>9.6652591120423598E-2</v>
      </c>
      <c r="F13" s="19"/>
      <c r="G13" s="19">
        <v>7.0810949507346996E-2</v>
      </c>
      <c r="H13" s="19">
        <v>0.107125182807616</v>
      </c>
      <c r="I13" s="19">
        <v>7.5467173174739693E-2</v>
      </c>
      <c r="J13" s="19">
        <v>4.4322647967999097E-2</v>
      </c>
      <c r="K13" s="19">
        <v>7.5690433965247605E-2</v>
      </c>
      <c r="L13" s="19"/>
      <c r="M13" s="19">
        <v>8.3831738331358499E-2</v>
      </c>
      <c r="N13" s="19">
        <v>6.7059751378853602E-2</v>
      </c>
      <c r="O13" s="19">
        <v>0.10626203050094001</v>
      </c>
      <c r="P13" s="19">
        <v>7.4243391666115405E-2</v>
      </c>
      <c r="Q13" s="19">
        <v>7.2857558301891098E-2</v>
      </c>
      <c r="R13" s="19"/>
      <c r="S13" s="19">
        <v>7.6358964264364004E-2</v>
      </c>
      <c r="T13" s="19">
        <v>5.6463986805324197E-2</v>
      </c>
      <c r="U13" s="19">
        <v>0.13795367318600599</v>
      </c>
      <c r="V13" s="19">
        <v>3.8169380108642501E-2</v>
      </c>
      <c r="W13" s="19"/>
      <c r="X13" s="19">
        <v>8.1455732654251004E-2</v>
      </c>
      <c r="Y13" s="19">
        <v>9.1787199366096403E-2</v>
      </c>
      <c r="Z13" s="19">
        <v>3.87351897485987E-2</v>
      </c>
      <c r="AA13" s="19"/>
      <c r="AB13" s="19">
        <v>8.0249057408176297E-2</v>
      </c>
      <c r="AC13" s="19">
        <v>7.4330520079680995E-2</v>
      </c>
      <c r="AD13" s="19"/>
      <c r="AE13" s="19">
        <v>8.37795714852205E-2</v>
      </c>
      <c r="AF13" s="19">
        <v>7.6900784913574799E-2</v>
      </c>
      <c r="AG13" s="19"/>
      <c r="AH13" s="19">
        <v>7.8589956672151198E-2</v>
      </c>
      <c r="AI13" s="19">
        <v>9.8543063908951706E-2</v>
      </c>
      <c r="AJ13" s="19"/>
      <c r="AK13" s="19">
        <v>8.8440289647201298E-2</v>
      </c>
      <c r="AL13" s="19">
        <v>7.0029241739129194E-2</v>
      </c>
      <c r="AM13" s="19">
        <v>9.8542921188644106E-2</v>
      </c>
      <c r="AN13" s="19">
        <v>6.9824160835115195E-2</v>
      </c>
      <c r="AO13" s="19">
        <v>2.1781114398537499E-2</v>
      </c>
      <c r="AP13" s="19"/>
      <c r="AQ13" s="19">
        <v>9.0764951148887593E-2</v>
      </c>
      <c r="AR13" s="19">
        <v>7.42606981514074E-2</v>
      </c>
      <c r="AS13" s="19"/>
      <c r="AT13" s="19">
        <v>8.6652250245541004E-2</v>
      </c>
      <c r="AU13" s="19">
        <v>7.60609892103805E-2</v>
      </c>
      <c r="AV13" s="19"/>
      <c r="AW13" s="19">
        <v>0.15582190464402901</v>
      </c>
      <c r="AX13" s="19">
        <v>9.0088950606312099E-2</v>
      </c>
      <c r="AY13" s="19">
        <v>4.1937851095697101E-2</v>
      </c>
      <c r="AZ13" s="19">
        <v>8.1216382392987604E-2</v>
      </c>
      <c r="BA13" s="19">
        <v>6.9831484869283297E-2</v>
      </c>
      <c r="BB13" s="19"/>
      <c r="BC13" s="19">
        <v>5.3115175288953799E-2</v>
      </c>
      <c r="BD13" s="19"/>
      <c r="BE13" s="19">
        <v>7.0955767418525495E-2</v>
      </c>
      <c r="BF13" s="19">
        <v>5.65198682569076E-2</v>
      </c>
      <c r="BG13" s="19">
        <v>5.3392760303504302E-2</v>
      </c>
      <c r="BH13" s="19">
        <v>6.86797224588519E-2</v>
      </c>
      <c r="BI13" s="19"/>
      <c r="BJ13" s="19">
        <v>8.3591717163884E-2</v>
      </c>
      <c r="BK13" s="19"/>
      <c r="BL13" s="19">
        <v>8.7201923378832494E-2</v>
      </c>
      <c r="BM13" s="19"/>
      <c r="BN13" s="19">
        <v>4.9911050164881801E-2</v>
      </c>
      <c r="BO13" s="19"/>
      <c r="BP13" s="19">
        <v>7.0949544460703104E-2</v>
      </c>
      <c r="BQ13" s="19">
        <v>8.3675216179702194E-2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B2:K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1" width="20.7265625" customWidth="1"/>
  </cols>
  <sheetData>
    <row r="2" spans="2:11" ht="40" customHeight="1" x14ac:dyDescent="0.35">
      <c r="D2" s="31" t="s">
        <v>335</v>
      </c>
      <c r="E2" s="27"/>
      <c r="F2" s="27"/>
      <c r="G2" s="27"/>
      <c r="H2" s="27"/>
      <c r="I2" s="27"/>
      <c r="J2" s="27"/>
      <c r="K2" s="27"/>
    </row>
    <row r="6" spans="2:11" ht="50" customHeight="1" x14ac:dyDescent="0.35">
      <c r="B6" s="20" t="s">
        <v>15</v>
      </c>
      <c r="C6" s="20" t="s">
        <v>322</v>
      </c>
      <c r="D6" s="20" t="s">
        <v>323</v>
      </c>
      <c r="E6" s="20" t="s">
        <v>324</v>
      </c>
      <c r="F6" s="20" t="s">
        <v>325</v>
      </c>
      <c r="G6" s="20" t="s">
        <v>326</v>
      </c>
      <c r="H6" s="20" t="s">
        <v>327</v>
      </c>
      <c r="I6" s="20" t="s">
        <v>328</v>
      </c>
      <c r="J6" s="20" t="s">
        <v>329</v>
      </c>
    </row>
    <row r="7" spans="2:11" x14ac:dyDescent="0.35">
      <c r="B7" s="18" t="s">
        <v>330</v>
      </c>
      <c r="C7" s="17">
        <v>0.13555900312998201</v>
      </c>
      <c r="D7" s="17">
        <v>0.19408636180021599</v>
      </c>
      <c r="E7" s="17">
        <v>0.21942377374668301</v>
      </c>
      <c r="F7" s="17">
        <v>0.24571417671144299</v>
      </c>
      <c r="G7" s="17">
        <v>0.11109092464771</v>
      </c>
      <c r="H7" s="17">
        <v>0.18605807852399101</v>
      </c>
      <c r="I7" s="17">
        <v>1.9680775487152899E-2</v>
      </c>
      <c r="J7" s="17">
        <v>5.86400877204055E-2</v>
      </c>
    </row>
    <row r="8" spans="2:11" x14ac:dyDescent="0.35">
      <c r="B8" s="18" t="s">
        <v>331</v>
      </c>
      <c r="C8" s="17">
        <v>0.29279183573755102</v>
      </c>
      <c r="D8" s="17">
        <v>0.32127651055599099</v>
      </c>
      <c r="E8" s="17">
        <v>0.489502607198322</v>
      </c>
      <c r="F8" s="17">
        <v>0.50236236450642002</v>
      </c>
      <c r="G8" s="17">
        <v>0.41991546160540699</v>
      </c>
      <c r="H8" s="17">
        <v>0.37050262977284099</v>
      </c>
      <c r="I8" s="17">
        <v>9.0916399938017894E-2</v>
      </c>
      <c r="J8" s="17">
        <v>0.15901917035770699</v>
      </c>
    </row>
    <row r="9" spans="2:11" x14ac:dyDescent="0.35">
      <c r="B9" s="18" t="s">
        <v>332</v>
      </c>
      <c r="C9" s="17">
        <v>0.135085077220162</v>
      </c>
      <c r="D9" s="17">
        <v>0.15773191889045399</v>
      </c>
      <c r="E9" s="17">
        <v>0.113112317417932</v>
      </c>
      <c r="F9" s="17">
        <v>0.112033360690107</v>
      </c>
      <c r="G9" s="17">
        <v>0.21517178446990001</v>
      </c>
      <c r="H9" s="17">
        <v>0.175297008077891</v>
      </c>
      <c r="I9" s="17">
        <v>0.140513516287156</v>
      </c>
      <c r="J9" s="17">
        <v>0.24744157743301401</v>
      </c>
    </row>
    <row r="10" spans="2:11" x14ac:dyDescent="0.35">
      <c r="B10" s="18" t="s">
        <v>333</v>
      </c>
      <c r="C10" s="17">
        <v>0.16350085942047199</v>
      </c>
      <c r="D10" s="17">
        <v>0.12309337329480501</v>
      </c>
      <c r="E10" s="17">
        <v>5.5880445678308799E-2</v>
      </c>
      <c r="F10" s="17">
        <v>5.3351263979715298E-2</v>
      </c>
      <c r="G10" s="17">
        <v>0.15958225295470599</v>
      </c>
      <c r="H10" s="17">
        <v>0.156339055368833</v>
      </c>
      <c r="I10" s="17">
        <v>0.72449876002494795</v>
      </c>
      <c r="J10" s="17">
        <v>0.45661252613719999</v>
      </c>
    </row>
    <row r="11" spans="2:11" ht="29" x14ac:dyDescent="0.35">
      <c r="B11" s="18" t="s">
        <v>334</v>
      </c>
      <c r="C11" s="17">
        <v>0.153901395253425</v>
      </c>
      <c r="D11" s="17">
        <v>0.129083608650301</v>
      </c>
      <c r="E11" s="17">
        <v>8.3564647422692706E-2</v>
      </c>
      <c r="F11" s="17">
        <v>6.6108570082838297E-2</v>
      </c>
      <c r="G11" s="17">
        <v>6.8845224469828006E-2</v>
      </c>
      <c r="H11" s="17">
        <v>7.2362665618255106E-2</v>
      </c>
      <c r="I11" s="17">
        <v>1.52558732103736E-2</v>
      </c>
      <c r="J11" s="17">
        <v>5.8682327109235197E-2</v>
      </c>
    </row>
    <row r="12" spans="2:11" x14ac:dyDescent="0.35">
      <c r="B12" s="18" t="s">
        <v>141</v>
      </c>
      <c r="C12" s="17">
        <v>0.119161829238407</v>
      </c>
      <c r="D12" s="17">
        <v>7.4728226808231601E-2</v>
      </c>
      <c r="E12" s="17">
        <v>3.8516208536062399E-2</v>
      </c>
      <c r="F12" s="17">
        <v>2.04302640294768E-2</v>
      </c>
      <c r="G12" s="17">
        <v>2.5394351852448399E-2</v>
      </c>
      <c r="H12" s="17">
        <v>3.9440562638189E-2</v>
      </c>
      <c r="I12" s="17">
        <v>9.1346750523513005E-3</v>
      </c>
      <c r="J12" s="17">
        <v>1.9604311242438301E-2</v>
      </c>
    </row>
    <row r="13" spans="2:11" x14ac:dyDescent="0.35">
      <c r="B13" s="16" t="s">
        <v>143</v>
      </c>
      <c r="C13" s="16"/>
      <c r="D13" s="16"/>
      <c r="E13" s="16"/>
      <c r="F13" s="16"/>
      <c r="G13" s="16"/>
      <c r="H13" s="16"/>
      <c r="I13" s="16"/>
      <c r="J13" s="16"/>
    </row>
    <row r="14" spans="2:11" x14ac:dyDescent="0.35">
      <c r="B14" t="s">
        <v>98</v>
      </c>
    </row>
    <row r="15" spans="2:11" x14ac:dyDescent="0.35">
      <c r="B15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K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146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4.9398669745779701E-2</v>
      </c>
      <c r="D9" s="17">
        <v>7.0170171835244197E-2</v>
      </c>
      <c r="E9" s="17">
        <v>2.9529556358364101E-2</v>
      </c>
      <c r="F9" s="17"/>
      <c r="G9" s="17">
        <v>3.5106189689663503E-2</v>
      </c>
      <c r="H9" s="17">
        <v>0.100909753025008</v>
      </c>
      <c r="I9" s="17">
        <v>1.4080246895689799E-2</v>
      </c>
      <c r="J9" s="17">
        <v>2.5289652564784E-2</v>
      </c>
      <c r="K9" s="17">
        <v>9.0029946953003398E-2</v>
      </c>
      <c r="L9" s="17"/>
      <c r="M9" s="17">
        <v>4.2735355699845802E-2</v>
      </c>
      <c r="N9" s="17">
        <v>4.1175331831322298E-2</v>
      </c>
      <c r="O9" s="17">
        <v>0.10122264193804301</v>
      </c>
      <c r="P9" s="17">
        <v>2.88632361389995E-2</v>
      </c>
      <c r="Q9" s="17">
        <v>1.8244988676719299E-2</v>
      </c>
      <c r="R9" s="17"/>
      <c r="S9" s="17">
        <v>7.2326121299311499E-2</v>
      </c>
      <c r="T9" s="17">
        <v>5.9260148629073701E-2</v>
      </c>
      <c r="U9" s="17">
        <v>3.8299362627342903E-2</v>
      </c>
      <c r="V9" s="17">
        <v>2.9788489050889402E-2</v>
      </c>
      <c r="W9" s="17"/>
      <c r="X9" s="17">
        <v>4.4691832340189898E-2</v>
      </c>
      <c r="Y9" s="17">
        <v>0</v>
      </c>
      <c r="Z9" s="17">
        <v>0.13023906720533701</v>
      </c>
      <c r="AA9" s="17"/>
      <c r="AB9" s="17">
        <v>4.7909220994410598E-2</v>
      </c>
      <c r="AC9" s="17">
        <v>5.1896733082864598E-2</v>
      </c>
      <c r="AD9" s="17"/>
      <c r="AE9" s="17">
        <v>4.3996797315508998E-2</v>
      </c>
      <c r="AF9" s="17">
        <v>5.0629581586349302E-2</v>
      </c>
      <c r="AG9" s="17"/>
      <c r="AH9" s="17">
        <v>2.4973466290842902E-2</v>
      </c>
      <c r="AI9" s="17">
        <v>8.10834865562126E-2</v>
      </c>
      <c r="AJ9" s="17"/>
      <c r="AK9" s="17">
        <v>3.5580897194567203E-2</v>
      </c>
      <c r="AL9" s="17">
        <v>6.4781316203016401E-2</v>
      </c>
      <c r="AM9" s="17">
        <v>5.5358853998479202E-2</v>
      </c>
      <c r="AN9" s="17">
        <v>2.0296623819975001E-2</v>
      </c>
      <c r="AO9" s="17">
        <v>4.2023207160121E-2</v>
      </c>
      <c r="AP9" s="17"/>
      <c r="AQ9" s="17">
        <v>5.0025899641309601E-2</v>
      </c>
      <c r="AR9" s="17">
        <v>4.9215669020685603E-2</v>
      </c>
      <c r="AS9" s="17"/>
      <c r="AT9" s="17">
        <v>3.51669066897531E-2</v>
      </c>
      <c r="AU9" s="17">
        <v>5.6911117781489398E-2</v>
      </c>
      <c r="AV9" s="17"/>
      <c r="AW9" s="17">
        <v>5.2421325974730898E-2</v>
      </c>
      <c r="AX9" s="17">
        <v>1.28852107681407E-2</v>
      </c>
      <c r="AY9" s="17">
        <v>7.4465577626638899E-2</v>
      </c>
      <c r="AZ9" s="17">
        <v>4.0382571699184903E-2</v>
      </c>
      <c r="BA9" s="17">
        <v>5.09609447858589E-2</v>
      </c>
      <c r="BB9" s="17"/>
      <c r="BC9" s="17">
        <v>2.66374317678293E-2</v>
      </c>
      <c r="BD9" s="17"/>
      <c r="BE9" s="17">
        <v>1.53903786348064E-2</v>
      </c>
      <c r="BF9" s="17">
        <v>0.11273219260514999</v>
      </c>
      <c r="BG9" s="17">
        <v>0</v>
      </c>
      <c r="BH9" s="17">
        <v>4.5934856879396198E-2</v>
      </c>
      <c r="BI9" s="17"/>
      <c r="BJ9" s="17">
        <v>4.7215671660510702E-2</v>
      </c>
      <c r="BK9" s="17"/>
      <c r="BL9" s="17">
        <v>5.2321888045778198E-2</v>
      </c>
      <c r="BM9" s="17"/>
      <c r="BN9" s="17">
        <v>3.2130478462998102E-2</v>
      </c>
      <c r="BO9" s="17"/>
      <c r="BP9" s="17">
        <v>4.7815508919717503E-2</v>
      </c>
      <c r="BQ9" s="17">
        <v>2.63470492137329E-2</v>
      </c>
    </row>
    <row r="10" spans="2:69" x14ac:dyDescent="0.35">
      <c r="B10" s="18" t="s">
        <v>138</v>
      </c>
      <c r="C10" s="17">
        <v>0.211531423216959</v>
      </c>
      <c r="D10" s="17">
        <v>0.181056608108703</v>
      </c>
      <c r="E10" s="17">
        <v>0.24068230283262099</v>
      </c>
      <c r="F10" s="17"/>
      <c r="G10" s="17">
        <v>0.22742024369307101</v>
      </c>
      <c r="H10" s="17">
        <v>0.185359594501769</v>
      </c>
      <c r="I10" s="17">
        <v>0.20717042768187</v>
      </c>
      <c r="J10" s="17">
        <v>0.17573371728339601</v>
      </c>
      <c r="K10" s="17">
        <v>0.27278417738369998</v>
      </c>
      <c r="L10" s="17"/>
      <c r="M10" s="17">
        <v>0.112715599687641</v>
      </c>
      <c r="N10" s="17">
        <v>0.157822165621299</v>
      </c>
      <c r="O10" s="17">
        <v>0.375447428417574</v>
      </c>
      <c r="P10" s="17">
        <v>0.219708257815492</v>
      </c>
      <c r="Q10" s="17">
        <v>0.14691786528988801</v>
      </c>
      <c r="R10" s="17"/>
      <c r="S10" s="17">
        <v>0.16733877419770499</v>
      </c>
      <c r="T10" s="17">
        <v>0.20282308099994001</v>
      </c>
      <c r="U10" s="17">
        <v>0.22298360673394399</v>
      </c>
      <c r="V10" s="17">
        <v>0.22649677444373401</v>
      </c>
      <c r="W10" s="17"/>
      <c r="X10" s="17">
        <v>0.21663582990525801</v>
      </c>
      <c r="Y10" s="17">
        <v>0.205585155133507</v>
      </c>
      <c r="Z10" s="17">
        <v>0.18622739867354901</v>
      </c>
      <c r="AA10" s="17"/>
      <c r="AB10" s="17">
        <v>0.18033393611811899</v>
      </c>
      <c r="AC10" s="17">
        <v>0.26385500847569998</v>
      </c>
      <c r="AD10" s="17"/>
      <c r="AE10" s="17">
        <v>0.24978079157073199</v>
      </c>
      <c r="AF10" s="17">
        <v>0.20281563049717299</v>
      </c>
      <c r="AG10" s="17"/>
      <c r="AH10" s="17">
        <v>0.223763365549492</v>
      </c>
      <c r="AI10" s="17">
        <v>0.167987239266915</v>
      </c>
      <c r="AJ10" s="17"/>
      <c r="AK10" s="17">
        <v>0.20296094527382</v>
      </c>
      <c r="AL10" s="17">
        <v>0.247166655725997</v>
      </c>
      <c r="AM10" s="17">
        <v>0.18793998890330499</v>
      </c>
      <c r="AN10" s="17">
        <v>0.20265424692970099</v>
      </c>
      <c r="AO10" s="17">
        <v>0.194496591634328</v>
      </c>
      <c r="AP10" s="17"/>
      <c r="AQ10" s="17">
        <v>0.158432112956924</v>
      </c>
      <c r="AR10" s="17">
        <v>0.227023689049377</v>
      </c>
      <c r="AS10" s="17"/>
      <c r="AT10" s="17">
        <v>0.19880918035131401</v>
      </c>
      <c r="AU10" s="17">
        <v>0.215333629472796</v>
      </c>
      <c r="AV10" s="17"/>
      <c r="AW10" s="17">
        <v>0.197872870666115</v>
      </c>
      <c r="AX10" s="17">
        <v>0.18083839142046901</v>
      </c>
      <c r="AY10" s="17">
        <v>0.32636342888201098</v>
      </c>
      <c r="AZ10" s="17">
        <v>0.12681778973302099</v>
      </c>
      <c r="BA10" s="17">
        <v>9.8261380809250495E-2</v>
      </c>
      <c r="BB10" s="17"/>
      <c r="BC10" s="17">
        <v>0.21959866459421201</v>
      </c>
      <c r="BD10" s="17"/>
      <c r="BE10" s="17">
        <v>0.20631831616513199</v>
      </c>
      <c r="BF10" s="17">
        <v>0.37237403332804703</v>
      </c>
      <c r="BG10" s="17">
        <v>0.124050831864168</v>
      </c>
      <c r="BH10" s="17">
        <v>0.16056355213069401</v>
      </c>
      <c r="BI10" s="17"/>
      <c r="BJ10" s="17">
        <v>0.22487547567489199</v>
      </c>
      <c r="BK10" s="17"/>
      <c r="BL10" s="17">
        <v>0.23541278196968099</v>
      </c>
      <c r="BM10" s="17"/>
      <c r="BN10" s="17">
        <v>0.21738328102788501</v>
      </c>
      <c r="BO10" s="17"/>
      <c r="BP10" s="17">
        <v>0.22106374265380499</v>
      </c>
      <c r="BQ10" s="17">
        <v>0.226096884638228</v>
      </c>
    </row>
    <row r="11" spans="2:69" x14ac:dyDescent="0.35">
      <c r="B11" s="18" t="s">
        <v>139</v>
      </c>
      <c r="C11" s="17">
        <v>0.52126063560431202</v>
      </c>
      <c r="D11" s="17">
        <v>0.52369785651876699</v>
      </c>
      <c r="E11" s="17">
        <v>0.51892929632557805</v>
      </c>
      <c r="F11" s="17"/>
      <c r="G11" s="17">
        <v>0.51812813363475096</v>
      </c>
      <c r="H11" s="17">
        <v>0.499457109456592</v>
      </c>
      <c r="I11" s="17">
        <v>0.52772152011935802</v>
      </c>
      <c r="J11" s="17">
        <v>0.50557008954224503</v>
      </c>
      <c r="K11" s="17">
        <v>0.57140116433403698</v>
      </c>
      <c r="L11" s="17"/>
      <c r="M11" s="17">
        <v>0.52212100911114701</v>
      </c>
      <c r="N11" s="17">
        <v>0.59330866060898801</v>
      </c>
      <c r="O11" s="17">
        <v>0.37764025540861401</v>
      </c>
      <c r="P11" s="17">
        <v>0.52434467721564304</v>
      </c>
      <c r="Q11" s="17">
        <v>0.55746196449459995</v>
      </c>
      <c r="R11" s="17"/>
      <c r="S11" s="17">
        <v>0.461145921067318</v>
      </c>
      <c r="T11" s="17">
        <v>0.59353259807273395</v>
      </c>
      <c r="U11" s="17">
        <v>0.48336141284915102</v>
      </c>
      <c r="V11" s="17">
        <v>0.59135277410225096</v>
      </c>
      <c r="W11" s="17"/>
      <c r="X11" s="17">
        <v>0.51490862898530199</v>
      </c>
      <c r="Y11" s="17">
        <v>0.57907435783959704</v>
      </c>
      <c r="Z11" s="17">
        <v>0.49992357089113898</v>
      </c>
      <c r="AA11" s="17"/>
      <c r="AB11" s="17">
        <v>0.51581615581720497</v>
      </c>
      <c r="AC11" s="17">
        <v>0.53039197049124398</v>
      </c>
      <c r="AD11" s="17"/>
      <c r="AE11" s="17">
        <v>0.38789362404059402</v>
      </c>
      <c r="AF11" s="17">
        <v>0.55165065976616301</v>
      </c>
      <c r="AG11" s="17"/>
      <c r="AH11" s="17">
        <v>0.52994911903972397</v>
      </c>
      <c r="AI11" s="17">
        <v>0.42139173784886103</v>
      </c>
      <c r="AJ11" s="17"/>
      <c r="AK11" s="17">
        <v>0.41883869824745101</v>
      </c>
      <c r="AL11" s="17">
        <v>0.50178302319241996</v>
      </c>
      <c r="AM11" s="17">
        <v>0.50601833676480901</v>
      </c>
      <c r="AN11" s="17">
        <v>0.56409038404370604</v>
      </c>
      <c r="AO11" s="17">
        <v>0.67316398424387403</v>
      </c>
      <c r="AP11" s="17"/>
      <c r="AQ11" s="17">
        <v>0.52045859871669298</v>
      </c>
      <c r="AR11" s="17">
        <v>0.52149463805386498</v>
      </c>
      <c r="AS11" s="17"/>
      <c r="AT11" s="17">
        <v>0.49170798296623103</v>
      </c>
      <c r="AU11" s="17">
        <v>0.53405761123442097</v>
      </c>
      <c r="AV11" s="17"/>
      <c r="AW11" s="17">
        <v>0.48612805065912401</v>
      </c>
      <c r="AX11" s="17">
        <v>0.49984634143150802</v>
      </c>
      <c r="AY11" s="17">
        <v>0.55944223738941001</v>
      </c>
      <c r="AZ11" s="17">
        <v>0.595124542362652</v>
      </c>
      <c r="BA11" s="17">
        <v>0.44478630832347898</v>
      </c>
      <c r="BB11" s="17"/>
      <c r="BC11" s="17">
        <v>0.40798963009064698</v>
      </c>
      <c r="BD11" s="17"/>
      <c r="BE11" s="17">
        <v>0.528158058339804</v>
      </c>
      <c r="BF11" s="17">
        <v>0.51489377406680303</v>
      </c>
      <c r="BG11" s="17">
        <v>0.64788939893879405</v>
      </c>
      <c r="BH11" s="17">
        <v>0.36685304897160997</v>
      </c>
      <c r="BI11" s="17"/>
      <c r="BJ11" s="17">
        <v>0.52683645284712699</v>
      </c>
      <c r="BK11" s="17"/>
      <c r="BL11" s="17">
        <v>0.54234439260126699</v>
      </c>
      <c r="BM11" s="17"/>
      <c r="BN11" s="17">
        <v>0.54341803372562003</v>
      </c>
      <c r="BO11" s="17"/>
      <c r="BP11" s="17">
        <v>0.522043976694471</v>
      </c>
      <c r="BQ11" s="17">
        <v>0.60930785449876002</v>
      </c>
    </row>
    <row r="12" spans="2:69" x14ac:dyDescent="0.35">
      <c r="B12" s="18" t="s">
        <v>140</v>
      </c>
      <c r="C12" s="17">
        <v>0.172287476982322</v>
      </c>
      <c r="D12" s="17">
        <v>0.188489034834849</v>
      </c>
      <c r="E12" s="17">
        <v>0.15678977303014199</v>
      </c>
      <c r="F12" s="17"/>
      <c r="G12" s="17">
        <v>0.159503181999402</v>
      </c>
      <c r="H12" s="17">
        <v>0.15723302478973999</v>
      </c>
      <c r="I12" s="17">
        <v>0.20114182925464399</v>
      </c>
      <c r="J12" s="17">
        <v>0.293406540609575</v>
      </c>
      <c r="K12" s="17">
        <v>3.2892355664629801E-2</v>
      </c>
      <c r="L12" s="17"/>
      <c r="M12" s="17">
        <v>0.27969267980152002</v>
      </c>
      <c r="N12" s="17">
        <v>0.18086117776846899</v>
      </c>
      <c r="O12" s="17">
        <v>7.4117585259433294E-2</v>
      </c>
      <c r="P12" s="17">
        <v>0.191011057505722</v>
      </c>
      <c r="Q12" s="17">
        <v>0.22181039284103099</v>
      </c>
      <c r="R12" s="17"/>
      <c r="S12" s="17">
        <v>0.21427292100155099</v>
      </c>
      <c r="T12" s="17">
        <v>0.10790885955038999</v>
      </c>
      <c r="U12" s="17">
        <v>0.210258947004168</v>
      </c>
      <c r="V12" s="17">
        <v>0.136082577696684</v>
      </c>
      <c r="W12" s="17"/>
      <c r="X12" s="17">
        <v>0.18040689208524499</v>
      </c>
      <c r="Y12" s="17">
        <v>0.11361066685903901</v>
      </c>
      <c r="Z12" s="17">
        <v>0.183609963229976</v>
      </c>
      <c r="AA12" s="17"/>
      <c r="AB12" s="17">
        <v>0.19885905822514699</v>
      </c>
      <c r="AC12" s="17">
        <v>0.12772233645630299</v>
      </c>
      <c r="AD12" s="17"/>
      <c r="AE12" s="17">
        <v>0.27510488243181702</v>
      </c>
      <c r="AF12" s="17">
        <v>0.14885871900662101</v>
      </c>
      <c r="AG12" s="17"/>
      <c r="AH12" s="17">
        <v>0.17010220926716399</v>
      </c>
      <c r="AI12" s="17">
        <v>0.28155813261090401</v>
      </c>
      <c r="AJ12" s="17"/>
      <c r="AK12" s="17">
        <v>0.30703856208959501</v>
      </c>
      <c r="AL12" s="17">
        <v>0.156964077047514</v>
      </c>
      <c r="AM12" s="17">
        <v>0.21417877270107799</v>
      </c>
      <c r="AN12" s="17">
        <v>0.116186529238786</v>
      </c>
      <c r="AO12" s="17">
        <v>4.3416663399341901E-2</v>
      </c>
      <c r="AP12" s="17"/>
      <c r="AQ12" s="17">
        <v>0.235757398944028</v>
      </c>
      <c r="AR12" s="17">
        <v>0.15376947931760299</v>
      </c>
      <c r="AS12" s="17"/>
      <c r="AT12" s="17">
        <v>0.23972826242074699</v>
      </c>
      <c r="AU12" s="17">
        <v>0.14229957971087501</v>
      </c>
      <c r="AV12" s="17"/>
      <c r="AW12" s="17">
        <v>0.143073418141035</v>
      </c>
      <c r="AX12" s="17">
        <v>0.253147517177085</v>
      </c>
      <c r="AY12" s="17">
        <v>3.9728756101939898E-2</v>
      </c>
      <c r="AZ12" s="17">
        <v>0.133312804751897</v>
      </c>
      <c r="BA12" s="17">
        <v>0.35503042129555201</v>
      </c>
      <c r="BB12" s="17"/>
      <c r="BC12" s="17">
        <v>0.33245555766339702</v>
      </c>
      <c r="BD12" s="17"/>
      <c r="BE12" s="17">
        <v>0.19877339399889701</v>
      </c>
      <c r="BF12" s="17">
        <v>0</v>
      </c>
      <c r="BG12" s="17">
        <v>0.127919533717094</v>
      </c>
      <c r="BH12" s="17">
        <v>0.40368111357860098</v>
      </c>
      <c r="BI12" s="17"/>
      <c r="BJ12" s="17">
        <v>0.14894659713646599</v>
      </c>
      <c r="BK12" s="17"/>
      <c r="BL12" s="17">
        <v>0.13188276038325999</v>
      </c>
      <c r="BM12" s="17"/>
      <c r="BN12" s="17">
        <v>0.19477969011114901</v>
      </c>
      <c r="BO12" s="17"/>
      <c r="BP12" s="17">
        <v>0.18338284967089699</v>
      </c>
      <c r="BQ12" s="17">
        <v>0.11453324882041099</v>
      </c>
    </row>
    <row r="13" spans="2:69" x14ac:dyDescent="0.35">
      <c r="B13" s="18" t="s">
        <v>141</v>
      </c>
      <c r="C13" s="19">
        <v>4.5521794450626797E-2</v>
      </c>
      <c r="D13" s="19">
        <v>3.6586328702436798E-2</v>
      </c>
      <c r="E13" s="19">
        <v>5.4069071453295099E-2</v>
      </c>
      <c r="F13" s="19"/>
      <c r="G13" s="19">
        <v>5.9842250983112501E-2</v>
      </c>
      <c r="H13" s="19">
        <v>5.7040518226891802E-2</v>
      </c>
      <c r="I13" s="19">
        <v>4.9885976048437697E-2</v>
      </c>
      <c r="J13" s="19">
        <v>0</v>
      </c>
      <c r="K13" s="19">
        <v>3.2892355664629801E-2</v>
      </c>
      <c r="L13" s="19"/>
      <c r="M13" s="19">
        <v>4.2735355699845802E-2</v>
      </c>
      <c r="N13" s="19">
        <v>2.6832664169921298E-2</v>
      </c>
      <c r="O13" s="19">
        <v>7.1572088976335504E-2</v>
      </c>
      <c r="P13" s="19">
        <v>3.6072771324143098E-2</v>
      </c>
      <c r="Q13" s="19">
        <v>5.5564788697761797E-2</v>
      </c>
      <c r="R13" s="19"/>
      <c r="S13" s="19">
        <v>8.4916262434114806E-2</v>
      </c>
      <c r="T13" s="19">
        <v>3.6475312747862303E-2</v>
      </c>
      <c r="U13" s="19">
        <v>4.5096670785393402E-2</v>
      </c>
      <c r="V13" s="19">
        <v>1.6279384706441601E-2</v>
      </c>
      <c r="W13" s="19"/>
      <c r="X13" s="19">
        <v>4.3356816684005699E-2</v>
      </c>
      <c r="Y13" s="19">
        <v>0.101729820167857</v>
      </c>
      <c r="Z13" s="19">
        <v>0</v>
      </c>
      <c r="AA13" s="19"/>
      <c r="AB13" s="19">
        <v>5.70816288451194E-2</v>
      </c>
      <c r="AC13" s="19">
        <v>2.6133951493889002E-2</v>
      </c>
      <c r="AD13" s="19"/>
      <c r="AE13" s="19">
        <v>4.3223904641347503E-2</v>
      </c>
      <c r="AF13" s="19">
        <v>4.6045409143694399E-2</v>
      </c>
      <c r="AG13" s="19"/>
      <c r="AH13" s="19">
        <v>5.1211839852777198E-2</v>
      </c>
      <c r="AI13" s="19">
        <v>4.7979403717108099E-2</v>
      </c>
      <c r="AJ13" s="19"/>
      <c r="AK13" s="19">
        <v>3.5580897194567203E-2</v>
      </c>
      <c r="AL13" s="19">
        <v>2.9304927831052301E-2</v>
      </c>
      <c r="AM13" s="19">
        <v>3.6504047632328597E-2</v>
      </c>
      <c r="AN13" s="19">
        <v>9.6772215967831907E-2</v>
      </c>
      <c r="AO13" s="19">
        <v>4.68995535623353E-2</v>
      </c>
      <c r="AP13" s="19"/>
      <c r="AQ13" s="19">
        <v>3.5325989741045997E-2</v>
      </c>
      <c r="AR13" s="19">
        <v>4.84965245584702E-2</v>
      </c>
      <c r="AS13" s="19"/>
      <c r="AT13" s="19">
        <v>3.4587667571955201E-2</v>
      </c>
      <c r="AU13" s="19">
        <v>5.1398061800418698E-2</v>
      </c>
      <c r="AV13" s="19"/>
      <c r="AW13" s="19">
        <v>0.12050433455899499</v>
      </c>
      <c r="AX13" s="19">
        <v>5.3282539202796603E-2</v>
      </c>
      <c r="AY13" s="19">
        <v>0</v>
      </c>
      <c r="AZ13" s="19">
        <v>0.10436229145324501</v>
      </c>
      <c r="BA13" s="19">
        <v>5.09609447858589E-2</v>
      </c>
      <c r="BB13" s="19"/>
      <c r="BC13" s="19">
        <v>1.33187158839146E-2</v>
      </c>
      <c r="BD13" s="19"/>
      <c r="BE13" s="19">
        <v>5.13598528613598E-2</v>
      </c>
      <c r="BF13" s="19">
        <v>0</v>
      </c>
      <c r="BG13" s="19">
        <v>0.100140235479943</v>
      </c>
      <c r="BH13" s="19">
        <v>2.2967428439698099E-2</v>
      </c>
      <c r="BI13" s="19"/>
      <c r="BJ13" s="19">
        <v>5.2125802681004703E-2</v>
      </c>
      <c r="BK13" s="19"/>
      <c r="BL13" s="19">
        <v>3.8038177000014099E-2</v>
      </c>
      <c r="BM13" s="19"/>
      <c r="BN13" s="19">
        <v>1.2288516672347099E-2</v>
      </c>
      <c r="BO13" s="19"/>
      <c r="BP13" s="19">
        <v>2.56939220611095E-2</v>
      </c>
      <c r="BQ13" s="19">
        <v>2.3714962828869202E-2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336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506</v>
      </c>
      <c r="D7" s="10">
        <v>267</v>
      </c>
      <c r="E7" s="10">
        <v>238</v>
      </c>
      <c r="F7" s="10"/>
      <c r="G7" s="10">
        <v>160</v>
      </c>
      <c r="H7" s="10">
        <v>123</v>
      </c>
      <c r="I7" s="10">
        <v>96</v>
      </c>
      <c r="J7" s="10">
        <v>82</v>
      </c>
      <c r="K7" s="10">
        <v>45</v>
      </c>
      <c r="L7" s="10"/>
      <c r="M7" s="10">
        <v>45</v>
      </c>
      <c r="N7" s="10">
        <v>199</v>
      </c>
      <c r="O7" s="10">
        <v>100</v>
      </c>
      <c r="P7" s="10">
        <v>65</v>
      </c>
      <c r="Q7" s="10">
        <v>97</v>
      </c>
      <c r="R7" s="10"/>
      <c r="S7" s="10">
        <v>94</v>
      </c>
      <c r="T7" s="10">
        <v>120</v>
      </c>
      <c r="U7" s="10">
        <v>77</v>
      </c>
      <c r="V7" s="10">
        <v>122</v>
      </c>
      <c r="W7" s="10"/>
      <c r="X7" s="10">
        <v>402</v>
      </c>
      <c r="Y7" s="10">
        <v>68</v>
      </c>
      <c r="Z7" s="10">
        <v>36</v>
      </c>
      <c r="AA7" s="10"/>
      <c r="AB7" s="10">
        <v>347</v>
      </c>
      <c r="AC7" s="10">
        <v>159</v>
      </c>
      <c r="AD7" s="10"/>
      <c r="AE7" s="10">
        <v>93</v>
      </c>
      <c r="AF7" s="10">
        <v>412</v>
      </c>
      <c r="AG7" s="10"/>
      <c r="AH7" s="10">
        <v>405</v>
      </c>
      <c r="AI7" s="10">
        <v>72</v>
      </c>
      <c r="AJ7" s="10"/>
      <c r="AK7" s="10">
        <v>62</v>
      </c>
      <c r="AL7" s="10">
        <v>146</v>
      </c>
      <c r="AM7" s="10">
        <v>172</v>
      </c>
      <c r="AN7" s="10">
        <v>83</v>
      </c>
      <c r="AO7" s="10">
        <v>43</v>
      </c>
      <c r="AP7" s="10"/>
      <c r="AQ7" s="10">
        <v>118</v>
      </c>
      <c r="AR7" s="10">
        <v>388</v>
      </c>
      <c r="AS7" s="10"/>
      <c r="AT7" s="10">
        <v>167</v>
      </c>
      <c r="AU7" s="10">
        <v>327</v>
      </c>
      <c r="AV7" s="10"/>
      <c r="AW7" s="10">
        <v>29</v>
      </c>
      <c r="AX7" s="10">
        <v>204</v>
      </c>
      <c r="AY7" s="10">
        <v>106</v>
      </c>
      <c r="AZ7" s="10">
        <v>52</v>
      </c>
      <c r="BA7" s="10">
        <v>67</v>
      </c>
      <c r="BB7" s="10"/>
      <c r="BC7" s="10">
        <v>168</v>
      </c>
      <c r="BD7" s="10"/>
      <c r="BE7" s="10">
        <v>162</v>
      </c>
      <c r="BF7" s="10">
        <v>63</v>
      </c>
      <c r="BG7" s="10">
        <v>59</v>
      </c>
      <c r="BH7" s="10">
        <v>117</v>
      </c>
      <c r="BI7" s="10"/>
      <c r="BJ7" s="10">
        <v>439</v>
      </c>
      <c r="BK7" s="10"/>
      <c r="BL7" s="10">
        <v>300</v>
      </c>
      <c r="BM7" s="10"/>
      <c r="BN7" s="10">
        <v>107</v>
      </c>
      <c r="BO7" s="10"/>
      <c r="BP7" s="10">
        <v>429</v>
      </c>
      <c r="BQ7" s="10">
        <v>68</v>
      </c>
    </row>
    <row r="8" spans="2:69" ht="30" customHeight="1" x14ac:dyDescent="0.35">
      <c r="B8" s="11" t="s">
        <v>20</v>
      </c>
      <c r="C8" s="11">
        <v>504</v>
      </c>
      <c r="D8" s="11">
        <v>222</v>
      </c>
      <c r="E8" s="11">
        <v>281</v>
      </c>
      <c r="F8" s="11"/>
      <c r="G8" s="11">
        <v>139</v>
      </c>
      <c r="H8" s="11">
        <v>119</v>
      </c>
      <c r="I8" s="11">
        <v>110</v>
      </c>
      <c r="J8" s="11">
        <v>74</v>
      </c>
      <c r="K8" s="11">
        <v>62</v>
      </c>
      <c r="L8" s="11"/>
      <c r="M8" s="11">
        <v>44</v>
      </c>
      <c r="N8" s="11">
        <v>206</v>
      </c>
      <c r="O8" s="11">
        <v>107</v>
      </c>
      <c r="P8" s="11">
        <v>65</v>
      </c>
      <c r="Q8" s="11">
        <v>83</v>
      </c>
      <c r="R8" s="11"/>
      <c r="S8" s="11">
        <v>99</v>
      </c>
      <c r="T8" s="11">
        <v>124</v>
      </c>
      <c r="U8" s="11">
        <v>79</v>
      </c>
      <c r="V8" s="11">
        <v>110</v>
      </c>
      <c r="W8" s="11"/>
      <c r="X8" s="11">
        <v>391</v>
      </c>
      <c r="Y8" s="11">
        <v>74</v>
      </c>
      <c r="Z8" s="11">
        <v>39</v>
      </c>
      <c r="AA8" s="11"/>
      <c r="AB8" s="11">
        <v>341</v>
      </c>
      <c r="AC8" s="11">
        <v>163</v>
      </c>
      <c r="AD8" s="11"/>
      <c r="AE8" s="11">
        <v>87</v>
      </c>
      <c r="AF8" s="11">
        <v>416</v>
      </c>
      <c r="AG8" s="11"/>
      <c r="AH8" s="11">
        <v>399</v>
      </c>
      <c r="AI8" s="11">
        <v>69</v>
      </c>
      <c r="AJ8" s="11"/>
      <c r="AK8" s="11">
        <v>64</v>
      </c>
      <c r="AL8" s="11">
        <v>141</v>
      </c>
      <c r="AM8" s="11">
        <v>172</v>
      </c>
      <c r="AN8" s="11">
        <v>84</v>
      </c>
      <c r="AO8" s="11">
        <v>43</v>
      </c>
      <c r="AP8" s="11"/>
      <c r="AQ8" s="11">
        <v>112</v>
      </c>
      <c r="AR8" s="11">
        <v>392</v>
      </c>
      <c r="AS8" s="11"/>
      <c r="AT8" s="11">
        <v>159</v>
      </c>
      <c r="AU8" s="11">
        <v>333</v>
      </c>
      <c r="AV8" s="11"/>
      <c r="AW8" s="11">
        <v>27</v>
      </c>
      <c r="AX8" s="11">
        <v>208</v>
      </c>
      <c r="AY8" s="11">
        <v>105</v>
      </c>
      <c r="AZ8" s="11">
        <v>53</v>
      </c>
      <c r="BA8" s="11">
        <v>61</v>
      </c>
      <c r="BB8" s="11"/>
      <c r="BC8" s="11">
        <v>164</v>
      </c>
      <c r="BD8" s="11"/>
      <c r="BE8" s="11">
        <v>165</v>
      </c>
      <c r="BF8" s="11">
        <v>64</v>
      </c>
      <c r="BG8" s="11">
        <v>60</v>
      </c>
      <c r="BH8" s="11">
        <v>110</v>
      </c>
      <c r="BI8" s="11"/>
      <c r="BJ8" s="11">
        <v>444</v>
      </c>
      <c r="BK8" s="11"/>
      <c r="BL8" s="11">
        <v>295</v>
      </c>
      <c r="BM8" s="11"/>
      <c r="BN8" s="11">
        <v>102</v>
      </c>
      <c r="BO8" s="11"/>
      <c r="BP8" s="11">
        <v>430</v>
      </c>
      <c r="BQ8" s="11">
        <v>64</v>
      </c>
    </row>
    <row r="9" spans="2:69" x14ac:dyDescent="0.35">
      <c r="B9" s="18" t="s">
        <v>330</v>
      </c>
      <c r="C9" s="17">
        <v>0.13555900312998201</v>
      </c>
      <c r="D9" s="17">
        <v>0.137876683026188</v>
      </c>
      <c r="E9" s="17">
        <v>0.13420317227610001</v>
      </c>
      <c r="F9" s="17"/>
      <c r="G9" s="17">
        <v>0.16554010760065899</v>
      </c>
      <c r="H9" s="17">
        <v>0.114671126688242</v>
      </c>
      <c r="I9" s="17">
        <v>0.154473462151277</v>
      </c>
      <c r="J9" s="17">
        <v>0.107678654005692</v>
      </c>
      <c r="K9" s="17">
        <v>0.10867357452563001</v>
      </c>
      <c r="L9" s="17"/>
      <c r="M9" s="17">
        <v>0.153149089412667</v>
      </c>
      <c r="N9" s="17">
        <v>0.13286861991069801</v>
      </c>
      <c r="O9" s="17">
        <v>0.155236906764152</v>
      </c>
      <c r="P9" s="17">
        <v>0.12657831875634801</v>
      </c>
      <c r="Q9" s="17">
        <v>0.11478209557128299</v>
      </c>
      <c r="R9" s="17"/>
      <c r="S9" s="17">
        <v>6.6434650354379801E-2</v>
      </c>
      <c r="T9" s="17">
        <v>0.14814841083783101</v>
      </c>
      <c r="U9" s="17">
        <v>0.15876184683241701</v>
      </c>
      <c r="V9" s="17">
        <v>0.12749894752472701</v>
      </c>
      <c r="W9" s="17"/>
      <c r="X9" s="17">
        <v>0.120908890747553</v>
      </c>
      <c r="Y9" s="17">
        <v>0.196022414315523</v>
      </c>
      <c r="Z9" s="17">
        <v>0.167019853756287</v>
      </c>
      <c r="AA9" s="17"/>
      <c r="AB9" s="17">
        <v>0.120781901625154</v>
      </c>
      <c r="AC9" s="17">
        <v>0.16659125775435099</v>
      </c>
      <c r="AD9" s="17"/>
      <c r="AE9" s="17">
        <v>0.118291487370641</v>
      </c>
      <c r="AF9" s="17">
        <v>0.13939560621251801</v>
      </c>
      <c r="AG9" s="17"/>
      <c r="AH9" s="17">
        <v>0.11928020183393</v>
      </c>
      <c r="AI9" s="17">
        <v>0.18897835132454099</v>
      </c>
      <c r="AJ9" s="17"/>
      <c r="AK9" s="17">
        <v>0.159980859487138</v>
      </c>
      <c r="AL9" s="17">
        <v>0.11724355904263301</v>
      </c>
      <c r="AM9" s="17">
        <v>0.142207315610963</v>
      </c>
      <c r="AN9" s="17">
        <v>0.167775818905572</v>
      </c>
      <c r="AO9" s="17">
        <v>7.0911556919072499E-2</v>
      </c>
      <c r="AP9" s="17"/>
      <c r="AQ9" s="17">
        <v>9.9412692669258201E-2</v>
      </c>
      <c r="AR9" s="17">
        <v>0.14593754858267199</v>
      </c>
      <c r="AS9" s="17"/>
      <c r="AT9" s="17">
        <v>0.120467904387975</v>
      </c>
      <c r="AU9" s="17">
        <v>0.13505734739178599</v>
      </c>
      <c r="AV9" s="17"/>
      <c r="AW9" s="17">
        <v>0.14255220933232499</v>
      </c>
      <c r="AX9" s="17">
        <v>5.6115596103762599E-2</v>
      </c>
      <c r="AY9" s="17">
        <v>0.28013391730286702</v>
      </c>
      <c r="AZ9" s="17">
        <v>0.20794451734671099</v>
      </c>
      <c r="BA9" s="17">
        <v>7.4056007375560395E-2</v>
      </c>
      <c r="BB9" s="17"/>
      <c r="BC9" s="17">
        <v>7.2070631757105194E-2</v>
      </c>
      <c r="BD9" s="17"/>
      <c r="BE9" s="17">
        <v>6.8319069565590904E-2</v>
      </c>
      <c r="BF9" s="17">
        <v>0.35723067358388</v>
      </c>
      <c r="BG9" s="17">
        <v>0.202912709271792</v>
      </c>
      <c r="BH9" s="17">
        <v>6.6025080236014999E-2</v>
      </c>
      <c r="BI9" s="17"/>
      <c r="BJ9" s="17">
        <v>0.12293273362175999</v>
      </c>
      <c r="BK9" s="17"/>
      <c r="BL9" s="17">
        <v>0.15440186231403499</v>
      </c>
      <c r="BM9" s="17"/>
      <c r="BN9" s="17">
        <v>0.170988719758942</v>
      </c>
      <c r="BO9" s="17"/>
      <c r="BP9" s="17">
        <v>0.14560260300950201</v>
      </c>
      <c r="BQ9" s="17">
        <v>5.5851361484486897E-2</v>
      </c>
    </row>
    <row r="10" spans="2:69" x14ac:dyDescent="0.35">
      <c r="B10" s="18" t="s">
        <v>331</v>
      </c>
      <c r="C10" s="17">
        <v>0.29279183573755102</v>
      </c>
      <c r="D10" s="17">
        <v>0.33242187067922802</v>
      </c>
      <c r="E10" s="17">
        <v>0.26243873022282899</v>
      </c>
      <c r="F10" s="17"/>
      <c r="G10" s="17">
        <v>0.27905430526931302</v>
      </c>
      <c r="H10" s="17">
        <v>0.239389803934692</v>
      </c>
      <c r="I10" s="17">
        <v>0.324938678434951</v>
      </c>
      <c r="J10" s="17">
        <v>0.25954474629660701</v>
      </c>
      <c r="K10" s="17">
        <v>0.40885900642945</v>
      </c>
      <c r="L10" s="17"/>
      <c r="M10" s="17">
        <v>0.320305288536195</v>
      </c>
      <c r="N10" s="17">
        <v>0.24068254003435599</v>
      </c>
      <c r="O10" s="17">
        <v>0.395342409885445</v>
      </c>
      <c r="P10" s="17">
        <v>0.25572683733236201</v>
      </c>
      <c r="Q10" s="17">
        <v>0.304261476755945</v>
      </c>
      <c r="R10" s="17"/>
      <c r="S10" s="17">
        <v>0.31785463099331401</v>
      </c>
      <c r="T10" s="17">
        <v>0.32617078987032799</v>
      </c>
      <c r="U10" s="17">
        <v>0.36010918579004098</v>
      </c>
      <c r="V10" s="17">
        <v>0.237925537712979</v>
      </c>
      <c r="W10" s="17"/>
      <c r="X10" s="17">
        <v>0.30324216212996702</v>
      </c>
      <c r="Y10" s="17">
        <v>0.28915707818729902</v>
      </c>
      <c r="Z10" s="17">
        <v>0.19537896105093799</v>
      </c>
      <c r="AA10" s="17"/>
      <c r="AB10" s="17">
        <v>0.29250655023279998</v>
      </c>
      <c r="AC10" s="17">
        <v>0.29339094188980902</v>
      </c>
      <c r="AD10" s="17"/>
      <c r="AE10" s="17">
        <v>0.33022944433692702</v>
      </c>
      <c r="AF10" s="17">
        <v>0.285410836954615</v>
      </c>
      <c r="AG10" s="17"/>
      <c r="AH10" s="17">
        <v>0.29374561594194698</v>
      </c>
      <c r="AI10" s="17">
        <v>0.21598199377439101</v>
      </c>
      <c r="AJ10" s="17"/>
      <c r="AK10" s="17">
        <v>0.387879457048659</v>
      </c>
      <c r="AL10" s="17">
        <v>0.316019614067924</v>
      </c>
      <c r="AM10" s="17">
        <v>0.23612319762123199</v>
      </c>
      <c r="AN10" s="17">
        <v>0.26832706157562303</v>
      </c>
      <c r="AO10" s="17">
        <v>0.349318503831689</v>
      </c>
      <c r="AP10" s="17"/>
      <c r="AQ10" s="17">
        <v>0.29554416938170902</v>
      </c>
      <c r="AR10" s="17">
        <v>0.29200156919408499</v>
      </c>
      <c r="AS10" s="17"/>
      <c r="AT10" s="17">
        <v>0.26029271232575901</v>
      </c>
      <c r="AU10" s="17">
        <v>0.30781248671480699</v>
      </c>
      <c r="AV10" s="17"/>
      <c r="AW10" s="17">
        <v>0</v>
      </c>
      <c r="AX10" s="17">
        <v>0.23737958274517701</v>
      </c>
      <c r="AY10" s="17">
        <v>0.46627773853446602</v>
      </c>
      <c r="AZ10" s="17">
        <v>0.372075643044388</v>
      </c>
      <c r="BA10" s="17">
        <v>0.20128388697601299</v>
      </c>
      <c r="BB10" s="17"/>
      <c r="BC10" s="17">
        <v>0.25704654402764399</v>
      </c>
      <c r="BD10" s="17"/>
      <c r="BE10" s="17">
        <v>0.26624033985134299</v>
      </c>
      <c r="BF10" s="17">
        <v>0.394517570581078</v>
      </c>
      <c r="BG10" s="17">
        <v>0.38541610807426002</v>
      </c>
      <c r="BH10" s="17">
        <v>0.206545189159279</v>
      </c>
      <c r="BI10" s="17"/>
      <c r="BJ10" s="17">
        <v>0.30260673901170398</v>
      </c>
      <c r="BK10" s="17"/>
      <c r="BL10" s="17">
        <v>0.27452668521909801</v>
      </c>
      <c r="BM10" s="17"/>
      <c r="BN10" s="17">
        <v>0.34187382929798998</v>
      </c>
      <c r="BO10" s="17"/>
      <c r="BP10" s="17">
        <v>0.27655865132266699</v>
      </c>
      <c r="BQ10" s="17">
        <v>0.426576083523871</v>
      </c>
    </row>
    <row r="11" spans="2:69" x14ac:dyDescent="0.35">
      <c r="B11" s="18" t="s">
        <v>332</v>
      </c>
      <c r="C11" s="17">
        <v>0.135085077220162</v>
      </c>
      <c r="D11" s="17">
        <v>0.119246218986704</v>
      </c>
      <c r="E11" s="17">
        <v>0.14810878912380801</v>
      </c>
      <c r="F11" s="17"/>
      <c r="G11" s="17">
        <v>0.12853170037785699</v>
      </c>
      <c r="H11" s="17">
        <v>0.112687719489743</v>
      </c>
      <c r="I11" s="17">
        <v>0.14465163712923801</v>
      </c>
      <c r="J11" s="17">
        <v>0.1269341458503</v>
      </c>
      <c r="K11" s="17">
        <v>0.18552874736399499</v>
      </c>
      <c r="L11" s="17"/>
      <c r="M11" s="17">
        <v>9.0845024243127806E-2</v>
      </c>
      <c r="N11" s="17">
        <v>0.16325102305304001</v>
      </c>
      <c r="O11" s="17">
        <v>0.120242345854824</v>
      </c>
      <c r="P11" s="17">
        <v>0.13260980538582501</v>
      </c>
      <c r="Q11" s="17">
        <v>0.10970002824149</v>
      </c>
      <c r="R11" s="17"/>
      <c r="S11" s="17">
        <v>0.114059368607753</v>
      </c>
      <c r="T11" s="17">
        <v>0.15611474197361599</v>
      </c>
      <c r="U11" s="17">
        <v>0.14680335406985301</v>
      </c>
      <c r="V11" s="17">
        <v>0.16963911764506501</v>
      </c>
      <c r="W11" s="17"/>
      <c r="X11" s="17">
        <v>0.131386262393696</v>
      </c>
      <c r="Y11" s="17">
        <v>0.12676601144643901</v>
      </c>
      <c r="Z11" s="17">
        <v>0.18779708772119999</v>
      </c>
      <c r="AA11" s="17"/>
      <c r="AB11" s="17">
        <v>0.11968372976625399</v>
      </c>
      <c r="AC11" s="17">
        <v>0.16742826276246101</v>
      </c>
      <c r="AD11" s="17"/>
      <c r="AE11" s="17">
        <v>0.116105796873732</v>
      </c>
      <c r="AF11" s="17">
        <v>0.139279789050924</v>
      </c>
      <c r="AG11" s="17"/>
      <c r="AH11" s="17">
        <v>0.143878807338537</v>
      </c>
      <c r="AI11" s="17">
        <v>7.5917053673003998E-2</v>
      </c>
      <c r="AJ11" s="17"/>
      <c r="AK11" s="17">
        <v>0.12906985647453101</v>
      </c>
      <c r="AL11" s="17">
        <v>0.113416496379756</v>
      </c>
      <c r="AM11" s="17">
        <v>0.168930285960603</v>
      </c>
      <c r="AN11" s="17">
        <v>0.12841601733593999</v>
      </c>
      <c r="AO11" s="17">
        <v>9.3109405804872897E-2</v>
      </c>
      <c r="AP11" s="17"/>
      <c r="AQ11" s="17">
        <v>0.110750320977933</v>
      </c>
      <c r="AR11" s="17">
        <v>0.14207221838397499</v>
      </c>
      <c r="AS11" s="17"/>
      <c r="AT11" s="17">
        <v>0.111844547430401</v>
      </c>
      <c r="AU11" s="17">
        <v>0.15099690956759801</v>
      </c>
      <c r="AV11" s="17"/>
      <c r="AW11" s="17">
        <v>0.22768996490091101</v>
      </c>
      <c r="AX11" s="17">
        <v>0.20948777362066001</v>
      </c>
      <c r="AY11" s="17">
        <v>5.6044947129767902E-2</v>
      </c>
      <c r="AZ11" s="17">
        <v>2.56364703236166E-2</v>
      </c>
      <c r="BA11" s="17">
        <v>0.15586306725490201</v>
      </c>
      <c r="BB11" s="17"/>
      <c r="BC11" s="17">
        <v>0.21038864531179</v>
      </c>
      <c r="BD11" s="17"/>
      <c r="BE11" s="17">
        <v>0.179263704119036</v>
      </c>
      <c r="BF11" s="17">
        <v>9.8884165919095698E-2</v>
      </c>
      <c r="BG11" s="17">
        <v>2.2301982131695298E-2</v>
      </c>
      <c r="BH11" s="17">
        <v>0.21868119895444599</v>
      </c>
      <c r="BI11" s="17"/>
      <c r="BJ11" s="17">
        <v>0.13880908964557301</v>
      </c>
      <c r="BK11" s="17"/>
      <c r="BL11" s="17">
        <v>0.14043587780227601</v>
      </c>
      <c r="BM11" s="17"/>
      <c r="BN11" s="17">
        <v>0.12937600632691801</v>
      </c>
      <c r="BO11" s="17"/>
      <c r="BP11" s="17">
        <v>0.139563586399332</v>
      </c>
      <c r="BQ11" s="17">
        <v>0.12563952397639599</v>
      </c>
    </row>
    <row r="12" spans="2:69" x14ac:dyDescent="0.35">
      <c r="B12" s="18" t="s">
        <v>333</v>
      </c>
      <c r="C12" s="17">
        <v>0.16350085942047199</v>
      </c>
      <c r="D12" s="17">
        <v>0.222614938555946</v>
      </c>
      <c r="E12" s="17">
        <v>0.113716939797374</v>
      </c>
      <c r="F12" s="17"/>
      <c r="G12" s="17">
        <v>0.132883843257974</v>
      </c>
      <c r="H12" s="17">
        <v>0.201680098614582</v>
      </c>
      <c r="I12" s="17">
        <v>0.13715275335646199</v>
      </c>
      <c r="J12" s="17">
        <v>0.199305393731595</v>
      </c>
      <c r="K12" s="17">
        <v>0.162279946248886</v>
      </c>
      <c r="L12" s="17"/>
      <c r="M12" s="17">
        <v>0.22252957603033499</v>
      </c>
      <c r="N12" s="17">
        <v>0.17045204674434</v>
      </c>
      <c r="O12" s="17">
        <v>9.9648254630443994E-2</v>
      </c>
      <c r="P12" s="17">
        <v>0.20025735371414999</v>
      </c>
      <c r="Q12" s="17">
        <v>0.168830654265368</v>
      </c>
      <c r="R12" s="17"/>
      <c r="S12" s="17">
        <v>0.224182183082759</v>
      </c>
      <c r="T12" s="17">
        <v>0.13674548036947201</v>
      </c>
      <c r="U12" s="17">
        <v>0.12179350619496999</v>
      </c>
      <c r="V12" s="17">
        <v>0.16646952445714</v>
      </c>
      <c r="W12" s="17"/>
      <c r="X12" s="17">
        <v>0.16909467864040501</v>
      </c>
      <c r="Y12" s="17">
        <v>0.15402428640434801</v>
      </c>
      <c r="Z12" s="17">
        <v>0.12565341687074599</v>
      </c>
      <c r="AA12" s="17"/>
      <c r="AB12" s="17">
        <v>0.17978554411101899</v>
      </c>
      <c r="AC12" s="17">
        <v>0.12930264526937499</v>
      </c>
      <c r="AD12" s="17"/>
      <c r="AE12" s="17">
        <v>0.17001778354583599</v>
      </c>
      <c r="AF12" s="17">
        <v>0.16239576496069599</v>
      </c>
      <c r="AG12" s="17"/>
      <c r="AH12" s="17">
        <v>0.17266863838577301</v>
      </c>
      <c r="AI12" s="17">
        <v>0.17165178885065999</v>
      </c>
      <c r="AJ12" s="17"/>
      <c r="AK12" s="17">
        <v>0.116287847912387</v>
      </c>
      <c r="AL12" s="17">
        <v>0.14784299376635199</v>
      </c>
      <c r="AM12" s="17">
        <v>0.16956200365413901</v>
      </c>
      <c r="AN12" s="17">
        <v>0.208229563497842</v>
      </c>
      <c r="AO12" s="17">
        <v>0.173745028914253</v>
      </c>
      <c r="AP12" s="17"/>
      <c r="AQ12" s="17">
        <v>0.22062067095641899</v>
      </c>
      <c r="AR12" s="17">
        <v>0.14710027654718</v>
      </c>
      <c r="AS12" s="17"/>
      <c r="AT12" s="17">
        <v>0.22024701058735399</v>
      </c>
      <c r="AU12" s="17">
        <v>0.13513244221831999</v>
      </c>
      <c r="AV12" s="17"/>
      <c r="AW12" s="17">
        <v>5.3912678631180301E-2</v>
      </c>
      <c r="AX12" s="17">
        <v>0.22840127970198601</v>
      </c>
      <c r="AY12" s="17">
        <v>3.5685326991409701E-2</v>
      </c>
      <c r="AZ12" s="17">
        <v>6.3213978655433406E-2</v>
      </c>
      <c r="BA12" s="17">
        <v>0.34841615009965499</v>
      </c>
      <c r="BB12" s="17"/>
      <c r="BC12" s="17">
        <v>0.27182231913062199</v>
      </c>
      <c r="BD12" s="17"/>
      <c r="BE12" s="17">
        <v>0.218647345676454</v>
      </c>
      <c r="BF12" s="17">
        <v>2.1209333646987599E-2</v>
      </c>
      <c r="BG12" s="17">
        <v>5.3370437473884799E-2</v>
      </c>
      <c r="BH12" s="17">
        <v>0.30535129436573599</v>
      </c>
      <c r="BI12" s="17"/>
      <c r="BJ12" s="17">
        <v>0.16112915513350201</v>
      </c>
      <c r="BK12" s="17"/>
      <c r="BL12" s="17">
        <v>0.163316561197897</v>
      </c>
      <c r="BM12" s="17"/>
      <c r="BN12" s="17">
        <v>0.156928237859564</v>
      </c>
      <c r="BO12" s="17"/>
      <c r="BP12" s="17">
        <v>0.166616670739342</v>
      </c>
      <c r="BQ12" s="17">
        <v>0.13468020891264901</v>
      </c>
    </row>
    <row r="13" spans="2:69" ht="29" x14ac:dyDescent="0.35">
      <c r="B13" s="18" t="s">
        <v>334</v>
      </c>
      <c r="C13" s="17">
        <v>0.153901395253425</v>
      </c>
      <c r="D13" s="17">
        <v>0.12309692963760099</v>
      </c>
      <c r="E13" s="17">
        <v>0.17884550918082001</v>
      </c>
      <c r="F13" s="17"/>
      <c r="G13" s="17">
        <v>0.187845434165201</v>
      </c>
      <c r="H13" s="17">
        <v>0.15974480908144001</v>
      </c>
      <c r="I13" s="17">
        <v>0.160957894926583</v>
      </c>
      <c r="J13" s="17">
        <v>0.16472214059395099</v>
      </c>
      <c r="K13" s="17">
        <v>4.1541967785000002E-2</v>
      </c>
      <c r="L13" s="17"/>
      <c r="M13" s="17">
        <v>0.11887689432095799</v>
      </c>
      <c r="N13" s="17">
        <v>0.17930636214420501</v>
      </c>
      <c r="O13" s="17">
        <v>8.2041234668024904E-2</v>
      </c>
      <c r="P13" s="17">
        <v>0.11977810192031201</v>
      </c>
      <c r="Q13" s="17">
        <v>0.22795532848560801</v>
      </c>
      <c r="R13" s="17"/>
      <c r="S13" s="17">
        <v>0.13696456351998501</v>
      </c>
      <c r="T13" s="17">
        <v>0.162805292979502</v>
      </c>
      <c r="U13" s="17">
        <v>0.13143921017735999</v>
      </c>
      <c r="V13" s="17">
        <v>0.16378035060211699</v>
      </c>
      <c r="W13" s="17"/>
      <c r="X13" s="17">
        <v>0.145920769770398</v>
      </c>
      <c r="Y13" s="17">
        <v>0.14834420239906199</v>
      </c>
      <c r="Z13" s="17">
        <v>0.24411068741825401</v>
      </c>
      <c r="AA13" s="17"/>
      <c r="AB13" s="17">
        <v>0.15742702149978199</v>
      </c>
      <c r="AC13" s="17">
        <v>0.14649749866710499</v>
      </c>
      <c r="AD13" s="17"/>
      <c r="AE13" s="17">
        <v>0.14113286046022</v>
      </c>
      <c r="AF13" s="17">
        <v>0.15522681802048899</v>
      </c>
      <c r="AG13" s="17"/>
      <c r="AH13" s="17">
        <v>0.144614934369729</v>
      </c>
      <c r="AI13" s="17">
        <v>0.223581378377119</v>
      </c>
      <c r="AJ13" s="17"/>
      <c r="AK13" s="17">
        <v>0.120084073339078</v>
      </c>
      <c r="AL13" s="17">
        <v>0.18117771416891501</v>
      </c>
      <c r="AM13" s="17">
        <v>0.14183805847609399</v>
      </c>
      <c r="AN13" s="17">
        <v>0.137010670318372</v>
      </c>
      <c r="AO13" s="17">
        <v>0.19508505478304999</v>
      </c>
      <c r="AP13" s="17"/>
      <c r="AQ13" s="17">
        <v>0.15759247478251101</v>
      </c>
      <c r="AR13" s="17">
        <v>0.15284159036120201</v>
      </c>
      <c r="AS13" s="17"/>
      <c r="AT13" s="17">
        <v>0.16703609192723601</v>
      </c>
      <c r="AU13" s="17">
        <v>0.14802837286016901</v>
      </c>
      <c r="AV13" s="17"/>
      <c r="AW13" s="17">
        <v>0.256971338906338</v>
      </c>
      <c r="AX13" s="17">
        <v>0.14533992177515201</v>
      </c>
      <c r="AY13" s="17">
        <v>8.00873167967949E-2</v>
      </c>
      <c r="AZ13" s="17">
        <v>0.19935515911957999</v>
      </c>
      <c r="BA13" s="17">
        <v>0.16403507487178901</v>
      </c>
      <c r="BB13" s="17"/>
      <c r="BC13" s="17">
        <v>0.120124758941895</v>
      </c>
      <c r="BD13" s="17"/>
      <c r="BE13" s="17">
        <v>0.13054835050574001</v>
      </c>
      <c r="BF13" s="17">
        <v>6.10134145345861E-2</v>
      </c>
      <c r="BG13" s="17">
        <v>0.208448047681739</v>
      </c>
      <c r="BH13" s="17">
        <v>0.127358026009667</v>
      </c>
      <c r="BI13" s="17"/>
      <c r="BJ13" s="17">
        <v>0.15142629057452001</v>
      </c>
      <c r="BK13" s="17"/>
      <c r="BL13" s="17">
        <v>0.15302856883330199</v>
      </c>
      <c r="BM13" s="17"/>
      <c r="BN13" s="17">
        <v>0.13366749397104299</v>
      </c>
      <c r="BO13" s="17"/>
      <c r="BP13" s="17">
        <v>0.14792043015197601</v>
      </c>
      <c r="BQ13" s="17">
        <v>0.17182161683590799</v>
      </c>
    </row>
    <row r="14" spans="2:69" x14ac:dyDescent="0.35">
      <c r="B14" s="18" t="s">
        <v>141</v>
      </c>
      <c r="C14" s="19">
        <v>0.119161829238407</v>
      </c>
      <c r="D14" s="19">
        <v>6.4743359114333196E-2</v>
      </c>
      <c r="E14" s="19">
        <v>0.16268685939906799</v>
      </c>
      <c r="F14" s="19"/>
      <c r="G14" s="19">
        <v>0.106144609328996</v>
      </c>
      <c r="H14" s="19">
        <v>0.171826442191302</v>
      </c>
      <c r="I14" s="19">
        <v>7.7825574001489206E-2</v>
      </c>
      <c r="J14" s="19">
        <v>0.14181491952185599</v>
      </c>
      <c r="K14" s="19">
        <v>9.3116757647039305E-2</v>
      </c>
      <c r="L14" s="19"/>
      <c r="M14" s="19">
        <v>9.4294127456717197E-2</v>
      </c>
      <c r="N14" s="19">
        <v>0.11343940811336101</v>
      </c>
      <c r="O14" s="19">
        <v>0.147488848197109</v>
      </c>
      <c r="P14" s="19">
        <v>0.16504958289100199</v>
      </c>
      <c r="Q14" s="19">
        <v>7.4470416680305504E-2</v>
      </c>
      <c r="R14" s="19"/>
      <c r="S14" s="19">
        <v>0.14050460344181001</v>
      </c>
      <c r="T14" s="19">
        <v>7.0015283969251094E-2</v>
      </c>
      <c r="U14" s="19">
        <v>8.1092896935358302E-2</v>
      </c>
      <c r="V14" s="19">
        <v>0.13468652205797199</v>
      </c>
      <c r="W14" s="19"/>
      <c r="X14" s="19">
        <v>0.12944723631798</v>
      </c>
      <c r="Y14" s="19">
        <v>8.5686007247328902E-2</v>
      </c>
      <c r="Z14" s="19">
        <v>8.0039993182574806E-2</v>
      </c>
      <c r="AA14" s="19"/>
      <c r="AB14" s="19">
        <v>0.12981525276499001</v>
      </c>
      <c r="AC14" s="19">
        <v>9.6789393656898898E-2</v>
      </c>
      <c r="AD14" s="19"/>
      <c r="AE14" s="19">
        <v>0.12422262741264301</v>
      </c>
      <c r="AF14" s="19">
        <v>0.118291184800758</v>
      </c>
      <c r="AG14" s="19"/>
      <c r="AH14" s="19">
        <v>0.125811802130085</v>
      </c>
      <c r="AI14" s="19">
        <v>0.123889434000283</v>
      </c>
      <c r="AJ14" s="19"/>
      <c r="AK14" s="19">
        <v>8.6697905738206293E-2</v>
      </c>
      <c r="AL14" s="19">
        <v>0.12429962257442</v>
      </c>
      <c r="AM14" s="19">
        <v>0.14133913867697001</v>
      </c>
      <c r="AN14" s="19">
        <v>9.0240868366650004E-2</v>
      </c>
      <c r="AO14" s="19">
        <v>0.117830449747063</v>
      </c>
      <c r="AP14" s="19"/>
      <c r="AQ14" s="19">
        <v>0.11607967123217</v>
      </c>
      <c r="AR14" s="19">
        <v>0.120046796930887</v>
      </c>
      <c r="AS14" s="19"/>
      <c r="AT14" s="19">
        <v>0.12011173334127501</v>
      </c>
      <c r="AU14" s="19">
        <v>0.122972441247321</v>
      </c>
      <c r="AV14" s="19"/>
      <c r="AW14" s="19">
        <v>0.31887380822924599</v>
      </c>
      <c r="AX14" s="19">
        <v>0.123275846053261</v>
      </c>
      <c r="AY14" s="19">
        <v>8.1770753244694502E-2</v>
      </c>
      <c r="AZ14" s="19">
        <v>0.13177423151027101</v>
      </c>
      <c r="BA14" s="19">
        <v>5.6345813422080698E-2</v>
      </c>
      <c r="BB14" s="19"/>
      <c r="BC14" s="19">
        <v>6.8547100830942995E-2</v>
      </c>
      <c r="BD14" s="19"/>
      <c r="BE14" s="19">
        <v>0.136981190281835</v>
      </c>
      <c r="BF14" s="19">
        <v>6.7144841734372102E-2</v>
      </c>
      <c r="BG14" s="19">
        <v>0.12755071536662899</v>
      </c>
      <c r="BH14" s="19">
        <v>7.6039211274856605E-2</v>
      </c>
      <c r="BI14" s="19"/>
      <c r="BJ14" s="19">
        <v>0.123095992012941</v>
      </c>
      <c r="BK14" s="19"/>
      <c r="BL14" s="19">
        <v>0.114290444633392</v>
      </c>
      <c r="BM14" s="19"/>
      <c r="BN14" s="19">
        <v>6.7165712785542606E-2</v>
      </c>
      <c r="BO14" s="19"/>
      <c r="BP14" s="19">
        <v>0.12373805837718101</v>
      </c>
      <c r="BQ14" s="19">
        <v>8.5431205266688195E-2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337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506</v>
      </c>
      <c r="D7" s="10">
        <v>267</v>
      </c>
      <c r="E7" s="10">
        <v>238</v>
      </c>
      <c r="F7" s="10"/>
      <c r="G7" s="10">
        <v>160</v>
      </c>
      <c r="H7" s="10">
        <v>123</v>
      </c>
      <c r="I7" s="10">
        <v>96</v>
      </c>
      <c r="J7" s="10">
        <v>82</v>
      </c>
      <c r="K7" s="10">
        <v>45</v>
      </c>
      <c r="L7" s="10"/>
      <c r="M7" s="10">
        <v>45</v>
      </c>
      <c r="N7" s="10">
        <v>199</v>
      </c>
      <c r="O7" s="10">
        <v>100</v>
      </c>
      <c r="P7" s="10">
        <v>65</v>
      </c>
      <c r="Q7" s="10">
        <v>97</v>
      </c>
      <c r="R7" s="10"/>
      <c r="S7" s="10">
        <v>94</v>
      </c>
      <c r="T7" s="10">
        <v>120</v>
      </c>
      <c r="U7" s="10">
        <v>77</v>
      </c>
      <c r="V7" s="10">
        <v>122</v>
      </c>
      <c r="W7" s="10"/>
      <c r="X7" s="10">
        <v>402</v>
      </c>
      <c r="Y7" s="10">
        <v>68</v>
      </c>
      <c r="Z7" s="10">
        <v>36</v>
      </c>
      <c r="AA7" s="10"/>
      <c r="AB7" s="10">
        <v>347</v>
      </c>
      <c r="AC7" s="10">
        <v>159</v>
      </c>
      <c r="AD7" s="10"/>
      <c r="AE7" s="10">
        <v>93</v>
      </c>
      <c r="AF7" s="10">
        <v>412</v>
      </c>
      <c r="AG7" s="10"/>
      <c r="AH7" s="10">
        <v>405</v>
      </c>
      <c r="AI7" s="10">
        <v>72</v>
      </c>
      <c r="AJ7" s="10"/>
      <c r="AK7" s="10">
        <v>62</v>
      </c>
      <c r="AL7" s="10">
        <v>146</v>
      </c>
      <c r="AM7" s="10">
        <v>172</v>
      </c>
      <c r="AN7" s="10">
        <v>83</v>
      </c>
      <c r="AO7" s="10">
        <v>43</v>
      </c>
      <c r="AP7" s="10"/>
      <c r="AQ7" s="10">
        <v>118</v>
      </c>
      <c r="AR7" s="10">
        <v>388</v>
      </c>
      <c r="AS7" s="10"/>
      <c r="AT7" s="10">
        <v>167</v>
      </c>
      <c r="AU7" s="10">
        <v>327</v>
      </c>
      <c r="AV7" s="10"/>
      <c r="AW7" s="10">
        <v>29</v>
      </c>
      <c r="AX7" s="10">
        <v>204</v>
      </c>
      <c r="AY7" s="10">
        <v>106</v>
      </c>
      <c r="AZ7" s="10">
        <v>52</v>
      </c>
      <c r="BA7" s="10">
        <v>67</v>
      </c>
      <c r="BB7" s="10"/>
      <c r="BC7" s="10">
        <v>168</v>
      </c>
      <c r="BD7" s="10"/>
      <c r="BE7" s="10">
        <v>162</v>
      </c>
      <c r="BF7" s="10">
        <v>63</v>
      </c>
      <c r="BG7" s="10">
        <v>59</v>
      </c>
      <c r="BH7" s="10">
        <v>117</v>
      </c>
      <c r="BI7" s="10"/>
      <c r="BJ7" s="10">
        <v>439</v>
      </c>
      <c r="BK7" s="10"/>
      <c r="BL7" s="10">
        <v>300</v>
      </c>
      <c r="BM7" s="10"/>
      <c r="BN7" s="10">
        <v>107</v>
      </c>
      <c r="BO7" s="10"/>
      <c r="BP7" s="10">
        <v>429</v>
      </c>
      <c r="BQ7" s="10">
        <v>68</v>
      </c>
    </row>
    <row r="8" spans="2:69" ht="30" customHeight="1" x14ac:dyDescent="0.35">
      <c r="B8" s="11" t="s">
        <v>20</v>
      </c>
      <c r="C8" s="11">
        <v>504</v>
      </c>
      <c r="D8" s="11">
        <v>222</v>
      </c>
      <c r="E8" s="11">
        <v>281</v>
      </c>
      <c r="F8" s="11"/>
      <c r="G8" s="11">
        <v>139</v>
      </c>
      <c r="H8" s="11">
        <v>119</v>
      </c>
      <c r="I8" s="11">
        <v>110</v>
      </c>
      <c r="J8" s="11">
        <v>74</v>
      </c>
      <c r="K8" s="11">
        <v>62</v>
      </c>
      <c r="L8" s="11"/>
      <c r="M8" s="11">
        <v>44</v>
      </c>
      <c r="N8" s="11">
        <v>206</v>
      </c>
      <c r="O8" s="11">
        <v>107</v>
      </c>
      <c r="P8" s="11">
        <v>65</v>
      </c>
      <c r="Q8" s="11">
        <v>83</v>
      </c>
      <c r="R8" s="11"/>
      <c r="S8" s="11">
        <v>99</v>
      </c>
      <c r="T8" s="11">
        <v>124</v>
      </c>
      <c r="U8" s="11">
        <v>79</v>
      </c>
      <c r="V8" s="11">
        <v>110</v>
      </c>
      <c r="W8" s="11"/>
      <c r="X8" s="11">
        <v>391</v>
      </c>
      <c r="Y8" s="11">
        <v>74</v>
      </c>
      <c r="Z8" s="11">
        <v>39</v>
      </c>
      <c r="AA8" s="11"/>
      <c r="AB8" s="11">
        <v>341</v>
      </c>
      <c r="AC8" s="11">
        <v>163</v>
      </c>
      <c r="AD8" s="11"/>
      <c r="AE8" s="11">
        <v>87</v>
      </c>
      <c r="AF8" s="11">
        <v>416</v>
      </c>
      <c r="AG8" s="11"/>
      <c r="AH8" s="11">
        <v>399</v>
      </c>
      <c r="AI8" s="11">
        <v>69</v>
      </c>
      <c r="AJ8" s="11"/>
      <c r="AK8" s="11">
        <v>64</v>
      </c>
      <c r="AL8" s="11">
        <v>141</v>
      </c>
      <c r="AM8" s="11">
        <v>172</v>
      </c>
      <c r="AN8" s="11">
        <v>84</v>
      </c>
      <c r="AO8" s="11">
        <v>43</v>
      </c>
      <c r="AP8" s="11"/>
      <c r="AQ8" s="11">
        <v>112</v>
      </c>
      <c r="AR8" s="11">
        <v>392</v>
      </c>
      <c r="AS8" s="11"/>
      <c r="AT8" s="11">
        <v>159</v>
      </c>
      <c r="AU8" s="11">
        <v>333</v>
      </c>
      <c r="AV8" s="11"/>
      <c r="AW8" s="11">
        <v>27</v>
      </c>
      <c r="AX8" s="11">
        <v>208</v>
      </c>
      <c r="AY8" s="11">
        <v>105</v>
      </c>
      <c r="AZ8" s="11">
        <v>53</v>
      </c>
      <c r="BA8" s="11">
        <v>61</v>
      </c>
      <c r="BB8" s="11"/>
      <c r="BC8" s="11">
        <v>164</v>
      </c>
      <c r="BD8" s="11"/>
      <c r="BE8" s="11">
        <v>165</v>
      </c>
      <c r="BF8" s="11">
        <v>64</v>
      </c>
      <c r="BG8" s="11">
        <v>60</v>
      </c>
      <c r="BH8" s="11">
        <v>110</v>
      </c>
      <c r="BI8" s="11"/>
      <c r="BJ8" s="11">
        <v>444</v>
      </c>
      <c r="BK8" s="11"/>
      <c r="BL8" s="11">
        <v>295</v>
      </c>
      <c r="BM8" s="11"/>
      <c r="BN8" s="11">
        <v>102</v>
      </c>
      <c r="BO8" s="11"/>
      <c r="BP8" s="11">
        <v>430</v>
      </c>
      <c r="BQ8" s="11">
        <v>64</v>
      </c>
    </row>
    <row r="9" spans="2:69" x14ac:dyDescent="0.35">
      <c r="B9" s="18" t="s">
        <v>330</v>
      </c>
      <c r="C9" s="17">
        <v>0.19408636180021599</v>
      </c>
      <c r="D9" s="17">
        <v>0.211612562114636</v>
      </c>
      <c r="E9" s="17">
        <v>0.17735117228988301</v>
      </c>
      <c r="F9" s="17"/>
      <c r="G9" s="17">
        <v>0.21964145403202101</v>
      </c>
      <c r="H9" s="17">
        <v>0.163749910736357</v>
      </c>
      <c r="I9" s="17">
        <v>0.19993338620305301</v>
      </c>
      <c r="J9" s="17">
        <v>0.163579487909915</v>
      </c>
      <c r="K9" s="17">
        <v>0.221469674097823</v>
      </c>
      <c r="L9" s="17"/>
      <c r="M9" s="17">
        <v>0.11903429502917801</v>
      </c>
      <c r="N9" s="17">
        <v>0.17461212212632099</v>
      </c>
      <c r="O9" s="17">
        <v>0.27014418039912003</v>
      </c>
      <c r="P9" s="17">
        <v>0.20267621823604601</v>
      </c>
      <c r="Q9" s="17">
        <v>0.17724700134775401</v>
      </c>
      <c r="R9" s="17"/>
      <c r="S9" s="17">
        <v>0.116225597659079</v>
      </c>
      <c r="T9" s="17">
        <v>0.206594351052765</v>
      </c>
      <c r="U9" s="17">
        <v>0.22601056253780599</v>
      </c>
      <c r="V9" s="17">
        <v>0.189939133689665</v>
      </c>
      <c r="W9" s="17"/>
      <c r="X9" s="17">
        <v>0.18243810744352101</v>
      </c>
      <c r="Y9" s="17">
        <v>0.25434817092138001</v>
      </c>
      <c r="Z9" s="17">
        <v>0.195966131613976</v>
      </c>
      <c r="AA9" s="17"/>
      <c r="AB9" s="17">
        <v>0.17608380170833901</v>
      </c>
      <c r="AC9" s="17">
        <v>0.231892153990188</v>
      </c>
      <c r="AD9" s="17"/>
      <c r="AE9" s="17">
        <v>0.204699247145888</v>
      </c>
      <c r="AF9" s="17">
        <v>0.19217141638965299</v>
      </c>
      <c r="AG9" s="17"/>
      <c r="AH9" s="17">
        <v>0.174723737766351</v>
      </c>
      <c r="AI9" s="17">
        <v>0.20845199114236401</v>
      </c>
      <c r="AJ9" s="17"/>
      <c r="AK9" s="17">
        <v>0.21088462360299901</v>
      </c>
      <c r="AL9" s="17">
        <v>0.19285655942284999</v>
      </c>
      <c r="AM9" s="17">
        <v>0.18512720061403701</v>
      </c>
      <c r="AN9" s="17">
        <v>0.25881466586365498</v>
      </c>
      <c r="AO9" s="17">
        <v>8.4201436183515901E-2</v>
      </c>
      <c r="AP9" s="17"/>
      <c r="AQ9" s="17">
        <v>0.116441099708279</v>
      </c>
      <c r="AR9" s="17">
        <v>0.21638033514177701</v>
      </c>
      <c r="AS9" s="17"/>
      <c r="AT9" s="17">
        <v>0.176537644475387</v>
      </c>
      <c r="AU9" s="17">
        <v>0.20039027978114499</v>
      </c>
      <c r="AV9" s="17"/>
      <c r="AW9" s="17">
        <v>5.9177561122474798E-2</v>
      </c>
      <c r="AX9" s="17">
        <v>8.2896494127961101E-2</v>
      </c>
      <c r="AY9" s="17">
        <v>0.34720812034823301</v>
      </c>
      <c r="AZ9" s="17">
        <v>0.30820823092144101</v>
      </c>
      <c r="BA9" s="17">
        <v>0.16153711024126499</v>
      </c>
      <c r="BB9" s="17"/>
      <c r="BC9" s="17">
        <v>0.10844703597704899</v>
      </c>
      <c r="BD9" s="17"/>
      <c r="BE9" s="17">
        <v>9.4143310717181794E-2</v>
      </c>
      <c r="BF9" s="17">
        <v>0.42538871870594802</v>
      </c>
      <c r="BG9" s="17">
        <v>0.28357211712592001</v>
      </c>
      <c r="BH9" s="17">
        <v>0.120035407197703</v>
      </c>
      <c r="BI9" s="17"/>
      <c r="BJ9" s="17">
        <v>0.181271249428476</v>
      </c>
      <c r="BK9" s="17"/>
      <c r="BL9" s="17">
        <v>0.22047860129323801</v>
      </c>
      <c r="BM9" s="17"/>
      <c r="BN9" s="17">
        <v>0.23209295225413001</v>
      </c>
      <c r="BO9" s="17"/>
      <c r="BP9" s="17">
        <v>0.19280358622940999</v>
      </c>
      <c r="BQ9" s="17">
        <v>0.20000483741966599</v>
      </c>
    </row>
    <row r="10" spans="2:69" x14ac:dyDescent="0.35">
      <c r="B10" s="18" t="s">
        <v>331</v>
      </c>
      <c r="C10" s="17">
        <v>0.32127651055599099</v>
      </c>
      <c r="D10" s="17">
        <v>0.31161204080364802</v>
      </c>
      <c r="E10" s="17">
        <v>0.33006887247775601</v>
      </c>
      <c r="F10" s="17"/>
      <c r="G10" s="17">
        <v>0.37969712706990399</v>
      </c>
      <c r="H10" s="17">
        <v>0.28590034857948399</v>
      </c>
      <c r="I10" s="17">
        <v>0.31745600988924499</v>
      </c>
      <c r="J10" s="17">
        <v>0.26709837802192998</v>
      </c>
      <c r="K10" s="17">
        <v>0.33043921446289198</v>
      </c>
      <c r="L10" s="17"/>
      <c r="M10" s="17">
        <v>0.27343885657307399</v>
      </c>
      <c r="N10" s="17">
        <v>0.34112657126102902</v>
      </c>
      <c r="O10" s="17">
        <v>0.33167680275419598</v>
      </c>
      <c r="P10" s="17">
        <v>0.297384224575865</v>
      </c>
      <c r="Q10" s="17">
        <v>0.30252966853552898</v>
      </c>
      <c r="R10" s="17"/>
      <c r="S10" s="17">
        <v>0.27618305908879898</v>
      </c>
      <c r="T10" s="17">
        <v>0.30335200587002498</v>
      </c>
      <c r="U10" s="17">
        <v>0.47514285347819701</v>
      </c>
      <c r="V10" s="17">
        <v>0.26816945664981001</v>
      </c>
      <c r="W10" s="17"/>
      <c r="X10" s="17">
        <v>0.33511062185081703</v>
      </c>
      <c r="Y10" s="17">
        <v>0.28655927795858899</v>
      </c>
      <c r="Z10" s="17">
        <v>0.24908890102974199</v>
      </c>
      <c r="AA10" s="17"/>
      <c r="AB10" s="17">
        <v>0.346462953058844</v>
      </c>
      <c r="AC10" s="17">
        <v>0.26838439930026198</v>
      </c>
      <c r="AD10" s="17"/>
      <c r="AE10" s="17">
        <v>0.34670129874060901</v>
      </c>
      <c r="AF10" s="17">
        <v>0.31645945759835797</v>
      </c>
      <c r="AG10" s="17"/>
      <c r="AH10" s="17">
        <v>0.326899487053817</v>
      </c>
      <c r="AI10" s="17">
        <v>0.27209397824908699</v>
      </c>
      <c r="AJ10" s="17"/>
      <c r="AK10" s="17">
        <v>0.31505182050535702</v>
      </c>
      <c r="AL10" s="17">
        <v>0.322265116039127</v>
      </c>
      <c r="AM10" s="17">
        <v>0.32333028141741699</v>
      </c>
      <c r="AN10" s="17">
        <v>0.29772410909836</v>
      </c>
      <c r="AO10" s="17">
        <v>0.36444847618605603</v>
      </c>
      <c r="AP10" s="17"/>
      <c r="AQ10" s="17">
        <v>0.35303171311160603</v>
      </c>
      <c r="AR10" s="17">
        <v>0.31215876634138001</v>
      </c>
      <c r="AS10" s="17"/>
      <c r="AT10" s="17">
        <v>0.31720082164993701</v>
      </c>
      <c r="AU10" s="17">
        <v>0.31618300252915799</v>
      </c>
      <c r="AV10" s="17"/>
      <c r="AW10" s="17">
        <v>0.24495216150419899</v>
      </c>
      <c r="AX10" s="17">
        <v>0.31866677151505401</v>
      </c>
      <c r="AY10" s="17">
        <v>0.37072581210471101</v>
      </c>
      <c r="AZ10" s="17">
        <v>0.28837433513014499</v>
      </c>
      <c r="BA10" s="17">
        <v>0.35690098857950803</v>
      </c>
      <c r="BB10" s="17"/>
      <c r="BC10" s="17">
        <v>0.345567573911708</v>
      </c>
      <c r="BD10" s="17"/>
      <c r="BE10" s="17">
        <v>0.32886006992455402</v>
      </c>
      <c r="BF10" s="17">
        <v>0.398808119395064</v>
      </c>
      <c r="BG10" s="17">
        <v>0.32370266133134901</v>
      </c>
      <c r="BH10" s="17">
        <v>0.32086027219815499</v>
      </c>
      <c r="BI10" s="17"/>
      <c r="BJ10" s="17">
        <v>0.32755178000309898</v>
      </c>
      <c r="BK10" s="17"/>
      <c r="BL10" s="17">
        <v>0.332772907068139</v>
      </c>
      <c r="BM10" s="17"/>
      <c r="BN10" s="17">
        <v>0.31543528152631001</v>
      </c>
      <c r="BO10" s="17"/>
      <c r="BP10" s="17">
        <v>0.327726804559475</v>
      </c>
      <c r="BQ10" s="17">
        <v>0.31567879712077002</v>
      </c>
    </row>
    <row r="11" spans="2:69" x14ac:dyDescent="0.35">
      <c r="B11" s="18" t="s">
        <v>332</v>
      </c>
      <c r="C11" s="17">
        <v>0.15773191889045399</v>
      </c>
      <c r="D11" s="17">
        <v>0.17197620762754201</v>
      </c>
      <c r="E11" s="17">
        <v>0.14700789822802099</v>
      </c>
      <c r="F11" s="17"/>
      <c r="G11" s="17">
        <v>0.15899083099142899</v>
      </c>
      <c r="H11" s="17">
        <v>0.15146870348921801</v>
      </c>
      <c r="I11" s="17">
        <v>0.17600853178341599</v>
      </c>
      <c r="J11" s="17">
        <v>0.13837792087225101</v>
      </c>
      <c r="K11" s="17">
        <v>0.15776801465125101</v>
      </c>
      <c r="L11" s="17"/>
      <c r="M11" s="17">
        <v>0.27349382921349702</v>
      </c>
      <c r="N11" s="17">
        <v>0.14614999922392</v>
      </c>
      <c r="O11" s="17">
        <v>0.15856108512122499</v>
      </c>
      <c r="P11" s="17">
        <v>0.136925610842036</v>
      </c>
      <c r="Q11" s="17">
        <v>0.14090497923912301</v>
      </c>
      <c r="R11" s="17"/>
      <c r="S11" s="17">
        <v>0.17165103073762</v>
      </c>
      <c r="T11" s="17">
        <v>0.17854867286797399</v>
      </c>
      <c r="U11" s="17">
        <v>0.10371676905414801</v>
      </c>
      <c r="V11" s="17">
        <v>0.182868811287133</v>
      </c>
      <c r="W11" s="17"/>
      <c r="X11" s="17">
        <v>0.16204627616193101</v>
      </c>
      <c r="Y11" s="17">
        <v>0.110085886664336</v>
      </c>
      <c r="Z11" s="17">
        <v>0.205109701510649</v>
      </c>
      <c r="AA11" s="17"/>
      <c r="AB11" s="17">
        <v>0.13790862418105801</v>
      </c>
      <c r="AC11" s="17">
        <v>0.19936129585013099</v>
      </c>
      <c r="AD11" s="17"/>
      <c r="AE11" s="17">
        <v>0.119108739942792</v>
      </c>
      <c r="AF11" s="17">
        <v>0.16608108199368499</v>
      </c>
      <c r="AG11" s="17"/>
      <c r="AH11" s="17">
        <v>0.170460793128271</v>
      </c>
      <c r="AI11" s="17">
        <v>0.109932002809981</v>
      </c>
      <c r="AJ11" s="17"/>
      <c r="AK11" s="17">
        <v>0.17161907967128001</v>
      </c>
      <c r="AL11" s="17">
        <v>0.171468493636494</v>
      </c>
      <c r="AM11" s="17">
        <v>0.152392128451797</v>
      </c>
      <c r="AN11" s="17">
        <v>8.6608701661333901E-2</v>
      </c>
      <c r="AO11" s="17">
        <v>0.25077968710466603</v>
      </c>
      <c r="AP11" s="17"/>
      <c r="AQ11" s="17">
        <v>0.15001652877661401</v>
      </c>
      <c r="AR11" s="17">
        <v>0.159947207974211</v>
      </c>
      <c r="AS11" s="17"/>
      <c r="AT11" s="17">
        <v>0.13295420746442499</v>
      </c>
      <c r="AU11" s="17">
        <v>0.17206320327592001</v>
      </c>
      <c r="AV11" s="17"/>
      <c r="AW11" s="17">
        <v>0.19279128328081499</v>
      </c>
      <c r="AX11" s="17">
        <v>0.190528428570791</v>
      </c>
      <c r="AY11" s="17">
        <v>8.46663230804095E-2</v>
      </c>
      <c r="AZ11" s="17">
        <v>0.12926108616748</v>
      </c>
      <c r="BA11" s="17">
        <v>0.24202425024257501</v>
      </c>
      <c r="BB11" s="17"/>
      <c r="BC11" s="17">
        <v>0.25523882174093099</v>
      </c>
      <c r="BD11" s="17"/>
      <c r="BE11" s="17">
        <v>0.16942132101267901</v>
      </c>
      <c r="BF11" s="17">
        <v>7.2840540761904299E-2</v>
      </c>
      <c r="BG11" s="17">
        <v>0.107323758195723</v>
      </c>
      <c r="BH11" s="17">
        <v>0.26471817753660398</v>
      </c>
      <c r="BI11" s="17"/>
      <c r="BJ11" s="17">
        <v>0.15244089625936999</v>
      </c>
      <c r="BK11" s="17"/>
      <c r="BL11" s="17">
        <v>0.15534298642673999</v>
      </c>
      <c r="BM11" s="17"/>
      <c r="BN11" s="17">
        <v>0.16799108462395099</v>
      </c>
      <c r="BO11" s="17"/>
      <c r="BP11" s="17">
        <v>0.15069789710900799</v>
      </c>
      <c r="BQ11" s="17">
        <v>0.20846813432439501</v>
      </c>
    </row>
    <row r="12" spans="2:69" x14ac:dyDescent="0.35">
      <c r="B12" s="18" t="s">
        <v>333</v>
      </c>
      <c r="C12" s="17">
        <v>0.12309337329480501</v>
      </c>
      <c r="D12" s="17">
        <v>0.17597715858370999</v>
      </c>
      <c r="E12" s="17">
        <v>8.1641593723796493E-2</v>
      </c>
      <c r="F12" s="17"/>
      <c r="G12" s="17">
        <v>4.5493075330013899E-2</v>
      </c>
      <c r="H12" s="17">
        <v>0.13944430998261101</v>
      </c>
      <c r="I12" s="17">
        <v>0.14624141374981001</v>
      </c>
      <c r="J12" s="17">
        <v>0.14537073806595499</v>
      </c>
      <c r="K12" s="17">
        <v>0.197206339140995</v>
      </c>
      <c r="L12" s="17"/>
      <c r="M12" s="17">
        <v>8.6766264216461206E-2</v>
      </c>
      <c r="N12" s="17">
        <v>0.13397012525087801</v>
      </c>
      <c r="O12" s="17">
        <v>8.8145322673227097E-2</v>
      </c>
      <c r="P12" s="17">
        <v>0.14996338131122899</v>
      </c>
      <c r="Q12" s="17">
        <v>0.139174199614163</v>
      </c>
      <c r="R12" s="17"/>
      <c r="S12" s="17">
        <v>9.0838324237149701E-2</v>
      </c>
      <c r="T12" s="17">
        <v>0.12501541163414001</v>
      </c>
      <c r="U12" s="17">
        <v>7.2778647309119801E-2</v>
      </c>
      <c r="V12" s="17">
        <v>0.20869602248604399</v>
      </c>
      <c r="W12" s="17"/>
      <c r="X12" s="17">
        <v>0.111527787115438</v>
      </c>
      <c r="Y12" s="17">
        <v>0.20296233933053701</v>
      </c>
      <c r="Z12" s="17">
        <v>8.6929305261669004E-2</v>
      </c>
      <c r="AA12" s="17"/>
      <c r="AB12" s="17">
        <v>0.124891528191898</v>
      </c>
      <c r="AC12" s="17">
        <v>0.119317206459758</v>
      </c>
      <c r="AD12" s="17"/>
      <c r="AE12" s="17">
        <v>0.115232242428043</v>
      </c>
      <c r="AF12" s="17">
        <v>0.124938048004668</v>
      </c>
      <c r="AG12" s="17"/>
      <c r="AH12" s="17">
        <v>0.130861191629419</v>
      </c>
      <c r="AI12" s="17">
        <v>0.110656897510645</v>
      </c>
      <c r="AJ12" s="17"/>
      <c r="AK12" s="17">
        <v>9.7310847311485704E-2</v>
      </c>
      <c r="AL12" s="17">
        <v>8.2128607529885198E-2</v>
      </c>
      <c r="AM12" s="17">
        <v>0.124871952043439</v>
      </c>
      <c r="AN12" s="17">
        <v>0.19605582288496401</v>
      </c>
      <c r="AO12" s="17">
        <v>0.14698172099093801</v>
      </c>
      <c r="AP12" s="17"/>
      <c r="AQ12" s="17">
        <v>0.14765959498622699</v>
      </c>
      <c r="AR12" s="17">
        <v>0.116039772382969</v>
      </c>
      <c r="AS12" s="17"/>
      <c r="AT12" s="17">
        <v>0.12586430852452801</v>
      </c>
      <c r="AU12" s="17">
        <v>0.12617656961502299</v>
      </c>
      <c r="AV12" s="17"/>
      <c r="AW12" s="17">
        <v>6.1855020935686102E-2</v>
      </c>
      <c r="AX12" s="17">
        <v>0.199049982845666</v>
      </c>
      <c r="AY12" s="17">
        <v>4.8044196561714797E-2</v>
      </c>
      <c r="AZ12" s="17">
        <v>3.3944137228600402E-2</v>
      </c>
      <c r="BA12" s="17">
        <v>0.13766789148974201</v>
      </c>
      <c r="BB12" s="17"/>
      <c r="BC12" s="17">
        <v>0.165746018738957</v>
      </c>
      <c r="BD12" s="17"/>
      <c r="BE12" s="17">
        <v>0.20994010960368101</v>
      </c>
      <c r="BF12" s="17">
        <v>1.18553644739529E-2</v>
      </c>
      <c r="BG12" s="17">
        <v>4.80780436741279E-2</v>
      </c>
      <c r="BH12" s="17">
        <v>0.17603182376707099</v>
      </c>
      <c r="BI12" s="17"/>
      <c r="BJ12" s="17">
        <v>0.12888316976084599</v>
      </c>
      <c r="BK12" s="17"/>
      <c r="BL12" s="17">
        <v>0.124910160635711</v>
      </c>
      <c r="BM12" s="17"/>
      <c r="BN12" s="17">
        <v>0.12450937509467699</v>
      </c>
      <c r="BO12" s="17"/>
      <c r="BP12" s="17">
        <v>0.123376104339131</v>
      </c>
      <c r="BQ12" s="17">
        <v>0.118741256625715</v>
      </c>
    </row>
    <row r="13" spans="2:69" ht="29" x14ac:dyDescent="0.35">
      <c r="B13" s="18" t="s">
        <v>334</v>
      </c>
      <c r="C13" s="17">
        <v>0.129083608650301</v>
      </c>
      <c r="D13" s="17">
        <v>0.100672120137826</v>
      </c>
      <c r="E13" s="17">
        <v>0.15204445659697299</v>
      </c>
      <c r="F13" s="17"/>
      <c r="G13" s="17">
        <v>0.121590120246461</v>
      </c>
      <c r="H13" s="17">
        <v>0.154905361066625</v>
      </c>
      <c r="I13" s="17">
        <v>9.1540113975588894E-2</v>
      </c>
      <c r="J13" s="17">
        <v>0.187205072001981</v>
      </c>
      <c r="K13" s="17">
        <v>9.3116757647039305E-2</v>
      </c>
      <c r="L13" s="17"/>
      <c r="M13" s="17">
        <v>0.157205267215486</v>
      </c>
      <c r="N13" s="17">
        <v>0.13463987232750799</v>
      </c>
      <c r="O13" s="17">
        <v>7.5873662682968898E-2</v>
      </c>
      <c r="P13" s="17">
        <v>0.15797141516438901</v>
      </c>
      <c r="Q13" s="17">
        <v>0.146447647001543</v>
      </c>
      <c r="R13" s="17"/>
      <c r="S13" s="17">
        <v>0.22963472285429801</v>
      </c>
      <c r="T13" s="17">
        <v>0.123427617126561</v>
      </c>
      <c r="U13" s="17">
        <v>8.3856407257499405E-2</v>
      </c>
      <c r="V13" s="17">
        <v>9.5136736336575503E-2</v>
      </c>
      <c r="W13" s="17"/>
      <c r="X13" s="17">
        <v>0.120086058346615</v>
      </c>
      <c r="Y13" s="17">
        <v>0.11991118552327799</v>
      </c>
      <c r="Z13" s="17">
        <v>0.23630607626050301</v>
      </c>
      <c r="AA13" s="17"/>
      <c r="AB13" s="17">
        <v>0.134505610103312</v>
      </c>
      <c r="AC13" s="17">
        <v>0.117697280309217</v>
      </c>
      <c r="AD13" s="17"/>
      <c r="AE13" s="17">
        <v>0.146167180816513</v>
      </c>
      <c r="AF13" s="17">
        <v>0.124110995668663</v>
      </c>
      <c r="AG13" s="17"/>
      <c r="AH13" s="17">
        <v>0.116837568560085</v>
      </c>
      <c r="AI13" s="17">
        <v>0.21690058630208001</v>
      </c>
      <c r="AJ13" s="17"/>
      <c r="AK13" s="17">
        <v>7.9456039419368699E-2</v>
      </c>
      <c r="AL13" s="17">
        <v>0.165146591291783</v>
      </c>
      <c r="AM13" s="17">
        <v>0.13171278494908301</v>
      </c>
      <c r="AN13" s="17">
        <v>0.10189271256401899</v>
      </c>
      <c r="AO13" s="17">
        <v>0.12636402233715999</v>
      </c>
      <c r="AP13" s="17"/>
      <c r="AQ13" s="17">
        <v>0.135999502240575</v>
      </c>
      <c r="AR13" s="17">
        <v>0.12709787580349799</v>
      </c>
      <c r="AS13" s="17"/>
      <c r="AT13" s="17">
        <v>0.14569733316901101</v>
      </c>
      <c r="AU13" s="17">
        <v>0.12378778857304</v>
      </c>
      <c r="AV13" s="17"/>
      <c r="AW13" s="17">
        <v>0.29515228935211502</v>
      </c>
      <c r="AX13" s="17">
        <v>0.13418175945024899</v>
      </c>
      <c r="AY13" s="17">
        <v>9.8645538913606404E-2</v>
      </c>
      <c r="AZ13" s="17">
        <v>0.129592697798111</v>
      </c>
      <c r="BA13" s="17">
        <v>7.2795867321809704E-2</v>
      </c>
      <c r="BB13" s="17"/>
      <c r="BC13" s="17">
        <v>8.0590018685112993E-2</v>
      </c>
      <c r="BD13" s="17"/>
      <c r="BE13" s="17">
        <v>0.13497495405947299</v>
      </c>
      <c r="BF13" s="17">
        <v>3.4948961508071801E-2</v>
      </c>
      <c r="BG13" s="17">
        <v>0.158748992269172</v>
      </c>
      <c r="BH13" s="17">
        <v>9.4282505638682207E-2</v>
      </c>
      <c r="BI13" s="17"/>
      <c r="BJ13" s="17">
        <v>0.13651014148267299</v>
      </c>
      <c r="BK13" s="17"/>
      <c r="BL13" s="17">
        <v>0.10268162107852601</v>
      </c>
      <c r="BM13" s="17"/>
      <c r="BN13" s="17">
        <v>0.131730534114085</v>
      </c>
      <c r="BO13" s="17"/>
      <c r="BP13" s="17">
        <v>0.12450917046315101</v>
      </c>
      <c r="BQ13" s="17">
        <v>0.11249548064623401</v>
      </c>
    </row>
    <row r="14" spans="2:69" x14ac:dyDescent="0.35">
      <c r="B14" s="18" t="s">
        <v>141</v>
      </c>
      <c r="C14" s="19">
        <v>7.4728226808231601E-2</v>
      </c>
      <c r="D14" s="19">
        <v>2.8149910732638402E-2</v>
      </c>
      <c r="E14" s="19">
        <v>0.111886006683571</v>
      </c>
      <c r="F14" s="19"/>
      <c r="G14" s="19">
        <v>7.4587392330170699E-2</v>
      </c>
      <c r="H14" s="19">
        <v>0.104531366145705</v>
      </c>
      <c r="I14" s="19">
        <v>6.8820544398887296E-2</v>
      </c>
      <c r="J14" s="19">
        <v>9.8368403127968004E-2</v>
      </c>
      <c r="K14" s="19">
        <v>0</v>
      </c>
      <c r="L14" s="19"/>
      <c r="M14" s="19">
        <v>9.0061487752304104E-2</v>
      </c>
      <c r="N14" s="19">
        <v>6.9501309810343206E-2</v>
      </c>
      <c r="O14" s="19">
        <v>7.5598946369261802E-2</v>
      </c>
      <c r="P14" s="19">
        <v>5.50791498704346E-2</v>
      </c>
      <c r="Q14" s="19">
        <v>9.3696504261888899E-2</v>
      </c>
      <c r="R14" s="19"/>
      <c r="S14" s="19">
        <v>0.11546726542305399</v>
      </c>
      <c r="T14" s="19">
        <v>6.3061941448534595E-2</v>
      </c>
      <c r="U14" s="19">
        <v>3.8494760363229803E-2</v>
      </c>
      <c r="V14" s="19">
        <v>5.5189839550772501E-2</v>
      </c>
      <c r="W14" s="19"/>
      <c r="X14" s="19">
        <v>8.8791149081677595E-2</v>
      </c>
      <c r="Y14" s="19">
        <v>2.61331396018799E-2</v>
      </c>
      <c r="Z14" s="19">
        <v>2.6599884323461401E-2</v>
      </c>
      <c r="AA14" s="19"/>
      <c r="AB14" s="19">
        <v>8.0147482756548705E-2</v>
      </c>
      <c r="AC14" s="19">
        <v>6.3347664090444303E-2</v>
      </c>
      <c r="AD14" s="19"/>
      <c r="AE14" s="19">
        <v>6.8091290926154693E-2</v>
      </c>
      <c r="AF14" s="19">
        <v>7.6239000344972802E-2</v>
      </c>
      <c r="AG14" s="19"/>
      <c r="AH14" s="19">
        <v>8.0217221862056098E-2</v>
      </c>
      <c r="AI14" s="19">
        <v>8.1964543985843005E-2</v>
      </c>
      <c r="AJ14" s="19"/>
      <c r="AK14" s="19">
        <v>0.12567758948950999</v>
      </c>
      <c r="AL14" s="19">
        <v>6.6134632079861103E-2</v>
      </c>
      <c r="AM14" s="19">
        <v>8.2565652524227498E-2</v>
      </c>
      <c r="AN14" s="19">
        <v>5.8903987927668197E-2</v>
      </c>
      <c r="AO14" s="19">
        <v>2.72246571976652E-2</v>
      </c>
      <c r="AP14" s="19"/>
      <c r="AQ14" s="19">
        <v>9.6851561176699796E-2</v>
      </c>
      <c r="AR14" s="19">
        <v>6.8376042356164707E-2</v>
      </c>
      <c r="AS14" s="19"/>
      <c r="AT14" s="19">
        <v>0.101745684716712</v>
      </c>
      <c r="AU14" s="19">
        <v>6.1399156225713798E-2</v>
      </c>
      <c r="AV14" s="19"/>
      <c r="AW14" s="19">
        <v>0.146071683804711</v>
      </c>
      <c r="AX14" s="19">
        <v>7.4676563490278403E-2</v>
      </c>
      <c r="AY14" s="19">
        <v>5.07100089913253E-2</v>
      </c>
      <c r="AZ14" s="19">
        <v>0.11061951275422199</v>
      </c>
      <c r="BA14" s="19">
        <v>2.9073892125100202E-2</v>
      </c>
      <c r="BB14" s="19"/>
      <c r="BC14" s="19">
        <v>4.4410530946240902E-2</v>
      </c>
      <c r="BD14" s="19"/>
      <c r="BE14" s="19">
        <v>6.2660234682431898E-2</v>
      </c>
      <c r="BF14" s="19">
        <v>5.61582951550594E-2</v>
      </c>
      <c r="BG14" s="19">
        <v>7.8574427403706903E-2</v>
      </c>
      <c r="BH14" s="19">
        <v>2.4071813661784298E-2</v>
      </c>
      <c r="BI14" s="19"/>
      <c r="BJ14" s="19">
        <v>7.3342763065536901E-2</v>
      </c>
      <c r="BK14" s="19"/>
      <c r="BL14" s="19">
        <v>6.3813723497646302E-2</v>
      </c>
      <c r="BM14" s="19"/>
      <c r="BN14" s="19">
        <v>2.8240772386846601E-2</v>
      </c>
      <c r="BO14" s="19"/>
      <c r="BP14" s="19">
        <v>8.0886437299824504E-2</v>
      </c>
      <c r="BQ14" s="19">
        <v>4.4611493863218797E-2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338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506</v>
      </c>
      <c r="D7" s="10">
        <v>267</v>
      </c>
      <c r="E7" s="10">
        <v>238</v>
      </c>
      <c r="F7" s="10"/>
      <c r="G7" s="10">
        <v>160</v>
      </c>
      <c r="H7" s="10">
        <v>123</v>
      </c>
      <c r="I7" s="10">
        <v>96</v>
      </c>
      <c r="J7" s="10">
        <v>82</v>
      </c>
      <c r="K7" s="10">
        <v>45</v>
      </c>
      <c r="L7" s="10"/>
      <c r="M7" s="10">
        <v>45</v>
      </c>
      <c r="N7" s="10">
        <v>199</v>
      </c>
      <c r="O7" s="10">
        <v>100</v>
      </c>
      <c r="P7" s="10">
        <v>65</v>
      </c>
      <c r="Q7" s="10">
        <v>97</v>
      </c>
      <c r="R7" s="10"/>
      <c r="S7" s="10">
        <v>94</v>
      </c>
      <c r="T7" s="10">
        <v>120</v>
      </c>
      <c r="U7" s="10">
        <v>77</v>
      </c>
      <c r="V7" s="10">
        <v>122</v>
      </c>
      <c r="W7" s="10"/>
      <c r="X7" s="10">
        <v>402</v>
      </c>
      <c r="Y7" s="10">
        <v>68</v>
      </c>
      <c r="Z7" s="10">
        <v>36</v>
      </c>
      <c r="AA7" s="10"/>
      <c r="AB7" s="10">
        <v>347</v>
      </c>
      <c r="AC7" s="10">
        <v>159</v>
      </c>
      <c r="AD7" s="10"/>
      <c r="AE7" s="10">
        <v>93</v>
      </c>
      <c r="AF7" s="10">
        <v>412</v>
      </c>
      <c r="AG7" s="10"/>
      <c r="AH7" s="10">
        <v>405</v>
      </c>
      <c r="AI7" s="10">
        <v>72</v>
      </c>
      <c r="AJ7" s="10"/>
      <c r="AK7" s="10">
        <v>62</v>
      </c>
      <c r="AL7" s="10">
        <v>146</v>
      </c>
      <c r="AM7" s="10">
        <v>172</v>
      </c>
      <c r="AN7" s="10">
        <v>83</v>
      </c>
      <c r="AO7" s="10">
        <v>43</v>
      </c>
      <c r="AP7" s="10"/>
      <c r="AQ7" s="10">
        <v>118</v>
      </c>
      <c r="AR7" s="10">
        <v>388</v>
      </c>
      <c r="AS7" s="10"/>
      <c r="AT7" s="10">
        <v>167</v>
      </c>
      <c r="AU7" s="10">
        <v>327</v>
      </c>
      <c r="AV7" s="10"/>
      <c r="AW7" s="10">
        <v>29</v>
      </c>
      <c r="AX7" s="10">
        <v>204</v>
      </c>
      <c r="AY7" s="10">
        <v>106</v>
      </c>
      <c r="AZ7" s="10">
        <v>52</v>
      </c>
      <c r="BA7" s="10">
        <v>67</v>
      </c>
      <c r="BB7" s="10"/>
      <c r="BC7" s="10">
        <v>168</v>
      </c>
      <c r="BD7" s="10"/>
      <c r="BE7" s="10">
        <v>162</v>
      </c>
      <c r="BF7" s="10">
        <v>63</v>
      </c>
      <c r="BG7" s="10">
        <v>59</v>
      </c>
      <c r="BH7" s="10">
        <v>117</v>
      </c>
      <c r="BI7" s="10"/>
      <c r="BJ7" s="10">
        <v>439</v>
      </c>
      <c r="BK7" s="10"/>
      <c r="BL7" s="10">
        <v>300</v>
      </c>
      <c r="BM7" s="10"/>
      <c r="BN7" s="10">
        <v>107</v>
      </c>
      <c r="BO7" s="10"/>
      <c r="BP7" s="10">
        <v>429</v>
      </c>
      <c r="BQ7" s="10">
        <v>68</v>
      </c>
    </row>
    <row r="8" spans="2:69" ht="30" customHeight="1" x14ac:dyDescent="0.35">
      <c r="B8" s="11" t="s">
        <v>20</v>
      </c>
      <c r="C8" s="11">
        <v>504</v>
      </c>
      <c r="D8" s="11">
        <v>222</v>
      </c>
      <c r="E8" s="11">
        <v>281</v>
      </c>
      <c r="F8" s="11"/>
      <c r="G8" s="11">
        <v>139</v>
      </c>
      <c r="H8" s="11">
        <v>119</v>
      </c>
      <c r="I8" s="11">
        <v>110</v>
      </c>
      <c r="J8" s="11">
        <v>74</v>
      </c>
      <c r="K8" s="11">
        <v>62</v>
      </c>
      <c r="L8" s="11"/>
      <c r="M8" s="11">
        <v>44</v>
      </c>
      <c r="N8" s="11">
        <v>206</v>
      </c>
      <c r="O8" s="11">
        <v>107</v>
      </c>
      <c r="P8" s="11">
        <v>65</v>
      </c>
      <c r="Q8" s="11">
        <v>83</v>
      </c>
      <c r="R8" s="11"/>
      <c r="S8" s="11">
        <v>99</v>
      </c>
      <c r="T8" s="11">
        <v>124</v>
      </c>
      <c r="U8" s="11">
        <v>79</v>
      </c>
      <c r="V8" s="11">
        <v>110</v>
      </c>
      <c r="W8" s="11"/>
      <c r="X8" s="11">
        <v>391</v>
      </c>
      <c r="Y8" s="11">
        <v>74</v>
      </c>
      <c r="Z8" s="11">
        <v>39</v>
      </c>
      <c r="AA8" s="11"/>
      <c r="AB8" s="11">
        <v>341</v>
      </c>
      <c r="AC8" s="11">
        <v>163</v>
      </c>
      <c r="AD8" s="11"/>
      <c r="AE8" s="11">
        <v>87</v>
      </c>
      <c r="AF8" s="11">
        <v>416</v>
      </c>
      <c r="AG8" s="11"/>
      <c r="AH8" s="11">
        <v>399</v>
      </c>
      <c r="AI8" s="11">
        <v>69</v>
      </c>
      <c r="AJ8" s="11"/>
      <c r="AK8" s="11">
        <v>64</v>
      </c>
      <c r="AL8" s="11">
        <v>141</v>
      </c>
      <c r="AM8" s="11">
        <v>172</v>
      </c>
      <c r="AN8" s="11">
        <v>84</v>
      </c>
      <c r="AO8" s="11">
        <v>43</v>
      </c>
      <c r="AP8" s="11"/>
      <c r="AQ8" s="11">
        <v>112</v>
      </c>
      <c r="AR8" s="11">
        <v>392</v>
      </c>
      <c r="AS8" s="11"/>
      <c r="AT8" s="11">
        <v>159</v>
      </c>
      <c r="AU8" s="11">
        <v>333</v>
      </c>
      <c r="AV8" s="11"/>
      <c r="AW8" s="11">
        <v>27</v>
      </c>
      <c r="AX8" s="11">
        <v>208</v>
      </c>
      <c r="AY8" s="11">
        <v>105</v>
      </c>
      <c r="AZ8" s="11">
        <v>53</v>
      </c>
      <c r="BA8" s="11">
        <v>61</v>
      </c>
      <c r="BB8" s="11"/>
      <c r="BC8" s="11">
        <v>164</v>
      </c>
      <c r="BD8" s="11"/>
      <c r="BE8" s="11">
        <v>165</v>
      </c>
      <c r="BF8" s="11">
        <v>64</v>
      </c>
      <c r="BG8" s="11">
        <v>60</v>
      </c>
      <c r="BH8" s="11">
        <v>110</v>
      </c>
      <c r="BI8" s="11"/>
      <c r="BJ8" s="11">
        <v>444</v>
      </c>
      <c r="BK8" s="11"/>
      <c r="BL8" s="11">
        <v>295</v>
      </c>
      <c r="BM8" s="11"/>
      <c r="BN8" s="11">
        <v>102</v>
      </c>
      <c r="BO8" s="11"/>
      <c r="BP8" s="11">
        <v>430</v>
      </c>
      <c r="BQ8" s="11">
        <v>64</v>
      </c>
    </row>
    <row r="9" spans="2:69" x14ac:dyDescent="0.35">
      <c r="B9" s="18" t="s">
        <v>330</v>
      </c>
      <c r="C9" s="17">
        <v>0.21942377374668301</v>
      </c>
      <c r="D9" s="17">
        <v>0.22466887088618501</v>
      </c>
      <c r="E9" s="17">
        <v>0.21604614117139301</v>
      </c>
      <c r="F9" s="17"/>
      <c r="G9" s="17">
        <v>0.25710956762083198</v>
      </c>
      <c r="H9" s="17">
        <v>0.19055638753537399</v>
      </c>
      <c r="I9" s="17">
        <v>0.17808664384530101</v>
      </c>
      <c r="J9" s="17">
        <v>0.19334103525302701</v>
      </c>
      <c r="K9" s="17">
        <v>0.29510018633741902</v>
      </c>
      <c r="L9" s="17"/>
      <c r="M9" s="17">
        <v>0.182231272654478</v>
      </c>
      <c r="N9" s="17">
        <v>0.16375539865013</v>
      </c>
      <c r="O9" s="17">
        <v>0.30981785956578101</v>
      </c>
      <c r="P9" s="17">
        <v>0.220957354138864</v>
      </c>
      <c r="Q9" s="17">
        <v>0.25909713359151798</v>
      </c>
      <c r="R9" s="17"/>
      <c r="S9" s="17">
        <v>0.205238079623798</v>
      </c>
      <c r="T9" s="17">
        <v>0.17984039283713699</v>
      </c>
      <c r="U9" s="17">
        <v>0.35809156060487402</v>
      </c>
      <c r="V9" s="17">
        <v>0.191560935026521</v>
      </c>
      <c r="W9" s="17"/>
      <c r="X9" s="17">
        <v>0.18922771904194899</v>
      </c>
      <c r="Y9" s="17">
        <v>0.208860539277399</v>
      </c>
      <c r="Z9" s="17">
        <v>0.540884258867107</v>
      </c>
      <c r="AA9" s="17"/>
      <c r="AB9" s="17">
        <v>0.20824474699721901</v>
      </c>
      <c r="AC9" s="17">
        <v>0.24289998824169901</v>
      </c>
      <c r="AD9" s="17"/>
      <c r="AE9" s="17">
        <v>0.26878582830551301</v>
      </c>
      <c r="AF9" s="17">
        <v>0.207828383206377</v>
      </c>
      <c r="AG9" s="17"/>
      <c r="AH9" s="17">
        <v>0.17288880240271601</v>
      </c>
      <c r="AI9" s="17">
        <v>0.33784517819104598</v>
      </c>
      <c r="AJ9" s="17"/>
      <c r="AK9" s="17">
        <v>0.36596370939654899</v>
      </c>
      <c r="AL9" s="17">
        <v>0.234796100721855</v>
      </c>
      <c r="AM9" s="17">
        <v>0.211532551878893</v>
      </c>
      <c r="AN9" s="17">
        <v>0.182203891497664</v>
      </c>
      <c r="AO9" s="17">
        <v>5.6829820438818401E-2</v>
      </c>
      <c r="AP9" s="17"/>
      <c r="AQ9" s="17">
        <v>0.14685952997990301</v>
      </c>
      <c r="AR9" s="17">
        <v>0.24025885463251401</v>
      </c>
      <c r="AS9" s="17"/>
      <c r="AT9" s="17">
        <v>0.19343367984756701</v>
      </c>
      <c r="AU9" s="17">
        <v>0.23178727361517401</v>
      </c>
      <c r="AV9" s="17"/>
      <c r="AW9" s="17">
        <v>0.249239363612448</v>
      </c>
      <c r="AX9" s="17">
        <v>0.120164241875467</v>
      </c>
      <c r="AY9" s="17">
        <v>0.36495863996883599</v>
      </c>
      <c r="AZ9" s="17">
        <v>0.239945323113192</v>
      </c>
      <c r="BA9" s="17">
        <v>0.11184927880527799</v>
      </c>
      <c r="BB9" s="17"/>
      <c r="BC9" s="17">
        <v>0.149606325889963</v>
      </c>
      <c r="BD9" s="17"/>
      <c r="BE9" s="17">
        <v>0.12934200121966899</v>
      </c>
      <c r="BF9" s="17">
        <v>0.40453850843796002</v>
      </c>
      <c r="BG9" s="17">
        <v>0.30081678535814499</v>
      </c>
      <c r="BH9" s="17">
        <v>0.12794936412877</v>
      </c>
      <c r="BI9" s="17"/>
      <c r="BJ9" s="17">
        <v>0.208182698747575</v>
      </c>
      <c r="BK9" s="17"/>
      <c r="BL9" s="17">
        <v>0.20473878796623499</v>
      </c>
      <c r="BM9" s="17"/>
      <c r="BN9" s="17">
        <v>0.215973320709577</v>
      </c>
      <c r="BO9" s="17"/>
      <c r="BP9" s="17">
        <v>0.238177859119903</v>
      </c>
      <c r="BQ9" s="17">
        <v>9.3748823782234106E-2</v>
      </c>
    </row>
    <row r="10" spans="2:69" x14ac:dyDescent="0.35">
      <c r="B10" s="18" t="s">
        <v>331</v>
      </c>
      <c r="C10" s="17">
        <v>0.489502607198322</v>
      </c>
      <c r="D10" s="17">
        <v>0.475025497300746</v>
      </c>
      <c r="E10" s="17">
        <v>0.50270249354591301</v>
      </c>
      <c r="F10" s="17"/>
      <c r="G10" s="17">
        <v>0.44935463422182598</v>
      </c>
      <c r="H10" s="17">
        <v>0.49973209909966099</v>
      </c>
      <c r="I10" s="17">
        <v>0.54031645068090195</v>
      </c>
      <c r="J10" s="17">
        <v>0.44115598408481099</v>
      </c>
      <c r="K10" s="17">
        <v>0.52736228787435702</v>
      </c>
      <c r="L10" s="17"/>
      <c r="M10" s="17">
        <v>0.43089199327701799</v>
      </c>
      <c r="N10" s="17">
        <v>0.54273833322001397</v>
      </c>
      <c r="O10" s="17">
        <v>0.42311216075564101</v>
      </c>
      <c r="P10" s="17">
        <v>0.47726039215806199</v>
      </c>
      <c r="Q10" s="17">
        <v>0.48338079625682101</v>
      </c>
      <c r="R10" s="17"/>
      <c r="S10" s="17">
        <v>0.471982908363271</v>
      </c>
      <c r="T10" s="17">
        <v>0.59132506782920602</v>
      </c>
      <c r="U10" s="17">
        <v>0.44007917539007302</v>
      </c>
      <c r="V10" s="17">
        <v>0.50758401444353995</v>
      </c>
      <c r="W10" s="17"/>
      <c r="X10" s="17">
        <v>0.49132451604327099</v>
      </c>
      <c r="Y10" s="17">
        <v>0.50751444535625601</v>
      </c>
      <c r="Z10" s="17">
        <v>0.437126385042164</v>
      </c>
      <c r="AA10" s="17"/>
      <c r="AB10" s="17">
        <v>0.49170815097826098</v>
      </c>
      <c r="AC10" s="17">
        <v>0.484870914295495</v>
      </c>
      <c r="AD10" s="17"/>
      <c r="AE10" s="17">
        <v>0.38543647009520998</v>
      </c>
      <c r="AF10" s="17">
        <v>0.51210159972291402</v>
      </c>
      <c r="AG10" s="17"/>
      <c r="AH10" s="17">
        <v>0.49405415837032102</v>
      </c>
      <c r="AI10" s="17">
        <v>0.51793351467182303</v>
      </c>
      <c r="AJ10" s="17"/>
      <c r="AK10" s="17">
        <v>0.38611482621191201</v>
      </c>
      <c r="AL10" s="17">
        <v>0.46663580137353999</v>
      </c>
      <c r="AM10" s="17">
        <v>0.52377921326520704</v>
      </c>
      <c r="AN10" s="17">
        <v>0.52754249437437295</v>
      </c>
      <c r="AO10" s="17">
        <v>0.50674603965475196</v>
      </c>
      <c r="AP10" s="17"/>
      <c r="AQ10" s="17">
        <v>0.49340674624222702</v>
      </c>
      <c r="AR10" s="17">
        <v>0.48838162738034502</v>
      </c>
      <c r="AS10" s="17"/>
      <c r="AT10" s="17">
        <v>0.46880283106729698</v>
      </c>
      <c r="AU10" s="17">
        <v>0.49614936516228902</v>
      </c>
      <c r="AV10" s="17"/>
      <c r="AW10" s="17">
        <v>0.34159034539162703</v>
      </c>
      <c r="AX10" s="17">
        <v>0.51777011256893601</v>
      </c>
      <c r="AY10" s="17">
        <v>0.46072887664046203</v>
      </c>
      <c r="AZ10" s="17">
        <v>0.64095711417915902</v>
      </c>
      <c r="BA10" s="17">
        <v>0.45669755381886401</v>
      </c>
      <c r="BB10" s="17"/>
      <c r="BC10" s="17">
        <v>0.45364487092187999</v>
      </c>
      <c r="BD10" s="17"/>
      <c r="BE10" s="17">
        <v>0.55172509820508997</v>
      </c>
      <c r="BF10" s="17">
        <v>0.408177780523446</v>
      </c>
      <c r="BG10" s="17">
        <v>0.56560419391615702</v>
      </c>
      <c r="BH10" s="17">
        <v>0.454124092729496</v>
      </c>
      <c r="BI10" s="17"/>
      <c r="BJ10" s="17">
        <v>0.52168820745339795</v>
      </c>
      <c r="BK10" s="17"/>
      <c r="BL10" s="17">
        <v>0.53183046768035402</v>
      </c>
      <c r="BM10" s="17"/>
      <c r="BN10" s="17">
        <v>0.51402202003984299</v>
      </c>
      <c r="BO10" s="17"/>
      <c r="BP10" s="17">
        <v>0.49066642495194701</v>
      </c>
      <c r="BQ10" s="17">
        <v>0.50327453868318395</v>
      </c>
    </row>
    <row r="11" spans="2:69" x14ac:dyDescent="0.35">
      <c r="B11" s="18" t="s">
        <v>332</v>
      </c>
      <c r="C11" s="17">
        <v>0.113112317417932</v>
      </c>
      <c r="D11" s="17">
        <v>0.12643545897168801</v>
      </c>
      <c r="E11" s="17">
        <v>0.10295993806691101</v>
      </c>
      <c r="F11" s="17"/>
      <c r="G11" s="17">
        <v>8.9010947836112894E-2</v>
      </c>
      <c r="H11" s="17">
        <v>0.158596950115929</v>
      </c>
      <c r="I11" s="17">
        <v>0.10803307188646399</v>
      </c>
      <c r="J11" s="17">
        <v>0.12174052804829499</v>
      </c>
      <c r="K11" s="17">
        <v>7.8216166876464002E-2</v>
      </c>
      <c r="L11" s="17"/>
      <c r="M11" s="17">
        <v>0.13807527716283099</v>
      </c>
      <c r="N11" s="17">
        <v>0.121227838952443</v>
      </c>
      <c r="O11" s="17">
        <v>0.113781574154928</v>
      </c>
      <c r="P11" s="17">
        <v>9.1817116398651394E-2</v>
      </c>
      <c r="Q11" s="17">
        <v>9.5725883161462494E-2</v>
      </c>
      <c r="R11" s="17"/>
      <c r="S11" s="17">
        <v>8.1718560916366603E-2</v>
      </c>
      <c r="T11" s="17">
        <v>7.7859318804397906E-2</v>
      </c>
      <c r="U11" s="17">
        <v>0.121424294447808</v>
      </c>
      <c r="V11" s="17">
        <v>0.14700310860888299</v>
      </c>
      <c r="W11" s="17"/>
      <c r="X11" s="17">
        <v>0.12329472354014601</v>
      </c>
      <c r="Y11" s="17">
        <v>0.119157032652852</v>
      </c>
      <c r="Z11" s="17">
        <v>0</v>
      </c>
      <c r="AA11" s="17"/>
      <c r="AB11" s="17">
        <v>0.102299114198301</v>
      </c>
      <c r="AC11" s="17">
        <v>0.13582029404697399</v>
      </c>
      <c r="AD11" s="17"/>
      <c r="AE11" s="17">
        <v>0.102696889445084</v>
      </c>
      <c r="AF11" s="17">
        <v>0.11547654944423</v>
      </c>
      <c r="AG11" s="17"/>
      <c r="AH11" s="17">
        <v>0.12772015889098401</v>
      </c>
      <c r="AI11" s="17">
        <v>4.4950529848218998E-2</v>
      </c>
      <c r="AJ11" s="17"/>
      <c r="AK11" s="17">
        <v>9.1096482002259602E-2</v>
      </c>
      <c r="AL11" s="17">
        <v>0.11259487761223901</v>
      </c>
      <c r="AM11" s="17">
        <v>0.102028095787943</v>
      </c>
      <c r="AN11" s="17">
        <v>0.112762199794518</v>
      </c>
      <c r="AO11" s="17">
        <v>0.19186312534093899</v>
      </c>
      <c r="AP11" s="17"/>
      <c r="AQ11" s="17">
        <v>0.138514873350808</v>
      </c>
      <c r="AR11" s="17">
        <v>0.10581858320264299</v>
      </c>
      <c r="AS11" s="17"/>
      <c r="AT11" s="17">
        <v>0.12525575455912599</v>
      </c>
      <c r="AU11" s="17">
        <v>0.108246974331439</v>
      </c>
      <c r="AV11" s="17"/>
      <c r="AW11" s="17">
        <v>0.105685255181695</v>
      </c>
      <c r="AX11" s="17">
        <v>0.14981171189949199</v>
      </c>
      <c r="AY11" s="17">
        <v>4.8969104639735403E-2</v>
      </c>
      <c r="AZ11" s="17">
        <v>6.3877695034627702E-2</v>
      </c>
      <c r="BA11" s="17">
        <v>0.20428587093387701</v>
      </c>
      <c r="BB11" s="17"/>
      <c r="BC11" s="17">
        <v>0.18439386953627601</v>
      </c>
      <c r="BD11" s="17"/>
      <c r="BE11" s="17">
        <v>0.119756073742081</v>
      </c>
      <c r="BF11" s="17">
        <v>0.102161074924979</v>
      </c>
      <c r="BG11" s="17">
        <v>2.80241377200156E-2</v>
      </c>
      <c r="BH11" s="17">
        <v>0.210072211264311</v>
      </c>
      <c r="BI11" s="17"/>
      <c r="BJ11" s="17">
        <v>0.10533328274237599</v>
      </c>
      <c r="BK11" s="17"/>
      <c r="BL11" s="17">
        <v>0.117585995572839</v>
      </c>
      <c r="BM11" s="17"/>
      <c r="BN11" s="17">
        <v>0.13511013564716301</v>
      </c>
      <c r="BO11" s="17"/>
      <c r="BP11" s="17">
        <v>0.111099750295999</v>
      </c>
      <c r="BQ11" s="17">
        <v>0.14417373330750999</v>
      </c>
    </row>
    <row r="12" spans="2:69" x14ac:dyDescent="0.35">
      <c r="B12" s="18" t="s">
        <v>333</v>
      </c>
      <c r="C12" s="17">
        <v>5.5880445678308799E-2</v>
      </c>
      <c r="D12" s="17">
        <v>7.0583398639992703E-2</v>
      </c>
      <c r="E12" s="17">
        <v>4.0892159968330101E-2</v>
      </c>
      <c r="F12" s="17"/>
      <c r="G12" s="17">
        <v>6.5087710659975304E-2</v>
      </c>
      <c r="H12" s="17">
        <v>4.2593755655436501E-2</v>
      </c>
      <c r="I12" s="17">
        <v>6.6539516996403397E-2</v>
      </c>
      <c r="J12" s="17">
        <v>4.3243338034740501E-2</v>
      </c>
      <c r="K12" s="17">
        <v>5.71109748411677E-2</v>
      </c>
      <c r="L12" s="17"/>
      <c r="M12" s="17">
        <v>7.6776017015339704E-2</v>
      </c>
      <c r="N12" s="17">
        <v>6.2820317718796995E-2</v>
      </c>
      <c r="O12" s="17">
        <v>2.2019617780829701E-2</v>
      </c>
      <c r="P12" s="17">
        <v>6.3259214299688199E-2</v>
      </c>
      <c r="Q12" s="17">
        <v>6.5498118344432602E-2</v>
      </c>
      <c r="R12" s="17"/>
      <c r="S12" s="17">
        <v>7.8700780069960799E-2</v>
      </c>
      <c r="T12" s="17">
        <v>3.7282331930734998E-2</v>
      </c>
      <c r="U12" s="17">
        <v>6.05537593919976E-2</v>
      </c>
      <c r="V12" s="17">
        <v>5.7004285654397503E-2</v>
      </c>
      <c r="W12" s="17"/>
      <c r="X12" s="17">
        <v>5.9928021839736098E-2</v>
      </c>
      <c r="Y12" s="17">
        <v>6.4034720243615603E-2</v>
      </c>
      <c r="Z12" s="17">
        <v>0</v>
      </c>
      <c r="AA12" s="17"/>
      <c r="AB12" s="17">
        <v>5.9665382926415197E-2</v>
      </c>
      <c r="AC12" s="17">
        <v>4.7931989996244199E-2</v>
      </c>
      <c r="AD12" s="17"/>
      <c r="AE12" s="17">
        <v>6.9221346991803198E-2</v>
      </c>
      <c r="AF12" s="17">
        <v>5.3172826999784699E-2</v>
      </c>
      <c r="AG12" s="17"/>
      <c r="AH12" s="17">
        <v>6.6313353781272899E-2</v>
      </c>
      <c r="AI12" s="17">
        <v>2.4921328609267799E-2</v>
      </c>
      <c r="AJ12" s="17"/>
      <c r="AK12" s="17">
        <v>7.3616149643086798E-2</v>
      </c>
      <c r="AL12" s="17">
        <v>4.1542453053342601E-2</v>
      </c>
      <c r="AM12" s="17">
        <v>5.62919610301887E-2</v>
      </c>
      <c r="AN12" s="17">
        <v>7.3401024044823196E-2</v>
      </c>
      <c r="AO12" s="17">
        <v>4.1178046131713199E-2</v>
      </c>
      <c r="AP12" s="17"/>
      <c r="AQ12" s="17">
        <v>8.4052277366160694E-2</v>
      </c>
      <c r="AR12" s="17">
        <v>4.7791580399082399E-2</v>
      </c>
      <c r="AS12" s="17"/>
      <c r="AT12" s="17">
        <v>5.6832751207099998E-2</v>
      </c>
      <c r="AU12" s="17">
        <v>5.3381888663266999E-2</v>
      </c>
      <c r="AV12" s="17"/>
      <c r="AW12" s="17">
        <v>8.4462751394520405E-2</v>
      </c>
      <c r="AX12" s="17">
        <v>6.8900695251649199E-2</v>
      </c>
      <c r="AY12" s="17">
        <v>3.2007576455296997E-2</v>
      </c>
      <c r="AZ12" s="17">
        <v>4.1239316178512397E-2</v>
      </c>
      <c r="BA12" s="17">
        <v>7.5629076528279507E-2</v>
      </c>
      <c r="BB12" s="17"/>
      <c r="BC12" s="17">
        <v>0.109790889610678</v>
      </c>
      <c r="BD12" s="17"/>
      <c r="BE12" s="17">
        <v>5.4798751997663001E-2</v>
      </c>
      <c r="BF12" s="17">
        <v>0</v>
      </c>
      <c r="BG12" s="17">
        <v>4.8037521804388902E-2</v>
      </c>
      <c r="BH12" s="17">
        <v>0.112058780642943</v>
      </c>
      <c r="BI12" s="17"/>
      <c r="BJ12" s="17">
        <v>5.2341329261936E-2</v>
      </c>
      <c r="BK12" s="17"/>
      <c r="BL12" s="17">
        <v>4.4998177313431302E-2</v>
      </c>
      <c r="BM12" s="17"/>
      <c r="BN12" s="17">
        <v>7.6641623575349094E-2</v>
      </c>
      <c r="BO12" s="17"/>
      <c r="BP12" s="17">
        <v>5.1006947391231398E-2</v>
      </c>
      <c r="BQ12" s="17">
        <v>7.6028471792736696E-2</v>
      </c>
    </row>
    <row r="13" spans="2:69" ht="29" x14ac:dyDescent="0.35">
      <c r="B13" s="18" t="s">
        <v>334</v>
      </c>
      <c r="C13" s="17">
        <v>8.3564647422692706E-2</v>
      </c>
      <c r="D13" s="17">
        <v>8.5896711652475796E-2</v>
      </c>
      <c r="E13" s="17">
        <v>8.2013343477683201E-2</v>
      </c>
      <c r="F13" s="17"/>
      <c r="G13" s="17">
        <v>9.4693315869043504E-2</v>
      </c>
      <c r="H13" s="17">
        <v>7.8838764504904998E-2</v>
      </c>
      <c r="I13" s="17">
        <v>9.8363962193522197E-2</v>
      </c>
      <c r="J13" s="17">
        <v>0.100728417051287</v>
      </c>
      <c r="K13" s="17">
        <v>2.1105192035296198E-2</v>
      </c>
      <c r="L13" s="17"/>
      <c r="M13" s="17">
        <v>9.9669046980595005E-2</v>
      </c>
      <c r="N13" s="17">
        <v>8.0376148333102096E-2</v>
      </c>
      <c r="O13" s="17">
        <v>9.8826562606272997E-2</v>
      </c>
      <c r="P13" s="17">
        <v>6.6034257507624705E-2</v>
      </c>
      <c r="Q13" s="17">
        <v>7.7057192469608696E-2</v>
      </c>
      <c r="R13" s="17"/>
      <c r="S13" s="17">
        <v>8.3605310576457204E-2</v>
      </c>
      <c r="T13" s="17">
        <v>6.7005394904585097E-2</v>
      </c>
      <c r="U13" s="17">
        <v>1.98512101652473E-2</v>
      </c>
      <c r="V13" s="17">
        <v>8.8197059803713604E-2</v>
      </c>
      <c r="W13" s="17"/>
      <c r="X13" s="17">
        <v>9.37638293780437E-2</v>
      </c>
      <c r="Y13" s="17">
        <v>6.2370938113109099E-2</v>
      </c>
      <c r="Z13" s="17">
        <v>2.1989356090729099E-2</v>
      </c>
      <c r="AA13" s="17"/>
      <c r="AB13" s="17">
        <v>9.1155900530675904E-2</v>
      </c>
      <c r="AC13" s="17">
        <v>6.7622840479835897E-2</v>
      </c>
      <c r="AD13" s="17"/>
      <c r="AE13" s="17">
        <v>0.107758487046307</v>
      </c>
      <c r="AF13" s="17">
        <v>7.8625965867952605E-2</v>
      </c>
      <c r="AG13" s="17"/>
      <c r="AH13" s="17">
        <v>9.2170959928565097E-2</v>
      </c>
      <c r="AI13" s="17">
        <v>6.37547934019672E-2</v>
      </c>
      <c r="AJ13" s="17"/>
      <c r="AK13" s="17">
        <v>5.4329387261163799E-2</v>
      </c>
      <c r="AL13" s="17">
        <v>8.1612707763971504E-2</v>
      </c>
      <c r="AM13" s="17">
        <v>7.9027776920469694E-2</v>
      </c>
      <c r="AN13" s="17">
        <v>8.2829005255417906E-2</v>
      </c>
      <c r="AO13" s="17">
        <v>0.15236027116918499</v>
      </c>
      <c r="AP13" s="17"/>
      <c r="AQ13" s="17">
        <v>0.10434399663058801</v>
      </c>
      <c r="AR13" s="17">
        <v>7.7598356050692804E-2</v>
      </c>
      <c r="AS13" s="17"/>
      <c r="AT13" s="17">
        <v>0.10841599036647399</v>
      </c>
      <c r="AU13" s="17">
        <v>7.4707898850497903E-2</v>
      </c>
      <c r="AV13" s="17"/>
      <c r="AW13" s="17">
        <v>0.175751171059841</v>
      </c>
      <c r="AX13" s="17">
        <v>8.9861962354916503E-2</v>
      </c>
      <c r="AY13" s="17">
        <v>6.3938543029067693E-2</v>
      </c>
      <c r="AZ13" s="17">
        <v>1.39805514945092E-2</v>
      </c>
      <c r="BA13" s="17">
        <v>0.105268360032231</v>
      </c>
      <c r="BB13" s="17"/>
      <c r="BC13" s="17">
        <v>7.5679005820787404E-2</v>
      </c>
      <c r="BD13" s="17"/>
      <c r="BE13" s="17">
        <v>8.1398860797489106E-2</v>
      </c>
      <c r="BF13" s="17">
        <v>5.1342106540514E-2</v>
      </c>
      <c r="BG13" s="17">
        <v>5.7517361201292798E-2</v>
      </c>
      <c r="BH13" s="17">
        <v>6.3441908475532105E-2</v>
      </c>
      <c r="BI13" s="17"/>
      <c r="BJ13" s="17">
        <v>7.7028829427057105E-2</v>
      </c>
      <c r="BK13" s="17"/>
      <c r="BL13" s="17">
        <v>7.0049347667188205E-2</v>
      </c>
      <c r="BM13" s="17"/>
      <c r="BN13" s="17">
        <v>3.72771057076959E-2</v>
      </c>
      <c r="BO13" s="17"/>
      <c r="BP13" s="17">
        <v>7.5428426119863806E-2</v>
      </c>
      <c r="BQ13" s="17">
        <v>0.122572313671996</v>
      </c>
    </row>
    <row r="14" spans="2:69" x14ac:dyDescent="0.35">
      <c r="B14" s="18" t="s">
        <v>141</v>
      </c>
      <c r="C14" s="19">
        <v>3.8516208536062399E-2</v>
      </c>
      <c r="D14" s="19">
        <v>1.7390062548912899E-2</v>
      </c>
      <c r="E14" s="19">
        <v>5.5385923769769703E-2</v>
      </c>
      <c r="F14" s="19"/>
      <c r="G14" s="19">
        <v>4.4743823792211201E-2</v>
      </c>
      <c r="H14" s="19">
        <v>2.9682043088694599E-2</v>
      </c>
      <c r="I14" s="19">
        <v>8.66035439740751E-3</v>
      </c>
      <c r="J14" s="19">
        <v>9.97906975278397E-2</v>
      </c>
      <c r="K14" s="19">
        <v>2.1105192035296198E-2</v>
      </c>
      <c r="L14" s="19"/>
      <c r="M14" s="19">
        <v>7.2356392909737305E-2</v>
      </c>
      <c r="N14" s="19">
        <v>2.9081963125514001E-2</v>
      </c>
      <c r="O14" s="19">
        <v>3.2442225136547702E-2</v>
      </c>
      <c r="P14" s="19">
        <v>8.0671665497109302E-2</v>
      </c>
      <c r="Q14" s="19">
        <v>1.92408761761566E-2</v>
      </c>
      <c r="R14" s="19"/>
      <c r="S14" s="19">
        <v>7.8754360450146693E-2</v>
      </c>
      <c r="T14" s="19">
        <v>4.6687493693939597E-2</v>
      </c>
      <c r="U14" s="19">
        <v>0</v>
      </c>
      <c r="V14" s="19">
        <v>8.6505964629449393E-3</v>
      </c>
      <c r="W14" s="19"/>
      <c r="X14" s="19">
        <v>4.2461190156854699E-2</v>
      </c>
      <c r="Y14" s="19">
        <v>3.80623243567677E-2</v>
      </c>
      <c r="Z14" s="19">
        <v>0</v>
      </c>
      <c r="AA14" s="19"/>
      <c r="AB14" s="19">
        <v>4.6926704369126999E-2</v>
      </c>
      <c r="AC14" s="19">
        <v>2.0853972939752399E-2</v>
      </c>
      <c r="AD14" s="19"/>
      <c r="AE14" s="19">
        <v>6.6100978116082995E-2</v>
      </c>
      <c r="AF14" s="19">
        <v>3.2794674758741801E-2</v>
      </c>
      <c r="AG14" s="19"/>
      <c r="AH14" s="19">
        <v>4.6852566626141297E-2</v>
      </c>
      <c r="AI14" s="19">
        <v>1.05946552776769E-2</v>
      </c>
      <c r="AJ14" s="19"/>
      <c r="AK14" s="19">
        <v>2.8879445485028299E-2</v>
      </c>
      <c r="AL14" s="19">
        <v>6.2818059475052104E-2</v>
      </c>
      <c r="AM14" s="19">
        <v>2.7340401117298799E-2</v>
      </c>
      <c r="AN14" s="19">
        <v>2.1261385033204499E-2</v>
      </c>
      <c r="AO14" s="19">
        <v>5.1022697264593103E-2</v>
      </c>
      <c r="AP14" s="19"/>
      <c r="AQ14" s="19">
        <v>3.2822576430313298E-2</v>
      </c>
      <c r="AR14" s="19">
        <v>4.0150998334722902E-2</v>
      </c>
      <c r="AS14" s="19"/>
      <c r="AT14" s="19">
        <v>4.7258992952435998E-2</v>
      </c>
      <c r="AU14" s="19">
        <v>3.5726599377334099E-2</v>
      </c>
      <c r="AV14" s="19"/>
      <c r="AW14" s="19">
        <v>4.3271113359867899E-2</v>
      </c>
      <c r="AX14" s="19">
        <v>5.3491276049539502E-2</v>
      </c>
      <c r="AY14" s="19">
        <v>2.9397259266601701E-2</v>
      </c>
      <c r="AZ14" s="19">
        <v>0</v>
      </c>
      <c r="BA14" s="19">
        <v>4.62698598814692E-2</v>
      </c>
      <c r="BB14" s="19"/>
      <c r="BC14" s="19">
        <v>2.68850382204163E-2</v>
      </c>
      <c r="BD14" s="19"/>
      <c r="BE14" s="19">
        <v>6.2979214038007394E-2</v>
      </c>
      <c r="BF14" s="19">
        <v>3.3780529573101403E-2</v>
      </c>
      <c r="BG14" s="19">
        <v>0</v>
      </c>
      <c r="BH14" s="19">
        <v>3.2353642758948101E-2</v>
      </c>
      <c r="BI14" s="19"/>
      <c r="BJ14" s="19">
        <v>3.54256523676586E-2</v>
      </c>
      <c r="BK14" s="19"/>
      <c r="BL14" s="19">
        <v>3.0797223799953401E-2</v>
      </c>
      <c r="BM14" s="19"/>
      <c r="BN14" s="19">
        <v>2.0975794320372099E-2</v>
      </c>
      <c r="BO14" s="19"/>
      <c r="BP14" s="19">
        <v>3.3620592121056003E-2</v>
      </c>
      <c r="BQ14" s="19">
        <v>6.0202118762339302E-2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339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506</v>
      </c>
      <c r="D7" s="10">
        <v>267</v>
      </c>
      <c r="E7" s="10">
        <v>238</v>
      </c>
      <c r="F7" s="10"/>
      <c r="G7" s="10">
        <v>160</v>
      </c>
      <c r="H7" s="10">
        <v>123</v>
      </c>
      <c r="I7" s="10">
        <v>96</v>
      </c>
      <c r="J7" s="10">
        <v>82</v>
      </c>
      <c r="K7" s="10">
        <v>45</v>
      </c>
      <c r="L7" s="10"/>
      <c r="M7" s="10">
        <v>45</v>
      </c>
      <c r="N7" s="10">
        <v>199</v>
      </c>
      <c r="O7" s="10">
        <v>100</v>
      </c>
      <c r="P7" s="10">
        <v>65</v>
      </c>
      <c r="Q7" s="10">
        <v>97</v>
      </c>
      <c r="R7" s="10"/>
      <c r="S7" s="10">
        <v>94</v>
      </c>
      <c r="T7" s="10">
        <v>120</v>
      </c>
      <c r="U7" s="10">
        <v>77</v>
      </c>
      <c r="V7" s="10">
        <v>122</v>
      </c>
      <c r="W7" s="10"/>
      <c r="X7" s="10">
        <v>402</v>
      </c>
      <c r="Y7" s="10">
        <v>68</v>
      </c>
      <c r="Z7" s="10">
        <v>36</v>
      </c>
      <c r="AA7" s="10"/>
      <c r="AB7" s="10">
        <v>347</v>
      </c>
      <c r="AC7" s="10">
        <v>159</v>
      </c>
      <c r="AD7" s="10"/>
      <c r="AE7" s="10">
        <v>93</v>
      </c>
      <c r="AF7" s="10">
        <v>412</v>
      </c>
      <c r="AG7" s="10"/>
      <c r="AH7" s="10">
        <v>405</v>
      </c>
      <c r="AI7" s="10">
        <v>72</v>
      </c>
      <c r="AJ7" s="10"/>
      <c r="AK7" s="10">
        <v>62</v>
      </c>
      <c r="AL7" s="10">
        <v>146</v>
      </c>
      <c r="AM7" s="10">
        <v>172</v>
      </c>
      <c r="AN7" s="10">
        <v>83</v>
      </c>
      <c r="AO7" s="10">
        <v>43</v>
      </c>
      <c r="AP7" s="10"/>
      <c r="AQ7" s="10">
        <v>118</v>
      </c>
      <c r="AR7" s="10">
        <v>388</v>
      </c>
      <c r="AS7" s="10"/>
      <c r="AT7" s="10">
        <v>167</v>
      </c>
      <c r="AU7" s="10">
        <v>327</v>
      </c>
      <c r="AV7" s="10"/>
      <c r="AW7" s="10">
        <v>29</v>
      </c>
      <c r="AX7" s="10">
        <v>204</v>
      </c>
      <c r="AY7" s="10">
        <v>106</v>
      </c>
      <c r="AZ7" s="10">
        <v>52</v>
      </c>
      <c r="BA7" s="10">
        <v>67</v>
      </c>
      <c r="BB7" s="10"/>
      <c r="BC7" s="10">
        <v>168</v>
      </c>
      <c r="BD7" s="10"/>
      <c r="BE7" s="10">
        <v>162</v>
      </c>
      <c r="BF7" s="10">
        <v>63</v>
      </c>
      <c r="BG7" s="10">
        <v>59</v>
      </c>
      <c r="BH7" s="10">
        <v>117</v>
      </c>
      <c r="BI7" s="10"/>
      <c r="BJ7" s="10">
        <v>439</v>
      </c>
      <c r="BK7" s="10"/>
      <c r="BL7" s="10">
        <v>300</v>
      </c>
      <c r="BM7" s="10"/>
      <c r="BN7" s="10">
        <v>107</v>
      </c>
      <c r="BO7" s="10"/>
      <c r="BP7" s="10">
        <v>429</v>
      </c>
      <c r="BQ7" s="10">
        <v>68</v>
      </c>
    </row>
    <row r="8" spans="2:69" ht="30" customHeight="1" x14ac:dyDescent="0.35">
      <c r="B8" s="11" t="s">
        <v>20</v>
      </c>
      <c r="C8" s="11">
        <v>504</v>
      </c>
      <c r="D8" s="11">
        <v>222</v>
      </c>
      <c r="E8" s="11">
        <v>281</v>
      </c>
      <c r="F8" s="11"/>
      <c r="G8" s="11">
        <v>139</v>
      </c>
      <c r="H8" s="11">
        <v>119</v>
      </c>
      <c r="I8" s="11">
        <v>110</v>
      </c>
      <c r="J8" s="11">
        <v>74</v>
      </c>
      <c r="K8" s="11">
        <v>62</v>
      </c>
      <c r="L8" s="11"/>
      <c r="M8" s="11">
        <v>44</v>
      </c>
      <c r="N8" s="11">
        <v>206</v>
      </c>
      <c r="O8" s="11">
        <v>107</v>
      </c>
      <c r="P8" s="11">
        <v>65</v>
      </c>
      <c r="Q8" s="11">
        <v>83</v>
      </c>
      <c r="R8" s="11"/>
      <c r="S8" s="11">
        <v>99</v>
      </c>
      <c r="T8" s="11">
        <v>124</v>
      </c>
      <c r="U8" s="11">
        <v>79</v>
      </c>
      <c r="V8" s="11">
        <v>110</v>
      </c>
      <c r="W8" s="11"/>
      <c r="X8" s="11">
        <v>391</v>
      </c>
      <c r="Y8" s="11">
        <v>74</v>
      </c>
      <c r="Z8" s="11">
        <v>39</v>
      </c>
      <c r="AA8" s="11"/>
      <c r="AB8" s="11">
        <v>341</v>
      </c>
      <c r="AC8" s="11">
        <v>163</v>
      </c>
      <c r="AD8" s="11"/>
      <c r="AE8" s="11">
        <v>87</v>
      </c>
      <c r="AF8" s="11">
        <v>416</v>
      </c>
      <c r="AG8" s="11"/>
      <c r="AH8" s="11">
        <v>399</v>
      </c>
      <c r="AI8" s="11">
        <v>69</v>
      </c>
      <c r="AJ8" s="11"/>
      <c r="AK8" s="11">
        <v>64</v>
      </c>
      <c r="AL8" s="11">
        <v>141</v>
      </c>
      <c r="AM8" s="11">
        <v>172</v>
      </c>
      <c r="AN8" s="11">
        <v>84</v>
      </c>
      <c r="AO8" s="11">
        <v>43</v>
      </c>
      <c r="AP8" s="11"/>
      <c r="AQ8" s="11">
        <v>112</v>
      </c>
      <c r="AR8" s="11">
        <v>392</v>
      </c>
      <c r="AS8" s="11"/>
      <c r="AT8" s="11">
        <v>159</v>
      </c>
      <c r="AU8" s="11">
        <v>333</v>
      </c>
      <c r="AV8" s="11"/>
      <c r="AW8" s="11">
        <v>27</v>
      </c>
      <c r="AX8" s="11">
        <v>208</v>
      </c>
      <c r="AY8" s="11">
        <v>105</v>
      </c>
      <c r="AZ8" s="11">
        <v>53</v>
      </c>
      <c r="BA8" s="11">
        <v>61</v>
      </c>
      <c r="BB8" s="11"/>
      <c r="BC8" s="11">
        <v>164</v>
      </c>
      <c r="BD8" s="11"/>
      <c r="BE8" s="11">
        <v>165</v>
      </c>
      <c r="BF8" s="11">
        <v>64</v>
      </c>
      <c r="BG8" s="11">
        <v>60</v>
      </c>
      <c r="BH8" s="11">
        <v>110</v>
      </c>
      <c r="BI8" s="11"/>
      <c r="BJ8" s="11">
        <v>444</v>
      </c>
      <c r="BK8" s="11"/>
      <c r="BL8" s="11">
        <v>295</v>
      </c>
      <c r="BM8" s="11"/>
      <c r="BN8" s="11">
        <v>102</v>
      </c>
      <c r="BO8" s="11"/>
      <c r="BP8" s="11">
        <v>430</v>
      </c>
      <c r="BQ8" s="11">
        <v>64</v>
      </c>
    </row>
    <row r="9" spans="2:69" x14ac:dyDescent="0.35">
      <c r="B9" s="18" t="s">
        <v>330</v>
      </c>
      <c r="C9" s="17">
        <v>0.24571417671144299</v>
      </c>
      <c r="D9" s="17">
        <v>0.20940287363191401</v>
      </c>
      <c r="E9" s="17">
        <v>0.27534513476315398</v>
      </c>
      <c r="F9" s="17"/>
      <c r="G9" s="17">
        <v>0.27074750194095698</v>
      </c>
      <c r="H9" s="17">
        <v>0.285072629988048</v>
      </c>
      <c r="I9" s="17">
        <v>0.24173381826968901</v>
      </c>
      <c r="J9" s="17">
        <v>0.16720174869191601</v>
      </c>
      <c r="K9" s="17">
        <v>0.21526507283310201</v>
      </c>
      <c r="L9" s="17"/>
      <c r="M9" s="17">
        <v>0.24386977595654599</v>
      </c>
      <c r="N9" s="17">
        <v>0.155391248246741</v>
      </c>
      <c r="O9" s="17">
        <v>0.343301809250456</v>
      </c>
      <c r="P9" s="17">
        <v>0.210428998331123</v>
      </c>
      <c r="Q9" s="17">
        <v>0.37159326586619801</v>
      </c>
      <c r="R9" s="17"/>
      <c r="S9" s="17">
        <v>0.244446332611579</v>
      </c>
      <c r="T9" s="17">
        <v>0.28443427042514802</v>
      </c>
      <c r="U9" s="17">
        <v>0.33901892552805901</v>
      </c>
      <c r="V9" s="17">
        <v>0.200057292524111</v>
      </c>
      <c r="W9" s="17"/>
      <c r="X9" s="17">
        <v>0.228471749459805</v>
      </c>
      <c r="Y9" s="17">
        <v>0.26519556967758701</v>
      </c>
      <c r="Z9" s="17">
        <v>0.38084365988639901</v>
      </c>
      <c r="AA9" s="17"/>
      <c r="AB9" s="17">
        <v>0.23870280771942401</v>
      </c>
      <c r="AC9" s="17">
        <v>0.26043821361101199</v>
      </c>
      <c r="AD9" s="17"/>
      <c r="AE9" s="17">
        <v>0.25067702740543002</v>
      </c>
      <c r="AF9" s="17">
        <v>0.24506620641310101</v>
      </c>
      <c r="AG9" s="17"/>
      <c r="AH9" s="17">
        <v>0.226532382189535</v>
      </c>
      <c r="AI9" s="17">
        <v>0.25542248438209803</v>
      </c>
      <c r="AJ9" s="17"/>
      <c r="AK9" s="17">
        <v>0.32190498437214199</v>
      </c>
      <c r="AL9" s="17">
        <v>0.257183616398308</v>
      </c>
      <c r="AM9" s="17">
        <v>0.22866036675055701</v>
      </c>
      <c r="AN9" s="17">
        <v>0.24594666051167499</v>
      </c>
      <c r="AO9" s="17">
        <v>0.16350344750638501</v>
      </c>
      <c r="AP9" s="17"/>
      <c r="AQ9" s="17">
        <v>0.137922459010798</v>
      </c>
      <c r="AR9" s="17">
        <v>0.276663981195505</v>
      </c>
      <c r="AS9" s="17"/>
      <c r="AT9" s="17">
        <v>0.192379748202268</v>
      </c>
      <c r="AU9" s="17">
        <v>0.27284979664148401</v>
      </c>
      <c r="AV9" s="17"/>
      <c r="AW9" s="17">
        <v>0.16642348612344601</v>
      </c>
      <c r="AX9" s="17">
        <v>0.13878256865637001</v>
      </c>
      <c r="AY9" s="17">
        <v>0.50273219286284099</v>
      </c>
      <c r="AZ9" s="17">
        <v>0.20735677952905199</v>
      </c>
      <c r="BA9" s="17">
        <v>0.115077371623364</v>
      </c>
      <c r="BB9" s="17"/>
      <c r="BC9" s="17">
        <v>0.181968660600313</v>
      </c>
      <c r="BD9" s="17"/>
      <c r="BE9" s="17">
        <v>0.13786723956531199</v>
      </c>
      <c r="BF9" s="17">
        <v>0.611521416637266</v>
      </c>
      <c r="BG9" s="17">
        <v>0.272249138798004</v>
      </c>
      <c r="BH9" s="17">
        <v>0.14859204154462299</v>
      </c>
      <c r="BI9" s="17"/>
      <c r="BJ9" s="17">
        <v>0.254222991898439</v>
      </c>
      <c r="BK9" s="17"/>
      <c r="BL9" s="17">
        <v>0.24460883164805</v>
      </c>
      <c r="BM9" s="17"/>
      <c r="BN9" s="17">
        <v>0.20453135173041601</v>
      </c>
      <c r="BO9" s="17"/>
      <c r="BP9" s="17">
        <v>0.25448778777506698</v>
      </c>
      <c r="BQ9" s="17">
        <v>0.20794010360416801</v>
      </c>
    </row>
    <row r="10" spans="2:69" x14ac:dyDescent="0.35">
      <c r="B10" s="18" t="s">
        <v>331</v>
      </c>
      <c r="C10" s="17">
        <v>0.50236236450642002</v>
      </c>
      <c r="D10" s="17">
        <v>0.51612011220223497</v>
      </c>
      <c r="E10" s="17">
        <v>0.49324383996548499</v>
      </c>
      <c r="F10" s="17"/>
      <c r="G10" s="17">
        <v>0.49645204806184501</v>
      </c>
      <c r="H10" s="17">
        <v>0.44560248698163002</v>
      </c>
      <c r="I10" s="17">
        <v>0.47748150200464801</v>
      </c>
      <c r="J10" s="17">
        <v>0.54206966326849404</v>
      </c>
      <c r="K10" s="17">
        <v>0.62103079241306403</v>
      </c>
      <c r="L10" s="17"/>
      <c r="M10" s="17">
        <v>0.494484295030795</v>
      </c>
      <c r="N10" s="17">
        <v>0.56576198869005001</v>
      </c>
      <c r="O10" s="17">
        <v>0.45456347458664498</v>
      </c>
      <c r="P10" s="17">
        <v>0.52032437233941797</v>
      </c>
      <c r="Q10" s="17">
        <v>0.397573322014312</v>
      </c>
      <c r="R10" s="17"/>
      <c r="S10" s="17">
        <v>0.455753922179718</v>
      </c>
      <c r="T10" s="17">
        <v>0.51906585022521001</v>
      </c>
      <c r="U10" s="17">
        <v>0.51708468873340796</v>
      </c>
      <c r="V10" s="17">
        <v>0.51472876677230295</v>
      </c>
      <c r="W10" s="17"/>
      <c r="X10" s="17">
        <v>0.50241694889713495</v>
      </c>
      <c r="Y10" s="17">
        <v>0.59531369965464598</v>
      </c>
      <c r="Z10" s="17">
        <v>0.32537558459023103</v>
      </c>
      <c r="AA10" s="17"/>
      <c r="AB10" s="17">
        <v>0.50012546546602699</v>
      </c>
      <c r="AC10" s="17">
        <v>0.50705990418074498</v>
      </c>
      <c r="AD10" s="17"/>
      <c r="AE10" s="17">
        <v>0.46456663661285902</v>
      </c>
      <c r="AF10" s="17">
        <v>0.51108852723313003</v>
      </c>
      <c r="AG10" s="17"/>
      <c r="AH10" s="17">
        <v>0.52366871492017897</v>
      </c>
      <c r="AI10" s="17">
        <v>0.41254731264519201</v>
      </c>
      <c r="AJ10" s="17"/>
      <c r="AK10" s="17">
        <v>0.49159490038386799</v>
      </c>
      <c r="AL10" s="17">
        <v>0.46193704270964098</v>
      </c>
      <c r="AM10" s="17">
        <v>0.53332611228429605</v>
      </c>
      <c r="AN10" s="17">
        <v>0.49963344576313601</v>
      </c>
      <c r="AO10" s="17">
        <v>0.53242631863809498</v>
      </c>
      <c r="AP10" s="17"/>
      <c r="AQ10" s="17">
        <v>0.59006640986257797</v>
      </c>
      <c r="AR10" s="17">
        <v>0.47718025298489403</v>
      </c>
      <c r="AS10" s="17"/>
      <c r="AT10" s="17">
        <v>0.51793468631430895</v>
      </c>
      <c r="AU10" s="17">
        <v>0.48855093332451899</v>
      </c>
      <c r="AV10" s="17"/>
      <c r="AW10" s="17">
        <v>0.362795858754141</v>
      </c>
      <c r="AX10" s="17">
        <v>0.585839934526448</v>
      </c>
      <c r="AY10" s="17">
        <v>0.36824915504778899</v>
      </c>
      <c r="AZ10" s="17">
        <v>0.52979586738771101</v>
      </c>
      <c r="BA10" s="17">
        <v>0.490671227412531</v>
      </c>
      <c r="BB10" s="17"/>
      <c r="BC10" s="17">
        <v>0.492760609897615</v>
      </c>
      <c r="BD10" s="17"/>
      <c r="BE10" s="17">
        <v>0.58760573810447703</v>
      </c>
      <c r="BF10" s="17">
        <v>0.31782209908071102</v>
      </c>
      <c r="BG10" s="17">
        <v>0.55285756053514601</v>
      </c>
      <c r="BH10" s="17">
        <v>0.50830400607996995</v>
      </c>
      <c r="BI10" s="17"/>
      <c r="BJ10" s="17">
        <v>0.51179066478699498</v>
      </c>
      <c r="BK10" s="17"/>
      <c r="BL10" s="17">
        <v>0.52215754693961103</v>
      </c>
      <c r="BM10" s="17"/>
      <c r="BN10" s="17">
        <v>0.51590091447952402</v>
      </c>
      <c r="BO10" s="17"/>
      <c r="BP10" s="17">
        <v>0.50069318028568999</v>
      </c>
      <c r="BQ10" s="17">
        <v>0.53727694887903699</v>
      </c>
    </row>
    <row r="11" spans="2:69" x14ac:dyDescent="0.35">
      <c r="B11" s="18" t="s">
        <v>332</v>
      </c>
      <c r="C11" s="17">
        <v>0.112033360690107</v>
      </c>
      <c r="D11" s="17">
        <v>0.159878111487777</v>
      </c>
      <c r="E11" s="17">
        <v>7.4533684618750096E-2</v>
      </c>
      <c r="F11" s="17"/>
      <c r="G11" s="17">
        <v>9.8834552777665299E-2</v>
      </c>
      <c r="H11" s="17">
        <v>0.111503003624785</v>
      </c>
      <c r="I11" s="17">
        <v>0.144927227796081</v>
      </c>
      <c r="J11" s="17">
        <v>0.12869076500269999</v>
      </c>
      <c r="K11" s="17">
        <v>6.4382775842073706E-2</v>
      </c>
      <c r="L11" s="17"/>
      <c r="M11" s="17">
        <v>6.2818361957837396E-2</v>
      </c>
      <c r="N11" s="17">
        <v>0.13601144282755201</v>
      </c>
      <c r="O11" s="17">
        <v>9.3921683804193606E-2</v>
      </c>
      <c r="P11" s="17">
        <v>0.113443254292541</v>
      </c>
      <c r="Q11" s="17">
        <v>0.100734001095453</v>
      </c>
      <c r="R11" s="17"/>
      <c r="S11" s="17">
        <v>0.15239471336702501</v>
      </c>
      <c r="T11" s="17">
        <v>7.9360586584013695E-2</v>
      </c>
      <c r="U11" s="17">
        <v>6.9926855812487795E-2</v>
      </c>
      <c r="V11" s="17">
        <v>0.180057079633857</v>
      </c>
      <c r="W11" s="17"/>
      <c r="X11" s="17">
        <v>0.114897846371459</v>
      </c>
      <c r="Y11" s="17">
        <v>3.67149577204035E-2</v>
      </c>
      <c r="Z11" s="17">
        <v>0.226411586919677</v>
      </c>
      <c r="AA11" s="17"/>
      <c r="AB11" s="17">
        <v>0.10515021313489301</v>
      </c>
      <c r="AC11" s="17">
        <v>0.12648812960948699</v>
      </c>
      <c r="AD11" s="17"/>
      <c r="AE11" s="17">
        <v>9.21338050328709E-2</v>
      </c>
      <c r="AF11" s="17">
        <v>0.11638418508309301</v>
      </c>
      <c r="AG11" s="17"/>
      <c r="AH11" s="17">
        <v>0.112050314920768</v>
      </c>
      <c r="AI11" s="17">
        <v>0.14849032196102499</v>
      </c>
      <c r="AJ11" s="17"/>
      <c r="AK11" s="17">
        <v>6.3977567624611306E-2</v>
      </c>
      <c r="AL11" s="17">
        <v>0.112442062341212</v>
      </c>
      <c r="AM11" s="17">
        <v>0.122162930649815</v>
      </c>
      <c r="AN11" s="17">
        <v>9.0304985953500103E-2</v>
      </c>
      <c r="AO11" s="17">
        <v>0.18303520196311199</v>
      </c>
      <c r="AP11" s="17"/>
      <c r="AQ11" s="17">
        <v>0.115760493931626</v>
      </c>
      <c r="AR11" s="17">
        <v>0.110963203839731</v>
      </c>
      <c r="AS11" s="17"/>
      <c r="AT11" s="17">
        <v>0.123805613218891</v>
      </c>
      <c r="AU11" s="17">
        <v>0.110429944352447</v>
      </c>
      <c r="AV11" s="17"/>
      <c r="AW11" s="17">
        <v>0.12662526980272901</v>
      </c>
      <c r="AX11" s="17">
        <v>0.14210088557856401</v>
      </c>
      <c r="AY11" s="17">
        <v>2.7172920692081898E-2</v>
      </c>
      <c r="AZ11" s="17">
        <v>0.102600754613144</v>
      </c>
      <c r="BA11" s="17">
        <v>0.234806674245707</v>
      </c>
      <c r="BB11" s="17"/>
      <c r="BC11" s="17">
        <v>0.18448530987874701</v>
      </c>
      <c r="BD11" s="17"/>
      <c r="BE11" s="17">
        <v>0.12944384005239401</v>
      </c>
      <c r="BF11" s="17">
        <v>3.30646981209404E-2</v>
      </c>
      <c r="BG11" s="17">
        <v>7.0486645307199294E-2</v>
      </c>
      <c r="BH11" s="17">
        <v>0.21991641300199599</v>
      </c>
      <c r="BI11" s="17"/>
      <c r="BJ11" s="17">
        <v>0.113874164680607</v>
      </c>
      <c r="BK11" s="17"/>
      <c r="BL11" s="17">
        <v>0.115294425909804</v>
      </c>
      <c r="BM11" s="17"/>
      <c r="BN11" s="17">
        <v>0.16134347459168599</v>
      </c>
      <c r="BO11" s="17"/>
      <c r="BP11" s="17">
        <v>0.11634143232666801</v>
      </c>
      <c r="BQ11" s="17">
        <v>0.10018397215152899</v>
      </c>
    </row>
    <row r="12" spans="2:69" x14ac:dyDescent="0.35">
      <c r="B12" s="18" t="s">
        <v>333</v>
      </c>
      <c r="C12" s="17">
        <v>5.3351263979715298E-2</v>
      </c>
      <c r="D12" s="17">
        <v>5.7354489224439698E-2</v>
      </c>
      <c r="E12" s="17">
        <v>4.6828940533345298E-2</v>
      </c>
      <c r="F12" s="17"/>
      <c r="G12" s="17">
        <v>5.0048593078420502E-2</v>
      </c>
      <c r="H12" s="17">
        <v>3.4794780470922299E-2</v>
      </c>
      <c r="I12" s="17">
        <v>7.0298401146215994E-2</v>
      </c>
      <c r="J12" s="17">
        <v>5.5900833904223103E-2</v>
      </c>
      <c r="K12" s="17">
        <v>6.3315576105888699E-2</v>
      </c>
      <c r="L12" s="17"/>
      <c r="M12" s="17">
        <v>9.5622019604468395E-2</v>
      </c>
      <c r="N12" s="17">
        <v>4.5109521130917103E-2</v>
      </c>
      <c r="O12" s="17">
        <v>3.3799840015767899E-2</v>
      </c>
      <c r="P12" s="17">
        <v>4.8773666920769503E-2</v>
      </c>
      <c r="Q12" s="17">
        <v>8.0155105996481499E-2</v>
      </c>
      <c r="R12" s="17"/>
      <c r="S12" s="17">
        <v>6.19602312261327E-2</v>
      </c>
      <c r="T12" s="17">
        <v>5.0855838305128701E-2</v>
      </c>
      <c r="U12" s="17">
        <v>1.3180061913229801E-2</v>
      </c>
      <c r="V12" s="17">
        <v>4.74898793984386E-2</v>
      </c>
      <c r="W12" s="17"/>
      <c r="X12" s="17">
        <v>5.9974539460894601E-2</v>
      </c>
      <c r="Y12" s="17">
        <v>4.6628882479076997E-2</v>
      </c>
      <c r="Z12" s="17">
        <v>0</v>
      </c>
      <c r="AA12" s="17"/>
      <c r="AB12" s="17">
        <v>5.8655421556019098E-2</v>
      </c>
      <c r="AC12" s="17">
        <v>4.22124105028098E-2</v>
      </c>
      <c r="AD12" s="17"/>
      <c r="AE12" s="17">
        <v>9.3045166542754701E-2</v>
      </c>
      <c r="AF12" s="17">
        <v>4.5114786589999401E-2</v>
      </c>
      <c r="AG12" s="17"/>
      <c r="AH12" s="17">
        <v>5.3688612179597098E-2</v>
      </c>
      <c r="AI12" s="17">
        <v>4.7424263231056703E-2</v>
      </c>
      <c r="AJ12" s="17"/>
      <c r="AK12" s="17">
        <v>8.9843016469719497E-2</v>
      </c>
      <c r="AL12" s="17">
        <v>3.7662450282079901E-2</v>
      </c>
      <c r="AM12" s="17">
        <v>5.1352852001859399E-2</v>
      </c>
      <c r="AN12" s="17">
        <v>8.3863516329872295E-2</v>
      </c>
      <c r="AO12" s="17">
        <v>0</v>
      </c>
      <c r="AP12" s="17"/>
      <c r="AQ12" s="17">
        <v>6.8295660934031097E-2</v>
      </c>
      <c r="AR12" s="17">
        <v>4.9060339094810897E-2</v>
      </c>
      <c r="AS12" s="17"/>
      <c r="AT12" s="17">
        <v>5.0383967333586001E-2</v>
      </c>
      <c r="AU12" s="17">
        <v>5.4332574909661799E-2</v>
      </c>
      <c r="AV12" s="17"/>
      <c r="AW12" s="17">
        <v>9.0880093383649801E-2</v>
      </c>
      <c r="AX12" s="17">
        <v>7.1689672291581394E-2</v>
      </c>
      <c r="AY12" s="17">
        <v>1.6906660647436799E-2</v>
      </c>
      <c r="AZ12" s="17">
        <v>3.4649319703422901E-2</v>
      </c>
      <c r="BA12" s="17">
        <v>7.4025021171217203E-2</v>
      </c>
      <c r="BB12" s="17"/>
      <c r="BC12" s="17">
        <v>9.2929531443357402E-2</v>
      </c>
      <c r="BD12" s="17"/>
      <c r="BE12" s="17">
        <v>6.1569583624511197E-2</v>
      </c>
      <c r="BF12" s="17">
        <v>0</v>
      </c>
      <c r="BG12" s="17">
        <v>3.0142546893020199E-2</v>
      </c>
      <c r="BH12" s="17">
        <v>6.91083087702513E-2</v>
      </c>
      <c r="BI12" s="17"/>
      <c r="BJ12" s="17">
        <v>4.6970589686104999E-2</v>
      </c>
      <c r="BK12" s="17"/>
      <c r="BL12" s="17">
        <v>3.6831691939021603E-2</v>
      </c>
      <c r="BM12" s="17"/>
      <c r="BN12" s="17">
        <v>6.9160313810551793E-2</v>
      </c>
      <c r="BO12" s="17"/>
      <c r="BP12" s="17">
        <v>5.1097099750557297E-2</v>
      </c>
      <c r="BQ12" s="17">
        <v>5.5395414755513003E-2</v>
      </c>
    </row>
    <row r="13" spans="2:69" ht="29" x14ac:dyDescent="0.35">
      <c r="B13" s="18" t="s">
        <v>334</v>
      </c>
      <c r="C13" s="17">
        <v>6.6108570082838297E-2</v>
      </c>
      <c r="D13" s="17">
        <v>4.6446771296999402E-2</v>
      </c>
      <c r="E13" s="17">
        <v>8.1916109540946302E-2</v>
      </c>
      <c r="F13" s="17"/>
      <c r="G13" s="17">
        <v>5.6071514258026998E-2</v>
      </c>
      <c r="H13" s="17">
        <v>8.0320065945758606E-2</v>
      </c>
      <c r="I13" s="17">
        <v>5.3292527565243601E-2</v>
      </c>
      <c r="J13" s="17">
        <v>0.106136989132667</v>
      </c>
      <c r="K13" s="17">
        <v>3.6005782805871502E-2</v>
      </c>
      <c r="L13" s="17"/>
      <c r="M13" s="17">
        <v>7.9303942581120307E-2</v>
      </c>
      <c r="N13" s="17">
        <v>7.6994020450162903E-2</v>
      </c>
      <c r="O13" s="17">
        <v>4.4523122325579902E-2</v>
      </c>
      <c r="P13" s="17">
        <v>9.5654751693352594E-2</v>
      </c>
      <c r="Q13" s="17">
        <v>3.7162469350760299E-2</v>
      </c>
      <c r="R13" s="17"/>
      <c r="S13" s="17">
        <v>5.3864504080989202E-2</v>
      </c>
      <c r="T13" s="17">
        <v>5.1012099038244801E-2</v>
      </c>
      <c r="U13" s="17">
        <v>5.0243584639736202E-2</v>
      </c>
      <c r="V13" s="17">
        <v>5.7666981671291098E-2</v>
      </c>
      <c r="W13" s="17"/>
      <c r="X13" s="17">
        <v>7.2422966064833602E-2</v>
      </c>
      <c r="Y13" s="17">
        <v>5.61468904682869E-2</v>
      </c>
      <c r="Z13" s="17">
        <v>2.1989356090729099E-2</v>
      </c>
      <c r="AA13" s="17"/>
      <c r="AB13" s="17">
        <v>7.0255878064995197E-2</v>
      </c>
      <c r="AC13" s="17">
        <v>5.7399127485728001E-2</v>
      </c>
      <c r="AD13" s="17"/>
      <c r="AE13" s="17">
        <v>7.5713600171197201E-2</v>
      </c>
      <c r="AF13" s="17">
        <v>6.2603219636357205E-2</v>
      </c>
      <c r="AG13" s="17"/>
      <c r="AH13" s="17">
        <v>6.7450018429800696E-2</v>
      </c>
      <c r="AI13" s="17">
        <v>8.3126244754951006E-2</v>
      </c>
      <c r="AJ13" s="17"/>
      <c r="AK13" s="17">
        <v>3.2679531149658499E-2</v>
      </c>
      <c r="AL13" s="17">
        <v>7.6581597235539103E-2</v>
      </c>
      <c r="AM13" s="17">
        <v>5.4024914787567699E-2</v>
      </c>
      <c r="AN13" s="17">
        <v>7.0279578641599894E-2</v>
      </c>
      <c r="AO13" s="17">
        <v>0.121035031892408</v>
      </c>
      <c r="AP13" s="17"/>
      <c r="AQ13" s="17">
        <v>8.7954976260967196E-2</v>
      </c>
      <c r="AR13" s="17">
        <v>5.9835898913702203E-2</v>
      </c>
      <c r="AS13" s="17"/>
      <c r="AT13" s="17">
        <v>0.108943423088913</v>
      </c>
      <c r="AU13" s="17">
        <v>4.6060062013896598E-2</v>
      </c>
      <c r="AV13" s="17"/>
      <c r="AW13" s="17">
        <v>0.171823228130389</v>
      </c>
      <c r="AX13" s="17">
        <v>5.5115941648420499E-2</v>
      </c>
      <c r="AY13" s="17">
        <v>6.4871311832944006E-2</v>
      </c>
      <c r="AZ13" s="17">
        <v>9.1814678575296696E-2</v>
      </c>
      <c r="BA13" s="17">
        <v>5.8147784250200299E-2</v>
      </c>
      <c r="BB13" s="17"/>
      <c r="BC13" s="17">
        <v>2.6810947559897699E-2</v>
      </c>
      <c r="BD13" s="17"/>
      <c r="BE13" s="17">
        <v>7.0315395955822493E-2</v>
      </c>
      <c r="BF13" s="17">
        <v>2.1209333646987599E-2</v>
      </c>
      <c r="BG13" s="17">
        <v>7.4264108466630799E-2</v>
      </c>
      <c r="BH13" s="17">
        <v>3.9835254240832903E-2</v>
      </c>
      <c r="BI13" s="17"/>
      <c r="BJ13" s="17">
        <v>5.72945464941928E-2</v>
      </c>
      <c r="BK13" s="17"/>
      <c r="BL13" s="17">
        <v>6.7262384532836506E-2</v>
      </c>
      <c r="BM13" s="17"/>
      <c r="BN13" s="17">
        <v>4.1881951035511199E-2</v>
      </c>
      <c r="BO13" s="17"/>
      <c r="BP13" s="17">
        <v>5.5880822639272999E-2</v>
      </c>
      <c r="BQ13" s="17">
        <v>9.9203560609752897E-2</v>
      </c>
    </row>
    <row r="14" spans="2:69" x14ac:dyDescent="0.35">
      <c r="B14" s="18" t="s">
        <v>141</v>
      </c>
      <c r="C14" s="19">
        <v>2.04302640294768E-2</v>
      </c>
      <c r="D14" s="19">
        <v>1.0797642156635199E-2</v>
      </c>
      <c r="E14" s="19">
        <v>2.8132290578319299E-2</v>
      </c>
      <c r="F14" s="19"/>
      <c r="G14" s="19">
        <v>2.7845789883085802E-2</v>
      </c>
      <c r="H14" s="19">
        <v>4.2707032988856197E-2</v>
      </c>
      <c r="I14" s="19">
        <v>1.2266523218122801E-2</v>
      </c>
      <c r="J14" s="19">
        <v>0</v>
      </c>
      <c r="K14" s="19">
        <v>0</v>
      </c>
      <c r="L14" s="19"/>
      <c r="M14" s="19">
        <v>2.3901604869233001E-2</v>
      </c>
      <c r="N14" s="19">
        <v>2.07317786545777E-2</v>
      </c>
      <c r="O14" s="19">
        <v>2.9890070017358199E-2</v>
      </c>
      <c r="P14" s="19">
        <v>1.13749564227963E-2</v>
      </c>
      <c r="Q14" s="19">
        <v>1.2781835676796201E-2</v>
      </c>
      <c r="R14" s="19"/>
      <c r="S14" s="19">
        <v>3.1580296534555401E-2</v>
      </c>
      <c r="T14" s="19">
        <v>1.5271355422254799E-2</v>
      </c>
      <c r="U14" s="19">
        <v>1.05458833730797E-2</v>
      </c>
      <c r="V14" s="19">
        <v>0</v>
      </c>
      <c r="W14" s="19"/>
      <c r="X14" s="19">
        <v>2.1815949745872799E-2</v>
      </c>
      <c r="Y14" s="19">
        <v>0</v>
      </c>
      <c r="Z14" s="19">
        <v>4.5379812512964697E-2</v>
      </c>
      <c r="AA14" s="19"/>
      <c r="AB14" s="19">
        <v>2.71102140586423E-2</v>
      </c>
      <c r="AC14" s="19">
        <v>6.4022146102182698E-3</v>
      </c>
      <c r="AD14" s="19"/>
      <c r="AE14" s="19">
        <v>2.3863764234888101E-2</v>
      </c>
      <c r="AF14" s="19">
        <v>1.97430750443192E-2</v>
      </c>
      <c r="AG14" s="19"/>
      <c r="AH14" s="19">
        <v>1.66099573601204E-2</v>
      </c>
      <c r="AI14" s="19">
        <v>5.2989373025677099E-2</v>
      </c>
      <c r="AJ14" s="19"/>
      <c r="AK14" s="19">
        <v>0</v>
      </c>
      <c r="AL14" s="19">
        <v>5.4193231033219998E-2</v>
      </c>
      <c r="AM14" s="19">
        <v>1.0472823525904699E-2</v>
      </c>
      <c r="AN14" s="19">
        <v>9.9718128002161295E-3</v>
      </c>
      <c r="AO14" s="19">
        <v>0</v>
      </c>
      <c r="AP14" s="19"/>
      <c r="AQ14" s="19">
        <v>0</v>
      </c>
      <c r="AR14" s="19">
        <v>2.6296323971355701E-2</v>
      </c>
      <c r="AS14" s="19"/>
      <c r="AT14" s="19">
        <v>6.5525618420325896E-3</v>
      </c>
      <c r="AU14" s="19">
        <v>2.7776688757992302E-2</v>
      </c>
      <c r="AV14" s="19"/>
      <c r="AW14" s="19">
        <v>8.1452063805644806E-2</v>
      </c>
      <c r="AX14" s="19">
        <v>6.4709972986162897E-3</v>
      </c>
      <c r="AY14" s="19">
        <v>2.0067758916906601E-2</v>
      </c>
      <c r="AZ14" s="19">
        <v>3.37826001913724E-2</v>
      </c>
      <c r="BA14" s="19">
        <v>2.72719212969805E-2</v>
      </c>
      <c r="BB14" s="19"/>
      <c r="BC14" s="19">
        <v>2.1044940620069799E-2</v>
      </c>
      <c r="BD14" s="19"/>
      <c r="BE14" s="19">
        <v>1.3198202697484E-2</v>
      </c>
      <c r="BF14" s="19">
        <v>1.6382452514095501E-2</v>
      </c>
      <c r="BG14" s="19">
        <v>0</v>
      </c>
      <c r="BH14" s="19">
        <v>1.42439763623269E-2</v>
      </c>
      <c r="BI14" s="19"/>
      <c r="BJ14" s="19">
        <v>1.5847042453661399E-2</v>
      </c>
      <c r="BK14" s="19"/>
      <c r="BL14" s="19">
        <v>1.3845119030677699E-2</v>
      </c>
      <c r="BM14" s="19"/>
      <c r="BN14" s="19">
        <v>7.1819943523115798E-3</v>
      </c>
      <c r="BO14" s="19"/>
      <c r="BP14" s="19">
        <v>2.1499677222744099E-2</v>
      </c>
      <c r="BQ14" s="19">
        <v>0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340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506</v>
      </c>
      <c r="D7" s="10">
        <v>267</v>
      </c>
      <c r="E7" s="10">
        <v>238</v>
      </c>
      <c r="F7" s="10"/>
      <c r="G7" s="10">
        <v>160</v>
      </c>
      <c r="H7" s="10">
        <v>123</v>
      </c>
      <c r="I7" s="10">
        <v>96</v>
      </c>
      <c r="J7" s="10">
        <v>82</v>
      </c>
      <c r="K7" s="10">
        <v>45</v>
      </c>
      <c r="L7" s="10"/>
      <c r="M7" s="10">
        <v>45</v>
      </c>
      <c r="N7" s="10">
        <v>199</v>
      </c>
      <c r="O7" s="10">
        <v>100</v>
      </c>
      <c r="P7" s="10">
        <v>65</v>
      </c>
      <c r="Q7" s="10">
        <v>97</v>
      </c>
      <c r="R7" s="10"/>
      <c r="S7" s="10">
        <v>94</v>
      </c>
      <c r="T7" s="10">
        <v>120</v>
      </c>
      <c r="U7" s="10">
        <v>77</v>
      </c>
      <c r="V7" s="10">
        <v>122</v>
      </c>
      <c r="W7" s="10"/>
      <c r="X7" s="10">
        <v>402</v>
      </c>
      <c r="Y7" s="10">
        <v>68</v>
      </c>
      <c r="Z7" s="10">
        <v>36</v>
      </c>
      <c r="AA7" s="10"/>
      <c r="AB7" s="10">
        <v>347</v>
      </c>
      <c r="AC7" s="10">
        <v>159</v>
      </c>
      <c r="AD7" s="10"/>
      <c r="AE7" s="10">
        <v>93</v>
      </c>
      <c r="AF7" s="10">
        <v>412</v>
      </c>
      <c r="AG7" s="10"/>
      <c r="AH7" s="10">
        <v>405</v>
      </c>
      <c r="AI7" s="10">
        <v>72</v>
      </c>
      <c r="AJ7" s="10"/>
      <c r="AK7" s="10">
        <v>62</v>
      </c>
      <c r="AL7" s="10">
        <v>146</v>
      </c>
      <c r="AM7" s="10">
        <v>172</v>
      </c>
      <c r="AN7" s="10">
        <v>83</v>
      </c>
      <c r="AO7" s="10">
        <v>43</v>
      </c>
      <c r="AP7" s="10"/>
      <c r="AQ7" s="10">
        <v>118</v>
      </c>
      <c r="AR7" s="10">
        <v>388</v>
      </c>
      <c r="AS7" s="10"/>
      <c r="AT7" s="10">
        <v>167</v>
      </c>
      <c r="AU7" s="10">
        <v>327</v>
      </c>
      <c r="AV7" s="10"/>
      <c r="AW7" s="10">
        <v>29</v>
      </c>
      <c r="AX7" s="10">
        <v>204</v>
      </c>
      <c r="AY7" s="10">
        <v>106</v>
      </c>
      <c r="AZ7" s="10">
        <v>52</v>
      </c>
      <c r="BA7" s="10">
        <v>67</v>
      </c>
      <c r="BB7" s="10"/>
      <c r="BC7" s="10">
        <v>168</v>
      </c>
      <c r="BD7" s="10"/>
      <c r="BE7" s="10">
        <v>162</v>
      </c>
      <c r="BF7" s="10">
        <v>63</v>
      </c>
      <c r="BG7" s="10">
        <v>59</v>
      </c>
      <c r="BH7" s="10">
        <v>117</v>
      </c>
      <c r="BI7" s="10"/>
      <c r="BJ7" s="10">
        <v>439</v>
      </c>
      <c r="BK7" s="10"/>
      <c r="BL7" s="10">
        <v>300</v>
      </c>
      <c r="BM7" s="10"/>
      <c r="BN7" s="10">
        <v>107</v>
      </c>
      <c r="BO7" s="10"/>
      <c r="BP7" s="10">
        <v>429</v>
      </c>
      <c r="BQ7" s="10">
        <v>68</v>
      </c>
    </row>
    <row r="8" spans="2:69" ht="30" customHeight="1" x14ac:dyDescent="0.35">
      <c r="B8" s="11" t="s">
        <v>20</v>
      </c>
      <c r="C8" s="11">
        <v>504</v>
      </c>
      <c r="D8" s="11">
        <v>222</v>
      </c>
      <c r="E8" s="11">
        <v>281</v>
      </c>
      <c r="F8" s="11"/>
      <c r="G8" s="11">
        <v>139</v>
      </c>
      <c r="H8" s="11">
        <v>119</v>
      </c>
      <c r="I8" s="11">
        <v>110</v>
      </c>
      <c r="J8" s="11">
        <v>74</v>
      </c>
      <c r="K8" s="11">
        <v>62</v>
      </c>
      <c r="L8" s="11"/>
      <c r="M8" s="11">
        <v>44</v>
      </c>
      <c r="N8" s="11">
        <v>206</v>
      </c>
      <c r="O8" s="11">
        <v>107</v>
      </c>
      <c r="P8" s="11">
        <v>65</v>
      </c>
      <c r="Q8" s="11">
        <v>83</v>
      </c>
      <c r="R8" s="11"/>
      <c r="S8" s="11">
        <v>99</v>
      </c>
      <c r="T8" s="11">
        <v>124</v>
      </c>
      <c r="U8" s="11">
        <v>79</v>
      </c>
      <c r="V8" s="11">
        <v>110</v>
      </c>
      <c r="W8" s="11"/>
      <c r="X8" s="11">
        <v>391</v>
      </c>
      <c r="Y8" s="11">
        <v>74</v>
      </c>
      <c r="Z8" s="11">
        <v>39</v>
      </c>
      <c r="AA8" s="11"/>
      <c r="AB8" s="11">
        <v>341</v>
      </c>
      <c r="AC8" s="11">
        <v>163</v>
      </c>
      <c r="AD8" s="11"/>
      <c r="AE8" s="11">
        <v>87</v>
      </c>
      <c r="AF8" s="11">
        <v>416</v>
      </c>
      <c r="AG8" s="11"/>
      <c r="AH8" s="11">
        <v>399</v>
      </c>
      <c r="AI8" s="11">
        <v>69</v>
      </c>
      <c r="AJ8" s="11"/>
      <c r="AK8" s="11">
        <v>64</v>
      </c>
      <c r="AL8" s="11">
        <v>141</v>
      </c>
      <c r="AM8" s="11">
        <v>172</v>
      </c>
      <c r="AN8" s="11">
        <v>84</v>
      </c>
      <c r="AO8" s="11">
        <v>43</v>
      </c>
      <c r="AP8" s="11"/>
      <c r="AQ8" s="11">
        <v>112</v>
      </c>
      <c r="AR8" s="11">
        <v>392</v>
      </c>
      <c r="AS8" s="11"/>
      <c r="AT8" s="11">
        <v>159</v>
      </c>
      <c r="AU8" s="11">
        <v>333</v>
      </c>
      <c r="AV8" s="11"/>
      <c r="AW8" s="11">
        <v>27</v>
      </c>
      <c r="AX8" s="11">
        <v>208</v>
      </c>
      <c r="AY8" s="11">
        <v>105</v>
      </c>
      <c r="AZ8" s="11">
        <v>53</v>
      </c>
      <c r="BA8" s="11">
        <v>61</v>
      </c>
      <c r="BB8" s="11"/>
      <c r="BC8" s="11">
        <v>164</v>
      </c>
      <c r="BD8" s="11"/>
      <c r="BE8" s="11">
        <v>165</v>
      </c>
      <c r="BF8" s="11">
        <v>64</v>
      </c>
      <c r="BG8" s="11">
        <v>60</v>
      </c>
      <c r="BH8" s="11">
        <v>110</v>
      </c>
      <c r="BI8" s="11"/>
      <c r="BJ8" s="11">
        <v>444</v>
      </c>
      <c r="BK8" s="11"/>
      <c r="BL8" s="11">
        <v>295</v>
      </c>
      <c r="BM8" s="11"/>
      <c r="BN8" s="11">
        <v>102</v>
      </c>
      <c r="BO8" s="11"/>
      <c r="BP8" s="11">
        <v>430</v>
      </c>
      <c r="BQ8" s="11">
        <v>64</v>
      </c>
    </row>
    <row r="9" spans="2:69" x14ac:dyDescent="0.35">
      <c r="B9" s="18" t="s">
        <v>330</v>
      </c>
      <c r="C9" s="17">
        <v>0.11109092464771</v>
      </c>
      <c r="D9" s="17">
        <v>0.149681727293871</v>
      </c>
      <c r="E9" s="17">
        <v>8.0917672171371302E-2</v>
      </c>
      <c r="F9" s="17"/>
      <c r="G9" s="17">
        <v>9.6118622229394296E-2</v>
      </c>
      <c r="H9" s="17">
        <v>0.124245390445862</v>
      </c>
      <c r="I9" s="17">
        <v>0.147030610178014</v>
      </c>
      <c r="J9" s="17">
        <v>7.1785769337127894E-2</v>
      </c>
      <c r="K9" s="17">
        <v>0.102674259956197</v>
      </c>
      <c r="L9" s="17"/>
      <c r="M9" s="17">
        <v>9.96321065375151E-2</v>
      </c>
      <c r="N9" s="17">
        <v>7.8035372958730795E-2</v>
      </c>
      <c r="O9" s="17">
        <v>0.109614058099662</v>
      </c>
      <c r="P9" s="17">
        <v>0.16369894105709601</v>
      </c>
      <c r="Q9" s="17">
        <v>0.15965671948131399</v>
      </c>
      <c r="R9" s="17"/>
      <c r="S9" s="17">
        <v>0.112144659791083</v>
      </c>
      <c r="T9" s="17">
        <v>0.13156685922015399</v>
      </c>
      <c r="U9" s="17">
        <v>0.12545308039339501</v>
      </c>
      <c r="V9" s="17">
        <v>9.9800129982513294E-2</v>
      </c>
      <c r="W9" s="17"/>
      <c r="X9" s="17">
        <v>0.109522601110532</v>
      </c>
      <c r="Y9" s="17">
        <v>7.74447521509503E-2</v>
      </c>
      <c r="Z9" s="17">
        <v>0.190613305045126</v>
      </c>
      <c r="AA9" s="17"/>
      <c r="AB9" s="17">
        <v>0.11152800907315399</v>
      </c>
      <c r="AC9" s="17">
        <v>0.110173037254279</v>
      </c>
      <c r="AD9" s="17"/>
      <c r="AE9" s="17">
        <v>0.15232863787335299</v>
      </c>
      <c r="AF9" s="17">
        <v>0.101025737093763</v>
      </c>
      <c r="AG9" s="17"/>
      <c r="AH9" s="17">
        <v>9.6164271188692099E-2</v>
      </c>
      <c r="AI9" s="17">
        <v>0.192496782364421</v>
      </c>
      <c r="AJ9" s="17"/>
      <c r="AK9" s="17">
        <v>0.19906910978129999</v>
      </c>
      <c r="AL9" s="17">
        <v>0.104917196058184</v>
      </c>
      <c r="AM9" s="17">
        <v>7.7104853588676803E-2</v>
      </c>
      <c r="AN9" s="17">
        <v>0.11851758614294899</v>
      </c>
      <c r="AO9" s="17">
        <v>0.122478951664363</v>
      </c>
      <c r="AP9" s="17"/>
      <c r="AQ9" s="17">
        <v>0.106025456788852</v>
      </c>
      <c r="AR9" s="17">
        <v>0.11254535216028901</v>
      </c>
      <c r="AS9" s="17"/>
      <c r="AT9" s="17">
        <v>8.8407356654585406E-2</v>
      </c>
      <c r="AU9" s="17">
        <v>0.12154224315747</v>
      </c>
      <c r="AV9" s="17"/>
      <c r="AW9" s="17">
        <v>0.188139218085768</v>
      </c>
      <c r="AX9" s="17">
        <v>5.6927141064456399E-2</v>
      </c>
      <c r="AY9" s="17">
        <v>0.19068718187223199</v>
      </c>
      <c r="AZ9" s="17">
        <v>0.18209512201450401</v>
      </c>
      <c r="BA9" s="17">
        <v>6.5682156407307998E-2</v>
      </c>
      <c r="BB9" s="17"/>
      <c r="BC9" s="17">
        <v>8.0263836661309207E-2</v>
      </c>
      <c r="BD9" s="17"/>
      <c r="BE9" s="17">
        <v>7.3841717050865105E-2</v>
      </c>
      <c r="BF9" s="17">
        <v>0.215107793079615</v>
      </c>
      <c r="BG9" s="17">
        <v>0.14633974251103299</v>
      </c>
      <c r="BH9" s="17">
        <v>6.0935020943974301E-2</v>
      </c>
      <c r="BI9" s="17"/>
      <c r="BJ9" s="17">
        <v>0.10646755662369201</v>
      </c>
      <c r="BK9" s="17"/>
      <c r="BL9" s="17">
        <v>0.100093948281579</v>
      </c>
      <c r="BM9" s="17"/>
      <c r="BN9" s="17">
        <v>0.20768614103267199</v>
      </c>
      <c r="BO9" s="17"/>
      <c r="BP9" s="17">
        <v>0.119072372290665</v>
      </c>
      <c r="BQ9" s="17">
        <v>7.4254336692056999E-2</v>
      </c>
    </row>
    <row r="10" spans="2:69" x14ac:dyDescent="0.35">
      <c r="B10" s="18" t="s">
        <v>331</v>
      </c>
      <c r="C10" s="17">
        <v>0.41991546160540699</v>
      </c>
      <c r="D10" s="17">
        <v>0.431470360378787</v>
      </c>
      <c r="E10" s="17">
        <v>0.41224985088298</v>
      </c>
      <c r="F10" s="17"/>
      <c r="G10" s="17">
        <v>0.44952693085175999</v>
      </c>
      <c r="H10" s="17">
        <v>0.33607750692364102</v>
      </c>
      <c r="I10" s="17">
        <v>0.40739470168849501</v>
      </c>
      <c r="J10" s="17">
        <v>0.38937816398334202</v>
      </c>
      <c r="K10" s="17">
        <v>0.57348991029622498</v>
      </c>
      <c r="L10" s="17"/>
      <c r="M10" s="17">
        <v>0.38470164568096399</v>
      </c>
      <c r="N10" s="17">
        <v>0.38392453359142797</v>
      </c>
      <c r="O10" s="17">
        <v>0.513829460675302</v>
      </c>
      <c r="P10" s="17">
        <v>0.31577171198979398</v>
      </c>
      <c r="Q10" s="17">
        <v>0.48738057261447598</v>
      </c>
      <c r="R10" s="17"/>
      <c r="S10" s="17">
        <v>0.32058304559901701</v>
      </c>
      <c r="T10" s="17">
        <v>0.41398549183538202</v>
      </c>
      <c r="U10" s="17">
        <v>0.49670927225366601</v>
      </c>
      <c r="V10" s="17">
        <v>0.48455450330571598</v>
      </c>
      <c r="W10" s="17"/>
      <c r="X10" s="17">
        <v>0.40149661527845198</v>
      </c>
      <c r="Y10" s="17">
        <v>0.42412606619458298</v>
      </c>
      <c r="Z10" s="17">
        <v>0.59577494497762795</v>
      </c>
      <c r="AA10" s="17"/>
      <c r="AB10" s="17">
        <v>0.39237517342996697</v>
      </c>
      <c r="AC10" s="17">
        <v>0.477750703165434</v>
      </c>
      <c r="AD10" s="17"/>
      <c r="AE10" s="17">
        <v>0.44012675162537102</v>
      </c>
      <c r="AF10" s="17">
        <v>0.41634895537793398</v>
      </c>
      <c r="AG10" s="17"/>
      <c r="AH10" s="17">
        <v>0.39952401992015801</v>
      </c>
      <c r="AI10" s="17">
        <v>0.42226949968996702</v>
      </c>
      <c r="AJ10" s="17"/>
      <c r="AK10" s="17">
        <v>0.49053561219714698</v>
      </c>
      <c r="AL10" s="17">
        <v>0.419894358792542</v>
      </c>
      <c r="AM10" s="17">
        <v>0.41921587118467901</v>
      </c>
      <c r="AN10" s="17">
        <v>0.34009611135920897</v>
      </c>
      <c r="AO10" s="17">
        <v>0.47275976214819299</v>
      </c>
      <c r="AP10" s="17"/>
      <c r="AQ10" s="17">
        <v>0.38708371825849902</v>
      </c>
      <c r="AR10" s="17">
        <v>0.42934230866873901</v>
      </c>
      <c r="AS10" s="17"/>
      <c r="AT10" s="17">
        <v>0.42109718171764998</v>
      </c>
      <c r="AU10" s="17">
        <v>0.41230489870536302</v>
      </c>
      <c r="AV10" s="17"/>
      <c r="AW10" s="17">
        <v>0.229716802368052</v>
      </c>
      <c r="AX10" s="17">
        <v>0.428521005025781</v>
      </c>
      <c r="AY10" s="17">
        <v>0.44824793830758802</v>
      </c>
      <c r="AZ10" s="17">
        <v>0.40735358290515999</v>
      </c>
      <c r="BA10" s="17">
        <v>0.37282866733405901</v>
      </c>
      <c r="BB10" s="17"/>
      <c r="BC10" s="17">
        <v>0.39289456833640501</v>
      </c>
      <c r="BD10" s="17"/>
      <c r="BE10" s="17">
        <v>0.430228069397599</v>
      </c>
      <c r="BF10" s="17">
        <v>0.47191552167218798</v>
      </c>
      <c r="BG10" s="17">
        <v>0.47390308801317699</v>
      </c>
      <c r="BH10" s="17">
        <v>0.36519229049243002</v>
      </c>
      <c r="BI10" s="17"/>
      <c r="BJ10" s="17">
        <v>0.42420750005426999</v>
      </c>
      <c r="BK10" s="17"/>
      <c r="BL10" s="17">
        <v>0.44269636559514203</v>
      </c>
      <c r="BM10" s="17"/>
      <c r="BN10" s="17">
        <v>0.40718810835149999</v>
      </c>
      <c r="BO10" s="17"/>
      <c r="BP10" s="17">
        <v>0.41262163145764302</v>
      </c>
      <c r="BQ10" s="17">
        <v>0.47988408436746399</v>
      </c>
    </row>
    <row r="11" spans="2:69" x14ac:dyDescent="0.35">
      <c r="B11" s="18" t="s">
        <v>332</v>
      </c>
      <c r="C11" s="17">
        <v>0.21517178446990001</v>
      </c>
      <c r="D11" s="17">
        <v>0.21349760334360099</v>
      </c>
      <c r="E11" s="17">
        <v>0.21725964010861601</v>
      </c>
      <c r="F11" s="17"/>
      <c r="G11" s="17">
        <v>0.20876207939577901</v>
      </c>
      <c r="H11" s="17">
        <v>0.23810336746662999</v>
      </c>
      <c r="I11" s="17">
        <v>0.18251073411608601</v>
      </c>
      <c r="J11" s="17">
        <v>0.34968448746715902</v>
      </c>
      <c r="K11" s="17">
        <v>8.2326501745450295E-2</v>
      </c>
      <c r="L11" s="17"/>
      <c r="M11" s="17">
        <v>0.25156401757949098</v>
      </c>
      <c r="N11" s="17">
        <v>0.265486903942597</v>
      </c>
      <c r="O11" s="17">
        <v>0.15068312473689</v>
      </c>
      <c r="P11" s="17">
        <v>0.21481515709019799</v>
      </c>
      <c r="Q11" s="17">
        <v>0.15504517551180499</v>
      </c>
      <c r="R11" s="17"/>
      <c r="S11" s="17">
        <v>0.24311862440557699</v>
      </c>
      <c r="T11" s="17">
        <v>0.21627746230147399</v>
      </c>
      <c r="U11" s="17">
        <v>0.15139768597474601</v>
      </c>
      <c r="V11" s="17">
        <v>0.21441143968836601</v>
      </c>
      <c r="W11" s="17"/>
      <c r="X11" s="17">
        <v>0.22613406124000299</v>
      </c>
      <c r="Y11" s="17">
        <v>0.19103880433835399</v>
      </c>
      <c r="Z11" s="17">
        <v>0.151558857193547</v>
      </c>
      <c r="AA11" s="17"/>
      <c r="AB11" s="17">
        <v>0.24427817988606701</v>
      </c>
      <c r="AC11" s="17">
        <v>0.15404768151527501</v>
      </c>
      <c r="AD11" s="17"/>
      <c r="AE11" s="17">
        <v>0.172549435423974</v>
      </c>
      <c r="AF11" s="17">
        <v>0.22445110791640399</v>
      </c>
      <c r="AG11" s="17"/>
      <c r="AH11" s="17">
        <v>0.238237749842551</v>
      </c>
      <c r="AI11" s="17">
        <v>0.166333745948892</v>
      </c>
      <c r="AJ11" s="17"/>
      <c r="AK11" s="17">
        <v>0.145681368100153</v>
      </c>
      <c r="AL11" s="17">
        <v>0.23552175798458699</v>
      </c>
      <c r="AM11" s="17">
        <v>0.229464941922671</v>
      </c>
      <c r="AN11" s="17">
        <v>0.23837268800148501</v>
      </c>
      <c r="AO11" s="17">
        <v>0.14949202688034699</v>
      </c>
      <c r="AP11" s="17"/>
      <c r="AQ11" s="17">
        <v>0.25024621997098201</v>
      </c>
      <c r="AR11" s="17">
        <v>0.205101002184363</v>
      </c>
      <c r="AS11" s="17"/>
      <c r="AT11" s="17">
        <v>0.22715034827160399</v>
      </c>
      <c r="AU11" s="17">
        <v>0.20778939311139299</v>
      </c>
      <c r="AV11" s="17"/>
      <c r="AW11" s="17">
        <v>0.13425716726857501</v>
      </c>
      <c r="AX11" s="17">
        <v>0.24464172668028999</v>
      </c>
      <c r="AY11" s="17">
        <v>0.20335710873149601</v>
      </c>
      <c r="AZ11" s="17">
        <v>0.16838976117296001</v>
      </c>
      <c r="BA11" s="17">
        <v>0.25417557568940302</v>
      </c>
      <c r="BB11" s="17"/>
      <c r="BC11" s="17">
        <v>0.25177972014915001</v>
      </c>
      <c r="BD11" s="17"/>
      <c r="BE11" s="17">
        <v>0.23301467897817499</v>
      </c>
      <c r="BF11" s="17">
        <v>0.200911780918931</v>
      </c>
      <c r="BG11" s="17">
        <v>0.12072975770583599</v>
      </c>
      <c r="BH11" s="17">
        <v>0.28906769157893503</v>
      </c>
      <c r="BI11" s="17"/>
      <c r="BJ11" s="17">
        <v>0.213559898075355</v>
      </c>
      <c r="BK11" s="17"/>
      <c r="BL11" s="17">
        <v>0.19616724244127701</v>
      </c>
      <c r="BM11" s="17"/>
      <c r="BN11" s="17">
        <v>0.186117140913655</v>
      </c>
      <c r="BO11" s="17"/>
      <c r="BP11" s="17">
        <v>0.21081222371203601</v>
      </c>
      <c r="BQ11" s="17">
        <v>0.26048716778108999</v>
      </c>
    </row>
    <row r="12" spans="2:69" x14ac:dyDescent="0.35">
      <c r="B12" s="18" t="s">
        <v>333</v>
      </c>
      <c r="C12" s="17">
        <v>0.15958225295470599</v>
      </c>
      <c r="D12" s="17">
        <v>0.12669509447128899</v>
      </c>
      <c r="E12" s="17">
        <v>0.182655735739019</v>
      </c>
      <c r="F12" s="17"/>
      <c r="G12" s="17">
        <v>0.13309070694246</v>
      </c>
      <c r="H12" s="17">
        <v>0.195267557713421</v>
      </c>
      <c r="I12" s="17">
        <v>0.16513925328432599</v>
      </c>
      <c r="J12" s="17">
        <v>0.12274468980964399</v>
      </c>
      <c r="K12" s="17">
        <v>0.18439835316096001</v>
      </c>
      <c r="L12" s="17"/>
      <c r="M12" s="17">
        <v>0.17530655405840001</v>
      </c>
      <c r="N12" s="17">
        <v>0.199358723292133</v>
      </c>
      <c r="O12" s="17">
        <v>0.11730376969449401</v>
      </c>
      <c r="P12" s="17">
        <v>0.185705182094488</v>
      </c>
      <c r="Q12" s="17">
        <v>8.7283491732128293E-2</v>
      </c>
      <c r="R12" s="17"/>
      <c r="S12" s="17">
        <v>0.20690736512094501</v>
      </c>
      <c r="T12" s="17">
        <v>0.161246593903002</v>
      </c>
      <c r="U12" s="17">
        <v>0.148736007101475</v>
      </c>
      <c r="V12" s="17">
        <v>0.12789864600185999</v>
      </c>
      <c r="W12" s="17"/>
      <c r="X12" s="17">
        <v>0.16825009388183601</v>
      </c>
      <c r="Y12" s="17">
        <v>0.198072092426756</v>
      </c>
      <c r="Z12" s="17">
        <v>0</v>
      </c>
      <c r="AA12" s="17"/>
      <c r="AB12" s="17">
        <v>0.15196824026651501</v>
      </c>
      <c r="AC12" s="17">
        <v>0.17557185554192001</v>
      </c>
      <c r="AD12" s="17"/>
      <c r="AE12" s="17">
        <v>0.15468330639168201</v>
      </c>
      <c r="AF12" s="17">
        <v>0.16086419862401199</v>
      </c>
      <c r="AG12" s="17"/>
      <c r="AH12" s="17">
        <v>0.18077343522377701</v>
      </c>
      <c r="AI12" s="17">
        <v>5.8985750044603102E-2</v>
      </c>
      <c r="AJ12" s="17"/>
      <c r="AK12" s="17">
        <v>0.117447944311488</v>
      </c>
      <c r="AL12" s="17">
        <v>0.110758992293189</v>
      </c>
      <c r="AM12" s="17">
        <v>0.164095600404879</v>
      </c>
      <c r="AN12" s="17">
        <v>0.25615245651090701</v>
      </c>
      <c r="AO12" s="17">
        <v>0.17679783855359299</v>
      </c>
      <c r="AP12" s="17"/>
      <c r="AQ12" s="17">
        <v>0.142403919477401</v>
      </c>
      <c r="AR12" s="17">
        <v>0.16451459909247801</v>
      </c>
      <c r="AS12" s="17"/>
      <c r="AT12" s="17">
        <v>0.143736939025988</v>
      </c>
      <c r="AU12" s="17">
        <v>0.17284527860686399</v>
      </c>
      <c r="AV12" s="17"/>
      <c r="AW12" s="17">
        <v>8.9208944340105095E-2</v>
      </c>
      <c r="AX12" s="17">
        <v>0.222506222728794</v>
      </c>
      <c r="AY12" s="17">
        <v>7.7224045248022996E-2</v>
      </c>
      <c r="AZ12" s="17">
        <v>0.150404851929967</v>
      </c>
      <c r="BA12" s="17">
        <v>0.19627069655427401</v>
      </c>
      <c r="BB12" s="17"/>
      <c r="BC12" s="17">
        <v>0.21918463011178299</v>
      </c>
      <c r="BD12" s="17"/>
      <c r="BE12" s="17">
        <v>0.20284411752534301</v>
      </c>
      <c r="BF12" s="17">
        <v>5.36943144476906E-2</v>
      </c>
      <c r="BG12" s="17">
        <v>0.115096428512902</v>
      </c>
      <c r="BH12" s="17">
        <v>0.20815960839384001</v>
      </c>
      <c r="BI12" s="17"/>
      <c r="BJ12" s="17">
        <v>0.16416409953007099</v>
      </c>
      <c r="BK12" s="17"/>
      <c r="BL12" s="17">
        <v>0.163240873048768</v>
      </c>
      <c r="BM12" s="17"/>
      <c r="BN12" s="17">
        <v>0.14031492642472099</v>
      </c>
      <c r="BO12" s="17"/>
      <c r="BP12" s="17">
        <v>0.16107346354291399</v>
      </c>
      <c r="BQ12" s="17">
        <v>0.140404238461631</v>
      </c>
    </row>
    <row r="13" spans="2:69" ht="29" x14ac:dyDescent="0.35">
      <c r="B13" s="18" t="s">
        <v>334</v>
      </c>
      <c r="C13" s="17">
        <v>6.8845224469828006E-2</v>
      </c>
      <c r="D13" s="17">
        <v>6.7881975871237496E-2</v>
      </c>
      <c r="E13" s="17">
        <v>6.9851921447315599E-2</v>
      </c>
      <c r="F13" s="17"/>
      <c r="G13" s="17">
        <v>8.9176269007471595E-2</v>
      </c>
      <c r="H13" s="17">
        <v>7.8722249252144202E-2</v>
      </c>
      <c r="I13" s="17">
        <v>6.1125131078711502E-2</v>
      </c>
      <c r="J13" s="17">
        <v>6.6406889402727001E-2</v>
      </c>
      <c r="K13" s="17">
        <v>2.1105192035296198E-2</v>
      </c>
      <c r="L13" s="17"/>
      <c r="M13" s="17">
        <v>5.86975612477302E-2</v>
      </c>
      <c r="N13" s="17">
        <v>5.9490654799152297E-2</v>
      </c>
      <c r="O13" s="17">
        <v>7.3859927926422805E-2</v>
      </c>
      <c r="P13" s="17">
        <v>8.4826556298263203E-2</v>
      </c>
      <c r="Q13" s="17">
        <v>7.8394377211845501E-2</v>
      </c>
      <c r="R13" s="17"/>
      <c r="S13" s="17">
        <v>7.2556752602529806E-2</v>
      </c>
      <c r="T13" s="17">
        <v>7.6923592739986904E-2</v>
      </c>
      <c r="U13" s="17">
        <v>5.1335228071969698E-2</v>
      </c>
      <c r="V13" s="17">
        <v>6.4921132373670906E-2</v>
      </c>
      <c r="W13" s="17"/>
      <c r="X13" s="17">
        <v>6.76891445786411E-2</v>
      </c>
      <c r="Y13" s="17">
        <v>7.8502711976965095E-2</v>
      </c>
      <c r="Z13" s="17">
        <v>6.2052892783699E-2</v>
      </c>
      <c r="AA13" s="17"/>
      <c r="AB13" s="17">
        <v>7.9674713296077906E-2</v>
      </c>
      <c r="AC13" s="17">
        <v>4.61030476905624E-2</v>
      </c>
      <c r="AD13" s="17"/>
      <c r="AE13" s="17">
        <v>8.0311868685619306E-2</v>
      </c>
      <c r="AF13" s="17">
        <v>6.6551245952940402E-2</v>
      </c>
      <c r="AG13" s="17"/>
      <c r="AH13" s="17">
        <v>5.6574829733198502E-2</v>
      </c>
      <c r="AI13" s="17">
        <v>0.14048655018095699</v>
      </c>
      <c r="AJ13" s="17"/>
      <c r="AK13" s="17">
        <v>3.2679531149658499E-2</v>
      </c>
      <c r="AL13" s="17">
        <v>9.7150173387997196E-2</v>
      </c>
      <c r="AM13" s="17">
        <v>8.0438496371902299E-2</v>
      </c>
      <c r="AN13" s="17">
        <v>1.9646734527140799E-2</v>
      </c>
      <c r="AO13" s="17">
        <v>7.8471420753503607E-2</v>
      </c>
      <c r="AP13" s="17"/>
      <c r="AQ13" s="17">
        <v>8.0915336598345003E-2</v>
      </c>
      <c r="AR13" s="17">
        <v>6.5379581483084204E-2</v>
      </c>
      <c r="AS13" s="17"/>
      <c r="AT13" s="17">
        <v>9.0094940843283705E-2</v>
      </c>
      <c r="AU13" s="17">
        <v>6.1178722492290498E-2</v>
      </c>
      <c r="AV13" s="17"/>
      <c r="AW13" s="17">
        <v>0.254505623590841</v>
      </c>
      <c r="AX13" s="17">
        <v>4.3875021241316203E-2</v>
      </c>
      <c r="AY13" s="17">
        <v>5.4862850171868899E-2</v>
      </c>
      <c r="AZ13" s="17">
        <v>4.04837413301763E-2</v>
      </c>
      <c r="BA13" s="17">
        <v>6.7519577213086296E-2</v>
      </c>
      <c r="BB13" s="17"/>
      <c r="BC13" s="17">
        <v>4.7636729184675403E-2</v>
      </c>
      <c r="BD13" s="17"/>
      <c r="BE13" s="17">
        <v>5.5623145424201999E-2</v>
      </c>
      <c r="BF13" s="17">
        <v>5.83705898815748E-2</v>
      </c>
      <c r="BG13" s="17">
        <v>8.5753606387834899E-2</v>
      </c>
      <c r="BH13" s="17">
        <v>5.2492806540298698E-2</v>
      </c>
      <c r="BI13" s="17"/>
      <c r="BJ13" s="17">
        <v>6.5429509517897E-2</v>
      </c>
      <c r="BK13" s="17"/>
      <c r="BL13" s="17">
        <v>6.5160071258568597E-2</v>
      </c>
      <c r="BM13" s="17"/>
      <c r="BN13" s="17">
        <v>4.9649751190874197E-2</v>
      </c>
      <c r="BO13" s="17"/>
      <c r="BP13" s="17">
        <v>7.2951664625773099E-2</v>
      </c>
      <c r="BQ13" s="17">
        <v>2.38026069767635E-2</v>
      </c>
    </row>
    <row r="14" spans="2:69" x14ac:dyDescent="0.35">
      <c r="B14" s="18" t="s">
        <v>141</v>
      </c>
      <c r="C14" s="19">
        <v>2.5394351852448399E-2</v>
      </c>
      <c r="D14" s="19">
        <v>1.07732386412152E-2</v>
      </c>
      <c r="E14" s="19">
        <v>3.7065179650697597E-2</v>
      </c>
      <c r="F14" s="19"/>
      <c r="G14" s="19">
        <v>2.3325391573135401E-2</v>
      </c>
      <c r="H14" s="19">
        <v>2.7583928198302899E-2</v>
      </c>
      <c r="I14" s="19">
        <v>3.67995696543683E-2</v>
      </c>
      <c r="J14" s="19">
        <v>0</v>
      </c>
      <c r="K14" s="19">
        <v>3.6005782805871502E-2</v>
      </c>
      <c r="L14" s="19"/>
      <c r="M14" s="19">
        <v>3.0098114895899301E-2</v>
      </c>
      <c r="N14" s="19">
        <v>1.3703811415959499E-2</v>
      </c>
      <c r="O14" s="19">
        <v>3.47096588672288E-2</v>
      </c>
      <c r="P14" s="19">
        <v>3.5182451470160199E-2</v>
      </c>
      <c r="Q14" s="19">
        <v>3.22396634484311E-2</v>
      </c>
      <c r="R14" s="19"/>
      <c r="S14" s="19">
        <v>4.4689552480849701E-2</v>
      </c>
      <c r="T14" s="19">
        <v>0</v>
      </c>
      <c r="U14" s="19">
        <v>2.6368726204747998E-2</v>
      </c>
      <c r="V14" s="19">
        <v>8.4141486478734092E-3</v>
      </c>
      <c r="W14" s="19"/>
      <c r="X14" s="19">
        <v>2.6907483910536299E-2</v>
      </c>
      <c r="Y14" s="19">
        <v>3.0815572912392199E-2</v>
      </c>
      <c r="Z14" s="19">
        <v>0</v>
      </c>
      <c r="AA14" s="19"/>
      <c r="AB14" s="19">
        <v>2.01756840482188E-2</v>
      </c>
      <c r="AC14" s="19">
        <v>3.6353674832529298E-2</v>
      </c>
      <c r="AD14" s="19"/>
      <c r="AE14" s="19">
        <v>0</v>
      </c>
      <c r="AF14" s="19">
        <v>3.07587550349466E-2</v>
      </c>
      <c r="AG14" s="19"/>
      <c r="AH14" s="19">
        <v>2.87256940916229E-2</v>
      </c>
      <c r="AI14" s="19">
        <v>1.94276717711592E-2</v>
      </c>
      <c r="AJ14" s="19"/>
      <c r="AK14" s="19">
        <v>1.4586434460253501E-2</v>
      </c>
      <c r="AL14" s="19">
        <v>3.1757521483501999E-2</v>
      </c>
      <c r="AM14" s="19">
        <v>2.96802365271919E-2</v>
      </c>
      <c r="AN14" s="19">
        <v>2.7214423458309898E-2</v>
      </c>
      <c r="AO14" s="19">
        <v>0</v>
      </c>
      <c r="AP14" s="19"/>
      <c r="AQ14" s="19">
        <v>3.3325348905921703E-2</v>
      </c>
      <c r="AR14" s="19">
        <v>2.3117156411047599E-2</v>
      </c>
      <c r="AS14" s="19"/>
      <c r="AT14" s="19">
        <v>2.9513233486889501E-2</v>
      </c>
      <c r="AU14" s="19">
        <v>2.43394639266192E-2</v>
      </c>
      <c r="AV14" s="19"/>
      <c r="AW14" s="19">
        <v>0.104172244346659</v>
      </c>
      <c r="AX14" s="19">
        <v>3.52888325936174E-3</v>
      </c>
      <c r="AY14" s="19">
        <v>2.5620875668791801E-2</v>
      </c>
      <c r="AZ14" s="19">
        <v>5.1272940647233298E-2</v>
      </c>
      <c r="BA14" s="19">
        <v>4.3523326801870897E-2</v>
      </c>
      <c r="BB14" s="19"/>
      <c r="BC14" s="19">
        <v>8.2405155566771006E-3</v>
      </c>
      <c r="BD14" s="19"/>
      <c r="BE14" s="19">
        <v>4.4482716238157397E-3</v>
      </c>
      <c r="BF14" s="19">
        <v>0</v>
      </c>
      <c r="BG14" s="19">
        <v>5.8177376869217298E-2</v>
      </c>
      <c r="BH14" s="19">
        <v>2.41525820505223E-2</v>
      </c>
      <c r="BI14" s="19"/>
      <c r="BJ14" s="19">
        <v>2.6171436198714301E-2</v>
      </c>
      <c r="BK14" s="19"/>
      <c r="BL14" s="19">
        <v>3.26414993746659E-2</v>
      </c>
      <c r="BM14" s="19"/>
      <c r="BN14" s="19">
        <v>9.0439320865783393E-3</v>
      </c>
      <c r="BO14" s="19"/>
      <c r="BP14" s="19">
        <v>2.34686443709681E-2</v>
      </c>
      <c r="BQ14" s="19">
        <v>2.11675657209935E-2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341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506</v>
      </c>
      <c r="D7" s="10">
        <v>267</v>
      </c>
      <c r="E7" s="10">
        <v>238</v>
      </c>
      <c r="F7" s="10"/>
      <c r="G7" s="10">
        <v>160</v>
      </c>
      <c r="H7" s="10">
        <v>123</v>
      </c>
      <c r="I7" s="10">
        <v>96</v>
      </c>
      <c r="J7" s="10">
        <v>82</v>
      </c>
      <c r="K7" s="10">
        <v>45</v>
      </c>
      <c r="L7" s="10"/>
      <c r="M7" s="10">
        <v>45</v>
      </c>
      <c r="N7" s="10">
        <v>199</v>
      </c>
      <c r="O7" s="10">
        <v>100</v>
      </c>
      <c r="P7" s="10">
        <v>65</v>
      </c>
      <c r="Q7" s="10">
        <v>97</v>
      </c>
      <c r="R7" s="10"/>
      <c r="S7" s="10">
        <v>94</v>
      </c>
      <c r="T7" s="10">
        <v>120</v>
      </c>
      <c r="U7" s="10">
        <v>77</v>
      </c>
      <c r="V7" s="10">
        <v>122</v>
      </c>
      <c r="W7" s="10"/>
      <c r="X7" s="10">
        <v>402</v>
      </c>
      <c r="Y7" s="10">
        <v>68</v>
      </c>
      <c r="Z7" s="10">
        <v>36</v>
      </c>
      <c r="AA7" s="10"/>
      <c r="AB7" s="10">
        <v>347</v>
      </c>
      <c r="AC7" s="10">
        <v>159</v>
      </c>
      <c r="AD7" s="10"/>
      <c r="AE7" s="10">
        <v>93</v>
      </c>
      <c r="AF7" s="10">
        <v>412</v>
      </c>
      <c r="AG7" s="10"/>
      <c r="AH7" s="10">
        <v>405</v>
      </c>
      <c r="AI7" s="10">
        <v>72</v>
      </c>
      <c r="AJ7" s="10"/>
      <c r="AK7" s="10">
        <v>62</v>
      </c>
      <c r="AL7" s="10">
        <v>146</v>
      </c>
      <c r="AM7" s="10">
        <v>172</v>
      </c>
      <c r="AN7" s="10">
        <v>83</v>
      </c>
      <c r="AO7" s="10">
        <v>43</v>
      </c>
      <c r="AP7" s="10"/>
      <c r="AQ7" s="10">
        <v>118</v>
      </c>
      <c r="AR7" s="10">
        <v>388</v>
      </c>
      <c r="AS7" s="10"/>
      <c r="AT7" s="10">
        <v>167</v>
      </c>
      <c r="AU7" s="10">
        <v>327</v>
      </c>
      <c r="AV7" s="10"/>
      <c r="AW7" s="10">
        <v>29</v>
      </c>
      <c r="AX7" s="10">
        <v>204</v>
      </c>
      <c r="AY7" s="10">
        <v>106</v>
      </c>
      <c r="AZ7" s="10">
        <v>52</v>
      </c>
      <c r="BA7" s="10">
        <v>67</v>
      </c>
      <c r="BB7" s="10"/>
      <c r="BC7" s="10">
        <v>168</v>
      </c>
      <c r="BD7" s="10"/>
      <c r="BE7" s="10">
        <v>162</v>
      </c>
      <c r="BF7" s="10">
        <v>63</v>
      </c>
      <c r="BG7" s="10">
        <v>59</v>
      </c>
      <c r="BH7" s="10">
        <v>117</v>
      </c>
      <c r="BI7" s="10"/>
      <c r="BJ7" s="10">
        <v>439</v>
      </c>
      <c r="BK7" s="10"/>
      <c r="BL7" s="10">
        <v>300</v>
      </c>
      <c r="BM7" s="10"/>
      <c r="BN7" s="10">
        <v>107</v>
      </c>
      <c r="BO7" s="10"/>
      <c r="BP7" s="10">
        <v>429</v>
      </c>
      <c r="BQ7" s="10">
        <v>68</v>
      </c>
    </row>
    <row r="8" spans="2:69" ht="30" customHeight="1" x14ac:dyDescent="0.35">
      <c r="B8" s="11" t="s">
        <v>20</v>
      </c>
      <c r="C8" s="11">
        <v>504</v>
      </c>
      <c r="D8" s="11">
        <v>222</v>
      </c>
      <c r="E8" s="11">
        <v>281</v>
      </c>
      <c r="F8" s="11"/>
      <c r="G8" s="11">
        <v>139</v>
      </c>
      <c r="H8" s="11">
        <v>119</v>
      </c>
      <c r="I8" s="11">
        <v>110</v>
      </c>
      <c r="J8" s="11">
        <v>74</v>
      </c>
      <c r="K8" s="11">
        <v>62</v>
      </c>
      <c r="L8" s="11"/>
      <c r="M8" s="11">
        <v>44</v>
      </c>
      <c r="N8" s="11">
        <v>206</v>
      </c>
      <c r="O8" s="11">
        <v>107</v>
      </c>
      <c r="P8" s="11">
        <v>65</v>
      </c>
      <c r="Q8" s="11">
        <v>83</v>
      </c>
      <c r="R8" s="11"/>
      <c r="S8" s="11">
        <v>99</v>
      </c>
      <c r="T8" s="11">
        <v>124</v>
      </c>
      <c r="U8" s="11">
        <v>79</v>
      </c>
      <c r="V8" s="11">
        <v>110</v>
      </c>
      <c r="W8" s="11"/>
      <c r="X8" s="11">
        <v>391</v>
      </c>
      <c r="Y8" s="11">
        <v>74</v>
      </c>
      <c r="Z8" s="11">
        <v>39</v>
      </c>
      <c r="AA8" s="11"/>
      <c r="AB8" s="11">
        <v>341</v>
      </c>
      <c r="AC8" s="11">
        <v>163</v>
      </c>
      <c r="AD8" s="11"/>
      <c r="AE8" s="11">
        <v>87</v>
      </c>
      <c r="AF8" s="11">
        <v>416</v>
      </c>
      <c r="AG8" s="11"/>
      <c r="AH8" s="11">
        <v>399</v>
      </c>
      <c r="AI8" s="11">
        <v>69</v>
      </c>
      <c r="AJ8" s="11"/>
      <c r="AK8" s="11">
        <v>64</v>
      </c>
      <c r="AL8" s="11">
        <v>141</v>
      </c>
      <c r="AM8" s="11">
        <v>172</v>
      </c>
      <c r="AN8" s="11">
        <v>84</v>
      </c>
      <c r="AO8" s="11">
        <v>43</v>
      </c>
      <c r="AP8" s="11"/>
      <c r="AQ8" s="11">
        <v>112</v>
      </c>
      <c r="AR8" s="11">
        <v>392</v>
      </c>
      <c r="AS8" s="11"/>
      <c r="AT8" s="11">
        <v>159</v>
      </c>
      <c r="AU8" s="11">
        <v>333</v>
      </c>
      <c r="AV8" s="11"/>
      <c r="AW8" s="11">
        <v>27</v>
      </c>
      <c r="AX8" s="11">
        <v>208</v>
      </c>
      <c r="AY8" s="11">
        <v>105</v>
      </c>
      <c r="AZ8" s="11">
        <v>53</v>
      </c>
      <c r="BA8" s="11">
        <v>61</v>
      </c>
      <c r="BB8" s="11"/>
      <c r="BC8" s="11">
        <v>164</v>
      </c>
      <c r="BD8" s="11"/>
      <c r="BE8" s="11">
        <v>165</v>
      </c>
      <c r="BF8" s="11">
        <v>64</v>
      </c>
      <c r="BG8" s="11">
        <v>60</v>
      </c>
      <c r="BH8" s="11">
        <v>110</v>
      </c>
      <c r="BI8" s="11"/>
      <c r="BJ8" s="11">
        <v>444</v>
      </c>
      <c r="BK8" s="11"/>
      <c r="BL8" s="11">
        <v>295</v>
      </c>
      <c r="BM8" s="11"/>
      <c r="BN8" s="11">
        <v>102</v>
      </c>
      <c r="BO8" s="11"/>
      <c r="BP8" s="11">
        <v>430</v>
      </c>
      <c r="BQ8" s="11">
        <v>64</v>
      </c>
    </row>
    <row r="9" spans="2:69" x14ac:dyDescent="0.35">
      <c r="B9" s="18" t="s">
        <v>330</v>
      </c>
      <c r="C9" s="17">
        <v>0.18605807852399101</v>
      </c>
      <c r="D9" s="17">
        <v>0.16583903680839601</v>
      </c>
      <c r="E9" s="17">
        <v>0.20273165921077799</v>
      </c>
      <c r="F9" s="17"/>
      <c r="G9" s="17">
        <v>0.22571767179336499</v>
      </c>
      <c r="H9" s="17">
        <v>0.20403764787107101</v>
      </c>
      <c r="I9" s="17">
        <v>0.183209913960345</v>
      </c>
      <c r="J9" s="17">
        <v>0.13105715965305401</v>
      </c>
      <c r="K9" s="17">
        <v>0.13390129160749001</v>
      </c>
      <c r="L9" s="17"/>
      <c r="M9" s="17">
        <v>0.21848639926181501</v>
      </c>
      <c r="N9" s="17">
        <v>0.14349947975743199</v>
      </c>
      <c r="O9" s="17">
        <v>0.18369809380004301</v>
      </c>
      <c r="P9" s="17">
        <v>0.19112295935631199</v>
      </c>
      <c r="Q9" s="17">
        <v>0.27306061932075498</v>
      </c>
      <c r="R9" s="17"/>
      <c r="S9" s="17">
        <v>0.14421252377754001</v>
      </c>
      <c r="T9" s="17">
        <v>0.21974751033194101</v>
      </c>
      <c r="U9" s="17">
        <v>0.236703067590398</v>
      </c>
      <c r="V9" s="17">
        <v>0.16548994596404401</v>
      </c>
      <c r="W9" s="17"/>
      <c r="X9" s="17">
        <v>0.18187916330364201</v>
      </c>
      <c r="Y9" s="17">
        <v>0.20777112353837601</v>
      </c>
      <c r="Z9" s="17">
        <v>0.18655482154781799</v>
      </c>
      <c r="AA9" s="17"/>
      <c r="AB9" s="17">
        <v>0.18642117727014099</v>
      </c>
      <c r="AC9" s="17">
        <v>0.18529556276671399</v>
      </c>
      <c r="AD9" s="17"/>
      <c r="AE9" s="17">
        <v>0.25506754144633498</v>
      </c>
      <c r="AF9" s="17">
        <v>0.17029037987027501</v>
      </c>
      <c r="AG9" s="17"/>
      <c r="AH9" s="17">
        <v>0.16670431776880901</v>
      </c>
      <c r="AI9" s="17">
        <v>0.242708297512023</v>
      </c>
      <c r="AJ9" s="17"/>
      <c r="AK9" s="17">
        <v>0.292084862747783</v>
      </c>
      <c r="AL9" s="17">
        <v>0.17472076935744399</v>
      </c>
      <c r="AM9" s="17">
        <v>0.17001186695857401</v>
      </c>
      <c r="AN9" s="17">
        <v>0.217519796996127</v>
      </c>
      <c r="AO9" s="17">
        <v>7.0193281686015199E-2</v>
      </c>
      <c r="AP9" s="17"/>
      <c r="AQ9" s="17">
        <v>0.17571668993483799</v>
      </c>
      <c r="AR9" s="17">
        <v>0.18902736003982001</v>
      </c>
      <c r="AS9" s="17"/>
      <c r="AT9" s="17">
        <v>0.19347479174709101</v>
      </c>
      <c r="AU9" s="17">
        <v>0.17776286077864301</v>
      </c>
      <c r="AV9" s="17"/>
      <c r="AW9" s="17">
        <v>0.188880772143103</v>
      </c>
      <c r="AX9" s="17">
        <v>6.6204964408653103E-2</v>
      </c>
      <c r="AY9" s="17">
        <v>0.37166802458572501</v>
      </c>
      <c r="AZ9" s="17">
        <v>0.28169419519809002</v>
      </c>
      <c r="BA9" s="17">
        <v>7.8853478176308694E-2</v>
      </c>
      <c r="BB9" s="17"/>
      <c r="BC9" s="17">
        <v>0.10630914519719201</v>
      </c>
      <c r="BD9" s="17"/>
      <c r="BE9" s="17">
        <v>7.1843867524038305E-2</v>
      </c>
      <c r="BF9" s="17">
        <v>0.38098852054003801</v>
      </c>
      <c r="BG9" s="17">
        <v>0.35498907459449502</v>
      </c>
      <c r="BH9" s="17">
        <v>8.1522703561467597E-2</v>
      </c>
      <c r="BI9" s="17"/>
      <c r="BJ9" s="17">
        <v>0.172918950055239</v>
      </c>
      <c r="BK9" s="17"/>
      <c r="BL9" s="17">
        <v>0.17476360822174</v>
      </c>
      <c r="BM9" s="17"/>
      <c r="BN9" s="17">
        <v>0.16361348462775199</v>
      </c>
      <c r="BO9" s="17"/>
      <c r="BP9" s="17">
        <v>0.19228111330911901</v>
      </c>
      <c r="BQ9" s="17">
        <v>0.118811118905347</v>
      </c>
    </row>
    <row r="10" spans="2:69" x14ac:dyDescent="0.35">
      <c r="B10" s="18" t="s">
        <v>331</v>
      </c>
      <c r="C10" s="17">
        <v>0.37050262977284099</v>
      </c>
      <c r="D10" s="17">
        <v>0.29654417326085603</v>
      </c>
      <c r="E10" s="17">
        <v>0.43039450789856298</v>
      </c>
      <c r="F10" s="17"/>
      <c r="G10" s="17">
        <v>0.40516881292985701</v>
      </c>
      <c r="H10" s="17">
        <v>0.30769441155467497</v>
      </c>
      <c r="I10" s="17">
        <v>0.40658316603162498</v>
      </c>
      <c r="J10" s="17">
        <v>0.33555154526106001</v>
      </c>
      <c r="K10" s="17">
        <v>0.39173757042266699</v>
      </c>
      <c r="L10" s="17"/>
      <c r="M10" s="17">
        <v>0.29360379300829398</v>
      </c>
      <c r="N10" s="17">
        <v>0.36096767544841302</v>
      </c>
      <c r="O10" s="17">
        <v>0.41460360567408999</v>
      </c>
      <c r="P10" s="17">
        <v>0.38289979688624098</v>
      </c>
      <c r="Q10" s="17">
        <v>0.36808690476408101</v>
      </c>
      <c r="R10" s="17"/>
      <c r="S10" s="17">
        <v>0.42176828429794599</v>
      </c>
      <c r="T10" s="17">
        <v>0.353120319534033</v>
      </c>
      <c r="U10" s="17">
        <v>0.39297114771261299</v>
      </c>
      <c r="V10" s="17">
        <v>0.30179168455446098</v>
      </c>
      <c r="W10" s="17"/>
      <c r="X10" s="17">
        <v>0.366305069854513</v>
      </c>
      <c r="Y10" s="17">
        <v>0.39447751205027398</v>
      </c>
      <c r="Z10" s="17">
        <v>0.36689201825637402</v>
      </c>
      <c r="AA10" s="17"/>
      <c r="AB10" s="17">
        <v>0.37556981595989503</v>
      </c>
      <c r="AC10" s="17">
        <v>0.35986142168921598</v>
      </c>
      <c r="AD10" s="17"/>
      <c r="AE10" s="17">
        <v>0.348916054016149</v>
      </c>
      <c r="AF10" s="17">
        <v>0.37561998059817198</v>
      </c>
      <c r="AG10" s="17"/>
      <c r="AH10" s="17">
        <v>0.38194637181608598</v>
      </c>
      <c r="AI10" s="17">
        <v>0.29882862317384201</v>
      </c>
      <c r="AJ10" s="17"/>
      <c r="AK10" s="17">
        <v>0.28343815646030601</v>
      </c>
      <c r="AL10" s="17">
        <v>0.40655203931667999</v>
      </c>
      <c r="AM10" s="17">
        <v>0.382935704404748</v>
      </c>
      <c r="AN10" s="17">
        <v>0.33654017802679698</v>
      </c>
      <c r="AO10" s="17">
        <v>0.39700949304341399</v>
      </c>
      <c r="AP10" s="17"/>
      <c r="AQ10" s="17">
        <v>0.39055076951614898</v>
      </c>
      <c r="AR10" s="17">
        <v>0.36474628764785799</v>
      </c>
      <c r="AS10" s="17"/>
      <c r="AT10" s="17">
        <v>0.36662741108791402</v>
      </c>
      <c r="AU10" s="17">
        <v>0.371535133262138</v>
      </c>
      <c r="AV10" s="17"/>
      <c r="AW10" s="17">
        <v>0.23338297121101301</v>
      </c>
      <c r="AX10" s="17">
        <v>0.359464349099263</v>
      </c>
      <c r="AY10" s="17">
        <v>0.40012698810435399</v>
      </c>
      <c r="AZ10" s="17">
        <v>0.41883705587181502</v>
      </c>
      <c r="BA10" s="17">
        <v>0.33453854969520502</v>
      </c>
      <c r="BB10" s="17"/>
      <c r="BC10" s="17">
        <v>0.28380461999979001</v>
      </c>
      <c r="BD10" s="17"/>
      <c r="BE10" s="17">
        <v>0.38483997329582398</v>
      </c>
      <c r="BF10" s="17">
        <v>0.45658796183654599</v>
      </c>
      <c r="BG10" s="17">
        <v>0.45334767090884498</v>
      </c>
      <c r="BH10" s="17">
        <v>0.30525218944549798</v>
      </c>
      <c r="BI10" s="17"/>
      <c r="BJ10" s="17">
        <v>0.383100150363754</v>
      </c>
      <c r="BK10" s="17"/>
      <c r="BL10" s="17">
        <v>0.39348099660333702</v>
      </c>
      <c r="BM10" s="17"/>
      <c r="BN10" s="17">
        <v>0.30597495658534501</v>
      </c>
      <c r="BO10" s="17"/>
      <c r="BP10" s="17">
        <v>0.379495790058338</v>
      </c>
      <c r="BQ10" s="17">
        <v>0.33413547146801398</v>
      </c>
    </row>
    <row r="11" spans="2:69" x14ac:dyDescent="0.35">
      <c r="B11" s="18" t="s">
        <v>332</v>
      </c>
      <c r="C11" s="17">
        <v>0.175297008077891</v>
      </c>
      <c r="D11" s="17">
        <v>0.208704371577561</v>
      </c>
      <c r="E11" s="17">
        <v>0.14945670796035501</v>
      </c>
      <c r="F11" s="17"/>
      <c r="G11" s="17">
        <v>0.15392984959544201</v>
      </c>
      <c r="H11" s="17">
        <v>0.22391452024243999</v>
      </c>
      <c r="I11" s="17">
        <v>0.15361061151341901</v>
      </c>
      <c r="J11" s="17">
        <v>0.112387696931272</v>
      </c>
      <c r="K11" s="17">
        <v>0.24323109224113501</v>
      </c>
      <c r="L11" s="17"/>
      <c r="M11" s="17">
        <v>0.15936155921011499</v>
      </c>
      <c r="N11" s="17">
        <v>0.22447763565868201</v>
      </c>
      <c r="O11" s="17">
        <v>0.154612243318376</v>
      </c>
      <c r="P11" s="17">
        <v>0.154970230747705</v>
      </c>
      <c r="Q11" s="17">
        <v>0.10467695077309599</v>
      </c>
      <c r="R11" s="17"/>
      <c r="S11" s="17">
        <v>9.7803091321553001E-2</v>
      </c>
      <c r="T11" s="17">
        <v>0.19054545810613599</v>
      </c>
      <c r="U11" s="17">
        <v>0.17723852121529199</v>
      </c>
      <c r="V11" s="17">
        <v>0.25794038548229797</v>
      </c>
      <c r="W11" s="17"/>
      <c r="X11" s="17">
        <v>0.17775694289557301</v>
      </c>
      <c r="Y11" s="17">
        <v>0.141356157002854</v>
      </c>
      <c r="Z11" s="17">
        <v>0.21516972625529299</v>
      </c>
      <c r="AA11" s="17"/>
      <c r="AB11" s="17">
        <v>0.17545955086265599</v>
      </c>
      <c r="AC11" s="17">
        <v>0.17495566447390101</v>
      </c>
      <c r="AD11" s="17"/>
      <c r="AE11" s="17">
        <v>7.9922069588401104E-2</v>
      </c>
      <c r="AF11" s="17">
        <v>0.19557204485268001</v>
      </c>
      <c r="AG11" s="17"/>
      <c r="AH11" s="17">
        <v>0.177528269725612</v>
      </c>
      <c r="AI11" s="17">
        <v>0.13940889756111299</v>
      </c>
      <c r="AJ11" s="17"/>
      <c r="AK11" s="17">
        <v>0.17700706949605299</v>
      </c>
      <c r="AL11" s="17">
        <v>0.18255034206568599</v>
      </c>
      <c r="AM11" s="17">
        <v>0.16431225372367</v>
      </c>
      <c r="AN11" s="17">
        <v>0.15012228477680201</v>
      </c>
      <c r="AO11" s="17">
        <v>0.24125428085373399</v>
      </c>
      <c r="AP11" s="17"/>
      <c r="AQ11" s="17">
        <v>0.14346783824215001</v>
      </c>
      <c r="AR11" s="17">
        <v>0.18443599022160301</v>
      </c>
      <c r="AS11" s="17"/>
      <c r="AT11" s="17">
        <v>0.14388042102110701</v>
      </c>
      <c r="AU11" s="17">
        <v>0.19029789011266601</v>
      </c>
      <c r="AV11" s="17"/>
      <c r="AW11" s="17">
        <v>0.21861395813803799</v>
      </c>
      <c r="AX11" s="17">
        <v>0.22914872146208501</v>
      </c>
      <c r="AY11" s="17">
        <v>0.107994733149538</v>
      </c>
      <c r="AZ11" s="17">
        <v>0.160425906088034</v>
      </c>
      <c r="BA11" s="17">
        <v>0.18155934558126399</v>
      </c>
      <c r="BB11" s="17"/>
      <c r="BC11" s="17">
        <v>0.23648044503975699</v>
      </c>
      <c r="BD11" s="17"/>
      <c r="BE11" s="17">
        <v>0.22177435604958301</v>
      </c>
      <c r="BF11" s="17">
        <v>0.107433654403327</v>
      </c>
      <c r="BG11" s="17">
        <v>0.12144788510465999</v>
      </c>
      <c r="BH11" s="17">
        <v>0.208869017402492</v>
      </c>
      <c r="BI11" s="17"/>
      <c r="BJ11" s="17">
        <v>0.18352803991198199</v>
      </c>
      <c r="BK11" s="17"/>
      <c r="BL11" s="17">
        <v>0.19762550973818299</v>
      </c>
      <c r="BM11" s="17"/>
      <c r="BN11" s="17">
        <v>0.236564229941405</v>
      </c>
      <c r="BO11" s="17"/>
      <c r="BP11" s="17">
        <v>0.16303631825763301</v>
      </c>
      <c r="BQ11" s="17">
        <v>0.28525694024672799</v>
      </c>
    </row>
    <row r="12" spans="2:69" x14ac:dyDescent="0.35">
      <c r="B12" s="18" t="s">
        <v>333</v>
      </c>
      <c r="C12" s="17">
        <v>0.156339055368833</v>
      </c>
      <c r="D12" s="17">
        <v>0.233910578857631</v>
      </c>
      <c r="E12" s="17">
        <v>9.1910221291842897E-2</v>
      </c>
      <c r="F12" s="17"/>
      <c r="G12" s="17">
        <v>0.106658233283041</v>
      </c>
      <c r="H12" s="17">
        <v>0.14925731126540701</v>
      </c>
      <c r="I12" s="17">
        <v>0.157843856877592</v>
      </c>
      <c r="J12" s="17">
        <v>0.249427131289646</v>
      </c>
      <c r="K12" s="17">
        <v>0.16674726988663499</v>
      </c>
      <c r="L12" s="17"/>
      <c r="M12" s="17">
        <v>0.20179111070581701</v>
      </c>
      <c r="N12" s="17">
        <v>0.15462652571567601</v>
      </c>
      <c r="O12" s="17">
        <v>0.15206358775290199</v>
      </c>
      <c r="P12" s="17">
        <v>0.13700445362480901</v>
      </c>
      <c r="Q12" s="17">
        <v>0.15727848838868</v>
      </c>
      <c r="R12" s="17"/>
      <c r="S12" s="17">
        <v>0.178052377336441</v>
      </c>
      <c r="T12" s="17">
        <v>0.14639229835989501</v>
      </c>
      <c r="U12" s="17">
        <v>0.107677784613138</v>
      </c>
      <c r="V12" s="17">
        <v>0.199042040991777</v>
      </c>
      <c r="W12" s="17"/>
      <c r="X12" s="17">
        <v>0.16003749155525701</v>
      </c>
      <c r="Y12" s="17">
        <v>0.14598328844081501</v>
      </c>
      <c r="Z12" s="17">
        <v>0.13907973501396401</v>
      </c>
      <c r="AA12" s="17"/>
      <c r="AB12" s="17">
        <v>0.151998692883862</v>
      </c>
      <c r="AC12" s="17">
        <v>0.16545391688288999</v>
      </c>
      <c r="AD12" s="17"/>
      <c r="AE12" s="17">
        <v>0.199283962213158</v>
      </c>
      <c r="AF12" s="17">
        <v>0.14758551630207001</v>
      </c>
      <c r="AG12" s="17"/>
      <c r="AH12" s="17">
        <v>0.15635664587604001</v>
      </c>
      <c r="AI12" s="17">
        <v>0.207111237881418</v>
      </c>
      <c r="AJ12" s="17"/>
      <c r="AK12" s="17">
        <v>0.174657119553741</v>
      </c>
      <c r="AL12" s="17">
        <v>0.10309552676387899</v>
      </c>
      <c r="AM12" s="17">
        <v>0.17916897088883499</v>
      </c>
      <c r="AN12" s="17">
        <v>0.17205608058114399</v>
      </c>
      <c r="AO12" s="17">
        <v>0.18219567568865599</v>
      </c>
      <c r="AP12" s="17"/>
      <c r="AQ12" s="17">
        <v>0.163611729889064</v>
      </c>
      <c r="AR12" s="17">
        <v>0.15425088144157001</v>
      </c>
      <c r="AS12" s="17"/>
      <c r="AT12" s="17">
        <v>0.15210566521732299</v>
      </c>
      <c r="AU12" s="17">
        <v>0.15990676058766401</v>
      </c>
      <c r="AV12" s="17"/>
      <c r="AW12" s="17">
        <v>0.168407827441451</v>
      </c>
      <c r="AX12" s="17">
        <v>0.24038813969115</v>
      </c>
      <c r="AY12" s="17">
        <v>3.9216251696840801E-2</v>
      </c>
      <c r="AZ12" s="17">
        <v>6.42944704419431E-2</v>
      </c>
      <c r="BA12" s="17">
        <v>0.231879506352512</v>
      </c>
      <c r="BB12" s="17"/>
      <c r="BC12" s="17">
        <v>0.29166746068389998</v>
      </c>
      <c r="BD12" s="17"/>
      <c r="BE12" s="17">
        <v>0.20212308063940801</v>
      </c>
      <c r="BF12" s="17">
        <v>0</v>
      </c>
      <c r="BG12" s="17">
        <v>2.7156708521007201E-2</v>
      </c>
      <c r="BH12" s="17">
        <v>0.31465493335469202</v>
      </c>
      <c r="BI12" s="17"/>
      <c r="BJ12" s="17">
        <v>0.152706629393039</v>
      </c>
      <c r="BK12" s="17"/>
      <c r="BL12" s="17">
        <v>0.146532170834375</v>
      </c>
      <c r="BM12" s="17"/>
      <c r="BN12" s="17">
        <v>0.22843809298942999</v>
      </c>
      <c r="BO12" s="17"/>
      <c r="BP12" s="17">
        <v>0.158269630461253</v>
      </c>
      <c r="BQ12" s="17">
        <v>0.14597231094538399</v>
      </c>
    </row>
    <row r="13" spans="2:69" ht="29" x14ac:dyDescent="0.35">
      <c r="B13" s="18" t="s">
        <v>334</v>
      </c>
      <c r="C13" s="17">
        <v>7.2362665618255106E-2</v>
      </c>
      <c r="D13" s="17">
        <v>7.1564642981252799E-2</v>
      </c>
      <c r="E13" s="17">
        <v>7.3250945401966E-2</v>
      </c>
      <c r="F13" s="17"/>
      <c r="G13" s="17">
        <v>6.8606189327786699E-2</v>
      </c>
      <c r="H13" s="17">
        <v>7.6465714893565601E-2</v>
      </c>
      <c r="I13" s="17">
        <v>8.6485928398896697E-2</v>
      </c>
      <c r="J13" s="17">
        <v>8.2291824835631897E-2</v>
      </c>
      <c r="K13" s="17">
        <v>3.6005782805871502E-2</v>
      </c>
      <c r="L13" s="17"/>
      <c r="M13" s="17">
        <v>7.5767442111361993E-2</v>
      </c>
      <c r="N13" s="17">
        <v>9.0168836158092194E-2</v>
      </c>
      <c r="O13" s="17">
        <v>4.5952693571293897E-2</v>
      </c>
      <c r="P13" s="17">
        <v>7.4083058760523096E-2</v>
      </c>
      <c r="Q13" s="17">
        <v>5.9188520706600398E-2</v>
      </c>
      <c r="R13" s="17"/>
      <c r="S13" s="17">
        <v>8.4219083752081605E-2</v>
      </c>
      <c r="T13" s="17">
        <v>7.2732047568883199E-2</v>
      </c>
      <c r="U13" s="17">
        <v>6.16316505791153E-2</v>
      </c>
      <c r="V13" s="17">
        <v>4.2541752524045698E-2</v>
      </c>
      <c r="W13" s="17"/>
      <c r="X13" s="17">
        <v>7.5668335546328805E-2</v>
      </c>
      <c r="Y13" s="17">
        <v>8.1517024686355299E-2</v>
      </c>
      <c r="Z13" s="17">
        <v>2.1989356090729099E-2</v>
      </c>
      <c r="AA13" s="17"/>
      <c r="AB13" s="17">
        <v>6.9308094564660305E-2</v>
      </c>
      <c r="AC13" s="17">
        <v>7.8777335414792302E-2</v>
      </c>
      <c r="AD13" s="17"/>
      <c r="AE13" s="17">
        <v>7.9671668933642803E-2</v>
      </c>
      <c r="AF13" s="17">
        <v>7.0945941006642199E-2</v>
      </c>
      <c r="AG13" s="17"/>
      <c r="AH13" s="17">
        <v>7.5078627813333604E-2</v>
      </c>
      <c r="AI13" s="17">
        <v>6.8960084159754798E-2</v>
      </c>
      <c r="AJ13" s="17"/>
      <c r="AK13" s="17">
        <v>1.1532362784654899E-2</v>
      </c>
      <c r="AL13" s="17">
        <v>7.4913038711440297E-2</v>
      </c>
      <c r="AM13" s="17">
        <v>7.6759849494055898E-2</v>
      </c>
      <c r="AN13" s="17">
        <v>0.112681780670569</v>
      </c>
      <c r="AO13" s="17">
        <v>5.8324571463587702E-2</v>
      </c>
      <c r="AP13" s="17"/>
      <c r="AQ13" s="17">
        <v>9.38303959874843E-2</v>
      </c>
      <c r="AR13" s="17">
        <v>6.6198722118538306E-2</v>
      </c>
      <c r="AS13" s="17"/>
      <c r="AT13" s="17">
        <v>9.8933810144502601E-2</v>
      </c>
      <c r="AU13" s="17">
        <v>6.2285302708556901E-2</v>
      </c>
      <c r="AV13" s="17"/>
      <c r="AW13" s="17">
        <v>0.113498566035326</v>
      </c>
      <c r="AX13" s="17">
        <v>6.9879504226288802E-2</v>
      </c>
      <c r="AY13" s="17">
        <v>3.9877449720027901E-2</v>
      </c>
      <c r="AZ13" s="17">
        <v>5.4946323703254599E-2</v>
      </c>
      <c r="BA13" s="17">
        <v>0.120310907912541</v>
      </c>
      <c r="BB13" s="17"/>
      <c r="BC13" s="17">
        <v>5.52362753421679E-2</v>
      </c>
      <c r="BD13" s="17"/>
      <c r="BE13" s="17">
        <v>7.5408090102621894E-2</v>
      </c>
      <c r="BF13" s="17">
        <v>2.1209333646987599E-2</v>
      </c>
      <c r="BG13" s="17">
        <v>2.5832227955944101E-2</v>
      </c>
      <c r="BH13" s="17">
        <v>6.0368327084238997E-2</v>
      </c>
      <c r="BI13" s="17"/>
      <c r="BJ13" s="17">
        <v>7.1271220962380699E-2</v>
      </c>
      <c r="BK13" s="17"/>
      <c r="BL13" s="17">
        <v>5.6674922386468797E-2</v>
      </c>
      <c r="BM13" s="17"/>
      <c r="BN13" s="17">
        <v>5.0706316029115503E-2</v>
      </c>
      <c r="BO13" s="17"/>
      <c r="BP13" s="17">
        <v>6.7823921634062895E-2</v>
      </c>
      <c r="BQ13" s="17">
        <v>8.5313554457197904E-2</v>
      </c>
    </row>
    <row r="14" spans="2:69" x14ac:dyDescent="0.35">
      <c r="B14" s="18" t="s">
        <v>141</v>
      </c>
      <c r="C14" s="19">
        <v>3.9440562638189E-2</v>
      </c>
      <c r="D14" s="19">
        <v>2.3437196514304301E-2</v>
      </c>
      <c r="E14" s="19">
        <v>5.2255958236495703E-2</v>
      </c>
      <c r="F14" s="19"/>
      <c r="G14" s="19">
        <v>3.9919243070507801E-2</v>
      </c>
      <c r="H14" s="19">
        <v>3.8630394172841399E-2</v>
      </c>
      <c r="I14" s="19">
        <v>1.2266523218122801E-2</v>
      </c>
      <c r="J14" s="19">
        <v>8.9284642029335698E-2</v>
      </c>
      <c r="K14" s="19">
        <v>2.8376993036202201E-2</v>
      </c>
      <c r="L14" s="19"/>
      <c r="M14" s="19">
        <v>5.0989695702596399E-2</v>
      </c>
      <c r="N14" s="19">
        <v>2.6259847261705702E-2</v>
      </c>
      <c r="O14" s="19">
        <v>4.9069775883295301E-2</v>
      </c>
      <c r="P14" s="19">
        <v>5.9919500624410503E-2</v>
      </c>
      <c r="Q14" s="19">
        <v>3.7708516046786801E-2</v>
      </c>
      <c r="R14" s="19"/>
      <c r="S14" s="19">
        <v>7.3944639514438401E-2</v>
      </c>
      <c r="T14" s="19">
        <v>1.7462366099111299E-2</v>
      </c>
      <c r="U14" s="19">
        <v>2.3777828289443598E-2</v>
      </c>
      <c r="V14" s="19">
        <v>3.3194190483373701E-2</v>
      </c>
      <c r="W14" s="19"/>
      <c r="X14" s="19">
        <v>3.8352996844685801E-2</v>
      </c>
      <c r="Y14" s="19">
        <v>2.8894894281327198E-2</v>
      </c>
      <c r="Z14" s="19">
        <v>7.03143428358219E-2</v>
      </c>
      <c r="AA14" s="19"/>
      <c r="AB14" s="19">
        <v>4.12426684587862E-2</v>
      </c>
      <c r="AC14" s="19">
        <v>3.5656098772487099E-2</v>
      </c>
      <c r="AD14" s="19"/>
      <c r="AE14" s="19">
        <v>3.7138703802313697E-2</v>
      </c>
      <c r="AF14" s="19">
        <v>3.9986137370160102E-2</v>
      </c>
      <c r="AG14" s="19"/>
      <c r="AH14" s="19">
        <v>4.2385767000119597E-2</v>
      </c>
      <c r="AI14" s="19">
        <v>4.2982859711848898E-2</v>
      </c>
      <c r="AJ14" s="19"/>
      <c r="AK14" s="19">
        <v>6.1280428957460997E-2</v>
      </c>
      <c r="AL14" s="19">
        <v>5.8168283784871003E-2</v>
      </c>
      <c r="AM14" s="19">
        <v>2.6811354530115902E-2</v>
      </c>
      <c r="AN14" s="19">
        <v>1.10798789485615E-2</v>
      </c>
      <c r="AO14" s="19">
        <v>5.1022697264593103E-2</v>
      </c>
      <c r="AP14" s="19"/>
      <c r="AQ14" s="19">
        <v>3.2822576430313298E-2</v>
      </c>
      <c r="AR14" s="19">
        <v>4.13407585306119E-2</v>
      </c>
      <c r="AS14" s="19"/>
      <c r="AT14" s="19">
        <v>4.4977900782062603E-2</v>
      </c>
      <c r="AU14" s="19">
        <v>3.8212052550332498E-2</v>
      </c>
      <c r="AV14" s="19"/>
      <c r="AW14" s="19">
        <v>7.7215905031068899E-2</v>
      </c>
      <c r="AX14" s="19">
        <v>3.4914321112559502E-2</v>
      </c>
      <c r="AY14" s="19">
        <v>4.1116552743513703E-2</v>
      </c>
      <c r="AZ14" s="19">
        <v>1.9802048696863299E-2</v>
      </c>
      <c r="BA14" s="19">
        <v>5.2858212282169102E-2</v>
      </c>
      <c r="BB14" s="19"/>
      <c r="BC14" s="19">
        <v>2.65020537371932E-2</v>
      </c>
      <c r="BD14" s="19"/>
      <c r="BE14" s="19">
        <v>4.4010632388524901E-2</v>
      </c>
      <c r="BF14" s="19">
        <v>3.3780529573101403E-2</v>
      </c>
      <c r="BG14" s="19">
        <v>1.72264329150482E-2</v>
      </c>
      <c r="BH14" s="19">
        <v>2.93328291516111E-2</v>
      </c>
      <c r="BI14" s="19"/>
      <c r="BJ14" s="19">
        <v>3.6475009313606199E-2</v>
      </c>
      <c r="BK14" s="19"/>
      <c r="BL14" s="19">
        <v>3.0922792215896E-2</v>
      </c>
      <c r="BM14" s="19"/>
      <c r="BN14" s="19">
        <v>1.47029198269529E-2</v>
      </c>
      <c r="BO14" s="19"/>
      <c r="BP14" s="19">
        <v>3.9093226279594599E-2</v>
      </c>
      <c r="BQ14" s="19">
        <v>3.0510603977329399E-2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342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506</v>
      </c>
      <c r="D7" s="10">
        <v>267</v>
      </c>
      <c r="E7" s="10">
        <v>238</v>
      </c>
      <c r="F7" s="10"/>
      <c r="G7" s="10">
        <v>160</v>
      </c>
      <c r="H7" s="10">
        <v>123</v>
      </c>
      <c r="I7" s="10">
        <v>96</v>
      </c>
      <c r="J7" s="10">
        <v>82</v>
      </c>
      <c r="K7" s="10">
        <v>45</v>
      </c>
      <c r="L7" s="10"/>
      <c r="M7" s="10">
        <v>45</v>
      </c>
      <c r="N7" s="10">
        <v>199</v>
      </c>
      <c r="O7" s="10">
        <v>100</v>
      </c>
      <c r="P7" s="10">
        <v>65</v>
      </c>
      <c r="Q7" s="10">
        <v>97</v>
      </c>
      <c r="R7" s="10"/>
      <c r="S7" s="10">
        <v>94</v>
      </c>
      <c r="T7" s="10">
        <v>120</v>
      </c>
      <c r="U7" s="10">
        <v>77</v>
      </c>
      <c r="V7" s="10">
        <v>122</v>
      </c>
      <c r="W7" s="10"/>
      <c r="X7" s="10">
        <v>402</v>
      </c>
      <c r="Y7" s="10">
        <v>68</v>
      </c>
      <c r="Z7" s="10">
        <v>36</v>
      </c>
      <c r="AA7" s="10"/>
      <c r="AB7" s="10">
        <v>347</v>
      </c>
      <c r="AC7" s="10">
        <v>159</v>
      </c>
      <c r="AD7" s="10"/>
      <c r="AE7" s="10">
        <v>93</v>
      </c>
      <c r="AF7" s="10">
        <v>412</v>
      </c>
      <c r="AG7" s="10"/>
      <c r="AH7" s="10">
        <v>405</v>
      </c>
      <c r="AI7" s="10">
        <v>72</v>
      </c>
      <c r="AJ7" s="10"/>
      <c r="AK7" s="10">
        <v>62</v>
      </c>
      <c r="AL7" s="10">
        <v>146</v>
      </c>
      <c r="AM7" s="10">
        <v>172</v>
      </c>
      <c r="AN7" s="10">
        <v>83</v>
      </c>
      <c r="AO7" s="10">
        <v>43</v>
      </c>
      <c r="AP7" s="10"/>
      <c r="AQ7" s="10">
        <v>118</v>
      </c>
      <c r="AR7" s="10">
        <v>388</v>
      </c>
      <c r="AS7" s="10"/>
      <c r="AT7" s="10">
        <v>167</v>
      </c>
      <c r="AU7" s="10">
        <v>327</v>
      </c>
      <c r="AV7" s="10"/>
      <c r="AW7" s="10">
        <v>29</v>
      </c>
      <c r="AX7" s="10">
        <v>204</v>
      </c>
      <c r="AY7" s="10">
        <v>106</v>
      </c>
      <c r="AZ7" s="10">
        <v>52</v>
      </c>
      <c r="BA7" s="10">
        <v>67</v>
      </c>
      <c r="BB7" s="10"/>
      <c r="BC7" s="10">
        <v>168</v>
      </c>
      <c r="BD7" s="10"/>
      <c r="BE7" s="10">
        <v>162</v>
      </c>
      <c r="BF7" s="10">
        <v>63</v>
      </c>
      <c r="BG7" s="10">
        <v>59</v>
      </c>
      <c r="BH7" s="10">
        <v>117</v>
      </c>
      <c r="BI7" s="10"/>
      <c r="BJ7" s="10">
        <v>439</v>
      </c>
      <c r="BK7" s="10"/>
      <c r="BL7" s="10">
        <v>300</v>
      </c>
      <c r="BM7" s="10"/>
      <c r="BN7" s="10">
        <v>107</v>
      </c>
      <c r="BO7" s="10"/>
      <c r="BP7" s="10">
        <v>429</v>
      </c>
      <c r="BQ7" s="10">
        <v>68</v>
      </c>
    </row>
    <row r="8" spans="2:69" ht="30" customHeight="1" x14ac:dyDescent="0.35">
      <c r="B8" s="11" t="s">
        <v>20</v>
      </c>
      <c r="C8" s="11">
        <v>504</v>
      </c>
      <c r="D8" s="11">
        <v>222</v>
      </c>
      <c r="E8" s="11">
        <v>281</v>
      </c>
      <c r="F8" s="11"/>
      <c r="G8" s="11">
        <v>139</v>
      </c>
      <c r="H8" s="11">
        <v>119</v>
      </c>
      <c r="I8" s="11">
        <v>110</v>
      </c>
      <c r="J8" s="11">
        <v>74</v>
      </c>
      <c r="K8" s="11">
        <v>62</v>
      </c>
      <c r="L8" s="11"/>
      <c r="M8" s="11">
        <v>44</v>
      </c>
      <c r="N8" s="11">
        <v>206</v>
      </c>
      <c r="O8" s="11">
        <v>107</v>
      </c>
      <c r="P8" s="11">
        <v>65</v>
      </c>
      <c r="Q8" s="11">
        <v>83</v>
      </c>
      <c r="R8" s="11"/>
      <c r="S8" s="11">
        <v>99</v>
      </c>
      <c r="T8" s="11">
        <v>124</v>
      </c>
      <c r="U8" s="11">
        <v>79</v>
      </c>
      <c r="V8" s="11">
        <v>110</v>
      </c>
      <c r="W8" s="11"/>
      <c r="X8" s="11">
        <v>391</v>
      </c>
      <c r="Y8" s="11">
        <v>74</v>
      </c>
      <c r="Z8" s="11">
        <v>39</v>
      </c>
      <c r="AA8" s="11"/>
      <c r="AB8" s="11">
        <v>341</v>
      </c>
      <c r="AC8" s="11">
        <v>163</v>
      </c>
      <c r="AD8" s="11"/>
      <c r="AE8" s="11">
        <v>87</v>
      </c>
      <c r="AF8" s="11">
        <v>416</v>
      </c>
      <c r="AG8" s="11"/>
      <c r="AH8" s="11">
        <v>399</v>
      </c>
      <c r="AI8" s="11">
        <v>69</v>
      </c>
      <c r="AJ8" s="11"/>
      <c r="AK8" s="11">
        <v>64</v>
      </c>
      <c r="AL8" s="11">
        <v>141</v>
      </c>
      <c r="AM8" s="11">
        <v>172</v>
      </c>
      <c r="AN8" s="11">
        <v>84</v>
      </c>
      <c r="AO8" s="11">
        <v>43</v>
      </c>
      <c r="AP8" s="11"/>
      <c r="AQ8" s="11">
        <v>112</v>
      </c>
      <c r="AR8" s="11">
        <v>392</v>
      </c>
      <c r="AS8" s="11"/>
      <c r="AT8" s="11">
        <v>159</v>
      </c>
      <c r="AU8" s="11">
        <v>333</v>
      </c>
      <c r="AV8" s="11"/>
      <c r="AW8" s="11">
        <v>27</v>
      </c>
      <c r="AX8" s="11">
        <v>208</v>
      </c>
      <c r="AY8" s="11">
        <v>105</v>
      </c>
      <c r="AZ8" s="11">
        <v>53</v>
      </c>
      <c r="BA8" s="11">
        <v>61</v>
      </c>
      <c r="BB8" s="11"/>
      <c r="BC8" s="11">
        <v>164</v>
      </c>
      <c r="BD8" s="11"/>
      <c r="BE8" s="11">
        <v>165</v>
      </c>
      <c r="BF8" s="11">
        <v>64</v>
      </c>
      <c r="BG8" s="11">
        <v>60</v>
      </c>
      <c r="BH8" s="11">
        <v>110</v>
      </c>
      <c r="BI8" s="11"/>
      <c r="BJ8" s="11">
        <v>444</v>
      </c>
      <c r="BK8" s="11"/>
      <c r="BL8" s="11">
        <v>295</v>
      </c>
      <c r="BM8" s="11"/>
      <c r="BN8" s="11">
        <v>102</v>
      </c>
      <c r="BO8" s="11"/>
      <c r="BP8" s="11">
        <v>430</v>
      </c>
      <c r="BQ8" s="11">
        <v>64</v>
      </c>
    </row>
    <row r="9" spans="2:69" x14ac:dyDescent="0.35">
      <c r="B9" s="18" t="s">
        <v>330</v>
      </c>
      <c r="C9" s="17">
        <v>1.9680775487152899E-2</v>
      </c>
      <c r="D9" s="17">
        <v>2.5264633676093301E-2</v>
      </c>
      <c r="E9" s="17">
        <v>1.53276551032503E-2</v>
      </c>
      <c r="F9" s="17"/>
      <c r="G9" s="17">
        <v>3.3150559169294998E-2</v>
      </c>
      <c r="H9" s="17">
        <v>2.3864667541811199E-2</v>
      </c>
      <c r="I9" s="17">
        <v>1.54842026153408E-2</v>
      </c>
      <c r="J9" s="17">
        <v>1.0506055498504E-2</v>
      </c>
      <c r="K9" s="17">
        <v>0</v>
      </c>
      <c r="L9" s="17"/>
      <c r="M9" s="17">
        <v>4.0776506188340202E-2</v>
      </c>
      <c r="N9" s="17">
        <v>2.85938429232198E-2</v>
      </c>
      <c r="O9" s="17">
        <v>0</v>
      </c>
      <c r="P9" s="17">
        <v>2.3455099381633999E-2</v>
      </c>
      <c r="Q9" s="17">
        <v>8.98105583205599E-3</v>
      </c>
      <c r="R9" s="17"/>
      <c r="S9" s="17">
        <v>1.50102195100788E-2</v>
      </c>
      <c r="T9" s="17">
        <v>1.5756380811638299E-2</v>
      </c>
      <c r="U9" s="17">
        <v>0</v>
      </c>
      <c r="V9" s="17">
        <v>3.9942010937616401E-2</v>
      </c>
      <c r="W9" s="17"/>
      <c r="X9" s="17">
        <v>1.39114134855056E-2</v>
      </c>
      <c r="Y9" s="17">
        <v>5.0294577964301E-2</v>
      </c>
      <c r="Z9" s="17">
        <v>1.91573629528437E-2</v>
      </c>
      <c r="AA9" s="17"/>
      <c r="AB9" s="17">
        <v>1.2528266603857601E-2</v>
      </c>
      <c r="AC9" s="17">
        <v>3.4701209419813098E-2</v>
      </c>
      <c r="AD9" s="17"/>
      <c r="AE9" s="17">
        <v>3.4769908536784397E-2</v>
      </c>
      <c r="AF9" s="17">
        <v>1.65488247721561E-2</v>
      </c>
      <c r="AG9" s="17"/>
      <c r="AH9" s="17">
        <v>1.77797971942124E-2</v>
      </c>
      <c r="AI9" s="17">
        <v>4.08201170124552E-2</v>
      </c>
      <c r="AJ9" s="17"/>
      <c r="AK9" s="17">
        <v>4.63788876917774E-2</v>
      </c>
      <c r="AL9" s="17">
        <v>1.07173089407536E-2</v>
      </c>
      <c r="AM9" s="17">
        <v>2.1298506783406099E-2</v>
      </c>
      <c r="AN9" s="17">
        <v>9.9718128002161295E-3</v>
      </c>
      <c r="AO9" s="17">
        <v>2.1957018666377798E-2</v>
      </c>
      <c r="AP9" s="17"/>
      <c r="AQ9" s="17">
        <v>2.3201800656090801E-2</v>
      </c>
      <c r="AR9" s="17">
        <v>1.8669797622742901E-2</v>
      </c>
      <c r="AS9" s="17"/>
      <c r="AT9" s="17">
        <v>1.77313333079211E-2</v>
      </c>
      <c r="AU9" s="17">
        <v>1.8814912520823499E-2</v>
      </c>
      <c r="AV9" s="17"/>
      <c r="AW9" s="17">
        <v>0</v>
      </c>
      <c r="AX9" s="17">
        <v>4.5686237994387504E-3</v>
      </c>
      <c r="AY9" s="17">
        <v>4.3723349402401697E-2</v>
      </c>
      <c r="AZ9" s="17">
        <v>1.5844394167492198E-2</v>
      </c>
      <c r="BA9" s="17">
        <v>2.5051538959784701E-2</v>
      </c>
      <c r="BB9" s="17"/>
      <c r="BC9" s="17">
        <v>1.51745826353663E-2</v>
      </c>
      <c r="BD9" s="17"/>
      <c r="BE9" s="17">
        <v>7.1404972105501398E-3</v>
      </c>
      <c r="BF9" s="17">
        <v>6.0713621441836702E-2</v>
      </c>
      <c r="BG9" s="17">
        <v>2.5945670243847401E-2</v>
      </c>
      <c r="BH9" s="17">
        <v>2.2546139256282599E-2</v>
      </c>
      <c r="BI9" s="17"/>
      <c r="BJ9" s="17">
        <v>1.7653259447495899E-2</v>
      </c>
      <c r="BK9" s="17"/>
      <c r="BL9" s="17">
        <v>1.4043734543344901E-2</v>
      </c>
      <c r="BM9" s="17"/>
      <c r="BN9" s="17">
        <v>1.96682248138637E-2</v>
      </c>
      <c r="BO9" s="17"/>
      <c r="BP9" s="17">
        <v>2.1333033666189799E-2</v>
      </c>
      <c r="BQ9" s="17">
        <v>1.15434862459649E-2</v>
      </c>
    </row>
    <row r="10" spans="2:69" x14ac:dyDescent="0.35">
      <c r="B10" s="18" t="s">
        <v>331</v>
      </c>
      <c r="C10" s="17">
        <v>9.0916399938017894E-2</v>
      </c>
      <c r="D10" s="17">
        <v>9.9427569929657303E-2</v>
      </c>
      <c r="E10" s="17">
        <v>8.4496849387539E-2</v>
      </c>
      <c r="F10" s="17"/>
      <c r="G10" s="17">
        <v>0.107499988170574</v>
      </c>
      <c r="H10" s="17">
        <v>5.6288043754928803E-2</v>
      </c>
      <c r="I10" s="17">
        <v>6.8929445509681705E-2</v>
      </c>
      <c r="J10" s="17">
        <v>5.9857419438752203E-2</v>
      </c>
      <c r="K10" s="17">
        <v>0.196447243711251</v>
      </c>
      <c r="L10" s="17"/>
      <c r="M10" s="17">
        <v>0.107131368615936</v>
      </c>
      <c r="N10" s="17">
        <v>7.0360378585977906E-2</v>
      </c>
      <c r="O10" s="17">
        <v>0.116863428391142</v>
      </c>
      <c r="P10" s="17">
        <v>9.7032132039124405E-2</v>
      </c>
      <c r="Q10" s="17">
        <v>9.5154489274412196E-2</v>
      </c>
      <c r="R10" s="17"/>
      <c r="S10" s="17">
        <v>6.0284880123942099E-2</v>
      </c>
      <c r="T10" s="17">
        <v>6.7087321720670806E-2</v>
      </c>
      <c r="U10" s="17">
        <v>0.18815557902880301</v>
      </c>
      <c r="V10" s="17">
        <v>0.11141548686654699</v>
      </c>
      <c r="W10" s="17"/>
      <c r="X10" s="17">
        <v>9.0964148060069E-2</v>
      </c>
      <c r="Y10" s="17">
        <v>4.0280929169108998E-2</v>
      </c>
      <c r="Z10" s="17">
        <v>0.18655697185507999</v>
      </c>
      <c r="AA10" s="17"/>
      <c r="AB10" s="17">
        <v>4.98157938410193E-2</v>
      </c>
      <c r="AC10" s="17">
        <v>0.17722862248052701</v>
      </c>
      <c r="AD10" s="17"/>
      <c r="AE10" s="17">
        <v>0.136685377209432</v>
      </c>
      <c r="AF10" s="17">
        <v>8.1466305492325697E-2</v>
      </c>
      <c r="AG10" s="17"/>
      <c r="AH10" s="17">
        <v>7.4221071818454595E-2</v>
      </c>
      <c r="AI10" s="17">
        <v>9.4290437913595704E-2</v>
      </c>
      <c r="AJ10" s="17"/>
      <c r="AK10" s="17">
        <v>0.20970472701746901</v>
      </c>
      <c r="AL10" s="17">
        <v>6.7121869194533695E-2</v>
      </c>
      <c r="AM10" s="17">
        <v>5.7990102058194597E-2</v>
      </c>
      <c r="AN10" s="17">
        <v>9.5481793824345504E-2</v>
      </c>
      <c r="AO10" s="17">
        <v>0.11579908515270999</v>
      </c>
      <c r="AP10" s="17"/>
      <c r="AQ10" s="17">
        <v>4.7888117446609903E-2</v>
      </c>
      <c r="AR10" s="17">
        <v>0.103270938475872</v>
      </c>
      <c r="AS10" s="17"/>
      <c r="AT10" s="17">
        <v>6.3176726463875593E-2</v>
      </c>
      <c r="AU10" s="17">
        <v>0.104893368670796</v>
      </c>
      <c r="AV10" s="17"/>
      <c r="AW10" s="17">
        <v>6.5137289761367095E-2</v>
      </c>
      <c r="AX10" s="17">
        <v>3.5770169744096997E-2</v>
      </c>
      <c r="AY10" s="17">
        <v>0.19370346762785801</v>
      </c>
      <c r="AZ10" s="17">
        <v>0.107243696480584</v>
      </c>
      <c r="BA10" s="17">
        <v>0</v>
      </c>
      <c r="BB10" s="17"/>
      <c r="BC10" s="17">
        <v>7.6860147571469306E-2</v>
      </c>
      <c r="BD10" s="17"/>
      <c r="BE10" s="17">
        <v>4.4612728811547403E-2</v>
      </c>
      <c r="BF10" s="17">
        <v>0.29982602474084802</v>
      </c>
      <c r="BG10" s="17">
        <v>9.7413030979365003E-2</v>
      </c>
      <c r="BH10" s="17">
        <v>0</v>
      </c>
      <c r="BI10" s="17"/>
      <c r="BJ10" s="17">
        <v>9.3178952594072204E-2</v>
      </c>
      <c r="BK10" s="17"/>
      <c r="BL10" s="17">
        <v>9.5255400855907599E-2</v>
      </c>
      <c r="BM10" s="17"/>
      <c r="BN10" s="17">
        <v>0.11066822078452</v>
      </c>
      <c r="BO10" s="17"/>
      <c r="BP10" s="17">
        <v>7.9389599227475793E-2</v>
      </c>
      <c r="BQ10" s="17">
        <v>0.182894945938052</v>
      </c>
    </row>
    <row r="11" spans="2:69" x14ac:dyDescent="0.35">
      <c r="B11" s="18" t="s">
        <v>332</v>
      </c>
      <c r="C11" s="17">
        <v>0.140513516287156</v>
      </c>
      <c r="D11" s="17">
        <v>0.166211577878705</v>
      </c>
      <c r="E11" s="17">
        <v>0.12065636408476201</v>
      </c>
      <c r="F11" s="17"/>
      <c r="G11" s="17">
        <v>0.107311251629153</v>
      </c>
      <c r="H11" s="17">
        <v>0.144093734486921</v>
      </c>
      <c r="I11" s="17">
        <v>0.11113659041032101</v>
      </c>
      <c r="J11" s="17">
        <v>0.21036862336996801</v>
      </c>
      <c r="K11" s="17">
        <v>0.176111675678082</v>
      </c>
      <c r="L11" s="17"/>
      <c r="M11" s="17">
        <v>0.22262043435234199</v>
      </c>
      <c r="N11" s="17">
        <v>0.17202657284779699</v>
      </c>
      <c r="O11" s="17">
        <v>0.108207148994658</v>
      </c>
      <c r="P11" s="17">
        <v>0.12861361624164599</v>
      </c>
      <c r="Q11" s="17">
        <v>7.0604305008465804E-2</v>
      </c>
      <c r="R11" s="17"/>
      <c r="S11" s="17">
        <v>2.69000450465063E-2</v>
      </c>
      <c r="T11" s="17">
        <v>0.140479573201755</v>
      </c>
      <c r="U11" s="17">
        <v>0.198092637128372</v>
      </c>
      <c r="V11" s="17">
        <v>0.21847622849444301</v>
      </c>
      <c r="W11" s="17"/>
      <c r="X11" s="17">
        <v>0.13516283762668399</v>
      </c>
      <c r="Y11" s="17">
        <v>0.16918484006346199</v>
      </c>
      <c r="Z11" s="17">
        <v>0.139498164377588</v>
      </c>
      <c r="AA11" s="17"/>
      <c r="AB11" s="17">
        <v>0.10002204020803999</v>
      </c>
      <c r="AC11" s="17">
        <v>0.225546551716543</v>
      </c>
      <c r="AD11" s="17"/>
      <c r="AE11" s="17">
        <v>9.0653960674643902E-2</v>
      </c>
      <c r="AF11" s="17">
        <v>0.15119084567166699</v>
      </c>
      <c r="AG11" s="17"/>
      <c r="AH11" s="17">
        <v>0.15250050591164499</v>
      </c>
      <c r="AI11" s="17">
        <v>8.7866620440856497E-2</v>
      </c>
      <c r="AJ11" s="17"/>
      <c r="AK11" s="17">
        <v>0.147890833241755</v>
      </c>
      <c r="AL11" s="17">
        <v>0.15419073002674699</v>
      </c>
      <c r="AM11" s="17">
        <v>0.164480917347617</v>
      </c>
      <c r="AN11" s="17">
        <v>7.6817126259969504E-2</v>
      </c>
      <c r="AO11" s="17">
        <v>0.112648466473834</v>
      </c>
      <c r="AP11" s="17"/>
      <c r="AQ11" s="17">
        <v>0.19482653189670901</v>
      </c>
      <c r="AR11" s="17">
        <v>0.124918837494451</v>
      </c>
      <c r="AS11" s="17"/>
      <c r="AT11" s="17">
        <v>0.19734171968195999</v>
      </c>
      <c r="AU11" s="17">
        <v>0.118451033301915</v>
      </c>
      <c r="AV11" s="17"/>
      <c r="AW11" s="17">
        <v>0.15723193862173299</v>
      </c>
      <c r="AX11" s="17">
        <v>9.8507427221337193E-2</v>
      </c>
      <c r="AY11" s="17">
        <v>0.17626765470536099</v>
      </c>
      <c r="AZ11" s="17">
        <v>0.32936444221524502</v>
      </c>
      <c r="BA11" s="17">
        <v>5.1335731879836297E-2</v>
      </c>
      <c r="BB11" s="17"/>
      <c r="BC11" s="17">
        <v>8.0094010278139505E-2</v>
      </c>
      <c r="BD11" s="17"/>
      <c r="BE11" s="17">
        <v>8.5576241635996003E-2</v>
      </c>
      <c r="BF11" s="17">
        <v>0.20509646614590399</v>
      </c>
      <c r="BG11" s="17">
        <v>0.28795889664038399</v>
      </c>
      <c r="BH11" s="17">
        <v>8.0793071670358499E-2</v>
      </c>
      <c r="BI11" s="17"/>
      <c r="BJ11" s="17">
        <v>0.138262889739379</v>
      </c>
      <c r="BK11" s="17"/>
      <c r="BL11" s="17">
        <v>0.16514895307604299</v>
      </c>
      <c r="BM11" s="17"/>
      <c r="BN11" s="17">
        <v>0.15955008366988799</v>
      </c>
      <c r="BO11" s="17"/>
      <c r="BP11" s="17">
        <v>0.12336462295282</v>
      </c>
      <c r="BQ11" s="17">
        <v>0.244450270970926</v>
      </c>
    </row>
    <row r="12" spans="2:69" x14ac:dyDescent="0.35">
      <c r="B12" s="18" t="s">
        <v>333</v>
      </c>
      <c r="C12" s="17">
        <v>0.72449876002494795</v>
      </c>
      <c r="D12" s="17">
        <v>0.69472139062194604</v>
      </c>
      <c r="E12" s="17">
        <v>0.74710909548238902</v>
      </c>
      <c r="F12" s="17"/>
      <c r="G12" s="17">
        <v>0.74673343174476803</v>
      </c>
      <c r="H12" s="17">
        <v>0.75596552549054297</v>
      </c>
      <c r="I12" s="17">
        <v>0.73445679097663596</v>
      </c>
      <c r="J12" s="17">
        <v>0.70876184619427196</v>
      </c>
      <c r="K12" s="17">
        <v>0.61570029436681695</v>
      </c>
      <c r="L12" s="17"/>
      <c r="M12" s="17">
        <v>0.61155063578399105</v>
      </c>
      <c r="N12" s="17">
        <v>0.70196951305472399</v>
      </c>
      <c r="O12" s="17">
        <v>0.73864746610072796</v>
      </c>
      <c r="P12" s="17">
        <v>0.73004062376810497</v>
      </c>
      <c r="Q12" s="17">
        <v>0.81652457435458503</v>
      </c>
      <c r="R12" s="17"/>
      <c r="S12" s="17">
        <v>0.87055409801538797</v>
      </c>
      <c r="T12" s="17">
        <v>0.75819622009923204</v>
      </c>
      <c r="U12" s="17">
        <v>0.604518896071083</v>
      </c>
      <c r="V12" s="17">
        <v>0.60718763806456699</v>
      </c>
      <c r="W12" s="17"/>
      <c r="X12" s="17">
        <v>0.73092497468386597</v>
      </c>
      <c r="Y12" s="17">
        <v>0.72743122397012605</v>
      </c>
      <c r="Z12" s="17">
        <v>0.654787500814487</v>
      </c>
      <c r="AA12" s="17"/>
      <c r="AB12" s="17">
        <v>0.80670131571742298</v>
      </c>
      <c r="AC12" s="17">
        <v>0.55187149356208198</v>
      </c>
      <c r="AD12" s="17"/>
      <c r="AE12" s="17">
        <v>0.72946666095503798</v>
      </c>
      <c r="AF12" s="17">
        <v>0.72301720300029204</v>
      </c>
      <c r="AG12" s="17"/>
      <c r="AH12" s="17">
        <v>0.72466167678964399</v>
      </c>
      <c r="AI12" s="17">
        <v>0.77702282463309202</v>
      </c>
      <c r="AJ12" s="17"/>
      <c r="AK12" s="17">
        <v>0.59602555204899799</v>
      </c>
      <c r="AL12" s="17">
        <v>0.71082654750360796</v>
      </c>
      <c r="AM12" s="17">
        <v>0.74286774598892402</v>
      </c>
      <c r="AN12" s="17">
        <v>0.79480640807874503</v>
      </c>
      <c r="AO12" s="17">
        <v>0.74959542970707904</v>
      </c>
      <c r="AP12" s="17"/>
      <c r="AQ12" s="17">
        <v>0.71363582961142702</v>
      </c>
      <c r="AR12" s="17">
        <v>0.72761778975741898</v>
      </c>
      <c r="AS12" s="17"/>
      <c r="AT12" s="17">
        <v>0.69879457554681002</v>
      </c>
      <c r="AU12" s="17">
        <v>0.73189346632047703</v>
      </c>
      <c r="AV12" s="17"/>
      <c r="AW12" s="17">
        <v>0.77763077161689997</v>
      </c>
      <c r="AX12" s="17">
        <v>0.84094807830739904</v>
      </c>
      <c r="AY12" s="17">
        <v>0.55321535835339397</v>
      </c>
      <c r="AZ12" s="17">
        <v>0.54754746713667801</v>
      </c>
      <c r="BA12" s="17">
        <v>0.88951763250905302</v>
      </c>
      <c r="BB12" s="17"/>
      <c r="BC12" s="17">
        <v>0.80689635890141798</v>
      </c>
      <c r="BD12" s="17"/>
      <c r="BE12" s="17">
        <v>0.84161423524257295</v>
      </c>
      <c r="BF12" s="17">
        <v>0.37073588673044799</v>
      </c>
      <c r="BG12" s="17">
        <v>0.57576628815843101</v>
      </c>
      <c r="BH12" s="17">
        <v>0.88998387347133701</v>
      </c>
      <c r="BI12" s="17"/>
      <c r="BJ12" s="17">
        <v>0.72587301261769099</v>
      </c>
      <c r="BK12" s="17"/>
      <c r="BL12" s="17">
        <v>0.69241392709355398</v>
      </c>
      <c r="BM12" s="17"/>
      <c r="BN12" s="17">
        <v>0.66130601074394302</v>
      </c>
      <c r="BO12" s="17"/>
      <c r="BP12" s="17">
        <v>0.75635927438487904</v>
      </c>
      <c r="BQ12" s="17">
        <v>0.50024621977249495</v>
      </c>
    </row>
    <row r="13" spans="2:69" ht="29" x14ac:dyDescent="0.35">
      <c r="B13" s="18" t="s">
        <v>334</v>
      </c>
      <c r="C13" s="17">
        <v>1.52558732103736E-2</v>
      </c>
      <c r="D13" s="17">
        <v>1.1095125572522299E-2</v>
      </c>
      <c r="E13" s="17">
        <v>1.8605481625964201E-2</v>
      </c>
      <c r="F13" s="17"/>
      <c r="G13" s="17">
        <v>5.3047692862092898E-3</v>
      </c>
      <c r="H13" s="17">
        <v>9.8940143628981903E-3</v>
      </c>
      <c r="I13" s="17">
        <v>4.5459924051775798E-2</v>
      </c>
      <c r="J13" s="17">
        <v>1.0506055498504E-2</v>
      </c>
      <c r="K13" s="17">
        <v>0</v>
      </c>
      <c r="L13" s="17"/>
      <c r="M13" s="17">
        <v>1.7921055059390002E-2</v>
      </c>
      <c r="N13" s="17">
        <v>2.0494967570482001E-2</v>
      </c>
      <c r="O13" s="17">
        <v>1.26180847199052E-2</v>
      </c>
      <c r="P13" s="17">
        <v>2.08585285694903E-2</v>
      </c>
      <c r="Q13" s="17">
        <v>0</v>
      </c>
      <c r="R13" s="17"/>
      <c r="S13" s="17">
        <v>1.36253786520425E-2</v>
      </c>
      <c r="T13" s="17">
        <v>1.8480504166703299E-2</v>
      </c>
      <c r="U13" s="17">
        <v>0</v>
      </c>
      <c r="V13" s="17">
        <v>2.2978635636826301E-2</v>
      </c>
      <c r="W13" s="17"/>
      <c r="X13" s="17">
        <v>1.72496796632409E-2</v>
      </c>
      <c r="Y13" s="17">
        <v>1.28084288330015E-2</v>
      </c>
      <c r="Z13" s="17">
        <v>0</v>
      </c>
      <c r="AA13" s="17"/>
      <c r="AB13" s="17">
        <v>1.74481111779216E-2</v>
      </c>
      <c r="AC13" s="17">
        <v>1.06521228210343E-2</v>
      </c>
      <c r="AD13" s="17"/>
      <c r="AE13" s="17">
        <v>8.4240926241012301E-3</v>
      </c>
      <c r="AF13" s="17">
        <v>1.67125011749607E-2</v>
      </c>
      <c r="AG13" s="17"/>
      <c r="AH13" s="17">
        <v>1.92879868127315E-2</v>
      </c>
      <c r="AI13" s="17">
        <v>0</v>
      </c>
      <c r="AJ13" s="17"/>
      <c r="AK13" s="17">
        <v>0</v>
      </c>
      <c r="AL13" s="17">
        <v>2.4581486704222801E-2</v>
      </c>
      <c r="AM13" s="17">
        <v>1.33627278218587E-2</v>
      </c>
      <c r="AN13" s="17">
        <v>2.2922859036723999E-2</v>
      </c>
      <c r="AO13" s="17">
        <v>0</v>
      </c>
      <c r="AP13" s="17"/>
      <c r="AQ13" s="17">
        <v>2.04477203891631E-2</v>
      </c>
      <c r="AR13" s="17">
        <v>1.37651589094761E-2</v>
      </c>
      <c r="AS13" s="17"/>
      <c r="AT13" s="17">
        <v>2.2955644999432801E-2</v>
      </c>
      <c r="AU13" s="17">
        <v>1.21312458577263E-2</v>
      </c>
      <c r="AV13" s="17"/>
      <c r="AW13" s="17">
        <v>0</v>
      </c>
      <c r="AX13" s="17">
        <v>1.02332916076997E-2</v>
      </c>
      <c r="AY13" s="17">
        <v>3.3090169910984499E-2</v>
      </c>
      <c r="AZ13" s="17">
        <v>0</v>
      </c>
      <c r="BA13" s="17">
        <v>3.4095096651325499E-2</v>
      </c>
      <c r="BB13" s="17"/>
      <c r="BC13" s="17">
        <v>1.2734385056929601E-2</v>
      </c>
      <c r="BD13" s="17"/>
      <c r="BE13" s="17">
        <v>1.28993954549223E-2</v>
      </c>
      <c r="BF13" s="17">
        <v>6.3628000940962701E-2</v>
      </c>
      <c r="BG13" s="17">
        <v>1.2916113977972101E-2</v>
      </c>
      <c r="BH13" s="17">
        <v>6.6769156020222596E-3</v>
      </c>
      <c r="BI13" s="17"/>
      <c r="BJ13" s="17">
        <v>1.7318965191987199E-2</v>
      </c>
      <c r="BK13" s="17"/>
      <c r="BL13" s="17">
        <v>2.1518437241528798E-2</v>
      </c>
      <c r="BM13" s="17"/>
      <c r="BN13" s="17">
        <v>3.5637665852715897E-2</v>
      </c>
      <c r="BO13" s="17"/>
      <c r="BP13" s="17">
        <v>8.8596477056946503E-3</v>
      </c>
      <c r="BQ13" s="17">
        <v>6.0865077072562099E-2</v>
      </c>
    </row>
    <row r="14" spans="2:69" x14ac:dyDescent="0.35">
      <c r="B14" s="18" t="s">
        <v>141</v>
      </c>
      <c r="C14" s="19">
        <v>9.1346750523513005E-3</v>
      </c>
      <c r="D14" s="19">
        <v>3.2797023210768602E-3</v>
      </c>
      <c r="E14" s="19">
        <v>1.38045543160949E-2</v>
      </c>
      <c r="F14" s="19"/>
      <c r="G14" s="19">
        <v>0</v>
      </c>
      <c r="H14" s="19">
        <v>9.8940143628981903E-3</v>
      </c>
      <c r="I14" s="19">
        <v>2.4533046436245501E-2</v>
      </c>
      <c r="J14" s="19">
        <v>0</v>
      </c>
      <c r="K14" s="19">
        <v>1.17407862438494E-2</v>
      </c>
      <c r="L14" s="19"/>
      <c r="M14" s="19">
        <v>0</v>
      </c>
      <c r="N14" s="19">
        <v>6.5547250177997599E-3</v>
      </c>
      <c r="O14" s="19">
        <v>2.3663871793567E-2</v>
      </c>
      <c r="P14" s="19">
        <v>0</v>
      </c>
      <c r="Q14" s="19">
        <v>8.7355755304812602E-3</v>
      </c>
      <c r="R14" s="19"/>
      <c r="S14" s="19">
        <v>1.36253786520425E-2</v>
      </c>
      <c r="T14" s="19">
        <v>0</v>
      </c>
      <c r="U14" s="19">
        <v>9.2328877717417993E-3</v>
      </c>
      <c r="V14" s="19">
        <v>0</v>
      </c>
      <c r="W14" s="19"/>
      <c r="X14" s="19">
        <v>1.1786946480634299E-2</v>
      </c>
      <c r="Y14" s="19">
        <v>0</v>
      </c>
      <c r="Z14" s="19">
        <v>0</v>
      </c>
      <c r="AA14" s="19"/>
      <c r="AB14" s="19">
        <v>1.3484472451738901E-2</v>
      </c>
      <c r="AC14" s="19">
        <v>0</v>
      </c>
      <c r="AD14" s="19"/>
      <c r="AE14" s="19">
        <v>0</v>
      </c>
      <c r="AF14" s="19">
        <v>1.10643198885985E-2</v>
      </c>
      <c r="AG14" s="19"/>
      <c r="AH14" s="19">
        <v>1.15489614733121E-2</v>
      </c>
      <c r="AI14" s="19">
        <v>0</v>
      </c>
      <c r="AJ14" s="19"/>
      <c r="AK14" s="19">
        <v>0</v>
      </c>
      <c r="AL14" s="19">
        <v>3.2562057630135102E-2</v>
      </c>
      <c r="AM14" s="19">
        <v>0</v>
      </c>
      <c r="AN14" s="19">
        <v>0</v>
      </c>
      <c r="AO14" s="19">
        <v>0</v>
      </c>
      <c r="AP14" s="19"/>
      <c r="AQ14" s="19">
        <v>0</v>
      </c>
      <c r="AR14" s="19">
        <v>1.1757477740038901E-2</v>
      </c>
      <c r="AS14" s="19"/>
      <c r="AT14" s="19">
        <v>0</v>
      </c>
      <c r="AU14" s="19">
        <v>1.3815973328261901E-2</v>
      </c>
      <c r="AV14" s="19"/>
      <c r="AW14" s="19">
        <v>0</v>
      </c>
      <c r="AX14" s="19">
        <v>9.9724093200285798E-3</v>
      </c>
      <c r="AY14" s="19">
        <v>0</v>
      </c>
      <c r="AZ14" s="19">
        <v>0</v>
      </c>
      <c r="BA14" s="19">
        <v>0</v>
      </c>
      <c r="BB14" s="19"/>
      <c r="BC14" s="19">
        <v>8.2405155566771006E-3</v>
      </c>
      <c r="BD14" s="19"/>
      <c r="BE14" s="19">
        <v>8.1569016444112703E-3</v>
      </c>
      <c r="BF14" s="19">
        <v>0</v>
      </c>
      <c r="BG14" s="19">
        <v>0</v>
      </c>
      <c r="BH14" s="19">
        <v>0</v>
      </c>
      <c r="BI14" s="19"/>
      <c r="BJ14" s="19">
        <v>7.7129204093747796E-3</v>
      </c>
      <c r="BK14" s="19"/>
      <c r="BL14" s="19">
        <v>1.16195471896221E-2</v>
      </c>
      <c r="BM14" s="19"/>
      <c r="BN14" s="19">
        <v>1.31697941350691E-2</v>
      </c>
      <c r="BO14" s="19"/>
      <c r="BP14" s="19">
        <v>1.06938220629413E-2</v>
      </c>
      <c r="BQ14" s="19">
        <v>0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343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506</v>
      </c>
      <c r="D7" s="10">
        <v>267</v>
      </c>
      <c r="E7" s="10">
        <v>238</v>
      </c>
      <c r="F7" s="10"/>
      <c r="G7" s="10">
        <v>160</v>
      </c>
      <c r="H7" s="10">
        <v>123</v>
      </c>
      <c r="I7" s="10">
        <v>96</v>
      </c>
      <c r="J7" s="10">
        <v>82</v>
      </c>
      <c r="K7" s="10">
        <v>45</v>
      </c>
      <c r="L7" s="10"/>
      <c r="M7" s="10">
        <v>45</v>
      </c>
      <c r="N7" s="10">
        <v>199</v>
      </c>
      <c r="O7" s="10">
        <v>100</v>
      </c>
      <c r="P7" s="10">
        <v>65</v>
      </c>
      <c r="Q7" s="10">
        <v>97</v>
      </c>
      <c r="R7" s="10"/>
      <c r="S7" s="10">
        <v>94</v>
      </c>
      <c r="T7" s="10">
        <v>120</v>
      </c>
      <c r="U7" s="10">
        <v>77</v>
      </c>
      <c r="V7" s="10">
        <v>122</v>
      </c>
      <c r="W7" s="10"/>
      <c r="X7" s="10">
        <v>402</v>
      </c>
      <c r="Y7" s="10">
        <v>68</v>
      </c>
      <c r="Z7" s="10">
        <v>36</v>
      </c>
      <c r="AA7" s="10"/>
      <c r="AB7" s="10">
        <v>347</v>
      </c>
      <c r="AC7" s="10">
        <v>159</v>
      </c>
      <c r="AD7" s="10"/>
      <c r="AE7" s="10">
        <v>93</v>
      </c>
      <c r="AF7" s="10">
        <v>412</v>
      </c>
      <c r="AG7" s="10"/>
      <c r="AH7" s="10">
        <v>405</v>
      </c>
      <c r="AI7" s="10">
        <v>72</v>
      </c>
      <c r="AJ7" s="10"/>
      <c r="AK7" s="10">
        <v>62</v>
      </c>
      <c r="AL7" s="10">
        <v>146</v>
      </c>
      <c r="AM7" s="10">
        <v>172</v>
      </c>
      <c r="AN7" s="10">
        <v>83</v>
      </c>
      <c r="AO7" s="10">
        <v>43</v>
      </c>
      <c r="AP7" s="10"/>
      <c r="AQ7" s="10">
        <v>118</v>
      </c>
      <c r="AR7" s="10">
        <v>388</v>
      </c>
      <c r="AS7" s="10"/>
      <c r="AT7" s="10">
        <v>167</v>
      </c>
      <c r="AU7" s="10">
        <v>327</v>
      </c>
      <c r="AV7" s="10"/>
      <c r="AW7" s="10">
        <v>29</v>
      </c>
      <c r="AX7" s="10">
        <v>204</v>
      </c>
      <c r="AY7" s="10">
        <v>106</v>
      </c>
      <c r="AZ7" s="10">
        <v>52</v>
      </c>
      <c r="BA7" s="10">
        <v>67</v>
      </c>
      <c r="BB7" s="10"/>
      <c r="BC7" s="10">
        <v>168</v>
      </c>
      <c r="BD7" s="10"/>
      <c r="BE7" s="10">
        <v>162</v>
      </c>
      <c r="BF7" s="10">
        <v>63</v>
      </c>
      <c r="BG7" s="10">
        <v>59</v>
      </c>
      <c r="BH7" s="10">
        <v>117</v>
      </c>
      <c r="BI7" s="10"/>
      <c r="BJ7" s="10">
        <v>439</v>
      </c>
      <c r="BK7" s="10"/>
      <c r="BL7" s="10">
        <v>300</v>
      </c>
      <c r="BM7" s="10"/>
      <c r="BN7" s="10">
        <v>107</v>
      </c>
      <c r="BO7" s="10"/>
      <c r="BP7" s="10">
        <v>429</v>
      </c>
      <c r="BQ7" s="10">
        <v>68</v>
      </c>
    </row>
    <row r="8" spans="2:69" ht="30" customHeight="1" x14ac:dyDescent="0.35">
      <c r="B8" s="11" t="s">
        <v>20</v>
      </c>
      <c r="C8" s="11">
        <v>504</v>
      </c>
      <c r="D8" s="11">
        <v>222</v>
      </c>
      <c r="E8" s="11">
        <v>281</v>
      </c>
      <c r="F8" s="11"/>
      <c r="G8" s="11">
        <v>139</v>
      </c>
      <c r="H8" s="11">
        <v>119</v>
      </c>
      <c r="I8" s="11">
        <v>110</v>
      </c>
      <c r="J8" s="11">
        <v>74</v>
      </c>
      <c r="K8" s="11">
        <v>62</v>
      </c>
      <c r="L8" s="11"/>
      <c r="M8" s="11">
        <v>44</v>
      </c>
      <c r="N8" s="11">
        <v>206</v>
      </c>
      <c r="O8" s="11">
        <v>107</v>
      </c>
      <c r="P8" s="11">
        <v>65</v>
      </c>
      <c r="Q8" s="11">
        <v>83</v>
      </c>
      <c r="R8" s="11"/>
      <c r="S8" s="11">
        <v>99</v>
      </c>
      <c r="T8" s="11">
        <v>124</v>
      </c>
      <c r="U8" s="11">
        <v>79</v>
      </c>
      <c r="V8" s="11">
        <v>110</v>
      </c>
      <c r="W8" s="11"/>
      <c r="X8" s="11">
        <v>391</v>
      </c>
      <c r="Y8" s="11">
        <v>74</v>
      </c>
      <c r="Z8" s="11">
        <v>39</v>
      </c>
      <c r="AA8" s="11"/>
      <c r="AB8" s="11">
        <v>341</v>
      </c>
      <c r="AC8" s="11">
        <v>163</v>
      </c>
      <c r="AD8" s="11"/>
      <c r="AE8" s="11">
        <v>87</v>
      </c>
      <c r="AF8" s="11">
        <v>416</v>
      </c>
      <c r="AG8" s="11"/>
      <c r="AH8" s="11">
        <v>399</v>
      </c>
      <c r="AI8" s="11">
        <v>69</v>
      </c>
      <c r="AJ8" s="11"/>
      <c r="AK8" s="11">
        <v>64</v>
      </c>
      <c r="AL8" s="11">
        <v>141</v>
      </c>
      <c r="AM8" s="11">
        <v>172</v>
      </c>
      <c r="AN8" s="11">
        <v>84</v>
      </c>
      <c r="AO8" s="11">
        <v>43</v>
      </c>
      <c r="AP8" s="11"/>
      <c r="AQ8" s="11">
        <v>112</v>
      </c>
      <c r="AR8" s="11">
        <v>392</v>
      </c>
      <c r="AS8" s="11"/>
      <c r="AT8" s="11">
        <v>159</v>
      </c>
      <c r="AU8" s="11">
        <v>333</v>
      </c>
      <c r="AV8" s="11"/>
      <c r="AW8" s="11">
        <v>27</v>
      </c>
      <c r="AX8" s="11">
        <v>208</v>
      </c>
      <c r="AY8" s="11">
        <v>105</v>
      </c>
      <c r="AZ8" s="11">
        <v>53</v>
      </c>
      <c r="BA8" s="11">
        <v>61</v>
      </c>
      <c r="BB8" s="11"/>
      <c r="BC8" s="11">
        <v>164</v>
      </c>
      <c r="BD8" s="11"/>
      <c r="BE8" s="11">
        <v>165</v>
      </c>
      <c r="BF8" s="11">
        <v>64</v>
      </c>
      <c r="BG8" s="11">
        <v>60</v>
      </c>
      <c r="BH8" s="11">
        <v>110</v>
      </c>
      <c r="BI8" s="11"/>
      <c r="BJ8" s="11">
        <v>444</v>
      </c>
      <c r="BK8" s="11"/>
      <c r="BL8" s="11">
        <v>295</v>
      </c>
      <c r="BM8" s="11"/>
      <c r="BN8" s="11">
        <v>102</v>
      </c>
      <c r="BO8" s="11"/>
      <c r="BP8" s="11">
        <v>430</v>
      </c>
      <c r="BQ8" s="11">
        <v>64</v>
      </c>
    </row>
    <row r="9" spans="2:69" x14ac:dyDescent="0.35">
      <c r="B9" s="18" t="s">
        <v>330</v>
      </c>
      <c r="C9" s="17">
        <v>5.86400877204055E-2</v>
      </c>
      <c r="D9" s="17">
        <v>4.52668024345277E-2</v>
      </c>
      <c r="E9" s="17">
        <v>6.9440252912428002E-2</v>
      </c>
      <c r="F9" s="17"/>
      <c r="G9" s="17">
        <v>8.4790158673051605E-2</v>
      </c>
      <c r="H9" s="17">
        <v>3.3758681904709403E-2</v>
      </c>
      <c r="I9" s="17">
        <v>3.2365649949713401E-2</v>
      </c>
      <c r="J9" s="17">
        <v>2.00079492356591E-2</v>
      </c>
      <c r="K9" s="17">
        <v>0.140762118980226</v>
      </c>
      <c r="L9" s="17"/>
      <c r="M9" s="17">
        <v>4.0776506188340202E-2</v>
      </c>
      <c r="N9" s="17">
        <v>4.2895485720907803E-2</v>
      </c>
      <c r="O9" s="17">
        <v>0.111936432971769</v>
      </c>
      <c r="P9" s="17">
        <v>6.0666270380587799E-2</v>
      </c>
      <c r="Q9" s="17">
        <v>3.69803441454205E-2</v>
      </c>
      <c r="R9" s="17"/>
      <c r="S9" s="17">
        <v>7.9642887657036698E-2</v>
      </c>
      <c r="T9" s="17">
        <v>3.8116971465120497E-2</v>
      </c>
      <c r="U9" s="17">
        <v>7.2570686277220894E-2</v>
      </c>
      <c r="V9" s="17">
        <v>3.0387711663461801E-2</v>
      </c>
      <c r="W9" s="17"/>
      <c r="X9" s="17">
        <v>4.4078384926921198E-2</v>
      </c>
      <c r="Y9" s="17">
        <v>6.9692796717867503E-2</v>
      </c>
      <c r="Z9" s="17">
        <v>0.18301075985350401</v>
      </c>
      <c r="AA9" s="17"/>
      <c r="AB9" s="17">
        <v>2.90978815449205E-2</v>
      </c>
      <c r="AC9" s="17">
        <v>0.120679403340166</v>
      </c>
      <c r="AD9" s="17"/>
      <c r="AE9" s="17">
        <v>0.115504401249899</v>
      </c>
      <c r="AF9" s="17">
        <v>4.6812338631633497E-2</v>
      </c>
      <c r="AG9" s="17"/>
      <c r="AH9" s="17">
        <v>3.81613338706418E-2</v>
      </c>
      <c r="AI9" s="17">
        <v>8.9516373593923601E-2</v>
      </c>
      <c r="AJ9" s="17"/>
      <c r="AK9" s="17">
        <v>0.12851561476370499</v>
      </c>
      <c r="AL9" s="17">
        <v>6.1628956386170802E-2</v>
      </c>
      <c r="AM9" s="17">
        <v>4.5171066109651603E-2</v>
      </c>
      <c r="AN9" s="17">
        <v>4.1530048641386597E-2</v>
      </c>
      <c r="AO9" s="17">
        <v>3.2584488712532202E-2</v>
      </c>
      <c r="AP9" s="17"/>
      <c r="AQ9" s="17">
        <v>3.7972748215832103E-2</v>
      </c>
      <c r="AR9" s="17">
        <v>6.4574218194591804E-2</v>
      </c>
      <c r="AS9" s="17"/>
      <c r="AT9" s="17">
        <v>6.9567474771834795E-2</v>
      </c>
      <c r="AU9" s="17">
        <v>5.5529086437704801E-2</v>
      </c>
      <c r="AV9" s="17"/>
      <c r="AW9" s="17">
        <v>6.8731023209116907E-2</v>
      </c>
      <c r="AX9" s="17">
        <v>1.6957101671185699E-2</v>
      </c>
      <c r="AY9" s="17">
        <v>0.14623678987017999</v>
      </c>
      <c r="AZ9" s="17">
        <v>5.5986803536959402E-2</v>
      </c>
      <c r="BA9" s="17">
        <v>1.36359606484903E-2</v>
      </c>
      <c r="BB9" s="17"/>
      <c r="BC9" s="17">
        <v>5.6619941189978103E-2</v>
      </c>
      <c r="BD9" s="17"/>
      <c r="BE9" s="17">
        <v>7.9339480504208495E-3</v>
      </c>
      <c r="BF9" s="17">
        <v>0.18041491394592801</v>
      </c>
      <c r="BG9" s="17">
        <v>6.3852669180477301E-2</v>
      </c>
      <c r="BH9" s="17">
        <v>2.5852103978349101E-2</v>
      </c>
      <c r="BI9" s="17"/>
      <c r="BJ9" s="17">
        <v>5.15159542467113E-2</v>
      </c>
      <c r="BK9" s="17"/>
      <c r="BL9" s="17">
        <v>4.5071838354606097E-2</v>
      </c>
      <c r="BM9" s="17"/>
      <c r="BN9" s="17">
        <v>3.8406933628752103E-2</v>
      </c>
      <c r="BO9" s="17"/>
      <c r="BP9" s="17">
        <v>5.7461151336350699E-2</v>
      </c>
      <c r="BQ9" s="17">
        <v>5.4492333670109E-2</v>
      </c>
    </row>
    <row r="10" spans="2:69" x14ac:dyDescent="0.35">
      <c r="B10" s="18" t="s">
        <v>331</v>
      </c>
      <c r="C10" s="17">
        <v>0.15901917035770699</v>
      </c>
      <c r="D10" s="17">
        <v>0.168363090307692</v>
      </c>
      <c r="E10" s="17">
        <v>0.152181134460427</v>
      </c>
      <c r="F10" s="17"/>
      <c r="G10" s="17">
        <v>0.157560351765965</v>
      </c>
      <c r="H10" s="17">
        <v>0.187112060168588</v>
      </c>
      <c r="I10" s="17">
        <v>0.16673617212521299</v>
      </c>
      <c r="J10" s="17">
        <v>0.127686603241351</v>
      </c>
      <c r="K10" s="17">
        <v>0.13216733719090601</v>
      </c>
      <c r="L10" s="17"/>
      <c r="M10" s="17">
        <v>0.20321760746745501</v>
      </c>
      <c r="N10" s="17">
        <v>0.14329187385773301</v>
      </c>
      <c r="O10" s="17">
        <v>0.17217083912669001</v>
      </c>
      <c r="P10" s="17">
        <v>0.116160884597113</v>
      </c>
      <c r="Q10" s="17">
        <v>0.19104089831308199</v>
      </c>
      <c r="R10" s="17"/>
      <c r="S10" s="17">
        <v>0.13885615599175599</v>
      </c>
      <c r="T10" s="17">
        <v>0.156004927932268</v>
      </c>
      <c r="U10" s="17">
        <v>0.251703993745161</v>
      </c>
      <c r="V10" s="17">
        <v>0.14491920949857101</v>
      </c>
      <c r="W10" s="17"/>
      <c r="X10" s="17">
        <v>0.15405849100406899</v>
      </c>
      <c r="Y10" s="17">
        <v>0.174955415878777</v>
      </c>
      <c r="Z10" s="17">
        <v>0.178284906470139</v>
      </c>
      <c r="AA10" s="17"/>
      <c r="AB10" s="17">
        <v>0.16632636696254499</v>
      </c>
      <c r="AC10" s="17">
        <v>0.14367388863533501</v>
      </c>
      <c r="AD10" s="17"/>
      <c r="AE10" s="17">
        <v>9.85812807286299E-2</v>
      </c>
      <c r="AF10" s="17">
        <v>0.17194377096491201</v>
      </c>
      <c r="AG10" s="17"/>
      <c r="AH10" s="17">
        <v>0.15120037977106099</v>
      </c>
      <c r="AI10" s="17">
        <v>0.204203590283593</v>
      </c>
      <c r="AJ10" s="17"/>
      <c r="AK10" s="17">
        <v>0.234946614672502</v>
      </c>
      <c r="AL10" s="17">
        <v>0.15668154246639701</v>
      </c>
      <c r="AM10" s="17">
        <v>0.14685988087195401</v>
      </c>
      <c r="AN10" s="17">
        <v>0.165307254991922</v>
      </c>
      <c r="AO10" s="17">
        <v>9.1143087751134194E-2</v>
      </c>
      <c r="AP10" s="17"/>
      <c r="AQ10" s="17">
        <v>0.15712766383798199</v>
      </c>
      <c r="AR10" s="17">
        <v>0.15956227105425899</v>
      </c>
      <c r="AS10" s="17"/>
      <c r="AT10" s="17">
        <v>0.122952264919265</v>
      </c>
      <c r="AU10" s="17">
        <v>0.166373666875542</v>
      </c>
      <c r="AV10" s="17"/>
      <c r="AW10" s="17">
        <v>0.104371258886548</v>
      </c>
      <c r="AX10" s="17">
        <v>8.9999967089938099E-2</v>
      </c>
      <c r="AY10" s="17">
        <v>0.33278447046966703</v>
      </c>
      <c r="AZ10" s="17">
        <v>0.15449260091112599</v>
      </c>
      <c r="BA10" s="17">
        <v>5.6518922541044E-2</v>
      </c>
      <c r="BB10" s="17"/>
      <c r="BC10" s="17">
        <v>5.8307452832328403E-2</v>
      </c>
      <c r="BD10" s="17"/>
      <c r="BE10" s="17">
        <v>0.105789694003375</v>
      </c>
      <c r="BF10" s="17">
        <v>0.42651937481392999</v>
      </c>
      <c r="BG10" s="17">
        <v>0.160551695126321</v>
      </c>
      <c r="BH10" s="17">
        <v>5.2583747403318899E-2</v>
      </c>
      <c r="BI10" s="17"/>
      <c r="BJ10" s="17">
        <v>0.16131634411168699</v>
      </c>
      <c r="BK10" s="17"/>
      <c r="BL10" s="17">
        <v>0.179546997307554</v>
      </c>
      <c r="BM10" s="17"/>
      <c r="BN10" s="17">
        <v>0.18328438622808699</v>
      </c>
      <c r="BO10" s="17"/>
      <c r="BP10" s="17">
        <v>0.151183835339157</v>
      </c>
      <c r="BQ10" s="17">
        <v>0.23654056056918499</v>
      </c>
    </row>
    <row r="11" spans="2:69" x14ac:dyDescent="0.35">
      <c r="B11" s="18" t="s">
        <v>332</v>
      </c>
      <c r="C11" s="17">
        <v>0.24744157743301401</v>
      </c>
      <c r="D11" s="17">
        <v>0.20798447415691901</v>
      </c>
      <c r="E11" s="17">
        <v>0.27957034015766402</v>
      </c>
      <c r="F11" s="17"/>
      <c r="G11" s="17">
        <v>0.28678426080956698</v>
      </c>
      <c r="H11" s="17">
        <v>0.236429258758455</v>
      </c>
      <c r="I11" s="17">
        <v>0.26825654006764799</v>
      </c>
      <c r="J11" s="17">
        <v>0.18283035382892901</v>
      </c>
      <c r="K11" s="17">
        <v>0.221287616084828</v>
      </c>
      <c r="L11" s="17"/>
      <c r="M11" s="17">
        <v>0.228808326347784</v>
      </c>
      <c r="N11" s="17">
        <v>0.219951971384866</v>
      </c>
      <c r="O11" s="17">
        <v>0.24680826823550001</v>
      </c>
      <c r="P11" s="17">
        <v>0.32812362996081001</v>
      </c>
      <c r="Q11" s="17">
        <v>0.263233187696153</v>
      </c>
      <c r="R11" s="17"/>
      <c r="S11" s="17">
        <v>0.25142416430686598</v>
      </c>
      <c r="T11" s="17">
        <v>0.29014111680501498</v>
      </c>
      <c r="U11" s="17">
        <v>0.218218882419393</v>
      </c>
      <c r="V11" s="17">
        <v>0.266713267849155</v>
      </c>
      <c r="W11" s="17"/>
      <c r="X11" s="17">
        <v>0.25244607396501001</v>
      </c>
      <c r="Y11" s="17">
        <v>0.25548604473359798</v>
      </c>
      <c r="Z11" s="17">
        <v>0.18221783982958001</v>
      </c>
      <c r="AA11" s="17"/>
      <c r="AB11" s="17">
        <v>0.24758685603091299</v>
      </c>
      <c r="AC11" s="17">
        <v>0.24713648902037799</v>
      </c>
      <c r="AD11" s="17"/>
      <c r="AE11" s="17">
        <v>0.20469140288065599</v>
      </c>
      <c r="AF11" s="17">
        <v>0.25679924302782497</v>
      </c>
      <c r="AG11" s="17"/>
      <c r="AH11" s="17">
        <v>0.25305743996075403</v>
      </c>
      <c r="AI11" s="17">
        <v>0.18756273775635501</v>
      </c>
      <c r="AJ11" s="17"/>
      <c r="AK11" s="17">
        <v>0.24024856906676401</v>
      </c>
      <c r="AL11" s="17">
        <v>0.26674749554352001</v>
      </c>
      <c r="AM11" s="17">
        <v>0.24566736774953199</v>
      </c>
      <c r="AN11" s="17">
        <v>0.22487274724776901</v>
      </c>
      <c r="AO11" s="17">
        <v>0.24557001990112601</v>
      </c>
      <c r="AP11" s="17"/>
      <c r="AQ11" s="17">
        <v>0.277286891822074</v>
      </c>
      <c r="AR11" s="17">
        <v>0.23887221176364001</v>
      </c>
      <c r="AS11" s="17"/>
      <c r="AT11" s="17">
        <v>0.235737006477998</v>
      </c>
      <c r="AU11" s="17">
        <v>0.24766211038605601</v>
      </c>
      <c r="AV11" s="17"/>
      <c r="AW11" s="17">
        <v>0.169379955102506</v>
      </c>
      <c r="AX11" s="17">
        <v>0.20692763861487101</v>
      </c>
      <c r="AY11" s="17">
        <v>0.22507354546612801</v>
      </c>
      <c r="AZ11" s="17">
        <v>0.34804294300301902</v>
      </c>
      <c r="BA11" s="17">
        <v>0.238784116040759</v>
      </c>
      <c r="BB11" s="17"/>
      <c r="BC11" s="17">
        <v>0.17995956464086499</v>
      </c>
      <c r="BD11" s="17"/>
      <c r="BE11" s="17">
        <v>0.25149318136368398</v>
      </c>
      <c r="BF11" s="17">
        <v>0.28798019802772101</v>
      </c>
      <c r="BG11" s="17">
        <v>0.39440277938606999</v>
      </c>
      <c r="BH11" s="17">
        <v>0.16427707005217501</v>
      </c>
      <c r="BI11" s="17"/>
      <c r="BJ11" s="17">
        <v>0.258150922856065</v>
      </c>
      <c r="BK11" s="17"/>
      <c r="BL11" s="17">
        <v>0.23267073319755399</v>
      </c>
      <c r="BM11" s="17"/>
      <c r="BN11" s="17">
        <v>0.20077273914428401</v>
      </c>
      <c r="BO11" s="17"/>
      <c r="BP11" s="17">
        <v>0.247765861302116</v>
      </c>
      <c r="BQ11" s="17">
        <v>0.24971013653492799</v>
      </c>
    </row>
    <row r="12" spans="2:69" x14ac:dyDescent="0.35">
      <c r="B12" s="18" t="s">
        <v>333</v>
      </c>
      <c r="C12" s="17">
        <v>0.45661252613719999</v>
      </c>
      <c r="D12" s="17">
        <v>0.50641558414111998</v>
      </c>
      <c r="E12" s="17">
        <v>0.41524129872600701</v>
      </c>
      <c r="F12" s="17"/>
      <c r="G12" s="17">
        <v>0.39393685536779599</v>
      </c>
      <c r="H12" s="17">
        <v>0.45437724541709401</v>
      </c>
      <c r="I12" s="17">
        <v>0.44094880855273899</v>
      </c>
      <c r="J12" s="17">
        <v>0.61870143535394095</v>
      </c>
      <c r="K12" s="17">
        <v>0.434539324529231</v>
      </c>
      <c r="L12" s="17"/>
      <c r="M12" s="17">
        <v>0.42752851301582601</v>
      </c>
      <c r="N12" s="17">
        <v>0.51860665643279202</v>
      </c>
      <c r="O12" s="17">
        <v>0.39733066946212497</v>
      </c>
      <c r="P12" s="17">
        <v>0.43837232036460599</v>
      </c>
      <c r="Q12" s="17">
        <v>0.40906111930537398</v>
      </c>
      <c r="R12" s="17"/>
      <c r="S12" s="17">
        <v>0.43814324841381203</v>
      </c>
      <c r="T12" s="17">
        <v>0.45072856609435802</v>
      </c>
      <c r="U12" s="17">
        <v>0.40565464211994101</v>
      </c>
      <c r="V12" s="17">
        <v>0.51640177270558596</v>
      </c>
      <c r="W12" s="17"/>
      <c r="X12" s="17">
        <v>0.47032928662464402</v>
      </c>
      <c r="Y12" s="17">
        <v>0.41049718277679498</v>
      </c>
      <c r="Z12" s="17">
        <v>0.40723238516537802</v>
      </c>
      <c r="AA12" s="17"/>
      <c r="AB12" s="17">
        <v>0.46639905127561898</v>
      </c>
      <c r="AC12" s="17">
        <v>0.43606059720282903</v>
      </c>
      <c r="AD12" s="17"/>
      <c r="AE12" s="17">
        <v>0.51772722194845799</v>
      </c>
      <c r="AF12" s="17">
        <v>0.44452937274701498</v>
      </c>
      <c r="AG12" s="17"/>
      <c r="AH12" s="17">
        <v>0.48902110497201201</v>
      </c>
      <c r="AI12" s="17">
        <v>0.424872321632566</v>
      </c>
      <c r="AJ12" s="17"/>
      <c r="AK12" s="17">
        <v>0.32040436411471901</v>
      </c>
      <c r="AL12" s="17">
        <v>0.43877787920545902</v>
      </c>
      <c r="AM12" s="17">
        <v>0.51279142003762301</v>
      </c>
      <c r="AN12" s="17">
        <v>0.45718273279606603</v>
      </c>
      <c r="AO12" s="17">
        <v>0.49096343576749901</v>
      </c>
      <c r="AP12" s="17"/>
      <c r="AQ12" s="17">
        <v>0.45115322186004903</v>
      </c>
      <c r="AR12" s="17">
        <v>0.45818003432429499</v>
      </c>
      <c r="AS12" s="17"/>
      <c r="AT12" s="17">
        <v>0.46424866122174002</v>
      </c>
      <c r="AU12" s="17">
        <v>0.46526538955656599</v>
      </c>
      <c r="AV12" s="17"/>
      <c r="AW12" s="17">
        <v>0.46092750208884498</v>
      </c>
      <c r="AX12" s="17">
        <v>0.60931361009322504</v>
      </c>
      <c r="AY12" s="17">
        <v>0.20682765728013999</v>
      </c>
      <c r="AZ12" s="17">
        <v>0.35767479419590698</v>
      </c>
      <c r="BA12" s="17">
        <v>0.65336122953836095</v>
      </c>
      <c r="BB12" s="17"/>
      <c r="BC12" s="17">
        <v>0.66700541598694996</v>
      </c>
      <c r="BD12" s="17"/>
      <c r="BE12" s="17">
        <v>0.53713220199781697</v>
      </c>
      <c r="BF12" s="17">
        <v>3.9937722253811002E-2</v>
      </c>
      <c r="BG12" s="17">
        <v>0.29537396647972403</v>
      </c>
      <c r="BH12" s="17">
        <v>0.71012459190133304</v>
      </c>
      <c r="BI12" s="17"/>
      <c r="BJ12" s="17">
        <v>0.45400855291380998</v>
      </c>
      <c r="BK12" s="17"/>
      <c r="BL12" s="17">
        <v>0.47044735143947197</v>
      </c>
      <c r="BM12" s="17"/>
      <c r="BN12" s="17">
        <v>0.49952258168457597</v>
      </c>
      <c r="BO12" s="17"/>
      <c r="BP12" s="17">
        <v>0.47017328250317397</v>
      </c>
      <c r="BQ12" s="17">
        <v>0.34749629791301401</v>
      </c>
    </row>
    <row r="13" spans="2:69" ht="29" x14ac:dyDescent="0.35">
      <c r="B13" s="18" t="s">
        <v>334</v>
      </c>
      <c r="C13" s="17">
        <v>5.8682327109235197E-2</v>
      </c>
      <c r="D13" s="17">
        <v>6.10798426432511E-2</v>
      </c>
      <c r="E13" s="17">
        <v>5.6991088413183899E-2</v>
      </c>
      <c r="F13" s="17"/>
      <c r="G13" s="17">
        <v>5.2884829917086498E-2</v>
      </c>
      <c r="H13" s="17">
        <v>5.0638022857064001E-2</v>
      </c>
      <c r="I13" s="17">
        <v>8.3032474907278706E-2</v>
      </c>
      <c r="J13" s="17">
        <v>3.5892884668563899E-2</v>
      </c>
      <c r="K13" s="17">
        <v>7.1243603214809895E-2</v>
      </c>
      <c r="L13" s="17"/>
      <c r="M13" s="17">
        <v>5.39205658863895E-2</v>
      </c>
      <c r="N13" s="17">
        <v>7.1679469404621998E-2</v>
      </c>
      <c r="O13" s="17">
        <v>4.27810900294186E-2</v>
      </c>
      <c r="P13" s="17">
        <v>3.9566584046411002E-2</v>
      </c>
      <c r="Q13" s="17">
        <v>6.4295042747181202E-2</v>
      </c>
      <c r="R13" s="17"/>
      <c r="S13" s="17">
        <v>6.1939464861650202E-2</v>
      </c>
      <c r="T13" s="17">
        <v>4.7855635696669702E-2</v>
      </c>
      <c r="U13" s="17">
        <v>5.1851795438284103E-2</v>
      </c>
      <c r="V13" s="17">
        <v>3.4896169435690502E-2</v>
      </c>
      <c r="W13" s="17"/>
      <c r="X13" s="17">
        <v>5.6522763687301199E-2</v>
      </c>
      <c r="Y13" s="17">
        <v>8.9368559892963495E-2</v>
      </c>
      <c r="Z13" s="17">
        <v>2.1989356090729099E-2</v>
      </c>
      <c r="AA13" s="17"/>
      <c r="AB13" s="17">
        <v>6.9442424187472804E-2</v>
      </c>
      <c r="AC13" s="17">
        <v>3.6085874604276501E-2</v>
      </c>
      <c r="AD13" s="17"/>
      <c r="AE13" s="17">
        <v>5.5071600568256003E-2</v>
      </c>
      <c r="AF13" s="17">
        <v>5.7935754197163902E-2</v>
      </c>
      <c r="AG13" s="17"/>
      <c r="AH13" s="17">
        <v>4.9126654757280099E-2</v>
      </c>
      <c r="AI13" s="17">
        <v>6.3082276044350002E-2</v>
      </c>
      <c r="AJ13" s="17"/>
      <c r="AK13" s="17">
        <v>4.7609757855788103E-2</v>
      </c>
      <c r="AL13" s="17">
        <v>3.95862226912621E-2</v>
      </c>
      <c r="AM13" s="17">
        <v>4.3308920417432402E-2</v>
      </c>
      <c r="AN13" s="17">
        <v>0.102308429769499</v>
      </c>
      <c r="AO13" s="17">
        <v>0.114227619235412</v>
      </c>
      <c r="AP13" s="17"/>
      <c r="AQ13" s="17">
        <v>6.9923233795978798E-2</v>
      </c>
      <c r="AR13" s="17">
        <v>5.5454770562223997E-2</v>
      </c>
      <c r="AS13" s="17"/>
      <c r="AT13" s="17">
        <v>0.102868382985307</v>
      </c>
      <c r="AU13" s="17">
        <v>3.7724004836232103E-2</v>
      </c>
      <c r="AV13" s="17"/>
      <c r="AW13" s="17">
        <v>0.153319147353116</v>
      </c>
      <c r="AX13" s="17">
        <v>5.7988199366731899E-2</v>
      </c>
      <c r="AY13" s="17">
        <v>6.1765442755219599E-2</v>
      </c>
      <c r="AZ13" s="17">
        <v>8.3802858352988396E-2</v>
      </c>
      <c r="BA13" s="17">
        <v>2.56678659399182E-2</v>
      </c>
      <c r="BB13" s="17"/>
      <c r="BC13" s="17">
        <v>2.0724428130797098E-2</v>
      </c>
      <c r="BD13" s="17"/>
      <c r="BE13" s="17">
        <v>7.3935969821720599E-2</v>
      </c>
      <c r="BF13" s="17">
        <v>5.3581527059060802E-2</v>
      </c>
      <c r="BG13" s="17">
        <v>8.5818889827407902E-2</v>
      </c>
      <c r="BH13" s="17">
        <v>3.0792006203503398E-2</v>
      </c>
      <c r="BI13" s="17"/>
      <c r="BJ13" s="17">
        <v>5.5409832749745397E-2</v>
      </c>
      <c r="BK13" s="17"/>
      <c r="BL13" s="17">
        <v>5.7644134674265199E-2</v>
      </c>
      <c r="BM13" s="17"/>
      <c r="BN13" s="17">
        <v>7.0831364961989704E-2</v>
      </c>
      <c r="BO13" s="17"/>
      <c r="BP13" s="17">
        <v>5.0465407144605297E-2</v>
      </c>
      <c r="BQ13" s="17">
        <v>0.111760671312764</v>
      </c>
    </row>
    <row r="14" spans="2:69" x14ac:dyDescent="0.35">
      <c r="B14" s="18" t="s">
        <v>141</v>
      </c>
      <c r="C14" s="19">
        <v>1.9604311242438301E-2</v>
      </c>
      <c r="D14" s="19">
        <v>1.0890206316491201E-2</v>
      </c>
      <c r="E14" s="19">
        <v>2.65758853302899E-2</v>
      </c>
      <c r="F14" s="19"/>
      <c r="G14" s="19">
        <v>2.4043543466532698E-2</v>
      </c>
      <c r="H14" s="19">
        <v>3.76847308940901E-2</v>
      </c>
      <c r="I14" s="19">
        <v>8.66035439740751E-3</v>
      </c>
      <c r="J14" s="19">
        <v>1.4880773671556E-2</v>
      </c>
      <c r="K14" s="19">
        <v>0</v>
      </c>
      <c r="L14" s="19"/>
      <c r="M14" s="19">
        <v>4.5748481094205498E-2</v>
      </c>
      <c r="N14" s="19">
        <v>3.5745431990798801E-3</v>
      </c>
      <c r="O14" s="19">
        <v>2.8972700174497702E-2</v>
      </c>
      <c r="P14" s="19">
        <v>1.71103106504721E-2</v>
      </c>
      <c r="Q14" s="19">
        <v>3.53894077927887E-2</v>
      </c>
      <c r="R14" s="19"/>
      <c r="S14" s="19">
        <v>2.99940787688792E-2</v>
      </c>
      <c r="T14" s="19">
        <v>1.7152782006568799E-2</v>
      </c>
      <c r="U14" s="19">
        <v>0</v>
      </c>
      <c r="V14" s="19">
        <v>6.68186884753576E-3</v>
      </c>
      <c r="W14" s="19"/>
      <c r="X14" s="19">
        <v>2.2564999792054501E-2</v>
      </c>
      <c r="Y14" s="19">
        <v>0</v>
      </c>
      <c r="Z14" s="19">
        <v>2.7264752590668899E-2</v>
      </c>
      <c r="AA14" s="19"/>
      <c r="AB14" s="19">
        <v>2.1147419998529701E-2</v>
      </c>
      <c r="AC14" s="19">
        <v>1.63637471970146E-2</v>
      </c>
      <c r="AD14" s="19"/>
      <c r="AE14" s="19">
        <v>8.4240926241012301E-3</v>
      </c>
      <c r="AF14" s="19">
        <v>2.1979520431450499E-2</v>
      </c>
      <c r="AG14" s="19"/>
      <c r="AH14" s="19">
        <v>1.9433086668251099E-2</v>
      </c>
      <c r="AI14" s="19">
        <v>3.07627006892114E-2</v>
      </c>
      <c r="AJ14" s="19"/>
      <c r="AK14" s="19">
        <v>2.8275079526521901E-2</v>
      </c>
      <c r="AL14" s="19">
        <v>3.65779037071913E-2</v>
      </c>
      <c r="AM14" s="19">
        <v>6.2013448138071902E-3</v>
      </c>
      <c r="AN14" s="19">
        <v>8.7987865533575606E-3</v>
      </c>
      <c r="AO14" s="19">
        <v>2.55113486322965E-2</v>
      </c>
      <c r="AP14" s="19"/>
      <c r="AQ14" s="19">
        <v>6.5362404680845499E-3</v>
      </c>
      <c r="AR14" s="19">
        <v>2.3356494100989299E-2</v>
      </c>
      <c r="AS14" s="19"/>
      <c r="AT14" s="19">
        <v>4.6262096238559201E-3</v>
      </c>
      <c r="AU14" s="19">
        <v>2.7445741907899099E-2</v>
      </c>
      <c r="AV14" s="19"/>
      <c r="AW14" s="19">
        <v>4.3271113359867899E-2</v>
      </c>
      <c r="AX14" s="19">
        <v>1.8813483164048499E-2</v>
      </c>
      <c r="AY14" s="19">
        <v>2.7312094158665801E-2</v>
      </c>
      <c r="AZ14" s="19">
        <v>0</v>
      </c>
      <c r="BA14" s="19">
        <v>1.20319052914279E-2</v>
      </c>
      <c r="BB14" s="19"/>
      <c r="BC14" s="19">
        <v>1.7383197219081499E-2</v>
      </c>
      <c r="BD14" s="19"/>
      <c r="BE14" s="19">
        <v>2.37150047629823E-2</v>
      </c>
      <c r="BF14" s="19">
        <v>1.15662638995501E-2</v>
      </c>
      <c r="BG14" s="19">
        <v>0</v>
      </c>
      <c r="BH14" s="19">
        <v>1.63704804613206E-2</v>
      </c>
      <c r="BI14" s="19"/>
      <c r="BJ14" s="19">
        <v>1.9598393121981701E-2</v>
      </c>
      <c r="BK14" s="19"/>
      <c r="BL14" s="19">
        <v>1.46189450265478E-2</v>
      </c>
      <c r="BM14" s="19"/>
      <c r="BN14" s="19">
        <v>7.1819943523115798E-3</v>
      </c>
      <c r="BO14" s="19"/>
      <c r="BP14" s="19">
        <v>2.2950462374596699E-2</v>
      </c>
      <c r="BQ14" s="19">
        <v>0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B2:J19"/>
  <sheetViews>
    <sheetView showGridLines="0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10" width="20.7265625" customWidth="1"/>
  </cols>
  <sheetData>
    <row r="2" spans="2:10" ht="40" customHeight="1" x14ac:dyDescent="0.35">
      <c r="D2" s="31" t="s">
        <v>335</v>
      </c>
      <c r="E2" s="27"/>
      <c r="F2" s="27"/>
      <c r="G2" s="27"/>
      <c r="H2" s="27"/>
      <c r="I2" s="27"/>
      <c r="J2" s="27"/>
    </row>
    <row r="6" spans="2:10" ht="50" customHeight="1" x14ac:dyDescent="0.35">
      <c r="B6" s="20" t="s">
        <v>15</v>
      </c>
      <c r="C6" s="20" t="s">
        <v>344</v>
      </c>
      <c r="D6" s="20" t="s">
        <v>345</v>
      </c>
      <c r="E6" s="20" t="s">
        <v>346</v>
      </c>
      <c r="F6" s="20" t="s">
        <v>347</v>
      </c>
      <c r="G6" s="20" t="s">
        <v>559</v>
      </c>
      <c r="H6" s="20" t="s">
        <v>348</v>
      </c>
      <c r="I6" s="20" t="s">
        <v>349</v>
      </c>
    </row>
    <row r="7" spans="2:10" x14ac:dyDescent="0.35">
      <c r="B7" s="18" t="s">
        <v>330</v>
      </c>
      <c r="C7" s="17">
        <v>0.20428055683868299</v>
      </c>
      <c r="D7" s="17">
        <v>0.35558475135943501</v>
      </c>
      <c r="E7" s="17">
        <v>0.55160532968644005</v>
      </c>
      <c r="F7" s="17">
        <v>7.7094053349177002E-2</v>
      </c>
      <c r="G7" s="17">
        <v>0.64535562018567605</v>
      </c>
      <c r="H7" s="17">
        <v>0.301634343844704</v>
      </c>
      <c r="I7" s="17">
        <v>0.39770529492212497</v>
      </c>
    </row>
    <row r="8" spans="2:10" x14ac:dyDescent="0.35">
      <c r="B8" s="18" t="s">
        <v>331</v>
      </c>
      <c r="C8" s="17">
        <v>0.26970386104867899</v>
      </c>
      <c r="D8" s="17">
        <v>0.400470212789024</v>
      </c>
      <c r="E8" s="17">
        <v>0.33089325209118903</v>
      </c>
      <c r="F8" s="17">
        <v>0.16855235598950799</v>
      </c>
      <c r="G8" s="17">
        <v>0.25721885232769098</v>
      </c>
      <c r="H8" s="17">
        <v>0.35269429833336502</v>
      </c>
      <c r="I8" s="17">
        <v>0.36202153208426202</v>
      </c>
    </row>
    <row r="9" spans="2:10" x14ac:dyDescent="0.35">
      <c r="B9" s="18" t="s">
        <v>332</v>
      </c>
      <c r="C9" s="17">
        <v>0.16099032173597</v>
      </c>
      <c r="D9" s="17">
        <v>0.129930140477102</v>
      </c>
      <c r="E9" s="17">
        <v>2.0605208934882598E-2</v>
      </c>
      <c r="F9" s="17">
        <v>0.225398233415914</v>
      </c>
      <c r="G9" s="17">
        <v>4.7368083927400099E-2</v>
      </c>
      <c r="H9" s="17">
        <v>0.18067098118988401</v>
      </c>
      <c r="I9" s="17">
        <v>0.11018234808135099</v>
      </c>
    </row>
    <row r="10" spans="2:10" x14ac:dyDescent="0.35">
      <c r="B10" s="18" t="s">
        <v>333</v>
      </c>
      <c r="C10" s="17">
        <v>0.247730654010867</v>
      </c>
      <c r="D10" s="17">
        <v>4.3615795917790703E-2</v>
      </c>
      <c r="E10" s="17">
        <v>7.8367320587275809E-3</v>
      </c>
      <c r="F10" s="17">
        <v>0.42453822884492898</v>
      </c>
      <c r="G10" s="17">
        <v>1.9120373303205599E-2</v>
      </c>
      <c r="H10" s="17">
        <v>0.101950333200075</v>
      </c>
      <c r="I10" s="17">
        <v>7.0183594050552606E-2</v>
      </c>
    </row>
    <row r="11" spans="2:10" ht="29" x14ac:dyDescent="0.35">
      <c r="B11" s="18" t="s">
        <v>334</v>
      </c>
      <c r="C11" s="17">
        <v>8.4179256117409201E-2</v>
      </c>
      <c r="D11" s="17">
        <v>3.9040763634155699E-2</v>
      </c>
      <c r="E11" s="17">
        <v>5.9318752645816902E-2</v>
      </c>
      <c r="F11" s="17">
        <v>6.4386339491792594E-2</v>
      </c>
      <c r="G11" s="17">
        <v>1.24559479817744E-2</v>
      </c>
      <c r="H11" s="17">
        <v>2.7288832084094099E-2</v>
      </c>
      <c r="I11" s="17">
        <v>2.9753249190256001E-2</v>
      </c>
    </row>
    <row r="12" spans="2:10" x14ac:dyDescent="0.35">
      <c r="B12" s="18" t="s">
        <v>141</v>
      </c>
      <c r="C12" s="17">
        <v>3.3115350248392399E-2</v>
      </c>
      <c r="D12" s="17">
        <v>3.1358335822492797E-2</v>
      </c>
      <c r="E12" s="17">
        <v>2.97407245829443E-2</v>
      </c>
      <c r="F12" s="17">
        <v>4.0030788908679102E-2</v>
      </c>
      <c r="G12" s="17">
        <v>1.8481122274252901E-2</v>
      </c>
      <c r="H12" s="17">
        <v>3.57612113478772E-2</v>
      </c>
      <c r="I12" s="17">
        <v>3.0153981671453101E-2</v>
      </c>
    </row>
    <row r="13" spans="2:10" x14ac:dyDescent="0.35">
      <c r="B13" s="16" t="s">
        <v>143</v>
      </c>
      <c r="C13" s="16"/>
      <c r="D13" s="16"/>
      <c r="E13" s="16"/>
      <c r="F13" s="16"/>
      <c r="G13" s="16"/>
      <c r="H13" s="16"/>
      <c r="I13" s="16"/>
    </row>
    <row r="14" spans="2:10" x14ac:dyDescent="0.35">
      <c r="B14" t="s">
        <v>98</v>
      </c>
    </row>
    <row r="15" spans="2:10" x14ac:dyDescent="0.35">
      <c r="B15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J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350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466</v>
      </c>
      <c r="D7" s="10">
        <v>261</v>
      </c>
      <c r="E7" s="10">
        <v>205</v>
      </c>
      <c r="F7" s="10"/>
      <c r="G7" s="10">
        <v>142</v>
      </c>
      <c r="H7" s="10">
        <v>117</v>
      </c>
      <c r="I7" s="10">
        <v>95</v>
      </c>
      <c r="J7" s="10">
        <v>70</v>
      </c>
      <c r="K7" s="10">
        <v>42</v>
      </c>
      <c r="L7" s="10"/>
      <c r="M7" s="10">
        <v>46</v>
      </c>
      <c r="N7" s="10">
        <v>177</v>
      </c>
      <c r="O7" s="10">
        <v>84</v>
      </c>
      <c r="P7" s="10">
        <v>72</v>
      </c>
      <c r="Q7" s="10">
        <v>87</v>
      </c>
      <c r="R7" s="10"/>
      <c r="S7" s="10">
        <v>92</v>
      </c>
      <c r="T7" s="10">
        <v>94</v>
      </c>
      <c r="U7" s="10">
        <v>79</v>
      </c>
      <c r="V7" s="10">
        <v>133</v>
      </c>
      <c r="W7" s="10"/>
      <c r="X7" s="10">
        <v>368</v>
      </c>
      <c r="Y7" s="10">
        <v>50</v>
      </c>
      <c r="Z7" s="10">
        <v>48</v>
      </c>
      <c r="AA7" s="10"/>
      <c r="AB7" s="10">
        <v>323</v>
      </c>
      <c r="AC7" s="10">
        <v>143</v>
      </c>
      <c r="AD7" s="10"/>
      <c r="AE7" s="10">
        <v>83</v>
      </c>
      <c r="AF7" s="10">
        <v>383</v>
      </c>
      <c r="AG7" s="10"/>
      <c r="AH7" s="10">
        <v>367</v>
      </c>
      <c r="AI7" s="10">
        <v>67</v>
      </c>
      <c r="AJ7" s="10"/>
      <c r="AK7" s="10">
        <v>36</v>
      </c>
      <c r="AL7" s="10">
        <v>137</v>
      </c>
      <c r="AM7" s="10">
        <v>175</v>
      </c>
      <c r="AN7" s="10">
        <v>86</v>
      </c>
      <c r="AO7" s="10">
        <v>32</v>
      </c>
      <c r="AP7" s="10"/>
      <c r="AQ7" s="10">
        <v>105</v>
      </c>
      <c r="AR7" s="10">
        <v>361</v>
      </c>
      <c r="AS7" s="10"/>
      <c r="AT7" s="10">
        <v>156</v>
      </c>
      <c r="AU7" s="10">
        <v>302</v>
      </c>
      <c r="AV7" s="10"/>
      <c r="AW7" s="10">
        <v>42</v>
      </c>
      <c r="AX7" s="10">
        <v>177</v>
      </c>
      <c r="AY7" s="10">
        <v>101</v>
      </c>
      <c r="AZ7" s="10">
        <v>56</v>
      </c>
      <c r="BA7" s="10">
        <v>47</v>
      </c>
      <c r="BB7" s="10"/>
      <c r="BC7" s="10">
        <v>121</v>
      </c>
      <c r="BD7" s="10"/>
      <c r="BE7" s="10">
        <v>168</v>
      </c>
      <c r="BF7" s="10">
        <v>57</v>
      </c>
      <c r="BG7" s="10">
        <v>56</v>
      </c>
      <c r="BH7" s="10">
        <v>90</v>
      </c>
      <c r="BI7" s="10"/>
      <c r="BJ7" s="10">
        <v>405</v>
      </c>
      <c r="BK7" s="10"/>
      <c r="BL7" s="10">
        <v>254</v>
      </c>
      <c r="BM7" s="10"/>
      <c r="BN7" s="10">
        <v>109</v>
      </c>
      <c r="BO7" s="10"/>
      <c r="BP7" s="10">
        <v>372</v>
      </c>
      <c r="BQ7" s="10">
        <v>84</v>
      </c>
    </row>
    <row r="8" spans="2:69" ht="30" customHeight="1" x14ac:dyDescent="0.35">
      <c r="B8" s="11" t="s">
        <v>20</v>
      </c>
      <c r="C8" s="11">
        <v>468</v>
      </c>
      <c r="D8" s="11">
        <v>225</v>
      </c>
      <c r="E8" s="11">
        <v>243</v>
      </c>
      <c r="F8" s="11"/>
      <c r="G8" s="11">
        <v>124</v>
      </c>
      <c r="H8" s="11">
        <v>114</v>
      </c>
      <c r="I8" s="11">
        <v>104</v>
      </c>
      <c r="J8" s="11">
        <v>62</v>
      </c>
      <c r="K8" s="11">
        <v>65</v>
      </c>
      <c r="L8" s="11"/>
      <c r="M8" s="11">
        <v>44</v>
      </c>
      <c r="N8" s="11">
        <v>183</v>
      </c>
      <c r="O8" s="11">
        <v>89</v>
      </c>
      <c r="P8" s="11">
        <v>71</v>
      </c>
      <c r="Q8" s="11">
        <v>82</v>
      </c>
      <c r="R8" s="11"/>
      <c r="S8" s="11">
        <v>101</v>
      </c>
      <c r="T8" s="11">
        <v>94</v>
      </c>
      <c r="U8" s="11">
        <v>79</v>
      </c>
      <c r="V8" s="11">
        <v>129</v>
      </c>
      <c r="W8" s="11"/>
      <c r="X8" s="11">
        <v>356</v>
      </c>
      <c r="Y8" s="11">
        <v>49</v>
      </c>
      <c r="Z8" s="11">
        <v>63</v>
      </c>
      <c r="AA8" s="11"/>
      <c r="AB8" s="11">
        <v>313</v>
      </c>
      <c r="AC8" s="11">
        <v>156</v>
      </c>
      <c r="AD8" s="11"/>
      <c r="AE8" s="11">
        <v>77</v>
      </c>
      <c r="AF8" s="11">
        <v>391</v>
      </c>
      <c r="AG8" s="11"/>
      <c r="AH8" s="11">
        <v>362</v>
      </c>
      <c r="AI8" s="11">
        <v>65</v>
      </c>
      <c r="AJ8" s="11"/>
      <c r="AK8" s="11">
        <v>39</v>
      </c>
      <c r="AL8" s="11">
        <v>141</v>
      </c>
      <c r="AM8" s="11">
        <v>174</v>
      </c>
      <c r="AN8" s="11">
        <v>82</v>
      </c>
      <c r="AO8" s="11">
        <v>33</v>
      </c>
      <c r="AP8" s="11"/>
      <c r="AQ8" s="11">
        <v>96</v>
      </c>
      <c r="AR8" s="11">
        <v>372</v>
      </c>
      <c r="AS8" s="11"/>
      <c r="AT8" s="11">
        <v>147</v>
      </c>
      <c r="AU8" s="11">
        <v>314</v>
      </c>
      <c r="AV8" s="11"/>
      <c r="AW8" s="11">
        <v>40</v>
      </c>
      <c r="AX8" s="11">
        <v>174</v>
      </c>
      <c r="AY8" s="11">
        <v>102</v>
      </c>
      <c r="AZ8" s="11">
        <v>59</v>
      </c>
      <c r="BA8" s="11">
        <v>46</v>
      </c>
      <c r="BB8" s="11"/>
      <c r="BC8" s="11">
        <v>116</v>
      </c>
      <c r="BD8" s="11"/>
      <c r="BE8" s="11">
        <v>165</v>
      </c>
      <c r="BF8" s="11">
        <v>60</v>
      </c>
      <c r="BG8" s="11">
        <v>61</v>
      </c>
      <c r="BH8" s="11">
        <v>87</v>
      </c>
      <c r="BI8" s="11"/>
      <c r="BJ8" s="11">
        <v>400</v>
      </c>
      <c r="BK8" s="11"/>
      <c r="BL8" s="11">
        <v>249</v>
      </c>
      <c r="BM8" s="11"/>
      <c r="BN8" s="11">
        <v>110</v>
      </c>
      <c r="BO8" s="11"/>
      <c r="BP8" s="11">
        <v>378</v>
      </c>
      <c r="BQ8" s="11">
        <v>80</v>
      </c>
    </row>
    <row r="9" spans="2:69" x14ac:dyDescent="0.35">
      <c r="B9" s="18" t="s">
        <v>330</v>
      </c>
      <c r="C9" s="17">
        <v>0.20428055683868299</v>
      </c>
      <c r="D9" s="17">
        <v>0.25200945405431002</v>
      </c>
      <c r="E9" s="17">
        <v>0.16018601014917599</v>
      </c>
      <c r="F9" s="17"/>
      <c r="G9" s="17">
        <v>0.23135498939792201</v>
      </c>
      <c r="H9" s="17">
        <v>0.176854609907723</v>
      </c>
      <c r="I9" s="17">
        <v>0.22230278546009599</v>
      </c>
      <c r="J9" s="17">
        <v>0.23413501453058</v>
      </c>
      <c r="K9" s="17">
        <v>0.14365321408568699</v>
      </c>
      <c r="L9" s="17"/>
      <c r="M9" s="17">
        <v>0.16152448474964001</v>
      </c>
      <c r="N9" s="17">
        <v>0.15936600620595501</v>
      </c>
      <c r="O9" s="17">
        <v>0.218912217111879</v>
      </c>
      <c r="P9" s="17">
        <v>0.19176526325700999</v>
      </c>
      <c r="Q9" s="17">
        <v>0.32295887148309099</v>
      </c>
      <c r="R9" s="17"/>
      <c r="S9" s="17">
        <v>0.16983817022522801</v>
      </c>
      <c r="T9" s="17">
        <v>0.21547741804536799</v>
      </c>
      <c r="U9" s="17">
        <v>0.246525759925974</v>
      </c>
      <c r="V9" s="17">
        <v>0.211656359913623</v>
      </c>
      <c r="W9" s="17"/>
      <c r="X9" s="17">
        <v>0.210870301991265</v>
      </c>
      <c r="Y9" s="17">
        <v>0.10044628411192801</v>
      </c>
      <c r="Z9" s="17">
        <v>0.24837306543245</v>
      </c>
      <c r="AA9" s="17"/>
      <c r="AB9" s="17">
        <v>0.20633264429352499</v>
      </c>
      <c r="AC9" s="17">
        <v>0.20015723049088199</v>
      </c>
      <c r="AD9" s="17"/>
      <c r="AE9" s="17">
        <v>0.25308987438466901</v>
      </c>
      <c r="AF9" s="17">
        <v>0.194604275650088</v>
      </c>
      <c r="AG9" s="17"/>
      <c r="AH9" s="17">
        <v>0.18412103115070999</v>
      </c>
      <c r="AI9" s="17">
        <v>0.27051523334649802</v>
      </c>
      <c r="AJ9" s="17"/>
      <c r="AK9" s="17">
        <v>0.43837058435824999</v>
      </c>
      <c r="AL9" s="17">
        <v>0.151723044018333</v>
      </c>
      <c r="AM9" s="17">
        <v>0.19830754400275399</v>
      </c>
      <c r="AN9" s="17">
        <v>0.235780320261888</v>
      </c>
      <c r="AO9" s="17">
        <v>0.10503706830347199</v>
      </c>
      <c r="AP9" s="17"/>
      <c r="AQ9" s="17">
        <v>0.19721097781584501</v>
      </c>
      <c r="AR9" s="17">
        <v>0.20611342035406999</v>
      </c>
      <c r="AS9" s="17"/>
      <c r="AT9" s="17">
        <v>0.20781228547039701</v>
      </c>
      <c r="AU9" s="17">
        <v>0.20725166034456799</v>
      </c>
      <c r="AV9" s="17"/>
      <c r="AW9" s="17">
        <v>0.102422050496471</v>
      </c>
      <c r="AX9" s="17">
        <v>8.6526711449861904E-2</v>
      </c>
      <c r="AY9" s="17">
        <v>0.40541193991934998</v>
      </c>
      <c r="AZ9" s="17">
        <v>0.186466551390744</v>
      </c>
      <c r="BA9" s="17">
        <v>0.23857395177056001</v>
      </c>
      <c r="BB9" s="17"/>
      <c r="BC9" s="17">
        <v>0.163182033878954</v>
      </c>
      <c r="BD9" s="17"/>
      <c r="BE9" s="17">
        <v>0.10310025333534301</v>
      </c>
      <c r="BF9" s="17">
        <v>0.50574936857126096</v>
      </c>
      <c r="BG9" s="17">
        <v>0.191416758988596</v>
      </c>
      <c r="BH9" s="17">
        <v>0.15795158452154201</v>
      </c>
      <c r="BI9" s="17"/>
      <c r="BJ9" s="17">
        <v>0.20423580424406401</v>
      </c>
      <c r="BK9" s="17"/>
      <c r="BL9" s="17">
        <v>0.19366449009012701</v>
      </c>
      <c r="BM9" s="17"/>
      <c r="BN9" s="17">
        <v>0.24315718399543601</v>
      </c>
      <c r="BO9" s="17"/>
      <c r="BP9" s="17">
        <v>0.20024497257089499</v>
      </c>
      <c r="BQ9" s="17">
        <v>0.220398580564791</v>
      </c>
    </row>
    <row r="10" spans="2:69" x14ac:dyDescent="0.35">
      <c r="B10" s="18" t="s">
        <v>331</v>
      </c>
      <c r="C10" s="17">
        <v>0.26970386104867899</v>
      </c>
      <c r="D10" s="17">
        <v>0.22455264133802599</v>
      </c>
      <c r="E10" s="17">
        <v>0.311417009304024</v>
      </c>
      <c r="F10" s="17"/>
      <c r="G10" s="17">
        <v>0.240010113329405</v>
      </c>
      <c r="H10" s="17">
        <v>0.37331183661762801</v>
      </c>
      <c r="I10" s="17">
        <v>0.23899164238465101</v>
      </c>
      <c r="J10" s="17">
        <v>0.194849029037583</v>
      </c>
      <c r="K10" s="17">
        <v>0.26472296130134498</v>
      </c>
      <c r="L10" s="17"/>
      <c r="M10" s="17">
        <v>0.26165070431777898</v>
      </c>
      <c r="N10" s="17">
        <v>0.26678617531424198</v>
      </c>
      <c r="O10" s="17">
        <v>0.27897754239596501</v>
      </c>
      <c r="P10" s="17">
        <v>0.24509141068842599</v>
      </c>
      <c r="Q10" s="17">
        <v>0.29202007390492901</v>
      </c>
      <c r="R10" s="17"/>
      <c r="S10" s="17">
        <v>0.29684097714636398</v>
      </c>
      <c r="T10" s="17">
        <v>0.24036349874341301</v>
      </c>
      <c r="U10" s="17">
        <v>0.33011607658751901</v>
      </c>
      <c r="V10" s="17">
        <v>0.27219843436407798</v>
      </c>
      <c r="W10" s="17"/>
      <c r="X10" s="17">
        <v>0.25884695810547098</v>
      </c>
      <c r="Y10" s="17">
        <v>0.30627432233548202</v>
      </c>
      <c r="Z10" s="17">
        <v>0.302536927453188</v>
      </c>
      <c r="AA10" s="17"/>
      <c r="AB10" s="17">
        <v>0.269647715636542</v>
      </c>
      <c r="AC10" s="17">
        <v>0.26981667585909402</v>
      </c>
      <c r="AD10" s="17"/>
      <c r="AE10" s="17">
        <v>0.228997026833756</v>
      </c>
      <c r="AF10" s="17">
        <v>0.27777385247582798</v>
      </c>
      <c r="AG10" s="17"/>
      <c r="AH10" s="17">
        <v>0.28405521162297698</v>
      </c>
      <c r="AI10" s="17">
        <v>0.17078818218055999</v>
      </c>
      <c r="AJ10" s="17"/>
      <c r="AK10" s="17">
        <v>0.20930119553794199</v>
      </c>
      <c r="AL10" s="17">
        <v>0.232822795694513</v>
      </c>
      <c r="AM10" s="17">
        <v>0.30501487615876599</v>
      </c>
      <c r="AN10" s="17">
        <v>0.26715705766710002</v>
      </c>
      <c r="AO10" s="17">
        <v>0.31861622106294502</v>
      </c>
      <c r="AP10" s="17"/>
      <c r="AQ10" s="17">
        <v>0.13699055170843</v>
      </c>
      <c r="AR10" s="17">
        <v>0.30411119731442399</v>
      </c>
      <c r="AS10" s="17"/>
      <c r="AT10" s="17">
        <v>0.21107971333998701</v>
      </c>
      <c r="AU10" s="17">
        <v>0.29795787736434098</v>
      </c>
      <c r="AV10" s="17"/>
      <c r="AW10" s="17">
        <v>0.34817964573552801</v>
      </c>
      <c r="AX10" s="17">
        <v>0.23184466972020801</v>
      </c>
      <c r="AY10" s="17">
        <v>0.30595696004467499</v>
      </c>
      <c r="AZ10" s="17">
        <v>0.31135101433405699</v>
      </c>
      <c r="BA10" s="17">
        <v>0.167626706459784</v>
      </c>
      <c r="BB10" s="17"/>
      <c r="BC10" s="17">
        <v>0.17821513168925299</v>
      </c>
      <c r="BD10" s="17"/>
      <c r="BE10" s="17">
        <v>0.24163802041826199</v>
      </c>
      <c r="BF10" s="17">
        <v>0.28907374960064802</v>
      </c>
      <c r="BG10" s="17">
        <v>0.31571132125638002</v>
      </c>
      <c r="BH10" s="17">
        <v>0.17307489241707499</v>
      </c>
      <c r="BI10" s="17"/>
      <c r="BJ10" s="17">
        <v>0.27630140552726401</v>
      </c>
      <c r="BK10" s="17"/>
      <c r="BL10" s="17">
        <v>0.28327806654809301</v>
      </c>
      <c r="BM10" s="17"/>
      <c r="BN10" s="17">
        <v>0.28416945752535799</v>
      </c>
      <c r="BO10" s="17"/>
      <c r="BP10" s="17">
        <v>0.27131192085593198</v>
      </c>
      <c r="BQ10" s="17">
        <v>0.285190868182571</v>
      </c>
    </row>
    <row r="11" spans="2:69" x14ac:dyDescent="0.35">
      <c r="B11" s="18" t="s">
        <v>332</v>
      </c>
      <c r="C11" s="17">
        <v>0.16099032173597</v>
      </c>
      <c r="D11" s="17">
        <v>0.16704304690434599</v>
      </c>
      <c r="E11" s="17">
        <v>0.15539848559255401</v>
      </c>
      <c r="F11" s="17"/>
      <c r="G11" s="17">
        <v>0.14966122637670501</v>
      </c>
      <c r="H11" s="17">
        <v>0.1405390029019</v>
      </c>
      <c r="I11" s="17">
        <v>0.16539070151385499</v>
      </c>
      <c r="J11" s="17">
        <v>0.160476794527418</v>
      </c>
      <c r="K11" s="17">
        <v>0.21184847002309001</v>
      </c>
      <c r="L11" s="17"/>
      <c r="M11" s="17">
        <v>0.209647211891477</v>
      </c>
      <c r="N11" s="17">
        <v>0.153715585354084</v>
      </c>
      <c r="O11" s="17">
        <v>0.18874555829476999</v>
      </c>
      <c r="P11" s="17">
        <v>0.19019893664451401</v>
      </c>
      <c r="Q11" s="17">
        <v>9.5330255090359903E-2</v>
      </c>
      <c r="R11" s="17"/>
      <c r="S11" s="17">
        <v>0.128494881897535</v>
      </c>
      <c r="T11" s="17">
        <v>0.19520045225100899</v>
      </c>
      <c r="U11" s="17">
        <v>0.10870450078457</v>
      </c>
      <c r="V11" s="17">
        <v>0.17425503648160401</v>
      </c>
      <c r="W11" s="17"/>
      <c r="X11" s="17">
        <v>0.16039924734451799</v>
      </c>
      <c r="Y11" s="17">
        <v>0.13888689573690799</v>
      </c>
      <c r="Z11" s="17">
        <v>0.18167295235506201</v>
      </c>
      <c r="AA11" s="17"/>
      <c r="AB11" s="17">
        <v>0.128761821831647</v>
      </c>
      <c r="AC11" s="17">
        <v>0.22574809923320899</v>
      </c>
      <c r="AD11" s="17"/>
      <c r="AE11" s="17">
        <v>0.19495335344641901</v>
      </c>
      <c r="AF11" s="17">
        <v>0.15425726621767</v>
      </c>
      <c r="AG11" s="17"/>
      <c r="AH11" s="17">
        <v>0.14678458517034201</v>
      </c>
      <c r="AI11" s="17">
        <v>0.18812136191217299</v>
      </c>
      <c r="AJ11" s="17"/>
      <c r="AK11" s="17">
        <v>0.14774786519703101</v>
      </c>
      <c r="AL11" s="17">
        <v>0.22306340755564</v>
      </c>
      <c r="AM11" s="17">
        <v>0.12405636806522501</v>
      </c>
      <c r="AN11" s="17">
        <v>0.120154989971266</v>
      </c>
      <c r="AO11" s="17">
        <v>0.207330182725632</v>
      </c>
      <c r="AP11" s="17"/>
      <c r="AQ11" s="17">
        <v>0.21900272823085801</v>
      </c>
      <c r="AR11" s="17">
        <v>0.14594998864671499</v>
      </c>
      <c r="AS11" s="17"/>
      <c r="AT11" s="17">
        <v>0.18912895572614999</v>
      </c>
      <c r="AU11" s="17">
        <v>0.14909514957421699</v>
      </c>
      <c r="AV11" s="17"/>
      <c r="AW11" s="17">
        <v>0.15787421902936899</v>
      </c>
      <c r="AX11" s="17">
        <v>0.13492743262692</v>
      </c>
      <c r="AY11" s="17">
        <v>0.186270563411328</v>
      </c>
      <c r="AZ11" s="17">
        <v>0.15490763828866899</v>
      </c>
      <c r="BA11" s="17">
        <v>0.228457252361602</v>
      </c>
      <c r="BB11" s="17"/>
      <c r="BC11" s="17">
        <v>0.155844782294006</v>
      </c>
      <c r="BD11" s="17"/>
      <c r="BE11" s="17">
        <v>0.15451765171163601</v>
      </c>
      <c r="BF11" s="17">
        <v>0.135221739698803</v>
      </c>
      <c r="BG11" s="17">
        <v>0.20421583574312199</v>
      </c>
      <c r="BH11" s="17">
        <v>0.17574263792176101</v>
      </c>
      <c r="BI11" s="17"/>
      <c r="BJ11" s="17">
        <v>0.15187547897099901</v>
      </c>
      <c r="BK11" s="17"/>
      <c r="BL11" s="17">
        <v>0.17729472005767699</v>
      </c>
      <c r="BM11" s="17"/>
      <c r="BN11" s="17">
        <v>0.107605391975635</v>
      </c>
      <c r="BO11" s="17"/>
      <c r="BP11" s="17">
        <v>0.15784859866915299</v>
      </c>
      <c r="BQ11" s="17">
        <v>0.18509948341128701</v>
      </c>
    </row>
    <row r="12" spans="2:69" x14ac:dyDescent="0.35">
      <c r="B12" s="18" t="s">
        <v>333</v>
      </c>
      <c r="C12" s="17">
        <v>0.247730654010867</v>
      </c>
      <c r="D12" s="17">
        <v>0.27303110975477002</v>
      </c>
      <c r="E12" s="17">
        <v>0.22435671930574999</v>
      </c>
      <c r="F12" s="17"/>
      <c r="G12" s="17">
        <v>0.198414438982046</v>
      </c>
      <c r="H12" s="17">
        <v>0.18175770481793399</v>
      </c>
      <c r="I12" s="17">
        <v>0.29794716181750402</v>
      </c>
      <c r="J12" s="17">
        <v>0.381637965061499</v>
      </c>
      <c r="K12" s="17">
        <v>0.24969944898428301</v>
      </c>
      <c r="L12" s="17"/>
      <c r="M12" s="17">
        <v>0.28027927054982998</v>
      </c>
      <c r="N12" s="17">
        <v>0.31631586544852103</v>
      </c>
      <c r="O12" s="17">
        <v>0.181971176077137</v>
      </c>
      <c r="P12" s="17">
        <v>0.20293878483928701</v>
      </c>
      <c r="Q12" s="17">
        <v>0.187235401440036</v>
      </c>
      <c r="R12" s="17"/>
      <c r="S12" s="17">
        <v>0.21560786451734101</v>
      </c>
      <c r="T12" s="17">
        <v>0.26055216259506098</v>
      </c>
      <c r="U12" s="17">
        <v>0.22362265374249701</v>
      </c>
      <c r="V12" s="17">
        <v>0.29814943329071902</v>
      </c>
      <c r="W12" s="17"/>
      <c r="X12" s="17">
        <v>0.246284755584433</v>
      </c>
      <c r="Y12" s="17">
        <v>0.404745366323846</v>
      </c>
      <c r="Z12" s="17">
        <v>0.132789855841556</v>
      </c>
      <c r="AA12" s="17"/>
      <c r="AB12" s="17">
        <v>0.249130883539188</v>
      </c>
      <c r="AC12" s="17">
        <v>0.244917127085652</v>
      </c>
      <c r="AD12" s="17"/>
      <c r="AE12" s="17">
        <v>0.21455518463989801</v>
      </c>
      <c r="AF12" s="17">
        <v>0.25430757797409698</v>
      </c>
      <c r="AG12" s="17"/>
      <c r="AH12" s="17">
        <v>0.27573851834548802</v>
      </c>
      <c r="AI12" s="17">
        <v>0.16424400067349701</v>
      </c>
      <c r="AJ12" s="17"/>
      <c r="AK12" s="17">
        <v>0.110130748940255</v>
      </c>
      <c r="AL12" s="17">
        <v>0.28843740260156298</v>
      </c>
      <c r="AM12" s="17">
        <v>0.25890818217735001</v>
      </c>
      <c r="AN12" s="17">
        <v>0.22579447150163401</v>
      </c>
      <c r="AO12" s="17">
        <v>0.232573980364675</v>
      </c>
      <c r="AP12" s="17"/>
      <c r="AQ12" s="17">
        <v>0.30287472061146098</v>
      </c>
      <c r="AR12" s="17">
        <v>0.23343396853132101</v>
      </c>
      <c r="AS12" s="17"/>
      <c r="AT12" s="17">
        <v>0.28244730086825798</v>
      </c>
      <c r="AU12" s="17">
        <v>0.22452015074225801</v>
      </c>
      <c r="AV12" s="17"/>
      <c r="AW12" s="17">
        <v>0.1194663743819</v>
      </c>
      <c r="AX12" s="17">
        <v>0.42992551624631398</v>
      </c>
      <c r="AY12" s="17">
        <v>5.0284245711426999E-2</v>
      </c>
      <c r="AZ12" s="17">
        <v>0.201451674769518</v>
      </c>
      <c r="BA12" s="17">
        <v>0.23433520074105499</v>
      </c>
      <c r="BB12" s="17"/>
      <c r="BC12" s="17">
        <v>0.33421566102391398</v>
      </c>
      <c r="BD12" s="17"/>
      <c r="BE12" s="17">
        <v>0.38014633641770601</v>
      </c>
      <c r="BF12" s="17">
        <v>1.7454571944673099E-2</v>
      </c>
      <c r="BG12" s="17">
        <v>0.166479246055591</v>
      </c>
      <c r="BH12" s="17">
        <v>0.31104258044016297</v>
      </c>
      <c r="BI12" s="17"/>
      <c r="BJ12" s="17">
        <v>0.256900449352025</v>
      </c>
      <c r="BK12" s="17"/>
      <c r="BL12" s="17">
        <v>0.24814502785428799</v>
      </c>
      <c r="BM12" s="17"/>
      <c r="BN12" s="17">
        <v>0.30440332535389403</v>
      </c>
      <c r="BO12" s="17"/>
      <c r="BP12" s="17">
        <v>0.241513263950249</v>
      </c>
      <c r="BQ12" s="17">
        <v>0.232642234871314</v>
      </c>
    </row>
    <row r="13" spans="2:69" ht="29" x14ac:dyDescent="0.35">
      <c r="B13" s="18" t="s">
        <v>334</v>
      </c>
      <c r="C13" s="17">
        <v>8.4179256117409201E-2</v>
      </c>
      <c r="D13" s="17">
        <v>6.1064153939150899E-2</v>
      </c>
      <c r="E13" s="17">
        <v>0.10553424254475501</v>
      </c>
      <c r="F13" s="17"/>
      <c r="G13" s="17">
        <v>0.13972167599904101</v>
      </c>
      <c r="H13" s="17">
        <v>7.58735506627852E-2</v>
      </c>
      <c r="I13" s="17">
        <v>4.0349847713418499E-2</v>
      </c>
      <c r="J13" s="17">
        <v>2.8901196842920002E-2</v>
      </c>
      <c r="K13" s="17">
        <v>0.115822634271515</v>
      </c>
      <c r="L13" s="17"/>
      <c r="M13" s="17">
        <v>8.6898328491274004E-2</v>
      </c>
      <c r="N13" s="17">
        <v>8.19280163693719E-2</v>
      </c>
      <c r="O13" s="17">
        <v>8.7779476709145807E-2</v>
      </c>
      <c r="P13" s="17">
        <v>0.109899080100739</v>
      </c>
      <c r="Q13" s="17">
        <v>6.1352073224443499E-2</v>
      </c>
      <c r="R13" s="17"/>
      <c r="S13" s="17">
        <v>0.11588271390631499</v>
      </c>
      <c r="T13" s="17">
        <v>7.9553424486248095E-2</v>
      </c>
      <c r="U13" s="17">
        <v>9.10310089594394E-2</v>
      </c>
      <c r="V13" s="17">
        <v>2.7379686617203702E-2</v>
      </c>
      <c r="W13" s="17"/>
      <c r="X13" s="17">
        <v>8.2394591170773093E-2</v>
      </c>
      <c r="Y13" s="17">
        <v>3.2743493070957697E-2</v>
      </c>
      <c r="Z13" s="17">
        <v>0.134627198917744</v>
      </c>
      <c r="AA13" s="17"/>
      <c r="AB13" s="17">
        <v>0.100305372687488</v>
      </c>
      <c r="AC13" s="17">
        <v>5.1776523385824301E-2</v>
      </c>
      <c r="AD13" s="17"/>
      <c r="AE13" s="17">
        <v>5.53513431253502E-2</v>
      </c>
      <c r="AF13" s="17">
        <v>8.9894291815843005E-2</v>
      </c>
      <c r="AG13" s="17"/>
      <c r="AH13" s="17">
        <v>7.4644239851861902E-2</v>
      </c>
      <c r="AI13" s="17">
        <v>0.160869176285618</v>
      </c>
      <c r="AJ13" s="17"/>
      <c r="AK13" s="17">
        <v>6.4257552016582495E-2</v>
      </c>
      <c r="AL13" s="17">
        <v>6.9055243536388602E-2</v>
      </c>
      <c r="AM13" s="17">
        <v>9.07477543019901E-2</v>
      </c>
      <c r="AN13" s="17">
        <v>9.5994919613457297E-2</v>
      </c>
      <c r="AO13" s="17">
        <v>0.10836650738339</v>
      </c>
      <c r="AP13" s="17"/>
      <c r="AQ13" s="17">
        <v>0.10474926697199401</v>
      </c>
      <c r="AR13" s="17">
        <v>7.8846262132237901E-2</v>
      </c>
      <c r="AS13" s="17"/>
      <c r="AT13" s="17">
        <v>8.3804851611554307E-2</v>
      </c>
      <c r="AU13" s="17">
        <v>8.3860842731984797E-2</v>
      </c>
      <c r="AV13" s="17"/>
      <c r="AW13" s="17">
        <v>0.18649523428615</v>
      </c>
      <c r="AX13" s="17">
        <v>7.3572069957448402E-2</v>
      </c>
      <c r="AY13" s="17">
        <v>3.5617449744121399E-2</v>
      </c>
      <c r="AZ13" s="17">
        <v>0.13169031187592001</v>
      </c>
      <c r="BA13" s="17">
        <v>8.7430993092034406E-2</v>
      </c>
      <c r="BB13" s="17"/>
      <c r="BC13" s="17">
        <v>0.13838707008891299</v>
      </c>
      <c r="BD13" s="17"/>
      <c r="BE13" s="17">
        <v>7.0594290981634306E-2</v>
      </c>
      <c r="BF13" s="17">
        <v>3.6546500367068899E-2</v>
      </c>
      <c r="BG13" s="17">
        <v>0.105117219740909</v>
      </c>
      <c r="BH13" s="17">
        <v>0.141879557324571</v>
      </c>
      <c r="BI13" s="17"/>
      <c r="BJ13" s="17">
        <v>7.8016464248199496E-2</v>
      </c>
      <c r="BK13" s="17"/>
      <c r="BL13" s="17">
        <v>8.3777504081076704E-2</v>
      </c>
      <c r="BM13" s="17"/>
      <c r="BN13" s="17">
        <v>4.6477282277145697E-2</v>
      </c>
      <c r="BO13" s="17"/>
      <c r="BP13" s="17">
        <v>9.4386205323052502E-2</v>
      </c>
      <c r="BQ13" s="17">
        <v>4.6747789936437897E-2</v>
      </c>
    </row>
    <row r="14" spans="2:69" x14ac:dyDescent="0.35">
      <c r="B14" s="18" t="s">
        <v>141</v>
      </c>
      <c r="C14" s="19">
        <v>3.3115350248392399E-2</v>
      </c>
      <c r="D14" s="19">
        <v>2.2299594009396798E-2</v>
      </c>
      <c r="E14" s="19">
        <v>4.3107533103741498E-2</v>
      </c>
      <c r="F14" s="19"/>
      <c r="G14" s="19">
        <v>4.0837555914880197E-2</v>
      </c>
      <c r="H14" s="19">
        <v>5.1663295092029798E-2</v>
      </c>
      <c r="I14" s="19">
        <v>3.5017861110474897E-2</v>
      </c>
      <c r="J14" s="19">
        <v>0</v>
      </c>
      <c r="K14" s="19">
        <v>1.42532713340801E-2</v>
      </c>
      <c r="L14" s="19"/>
      <c r="M14" s="19">
        <v>0</v>
      </c>
      <c r="N14" s="19">
        <v>2.1888351307826098E-2</v>
      </c>
      <c r="O14" s="19">
        <v>4.3614029411102997E-2</v>
      </c>
      <c r="P14" s="19">
        <v>6.0106524470024299E-2</v>
      </c>
      <c r="Q14" s="19">
        <v>4.1103324857139599E-2</v>
      </c>
      <c r="R14" s="19"/>
      <c r="S14" s="19">
        <v>7.3335392307217098E-2</v>
      </c>
      <c r="T14" s="19">
        <v>8.8530438789013403E-3</v>
      </c>
      <c r="U14" s="19">
        <v>0</v>
      </c>
      <c r="V14" s="19">
        <v>1.6361049332772399E-2</v>
      </c>
      <c r="W14" s="19"/>
      <c r="X14" s="19">
        <v>4.1204145803540503E-2</v>
      </c>
      <c r="Y14" s="19">
        <v>1.69036384208773E-2</v>
      </c>
      <c r="Z14" s="19">
        <v>0</v>
      </c>
      <c r="AA14" s="19"/>
      <c r="AB14" s="19">
        <v>4.5821562011609501E-2</v>
      </c>
      <c r="AC14" s="19">
        <v>7.5843439453391198E-3</v>
      </c>
      <c r="AD14" s="19"/>
      <c r="AE14" s="19">
        <v>5.3053217569907302E-2</v>
      </c>
      <c r="AF14" s="19">
        <v>2.9162735866474301E-2</v>
      </c>
      <c r="AG14" s="19"/>
      <c r="AH14" s="19">
        <v>3.4656413858620401E-2</v>
      </c>
      <c r="AI14" s="19">
        <v>4.5462045601654399E-2</v>
      </c>
      <c r="AJ14" s="19"/>
      <c r="AK14" s="19">
        <v>3.0192053949938801E-2</v>
      </c>
      <c r="AL14" s="19">
        <v>3.4898106593562503E-2</v>
      </c>
      <c r="AM14" s="19">
        <v>2.29652752939144E-2</v>
      </c>
      <c r="AN14" s="19">
        <v>5.5118240984654197E-2</v>
      </c>
      <c r="AO14" s="19">
        <v>2.80760401598854E-2</v>
      </c>
      <c r="AP14" s="19"/>
      <c r="AQ14" s="19">
        <v>3.9171754661411401E-2</v>
      </c>
      <c r="AR14" s="19">
        <v>3.1545163021233197E-2</v>
      </c>
      <c r="AS14" s="19"/>
      <c r="AT14" s="19">
        <v>2.5726892983654201E-2</v>
      </c>
      <c r="AU14" s="19">
        <v>3.7314319242631198E-2</v>
      </c>
      <c r="AV14" s="19"/>
      <c r="AW14" s="19">
        <v>8.5562476070582594E-2</v>
      </c>
      <c r="AX14" s="19">
        <v>4.3203599999247097E-2</v>
      </c>
      <c r="AY14" s="19">
        <v>1.64588411690989E-2</v>
      </c>
      <c r="AZ14" s="19">
        <v>1.4132809341091899E-2</v>
      </c>
      <c r="BA14" s="19">
        <v>4.35758955749646E-2</v>
      </c>
      <c r="BB14" s="19"/>
      <c r="BC14" s="19">
        <v>3.0155321024960699E-2</v>
      </c>
      <c r="BD14" s="19"/>
      <c r="BE14" s="19">
        <v>5.0003447135419397E-2</v>
      </c>
      <c r="BF14" s="19">
        <v>1.59540698175464E-2</v>
      </c>
      <c r="BG14" s="19">
        <v>1.7059618215401799E-2</v>
      </c>
      <c r="BH14" s="19">
        <v>4.0308747374887897E-2</v>
      </c>
      <c r="BI14" s="19"/>
      <c r="BJ14" s="19">
        <v>3.2670397657448599E-2</v>
      </c>
      <c r="BK14" s="19"/>
      <c r="BL14" s="19">
        <v>1.3840191368736999E-2</v>
      </c>
      <c r="BM14" s="19"/>
      <c r="BN14" s="19">
        <v>1.41873588725305E-2</v>
      </c>
      <c r="BO14" s="19"/>
      <c r="BP14" s="19">
        <v>3.4695038630718301E-2</v>
      </c>
      <c r="BQ14" s="19">
        <v>2.9921043033599399E-2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147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7.5870010716656194E-2</v>
      </c>
      <c r="D9" s="17">
        <v>0.10615284852686201</v>
      </c>
      <c r="E9" s="17">
        <v>4.6902768215263603E-2</v>
      </c>
      <c r="F9" s="17"/>
      <c r="G9" s="17">
        <v>6.0901523618913198E-2</v>
      </c>
      <c r="H9" s="17">
        <v>8.5918637483056406E-2</v>
      </c>
      <c r="I9" s="17">
        <v>4.8103751022813897E-2</v>
      </c>
      <c r="J9" s="17">
        <v>5.3513900431341098E-2</v>
      </c>
      <c r="K9" s="17">
        <v>0.17569468433270399</v>
      </c>
      <c r="L9" s="17"/>
      <c r="M9" s="17">
        <v>4.2735355699845802E-2</v>
      </c>
      <c r="N9" s="17">
        <v>1.8829685532827298E-2</v>
      </c>
      <c r="O9" s="17">
        <v>9.1723005710496103E-2</v>
      </c>
      <c r="P9" s="17">
        <v>5.4331168511407103E-2</v>
      </c>
      <c r="Q9" s="17">
        <v>0.18606710924126599</v>
      </c>
      <c r="R9" s="17"/>
      <c r="S9" s="17">
        <v>0.154527839442481</v>
      </c>
      <c r="T9" s="17">
        <v>4.9666581705257999E-2</v>
      </c>
      <c r="U9" s="17">
        <v>9.2942300715831705E-2</v>
      </c>
      <c r="V9" s="17">
        <v>3.99748590493232E-2</v>
      </c>
      <c r="W9" s="17"/>
      <c r="X9" s="17">
        <v>5.7611290353770703E-2</v>
      </c>
      <c r="Y9" s="17">
        <v>3.94935737716091E-2</v>
      </c>
      <c r="Z9" s="17">
        <v>0.22678802269082399</v>
      </c>
      <c r="AA9" s="17"/>
      <c r="AB9" s="17">
        <v>8.1787551378041806E-2</v>
      </c>
      <c r="AC9" s="17">
        <v>6.5945270870234801E-2</v>
      </c>
      <c r="AD9" s="17"/>
      <c r="AE9" s="17">
        <v>4.7009135923739002E-2</v>
      </c>
      <c r="AF9" s="17">
        <v>8.2446469707565306E-2</v>
      </c>
      <c r="AG9" s="17"/>
      <c r="AH9" s="17">
        <v>5.4978196242888501E-2</v>
      </c>
      <c r="AI9" s="17">
        <v>4.8824594911064403E-2</v>
      </c>
      <c r="AJ9" s="17"/>
      <c r="AK9" s="17">
        <v>9.9043071675474104E-2</v>
      </c>
      <c r="AL9" s="17">
        <v>0.124312693468302</v>
      </c>
      <c r="AM9" s="17">
        <v>6.0351366457908999E-2</v>
      </c>
      <c r="AN9" s="17">
        <v>2.0296623819975001E-2</v>
      </c>
      <c r="AO9" s="17">
        <v>4.2023207160121E-2</v>
      </c>
      <c r="AP9" s="17"/>
      <c r="AQ9" s="17">
        <v>4.4345959643876998E-2</v>
      </c>
      <c r="AR9" s="17">
        <v>8.5067474430262899E-2</v>
      </c>
      <c r="AS9" s="17"/>
      <c r="AT9" s="17">
        <v>5.1983314834168098E-2</v>
      </c>
      <c r="AU9" s="17">
        <v>8.83817270297452E-2</v>
      </c>
      <c r="AV9" s="17"/>
      <c r="AW9" s="17">
        <v>8.8867367137378306E-2</v>
      </c>
      <c r="AX9" s="17">
        <v>2.81217792812989E-2</v>
      </c>
      <c r="AY9" s="17">
        <v>0.14671405660450801</v>
      </c>
      <c r="AZ9" s="17">
        <v>0</v>
      </c>
      <c r="BA9" s="17">
        <v>0.15521707569683901</v>
      </c>
      <c r="BB9" s="17"/>
      <c r="BC9" s="17">
        <v>0.14447382544197901</v>
      </c>
      <c r="BD9" s="17"/>
      <c r="BE9" s="17">
        <v>2.00093268670921E-2</v>
      </c>
      <c r="BF9" s="17">
        <v>0.17180183147411501</v>
      </c>
      <c r="BG9" s="17">
        <v>2.4139141455570098E-2</v>
      </c>
      <c r="BH9" s="17">
        <v>0.171203936059105</v>
      </c>
      <c r="BI9" s="17"/>
      <c r="BJ9" s="17">
        <v>6.5550087097453497E-2</v>
      </c>
      <c r="BK9" s="17"/>
      <c r="BL9" s="17">
        <v>5.3113413492878098E-2</v>
      </c>
      <c r="BM9" s="17"/>
      <c r="BN9" s="17">
        <v>8.1027705417142104E-2</v>
      </c>
      <c r="BO9" s="17"/>
      <c r="BP9" s="17">
        <v>8.3963757411949599E-2</v>
      </c>
      <c r="BQ9" s="17">
        <v>2.63470492137329E-2</v>
      </c>
    </row>
    <row r="10" spans="2:69" x14ac:dyDescent="0.35">
      <c r="B10" s="18" t="s">
        <v>138</v>
      </c>
      <c r="C10" s="17">
        <v>0.18577523099552301</v>
      </c>
      <c r="D10" s="17">
        <v>0.228009952877893</v>
      </c>
      <c r="E10" s="17">
        <v>0.14537533722027099</v>
      </c>
      <c r="F10" s="17"/>
      <c r="G10" s="17">
        <v>0.209953277821914</v>
      </c>
      <c r="H10" s="17">
        <v>0.20854337398810399</v>
      </c>
      <c r="I10" s="17">
        <v>0.12842559145726101</v>
      </c>
      <c r="J10" s="17">
        <v>0.23940355937029001</v>
      </c>
      <c r="K10" s="17">
        <v>0.15581465828226301</v>
      </c>
      <c r="L10" s="17"/>
      <c r="M10" s="17">
        <v>0.13655277261282001</v>
      </c>
      <c r="N10" s="17">
        <v>0.186785192201186</v>
      </c>
      <c r="O10" s="17">
        <v>0.26663787577140902</v>
      </c>
      <c r="P10" s="17">
        <v>0.223103561582084</v>
      </c>
      <c r="Q10" s="17">
        <v>8.3733760736864199E-2</v>
      </c>
      <c r="R10" s="17"/>
      <c r="S10" s="17">
        <v>0.171808130081606</v>
      </c>
      <c r="T10" s="17">
        <v>0.15321097469570299</v>
      </c>
      <c r="U10" s="17">
        <v>0.15997339788471099</v>
      </c>
      <c r="V10" s="17">
        <v>0.21194012406675999</v>
      </c>
      <c r="W10" s="17"/>
      <c r="X10" s="17">
        <v>0.18519824538487401</v>
      </c>
      <c r="Y10" s="17">
        <v>0.214304606296115</v>
      </c>
      <c r="Z10" s="17">
        <v>0.159445650684232</v>
      </c>
      <c r="AA10" s="17"/>
      <c r="AB10" s="17">
        <v>0.205742271442412</v>
      </c>
      <c r="AC10" s="17">
        <v>0.15228704844166599</v>
      </c>
      <c r="AD10" s="17"/>
      <c r="AE10" s="17">
        <v>0.183573836195076</v>
      </c>
      <c r="AF10" s="17">
        <v>0.186276857600115</v>
      </c>
      <c r="AG10" s="17"/>
      <c r="AH10" s="17">
        <v>0.17891634750954499</v>
      </c>
      <c r="AI10" s="17">
        <v>0.19062491250178801</v>
      </c>
      <c r="AJ10" s="17"/>
      <c r="AK10" s="17">
        <v>0.13048312877159099</v>
      </c>
      <c r="AL10" s="17">
        <v>0.23468585336913</v>
      </c>
      <c r="AM10" s="17">
        <v>0.17967626225259301</v>
      </c>
      <c r="AN10" s="17">
        <v>0.187825531599702</v>
      </c>
      <c r="AO10" s="17">
        <v>7.5909545206541099E-2</v>
      </c>
      <c r="AP10" s="17"/>
      <c r="AQ10" s="17">
        <v>0.16054509150239599</v>
      </c>
      <c r="AR10" s="17">
        <v>0.19313638175440001</v>
      </c>
      <c r="AS10" s="17"/>
      <c r="AT10" s="17">
        <v>0.16437092224359201</v>
      </c>
      <c r="AU10" s="17">
        <v>0.19861327261039599</v>
      </c>
      <c r="AV10" s="17"/>
      <c r="AW10" s="17">
        <v>0.10154366066562701</v>
      </c>
      <c r="AX10" s="17">
        <v>0.176883661121745</v>
      </c>
      <c r="AY10" s="17">
        <v>0.27942829363292898</v>
      </c>
      <c r="AZ10" s="17">
        <v>9.9668083782637404E-2</v>
      </c>
      <c r="BA10" s="17">
        <v>9.5507717112761903E-2</v>
      </c>
      <c r="BB10" s="17"/>
      <c r="BC10" s="17">
        <v>0.122960535052871</v>
      </c>
      <c r="BD10" s="17"/>
      <c r="BE10" s="17">
        <v>0.20850997338828101</v>
      </c>
      <c r="BF10" s="17">
        <v>0.290436173194976</v>
      </c>
      <c r="BG10" s="17">
        <v>0.109880005868499</v>
      </c>
      <c r="BH10" s="17">
        <v>0.100471394835897</v>
      </c>
      <c r="BI10" s="17"/>
      <c r="BJ10" s="17">
        <v>0.191116364142145</v>
      </c>
      <c r="BK10" s="17"/>
      <c r="BL10" s="17">
        <v>0.21629077714748801</v>
      </c>
      <c r="BM10" s="17"/>
      <c r="BN10" s="17">
        <v>0.150451918431074</v>
      </c>
      <c r="BO10" s="17"/>
      <c r="BP10" s="17">
        <v>0.18133820038303899</v>
      </c>
      <c r="BQ10" s="17">
        <v>0.25313435730946199</v>
      </c>
    </row>
    <row r="11" spans="2:69" x14ac:dyDescent="0.35">
      <c r="B11" s="18" t="s">
        <v>139</v>
      </c>
      <c r="C11" s="17">
        <v>0.28938513122693399</v>
      </c>
      <c r="D11" s="17">
        <v>0.313564280746567</v>
      </c>
      <c r="E11" s="17">
        <v>0.26625641086055701</v>
      </c>
      <c r="F11" s="17"/>
      <c r="G11" s="17">
        <v>0.20178431901195301</v>
      </c>
      <c r="H11" s="17">
        <v>0.29410409343668797</v>
      </c>
      <c r="I11" s="17">
        <v>0.29087468704164599</v>
      </c>
      <c r="J11" s="17">
        <v>0.28742293083899101</v>
      </c>
      <c r="K11" s="17">
        <v>0.47518755778335298</v>
      </c>
      <c r="L11" s="17"/>
      <c r="M11" s="17">
        <v>0.39505764326097098</v>
      </c>
      <c r="N11" s="17">
        <v>0.332277876488343</v>
      </c>
      <c r="O11" s="17">
        <v>0.267690576651471</v>
      </c>
      <c r="P11" s="17">
        <v>0.33149461116393097</v>
      </c>
      <c r="Q11" s="17">
        <v>0.172740943304342</v>
      </c>
      <c r="R11" s="17"/>
      <c r="S11" s="17">
        <v>0.23191015149997099</v>
      </c>
      <c r="T11" s="17">
        <v>0.34597216339897802</v>
      </c>
      <c r="U11" s="17">
        <v>0.33642221549317303</v>
      </c>
      <c r="V11" s="17">
        <v>0.34626751973918701</v>
      </c>
      <c r="W11" s="17"/>
      <c r="X11" s="17">
        <v>0.31735734460235099</v>
      </c>
      <c r="Y11" s="17">
        <v>0.15710614185202801</v>
      </c>
      <c r="Z11" s="17">
        <v>0.255181262141007</v>
      </c>
      <c r="AA11" s="17"/>
      <c r="AB11" s="17">
        <v>0.24060994008255901</v>
      </c>
      <c r="AC11" s="17">
        <v>0.37118956836857198</v>
      </c>
      <c r="AD11" s="17"/>
      <c r="AE11" s="17">
        <v>0.29294485657359298</v>
      </c>
      <c r="AF11" s="17">
        <v>0.28857398506698001</v>
      </c>
      <c r="AG11" s="17"/>
      <c r="AH11" s="17">
        <v>0.310391591283807</v>
      </c>
      <c r="AI11" s="17">
        <v>0.180048181294787</v>
      </c>
      <c r="AJ11" s="17"/>
      <c r="AK11" s="17">
        <v>0.24868207509648901</v>
      </c>
      <c r="AL11" s="17">
        <v>0.243795972181335</v>
      </c>
      <c r="AM11" s="17">
        <v>0.28978993777017997</v>
      </c>
      <c r="AN11" s="17">
        <v>0.26643280048735402</v>
      </c>
      <c r="AO11" s="17">
        <v>0.55204879051939304</v>
      </c>
      <c r="AP11" s="17"/>
      <c r="AQ11" s="17">
        <v>0.17189712531478099</v>
      </c>
      <c r="AR11" s="17">
        <v>0.32366345632754701</v>
      </c>
      <c r="AS11" s="17"/>
      <c r="AT11" s="17">
        <v>0.16291441319126099</v>
      </c>
      <c r="AU11" s="17">
        <v>0.34549425681676199</v>
      </c>
      <c r="AV11" s="17"/>
      <c r="AW11" s="17">
        <v>0.244097625705504</v>
      </c>
      <c r="AX11" s="17">
        <v>0.231239618449576</v>
      </c>
      <c r="AY11" s="17">
        <v>0.38725412132658499</v>
      </c>
      <c r="AZ11" s="17">
        <v>0.40344399362723898</v>
      </c>
      <c r="BA11" s="17">
        <v>0.205597593184348</v>
      </c>
      <c r="BB11" s="17"/>
      <c r="BC11" s="17">
        <v>0.19625751912303199</v>
      </c>
      <c r="BD11" s="17"/>
      <c r="BE11" s="17">
        <v>0.29444419836626801</v>
      </c>
      <c r="BF11" s="17">
        <v>0.45467923302607699</v>
      </c>
      <c r="BG11" s="17">
        <v>0.37198545449433801</v>
      </c>
      <c r="BH11" s="17">
        <v>0.11562756315026999</v>
      </c>
      <c r="BI11" s="17"/>
      <c r="BJ11" s="17">
        <v>0.29999216323542099</v>
      </c>
      <c r="BK11" s="17"/>
      <c r="BL11" s="17">
        <v>0.27474885252958298</v>
      </c>
      <c r="BM11" s="17"/>
      <c r="BN11" s="17">
        <v>0.31631857540798097</v>
      </c>
      <c r="BO11" s="17"/>
      <c r="BP11" s="17">
        <v>0.29914091523339198</v>
      </c>
      <c r="BQ11" s="17">
        <v>0.32926760593124899</v>
      </c>
    </row>
    <row r="12" spans="2:69" x14ac:dyDescent="0.35">
      <c r="B12" s="18" t="s">
        <v>140</v>
      </c>
      <c r="C12" s="17">
        <v>0.41227165187081299</v>
      </c>
      <c r="D12" s="17">
        <v>0.322951650099909</v>
      </c>
      <c r="E12" s="17">
        <v>0.49771127175513502</v>
      </c>
      <c r="F12" s="17"/>
      <c r="G12" s="17">
        <v>0.450943829921648</v>
      </c>
      <c r="H12" s="17">
        <v>0.388562397311915</v>
      </c>
      <c r="I12" s="17">
        <v>0.50476085850918695</v>
      </c>
      <c r="J12" s="17">
        <v>0.41965960935937802</v>
      </c>
      <c r="K12" s="17">
        <v>0.16041074393705099</v>
      </c>
      <c r="L12" s="17"/>
      <c r="M12" s="17">
        <v>0.38291887272651698</v>
      </c>
      <c r="N12" s="17">
        <v>0.43885406561012802</v>
      </c>
      <c r="O12" s="17">
        <v>0.31735814899322401</v>
      </c>
      <c r="P12" s="17">
        <v>0.35499788741843502</v>
      </c>
      <c r="Q12" s="17">
        <v>0.52160200196792095</v>
      </c>
      <c r="R12" s="17"/>
      <c r="S12" s="17">
        <v>0.40119805953698201</v>
      </c>
      <c r="T12" s="17">
        <v>0.39222344576257301</v>
      </c>
      <c r="U12" s="17">
        <v>0.38661557240588401</v>
      </c>
      <c r="V12" s="17">
        <v>0.38553811243828801</v>
      </c>
      <c r="W12" s="17"/>
      <c r="X12" s="17">
        <v>0.40057303247604598</v>
      </c>
      <c r="Y12" s="17">
        <v>0.53248109111566699</v>
      </c>
      <c r="Z12" s="17">
        <v>0.35858506448393701</v>
      </c>
      <c r="AA12" s="17"/>
      <c r="AB12" s="17">
        <v>0.42677580509537699</v>
      </c>
      <c r="AC12" s="17">
        <v>0.38794567665854801</v>
      </c>
      <c r="AD12" s="17"/>
      <c r="AE12" s="17">
        <v>0.43068851210592701</v>
      </c>
      <c r="AF12" s="17">
        <v>0.40807504567136199</v>
      </c>
      <c r="AG12" s="17"/>
      <c r="AH12" s="17">
        <v>0.41145400152141898</v>
      </c>
      <c r="AI12" s="17">
        <v>0.55801179171372794</v>
      </c>
      <c r="AJ12" s="17"/>
      <c r="AK12" s="17">
        <v>0.48621082726187798</v>
      </c>
      <c r="AL12" s="17">
        <v>0.367900553150182</v>
      </c>
      <c r="AM12" s="17">
        <v>0.43367838588698998</v>
      </c>
      <c r="AN12" s="17">
        <v>0.48180969744329299</v>
      </c>
      <c r="AO12" s="17">
        <v>0.27749858252698301</v>
      </c>
      <c r="AP12" s="17"/>
      <c r="AQ12" s="17">
        <v>0.60543646863659295</v>
      </c>
      <c r="AR12" s="17">
        <v>0.35591384465729597</v>
      </c>
      <c r="AS12" s="17"/>
      <c r="AT12" s="17">
        <v>0.59848132210440597</v>
      </c>
      <c r="AU12" s="17">
        <v>0.32337195285134301</v>
      </c>
      <c r="AV12" s="17"/>
      <c r="AW12" s="17">
        <v>0.44498701193249601</v>
      </c>
      <c r="AX12" s="17">
        <v>0.50925571839944395</v>
      </c>
      <c r="AY12" s="17">
        <v>0.18660352843597799</v>
      </c>
      <c r="AZ12" s="17">
        <v>0.43865640547734702</v>
      </c>
      <c r="BA12" s="17">
        <v>0.54367761400605097</v>
      </c>
      <c r="BB12" s="17"/>
      <c r="BC12" s="17">
        <v>0.53630812038211695</v>
      </c>
      <c r="BD12" s="17"/>
      <c r="BE12" s="17">
        <v>0.424223414978535</v>
      </c>
      <c r="BF12" s="17">
        <v>8.3082762304832303E-2</v>
      </c>
      <c r="BG12" s="17">
        <v>0.43811968143729102</v>
      </c>
      <c r="BH12" s="17">
        <v>0.61269710595472904</v>
      </c>
      <c r="BI12" s="17"/>
      <c r="BJ12" s="17">
        <v>0.40131950487119999</v>
      </c>
      <c r="BK12" s="17"/>
      <c r="BL12" s="17">
        <v>0.42648034556520298</v>
      </c>
      <c r="BM12" s="17"/>
      <c r="BN12" s="17">
        <v>0.43991328407145502</v>
      </c>
      <c r="BO12" s="17"/>
      <c r="BP12" s="17">
        <v>0.41362002616518101</v>
      </c>
      <c r="BQ12" s="17">
        <v>0.367536024716687</v>
      </c>
    </row>
    <row r="13" spans="2:69" x14ac:dyDescent="0.35">
      <c r="B13" s="18" t="s">
        <v>141</v>
      </c>
      <c r="C13" s="19">
        <v>3.6697975190074103E-2</v>
      </c>
      <c r="D13" s="19">
        <v>2.93212677487685E-2</v>
      </c>
      <c r="E13" s="19">
        <v>4.3754211948774102E-2</v>
      </c>
      <c r="F13" s="19"/>
      <c r="G13" s="19">
        <v>7.6417049625571096E-2</v>
      </c>
      <c r="H13" s="19">
        <v>2.28714977802369E-2</v>
      </c>
      <c r="I13" s="19">
        <v>2.78351119690925E-2</v>
      </c>
      <c r="J13" s="19">
        <v>0</v>
      </c>
      <c r="K13" s="19">
        <v>3.2892355664629801E-2</v>
      </c>
      <c r="L13" s="19"/>
      <c r="M13" s="19">
        <v>4.2735355699845802E-2</v>
      </c>
      <c r="N13" s="19">
        <v>2.3253180167516201E-2</v>
      </c>
      <c r="O13" s="19">
        <v>5.6590392873400702E-2</v>
      </c>
      <c r="P13" s="19">
        <v>3.6072771324143098E-2</v>
      </c>
      <c r="Q13" s="19">
        <v>3.5856184749606501E-2</v>
      </c>
      <c r="R13" s="19"/>
      <c r="S13" s="19">
        <v>4.0555819438959098E-2</v>
      </c>
      <c r="T13" s="19">
        <v>5.8926834437488598E-2</v>
      </c>
      <c r="U13" s="19">
        <v>2.4046513500401101E-2</v>
      </c>
      <c r="V13" s="19">
        <v>1.6279384706441601E-2</v>
      </c>
      <c r="W13" s="19"/>
      <c r="X13" s="19">
        <v>3.92600871829583E-2</v>
      </c>
      <c r="Y13" s="19">
        <v>5.6614586964580403E-2</v>
      </c>
      <c r="Z13" s="19">
        <v>0</v>
      </c>
      <c r="AA13" s="19"/>
      <c r="AB13" s="19">
        <v>4.5084432001609401E-2</v>
      </c>
      <c r="AC13" s="19">
        <v>2.2632435660980402E-2</v>
      </c>
      <c r="AD13" s="19"/>
      <c r="AE13" s="19">
        <v>4.5783659201664301E-2</v>
      </c>
      <c r="AF13" s="19">
        <v>3.4627641953978099E-2</v>
      </c>
      <c r="AG13" s="19"/>
      <c r="AH13" s="19">
        <v>4.4259863442341098E-2</v>
      </c>
      <c r="AI13" s="19">
        <v>2.24905195786319E-2</v>
      </c>
      <c r="AJ13" s="19"/>
      <c r="AK13" s="19">
        <v>3.5580897194567203E-2</v>
      </c>
      <c r="AL13" s="19">
        <v>2.9304927831052301E-2</v>
      </c>
      <c r="AM13" s="19">
        <v>3.6504047632328597E-2</v>
      </c>
      <c r="AN13" s="19">
        <v>4.3635346649675298E-2</v>
      </c>
      <c r="AO13" s="19">
        <v>5.2519874586962501E-2</v>
      </c>
      <c r="AP13" s="19"/>
      <c r="AQ13" s="19">
        <v>1.7775354902351801E-2</v>
      </c>
      <c r="AR13" s="19">
        <v>4.2218842830494999E-2</v>
      </c>
      <c r="AS13" s="19"/>
      <c r="AT13" s="19">
        <v>2.2250027626573299E-2</v>
      </c>
      <c r="AU13" s="19">
        <v>4.4138790691753298E-2</v>
      </c>
      <c r="AV13" s="19"/>
      <c r="AW13" s="19">
        <v>0.12050433455899499</v>
      </c>
      <c r="AX13" s="19">
        <v>5.4499222747936303E-2</v>
      </c>
      <c r="AY13" s="19">
        <v>0</v>
      </c>
      <c r="AZ13" s="19">
        <v>5.8231517112776403E-2</v>
      </c>
      <c r="BA13" s="19">
        <v>0</v>
      </c>
      <c r="BB13" s="19"/>
      <c r="BC13" s="19">
        <v>0</v>
      </c>
      <c r="BD13" s="19"/>
      <c r="BE13" s="19">
        <v>5.2813086399823801E-2</v>
      </c>
      <c r="BF13" s="19">
        <v>0</v>
      </c>
      <c r="BG13" s="19">
        <v>5.5875716744301501E-2</v>
      </c>
      <c r="BH13" s="19">
        <v>0</v>
      </c>
      <c r="BI13" s="19"/>
      <c r="BJ13" s="19">
        <v>4.2021880653781402E-2</v>
      </c>
      <c r="BK13" s="19"/>
      <c r="BL13" s="19">
        <v>2.9366611264847801E-2</v>
      </c>
      <c r="BM13" s="19"/>
      <c r="BN13" s="19">
        <v>1.2288516672347099E-2</v>
      </c>
      <c r="BO13" s="19"/>
      <c r="BP13" s="19">
        <v>2.19371008064373E-2</v>
      </c>
      <c r="BQ13" s="19">
        <v>2.3714962828869202E-2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351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466</v>
      </c>
      <c r="D7" s="10">
        <v>261</v>
      </c>
      <c r="E7" s="10">
        <v>205</v>
      </c>
      <c r="F7" s="10"/>
      <c r="G7" s="10">
        <v>142</v>
      </c>
      <c r="H7" s="10">
        <v>117</v>
      </c>
      <c r="I7" s="10">
        <v>95</v>
      </c>
      <c r="J7" s="10">
        <v>70</v>
      </c>
      <c r="K7" s="10">
        <v>42</v>
      </c>
      <c r="L7" s="10"/>
      <c r="M7" s="10">
        <v>46</v>
      </c>
      <c r="N7" s="10">
        <v>177</v>
      </c>
      <c r="O7" s="10">
        <v>84</v>
      </c>
      <c r="P7" s="10">
        <v>72</v>
      </c>
      <c r="Q7" s="10">
        <v>87</v>
      </c>
      <c r="R7" s="10"/>
      <c r="S7" s="10">
        <v>92</v>
      </c>
      <c r="T7" s="10">
        <v>94</v>
      </c>
      <c r="U7" s="10">
        <v>79</v>
      </c>
      <c r="V7" s="10">
        <v>133</v>
      </c>
      <c r="W7" s="10"/>
      <c r="X7" s="10">
        <v>368</v>
      </c>
      <c r="Y7" s="10">
        <v>50</v>
      </c>
      <c r="Z7" s="10">
        <v>48</v>
      </c>
      <c r="AA7" s="10"/>
      <c r="AB7" s="10">
        <v>323</v>
      </c>
      <c r="AC7" s="10">
        <v>143</v>
      </c>
      <c r="AD7" s="10"/>
      <c r="AE7" s="10">
        <v>83</v>
      </c>
      <c r="AF7" s="10">
        <v>383</v>
      </c>
      <c r="AG7" s="10"/>
      <c r="AH7" s="10">
        <v>367</v>
      </c>
      <c r="AI7" s="10">
        <v>67</v>
      </c>
      <c r="AJ7" s="10"/>
      <c r="AK7" s="10">
        <v>36</v>
      </c>
      <c r="AL7" s="10">
        <v>137</v>
      </c>
      <c r="AM7" s="10">
        <v>175</v>
      </c>
      <c r="AN7" s="10">
        <v>86</v>
      </c>
      <c r="AO7" s="10">
        <v>32</v>
      </c>
      <c r="AP7" s="10"/>
      <c r="AQ7" s="10">
        <v>105</v>
      </c>
      <c r="AR7" s="10">
        <v>361</v>
      </c>
      <c r="AS7" s="10"/>
      <c r="AT7" s="10">
        <v>156</v>
      </c>
      <c r="AU7" s="10">
        <v>302</v>
      </c>
      <c r="AV7" s="10"/>
      <c r="AW7" s="10">
        <v>42</v>
      </c>
      <c r="AX7" s="10">
        <v>177</v>
      </c>
      <c r="AY7" s="10">
        <v>101</v>
      </c>
      <c r="AZ7" s="10">
        <v>56</v>
      </c>
      <c r="BA7" s="10">
        <v>47</v>
      </c>
      <c r="BB7" s="10"/>
      <c r="BC7" s="10">
        <v>121</v>
      </c>
      <c r="BD7" s="10"/>
      <c r="BE7" s="10">
        <v>168</v>
      </c>
      <c r="BF7" s="10">
        <v>57</v>
      </c>
      <c r="BG7" s="10">
        <v>56</v>
      </c>
      <c r="BH7" s="10">
        <v>90</v>
      </c>
      <c r="BI7" s="10"/>
      <c r="BJ7" s="10">
        <v>405</v>
      </c>
      <c r="BK7" s="10"/>
      <c r="BL7" s="10">
        <v>254</v>
      </c>
      <c r="BM7" s="10"/>
      <c r="BN7" s="10">
        <v>109</v>
      </c>
      <c r="BO7" s="10"/>
      <c r="BP7" s="10">
        <v>372</v>
      </c>
      <c r="BQ7" s="10">
        <v>84</v>
      </c>
    </row>
    <row r="8" spans="2:69" ht="30" customHeight="1" x14ac:dyDescent="0.35">
      <c r="B8" s="11" t="s">
        <v>20</v>
      </c>
      <c r="C8" s="11">
        <v>468</v>
      </c>
      <c r="D8" s="11">
        <v>225</v>
      </c>
      <c r="E8" s="11">
        <v>243</v>
      </c>
      <c r="F8" s="11"/>
      <c r="G8" s="11">
        <v>124</v>
      </c>
      <c r="H8" s="11">
        <v>114</v>
      </c>
      <c r="I8" s="11">
        <v>104</v>
      </c>
      <c r="J8" s="11">
        <v>62</v>
      </c>
      <c r="K8" s="11">
        <v>65</v>
      </c>
      <c r="L8" s="11"/>
      <c r="M8" s="11">
        <v>44</v>
      </c>
      <c r="N8" s="11">
        <v>183</v>
      </c>
      <c r="O8" s="11">
        <v>89</v>
      </c>
      <c r="P8" s="11">
        <v>71</v>
      </c>
      <c r="Q8" s="11">
        <v>82</v>
      </c>
      <c r="R8" s="11"/>
      <c r="S8" s="11">
        <v>101</v>
      </c>
      <c r="T8" s="11">
        <v>94</v>
      </c>
      <c r="U8" s="11">
        <v>79</v>
      </c>
      <c r="V8" s="11">
        <v>129</v>
      </c>
      <c r="W8" s="11"/>
      <c r="X8" s="11">
        <v>356</v>
      </c>
      <c r="Y8" s="11">
        <v>49</v>
      </c>
      <c r="Z8" s="11">
        <v>63</v>
      </c>
      <c r="AA8" s="11"/>
      <c r="AB8" s="11">
        <v>313</v>
      </c>
      <c r="AC8" s="11">
        <v>156</v>
      </c>
      <c r="AD8" s="11"/>
      <c r="AE8" s="11">
        <v>77</v>
      </c>
      <c r="AF8" s="11">
        <v>391</v>
      </c>
      <c r="AG8" s="11"/>
      <c r="AH8" s="11">
        <v>362</v>
      </c>
      <c r="AI8" s="11">
        <v>65</v>
      </c>
      <c r="AJ8" s="11"/>
      <c r="AK8" s="11">
        <v>39</v>
      </c>
      <c r="AL8" s="11">
        <v>141</v>
      </c>
      <c r="AM8" s="11">
        <v>174</v>
      </c>
      <c r="AN8" s="11">
        <v>82</v>
      </c>
      <c r="AO8" s="11">
        <v>33</v>
      </c>
      <c r="AP8" s="11"/>
      <c r="AQ8" s="11">
        <v>96</v>
      </c>
      <c r="AR8" s="11">
        <v>372</v>
      </c>
      <c r="AS8" s="11"/>
      <c r="AT8" s="11">
        <v>147</v>
      </c>
      <c r="AU8" s="11">
        <v>314</v>
      </c>
      <c r="AV8" s="11"/>
      <c r="AW8" s="11">
        <v>40</v>
      </c>
      <c r="AX8" s="11">
        <v>174</v>
      </c>
      <c r="AY8" s="11">
        <v>102</v>
      </c>
      <c r="AZ8" s="11">
        <v>59</v>
      </c>
      <c r="BA8" s="11">
        <v>46</v>
      </c>
      <c r="BB8" s="11"/>
      <c r="BC8" s="11">
        <v>116</v>
      </c>
      <c r="BD8" s="11"/>
      <c r="BE8" s="11">
        <v>165</v>
      </c>
      <c r="BF8" s="11">
        <v>60</v>
      </c>
      <c r="BG8" s="11">
        <v>61</v>
      </c>
      <c r="BH8" s="11">
        <v>87</v>
      </c>
      <c r="BI8" s="11"/>
      <c r="BJ8" s="11">
        <v>400</v>
      </c>
      <c r="BK8" s="11"/>
      <c r="BL8" s="11">
        <v>249</v>
      </c>
      <c r="BM8" s="11"/>
      <c r="BN8" s="11">
        <v>110</v>
      </c>
      <c r="BO8" s="11"/>
      <c r="BP8" s="11">
        <v>378</v>
      </c>
      <c r="BQ8" s="11">
        <v>80</v>
      </c>
    </row>
    <row r="9" spans="2:69" x14ac:dyDescent="0.35">
      <c r="B9" s="18" t="s">
        <v>330</v>
      </c>
      <c r="C9" s="17">
        <v>0.35558475135943501</v>
      </c>
      <c r="D9" s="17">
        <v>0.37534674120973299</v>
      </c>
      <c r="E9" s="17">
        <v>0.33732755215797799</v>
      </c>
      <c r="F9" s="17"/>
      <c r="G9" s="17">
        <v>0.31527911961955202</v>
      </c>
      <c r="H9" s="17">
        <v>0.309444551796903</v>
      </c>
      <c r="I9" s="17">
        <v>0.42557580019762498</v>
      </c>
      <c r="J9" s="17">
        <v>0.39041038727263899</v>
      </c>
      <c r="K9" s="17">
        <v>0.367905239275997</v>
      </c>
      <c r="L9" s="17"/>
      <c r="M9" s="17">
        <v>0.299306510732327</v>
      </c>
      <c r="N9" s="17">
        <v>0.37405448060524499</v>
      </c>
      <c r="O9" s="17">
        <v>0.404541188476647</v>
      </c>
      <c r="P9" s="17">
        <v>0.31772392649902498</v>
      </c>
      <c r="Q9" s="17">
        <v>0.324459166277839</v>
      </c>
      <c r="R9" s="17"/>
      <c r="S9" s="17">
        <v>0.33995213687598402</v>
      </c>
      <c r="T9" s="17">
        <v>0.34213194970077399</v>
      </c>
      <c r="U9" s="17">
        <v>0.38766684147501801</v>
      </c>
      <c r="V9" s="17">
        <v>0.34753035088279999</v>
      </c>
      <c r="W9" s="17"/>
      <c r="X9" s="17">
        <v>0.34991783393388098</v>
      </c>
      <c r="Y9" s="17">
        <v>0.38444809789774798</v>
      </c>
      <c r="Z9" s="17">
        <v>0.36505687690310901</v>
      </c>
      <c r="AA9" s="17"/>
      <c r="AB9" s="17">
        <v>0.41092154597679897</v>
      </c>
      <c r="AC9" s="17">
        <v>0.244394722537737</v>
      </c>
      <c r="AD9" s="17"/>
      <c r="AE9" s="17">
        <v>0.32328146413592701</v>
      </c>
      <c r="AF9" s="17">
        <v>0.36198876817847903</v>
      </c>
      <c r="AG9" s="17"/>
      <c r="AH9" s="17">
        <v>0.35224036836775402</v>
      </c>
      <c r="AI9" s="17">
        <v>0.36212868273537302</v>
      </c>
      <c r="AJ9" s="17"/>
      <c r="AK9" s="17">
        <v>0.220364591426495</v>
      </c>
      <c r="AL9" s="17">
        <v>0.368919522686662</v>
      </c>
      <c r="AM9" s="17">
        <v>0.344586867467291</v>
      </c>
      <c r="AN9" s="17">
        <v>0.41836922803832399</v>
      </c>
      <c r="AO9" s="17">
        <v>0.36163450142421</v>
      </c>
      <c r="AP9" s="17"/>
      <c r="AQ9" s="17">
        <v>0.33387625404284199</v>
      </c>
      <c r="AR9" s="17">
        <v>0.36121291006265099</v>
      </c>
      <c r="AS9" s="17"/>
      <c r="AT9" s="17">
        <v>0.29340273641847098</v>
      </c>
      <c r="AU9" s="17">
        <v>0.39005251405308999</v>
      </c>
      <c r="AV9" s="17"/>
      <c r="AW9" s="17">
        <v>0.36652398431857403</v>
      </c>
      <c r="AX9" s="17">
        <v>0.43910487176227098</v>
      </c>
      <c r="AY9" s="17">
        <v>0.26455623876326401</v>
      </c>
      <c r="AZ9" s="17">
        <v>0.30788156402004702</v>
      </c>
      <c r="BA9" s="17">
        <v>0.44898326298573399</v>
      </c>
      <c r="BB9" s="17"/>
      <c r="BC9" s="17">
        <v>0.47456801567740903</v>
      </c>
      <c r="BD9" s="17"/>
      <c r="BE9" s="17">
        <v>0.44132119356201999</v>
      </c>
      <c r="BF9" s="17">
        <v>0.28467164852027999</v>
      </c>
      <c r="BG9" s="17">
        <v>0.22276091310781501</v>
      </c>
      <c r="BH9" s="17">
        <v>0.46120905928599198</v>
      </c>
      <c r="BI9" s="17"/>
      <c r="BJ9" s="17">
        <v>0.365130282227633</v>
      </c>
      <c r="BK9" s="17"/>
      <c r="BL9" s="17">
        <v>0.33538074274419899</v>
      </c>
      <c r="BM9" s="17"/>
      <c r="BN9" s="17">
        <v>0.34057850080454699</v>
      </c>
      <c r="BO9" s="17"/>
      <c r="BP9" s="17">
        <v>0.35185531394551101</v>
      </c>
      <c r="BQ9" s="17">
        <v>0.33550071566091999</v>
      </c>
    </row>
    <row r="10" spans="2:69" x14ac:dyDescent="0.35">
      <c r="B10" s="18" t="s">
        <v>331</v>
      </c>
      <c r="C10" s="17">
        <v>0.400470212789024</v>
      </c>
      <c r="D10" s="17">
        <v>0.374978602877727</v>
      </c>
      <c r="E10" s="17">
        <v>0.42402074609270002</v>
      </c>
      <c r="F10" s="17"/>
      <c r="G10" s="17">
        <v>0.41283731685089198</v>
      </c>
      <c r="H10" s="17">
        <v>0.43961727675318701</v>
      </c>
      <c r="I10" s="17">
        <v>0.339646780247155</v>
      </c>
      <c r="J10" s="17">
        <v>0.30179637819361899</v>
      </c>
      <c r="K10" s="17">
        <v>0.499439330577372</v>
      </c>
      <c r="L10" s="17"/>
      <c r="M10" s="17">
        <v>0.39439718213621</v>
      </c>
      <c r="N10" s="17">
        <v>0.41683701801196599</v>
      </c>
      <c r="O10" s="17">
        <v>0.39984447096091702</v>
      </c>
      <c r="P10" s="17">
        <v>0.39675304305864501</v>
      </c>
      <c r="Q10" s="17">
        <v>0.37102352830447699</v>
      </c>
      <c r="R10" s="17"/>
      <c r="S10" s="17">
        <v>0.41612078814935199</v>
      </c>
      <c r="T10" s="17">
        <v>0.37975131379549498</v>
      </c>
      <c r="U10" s="17">
        <v>0.395488805255928</v>
      </c>
      <c r="V10" s="17">
        <v>0.40296617422889602</v>
      </c>
      <c r="W10" s="17"/>
      <c r="X10" s="17">
        <v>0.39765331341872301</v>
      </c>
      <c r="Y10" s="17">
        <v>0.32828362039154002</v>
      </c>
      <c r="Z10" s="17">
        <v>0.47303954840232998</v>
      </c>
      <c r="AA10" s="17"/>
      <c r="AB10" s="17">
        <v>0.36768489102723301</v>
      </c>
      <c r="AC10" s="17">
        <v>0.46634683063125498</v>
      </c>
      <c r="AD10" s="17"/>
      <c r="AE10" s="17">
        <v>0.45073774981383702</v>
      </c>
      <c r="AF10" s="17">
        <v>0.39050484454858703</v>
      </c>
      <c r="AG10" s="17"/>
      <c r="AH10" s="17">
        <v>0.38852758602823301</v>
      </c>
      <c r="AI10" s="17">
        <v>0.40046671349673502</v>
      </c>
      <c r="AJ10" s="17"/>
      <c r="AK10" s="17">
        <v>0.36741100887527101</v>
      </c>
      <c r="AL10" s="17">
        <v>0.405262045811771</v>
      </c>
      <c r="AM10" s="17">
        <v>0.42198915959234501</v>
      </c>
      <c r="AN10" s="17">
        <v>0.376337104013798</v>
      </c>
      <c r="AO10" s="17">
        <v>0.36563258499802798</v>
      </c>
      <c r="AP10" s="17"/>
      <c r="AQ10" s="17">
        <v>0.35438932035868598</v>
      </c>
      <c r="AR10" s="17">
        <v>0.41241717401814398</v>
      </c>
      <c r="AS10" s="17"/>
      <c r="AT10" s="17">
        <v>0.40464209242871901</v>
      </c>
      <c r="AU10" s="17">
        <v>0.39840120027423498</v>
      </c>
      <c r="AV10" s="17"/>
      <c r="AW10" s="17">
        <v>0.41942140523943799</v>
      </c>
      <c r="AX10" s="17">
        <v>0.37276937675904798</v>
      </c>
      <c r="AY10" s="17">
        <v>0.42411756997844902</v>
      </c>
      <c r="AZ10" s="17">
        <v>0.46582355809057402</v>
      </c>
      <c r="BA10" s="17">
        <v>0.34077374673747302</v>
      </c>
      <c r="BB10" s="17"/>
      <c r="BC10" s="17">
        <v>0.32162196023790901</v>
      </c>
      <c r="BD10" s="17"/>
      <c r="BE10" s="17">
        <v>0.37326685734536003</v>
      </c>
      <c r="BF10" s="17">
        <v>0.53082241500544602</v>
      </c>
      <c r="BG10" s="17">
        <v>0.41630339620448498</v>
      </c>
      <c r="BH10" s="17">
        <v>0.32298362692358801</v>
      </c>
      <c r="BI10" s="17"/>
      <c r="BJ10" s="17">
        <v>0.38692376679359902</v>
      </c>
      <c r="BK10" s="17"/>
      <c r="BL10" s="17">
        <v>0.39904873582801798</v>
      </c>
      <c r="BM10" s="17"/>
      <c r="BN10" s="17">
        <v>0.41013480799741497</v>
      </c>
      <c r="BO10" s="17"/>
      <c r="BP10" s="17">
        <v>0.40913984230152101</v>
      </c>
      <c r="BQ10" s="17">
        <v>0.38660488370540502</v>
      </c>
    </row>
    <row r="11" spans="2:69" x14ac:dyDescent="0.35">
      <c r="B11" s="18" t="s">
        <v>332</v>
      </c>
      <c r="C11" s="17">
        <v>0.129930140477102</v>
      </c>
      <c r="D11" s="17">
        <v>0.13910451096850099</v>
      </c>
      <c r="E11" s="17">
        <v>0.121454358894465</v>
      </c>
      <c r="F11" s="17"/>
      <c r="G11" s="17">
        <v>0.118213455683872</v>
      </c>
      <c r="H11" s="17">
        <v>0.111367173753737</v>
      </c>
      <c r="I11" s="17">
        <v>0.15027334386805399</v>
      </c>
      <c r="J11" s="17">
        <v>0.16550766595704899</v>
      </c>
      <c r="K11" s="17">
        <v>0.11840215881255101</v>
      </c>
      <c r="L11" s="17"/>
      <c r="M11" s="17">
        <v>0.16524941696444001</v>
      </c>
      <c r="N11" s="17">
        <v>0.11822426427004</v>
      </c>
      <c r="O11" s="17">
        <v>8.59681971939006E-2</v>
      </c>
      <c r="P11" s="17">
        <v>0.157831554524863</v>
      </c>
      <c r="Q11" s="17">
        <v>0.16049049592379</v>
      </c>
      <c r="R11" s="17"/>
      <c r="S11" s="17">
        <v>0.10280618835074</v>
      </c>
      <c r="T11" s="17">
        <v>0.13575793267268901</v>
      </c>
      <c r="U11" s="17">
        <v>0.130338391382608</v>
      </c>
      <c r="V11" s="17">
        <v>0.160227421512147</v>
      </c>
      <c r="W11" s="17"/>
      <c r="X11" s="17">
        <v>0.128763031810361</v>
      </c>
      <c r="Y11" s="17">
        <v>0.17454748704482601</v>
      </c>
      <c r="Z11" s="17">
        <v>0.101553176196927</v>
      </c>
      <c r="AA11" s="17"/>
      <c r="AB11" s="17">
        <v>0.11225403240967</v>
      </c>
      <c r="AC11" s="17">
        <v>0.16544732174976801</v>
      </c>
      <c r="AD11" s="17"/>
      <c r="AE11" s="17">
        <v>0.14806242334433201</v>
      </c>
      <c r="AF11" s="17">
        <v>0.126335477071921</v>
      </c>
      <c r="AG11" s="17"/>
      <c r="AH11" s="17">
        <v>0.131782420492426</v>
      </c>
      <c r="AI11" s="17">
        <v>0.137987618381674</v>
      </c>
      <c r="AJ11" s="17"/>
      <c r="AK11" s="17">
        <v>0.26167632736819002</v>
      </c>
      <c r="AL11" s="17">
        <v>0.10915950302479401</v>
      </c>
      <c r="AM11" s="17">
        <v>0.11897366379980499</v>
      </c>
      <c r="AN11" s="17">
        <v>0.107259862578647</v>
      </c>
      <c r="AO11" s="17">
        <v>0.17599632130885601</v>
      </c>
      <c r="AP11" s="17"/>
      <c r="AQ11" s="17">
        <v>0.13312328349279201</v>
      </c>
      <c r="AR11" s="17">
        <v>0.12910228420532699</v>
      </c>
      <c r="AS11" s="17"/>
      <c r="AT11" s="17">
        <v>0.13881313637849699</v>
      </c>
      <c r="AU11" s="17">
        <v>0.126323787550816</v>
      </c>
      <c r="AV11" s="17"/>
      <c r="AW11" s="17">
        <v>9.0538390675155705E-2</v>
      </c>
      <c r="AX11" s="17">
        <v>8.9521131226904999E-2</v>
      </c>
      <c r="AY11" s="17">
        <v>0.199344578397637</v>
      </c>
      <c r="AZ11" s="17">
        <v>0.120505604948969</v>
      </c>
      <c r="BA11" s="17">
        <v>2.3935051707033101E-2</v>
      </c>
      <c r="BB11" s="17"/>
      <c r="BC11" s="17">
        <v>6.3132513063825502E-2</v>
      </c>
      <c r="BD11" s="17"/>
      <c r="BE11" s="17">
        <v>9.7746150393676304E-2</v>
      </c>
      <c r="BF11" s="17">
        <v>0.131185276410276</v>
      </c>
      <c r="BG11" s="17">
        <v>0.25406145751452403</v>
      </c>
      <c r="BH11" s="17">
        <v>7.7587696737304798E-2</v>
      </c>
      <c r="BI11" s="17"/>
      <c r="BJ11" s="17">
        <v>0.125791866544817</v>
      </c>
      <c r="BK11" s="17"/>
      <c r="BL11" s="17">
        <v>0.137556798118499</v>
      </c>
      <c r="BM11" s="17"/>
      <c r="BN11" s="17">
        <v>0.14584360160134099</v>
      </c>
      <c r="BO11" s="17"/>
      <c r="BP11" s="17">
        <v>0.119626846726759</v>
      </c>
      <c r="BQ11" s="17">
        <v>0.18631221565195599</v>
      </c>
    </row>
    <row r="12" spans="2:69" x14ac:dyDescent="0.35">
      <c r="B12" s="18" t="s">
        <v>333</v>
      </c>
      <c r="C12" s="17">
        <v>4.3615795917790703E-2</v>
      </c>
      <c r="D12" s="17">
        <v>5.5523920334803002E-2</v>
      </c>
      <c r="E12" s="17">
        <v>3.2614424029431197E-2</v>
      </c>
      <c r="F12" s="17"/>
      <c r="G12" s="17">
        <v>4.8510438182243702E-2</v>
      </c>
      <c r="H12" s="17">
        <v>4.4276711532727303E-2</v>
      </c>
      <c r="I12" s="17">
        <v>4.9486214576691001E-2</v>
      </c>
      <c r="J12" s="17">
        <v>6.86273485735307E-2</v>
      </c>
      <c r="K12" s="17">
        <v>0</v>
      </c>
      <c r="L12" s="17"/>
      <c r="M12" s="17">
        <v>9.9629921261472507E-2</v>
      </c>
      <c r="N12" s="17">
        <v>5.5740772583359903E-2</v>
      </c>
      <c r="O12" s="17">
        <v>2.24757245222016E-2</v>
      </c>
      <c r="P12" s="17">
        <v>1.8900517618521E-2</v>
      </c>
      <c r="Q12" s="17">
        <v>3.0845599359377501E-2</v>
      </c>
      <c r="R12" s="17"/>
      <c r="S12" s="17">
        <v>3.8117011934309497E-2</v>
      </c>
      <c r="T12" s="17">
        <v>4.8988625690029999E-2</v>
      </c>
      <c r="U12" s="17">
        <v>1.49734727519979E-2</v>
      </c>
      <c r="V12" s="17">
        <v>5.39125389341076E-2</v>
      </c>
      <c r="W12" s="17"/>
      <c r="X12" s="17">
        <v>5.2583372490746898E-2</v>
      </c>
      <c r="Y12" s="17">
        <v>3.4444943363763102E-2</v>
      </c>
      <c r="Z12" s="17">
        <v>0</v>
      </c>
      <c r="AA12" s="17"/>
      <c r="AB12" s="17">
        <v>3.7351592670552103E-2</v>
      </c>
      <c r="AC12" s="17">
        <v>5.6202664102361397E-2</v>
      </c>
      <c r="AD12" s="17"/>
      <c r="AE12" s="17">
        <v>1.80723243305933E-2</v>
      </c>
      <c r="AF12" s="17">
        <v>4.8679702279065498E-2</v>
      </c>
      <c r="AG12" s="17"/>
      <c r="AH12" s="17">
        <v>5.6430685053572099E-2</v>
      </c>
      <c r="AI12" s="17">
        <v>0</v>
      </c>
      <c r="AJ12" s="17"/>
      <c r="AK12" s="17">
        <v>3.8783146390123799E-2</v>
      </c>
      <c r="AL12" s="17">
        <v>3.97728431026175E-2</v>
      </c>
      <c r="AM12" s="17">
        <v>4.6085188244352399E-2</v>
      </c>
      <c r="AN12" s="17">
        <v>5.5437221664801598E-2</v>
      </c>
      <c r="AO12" s="17">
        <v>2.35736775187428E-2</v>
      </c>
      <c r="AP12" s="17"/>
      <c r="AQ12" s="17">
        <v>4.6481071987081297E-2</v>
      </c>
      <c r="AR12" s="17">
        <v>4.2872942637284299E-2</v>
      </c>
      <c r="AS12" s="17"/>
      <c r="AT12" s="17">
        <v>4.0464450239598299E-2</v>
      </c>
      <c r="AU12" s="17">
        <v>3.9980985669479899E-2</v>
      </c>
      <c r="AV12" s="17"/>
      <c r="AW12" s="17">
        <v>4.2839852148602503E-2</v>
      </c>
      <c r="AX12" s="17">
        <v>4.9796812656832598E-2</v>
      </c>
      <c r="AY12" s="17">
        <v>3.5333285323272901E-2</v>
      </c>
      <c r="AZ12" s="17">
        <v>5.4656554170197102E-2</v>
      </c>
      <c r="BA12" s="17">
        <v>4.3138163754837901E-2</v>
      </c>
      <c r="BB12" s="17"/>
      <c r="BC12" s="17">
        <v>4.5722344162487501E-2</v>
      </c>
      <c r="BD12" s="17"/>
      <c r="BE12" s="17">
        <v>4.5637111276007801E-2</v>
      </c>
      <c r="BF12" s="17">
        <v>1.11453538308181E-2</v>
      </c>
      <c r="BG12" s="17">
        <v>4.20341758282562E-2</v>
      </c>
      <c r="BH12" s="17">
        <v>3.6645586231114198E-2</v>
      </c>
      <c r="BI12" s="17"/>
      <c r="BJ12" s="17">
        <v>4.4304411130647099E-2</v>
      </c>
      <c r="BK12" s="17"/>
      <c r="BL12" s="17">
        <v>4.5993778712476098E-2</v>
      </c>
      <c r="BM12" s="17"/>
      <c r="BN12" s="17">
        <v>5.6751025896268598E-2</v>
      </c>
      <c r="BO12" s="17"/>
      <c r="BP12" s="17">
        <v>4.4479750442828599E-2</v>
      </c>
      <c r="BQ12" s="17">
        <v>4.5168456651533302E-2</v>
      </c>
    </row>
    <row r="13" spans="2:69" ht="29" x14ac:dyDescent="0.35">
      <c r="B13" s="18" t="s">
        <v>334</v>
      </c>
      <c r="C13" s="17">
        <v>3.9040763634155699E-2</v>
      </c>
      <c r="D13" s="17">
        <v>3.6776737246558798E-2</v>
      </c>
      <c r="E13" s="17">
        <v>4.1132394136388903E-2</v>
      </c>
      <c r="F13" s="17"/>
      <c r="G13" s="17">
        <v>5.8686231671203098E-2</v>
      </c>
      <c r="H13" s="17">
        <v>4.3630991071415999E-2</v>
      </c>
      <c r="I13" s="17">
        <v>2.20771139868737E-2</v>
      </c>
      <c r="J13" s="17">
        <v>6.0987931140194601E-2</v>
      </c>
      <c r="K13" s="17">
        <v>0</v>
      </c>
      <c r="L13" s="17"/>
      <c r="M13" s="17">
        <v>1.7747216016775501E-2</v>
      </c>
      <c r="N13" s="17">
        <v>1.89589474649258E-2</v>
      </c>
      <c r="O13" s="17">
        <v>4.0389953204649803E-2</v>
      </c>
      <c r="P13" s="17">
        <v>6.96181055206746E-2</v>
      </c>
      <c r="Q13" s="17">
        <v>6.7293471188714593E-2</v>
      </c>
      <c r="R13" s="17"/>
      <c r="S13" s="17">
        <v>4.2817962042288597E-2</v>
      </c>
      <c r="T13" s="17">
        <v>4.9121539927383398E-2</v>
      </c>
      <c r="U13" s="17">
        <v>4.7837004663715502E-2</v>
      </c>
      <c r="V13" s="17">
        <v>2.9651815573845001E-2</v>
      </c>
      <c r="W13" s="17"/>
      <c r="X13" s="17">
        <v>4.5485120497315901E-2</v>
      </c>
      <c r="Y13" s="17">
        <v>4.2265536002604902E-2</v>
      </c>
      <c r="Z13" s="17">
        <v>0</v>
      </c>
      <c r="AA13" s="17"/>
      <c r="AB13" s="17">
        <v>3.3808698980738801E-2</v>
      </c>
      <c r="AC13" s="17">
        <v>4.9553722030698702E-2</v>
      </c>
      <c r="AD13" s="17"/>
      <c r="AE13" s="17">
        <v>4.7843254814582299E-2</v>
      </c>
      <c r="AF13" s="17">
        <v>3.7295699697506998E-2</v>
      </c>
      <c r="AG13" s="17"/>
      <c r="AH13" s="17">
        <v>3.8358759565365497E-2</v>
      </c>
      <c r="AI13" s="17">
        <v>5.5492879142926797E-2</v>
      </c>
      <c r="AJ13" s="17"/>
      <c r="AK13" s="17">
        <v>5.4932436230175498E-2</v>
      </c>
      <c r="AL13" s="17">
        <v>5.5173287144598397E-2</v>
      </c>
      <c r="AM13" s="17">
        <v>3.0333149334505101E-2</v>
      </c>
      <c r="AN13" s="17">
        <v>1.96980732364661E-2</v>
      </c>
      <c r="AO13" s="17">
        <v>4.5086874590277402E-2</v>
      </c>
      <c r="AP13" s="17"/>
      <c r="AQ13" s="17">
        <v>7.7686642270519093E-2</v>
      </c>
      <c r="AR13" s="17">
        <v>2.90214087696226E-2</v>
      </c>
      <c r="AS13" s="17"/>
      <c r="AT13" s="17">
        <v>5.6186919091825799E-2</v>
      </c>
      <c r="AU13" s="17">
        <v>2.9578781858761501E-2</v>
      </c>
      <c r="AV13" s="17"/>
      <c r="AW13" s="17">
        <v>5.4928455025278398E-2</v>
      </c>
      <c r="AX13" s="17">
        <v>3.12575367363956E-2</v>
      </c>
      <c r="AY13" s="17">
        <v>4.2510268113703502E-2</v>
      </c>
      <c r="AZ13" s="17">
        <v>1.4132809341091899E-2</v>
      </c>
      <c r="BA13" s="17">
        <v>3.6892805665982201E-2</v>
      </c>
      <c r="BB13" s="17"/>
      <c r="BC13" s="17">
        <v>4.64064384114731E-2</v>
      </c>
      <c r="BD13" s="17"/>
      <c r="BE13" s="17">
        <v>2.9236447016586401E-2</v>
      </c>
      <c r="BF13" s="17">
        <v>4.2175306233179902E-2</v>
      </c>
      <c r="BG13" s="17">
        <v>1.36500682070625E-2</v>
      </c>
      <c r="BH13" s="17">
        <v>4.5129719703690202E-2</v>
      </c>
      <c r="BI13" s="17"/>
      <c r="BJ13" s="17">
        <v>4.11213448169288E-2</v>
      </c>
      <c r="BK13" s="17"/>
      <c r="BL13" s="17">
        <v>5.89158942689708E-2</v>
      </c>
      <c r="BM13" s="17"/>
      <c r="BN13" s="17">
        <v>2.6960127972949399E-2</v>
      </c>
      <c r="BO13" s="17"/>
      <c r="BP13" s="17">
        <v>4.13045914923423E-2</v>
      </c>
      <c r="BQ13" s="17">
        <v>3.3374175897915498E-2</v>
      </c>
    </row>
    <row r="14" spans="2:69" x14ac:dyDescent="0.35">
      <c r="B14" s="18" t="s">
        <v>141</v>
      </c>
      <c r="C14" s="19">
        <v>3.1358335822492797E-2</v>
      </c>
      <c r="D14" s="19">
        <v>1.8269487362677202E-2</v>
      </c>
      <c r="E14" s="19">
        <v>4.3450524689036402E-2</v>
      </c>
      <c r="F14" s="19"/>
      <c r="G14" s="19">
        <v>4.6473437992237403E-2</v>
      </c>
      <c r="H14" s="19">
        <v>5.1663295092029798E-2</v>
      </c>
      <c r="I14" s="19">
        <v>1.29407471236013E-2</v>
      </c>
      <c r="J14" s="19">
        <v>1.2670288862967199E-2</v>
      </c>
      <c r="K14" s="19">
        <v>1.42532713340801E-2</v>
      </c>
      <c r="L14" s="19"/>
      <c r="M14" s="19">
        <v>2.3669752888775E-2</v>
      </c>
      <c r="N14" s="19">
        <v>1.6184517064462601E-2</v>
      </c>
      <c r="O14" s="19">
        <v>4.67804656416844E-2</v>
      </c>
      <c r="P14" s="19">
        <v>3.91728527782714E-2</v>
      </c>
      <c r="Q14" s="19">
        <v>4.5887738945801199E-2</v>
      </c>
      <c r="R14" s="19"/>
      <c r="S14" s="19">
        <v>6.01859126473267E-2</v>
      </c>
      <c r="T14" s="19">
        <v>4.4248638213628601E-2</v>
      </c>
      <c r="U14" s="19">
        <v>2.3695484470733399E-2</v>
      </c>
      <c r="V14" s="19">
        <v>5.7116988682042501E-3</v>
      </c>
      <c r="W14" s="19"/>
      <c r="X14" s="19">
        <v>2.55973278489715E-2</v>
      </c>
      <c r="Y14" s="19">
        <v>3.6010315299517502E-2</v>
      </c>
      <c r="Z14" s="19">
        <v>6.0350398497634503E-2</v>
      </c>
      <c r="AA14" s="19"/>
      <c r="AB14" s="19">
        <v>3.79792389350063E-2</v>
      </c>
      <c r="AC14" s="19">
        <v>1.80547389481804E-2</v>
      </c>
      <c r="AD14" s="19"/>
      <c r="AE14" s="19">
        <v>1.20027835607285E-2</v>
      </c>
      <c r="AF14" s="19">
        <v>3.5195508224440702E-2</v>
      </c>
      <c r="AG14" s="19"/>
      <c r="AH14" s="19">
        <v>3.2660180492649002E-2</v>
      </c>
      <c r="AI14" s="19">
        <v>4.3924106243290101E-2</v>
      </c>
      <c r="AJ14" s="19"/>
      <c r="AK14" s="19">
        <v>5.68324897097447E-2</v>
      </c>
      <c r="AL14" s="19">
        <v>2.1712798229557299E-2</v>
      </c>
      <c r="AM14" s="19">
        <v>3.8031971561701398E-2</v>
      </c>
      <c r="AN14" s="19">
        <v>2.2898510467962801E-2</v>
      </c>
      <c r="AO14" s="19">
        <v>2.80760401598854E-2</v>
      </c>
      <c r="AP14" s="19"/>
      <c r="AQ14" s="19">
        <v>5.4443427848079901E-2</v>
      </c>
      <c r="AR14" s="19">
        <v>2.5373280306970801E-2</v>
      </c>
      <c r="AS14" s="19"/>
      <c r="AT14" s="19">
        <v>6.6490665442888702E-2</v>
      </c>
      <c r="AU14" s="19">
        <v>1.5662730593616499E-2</v>
      </c>
      <c r="AV14" s="19"/>
      <c r="AW14" s="19">
        <v>2.5747912592951401E-2</v>
      </c>
      <c r="AX14" s="19">
        <v>1.7550270858547198E-2</v>
      </c>
      <c r="AY14" s="19">
        <v>3.4138059423673199E-2</v>
      </c>
      <c r="AZ14" s="19">
        <v>3.6999909429121298E-2</v>
      </c>
      <c r="BA14" s="19">
        <v>0.10627696914894</v>
      </c>
      <c r="BB14" s="19"/>
      <c r="BC14" s="19">
        <v>4.8548728446896297E-2</v>
      </c>
      <c r="BD14" s="19"/>
      <c r="BE14" s="19">
        <v>1.279224040635E-2</v>
      </c>
      <c r="BF14" s="19">
        <v>0</v>
      </c>
      <c r="BG14" s="19">
        <v>5.11899891378573E-2</v>
      </c>
      <c r="BH14" s="19">
        <v>5.6444311118310997E-2</v>
      </c>
      <c r="BI14" s="19"/>
      <c r="BJ14" s="19">
        <v>3.6728328486375098E-2</v>
      </c>
      <c r="BK14" s="19"/>
      <c r="BL14" s="19">
        <v>2.3104050327838199E-2</v>
      </c>
      <c r="BM14" s="19"/>
      <c r="BN14" s="19">
        <v>1.9731935727479201E-2</v>
      </c>
      <c r="BO14" s="19"/>
      <c r="BP14" s="19">
        <v>3.3593655091038802E-2</v>
      </c>
      <c r="BQ14" s="19">
        <v>1.30395524322707E-2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352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466</v>
      </c>
      <c r="D7" s="10">
        <v>261</v>
      </c>
      <c r="E7" s="10">
        <v>205</v>
      </c>
      <c r="F7" s="10"/>
      <c r="G7" s="10">
        <v>142</v>
      </c>
      <c r="H7" s="10">
        <v>117</v>
      </c>
      <c r="I7" s="10">
        <v>95</v>
      </c>
      <c r="J7" s="10">
        <v>70</v>
      </c>
      <c r="K7" s="10">
        <v>42</v>
      </c>
      <c r="L7" s="10"/>
      <c r="M7" s="10">
        <v>46</v>
      </c>
      <c r="N7" s="10">
        <v>177</v>
      </c>
      <c r="O7" s="10">
        <v>84</v>
      </c>
      <c r="P7" s="10">
        <v>72</v>
      </c>
      <c r="Q7" s="10">
        <v>87</v>
      </c>
      <c r="R7" s="10"/>
      <c r="S7" s="10">
        <v>92</v>
      </c>
      <c r="T7" s="10">
        <v>94</v>
      </c>
      <c r="U7" s="10">
        <v>79</v>
      </c>
      <c r="V7" s="10">
        <v>133</v>
      </c>
      <c r="W7" s="10"/>
      <c r="X7" s="10">
        <v>368</v>
      </c>
      <c r="Y7" s="10">
        <v>50</v>
      </c>
      <c r="Z7" s="10">
        <v>48</v>
      </c>
      <c r="AA7" s="10"/>
      <c r="AB7" s="10">
        <v>323</v>
      </c>
      <c r="AC7" s="10">
        <v>143</v>
      </c>
      <c r="AD7" s="10"/>
      <c r="AE7" s="10">
        <v>83</v>
      </c>
      <c r="AF7" s="10">
        <v>383</v>
      </c>
      <c r="AG7" s="10"/>
      <c r="AH7" s="10">
        <v>367</v>
      </c>
      <c r="AI7" s="10">
        <v>67</v>
      </c>
      <c r="AJ7" s="10"/>
      <c r="AK7" s="10">
        <v>36</v>
      </c>
      <c r="AL7" s="10">
        <v>137</v>
      </c>
      <c r="AM7" s="10">
        <v>175</v>
      </c>
      <c r="AN7" s="10">
        <v>86</v>
      </c>
      <c r="AO7" s="10">
        <v>32</v>
      </c>
      <c r="AP7" s="10"/>
      <c r="AQ7" s="10">
        <v>105</v>
      </c>
      <c r="AR7" s="10">
        <v>361</v>
      </c>
      <c r="AS7" s="10"/>
      <c r="AT7" s="10">
        <v>156</v>
      </c>
      <c r="AU7" s="10">
        <v>302</v>
      </c>
      <c r="AV7" s="10"/>
      <c r="AW7" s="10">
        <v>42</v>
      </c>
      <c r="AX7" s="10">
        <v>177</v>
      </c>
      <c r="AY7" s="10">
        <v>101</v>
      </c>
      <c r="AZ7" s="10">
        <v>56</v>
      </c>
      <c r="BA7" s="10">
        <v>47</v>
      </c>
      <c r="BB7" s="10"/>
      <c r="BC7" s="10">
        <v>121</v>
      </c>
      <c r="BD7" s="10"/>
      <c r="BE7" s="10">
        <v>168</v>
      </c>
      <c r="BF7" s="10">
        <v>57</v>
      </c>
      <c r="BG7" s="10">
        <v>56</v>
      </c>
      <c r="BH7" s="10">
        <v>90</v>
      </c>
      <c r="BI7" s="10"/>
      <c r="BJ7" s="10">
        <v>405</v>
      </c>
      <c r="BK7" s="10"/>
      <c r="BL7" s="10">
        <v>254</v>
      </c>
      <c r="BM7" s="10"/>
      <c r="BN7" s="10">
        <v>109</v>
      </c>
      <c r="BO7" s="10"/>
      <c r="BP7" s="10">
        <v>372</v>
      </c>
      <c r="BQ7" s="10">
        <v>84</v>
      </c>
    </row>
    <row r="8" spans="2:69" ht="30" customHeight="1" x14ac:dyDescent="0.35">
      <c r="B8" s="11" t="s">
        <v>20</v>
      </c>
      <c r="C8" s="11">
        <v>468</v>
      </c>
      <c r="D8" s="11">
        <v>225</v>
      </c>
      <c r="E8" s="11">
        <v>243</v>
      </c>
      <c r="F8" s="11"/>
      <c r="G8" s="11">
        <v>124</v>
      </c>
      <c r="H8" s="11">
        <v>114</v>
      </c>
      <c r="I8" s="11">
        <v>104</v>
      </c>
      <c r="J8" s="11">
        <v>62</v>
      </c>
      <c r="K8" s="11">
        <v>65</v>
      </c>
      <c r="L8" s="11"/>
      <c r="M8" s="11">
        <v>44</v>
      </c>
      <c r="N8" s="11">
        <v>183</v>
      </c>
      <c r="O8" s="11">
        <v>89</v>
      </c>
      <c r="P8" s="11">
        <v>71</v>
      </c>
      <c r="Q8" s="11">
        <v>82</v>
      </c>
      <c r="R8" s="11"/>
      <c r="S8" s="11">
        <v>101</v>
      </c>
      <c r="T8" s="11">
        <v>94</v>
      </c>
      <c r="U8" s="11">
        <v>79</v>
      </c>
      <c r="V8" s="11">
        <v>129</v>
      </c>
      <c r="W8" s="11"/>
      <c r="X8" s="11">
        <v>356</v>
      </c>
      <c r="Y8" s="11">
        <v>49</v>
      </c>
      <c r="Z8" s="11">
        <v>63</v>
      </c>
      <c r="AA8" s="11"/>
      <c r="AB8" s="11">
        <v>313</v>
      </c>
      <c r="AC8" s="11">
        <v>156</v>
      </c>
      <c r="AD8" s="11"/>
      <c r="AE8" s="11">
        <v>77</v>
      </c>
      <c r="AF8" s="11">
        <v>391</v>
      </c>
      <c r="AG8" s="11"/>
      <c r="AH8" s="11">
        <v>362</v>
      </c>
      <c r="AI8" s="11">
        <v>65</v>
      </c>
      <c r="AJ8" s="11"/>
      <c r="AK8" s="11">
        <v>39</v>
      </c>
      <c r="AL8" s="11">
        <v>141</v>
      </c>
      <c r="AM8" s="11">
        <v>174</v>
      </c>
      <c r="AN8" s="11">
        <v>82</v>
      </c>
      <c r="AO8" s="11">
        <v>33</v>
      </c>
      <c r="AP8" s="11"/>
      <c r="AQ8" s="11">
        <v>96</v>
      </c>
      <c r="AR8" s="11">
        <v>372</v>
      </c>
      <c r="AS8" s="11"/>
      <c r="AT8" s="11">
        <v>147</v>
      </c>
      <c r="AU8" s="11">
        <v>314</v>
      </c>
      <c r="AV8" s="11"/>
      <c r="AW8" s="11">
        <v>40</v>
      </c>
      <c r="AX8" s="11">
        <v>174</v>
      </c>
      <c r="AY8" s="11">
        <v>102</v>
      </c>
      <c r="AZ8" s="11">
        <v>59</v>
      </c>
      <c r="BA8" s="11">
        <v>46</v>
      </c>
      <c r="BB8" s="11"/>
      <c r="BC8" s="11">
        <v>116</v>
      </c>
      <c r="BD8" s="11"/>
      <c r="BE8" s="11">
        <v>165</v>
      </c>
      <c r="BF8" s="11">
        <v>60</v>
      </c>
      <c r="BG8" s="11">
        <v>61</v>
      </c>
      <c r="BH8" s="11">
        <v>87</v>
      </c>
      <c r="BI8" s="11"/>
      <c r="BJ8" s="11">
        <v>400</v>
      </c>
      <c r="BK8" s="11"/>
      <c r="BL8" s="11">
        <v>249</v>
      </c>
      <c r="BM8" s="11"/>
      <c r="BN8" s="11">
        <v>110</v>
      </c>
      <c r="BO8" s="11"/>
      <c r="BP8" s="11">
        <v>378</v>
      </c>
      <c r="BQ8" s="11">
        <v>80</v>
      </c>
    </row>
    <row r="9" spans="2:69" x14ac:dyDescent="0.35">
      <c r="B9" s="18" t="s">
        <v>330</v>
      </c>
      <c r="C9" s="17">
        <v>0.55160532968644005</v>
      </c>
      <c r="D9" s="17">
        <v>0.53404415007273098</v>
      </c>
      <c r="E9" s="17">
        <v>0.56782930089828598</v>
      </c>
      <c r="F9" s="17"/>
      <c r="G9" s="17">
        <v>0.53460604918072596</v>
      </c>
      <c r="H9" s="17">
        <v>0.52987586507190598</v>
      </c>
      <c r="I9" s="17">
        <v>0.52633512429307305</v>
      </c>
      <c r="J9" s="17">
        <v>0.58888413659174799</v>
      </c>
      <c r="K9" s="17">
        <v>0.62722719639213098</v>
      </c>
      <c r="L9" s="17"/>
      <c r="M9" s="17">
        <v>0.59835012677254795</v>
      </c>
      <c r="N9" s="17">
        <v>0.54844429290807095</v>
      </c>
      <c r="O9" s="17">
        <v>0.59675967037331401</v>
      </c>
      <c r="P9" s="17">
        <v>0.52730134721535404</v>
      </c>
      <c r="Q9" s="17">
        <v>0.50563987472790195</v>
      </c>
      <c r="R9" s="17"/>
      <c r="S9" s="17">
        <v>0.54330808590958601</v>
      </c>
      <c r="T9" s="17">
        <v>0.56077175683425995</v>
      </c>
      <c r="U9" s="17">
        <v>0.58577852624767701</v>
      </c>
      <c r="V9" s="17">
        <v>0.50595880200014598</v>
      </c>
      <c r="W9" s="17"/>
      <c r="X9" s="17">
        <v>0.55672794840616202</v>
      </c>
      <c r="Y9" s="17">
        <v>0.428437805462974</v>
      </c>
      <c r="Z9" s="17">
        <v>0.61917152143624998</v>
      </c>
      <c r="AA9" s="17"/>
      <c r="AB9" s="17">
        <v>0.57380034174060801</v>
      </c>
      <c r="AC9" s="17">
        <v>0.50700816703787499</v>
      </c>
      <c r="AD9" s="17"/>
      <c r="AE9" s="17">
        <v>0.53909330163512903</v>
      </c>
      <c r="AF9" s="17">
        <v>0.55408579669051194</v>
      </c>
      <c r="AG9" s="17"/>
      <c r="AH9" s="17">
        <v>0.564233563740277</v>
      </c>
      <c r="AI9" s="17">
        <v>0.522865582324331</v>
      </c>
      <c r="AJ9" s="17"/>
      <c r="AK9" s="17">
        <v>0.59987929261675599</v>
      </c>
      <c r="AL9" s="17">
        <v>0.53606555079315499</v>
      </c>
      <c r="AM9" s="17">
        <v>0.53445695882093103</v>
      </c>
      <c r="AN9" s="17">
        <v>0.60773989814711404</v>
      </c>
      <c r="AO9" s="17">
        <v>0.51240103429544404</v>
      </c>
      <c r="AP9" s="17"/>
      <c r="AQ9" s="17">
        <v>0.46838718057427903</v>
      </c>
      <c r="AR9" s="17">
        <v>0.57318051950085502</v>
      </c>
      <c r="AS9" s="17"/>
      <c r="AT9" s="17">
        <v>0.50792771249678204</v>
      </c>
      <c r="AU9" s="17">
        <v>0.57718863719284397</v>
      </c>
      <c r="AV9" s="17"/>
      <c r="AW9" s="17">
        <v>0.55927483489491303</v>
      </c>
      <c r="AX9" s="17">
        <v>0.47330393864508202</v>
      </c>
      <c r="AY9" s="17">
        <v>0.67665640623540702</v>
      </c>
      <c r="AZ9" s="17">
        <v>0.58308423144892096</v>
      </c>
      <c r="BA9" s="17">
        <v>0.56337164904656001</v>
      </c>
      <c r="BB9" s="17"/>
      <c r="BC9" s="17">
        <v>0.51859943220614002</v>
      </c>
      <c r="BD9" s="17"/>
      <c r="BE9" s="17">
        <v>0.49026021035182898</v>
      </c>
      <c r="BF9" s="17">
        <v>0.74145002241222402</v>
      </c>
      <c r="BG9" s="17">
        <v>0.60745291811134805</v>
      </c>
      <c r="BH9" s="17">
        <v>0.50563051618574895</v>
      </c>
      <c r="BI9" s="17"/>
      <c r="BJ9" s="17">
        <v>0.549596141092628</v>
      </c>
      <c r="BK9" s="17"/>
      <c r="BL9" s="17">
        <v>0.53499982530358803</v>
      </c>
      <c r="BM9" s="17"/>
      <c r="BN9" s="17">
        <v>0.50647348503168999</v>
      </c>
      <c r="BO9" s="17"/>
      <c r="BP9" s="17">
        <v>0.553065937191488</v>
      </c>
      <c r="BQ9" s="17">
        <v>0.53288141488396101</v>
      </c>
    </row>
    <row r="10" spans="2:69" x14ac:dyDescent="0.35">
      <c r="B10" s="18" t="s">
        <v>331</v>
      </c>
      <c r="C10" s="17">
        <v>0.33089325209118903</v>
      </c>
      <c r="D10" s="17">
        <v>0.34280586955510201</v>
      </c>
      <c r="E10" s="17">
        <v>0.31988772928215198</v>
      </c>
      <c r="F10" s="17"/>
      <c r="G10" s="17">
        <v>0.32853028851432697</v>
      </c>
      <c r="H10" s="17">
        <v>0.36025446193737798</v>
      </c>
      <c r="I10" s="17">
        <v>0.32121492131667301</v>
      </c>
      <c r="J10" s="17">
        <v>0.26858526200249599</v>
      </c>
      <c r="K10" s="17">
        <v>0.35851953227378902</v>
      </c>
      <c r="L10" s="17"/>
      <c r="M10" s="17">
        <v>0.30381528547706399</v>
      </c>
      <c r="N10" s="17">
        <v>0.34532048535501703</v>
      </c>
      <c r="O10" s="17">
        <v>0.23603547888818599</v>
      </c>
      <c r="P10" s="17">
        <v>0.35908064225255498</v>
      </c>
      <c r="Q10" s="17">
        <v>0.39165807548616999</v>
      </c>
      <c r="R10" s="17"/>
      <c r="S10" s="17">
        <v>0.37812826860131699</v>
      </c>
      <c r="T10" s="17">
        <v>0.28113477294080702</v>
      </c>
      <c r="U10" s="17">
        <v>0.30474723299745898</v>
      </c>
      <c r="V10" s="17">
        <v>0.38129497826262398</v>
      </c>
      <c r="W10" s="17"/>
      <c r="X10" s="17">
        <v>0.32757402469538599</v>
      </c>
      <c r="Y10" s="17">
        <v>0.41385199168212899</v>
      </c>
      <c r="Z10" s="17">
        <v>0.28464178383657901</v>
      </c>
      <c r="AA10" s="17"/>
      <c r="AB10" s="17">
        <v>0.30867430870415602</v>
      </c>
      <c r="AC10" s="17">
        <v>0.37553850074851802</v>
      </c>
      <c r="AD10" s="17"/>
      <c r="AE10" s="17">
        <v>0.34987018602530801</v>
      </c>
      <c r="AF10" s="17">
        <v>0.32713113948490402</v>
      </c>
      <c r="AG10" s="17"/>
      <c r="AH10" s="17">
        <v>0.31962052672451002</v>
      </c>
      <c r="AI10" s="17">
        <v>0.32999200365638898</v>
      </c>
      <c r="AJ10" s="17"/>
      <c r="AK10" s="17">
        <v>0.31069857005094698</v>
      </c>
      <c r="AL10" s="17">
        <v>0.34715462572834999</v>
      </c>
      <c r="AM10" s="17">
        <v>0.33836080981157701</v>
      </c>
      <c r="AN10" s="17">
        <v>0.31198775648604499</v>
      </c>
      <c r="AO10" s="17">
        <v>0.29301979522865801</v>
      </c>
      <c r="AP10" s="17"/>
      <c r="AQ10" s="17">
        <v>0.35340900629370697</v>
      </c>
      <c r="AR10" s="17">
        <v>0.32505580345868801</v>
      </c>
      <c r="AS10" s="17"/>
      <c r="AT10" s="17">
        <v>0.348787085405391</v>
      </c>
      <c r="AU10" s="17">
        <v>0.32084322692546702</v>
      </c>
      <c r="AV10" s="17"/>
      <c r="AW10" s="17">
        <v>0.29936239985963098</v>
      </c>
      <c r="AX10" s="17">
        <v>0.36021703481624801</v>
      </c>
      <c r="AY10" s="17">
        <v>0.263817941864391</v>
      </c>
      <c r="AZ10" s="17">
        <v>0.35871126079073901</v>
      </c>
      <c r="BA10" s="17">
        <v>0.33244396583413599</v>
      </c>
      <c r="BB10" s="17"/>
      <c r="BC10" s="17">
        <v>0.33565220752186498</v>
      </c>
      <c r="BD10" s="17"/>
      <c r="BE10" s="17">
        <v>0.35731940099704801</v>
      </c>
      <c r="BF10" s="17">
        <v>0.238768417609625</v>
      </c>
      <c r="BG10" s="17">
        <v>0.33131542846553402</v>
      </c>
      <c r="BH10" s="17">
        <v>0.35645717566724</v>
      </c>
      <c r="BI10" s="17"/>
      <c r="BJ10" s="17">
        <v>0.33324353460239697</v>
      </c>
      <c r="BK10" s="17"/>
      <c r="BL10" s="17">
        <v>0.33197124458918897</v>
      </c>
      <c r="BM10" s="17"/>
      <c r="BN10" s="17">
        <v>0.36856288182309699</v>
      </c>
      <c r="BO10" s="17"/>
      <c r="BP10" s="17">
        <v>0.32473520013606999</v>
      </c>
      <c r="BQ10" s="17">
        <v>0.37947058510845699</v>
      </c>
    </row>
    <row r="11" spans="2:69" x14ac:dyDescent="0.35">
      <c r="B11" s="18" t="s">
        <v>332</v>
      </c>
      <c r="C11" s="17">
        <v>2.0605208934882598E-2</v>
      </c>
      <c r="D11" s="17">
        <v>1.7485344919738601E-2</v>
      </c>
      <c r="E11" s="17">
        <v>2.34875087051701E-2</v>
      </c>
      <c r="F11" s="17"/>
      <c r="G11" s="17">
        <v>2.2234809534969799E-2</v>
      </c>
      <c r="H11" s="17">
        <v>1.69714501696453E-2</v>
      </c>
      <c r="I11" s="17">
        <v>2.20771139868737E-2</v>
      </c>
      <c r="J11" s="17">
        <v>4.3286770847596301E-2</v>
      </c>
      <c r="K11" s="17">
        <v>0</v>
      </c>
      <c r="L11" s="17"/>
      <c r="M11" s="17">
        <v>4.7339505777550098E-2</v>
      </c>
      <c r="N11" s="17">
        <v>2.2387329974309401E-2</v>
      </c>
      <c r="O11" s="17">
        <v>2.3203702687991799E-2</v>
      </c>
      <c r="P11" s="17">
        <v>0</v>
      </c>
      <c r="Q11" s="17">
        <v>1.73884208307768E-2</v>
      </c>
      <c r="R11" s="17"/>
      <c r="S11" s="17">
        <v>1.8362558706921699E-2</v>
      </c>
      <c r="T11" s="17">
        <v>2.0835350566294101E-2</v>
      </c>
      <c r="U11" s="17">
        <v>0</v>
      </c>
      <c r="V11" s="17">
        <v>3.2024098677294603E-2</v>
      </c>
      <c r="W11" s="17"/>
      <c r="X11" s="17">
        <v>2.33084168665347E-2</v>
      </c>
      <c r="Y11" s="17">
        <v>2.73503436077768E-2</v>
      </c>
      <c r="Z11" s="17">
        <v>0</v>
      </c>
      <c r="AA11" s="17"/>
      <c r="AB11" s="17">
        <v>1.3052304811153E-2</v>
      </c>
      <c r="AC11" s="17">
        <v>3.5781505881823501E-2</v>
      </c>
      <c r="AD11" s="17"/>
      <c r="AE11" s="17">
        <v>1.8309520124299799E-2</v>
      </c>
      <c r="AF11" s="17">
        <v>2.1060321433265299E-2</v>
      </c>
      <c r="AG11" s="17"/>
      <c r="AH11" s="17">
        <v>2.2739992174212399E-2</v>
      </c>
      <c r="AI11" s="17">
        <v>1.15595320006433E-2</v>
      </c>
      <c r="AJ11" s="17"/>
      <c r="AK11" s="17">
        <v>3.4489701102121899E-2</v>
      </c>
      <c r="AL11" s="17">
        <v>1.9529857383681001E-2</v>
      </c>
      <c r="AM11" s="17">
        <v>2.2964273965362599E-2</v>
      </c>
      <c r="AN11" s="17">
        <v>9.5730285430598895E-3</v>
      </c>
      <c r="AO11" s="17">
        <v>2.35736775187428E-2</v>
      </c>
      <c r="AP11" s="17"/>
      <c r="AQ11" s="17">
        <v>4.0700162442243802E-2</v>
      </c>
      <c r="AR11" s="17">
        <v>1.5395378617113599E-2</v>
      </c>
      <c r="AS11" s="17"/>
      <c r="AT11" s="17">
        <v>2.1597062539964702E-2</v>
      </c>
      <c r="AU11" s="17">
        <v>1.8210971748457198E-2</v>
      </c>
      <c r="AV11" s="17"/>
      <c r="AW11" s="17">
        <v>0</v>
      </c>
      <c r="AX11" s="17">
        <v>2.6801549665887998E-2</v>
      </c>
      <c r="AY11" s="17">
        <v>1.1513897679230301E-2</v>
      </c>
      <c r="AZ11" s="17">
        <v>2.2867100088029401E-2</v>
      </c>
      <c r="BA11" s="17">
        <v>0</v>
      </c>
      <c r="BB11" s="17"/>
      <c r="BC11" s="17">
        <v>8.1850246884000808E-3</v>
      </c>
      <c r="BD11" s="17"/>
      <c r="BE11" s="17">
        <v>2.82548586835599E-2</v>
      </c>
      <c r="BF11" s="17">
        <v>1.9781559978150301E-2</v>
      </c>
      <c r="BG11" s="17">
        <v>2.2086017603858199E-2</v>
      </c>
      <c r="BH11" s="17">
        <v>1.19699697872116E-2</v>
      </c>
      <c r="BI11" s="17"/>
      <c r="BJ11" s="17">
        <v>2.0517723515380001E-2</v>
      </c>
      <c r="BK11" s="17"/>
      <c r="BL11" s="17">
        <v>1.36468430243458E-2</v>
      </c>
      <c r="BM11" s="17"/>
      <c r="BN11" s="17">
        <v>1.6482254113468799E-2</v>
      </c>
      <c r="BO11" s="17"/>
      <c r="BP11" s="17">
        <v>2.02488447798603E-2</v>
      </c>
      <c r="BQ11" s="17">
        <v>2.49581449107012E-2</v>
      </c>
    </row>
    <row r="12" spans="2:69" x14ac:dyDescent="0.35">
      <c r="B12" s="18" t="s">
        <v>333</v>
      </c>
      <c r="C12" s="17">
        <v>7.8367320587275809E-3</v>
      </c>
      <c r="D12" s="17">
        <v>1.6319381434198602E-2</v>
      </c>
      <c r="E12" s="17">
        <v>0</v>
      </c>
      <c r="F12" s="17"/>
      <c r="G12" s="17">
        <v>0</v>
      </c>
      <c r="H12" s="17">
        <v>1.77993435254011E-2</v>
      </c>
      <c r="I12" s="17">
        <v>8.2631190260551799E-3</v>
      </c>
      <c r="J12" s="17">
        <v>1.2670288862967199E-2</v>
      </c>
      <c r="K12" s="17">
        <v>0</v>
      </c>
      <c r="L12" s="17"/>
      <c r="M12" s="17">
        <v>0</v>
      </c>
      <c r="N12" s="17">
        <v>0</v>
      </c>
      <c r="O12" s="17">
        <v>8.8044168249571102E-3</v>
      </c>
      <c r="P12" s="17">
        <v>1.1681298062378101E-2</v>
      </c>
      <c r="Q12" s="17">
        <v>2.5199313976156299E-2</v>
      </c>
      <c r="R12" s="17"/>
      <c r="S12" s="17">
        <v>8.2281208681980796E-3</v>
      </c>
      <c r="T12" s="17">
        <v>9.1466037964522805E-3</v>
      </c>
      <c r="U12" s="17">
        <v>0</v>
      </c>
      <c r="V12" s="17">
        <v>6.0657936875662399E-3</v>
      </c>
      <c r="W12" s="17"/>
      <c r="X12" s="17">
        <v>8.1121761474138698E-3</v>
      </c>
      <c r="Y12" s="17">
        <v>1.58398546500805E-2</v>
      </c>
      <c r="Z12" s="17">
        <v>0</v>
      </c>
      <c r="AA12" s="17"/>
      <c r="AB12" s="17">
        <v>1.17368986204301E-2</v>
      </c>
      <c r="AC12" s="17">
        <v>0</v>
      </c>
      <c r="AD12" s="17"/>
      <c r="AE12" s="17">
        <v>0</v>
      </c>
      <c r="AF12" s="17">
        <v>9.3903375343312497E-3</v>
      </c>
      <c r="AG12" s="17"/>
      <c r="AH12" s="17">
        <v>7.8371165587196208E-3</v>
      </c>
      <c r="AI12" s="17">
        <v>1.27811453269159E-2</v>
      </c>
      <c r="AJ12" s="17"/>
      <c r="AK12" s="17">
        <v>0</v>
      </c>
      <c r="AL12" s="17">
        <v>1.14721958324267E-2</v>
      </c>
      <c r="AM12" s="17">
        <v>1.1827191177332301E-2</v>
      </c>
      <c r="AN12" s="17">
        <v>0</v>
      </c>
      <c r="AO12" s="17">
        <v>0</v>
      </c>
      <c r="AP12" s="17"/>
      <c r="AQ12" s="17">
        <v>8.6425331317749893E-3</v>
      </c>
      <c r="AR12" s="17">
        <v>7.6278195644082798E-3</v>
      </c>
      <c r="AS12" s="17"/>
      <c r="AT12" s="17">
        <v>5.6761696510852699E-3</v>
      </c>
      <c r="AU12" s="17">
        <v>9.0228379596559698E-3</v>
      </c>
      <c r="AV12" s="17"/>
      <c r="AW12" s="17">
        <v>1.9305388143061899E-2</v>
      </c>
      <c r="AX12" s="17">
        <v>0</v>
      </c>
      <c r="AY12" s="17">
        <v>0</v>
      </c>
      <c r="AZ12" s="17">
        <v>0</v>
      </c>
      <c r="BA12" s="17">
        <v>1.8033397327442299E-2</v>
      </c>
      <c r="BB12" s="17"/>
      <c r="BC12" s="17">
        <v>1.7440132399704499E-2</v>
      </c>
      <c r="BD12" s="17"/>
      <c r="BE12" s="17">
        <v>4.7334588785206202E-3</v>
      </c>
      <c r="BF12" s="17">
        <v>0</v>
      </c>
      <c r="BG12" s="17">
        <v>0</v>
      </c>
      <c r="BH12" s="17">
        <v>2.33123000250069E-2</v>
      </c>
      <c r="BI12" s="17"/>
      <c r="BJ12" s="17">
        <v>6.1901303568151203E-3</v>
      </c>
      <c r="BK12" s="17"/>
      <c r="BL12" s="17">
        <v>1.13653895565682E-2</v>
      </c>
      <c r="BM12" s="17"/>
      <c r="BN12" s="17">
        <v>0</v>
      </c>
      <c r="BO12" s="17"/>
      <c r="BP12" s="17">
        <v>9.7062190090345599E-3</v>
      </c>
      <c r="BQ12" s="17">
        <v>0</v>
      </c>
    </row>
    <row r="13" spans="2:69" ht="29" x14ac:dyDescent="0.35">
      <c r="B13" s="18" t="s">
        <v>334</v>
      </c>
      <c r="C13" s="17">
        <v>5.9318752645816902E-2</v>
      </c>
      <c r="D13" s="17">
        <v>5.9807060544750802E-2</v>
      </c>
      <c r="E13" s="17">
        <v>5.8867627296091803E-2</v>
      </c>
      <c r="F13" s="17"/>
      <c r="G13" s="17">
        <v>7.3791296855096694E-2</v>
      </c>
      <c r="H13" s="17">
        <v>5.4383483016888702E-2</v>
      </c>
      <c r="I13" s="17">
        <v>9.0896240527179095E-2</v>
      </c>
      <c r="J13" s="17">
        <v>4.8562675106291003E-2</v>
      </c>
      <c r="K13" s="17">
        <v>0</v>
      </c>
      <c r="L13" s="17"/>
      <c r="M13" s="17">
        <v>0</v>
      </c>
      <c r="N13" s="17">
        <v>5.8179420018731498E-2</v>
      </c>
      <c r="O13" s="17">
        <v>0.109554570472768</v>
      </c>
      <c r="P13" s="17">
        <v>5.6393142227397802E-2</v>
      </c>
      <c r="Q13" s="17">
        <v>4.1808906208983102E-2</v>
      </c>
      <c r="R13" s="17"/>
      <c r="S13" s="17">
        <v>2.6942916636257801E-2</v>
      </c>
      <c r="T13" s="17">
        <v>8.0412357348243202E-2</v>
      </c>
      <c r="U13" s="17">
        <v>6.69958815625607E-2</v>
      </c>
      <c r="V13" s="17">
        <v>6.1195955438192201E-2</v>
      </c>
      <c r="W13" s="17"/>
      <c r="X13" s="17">
        <v>5.9281624971288603E-2</v>
      </c>
      <c r="Y13" s="17">
        <v>8.0295048194732904E-2</v>
      </c>
      <c r="Z13" s="17">
        <v>4.3079242200539297E-2</v>
      </c>
      <c r="AA13" s="17"/>
      <c r="AB13" s="17">
        <v>6.3480371741239494E-2</v>
      </c>
      <c r="AC13" s="17">
        <v>5.0956675471585999E-2</v>
      </c>
      <c r="AD13" s="17"/>
      <c r="AE13" s="17">
        <v>7.9285826160962705E-2</v>
      </c>
      <c r="AF13" s="17">
        <v>5.5360348235350403E-2</v>
      </c>
      <c r="AG13" s="17"/>
      <c r="AH13" s="17">
        <v>5.6312928395083402E-2</v>
      </c>
      <c r="AI13" s="17">
        <v>7.1596839181819902E-2</v>
      </c>
      <c r="AJ13" s="17"/>
      <c r="AK13" s="17">
        <v>2.8292000470369599E-2</v>
      </c>
      <c r="AL13" s="17">
        <v>5.6373092478561301E-2</v>
      </c>
      <c r="AM13" s="17">
        <v>6.1452024249807599E-2</v>
      </c>
      <c r="AN13" s="17">
        <v>4.7678067926454203E-2</v>
      </c>
      <c r="AO13" s="17">
        <v>0.12591861836687801</v>
      </c>
      <c r="AP13" s="17"/>
      <c r="AQ13" s="17">
        <v>9.0094033710567997E-2</v>
      </c>
      <c r="AR13" s="17">
        <v>5.1339933870731498E-2</v>
      </c>
      <c r="AS13" s="17"/>
      <c r="AT13" s="17">
        <v>6.5655332126052096E-2</v>
      </c>
      <c r="AU13" s="17">
        <v>5.7701538729146899E-2</v>
      </c>
      <c r="AV13" s="17"/>
      <c r="AW13" s="17">
        <v>0.122057377102394</v>
      </c>
      <c r="AX13" s="17">
        <v>9.8519479928172102E-2</v>
      </c>
      <c r="AY13" s="17">
        <v>3.02348710122692E-2</v>
      </c>
      <c r="AZ13" s="17">
        <v>1.2470307584281E-2</v>
      </c>
      <c r="BA13" s="17">
        <v>4.0571224162156597E-2</v>
      </c>
      <c r="BB13" s="17"/>
      <c r="BC13" s="17">
        <v>0.10201323284470901</v>
      </c>
      <c r="BD13" s="17"/>
      <c r="BE13" s="17">
        <v>7.6042289458300993E-2</v>
      </c>
      <c r="BF13" s="17">
        <v>0</v>
      </c>
      <c r="BG13" s="17">
        <v>1.7059618215401799E-2</v>
      </c>
      <c r="BH13" s="17">
        <v>7.8422363053720204E-2</v>
      </c>
      <c r="BI13" s="17"/>
      <c r="BJ13" s="17">
        <v>5.8223384434852199E-2</v>
      </c>
      <c r="BK13" s="17"/>
      <c r="BL13" s="17">
        <v>7.5720450733272507E-2</v>
      </c>
      <c r="BM13" s="17"/>
      <c r="BN13" s="17">
        <v>7.1898006327548294E-2</v>
      </c>
      <c r="BO13" s="17"/>
      <c r="BP13" s="17">
        <v>6.2292862130410999E-2</v>
      </c>
      <c r="BQ13" s="17">
        <v>5.29129995942062E-2</v>
      </c>
    </row>
    <row r="14" spans="2:69" x14ac:dyDescent="0.35">
      <c r="B14" s="18" t="s">
        <v>141</v>
      </c>
      <c r="C14" s="19">
        <v>2.97407245829443E-2</v>
      </c>
      <c r="D14" s="19">
        <v>2.95381934734791E-2</v>
      </c>
      <c r="E14" s="19">
        <v>2.9927833818300002E-2</v>
      </c>
      <c r="F14" s="19"/>
      <c r="G14" s="19">
        <v>4.0837555914880197E-2</v>
      </c>
      <c r="H14" s="19">
        <v>2.07153962787807E-2</v>
      </c>
      <c r="I14" s="19">
        <v>3.1213480850146101E-2</v>
      </c>
      <c r="J14" s="19">
        <v>3.8010866588901598E-2</v>
      </c>
      <c r="K14" s="19">
        <v>1.42532713340801E-2</v>
      </c>
      <c r="L14" s="19"/>
      <c r="M14" s="19">
        <v>5.0495081972837398E-2</v>
      </c>
      <c r="N14" s="19">
        <v>2.56684717438708E-2</v>
      </c>
      <c r="O14" s="19">
        <v>2.5642160752783E-2</v>
      </c>
      <c r="P14" s="19">
        <v>4.5543570242315201E-2</v>
      </c>
      <c r="Q14" s="19">
        <v>1.83054087700124E-2</v>
      </c>
      <c r="R14" s="19"/>
      <c r="S14" s="19">
        <v>2.50300492777197E-2</v>
      </c>
      <c r="T14" s="19">
        <v>4.7699158513943199E-2</v>
      </c>
      <c r="U14" s="19">
        <v>4.2478359192302903E-2</v>
      </c>
      <c r="V14" s="19">
        <v>1.3460371934177E-2</v>
      </c>
      <c r="W14" s="19"/>
      <c r="X14" s="19">
        <v>2.49958089132147E-2</v>
      </c>
      <c r="Y14" s="19">
        <v>3.4224956402307397E-2</v>
      </c>
      <c r="Z14" s="19">
        <v>5.3107452526631599E-2</v>
      </c>
      <c r="AA14" s="19"/>
      <c r="AB14" s="19">
        <v>2.9255774382412999E-2</v>
      </c>
      <c r="AC14" s="19">
        <v>3.07151508601981E-2</v>
      </c>
      <c r="AD14" s="19"/>
      <c r="AE14" s="19">
        <v>1.34411660543007E-2</v>
      </c>
      <c r="AF14" s="19">
        <v>3.2972056621637803E-2</v>
      </c>
      <c r="AG14" s="19"/>
      <c r="AH14" s="19">
        <v>2.9255872407197601E-2</v>
      </c>
      <c r="AI14" s="19">
        <v>5.1204897509901197E-2</v>
      </c>
      <c r="AJ14" s="19"/>
      <c r="AK14" s="19">
        <v>2.6640435759805799E-2</v>
      </c>
      <c r="AL14" s="19">
        <v>2.94046777838253E-2</v>
      </c>
      <c r="AM14" s="19">
        <v>3.09387419749893E-2</v>
      </c>
      <c r="AN14" s="19">
        <v>2.3021248897326801E-2</v>
      </c>
      <c r="AO14" s="19">
        <v>4.5086874590277402E-2</v>
      </c>
      <c r="AP14" s="19"/>
      <c r="AQ14" s="19">
        <v>3.8767083847427601E-2</v>
      </c>
      <c r="AR14" s="19">
        <v>2.7400544988204E-2</v>
      </c>
      <c r="AS14" s="19"/>
      <c r="AT14" s="19">
        <v>5.0356637780724599E-2</v>
      </c>
      <c r="AU14" s="19">
        <v>1.70327874444288E-2</v>
      </c>
      <c r="AV14" s="19"/>
      <c r="AW14" s="19">
        <v>0</v>
      </c>
      <c r="AX14" s="19">
        <v>4.1157996944609997E-2</v>
      </c>
      <c r="AY14" s="19">
        <v>1.77768832087019E-2</v>
      </c>
      <c r="AZ14" s="19">
        <v>2.2867100088029401E-2</v>
      </c>
      <c r="BA14" s="19">
        <v>4.5579763629704603E-2</v>
      </c>
      <c r="BB14" s="19"/>
      <c r="BC14" s="19">
        <v>1.8109970339180902E-2</v>
      </c>
      <c r="BD14" s="19"/>
      <c r="BE14" s="19">
        <v>4.3389781630741302E-2</v>
      </c>
      <c r="BF14" s="19">
        <v>0</v>
      </c>
      <c r="BG14" s="19">
        <v>2.2086017603858199E-2</v>
      </c>
      <c r="BH14" s="19">
        <v>2.4207675281072798E-2</v>
      </c>
      <c r="BI14" s="19"/>
      <c r="BJ14" s="19">
        <v>3.22290859979278E-2</v>
      </c>
      <c r="BK14" s="19"/>
      <c r="BL14" s="19">
        <v>3.2296246793035902E-2</v>
      </c>
      <c r="BM14" s="19"/>
      <c r="BN14" s="19">
        <v>3.6583372704195802E-2</v>
      </c>
      <c r="BO14" s="19"/>
      <c r="BP14" s="19">
        <v>2.9950936753136301E-2</v>
      </c>
      <c r="BQ14" s="19">
        <v>9.7768555026750501E-3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353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466</v>
      </c>
      <c r="D7" s="10">
        <v>261</v>
      </c>
      <c r="E7" s="10">
        <v>205</v>
      </c>
      <c r="F7" s="10"/>
      <c r="G7" s="10">
        <v>142</v>
      </c>
      <c r="H7" s="10">
        <v>117</v>
      </c>
      <c r="I7" s="10">
        <v>95</v>
      </c>
      <c r="J7" s="10">
        <v>70</v>
      </c>
      <c r="K7" s="10">
        <v>42</v>
      </c>
      <c r="L7" s="10"/>
      <c r="M7" s="10">
        <v>46</v>
      </c>
      <c r="N7" s="10">
        <v>177</v>
      </c>
      <c r="O7" s="10">
        <v>84</v>
      </c>
      <c r="P7" s="10">
        <v>72</v>
      </c>
      <c r="Q7" s="10">
        <v>87</v>
      </c>
      <c r="R7" s="10"/>
      <c r="S7" s="10">
        <v>92</v>
      </c>
      <c r="T7" s="10">
        <v>94</v>
      </c>
      <c r="U7" s="10">
        <v>79</v>
      </c>
      <c r="V7" s="10">
        <v>133</v>
      </c>
      <c r="W7" s="10"/>
      <c r="X7" s="10">
        <v>368</v>
      </c>
      <c r="Y7" s="10">
        <v>50</v>
      </c>
      <c r="Z7" s="10">
        <v>48</v>
      </c>
      <c r="AA7" s="10"/>
      <c r="AB7" s="10">
        <v>323</v>
      </c>
      <c r="AC7" s="10">
        <v>143</v>
      </c>
      <c r="AD7" s="10"/>
      <c r="AE7" s="10">
        <v>83</v>
      </c>
      <c r="AF7" s="10">
        <v>383</v>
      </c>
      <c r="AG7" s="10"/>
      <c r="AH7" s="10">
        <v>367</v>
      </c>
      <c r="AI7" s="10">
        <v>67</v>
      </c>
      <c r="AJ7" s="10"/>
      <c r="AK7" s="10">
        <v>36</v>
      </c>
      <c r="AL7" s="10">
        <v>137</v>
      </c>
      <c r="AM7" s="10">
        <v>175</v>
      </c>
      <c r="AN7" s="10">
        <v>86</v>
      </c>
      <c r="AO7" s="10">
        <v>32</v>
      </c>
      <c r="AP7" s="10"/>
      <c r="AQ7" s="10">
        <v>105</v>
      </c>
      <c r="AR7" s="10">
        <v>361</v>
      </c>
      <c r="AS7" s="10"/>
      <c r="AT7" s="10">
        <v>156</v>
      </c>
      <c r="AU7" s="10">
        <v>302</v>
      </c>
      <c r="AV7" s="10"/>
      <c r="AW7" s="10">
        <v>42</v>
      </c>
      <c r="AX7" s="10">
        <v>177</v>
      </c>
      <c r="AY7" s="10">
        <v>101</v>
      </c>
      <c r="AZ7" s="10">
        <v>56</v>
      </c>
      <c r="BA7" s="10">
        <v>47</v>
      </c>
      <c r="BB7" s="10"/>
      <c r="BC7" s="10">
        <v>121</v>
      </c>
      <c r="BD7" s="10"/>
      <c r="BE7" s="10">
        <v>168</v>
      </c>
      <c r="BF7" s="10">
        <v>57</v>
      </c>
      <c r="BG7" s="10">
        <v>56</v>
      </c>
      <c r="BH7" s="10">
        <v>90</v>
      </c>
      <c r="BI7" s="10"/>
      <c r="BJ7" s="10">
        <v>405</v>
      </c>
      <c r="BK7" s="10"/>
      <c r="BL7" s="10">
        <v>254</v>
      </c>
      <c r="BM7" s="10"/>
      <c r="BN7" s="10">
        <v>109</v>
      </c>
      <c r="BO7" s="10"/>
      <c r="BP7" s="10">
        <v>372</v>
      </c>
      <c r="BQ7" s="10">
        <v>84</v>
      </c>
    </row>
    <row r="8" spans="2:69" ht="30" customHeight="1" x14ac:dyDescent="0.35">
      <c r="B8" s="11" t="s">
        <v>20</v>
      </c>
      <c r="C8" s="11">
        <v>468</v>
      </c>
      <c r="D8" s="11">
        <v>225</v>
      </c>
      <c r="E8" s="11">
        <v>243</v>
      </c>
      <c r="F8" s="11"/>
      <c r="G8" s="11">
        <v>124</v>
      </c>
      <c r="H8" s="11">
        <v>114</v>
      </c>
      <c r="I8" s="11">
        <v>104</v>
      </c>
      <c r="J8" s="11">
        <v>62</v>
      </c>
      <c r="K8" s="11">
        <v>65</v>
      </c>
      <c r="L8" s="11"/>
      <c r="M8" s="11">
        <v>44</v>
      </c>
      <c r="N8" s="11">
        <v>183</v>
      </c>
      <c r="O8" s="11">
        <v>89</v>
      </c>
      <c r="P8" s="11">
        <v>71</v>
      </c>
      <c r="Q8" s="11">
        <v>82</v>
      </c>
      <c r="R8" s="11"/>
      <c r="S8" s="11">
        <v>101</v>
      </c>
      <c r="T8" s="11">
        <v>94</v>
      </c>
      <c r="U8" s="11">
        <v>79</v>
      </c>
      <c r="V8" s="11">
        <v>129</v>
      </c>
      <c r="W8" s="11"/>
      <c r="X8" s="11">
        <v>356</v>
      </c>
      <c r="Y8" s="11">
        <v>49</v>
      </c>
      <c r="Z8" s="11">
        <v>63</v>
      </c>
      <c r="AA8" s="11"/>
      <c r="AB8" s="11">
        <v>313</v>
      </c>
      <c r="AC8" s="11">
        <v>156</v>
      </c>
      <c r="AD8" s="11"/>
      <c r="AE8" s="11">
        <v>77</v>
      </c>
      <c r="AF8" s="11">
        <v>391</v>
      </c>
      <c r="AG8" s="11"/>
      <c r="AH8" s="11">
        <v>362</v>
      </c>
      <c r="AI8" s="11">
        <v>65</v>
      </c>
      <c r="AJ8" s="11"/>
      <c r="AK8" s="11">
        <v>39</v>
      </c>
      <c r="AL8" s="11">
        <v>141</v>
      </c>
      <c r="AM8" s="11">
        <v>174</v>
      </c>
      <c r="AN8" s="11">
        <v>82</v>
      </c>
      <c r="AO8" s="11">
        <v>33</v>
      </c>
      <c r="AP8" s="11"/>
      <c r="AQ8" s="11">
        <v>96</v>
      </c>
      <c r="AR8" s="11">
        <v>372</v>
      </c>
      <c r="AS8" s="11"/>
      <c r="AT8" s="11">
        <v>147</v>
      </c>
      <c r="AU8" s="11">
        <v>314</v>
      </c>
      <c r="AV8" s="11"/>
      <c r="AW8" s="11">
        <v>40</v>
      </c>
      <c r="AX8" s="11">
        <v>174</v>
      </c>
      <c r="AY8" s="11">
        <v>102</v>
      </c>
      <c r="AZ8" s="11">
        <v>59</v>
      </c>
      <c r="BA8" s="11">
        <v>46</v>
      </c>
      <c r="BB8" s="11"/>
      <c r="BC8" s="11">
        <v>116</v>
      </c>
      <c r="BD8" s="11"/>
      <c r="BE8" s="11">
        <v>165</v>
      </c>
      <c r="BF8" s="11">
        <v>60</v>
      </c>
      <c r="BG8" s="11">
        <v>61</v>
      </c>
      <c r="BH8" s="11">
        <v>87</v>
      </c>
      <c r="BI8" s="11"/>
      <c r="BJ8" s="11">
        <v>400</v>
      </c>
      <c r="BK8" s="11"/>
      <c r="BL8" s="11">
        <v>249</v>
      </c>
      <c r="BM8" s="11"/>
      <c r="BN8" s="11">
        <v>110</v>
      </c>
      <c r="BO8" s="11"/>
      <c r="BP8" s="11">
        <v>378</v>
      </c>
      <c r="BQ8" s="11">
        <v>80</v>
      </c>
    </row>
    <row r="9" spans="2:69" x14ac:dyDescent="0.35">
      <c r="B9" s="18" t="s">
        <v>330</v>
      </c>
      <c r="C9" s="17">
        <v>7.7094053349177002E-2</v>
      </c>
      <c r="D9" s="17">
        <v>0.104917337370467</v>
      </c>
      <c r="E9" s="17">
        <v>5.1389392904383303E-2</v>
      </c>
      <c r="F9" s="17"/>
      <c r="G9" s="17">
        <v>5.1556487320126902E-2</v>
      </c>
      <c r="H9" s="17">
        <v>7.4250318849457597E-2</v>
      </c>
      <c r="I9" s="17">
        <v>7.4655570244825803E-2</v>
      </c>
      <c r="J9" s="17">
        <v>8.4858256553483502E-2</v>
      </c>
      <c r="K9" s="17">
        <v>0.127211948681652</v>
      </c>
      <c r="L9" s="17"/>
      <c r="M9" s="17">
        <v>6.2475634996729902E-2</v>
      </c>
      <c r="N9" s="17">
        <v>7.0864515044445298E-2</v>
      </c>
      <c r="O9" s="17">
        <v>9.9335404781431505E-2</v>
      </c>
      <c r="P9" s="17">
        <v>5.58480873746591E-2</v>
      </c>
      <c r="Q9" s="17">
        <v>9.3327260104293597E-2</v>
      </c>
      <c r="R9" s="17"/>
      <c r="S9" s="17">
        <v>8.9721488601432101E-2</v>
      </c>
      <c r="T9" s="17">
        <v>4.6212974091143902E-2</v>
      </c>
      <c r="U9" s="17">
        <v>0.102736142821927</v>
      </c>
      <c r="V9" s="17">
        <v>8.94485680612081E-2</v>
      </c>
      <c r="W9" s="17"/>
      <c r="X9" s="17">
        <v>7.9727677666322994E-2</v>
      </c>
      <c r="Y9" s="17">
        <v>5.1525460928348102E-2</v>
      </c>
      <c r="Z9" s="17">
        <v>8.2223901257947596E-2</v>
      </c>
      <c r="AA9" s="17"/>
      <c r="AB9" s="17">
        <v>5.1351836237841599E-2</v>
      </c>
      <c r="AC9" s="17">
        <v>0.12881873097706401</v>
      </c>
      <c r="AD9" s="17"/>
      <c r="AE9" s="17">
        <v>8.7082674952607297E-2</v>
      </c>
      <c r="AF9" s="17">
        <v>7.5113843090547597E-2</v>
      </c>
      <c r="AG9" s="17"/>
      <c r="AH9" s="17">
        <v>7.9887963818636498E-2</v>
      </c>
      <c r="AI9" s="17">
        <v>4.32249524653616E-2</v>
      </c>
      <c r="AJ9" s="17"/>
      <c r="AK9" s="17">
        <v>3.4919089769197303E-2</v>
      </c>
      <c r="AL9" s="17">
        <v>9.2097295899461404E-2</v>
      </c>
      <c r="AM9" s="17">
        <v>6.2254432492953198E-2</v>
      </c>
      <c r="AN9" s="17">
        <v>9.9986137126961902E-2</v>
      </c>
      <c r="AO9" s="17">
        <v>8.4642333289564595E-2</v>
      </c>
      <c r="AP9" s="17"/>
      <c r="AQ9" s="17">
        <v>4.8970168411280803E-2</v>
      </c>
      <c r="AR9" s="17">
        <v>8.4385469492500004E-2</v>
      </c>
      <c r="AS9" s="17"/>
      <c r="AT9" s="17">
        <v>7.7731612544223297E-2</v>
      </c>
      <c r="AU9" s="17">
        <v>7.8539988907509697E-2</v>
      </c>
      <c r="AV9" s="17"/>
      <c r="AW9" s="17">
        <v>5.4928455025278398E-2</v>
      </c>
      <c r="AX9" s="17">
        <v>8.6231647375586501E-2</v>
      </c>
      <c r="AY9" s="17">
        <v>8.5129445021289996E-2</v>
      </c>
      <c r="AZ9" s="17">
        <v>8.5146069952338102E-2</v>
      </c>
      <c r="BA9" s="17">
        <v>4.2441013549472897E-2</v>
      </c>
      <c r="BB9" s="17"/>
      <c r="BC9" s="17">
        <v>7.09697651075024E-2</v>
      </c>
      <c r="BD9" s="17"/>
      <c r="BE9" s="17">
        <v>6.9336112176426698E-2</v>
      </c>
      <c r="BF9" s="17">
        <v>0.12880287010581701</v>
      </c>
      <c r="BG9" s="17">
        <v>8.5647244889952706E-2</v>
      </c>
      <c r="BH9" s="17">
        <v>7.4346991383186095E-2</v>
      </c>
      <c r="BI9" s="17"/>
      <c r="BJ9" s="17">
        <v>7.8602356262180803E-2</v>
      </c>
      <c r="BK9" s="17"/>
      <c r="BL9" s="17">
        <v>9.0141675339208596E-2</v>
      </c>
      <c r="BM9" s="17"/>
      <c r="BN9" s="17">
        <v>0.14247924539048301</v>
      </c>
      <c r="BO9" s="17"/>
      <c r="BP9" s="17">
        <v>7.4306153116142803E-2</v>
      </c>
      <c r="BQ9" s="17">
        <v>0.100266787039006</v>
      </c>
    </row>
    <row r="10" spans="2:69" x14ac:dyDescent="0.35">
      <c r="B10" s="18" t="s">
        <v>331</v>
      </c>
      <c r="C10" s="17">
        <v>0.16855235598950799</v>
      </c>
      <c r="D10" s="17">
        <v>0.21472896657367699</v>
      </c>
      <c r="E10" s="17">
        <v>0.12589189597158601</v>
      </c>
      <c r="F10" s="17"/>
      <c r="G10" s="17">
        <v>0.13111125570742399</v>
      </c>
      <c r="H10" s="17">
        <v>0.158417295199963</v>
      </c>
      <c r="I10" s="17">
        <v>0.17810853646820601</v>
      </c>
      <c r="J10" s="17">
        <v>0.17699505062169901</v>
      </c>
      <c r="K10" s="17">
        <v>0.23422479308406599</v>
      </c>
      <c r="L10" s="17"/>
      <c r="M10" s="17">
        <v>0.18402547794388099</v>
      </c>
      <c r="N10" s="17">
        <v>0.15905261200458501</v>
      </c>
      <c r="O10" s="17">
        <v>0.16087738005119201</v>
      </c>
      <c r="P10" s="17">
        <v>0.21356396783488699</v>
      </c>
      <c r="Q10" s="17">
        <v>0.15046821570548999</v>
      </c>
      <c r="R10" s="17"/>
      <c r="S10" s="17">
        <v>0.12753813278529899</v>
      </c>
      <c r="T10" s="17">
        <v>0.15844309831314601</v>
      </c>
      <c r="U10" s="17">
        <v>0.21824366247428001</v>
      </c>
      <c r="V10" s="17">
        <v>0.18875304418560099</v>
      </c>
      <c r="W10" s="17"/>
      <c r="X10" s="17">
        <v>0.16437511570573701</v>
      </c>
      <c r="Y10" s="17">
        <v>0.14610639632037201</v>
      </c>
      <c r="Z10" s="17">
        <v>0.209821782150417</v>
      </c>
      <c r="AA10" s="17"/>
      <c r="AB10" s="17">
        <v>0.15013820154876301</v>
      </c>
      <c r="AC10" s="17">
        <v>0.20555251794596499</v>
      </c>
      <c r="AD10" s="17"/>
      <c r="AE10" s="17">
        <v>0.22170987277963899</v>
      </c>
      <c r="AF10" s="17">
        <v>0.158014059090271</v>
      </c>
      <c r="AG10" s="17"/>
      <c r="AH10" s="17">
        <v>0.15122139603688101</v>
      </c>
      <c r="AI10" s="17">
        <v>0.17163435990751399</v>
      </c>
      <c r="AJ10" s="17"/>
      <c r="AK10" s="17">
        <v>0.29998650359003398</v>
      </c>
      <c r="AL10" s="17">
        <v>0.21756845267847799</v>
      </c>
      <c r="AM10" s="17">
        <v>0.13704735487494199</v>
      </c>
      <c r="AN10" s="17">
        <v>0.14758371430107201</v>
      </c>
      <c r="AO10" s="17">
        <v>2.2197548109691601E-2</v>
      </c>
      <c r="AP10" s="17"/>
      <c r="AQ10" s="17">
        <v>0.16285616667265401</v>
      </c>
      <c r="AR10" s="17">
        <v>0.170029153623692</v>
      </c>
      <c r="AS10" s="17"/>
      <c r="AT10" s="17">
        <v>0.140372039910371</v>
      </c>
      <c r="AU10" s="17">
        <v>0.180787352545286</v>
      </c>
      <c r="AV10" s="17"/>
      <c r="AW10" s="17">
        <v>0.113109198996826</v>
      </c>
      <c r="AX10" s="17">
        <v>0.13399931189780701</v>
      </c>
      <c r="AY10" s="17">
        <v>0.208778066740409</v>
      </c>
      <c r="AZ10" s="17">
        <v>0.13479534975763</v>
      </c>
      <c r="BA10" s="17">
        <v>0.2421088020031</v>
      </c>
      <c r="BB10" s="17"/>
      <c r="BC10" s="17">
        <v>0.18265193032369101</v>
      </c>
      <c r="BD10" s="17"/>
      <c r="BE10" s="17">
        <v>0.144981423325172</v>
      </c>
      <c r="BF10" s="17">
        <v>0.29452799257087398</v>
      </c>
      <c r="BG10" s="17">
        <v>8.0467640812299096E-2</v>
      </c>
      <c r="BH10" s="17">
        <v>0.14135511074822099</v>
      </c>
      <c r="BI10" s="17"/>
      <c r="BJ10" s="17">
        <v>0.16890823249261699</v>
      </c>
      <c r="BK10" s="17"/>
      <c r="BL10" s="17">
        <v>0.17320001596392501</v>
      </c>
      <c r="BM10" s="17"/>
      <c r="BN10" s="17">
        <v>0.14216972780411999</v>
      </c>
      <c r="BO10" s="17"/>
      <c r="BP10" s="17">
        <v>0.162707397506764</v>
      </c>
      <c r="BQ10" s="17">
        <v>0.20499092100229999</v>
      </c>
    </row>
    <row r="11" spans="2:69" x14ac:dyDescent="0.35">
      <c r="B11" s="18" t="s">
        <v>332</v>
      </c>
      <c r="C11" s="17">
        <v>0.225398233415914</v>
      </c>
      <c r="D11" s="17">
        <v>0.25190022088512598</v>
      </c>
      <c r="E11" s="17">
        <v>0.20091425846576</v>
      </c>
      <c r="F11" s="17"/>
      <c r="G11" s="17">
        <v>0.208615212635747</v>
      </c>
      <c r="H11" s="17">
        <v>0.19748983599188999</v>
      </c>
      <c r="I11" s="17">
        <v>0.20790224179662301</v>
      </c>
      <c r="J11" s="17">
        <v>0.22617784021968501</v>
      </c>
      <c r="K11" s="17">
        <v>0.33360616195154602</v>
      </c>
      <c r="L11" s="17"/>
      <c r="M11" s="17">
        <v>0.30730398917687202</v>
      </c>
      <c r="N11" s="17">
        <v>0.26416244590742699</v>
      </c>
      <c r="O11" s="17">
        <v>0.19428963273325001</v>
      </c>
      <c r="P11" s="17">
        <v>0.154728810569843</v>
      </c>
      <c r="Q11" s="17">
        <v>0.190025541071034</v>
      </c>
      <c r="R11" s="17"/>
      <c r="S11" s="17">
        <v>0.17189265277585999</v>
      </c>
      <c r="T11" s="17">
        <v>0.225661885983342</v>
      </c>
      <c r="U11" s="17">
        <v>0.21955217831403201</v>
      </c>
      <c r="V11" s="17">
        <v>0.26498986850339601</v>
      </c>
      <c r="W11" s="17"/>
      <c r="X11" s="17">
        <v>0.227111746368827</v>
      </c>
      <c r="Y11" s="17">
        <v>0.177462824794243</v>
      </c>
      <c r="Z11" s="17">
        <v>0.253281493846582</v>
      </c>
      <c r="AA11" s="17"/>
      <c r="AB11" s="17">
        <v>0.22603771843759701</v>
      </c>
      <c r="AC11" s="17">
        <v>0.22411329527514201</v>
      </c>
      <c r="AD11" s="17"/>
      <c r="AE11" s="17">
        <v>0.145115666902113</v>
      </c>
      <c r="AF11" s="17">
        <v>0.241313979162568</v>
      </c>
      <c r="AG11" s="17"/>
      <c r="AH11" s="17">
        <v>0.243670132471175</v>
      </c>
      <c r="AI11" s="17">
        <v>0.15290566336400099</v>
      </c>
      <c r="AJ11" s="17"/>
      <c r="AK11" s="17">
        <v>0.13945347776007</v>
      </c>
      <c r="AL11" s="17">
        <v>0.22901314733950601</v>
      </c>
      <c r="AM11" s="17">
        <v>0.28634624074697002</v>
      </c>
      <c r="AN11" s="17">
        <v>0.14781756231530099</v>
      </c>
      <c r="AO11" s="17">
        <v>0.18267354097813501</v>
      </c>
      <c r="AP11" s="17"/>
      <c r="AQ11" s="17">
        <v>0.22144152496820299</v>
      </c>
      <c r="AR11" s="17">
        <v>0.226424052143084</v>
      </c>
      <c r="AS11" s="17"/>
      <c r="AT11" s="17">
        <v>0.21913963669478501</v>
      </c>
      <c r="AU11" s="17">
        <v>0.220757334437439</v>
      </c>
      <c r="AV11" s="17"/>
      <c r="AW11" s="17">
        <v>0.23817875609384601</v>
      </c>
      <c r="AX11" s="17">
        <v>0.22737061691618099</v>
      </c>
      <c r="AY11" s="17">
        <v>0.27604249466818898</v>
      </c>
      <c r="AZ11" s="17">
        <v>0.24029136565564199</v>
      </c>
      <c r="BA11" s="17">
        <v>0.124873438014324</v>
      </c>
      <c r="BB11" s="17"/>
      <c r="BC11" s="17">
        <v>0.17644740059731301</v>
      </c>
      <c r="BD11" s="17"/>
      <c r="BE11" s="17">
        <v>0.209865411959897</v>
      </c>
      <c r="BF11" s="17">
        <v>0.34866265503556398</v>
      </c>
      <c r="BG11" s="17">
        <v>0.25211462644661298</v>
      </c>
      <c r="BH11" s="17">
        <v>0.18779179004649399</v>
      </c>
      <c r="BI11" s="17"/>
      <c r="BJ11" s="17">
        <v>0.21824437167748301</v>
      </c>
      <c r="BK11" s="17"/>
      <c r="BL11" s="17">
        <v>0.21651632974320001</v>
      </c>
      <c r="BM11" s="17"/>
      <c r="BN11" s="17">
        <v>0.25380643975627998</v>
      </c>
      <c r="BO11" s="17"/>
      <c r="BP11" s="17">
        <v>0.213855866100853</v>
      </c>
      <c r="BQ11" s="17">
        <v>0.27862799484013101</v>
      </c>
    </row>
    <row r="12" spans="2:69" x14ac:dyDescent="0.35">
      <c r="B12" s="18" t="s">
        <v>333</v>
      </c>
      <c r="C12" s="17">
        <v>0.42453822884492898</v>
      </c>
      <c r="D12" s="17">
        <v>0.33266580336129098</v>
      </c>
      <c r="E12" s="17">
        <v>0.509414963722433</v>
      </c>
      <c r="F12" s="17"/>
      <c r="G12" s="17">
        <v>0.51530020636219798</v>
      </c>
      <c r="H12" s="17">
        <v>0.52569478933176705</v>
      </c>
      <c r="I12" s="17">
        <v>0.38755832788415101</v>
      </c>
      <c r="J12" s="17">
        <v>0.38331955780189902</v>
      </c>
      <c r="K12" s="17">
        <v>0.172835719607836</v>
      </c>
      <c r="L12" s="17"/>
      <c r="M12" s="17">
        <v>0.328471141333261</v>
      </c>
      <c r="N12" s="17">
        <v>0.38813270603159999</v>
      </c>
      <c r="O12" s="17">
        <v>0.474771698138648</v>
      </c>
      <c r="P12" s="17">
        <v>0.440577117845593</v>
      </c>
      <c r="Q12" s="17">
        <v>0.48924316798540801</v>
      </c>
      <c r="R12" s="17"/>
      <c r="S12" s="17">
        <v>0.49253009375496498</v>
      </c>
      <c r="T12" s="17">
        <v>0.47403178749591302</v>
      </c>
      <c r="U12" s="17">
        <v>0.41707479592838298</v>
      </c>
      <c r="V12" s="17">
        <v>0.32774290221494801</v>
      </c>
      <c r="W12" s="17"/>
      <c r="X12" s="17">
        <v>0.44749966512404898</v>
      </c>
      <c r="Y12" s="17">
        <v>0.40933796344071699</v>
      </c>
      <c r="Z12" s="17">
        <v>0.30636561858254702</v>
      </c>
      <c r="AA12" s="17"/>
      <c r="AB12" s="17">
        <v>0.469382463293879</v>
      </c>
      <c r="AC12" s="17">
        <v>0.33443124387509299</v>
      </c>
      <c r="AD12" s="17"/>
      <c r="AE12" s="17">
        <v>0.443993852279982</v>
      </c>
      <c r="AF12" s="17">
        <v>0.42068121767324801</v>
      </c>
      <c r="AG12" s="17"/>
      <c r="AH12" s="17">
        <v>0.43330836651496601</v>
      </c>
      <c r="AI12" s="17">
        <v>0.45099059111734502</v>
      </c>
      <c r="AJ12" s="17"/>
      <c r="AK12" s="17">
        <v>0.41741023342001299</v>
      </c>
      <c r="AL12" s="17">
        <v>0.35248092719214402</v>
      </c>
      <c r="AM12" s="17">
        <v>0.40485192970570499</v>
      </c>
      <c r="AN12" s="17">
        <v>0.48765509040876198</v>
      </c>
      <c r="AO12" s="17">
        <v>0.68691290010386596</v>
      </c>
      <c r="AP12" s="17"/>
      <c r="AQ12" s="17">
        <v>0.48028242182948599</v>
      </c>
      <c r="AR12" s="17">
        <v>0.41008595422064897</v>
      </c>
      <c r="AS12" s="17"/>
      <c r="AT12" s="17">
        <v>0.464795212714536</v>
      </c>
      <c r="AU12" s="17">
        <v>0.41012216893610698</v>
      </c>
      <c r="AV12" s="17"/>
      <c r="AW12" s="17">
        <v>0.51882066022816398</v>
      </c>
      <c r="AX12" s="17">
        <v>0.43103461471215698</v>
      </c>
      <c r="AY12" s="17">
        <v>0.37557578997025798</v>
      </c>
      <c r="AZ12" s="17">
        <v>0.39697399747851198</v>
      </c>
      <c r="BA12" s="17">
        <v>0.503774439848513</v>
      </c>
      <c r="BB12" s="17"/>
      <c r="BC12" s="17">
        <v>0.46974103345703899</v>
      </c>
      <c r="BD12" s="17"/>
      <c r="BE12" s="17">
        <v>0.46936702646920198</v>
      </c>
      <c r="BF12" s="17">
        <v>0.19068679024240601</v>
      </c>
      <c r="BG12" s="17">
        <v>0.45565664593524702</v>
      </c>
      <c r="BH12" s="17">
        <v>0.52282353596782905</v>
      </c>
      <c r="BI12" s="17"/>
      <c r="BJ12" s="17">
        <v>0.44160574420965099</v>
      </c>
      <c r="BK12" s="17"/>
      <c r="BL12" s="17">
        <v>0.42133184902312798</v>
      </c>
      <c r="BM12" s="17"/>
      <c r="BN12" s="17">
        <v>0.34613454898979801</v>
      </c>
      <c r="BO12" s="17"/>
      <c r="BP12" s="17">
        <v>0.459106146939052</v>
      </c>
      <c r="BQ12" s="17">
        <v>0.27357355673386902</v>
      </c>
    </row>
    <row r="13" spans="2:69" ht="29" x14ac:dyDescent="0.35">
      <c r="B13" s="18" t="s">
        <v>334</v>
      </c>
      <c r="C13" s="17">
        <v>6.4386339491792594E-2</v>
      </c>
      <c r="D13" s="17">
        <v>5.9312002962995103E-2</v>
      </c>
      <c r="E13" s="17">
        <v>6.9074287088328995E-2</v>
      </c>
      <c r="F13" s="17"/>
      <c r="G13" s="17">
        <v>8.1517720803622504E-2</v>
      </c>
      <c r="H13" s="17">
        <v>3.68350661467165E-2</v>
      </c>
      <c r="I13" s="17">
        <v>5.20537268777123E-2</v>
      </c>
      <c r="J13" s="17">
        <v>8.6573541695192602E-2</v>
      </c>
      <c r="K13" s="17">
        <v>7.8855354925565599E-2</v>
      </c>
      <c r="L13" s="17"/>
      <c r="M13" s="17">
        <v>7.5875395170801302E-2</v>
      </c>
      <c r="N13" s="17">
        <v>5.6329379861642999E-2</v>
      </c>
      <c r="O13" s="17">
        <v>5.55234830898945E-2</v>
      </c>
      <c r="P13" s="17">
        <v>8.4501659214643005E-2</v>
      </c>
      <c r="Q13" s="17">
        <v>6.8279618425944294E-2</v>
      </c>
      <c r="R13" s="17"/>
      <c r="S13" s="17">
        <v>6.2262169500257897E-2</v>
      </c>
      <c r="T13" s="17">
        <v>6.3401053129494497E-2</v>
      </c>
      <c r="U13" s="17">
        <v>2.5288368948677298E-2</v>
      </c>
      <c r="V13" s="17">
        <v>7.8536310751201405E-2</v>
      </c>
      <c r="W13" s="17"/>
      <c r="X13" s="17">
        <v>5.4809321189821902E-2</v>
      </c>
      <c r="Y13" s="17">
        <v>0.10004726962467</v>
      </c>
      <c r="Z13" s="17">
        <v>9.0681215845780205E-2</v>
      </c>
      <c r="AA13" s="17"/>
      <c r="AB13" s="17">
        <v>6.0459350363519702E-2</v>
      </c>
      <c r="AC13" s="17">
        <v>7.2276967009602205E-2</v>
      </c>
      <c r="AD13" s="17"/>
      <c r="AE13" s="17">
        <v>9.2608262746741499E-2</v>
      </c>
      <c r="AF13" s="17">
        <v>5.8791439197590903E-2</v>
      </c>
      <c r="AG13" s="17"/>
      <c r="AH13" s="17">
        <v>4.9520690174206898E-2</v>
      </c>
      <c r="AI13" s="17">
        <v>0.12905219396443901</v>
      </c>
      <c r="AJ13" s="17"/>
      <c r="AK13" s="17">
        <v>0.108230695460686</v>
      </c>
      <c r="AL13" s="17">
        <v>5.5656423201538303E-2</v>
      </c>
      <c r="AM13" s="17">
        <v>7.6524770603221798E-2</v>
      </c>
      <c r="AN13" s="17">
        <v>5.8710810331833202E-2</v>
      </c>
      <c r="AO13" s="17">
        <v>0</v>
      </c>
      <c r="AP13" s="17"/>
      <c r="AQ13" s="17">
        <v>8.6449718118375596E-2</v>
      </c>
      <c r="AR13" s="17">
        <v>5.8666174036367202E-2</v>
      </c>
      <c r="AS13" s="17"/>
      <c r="AT13" s="17">
        <v>7.8092741849418404E-2</v>
      </c>
      <c r="AU13" s="17">
        <v>5.9442443237982701E-2</v>
      </c>
      <c r="AV13" s="17"/>
      <c r="AW13" s="17">
        <v>7.4962929655885496E-2</v>
      </c>
      <c r="AX13" s="17">
        <v>6.7010879096707804E-2</v>
      </c>
      <c r="AY13" s="17">
        <v>4.0128719576594703E-2</v>
      </c>
      <c r="AZ13" s="17">
        <v>4.4943284489903701E-2</v>
      </c>
      <c r="BA13" s="17">
        <v>7.15189400787032E-2</v>
      </c>
      <c r="BB13" s="17"/>
      <c r="BC13" s="17">
        <v>6.1694612487677103E-2</v>
      </c>
      <c r="BD13" s="17"/>
      <c r="BE13" s="17">
        <v>7.0547497965386605E-2</v>
      </c>
      <c r="BF13" s="17">
        <v>3.7319692045338797E-2</v>
      </c>
      <c r="BG13" s="17">
        <v>3.7679086338624303E-2</v>
      </c>
      <c r="BH13" s="17">
        <v>6.5565487777620696E-2</v>
      </c>
      <c r="BI13" s="17"/>
      <c r="BJ13" s="17">
        <v>5.4175607907908201E-2</v>
      </c>
      <c r="BK13" s="17"/>
      <c r="BL13" s="17">
        <v>7.5172418125533005E-2</v>
      </c>
      <c r="BM13" s="17"/>
      <c r="BN13" s="17">
        <v>4.9484862013062299E-2</v>
      </c>
      <c r="BO13" s="17"/>
      <c r="BP13" s="17">
        <v>5.8999515828727499E-2</v>
      </c>
      <c r="BQ13" s="17">
        <v>8.6425710465448793E-2</v>
      </c>
    </row>
    <row r="14" spans="2:69" x14ac:dyDescent="0.35">
      <c r="B14" s="18" t="s">
        <v>141</v>
      </c>
      <c r="C14" s="19">
        <v>4.0030788908679102E-2</v>
      </c>
      <c r="D14" s="19">
        <v>3.6475668846443397E-2</v>
      </c>
      <c r="E14" s="19">
        <v>4.3315201847508297E-2</v>
      </c>
      <c r="F14" s="19"/>
      <c r="G14" s="19">
        <v>1.18991171708819E-2</v>
      </c>
      <c r="H14" s="19">
        <v>7.3126944802063198E-3</v>
      </c>
      <c r="I14" s="19">
        <v>9.9721596728481202E-2</v>
      </c>
      <c r="J14" s="19">
        <v>4.20757531080415E-2</v>
      </c>
      <c r="K14" s="19">
        <v>5.3266021749334702E-2</v>
      </c>
      <c r="L14" s="19"/>
      <c r="M14" s="19">
        <v>4.18483613784549E-2</v>
      </c>
      <c r="N14" s="19">
        <v>6.1458341150299897E-2</v>
      </c>
      <c r="O14" s="19">
        <v>1.52024012055846E-2</v>
      </c>
      <c r="P14" s="19">
        <v>5.0780357160374802E-2</v>
      </c>
      <c r="Q14" s="19">
        <v>8.6561967078308405E-3</v>
      </c>
      <c r="R14" s="19"/>
      <c r="S14" s="19">
        <v>5.6055462582185397E-2</v>
      </c>
      <c r="T14" s="19">
        <v>3.2249200986961102E-2</v>
      </c>
      <c r="U14" s="19">
        <v>1.7104851512701399E-2</v>
      </c>
      <c r="V14" s="19">
        <v>5.0529306283645797E-2</v>
      </c>
      <c r="W14" s="19"/>
      <c r="X14" s="19">
        <v>2.64764739452415E-2</v>
      </c>
      <c r="Y14" s="19">
        <v>0.11552008489165</v>
      </c>
      <c r="Z14" s="19">
        <v>5.7625988316726898E-2</v>
      </c>
      <c r="AA14" s="19"/>
      <c r="AB14" s="19">
        <v>4.26304301184003E-2</v>
      </c>
      <c r="AC14" s="19">
        <v>3.4807244917132801E-2</v>
      </c>
      <c r="AD14" s="19"/>
      <c r="AE14" s="19">
        <v>9.4896703389162809E-3</v>
      </c>
      <c r="AF14" s="19">
        <v>4.6085461785774801E-2</v>
      </c>
      <c r="AG14" s="19"/>
      <c r="AH14" s="19">
        <v>4.2391450984135201E-2</v>
      </c>
      <c r="AI14" s="19">
        <v>5.2192239181339403E-2</v>
      </c>
      <c r="AJ14" s="19"/>
      <c r="AK14" s="19">
        <v>0</v>
      </c>
      <c r="AL14" s="19">
        <v>5.3183753688872099E-2</v>
      </c>
      <c r="AM14" s="19">
        <v>3.2975271576207603E-2</v>
      </c>
      <c r="AN14" s="19">
        <v>5.8246685516069298E-2</v>
      </c>
      <c r="AO14" s="19">
        <v>2.35736775187428E-2</v>
      </c>
      <c r="AP14" s="19"/>
      <c r="AQ14" s="19">
        <v>0</v>
      </c>
      <c r="AR14" s="19">
        <v>5.0409196483707799E-2</v>
      </c>
      <c r="AS14" s="19"/>
      <c r="AT14" s="19">
        <v>1.98687562866663E-2</v>
      </c>
      <c r="AU14" s="19">
        <v>5.0350711935675897E-2</v>
      </c>
      <c r="AV14" s="19"/>
      <c r="AW14" s="19">
        <v>0</v>
      </c>
      <c r="AX14" s="19">
        <v>5.43529300015606E-2</v>
      </c>
      <c r="AY14" s="19">
        <v>1.4345484023259501E-2</v>
      </c>
      <c r="AZ14" s="19">
        <v>9.7849932665974401E-2</v>
      </c>
      <c r="BA14" s="19">
        <v>1.52833665058869E-2</v>
      </c>
      <c r="BB14" s="19"/>
      <c r="BC14" s="19">
        <v>3.84952580267773E-2</v>
      </c>
      <c r="BD14" s="19"/>
      <c r="BE14" s="19">
        <v>3.59025281039159E-2</v>
      </c>
      <c r="BF14" s="19">
        <v>0</v>
      </c>
      <c r="BG14" s="19">
        <v>8.8434755577263893E-2</v>
      </c>
      <c r="BH14" s="19">
        <v>8.1170840766497197E-3</v>
      </c>
      <c r="BI14" s="19"/>
      <c r="BJ14" s="19">
        <v>3.8463687450159503E-2</v>
      </c>
      <c r="BK14" s="19"/>
      <c r="BL14" s="19">
        <v>2.3637711805005401E-2</v>
      </c>
      <c r="BM14" s="19"/>
      <c r="BN14" s="19">
        <v>6.5925176046257195E-2</v>
      </c>
      <c r="BO14" s="19"/>
      <c r="BP14" s="19">
        <v>3.1024920508460601E-2</v>
      </c>
      <c r="BQ14" s="19">
        <v>5.6115029919244899E-2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B2:BQ19"/>
  <sheetViews>
    <sheetView showGridLines="0" topLeftCell="A6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558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466</v>
      </c>
      <c r="D7" s="10">
        <v>261</v>
      </c>
      <c r="E7" s="10">
        <v>205</v>
      </c>
      <c r="F7" s="10"/>
      <c r="G7" s="10">
        <v>142</v>
      </c>
      <c r="H7" s="10">
        <v>117</v>
      </c>
      <c r="I7" s="10">
        <v>95</v>
      </c>
      <c r="J7" s="10">
        <v>70</v>
      </c>
      <c r="K7" s="10">
        <v>42</v>
      </c>
      <c r="L7" s="10"/>
      <c r="M7" s="10">
        <v>46</v>
      </c>
      <c r="N7" s="10">
        <v>177</v>
      </c>
      <c r="O7" s="10">
        <v>84</v>
      </c>
      <c r="P7" s="10">
        <v>72</v>
      </c>
      <c r="Q7" s="10">
        <v>87</v>
      </c>
      <c r="R7" s="10"/>
      <c r="S7" s="10">
        <v>92</v>
      </c>
      <c r="T7" s="10">
        <v>94</v>
      </c>
      <c r="U7" s="10">
        <v>79</v>
      </c>
      <c r="V7" s="10">
        <v>133</v>
      </c>
      <c r="W7" s="10"/>
      <c r="X7" s="10">
        <v>368</v>
      </c>
      <c r="Y7" s="10">
        <v>50</v>
      </c>
      <c r="Z7" s="10">
        <v>48</v>
      </c>
      <c r="AA7" s="10"/>
      <c r="AB7" s="10">
        <v>323</v>
      </c>
      <c r="AC7" s="10">
        <v>143</v>
      </c>
      <c r="AD7" s="10"/>
      <c r="AE7" s="10">
        <v>83</v>
      </c>
      <c r="AF7" s="10">
        <v>383</v>
      </c>
      <c r="AG7" s="10"/>
      <c r="AH7" s="10">
        <v>367</v>
      </c>
      <c r="AI7" s="10">
        <v>67</v>
      </c>
      <c r="AJ7" s="10"/>
      <c r="AK7" s="10">
        <v>36</v>
      </c>
      <c r="AL7" s="10">
        <v>137</v>
      </c>
      <c r="AM7" s="10">
        <v>175</v>
      </c>
      <c r="AN7" s="10">
        <v>86</v>
      </c>
      <c r="AO7" s="10">
        <v>32</v>
      </c>
      <c r="AP7" s="10"/>
      <c r="AQ7" s="10">
        <v>105</v>
      </c>
      <c r="AR7" s="10">
        <v>361</v>
      </c>
      <c r="AS7" s="10"/>
      <c r="AT7" s="10">
        <v>156</v>
      </c>
      <c r="AU7" s="10">
        <v>302</v>
      </c>
      <c r="AV7" s="10"/>
      <c r="AW7" s="10">
        <v>42</v>
      </c>
      <c r="AX7" s="10">
        <v>177</v>
      </c>
      <c r="AY7" s="10">
        <v>101</v>
      </c>
      <c r="AZ7" s="10">
        <v>56</v>
      </c>
      <c r="BA7" s="10">
        <v>47</v>
      </c>
      <c r="BB7" s="10"/>
      <c r="BC7" s="10">
        <v>121</v>
      </c>
      <c r="BD7" s="10"/>
      <c r="BE7" s="10">
        <v>168</v>
      </c>
      <c r="BF7" s="10">
        <v>57</v>
      </c>
      <c r="BG7" s="10">
        <v>56</v>
      </c>
      <c r="BH7" s="10">
        <v>90</v>
      </c>
      <c r="BI7" s="10"/>
      <c r="BJ7" s="10">
        <v>405</v>
      </c>
      <c r="BK7" s="10"/>
      <c r="BL7" s="10">
        <v>254</v>
      </c>
      <c r="BM7" s="10"/>
      <c r="BN7" s="10">
        <v>109</v>
      </c>
      <c r="BO7" s="10"/>
      <c r="BP7" s="10">
        <v>372</v>
      </c>
      <c r="BQ7" s="10">
        <v>84</v>
      </c>
    </row>
    <row r="8" spans="2:69" ht="30" customHeight="1" x14ac:dyDescent="0.35">
      <c r="B8" s="11" t="s">
        <v>20</v>
      </c>
      <c r="C8" s="11">
        <v>468</v>
      </c>
      <c r="D8" s="11">
        <v>225</v>
      </c>
      <c r="E8" s="11">
        <v>243</v>
      </c>
      <c r="F8" s="11"/>
      <c r="G8" s="11">
        <v>124</v>
      </c>
      <c r="H8" s="11">
        <v>114</v>
      </c>
      <c r="I8" s="11">
        <v>104</v>
      </c>
      <c r="J8" s="11">
        <v>62</v>
      </c>
      <c r="K8" s="11">
        <v>65</v>
      </c>
      <c r="L8" s="11"/>
      <c r="M8" s="11">
        <v>44</v>
      </c>
      <c r="N8" s="11">
        <v>183</v>
      </c>
      <c r="O8" s="11">
        <v>89</v>
      </c>
      <c r="P8" s="11">
        <v>71</v>
      </c>
      <c r="Q8" s="11">
        <v>82</v>
      </c>
      <c r="R8" s="11"/>
      <c r="S8" s="11">
        <v>101</v>
      </c>
      <c r="T8" s="11">
        <v>94</v>
      </c>
      <c r="U8" s="11">
        <v>79</v>
      </c>
      <c r="V8" s="11">
        <v>129</v>
      </c>
      <c r="W8" s="11"/>
      <c r="X8" s="11">
        <v>356</v>
      </c>
      <c r="Y8" s="11">
        <v>49</v>
      </c>
      <c r="Z8" s="11">
        <v>63</v>
      </c>
      <c r="AA8" s="11"/>
      <c r="AB8" s="11">
        <v>313</v>
      </c>
      <c r="AC8" s="11">
        <v>156</v>
      </c>
      <c r="AD8" s="11"/>
      <c r="AE8" s="11">
        <v>77</v>
      </c>
      <c r="AF8" s="11">
        <v>391</v>
      </c>
      <c r="AG8" s="11"/>
      <c r="AH8" s="11">
        <v>362</v>
      </c>
      <c r="AI8" s="11">
        <v>65</v>
      </c>
      <c r="AJ8" s="11"/>
      <c r="AK8" s="11">
        <v>39</v>
      </c>
      <c r="AL8" s="11">
        <v>141</v>
      </c>
      <c r="AM8" s="11">
        <v>174</v>
      </c>
      <c r="AN8" s="11">
        <v>82</v>
      </c>
      <c r="AO8" s="11">
        <v>33</v>
      </c>
      <c r="AP8" s="11"/>
      <c r="AQ8" s="11">
        <v>96</v>
      </c>
      <c r="AR8" s="11">
        <v>372</v>
      </c>
      <c r="AS8" s="11"/>
      <c r="AT8" s="11">
        <v>147</v>
      </c>
      <c r="AU8" s="11">
        <v>314</v>
      </c>
      <c r="AV8" s="11"/>
      <c r="AW8" s="11">
        <v>40</v>
      </c>
      <c r="AX8" s="11">
        <v>174</v>
      </c>
      <c r="AY8" s="11">
        <v>102</v>
      </c>
      <c r="AZ8" s="11">
        <v>59</v>
      </c>
      <c r="BA8" s="11">
        <v>46</v>
      </c>
      <c r="BB8" s="11"/>
      <c r="BC8" s="11">
        <v>116</v>
      </c>
      <c r="BD8" s="11"/>
      <c r="BE8" s="11">
        <v>165</v>
      </c>
      <c r="BF8" s="11">
        <v>60</v>
      </c>
      <c r="BG8" s="11">
        <v>61</v>
      </c>
      <c r="BH8" s="11">
        <v>87</v>
      </c>
      <c r="BI8" s="11"/>
      <c r="BJ8" s="11">
        <v>400</v>
      </c>
      <c r="BK8" s="11"/>
      <c r="BL8" s="11">
        <v>249</v>
      </c>
      <c r="BM8" s="11"/>
      <c r="BN8" s="11">
        <v>110</v>
      </c>
      <c r="BO8" s="11"/>
      <c r="BP8" s="11">
        <v>378</v>
      </c>
      <c r="BQ8" s="11">
        <v>80</v>
      </c>
    </row>
    <row r="9" spans="2:69" x14ac:dyDescent="0.35">
      <c r="B9" s="18" t="s">
        <v>330</v>
      </c>
      <c r="C9" s="17">
        <v>0.64535562018567605</v>
      </c>
      <c r="D9" s="17">
        <v>0.63491165441792397</v>
      </c>
      <c r="E9" s="17">
        <v>0.65500432281731802</v>
      </c>
      <c r="F9" s="17"/>
      <c r="G9" s="17">
        <v>0.65482313867699904</v>
      </c>
      <c r="H9" s="17">
        <v>0.62585154317817304</v>
      </c>
      <c r="I9" s="17">
        <v>0.73122269796179296</v>
      </c>
      <c r="J9" s="17">
        <v>0.65132811830056103</v>
      </c>
      <c r="K9" s="17">
        <v>0.51816947387261303</v>
      </c>
      <c r="L9" s="17"/>
      <c r="M9" s="17">
        <v>0.56631897546599397</v>
      </c>
      <c r="N9" s="17">
        <v>0.68565034622113097</v>
      </c>
      <c r="O9" s="17">
        <v>0.65639254931240398</v>
      </c>
      <c r="P9" s="17">
        <v>0.58045890501967001</v>
      </c>
      <c r="Q9" s="17">
        <v>0.64248843023787305</v>
      </c>
      <c r="R9" s="17"/>
      <c r="S9" s="17">
        <v>0.67161676426864003</v>
      </c>
      <c r="T9" s="17">
        <v>0.60740912127658497</v>
      </c>
      <c r="U9" s="17">
        <v>0.67345141469351999</v>
      </c>
      <c r="V9" s="17">
        <v>0.63063352819285201</v>
      </c>
      <c r="W9" s="17"/>
      <c r="X9" s="17">
        <v>0.65346510065459296</v>
      </c>
      <c r="Y9" s="17">
        <v>0.73775465452918698</v>
      </c>
      <c r="Z9" s="17">
        <v>0.52694921229495095</v>
      </c>
      <c r="AA9" s="17"/>
      <c r="AB9" s="17">
        <v>0.69532219200829604</v>
      </c>
      <c r="AC9" s="17">
        <v>0.54495615542637998</v>
      </c>
      <c r="AD9" s="17"/>
      <c r="AE9" s="17">
        <v>0.58348746995984002</v>
      </c>
      <c r="AF9" s="17">
        <v>0.65762077053610701</v>
      </c>
      <c r="AG9" s="17"/>
      <c r="AH9" s="17">
        <v>0.67234506321780196</v>
      </c>
      <c r="AI9" s="17">
        <v>0.64724333472100304</v>
      </c>
      <c r="AJ9" s="17"/>
      <c r="AK9" s="17">
        <v>0.62725818490526697</v>
      </c>
      <c r="AL9" s="17">
        <v>0.62045351885941402</v>
      </c>
      <c r="AM9" s="17">
        <v>0.65112610856261699</v>
      </c>
      <c r="AN9" s="17">
        <v>0.68535338306286597</v>
      </c>
      <c r="AO9" s="17">
        <v>0.64371346279931396</v>
      </c>
      <c r="AP9" s="17"/>
      <c r="AQ9" s="17">
        <v>0.68751621039045496</v>
      </c>
      <c r="AR9" s="17">
        <v>0.63442503898361402</v>
      </c>
      <c r="AS9" s="17"/>
      <c r="AT9" s="17">
        <v>0.687766953193088</v>
      </c>
      <c r="AU9" s="17">
        <v>0.63753788596039895</v>
      </c>
      <c r="AV9" s="17"/>
      <c r="AW9" s="17">
        <v>0.74619731622468</v>
      </c>
      <c r="AX9" s="17">
        <v>0.65793886561334702</v>
      </c>
      <c r="AY9" s="17">
        <v>0.58928040469198395</v>
      </c>
      <c r="AZ9" s="17">
        <v>0.60804494138930598</v>
      </c>
      <c r="BA9" s="17">
        <v>0.77666755036643698</v>
      </c>
      <c r="BB9" s="17"/>
      <c r="BC9" s="17">
        <v>0.71773957417387702</v>
      </c>
      <c r="BD9" s="17"/>
      <c r="BE9" s="17">
        <v>0.68665480764688303</v>
      </c>
      <c r="BF9" s="17">
        <v>0.53343569090618004</v>
      </c>
      <c r="BG9" s="17">
        <v>0.60766111068375905</v>
      </c>
      <c r="BH9" s="17">
        <v>0.70579240389319697</v>
      </c>
      <c r="BI9" s="17"/>
      <c r="BJ9" s="17">
        <v>0.66530763252735003</v>
      </c>
      <c r="BK9" s="17"/>
      <c r="BL9" s="17">
        <v>0.63402855958367998</v>
      </c>
      <c r="BM9" s="17"/>
      <c r="BN9" s="17">
        <v>0.59942513181226997</v>
      </c>
      <c r="BO9" s="17"/>
      <c r="BP9" s="17">
        <v>0.66589834169628004</v>
      </c>
      <c r="BQ9" s="17">
        <v>0.53299501215084799</v>
      </c>
    </row>
    <row r="10" spans="2:69" x14ac:dyDescent="0.35">
      <c r="B10" s="18" t="s">
        <v>331</v>
      </c>
      <c r="C10" s="17">
        <v>0.25721885232769098</v>
      </c>
      <c r="D10" s="17">
        <v>0.277063232980644</v>
      </c>
      <c r="E10" s="17">
        <v>0.23888553602933099</v>
      </c>
      <c r="F10" s="17"/>
      <c r="G10" s="17">
        <v>0.27634035307892402</v>
      </c>
      <c r="H10" s="17">
        <v>0.26509356795718603</v>
      </c>
      <c r="I10" s="17">
        <v>0.19207894887259999</v>
      </c>
      <c r="J10" s="17">
        <v>0.25591497313952799</v>
      </c>
      <c r="K10" s="17">
        <v>0.31274187010653698</v>
      </c>
      <c r="L10" s="17"/>
      <c r="M10" s="17">
        <v>0.33305231181574302</v>
      </c>
      <c r="N10" s="17">
        <v>0.20338723052062799</v>
      </c>
      <c r="O10" s="17">
        <v>0.253504629161735</v>
      </c>
      <c r="P10" s="17">
        <v>0.33639608637858098</v>
      </c>
      <c r="Q10" s="17">
        <v>0.27168166805621902</v>
      </c>
      <c r="R10" s="17"/>
      <c r="S10" s="17">
        <v>0.22740547882753301</v>
      </c>
      <c r="T10" s="17">
        <v>0.2605245391387</v>
      </c>
      <c r="U10" s="17">
        <v>0.24561825953299399</v>
      </c>
      <c r="V10" s="17">
        <v>0.30064426394155602</v>
      </c>
      <c r="W10" s="17"/>
      <c r="X10" s="17">
        <v>0.264438793444844</v>
      </c>
      <c r="Y10" s="17">
        <v>0.169260309437718</v>
      </c>
      <c r="Z10" s="17">
        <v>0.28529091358467601</v>
      </c>
      <c r="AA10" s="17"/>
      <c r="AB10" s="17">
        <v>0.214742255181047</v>
      </c>
      <c r="AC10" s="17">
        <v>0.34256846633480398</v>
      </c>
      <c r="AD10" s="17"/>
      <c r="AE10" s="17">
        <v>0.33160200411122198</v>
      </c>
      <c r="AF10" s="17">
        <v>0.242472645485662</v>
      </c>
      <c r="AG10" s="17"/>
      <c r="AH10" s="17">
        <v>0.22844300774796999</v>
      </c>
      <c r="AI10" s="17">
        <v>0.26886356577097298</v>
      </c>
      <c r="AJ10" s="17"/>
      <c r="AK10" s="17">
        <v>0.28967570494976203</v>
      </c>
      <c r="AL10" s="17">
        <v>0.27893783491157098</v>
      </c>
      <c r="AM10" s="17">
        <v>0.23262604073906801</v>
      </c>
      <c r="AN10" s="17">
        <v>0.238719020809745</v>
      </c>
      <c r="AO10" s="17">
        <v>0.30127225958889903</v>
      </c>
      <c r="AP10" s="17"/>
      <c r="AQ10" s="17">
        <v>0.23549476401262401</v>
      </c>
      <c r="AR10" s="17">
        <v>0.262851053163003</v>
      </c>
      <c r="AS10" s="17"/>
      <c r="AT10" s="17">
        <v>0.23449198504693999</v>
      </c>
      <c r="AU10" s="17">
        <v>0.25781281927587002</v>
      </c>
      <c r="AV10" s="17"/>
      <c r="AW10" s="17">
        <v>0.20874938303930601</v>
      </c>
      <c r="AX10" s="17">
        <v>0.24912786061804201</v>
      </c>
      <c r="AY10" s="17">
        <v>0.31819179325403202</v>
      </c>
      <c r="AZ10" s="17">
        <v>0.255689591747288</v>
      </c>
      <c r="BA10" s="17">
        <v>0.18187789837270901</v>
      </c>
      <c r="BB10" s="17"/>
      <c r="BC10" s="17">
        <v>0.20184512143387001</v>
      </c>
      <c r="BD10" s="17"/>
      <c r="BE10" s="17">
        <v>0.23125566414565499</v>
      </c>
      <c r="BF10" s="17">
        <v>0.38838870952011401</v>
      </c>
      <c r="BG10" s="17">
        <v>0.21795339695787599</v>
      </c>
      <c r="BH10" s="17">
        <v>0.203381826006197</v>
      </c>
      <c r="BI10" s="17"/>
      <c r="BJ10" s="17">
        <v>0.247425199503543</v>
      </c>
      <c r="BK10" s="17"/>
      <c r="BL10" s="17">
        <v>0.29261421345581301</v>
      </c>
      <c r="BM10" s="17"/>
      <c r="BN10" s="17">
        <v>0.29723498986465702</v>
      </c>
      <c r="BO10" s="17"/>
      <c r="BP10" s="17">
        <v>0.24718029636376901</v>
      </c>
      <c r="BQ10" s="17">
        <v>0.32622857999708599</v>
      </c>
    </row>
    <row r="11" spans="2:69" x14ac:dyDescent="0.35">
      <c r="B11" s="18" t="s">
        <v>332</v>
      </c>
      <c r="C11" s="17">
        <v>4.7368083927400099E-2</v>
      </c>
      <c r="D11" s="17">
        <v>4.0310208911454801E-2</v>
      </c>
      <c r="E11" s="17">
        <v>5.3888532074637001E-2</v>
      </c>
      <c r="F11" s="17"/>
      <c r="G11" s="17">
        <v>2.62756286472739E-2</v>
      </c>
      <c r="H11" s="17">
        <v>5.6056181517974098E-2</v>
      </c>
      <c r="I11" s="17">
        <v>2.20771139868737E-2</v>
      </c>
      <c r="J11" s="17">
        <v>3.0616481984629101E-2</v>
      </c>
      <c r="K11" s="17">
        <v>0.12871199803880801</v>
      </c>
      <c r="L11" s="17"/>
      <c r="M11" s="17">
        <v>7.3803383634200595E-2</v>
      </c>
      <c r="N11" s="17">
        <v>6.0519765874796801E-2</v>
      </c>
      <c r="O11" s="17">
        <v>5.4353408466356501E-2</v>
      </c>
      <c r="P11" s="17">
        <v>4.2868765451326403E-2</v>
      </c>
      <c r="Q11" s="17">
        <v>0</v>
      </c>
      <c r="R11" s="17"/>
      <c r="S11" s="17">
        <v>3.8977824611359901E-2</v>
      </c>
      <c r="T11" s="17">
        <v>5.5119252161704303E-2</v>
      </c>
      <c r="U11" s="17">
        <v>7.1970940919387605E-2</v>
      </c>
      <c r="V11" s="17">
        <v>4.9196042243848298E-2</v>
      </c>
      <c r="W11" s="17"/>
      <c r="X11" s="17">
        <v>4.04266480628242E-2</v>
      </c>
      <c r="Y11" s="17">
        <v>0</v>
      </c>
      <c r="Z11" s="17">
        <v>0.123842872804594</v>
      </c>
      <c r="AA11" s="17"/>
      <c r="AB11" s="17">
        <v>3.5174559169337899E-2</v>
      </c>
      <c r="AC11" s="17">
        <v>7.1868931485736198E-2</v>
      </c>
      <c r="AD11" s="17"/>
      <c r="AE11" s="17">
        <v>2.4722769914329899E-2</v>
      </c>
      <c r="AF11" s="17">
        <v>5.18574404070936E-2</v>
      </c>
      <c r="AG11" s="17"/>
      <c r="AH11" s="17">
        <v>5.0701240625577099E-2</v>
      </c>
      <c r="AI11" s="17">
        <v>2.2555290977090699E-2</v>
      </c>
      <c r="AJ11" s="17"/>
      <c r="AK11" s="17">
        <v>3.7617116256776599E-2</v>
      </c>
      <c r="AL11" s="17">
        <v>3.9814173552994901E-2</v>
      </c>
      <c r="AM11" s="17">
        <v>6.7373020134332495E-2</v>
      </c>
      <c r="AN11" s="17">
        <v>3.2101995845650703E-2</v>
      </c>
      <c r="AO11" s="17">
        <v>2.35736775187428E-2</v>
      </c>
      <c r="AP11" s="17"/>
      <c r="AQ11" s="17">
        <v>1.5251751277392801E-2</v>
      </c>
      <c r="AR11" s="17">
        <v>5.5694584582117602E-2</v>
      </c>
      <c r="AS11" s="17"/>
      <c r="AT11" s="17">
        <v>3.1266577486291303E-2</v>
      </c>
      <c r="AU11" s="17">
        <v>5.5957915693189197E-2</v>
      </c>
      <c r="AV11" s="17"/>
      <c r="AW11" s="17">
        <v>0</v>
      </c>
      <c r="AX11" s="17">
        <v>2.1794611076585601E-2</v>
      </c>
      <c r="AY11" s="17">
        <v>9.2527802053984295E-2</v>
      </c>
      <c r="AZ11" s="17">
        <v>9.7253841771686805E-2</v>
      </c>
      <c r="BA11" s="17">
        <v>2.5542498247522302E-2</v>
      </c>
      <c r="BB11" s="17"/>
      <c r="BC11" s="17">
        <v>1.0148667935385E-2</v>
      </c>
      <c r="BD11" s="17"/>
      <c r="BE11" s="17">
        <v>1.4803255975805601E-2</v>
      </c>
      <c r="BF11" s="17">
        <v>7.8175599573705207E-2</v>
      </c>
      <c r="BG11" s="17">
        <v>0.119646787804339</v>
      </c>
      <c r="BH11" s="17">
        <v>2.5535737886992298E-2</v>
      </c>
      <c r="BI11" s="17"/>
      <c r="BJ11" s="17">
        <v>3.7212298596238501E-2</v>
      </c>
      <c r="BK11" s="17"/>
      <c r="BL11" s="17">
        <v>3.81520765440529E-2</v>
      </c>
      <c r="BM11" s="17"/>
      <c r="BN11" s="17">
        <v>5.2938010645617199E-2</v>
      </c>
      <c r="BO11" s="17"/>
      <c r="BP11" s="17">
        <v>4.5062847472675902E-2</v>
      </c>
      <c r="BQ11" s="17">
        <v>5.5203815418322699E-2</v>
      </c>
    </row>
    <row r="12" spans="2:69" x14ac:dyDescent="0.35">
      <c r="B12" s="18" t="s">
        <v>333</v>
      </c>
      <c r="C12" s="17">
        <v>1.9120373303205599E-2</v>
      </c>
      <c r="D12" s="17">
        <v>1.9680939254752901E-2</v>
      </c>
      <c r="E12" s="17">
        <v>1.8602492041223301E-2</v>
      </c>
      <c r="F12" s="17"/>
      <c r="G12" s="17">
        <v>5.3809037530678401E-3</v>
      </c>
      <c r="H12" s="17">
        <v>3.5328314727069397E-2</v>
      </c>
      <c r="I12" s="17">
        <v>2.0840246027566199E-2</v>
      </c>
      <c r="J12" s="17">
        <v>1.2670288862967199E-2</v>
      </c>
      <c r="K12" s="17">
        <v>2.0188328991020799E-2</v>
      </c>
      <c r="L12" s="17"/>
      <c r="M12" s="17">
        <v>0</v>
      </c>
      <c r="N12" s="17">
        <v>9.7709813231171196E-3</v>
      </c>
      <c r="O12" s="17">
        <v>8.8044168249571102E-3</v>
      </c>
      <c r="P12" s="17">
        <v>1.8383907450220699E-2</v>
      </c>
      <c r="Q12" s="17">
        <v>6.2227232348816899E-2</v>
      </c>
      <c r="R12" s="17"/>
      <c r="S12" s="17">
        <v>2.2132239304451198E-2</v>
      </c>
      <c r="T12" s="17">
        <v>3.3149227021114301E-2</v>
      </c>
      <c r="U12" s="17">
        <v>0</v>
      </c>
      <c r="V12" s="17">
        <v>1.3460371934177E-2</v>
      </c>
      <c r="W12" s="17"/>
      <c r="X12" s="17">
        <v>1.2845974198588199E-2</v>
      </c>
      <c r="Y12" s="17">
        <v>6.2229988988186498E-2</v>
      </c>
      <c r="Z12" s="17">
        <v>2.08622171088012E-2</v>
      </c>
      <c r="AA12" s="17"/>
      <c r="AB12" s="17">
        <v>2.3465261471649599E-2</v>
      </c>
      <c r="AC12" s="17">
        <v>1.0390047594662499E-2</v>
      </c>
      <c r="AD12" s="17"/>
      <c r="AE12" s="17">
        <v>8.5826539916770105E-3</v>
      </c>
      <c r="AF12" s="17">
        <v>2.1209440314822098E-2</v>
      </c>
      <c r="AG12" s="17"/>
      <c r="AH12" s="17">
        <v>2.2901004066190101E-2</v>
      </c>
      <c r="AI12" s="17">
        <v>0</v>
      </c>
      <c r="AJ12" s="17"/>
      <c r="AK12" s="17">
        <v>0</v>
      </c>
      <c r="AL12" s="17">
        <v>2.4865212318746801E-2</v>
      </c>
      <c r="AM12" s="17">
        <v>1.8365440624571201E-2</v>
      </c>
      <c r="AN12" s="17">
        <v>2.77478575352374E-2</v>
      </c>
      <c r="AO12" s="17">
        <v>0</v>
      </c>
      <c r="AP12" s="17"/>
      <c r="AQ12" s="17">
        <v>2.0944010551530001E-2</v>
      </c>
      <c r="AR12" s="17">
        <v>1.8647575960258098E-2</v>
      </c>
      <c r="AS12" s="17"/>
      <c r="AT12" s="17">
        <v>1.3755429716262899E-2</v>
      </c>
      <c r="AU12" s="17">
        <v>2.2057949170017799E-2</v>
      </c>
      <c r="AV12" s="17"/>
      <c r="AW12" s="17">
        <v>1.9305388143061899E-2</v>
      </c>
      <c r="AX12" s="17">
        <v>3.08297539074689E-2</v>
      </c>
      <c r="AY12" s="17">
        <v>0</v>
      </c>
      <c r="AZ12" s="17">
        <v>1.6144525003689701E-2</v>
      </c>
      <c r="BA12" s="17">
        <v>0</v>
      </c>
      <c r="BB12" s="17"/>
      <c r="BC12" s="17">
        <v>2.79253221193611E-2</v>
      </c>
      <c r="BD12" s="17"/>
      <c r="BE12" s="17">
        <v>2.9842972148553599E-2</v>
      </c>
      <c r="BF12" s="17">
        <v>0</v>
      </c>
      <c r="BG12" s="17">
        <v>1.55930687347661E-2</v>
      </c>
      <c r="BH12" s="17">
        <v>2.7750256938982299E-2</v>
      </c>
      <c r="BI12" s="17"/>
      <c r="BJ12" s="17">
        <v>1.7742909253864899E-2</v>
      </c>
      <c r="BK12" s="17"/>
      <c r="BL12" s="17">
        <v>2.1260919586069901E-2</v>
      </c>
      <c r="BM12" s="17"/>
      <c r="BN12" s="17">
        <v>1.6146807505977599E-2</v>
      </c>
      <c r="BO12" s="17"/>
      <c r="BP12" s="17">
        <v>2.3681622572348598E-2</v>
      </c>
      <c r="BQ12" s="17">
        <v>0</v>
      </c>
    </row>
    <row r="13" spans="2:69" ht="29" x14ac:dyDescent="0.35">
      <c r="B13" s="18" t="s">
        <v>334</v>
      </c>
      <c r="C13" s="17">
        <v>1.24559479817744E-2</v>
      </c>
      <c r="D13" s="17">
        <v>1.08452804211612E-2</v>
      </c>
      <c r="E13" s="17">
        <v>1.39439701255057E-2</v>
      </c>
      <c r="F13" s="17"/>
      <c r="G13" s="17">
        <v>1.6853905781902E-2</v>
      </c>
      <c r="H13" s="17">
        <v>0</v>
      </c>
      <c r="I13" s="17">
        <v>9.1363668632724292E-3</v>
      </c>
      <c r="J13" s="17">
        <v>2.4129559986379501E-2</v>
      </c>
      <c r="K13" s="17">
        <v>2.0188328991020799E-2</v>
      </c>
      <c r="L13" s="17"/>
      <c r="M13" s="17">
        <v>0</v>
      </c>
      <c r="N13" s="17">
        <v>2.3788197820449799E-2</v>
      </c>
      <c r="O13" s="17">
        <v>0</v>
      </c>
      <c r="P13" s="17">
        <v>1.09461678501008E-2</v>
      </c>
      <c r="Q13" s="17">
        <v>8.6561967078308405E-3</v>
      </c>
      <c r="R13" s="17"/>
      <c r="S13" s="17">
        <v>1.0283362581955001E-2</v>
      </c>
      <c r="T13" s="17">
        <v>2.1177598964985399E-2</v>
      </c>
      <c r="U13" s="17">
        <v>8.9593848540987005E-3</v>
      </c>
      <c r="V13" s="17">
        <v>6.0657936875662399E-3</v>
      </c>
      <c r="W13" s="17"/>
      <c r="X13" s="17">
        <v>1.22031481404838E-2</v>
      </c>
      <c r="Y13" s="17">
        <v>1.58398546500805E-2</v>
      </c>
      <c r="Z13" s="17">
        <v>1.1234538004200999E-2</v>
      </c>
      <c r="AA13" s="17"/>
      <c r="AB13" s="17">
        <v>1.1130466780259999E-2</v>
      </c>
      <c r="AC13" s="17">
        <v>1.51192806525242E-2</v>
      </c>
      <c r="AD13" s="17"/>
      <c r="AE13" s="17">
        <v>2.6882332108601401E-2</v>
      </c>
      <c r="AF13" s="17">
        <v>9.5959663970219006E-3</v>
      </c>
      <c r="AG13" s="17"/>
      <c r="AH13" s="17">
        <v>1.1287401699733499E-2</v>
      </c>
      <c r="AI13" s="17">
        <v>2.6805718287368802E-2</v>
      </c>
      <c r="AJ13" s="17"/>
      <c r="AK13" s="17">
        <v>2.6640435759805799E-2</v>
      </c>
      <c r="AL13" s="17">
        <v>0</v>
      </c>
      <c r="AM13" s="17">
        <v>1.40310001830141E-2</v>
      </c>
      <c r="AN13" s="17">
        <v>1.6077742746500302E-2</v>
      </c>
      <c r="AO13" s="17">
        <v>3.1440600093044502E-2</v>
      </c>
      <c r="AP13" s="17"/>
      <c r="AQ13" s="17">
        <v>2.0926106946161999E-2</v>
      </c>
      <c r="AR13" s="17">
        <v>1.0259969227565099E-2</v>
      </c>
      <c r="AS13" s="17"/>
      <c r="AT13" s="17">
        <v>4.8105733795991501E-3</v>
      </c>
      <c r="AU13" s="17">
        <v>1.21363699061958E-2</v>
      </c>
      <c r="AV13" s="17"/>
      <c r="AW13" s="17">
        <v>0</v>
      </c>
      <c r="AX13" s="17">
        <v>2.0012778997968401E-2</v>
      </c>
      <c r="AY13" s="17">
        <v>0</v>
      </c>
      <c r="AZ13" s="17">
        <v>0</v>
      </c>
      <c r="BA13" s="17">
        <v>0</v>
      </c>
      <c r="BB13" s="17"/>
      <c r="BC13" s="17">
        <v>2.5533871381787299E-2</v>
      </c>
      <c r="BD13" s="17"/>
      <c r="BE13" s="17">
        <v>2.1097968195943801E-2</v>
      </c>
      <c r="BF13" s="17">
        <v>0</v>
      </c>
      <c r="BG13" s="17">
        <v>0</v>
      </c>
      <c r="BH13" s="17">
        <v>1.5073193951913101E-2</v>
      </c>
      <c r="BI13" s="17"/>
      <c r="BJ13" s="17">
        <v>1.4588980476306501E-2</v>
      </c>
      <c r="BK13" s="17"/>
      <c r="BL13" s="17">
        <v>1.0815756912174899E-2</v>
      </c>
      <c r="BM13" s="17"/>
      <c r="BN13" s="17">
        <v>2.20601073682773E-2</v>
      </c>
      <c r="BO13" s="17"/>
      <c r="BP13" s="17">
        <v>7.3763534418396599E-3</v>
      </c>
      <c r="BQ13" s="17">
        <v>3.81155147274512E-2</v>
      </c>
    </row>
    <row r="14" spans="2:69" x14ac:dyDescent="0.35">
      <c r="B14" s="18" t="s">
        <v>141</v>
      </c>
      <c r="C14" s="19">
        <v>1.8481122274252901E-2</v>
      </c>
      <c r="D14" s="19">
        <v>1.7188684014063801E-2</v>
      </c>
      <c r="E14" s="19">
        <v>1.9675146911984399E-2</v>
      </c>
      <c r="F14" s="19"/>
      <c r="G14" s="19">
        <v>2.0326070061832902E-2</v>
      </c>
      <c r="H14" s="19">
        <v>1.76703926195967E-2</v>
      </c>
      <c r="I14" s="19">
        <v>2.4644626287894999E-2</v>
      </c>
      <c r="J14" s="19">
        <v>2.5340577725934399E-2</v>
      </c>
      <c r="K14" s="19">
        <v>0</v>
      </c>
      <c r="L14" s="19"/>
      <c r="M14" s="19">
        <v>2.6825329084062401E-2</v>
      </c>
      <c r="N14" s="19">
        <v>1.6883478239877101E-2</v>
      </c>
      <c r="O14" s="19">
        <v>2.6944996234546902E-2</v>
      </c>
      <c r="P14" s="19">
        <v>1.09461678501008E-2</v>
      </c>
      <c r="Q14" s="19">
        <v>1.49464726492599E-2</v>
      </c>
      <c r="R14" s="19"/>
      <c r="S14" s="19">
        <v>2.9584330406060799E-2</v>
      </c>
      <c r="T14" s="19">
        <v>2.26202614369111E-2</v>
      </c>
      <c r="U14" s="19">
        <v>0</v>
      </c>
      <c r="V14" s="19">
        <v>0</v>
      </c>
      <c r="W14" s="19"/>
      <c r="X14" s="19">
        <v>1.6620335498667298E-2</v>
      </c>
      <c r="Y14" s="19">
        <v>1.49151923948281E-2</v>
      </c>
      <c r="Z14" s="19">
        <v>3.1820246202777402E-2</v>
      </c>
      <c r="AA14" s="19"/>
      <c r="AB14" s="19">
        <v>2.01652653894091E-2</v>
      </c>
      <c r="AC14" s="19">
        <v>1.5097118505893599E-2</v>
      </c>
      <c r="AD14" s="19"/>
      <c r="AE14" s="19">
        <v>2.4722769914329899E-2</v>
      </c>
      <c r="AF14" s="19">
        <v>1.7243736859293701E-2</v>
      </c>
      <c r="AG14" s="19"/>
      <c r="AH14" s="19">
        <v>1.4322282642727399E-2</v>
      </c>
      <c r="AI14" s="19">
        <v>3.45320902435646E-2</v>
      </c>
      <c r="AJ14" s="19"/>
      <c r="AK14" s="19">
        <v>1.88085581283883E-2</v>
      </c>
      <c r="AL14" s="19">
        <v>3.5929260357273798E-2</v>
      </c>
      <c r="AM14" s="19">
        <v>1.6478389756397298E-2</v>
      </c>
      <c r="AN14" s="19">
        <v>0</v>
      </c>
      <c r="AO14" s="19">
        <v>0</v>
      </c>
      <c r="AP14" s="19"/>
      <c r="AQ14" s="19">
        <v>1.9867156821836901E-2</v>
      </c>
      <c r="AR14" s="19">
        <v>1.81217780834423E-2</v>
      </c>
      <c r="AS14" s="19"/>
      <c r="AT14" s="19">
        <v>2.7908481177819099E-2</v>
      </c>
      <c r="AU14" s="19">
        <v>1.44970599943283E-2</v>
      </c>
      <c r="AV14" s="19"/>
      <c r="AW14" s="19">
        <v>2.5747912592951401E-2</v>
      </c>
      <c r="AX14" s="19">
        <v>2.02961297865882E-2</v>
      </c>
      <c r="AY14" s="19">
        <v>0</v>
      </c>
      <c r="AZ14" s="19">
        <v>2.2867100088029401E-2</v>
      </c>
      <c r="BA14" s="19">
        <v>1.5912053013331099E-2</v>
      </c>
      <c r="BB14" s="19"/>
      <c r="BC14" s="19">
        <v>1.6807442955719998E-2</v>
      </c>
      <c r="BD14" s="19"/>
      <c r="BE14" s="19">
        <v>1.6345331887158501E-2</v>
      </c>
      <c r="BF14" s="19">
        <v>0</v>
      </c>
      <c r="BG14" s="19">
        <v>3.9145635819259998E-2</v>
      </c>
      <c r="BH14" s="19">
        <v>2.2466581322718299E-2</v>
      </c>
      <c r="BI14" s="19"/>
      <c r="BJ14" s="19">
        <v>1.7722979642697399E-2</v>
      </c>
      <c r="BK14" s="19"/>
      <c r="BL14" s="19">
        <v>3.1284739182095198E-3</v>
      </c>
      <c r="BM14" s="19"/>
      <c r="BN14" s="19">
        <v>1.21949528032006E-2</v>
      </c>
      <c r="BO14" s="19"/>
      <c r="BP14" s="19">
        <v>1.08005384530861E-2</v>
      </c>
      <c r="BQ14" s="19">
        <v>4.7457077706292497E-2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354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466</v>
      </c>
      <c r="D7" s="10">
        <v>261</v>
      </c>
      <c r="E7" s="10">
        <v>205</v>
      </c>
      <c r="F7" s="10"/>
      <c r="G7" s="10">
        <v>142</v>
      </c>
      <c r="H7" s="10">
        <v>117</v>
      </c>
      <c r="I7" s="10">
        <v>95</v>
      </c>
      <c r="J7" s="10">
        <v>70</v>
      </c>
      <c r="K7" s="10">
        <v>42</v>
      </c>
      <c r="L7" s="10"/>
      <c r="M7" s="10">
        <v>46</v>
      </c>
      <c r="N7" s="10">
        <v>177</v>
      </c>
      <c r="O7" s="10">
        <v>84</v>
      </c>
      <c r="P7" s="10">
        <v>72</v>
      </c>
      <c r="Q7" s="10">
        <v>87</v>
      </c>
      <c r="R7" s="10"/>
      <c r="S7" s="10">
        <v>92</v>
      </c>
      <c r="T7" s="10">
        <v>94</v>
      </c>
      <c r="U7" s="10">
        <v>79</v>
      </c>
      <c r="V7" s="10">
        <v>133</v>
      </c>
      <c r="W7" s="10"/>
      <c r="X7" s="10">
        <v>368</v>
      </c>
      <c r="Y7" s="10">
        <v>50</v>
      </c>
      <c r="Z7" s="10">
        <v>48</v>
      </c>
      <c r="AA7" s="10"/>
      <c r="AB7" s="10">
        <v>323</v>
      </c>
      <c r="AC7" s="10">
        <v>143</v>
      </c>
      <c r="AD7" s="10"/>
      <c r="AE7" s="10">
        <v>83</v>
      </c>
      <c r="AF7" s="10">
        <v>383</v>
      </c>
      <c r="AG7" s="10"/>
      <c r="AH7" s="10">
        <v>367</v>
      </c>
      <c r="AI7" s="10">
        <v>67</v>
      </c>
      <c r="AJ7" s="10"/>
      <c r="AK7" s="10">
        <v>36</v>
      </c>
      <c r="AL7" s="10">
        <v>137</v>
      </c>
      <c r="AM7" s="10">
        <v>175</v>
      </c>
      <c r="AN7" s="10">
        <v>86</v>
      </c>
      <c r="AO7" s="10">
        <v>32</v>
      </c>
      <c r="AP7" s="10"/>
      <c r="AQ7" s="10">
        <v>105</v>
      </c>
      <c r="AR7" s="10">
        <v>361</v>
      </c>
      <c r="AS7" s="10"/>
      <c r="AT7" s="10">
        <v>156</v>
      </c>
      <c r="AU7" s="10">
        <v>302</v>
      </c>
      <c r="AV7" s="10"/>
      <c r="AW7" s="10">
        <v>42</v>
      </c>
      <c r="AX7" s="10">
        <v>177</v>
      </c>
      <c r="AY7" s="10">
        <v>101</v>
      </c>
      <c r="AZ7" s="10">
        <v>56</v>
      </c>
      <c r="BA7" s="10">
        <v>47</v>
      </c>
      <c r="BB7" s="10"/>
      <c r="BC7" s="10">
        <v>121</v>
      </c>
      <c r="BD7" s="10"/>
      <c r="BE7" s="10">
        <v>168</v>
      </c>
      <c r="BF7" s="10">
        <v>57</v>
      </c>
      <c r="BG7" s="10">
        <v>56</v>
      </c>
      <c r="BH7" s="10">
        <v>90</v>
      </c>
      <c r="BI7" s="10"/>
      <c r="BJ7" s="10">
        <v>405</v>
      </c>
      <c r="BK7" s="10"/>
      <c r="BL7" s="10">
        <v>254</v>
      </c>
      <c r="BM7" s="10"/>
      <c r="BN7" s="10">
        <v>109</v>
      </c>
      <c r="BO7" s="10"/>
      <c r="BP7" s="10">
        <v>372</v>
      </c>
      <c r="BQ7" s="10">
        <v>84</v>
      </c>
    </row>
    <row r="8" spans="2:69" ht="30" customHeight="1" x14ac:dyDescent="0.35">
      <c r="B8" s="11" t="s">
        <v>20</v>
      </c>
      <c r="C8" s="11">
        <v>468</v>
      </c>
      <c r="D8" s="11">
        <v>225</v>
      </c>
      <c r="E8" s="11">
        <v>243</v>
      </c>
      <c r="F8" s="11"/>
      <c r="G8" s="11">
        <v>124</v>
      </c>
      <c r="H8" s="11">
        <v>114</v>
      </c>
      <c r="I8" s="11">
        <v>104</v>
      </c>
      <c r="J8" s="11">
        <v>62</v>
      </c>
      <c r="K8" s="11">
        <v>65</v>
      </c>
      <c r="L8" s="11"/>
      <c r="M8" s="11">
        <v>44</v>
      </c>
      <c r="N8" s="11">
        <v>183</v>
      </c>
      <c r="O8" s="11">
        <v>89</v>
      </c>
      <c r="P8" s="11">
        <v>71</v>
      </c>
      <c r="Q8" s="11">
        <v>82</v>
      </c>
      <c r="R8" s="11"/>
      <c r="S8" s="11">
        <v>101</v>
      </c>
      <c r="T8" s="11">
        <v>94</v>
      </c>
      <c r="U8" s="11">
        <v>79</v>
      </c>
      <c r="V8" s="11">
        <v>129</v>
      </c>
      <c r="W8" s="11"/>
      <c r="X8" s="11">
        <v>356</v>
      </c>
      <c r="Y8" s="11">
        <v>49</v>
      </c>
      <c r="Z8" s="11">
        <v>63</v>
      </c>
      <c r="AA8" s="11"/>
      <c r="AB8" s="11">
        <v>313</v>
      </c>
      <c r="AC8" s="11">
        <v>156</v>
      </c>
      <c r="AD8" s="11"/>
      <c r="AE8" s="11">
        <v>77</v>
      </c>
      <c r="AF8" s="11">
        <v>391</v>
      </c>
      <c r="AG8" s="11"/>
      <c r="AH8" s="11">
        <v>362</v>
      </c>
      <c r="AI8" s="11">
        <v>65</v>
      </c>
      <c r="AJ8" s="11"/>
      <c r="AK8" s="11">
        <v>39</v>
      </c>
      <c r="AL8" s="11">
        <v>141</v>
      </c>
      <c r="AM8" s="11">
        <v>174</v>
      </c>
      <c r="AN8" s="11">
        <v>82</v>
      </c>
      <c r="AO8" s="11">
        <v>33</v>
      </c>
      <c r="AP8" s="11"/>
      <c r="AQ8" s="11">
        <v>96</v>
      </c>
      <c r="AR8" s="11">
        <v>372</v>
      </c>
      <c r="AS8" s="11"/>
      <c r="AT8" s="11">
        <v>147</v>
      </c>
      <c r="AU8" s="11">
        <v>314</v>
      </c>
      <c r="AV8" s="11"/>
      <c r="AW8" s="11">
        <v>40</v>
      </c>
      <c r="AX8" s="11">
        <v>174</v>
      </c>
      <c r="AY8" s="11">
        <v>102</v>
      </c>
      <c r="AZ8" s="11">
        <v>59</v>
      </c>
      <c r="BA8" s="11">
        <v>46</v>
      </c>
      <c r="BB8" s="11"/>
      <c r="BC8" s="11">
        <v>116</v>
      </c>
      <c r="BD8" s="11"/>
      <c r="BE8" s="11">
        <v>165</v>
      </c>
      <c r="BF8" s="11">
        <v>60</v>
      </c>
      <c r="BG8" s="11">
        <v>61</v>
      </c>
      <c r="BH8" s="11">
        <v>87</v>
      </c>
      <c r="BI8" s="11"/>
      <c r="BJ8" s="11">
        <v>400</v>
      </c>
      <c r="BK8" s="11"/>
      <c r="BL8" s="11">
        <v>249</v>
      </c>
      <c r="BM8" s="11"/>
      <c r="BN8" s="11">
        <v>110</v>
      </c>
      <c r="BO8" s="11"/>
      <c r="BP8" s="11">
        <v>378</v>
      </c>
      <c r="BQ8" s="11">
        <v>80</v>
      </c>
    </row>
    <row r="9" spans="2:69" x14ac:dyDescent="0.35">
      <c r="B9" s="18" t="s">
        <v>330</v>
      </c>
      <c r="C9" s="17">
        <v>0.301634343844704</v>
      </c>
      <c r="D9" s="17">
        <v>0.33920102779545502</v>
      </c>
      <c r="E9" s="17">
        <v>0.26692820152692398</v>
      </c>
      <c r="F9" s="17"/>
      <c r="G9" s="17">
        <v>0.27902639850737998</v>
      </c>
      <c r="H9" s="17">
        <v>0.30243912254389199</v>
      </c>
      <c r="I9" s="17">
        <v>0.28514559662113298</v>
      </c>
      <c r="J9" s="17">
        <v>0.36359955723405901</v>
      </c>
      <c r="K9" s="17">
        <v>0.31089215393967701</v>
      </c>
      <c r="L9" s="17"/>
      <c r="M9" s="17">
        <v>0.38892658380866102</v>
      </c>
      <c r="N9" s="17">
        <v>0.26745769583960399</v>
      </c>
      <c r="O9" s="17">
        <v>0.33965286754989599</v>
      </c>
      <c r="P9" s="17">
        <v>0.31422920446577202</v>
      </c>
      <c r="Q9" s="17">
        <v>0.278752919800131</v>
      </c>
      <c r="R9" s="17"/>
      <c r="S9" s="17">
        <v>0.231159580013414</v>
      </c>
      <c r="T9" s="17">
        <v>0.33909649133781</v>
      </c>
      <c r="U9" s="17">
        <v>0.30146866779496301</v>
      </c>
      <c r="V9" s="17">
        <v>0.321559667252383</v>
      </c>
      <c r="W9" s="17"/>
      <c r="X9" s="17">
        <v>0.32414077095257099</v>
      </c>
      <c r="Y9" s="17">
        <v>0.21447222587567699</v>
      </c>
      <c r="Z9" s="17">
        <v>0.24247304022730501</v>
      </c>
      <c r="AA9" s="17"/>
      <c r="AB9" s="17">
        <v>0.30812490477524601</v>
      </c>
      <c r="AC9" s="17">
        <v>0.28859264777383298</v>
      </c>
      <c r="AD9" s="17"/>
      <c r="AE9" s="17">
        <v>0.29843020904284201</v>
      </c>
      <c r="AF9" s="17">
        <v>0.302269552670965</v>
      </c>
      <c r="AG9" s="17"/>
      <c r="AH9" s="17">
        <v>0.32121938561976199</v>
      </c>
      <c r="AI9" s="17">
        <v>0.182590233987724</v>
      </c>
      <c r="AJ9" s="17"/>
      <c r="AK9" s="17">
        <v>0.241418735031738</v>
      </c>
      <c r="AL9" s="17">
        <v>0.306398056357087</v>
      </c>
      <c r="AM9" s="17">
        <v>0.29263198867505602</v>
      </c>
      <c r="AN9" s="17">
        <v>0.37945567064227298</v>
      </c>
      <c r="AO9" s="17">
        <v>0.20807177784637401</v>
      </c>
      <c r="AP9" s="17"/>
      <c r="AQ9" s="17">
        <v>0.33258776443760801</v>
      </c>
      <c r="AR9" s="17">
        <v>0.29360934050321902</v>
      </c>
      <c r="AS9" s="17"/>
      <c r="AT9" s="17">
        <v>0.34534725680907502</v>
      </c>
      <c r="AU9" s="17">
        <v>0.28570626057196502</v>
      </c>
      <c r="AV9" s="17"/>
      <c r="AW9" s="17">
        <v>0.17990530191557</v>
      </c>
      <c r="AX9" s="17">
        <v>0.35462543867920299</v>
      </c>
      <c r="AY9" s="17">
        <v>0.32951437755371099</v>
      </c>
      <c r="AZ9" s="17">
        <v>0.135160283617623</v>
      </c>
      <c r="BA9" s="17">
        <v>0.48424929964446001</v>
      </c>
      <c r="BB9" s="17"/>
      <c r="BC9" s="17">
        <v>0.36640278991398101</v>
      </c>
      <c r="BD9" s="17"/>
      <c r="BE9" s="17">
        <v>0.34854913176735602</v>
      </c>
      <c r="BF9" s="17">
        <v>0.423919489320354</v>
      </c>
      <c r="BG9" s="17">
        <v>0.14632878596627499</v>
      </c>
      <c r="BH9" s="17">
        <v>0.36212219482924501</v>
      </c>
      <c r="BI9" s="17"/>
      <c r="BJ9" s="17">
        <v>0.30916314328834799</v>
      </c>
      <c r="BK9" s="17"/>
      <c r="BL9" s="17">
        <v>0.33537950034441599</v>
      </c>
      <c r="BM9" s="17"/>
      <c r="BN9" s="17">
        <v>0.28554520601664302</v>
      </c>
      <c r="BO9" s="17"/>
      <c r="BP9" s="17">
        <v>0.28354383150219098</v>
      </c>
      <c r="BQ9" s="17">
        <v>0.36182131257981198</v>
      </c>
    </row>
    <row r="10" spans="2:69" x14ac:dyDescent="0.35">
      <c r="B10" s="18" t="s">
        <v>331</v>
      </c>
      <c r="C10" s="17">
        <v>0.35269429833336502</v>
      </c>
      <c r="D10" s="17">
        <v>0.32031810178044501</v>
      </c>
      <c r="E10" s="17">
        <v>0.382605186575384</v>
      </c>
      <c r="F10" s="17"/>
      <c r="G10" s="17">
        <v>0.38120445284542598</v>
      </c>
      <c r="H10" s="17">
        <v>0.294353596534638</v>
      </c>
      <c r="I10" s="17">
        <v>0.39652504460412402</v>
      </c>
      <c r="J10" s="17">
        <v>0.32957319314269001</v>
      </c>
      <c r="K10" s="17">
        <v>0.35243058337577998</v>
      </c>
      <c r="L10" s="17"/>
      <c r="M10" s="17">
        <v>0.294112199474244</v>
      </c>
      <c r="N10" s="17">
        <v>0.43311880139806003</v>
      </c>
      <c r="O10" s="17">
        <v>0.228845884157129</v>
      </c>
      <c r="P10" s="17">
        <v>0.37739171425815998</v>
      </c>
      <c r="Q10" s="17">
        <v>0.31721945608457403</v>
      </c>
      <c r="R10" s="17"/>
      <c r="S10" s="17">
        <v>0.349864167188353</v>
      </c>
      <c r="T10" s="17">
        <v>0.33097288567461602</v>
      </c>
      <c r="U10" s="17">
        <v>0.34545636219220999</v>
      </c>
      <c r="V10" s="17">
        <v>0.40339777220491302</v>
      </c>
      <c r="W10" s="17"/>
      <c r="X10" s="17">
        <v>0.34336321409633203</v>
      </c>
      <c r="Y10" s="17">
        <v>0.51987914850163097</v>
      </c>
      <c r="Z10" s="17">
        <v>0.274453132116456</v>
      </c>
      <c r="AA10" s="17"/>
      <c r="AB10" s="17">
        <v>0.31753202565594102</v>
      </c>
      <c r="AC10" s="17">
        <v>0.42334700128577601</v>
      </c>
      <c r="AD10" s="17"/>
      <c r="AE10" s="17">
        <v>0.37114942428191899</v>
      </c>
      <c r="AF10" s="17">
        <v>0.34903563238539598</v>
      </c>
      <c r="AG10" s="17"/>
      <c r="AH10" s="17">
        <v>0.37316878152493099</v>
      </c>
      <c r="AI10" s="17">
        <v>0.24835274953148601</v>
      </c>
      <c r="AJ10" s="17"/>
      <c r="AK10" s="17">
        <v>0.32006010328333001</v>
      </c>
      <c r="AL10" s="17">
        <v>0.33761223301843002</v>
      </c>
      <c r="AM10" s="17">
        <v>0.37375653502630601</v>
      </c>
      <c r="AN10" s="17">
        <v>0.36062035666478298</v>
      </c>
      <c r="AO10" s="17">
        <v>0.325224298929702</v>
      </c>
      <c r="AP10" s="17"/>
      <c r="AQ10" s="17">
        <v>0.34765532323269099</v>
      </c>
      <c r="AR10" s="17">
        <v>0.354000706195437</v>
      </c>
      <c r="AS10" s="17"/>
      <c r="AT10" s="17">
        <v>0.38779326560252297</v>
      </c>
      <c r="AU10" s="17">
        <v>0.33432605018385098</v>
      </c>
      <c r="AV10" s="17"/>
      <c r="AW10" s="17">
        <v>0.34341025635067401</v>
      </c>
      <c r="AX10" s="17">
        <v>0.35494662887808298</v>
      </c>
      <c r="AY10" s="17">
        <v>0.31577500163098998</v>
      </c>
      <c r="AZ10" s="17">
        <v>0.500867837217713</v>
      </c>
      <c r="BA10" s="17">
        <v>0.26450593977602499</v>
      </c>
      <c r="BB10" s="17"/>
      <c r="BC10" s="17">
        <v>0.31217230513020999</v>
      </c>
      <c r="BD10" s="17"/>
      <c r="BE10" s="17">
        <v>0.35818285323638899</v>
      </c>
      <c r="BF10" s="17">
        <v>0.31521866225621697</v>
      </c>
      <c r="BG10" s="17">
        <v>0.36829501164113199</v>
      </c>
      <c r="BH10" s="17">
        <v>0.30134288331759201</v>
      </c>
      <c r="BI10" s="17"/>
      <c r="BJ10" s="17">
        <v>0.34902313536125701</v>
      </c>
      <c r="BK10" s="17"/>
      <c r="BL10" s="17">
        <v>0.35156218362326203</v>
      </c>
      <c r="BM10" s="17"/>
      <c r="BN10" s="17">
        <v>0.37050019775019299</v>
      </c>
      <c r="BO10" s="17"/>
      <c r="BP10" s="17">
        <v>0.35242249178559898</v>
      </c>
      <c r="BQ10" s="17">
        <v>0.34631036878688398</v>
      </c>
    </row>
    <row r="11" spans="2:69" x14ac:dyDescent="0.35">
      <c r="B11" s="18" t="s">
        <v>332</v>
      </c>
      <c r="C11" s="17">
        <v>0.18067098118988401</v>
      </c>
      <c r="D11" s="17">
        <v>0.18732818742502</v>
      </c>
      <c r="E11" s="17">
        <v>0.17452069261667999</v>
      </c>
      <c r="F11" s="17"/>
      <c r="G11" s="17">
        <v>0.18024456166522901</v>
      </c>
      <c r="H11" s="17">
        <v>0.20687793940187399</v>
      </c>
      <c r="I11" s="17">
        <v>0.152668191156243</v>
      </c>
      <c r="J11" s="17">
        <v>0.16810230016354399</v>
      </c>
      <c r="K11" s="17">
        <v>0.192348085744868</v>
      </c>
      <c r="L11" s="17"/>
      <c r="M11" s="17">
        <v>0.178357050310882</v>
      </c>
      <c r="N11" s="17">
        <v>0.13253443796381001</v>
      </c>
      <c r="O11" s="17">
        <v>0.24658461429536099</v>
      </c>
      <c r="P11" s="17">
        <v>0.14426133413835401</v>
      </c>
      <c r="Q11" s="17">
        <v>0.24990002845320999</v>
      </c>
      <c r="R11" s="17"/>
      <c r="S11" s="17">
        <v>0.195025726232577</v>
      </c>
      <c r="T11" s="17">
        <v>0.18538649733250701</v>
      </c>
      <c r="U11" s="17">
        <v>0.18697770834277599</v>
      </c>
      <c r="V11" s="17">
        <v>0.17387749706324099</v>
      </c>
      <c r="W11" s="17"/>
      <c r="X11" s="17">
        <v>0.17201479507404299</v>
      </c>
      <c r="Y11" s="17">
        <v>0.17894058929032</v>
      </c>
      <c r="Z11" s="17">
        <v>0.23107141699890801</v>
      </c>
      <c r="AA11" s="17"/>
      <c r="AB11" s="17">
        <v>0.183805127252339</v>
      </c>
      <c r="AC11" s="17">
        <v>0.17437343913987099</v>
      </c>
      <c r="AD11" s="17"/>
      <c r="AE11" s="17">
        <v>0.174004340756368</v>
      </c>
      <c r="AF11" s="17">
        <v>0.181992619980616</v>
      </c>
      <c r="AG11" s="17"/>
      <c r="AH11" s="17">
        <v>0.15754813024734901</v>
      </c>
      <c r="AI11" s="17">
        <v>0.27663378393347299</v>
      </c>
      <c r="AJ11" s="17"/>
      <c r="AK11" s="17">
        <v>0.26830859877067997</v>
      </c>
      <c r="AL11" s="17">
        <v>0.18283743119753701</v>
      </c>
      <c r="AM11" s="17">
        <v>0.17939085266214599</v>
      </c>
      <c r="AN11" s="17">
        <v>0.12798751570952299</v>
      </c>
      <c r="AO11" s="17">
        <v>0.20449149534713101</v>
      </c>
      <c r="AP11" s="17"/>
      <c r="AQ11" s="17">
        <v>0.15609415035825999</v>
      </c>
      <c r="AR11" s="17">
        <v>0.18704278584891801</v>
      </c>
      <c r="AS11" s="17"/>
      <c r="AT11" s="17">
        <v>0.11839036190076099</v>
      </c>
      <c r="AU11" s="17">
        <v>0.20727041697672799</v>
      </c>
      <c r="AV11" s="17"/>
      <c r="AW11" s="17">
        <v>0.23543109410542501</v>
      </c>
      <c r="AX11" s="17">
        <v>0.13924620874004401</v>
      </c>
      <c r="AY11" s="17">
        <v>0.24210803528077901</v>
      </c>
      <c r="AZ11" s="17">
        <v>0.131274584055983</v>
      </c>
      <c r="BA11" s="17">
        <v>0.12648323000137299</v>
      </c>
      <c r="BB11" s="17"/>
      <c r="BC11" s="17">
        <v>0.153205549289536</v>
      </c>
      <c r="BD11" s="17"/>
      <c r="BE11" s="17">
        <v>0.15170903085448201</v>
      </c>
      <c r="BF11" s="17">
        <v>0.23376242477506501</v>
      </c>
      <c r="BG11" s="17">
        <v>0.24518833167923099</v>
      </c>
      <c r="BH11" s="17">
        <v>0.15022260870583701</v>
      </c>
      <c r="BI11" s="17"/>
      <c r="BJ11" s="17">
        <v>0.17809683416908201</v>
      </c>
      <c r="BK11" s="17"/>
      <c r="BL11" s="17">
        <v>0.168666794829926</v>
      </c>
      <c r="BM11" s="17"/>
      <c r="BN11" s="17">
        <v>0.187869793641015</v>
      </c>
      <c r="BO11" s="17"/>
      <c r="BP11" s="17">
        <v>0.177400092718874</v>
      </c>
      <c r="BQ11" s="17">
        <v>0.20793784884364999</v>
      </c>
    </row>
    <row r="12" spans="2:69" x14ac:dyDescent="0.35">
      <c r="B12" s="18" t="s">
        <v>333</v>
      </c>
      <c r="C12" s="17">
        <v>0.101950333200075</v>
      </c>
      <c r="D12" s="17">
        <v>9.6804824447783294E-2</v>
      </c>
      <c r="E12" s="17">
        <v>0.10670403356097299</v>
      </c>
      <c r="F12" s="17"/>
      <c r="G12" s="17">
        <v>8.6301944959240803E-2</v>
      </c>
      <c r="H12" s="17">
        <v>0.11735756520898701</v>
      </c>
      <c r="I12" s="17">
        <v>8.7725946493584797E-2</v>
      </c>
      <c r="J12" s="17">
        <v>9.9243830558159801E-2</v>
      </c>
      <c r="K12" s="17">
        <v>0.13007590560559501</v>
      </c>
      <c r="L12" s="17"/>
      <c r="M12" s="17">
        <v>8.8109084433375506E-2</v>
      </c>
      <c r="N12" s="17">
        <v>0.106416386290515</v>
      </c>
      <c r="O12" s="17">
        <v>0.12854287985111101</v>
      </c>
      <c r="P12" s="17">
        <v>8.4055900798631206E-2</v>
      </c>
      <c r="Q12" s="17">
        <v>8.6151924150520698E-2</v>
      </c>
      <c r="R12" s="17"/>
      <c r="S12" s="17">
        <v>0.12321894185424399</v>
      </c>
      <c r="T12" s="17">
        <v>8.7434781411099394E-2</v>
      </c>
      <c r="U12" s="17">
        <v>0.116507487755596</v>
      </c>
      <c r="V12" s="17">
        <v>5.8669138693053798E-2</v>
      </c>
      <c r="W12" s="17"/>
      <c r="X12" s="17">
        <v>9.0633545267817694E-2</v>
      </c>
      <c r="Y12" s="17">
        <v>6.5582162561121093E-2</v>
      </c>
      <c r="Z12" s="17">
        <v>0.19458833342800899</v>
      </c>
      <c r="AA12" s="17"/>
      <c r="AB12" s="17">
        <v>0.118922610338745</v>
      </c>
      <c r="AC12" s="17">
        <v>6.7847382400926096E-2</v>
      </c>
      <c r="AD12" s="17"/>
      <c r="AE12" s="17">
        <v>0.104034200613585</v>
      </c>
      <c r="AF12" s="17">
        <v>0.10153721357319501</v>
      </c>
      <c r="AG12" s="17"/>
      <c r="AH12" s="17">
        <v>8.5972545725395894E-2</v>
      </c>
      <c r="AI12" s="17">
        <v>0.20295590223693399</v>
      </c>
      <c r="AJ12" s="17"/>
      <c r="AK12" s="17">
        <v>9.5615636099868506E-2</v>
      </c>
      <c r="AL12" s="17">
        <v>9.4060869285665205E-2</v>
      </c>
      <c r="AM12" s="17">
        <v>0.107437880851533</v>
      </c>
      <c r="AN12" s="17">
        <v>6.0188605871021698E-2</v>
      </c>
      <c r="AO12" s="17">
        <v>0.216979651931753</v>
      </c>
      <c r="AP12" s="17"/>
      <c r="AQ12" s="17">
        <v>8.0150160484953395E-2</v>
      </c>
      <c r="AR12" s="17">
        <v>0.107602259724923</v>
      </c>
      <c r="AS12" s="17"/>
      <c r="AT12" s="17">
        <v>7.1007481455249294E-2</v>
      </c>
      <c r="AU12" s="17">
        <v>0.118704734916054</v>
      </c>
      <c r="AV12" s="17"/>
      <c r="AW12" s="17">
        <v>0.16057698001010101</v>
      </c>
      <c r="AX12" s="17">
        <v>0.10098352966876301</v>
      </c>
      <c r="AY12" s="17">
        <v>7.3036795018798603E-2</v>
      </c>
      <c r="AZ12" s="17">
        <v>0.16188992097382801</v>
      </c>
      <c r="BA12" s="17">
        <v>6.2326226664638801E-2</v>
      </c>
      <c r="BB12" s="17"/>
      <c r="BC12" s="17">
        <v>0.10553670112501901</v>
      </c>
      <c r="BD12" s="17"/>
      <c r="BE12" s="17">
        <v>9.3983171546941496E-2</v>
      </c>
      <c r="BF12" s="17">
        <v>1.59540698175464E-2</v>
      </c>
      <c r="BG12" s="17">
        <v>0.15473947973686999</v>
      </c>
      <c r="BH12" s="17">
        <v>0.11097512219924199</v>
      </c>
      <c r="BI12" s="17"/>
      <c r="BJ12" s="17">
        <v>9.6360426189510004E-2</v>
      </c>
      <c r="BK12" s="17"/>
      <c r="BL12" s="17">
        <v>8.1482970017668493E-2</v>
      </c>
      <c r="BM12" s="17"/>
      <c r="BN12" s="17">
        <v>6.8319262761732502E-2</v>
      </c>
      <c r="BO12" s="17"/>
      <c r="BP12" s="17">
        <v>0.118880579130289</v>
      </c>
      <c r="BQ12" s="17">
        <v>3.49882558430889E-2</v>
      </c>
    </row>
    <row r="13" spans="2:69" ht="29" x14ac:dyDescent="0.35">
      <c r="B13" s="18" t="s">
        <v>334</v>
      </c>
      <c r="C13" s="17">
        <v>2.7288832084094099E-2</v>
      </c>
      <c r="D13" s="17">
        <v>3.24463710433186E-2</v>
      </c>
      <c r="E13" s="17">
        <v>2.2524017564851201E-2</v>
      </c>
      <c r="F13" s="17"/>
      <c r="G13" s="17">
        <v>3.9514830458919598E-2</v>
      </c>
      <c r="H13" s="17">
        <v>2.4983087099803E-2</v>
      </c>
      <c r="I13" s="17">
        <v>3.1213480850146101E-2</v>
      </c>
      <c r="J13" s="17">
        <v>1.41405411756126E-2</v>
      </c>
      <c r="K13" s="17">
        <v>1.42532713340801E-2</v>
      </c>
      <c r="L13" s="17"/>
      <c r="M13" s="17">
        <v>2.6825329084062401E-2</v>
      </c>
      <c r="N13" s="17">
        <v>3.1448995099280598E-2</v>
      </c>
      <c r="O13" s="17">
        <v>8.2904530230540896E-3</v>
      </c>
      <c r="P13" s="17">
        <v>4.08889935608115E-2</v>
      </c>
      <c r="Q13" s="17">
        <v>2.6983366831651898E-2</v>
      </c>
      <c r="R13" s="17"/>
      <c r="S13" s="17">
        <v>2.7116489400754999E-2</v>
      </c>
      <c r="T13" s="17">
        <v>2.1392492417417398E-2</v>
      </c>
      <c r="U13" s="17">
        <v>3.4616301162456301E-2</v>
      </c>
      <c r="V13" s="17">
        <v>1.9752818086843899E-2</v>
      </c>
      <c r="W13" s="17"/>
      <c r="X13" s="17">
        <v>3.2958359436535703E-2</v>
      </c>
      <c r="Y13" s="17">
        <v>2.1125873771250699E-2</v>
      </c>
      <c r="Z13" s="17">
        <v>0</v>
      </c>
      <c r="AA13" s="17"/>
      <c r="AB13" s="17">
        <v>3.1924421163674499E-2</v>
      </c>
      <c r="AC13" s="17">
        <v>1.7974391540001699E-2</v>
      </c>
      <c r="AD13" s="17"/>
      <c r="AE13" s="17">
        <v>5.2381825305285699E-2</v>
      </c>
      <c r="AF13" s="17">
        <v>2.23142315266701E-2</v>
      </c>
      <c r="AG13" s="17"/>
      <c r="AH13" s="17">
        <v>2.8095972601114301E-2</v>
      </c>
      <c r="AI13" s="17">
        <v>4.0032444303869298E-2</v>
      </c>
      <c r="AJ13" s="17"/>
      <c r="AK13" s="17">
        <v>4.7956491054578498E-2</v>
      </c>
      <c r="AL13" s="17">
        <v>2.9119410114975E-2</v>
      </c>
      <c r="AM13" s="17">
        <v>2.0769071958205501E-2</v>
      </c>
      <c r="AN13" s="17">
        <v>3.1049207345055799E-2</v>
      </c>
      <c r="AO13" s="17">
        <v>2.0075921300217001E-2</v>
      </c>
      <c r="AP13" s="17"/>
      <c r="AQ13" s="17">
        <v>6.2476386099873701E-2</v>
      </c>
      <c r="AR13" s="17">
        <v>1.8166084641439598E-2</v>
      </c>
      <c r="AS13" s="17"/>
      <c r="AT13" s="17">
        <v>3.2992986384870499E-2</v>
      </c>
      <c r="AU13" s="17">
        <v>2.1488400020094001E-2</v>
      </c>
      <c r="AV13" s="17"/>
      <c r="AW13" s="17">
        <v>0</v>
      </c>
      <c r="AX13" s="17">
        <v>3.3388706663554098E-2</v>
      </c>
      <c r="AY13" s="17">
        <v>2.1788907307019701E-2</v>
      </c>
      <c r="AZ13" s="17">
        <v>3.3807464705730698E-2</v>
      </c>
      <c r="BA13" s="17">
        <v>3.6892805665982201E-2</v>
      </c>
      <c r="BB13" s="17"/>
      <c r="BC13" s="17">
        <v>2.6698656262419601E-2</v>
      </c>
      <c r="BD13" s="17"/>
      <c r="BE13" s="17">
        <v>3.5625213499677399E-2</v>
      </c>
      <c r="BF13" s="17">
        <v>1.11453538308181E-2</v>
      </c>
      <c r="BG13" s="17">
        <v>3.2652686950167903E-2</v>
      </c>
      <c r="BH13" s="17">
        <v>2.7237225606665999E-2</v>
      </c>
      <c r="BI13" s="17"/>
      <c r="BJ13" s="17">
        <v>2.8459893215970498E-2</v>
      </c>
      <c r="BK13" s="17"/>
      <c r="BL13" s="17">
        <v>2.65216665025601E-2</v>
      </c>
      <c r="BM13" s="17"/>
      <c r="BN13" s="17">
        <v>4.1211416376616003E-2</v>
      </c>
      <c r="BO13" s="17"/>
      <c r="BP13" s="17">
        <v>3.1854123446625297E-2</v>
      </c>
      <c r="BQ13" s="17">
        <v>9.2061249336079908E-3</v>
      </c>
    </row>
    <row r="14" spans="2:69" x14ac:dyDescent="0.35">
      <c r="B14" s="18" t="s">
        <v>141</v>
      </c>
      <c r="C14" s="19">
        <v>3.57612113478772E-2</v>
      </c>
      <c r="D14" s="19">
        <v>2.39014875079788E-2</v>
      </c>
      <c r="E14" s="19">
        <v>4.6717868155188302E-2</v>
      </c>
      <c r="F14" s="19"/>
      <c r="G14" s="19">
        <v>3.3707811563804001E-2</v>
      </c>
      <c r="H14" s="19">
        <v>5.39886892108064E-2</v>
      </c>
      <c r="I14" s="19">
        <v>4.6721740274768699E-2</v>
      </c>
      <c r="J14" s="19">
        <v>2.5340577725934399E-2</v>
      </c>
      <c r="K14" s="19">
        <v>0</v>
      </c>
      <c r="L14" s="19"/>
      <c r="M14" s="19">
        <v>2.3669752888775E-2</v>
      </c>
      <c r="N14" s="19">
        <v>2.9023683408729899E-2</v>
      </c>
      <c r="O14" s="19">
        <v>4.8083301123448302E-2</v>
      </c>
      <c r="P14" s="19">
        <v>3.91728527782714E-2</v>
      </c>
      <c r="Q14" s="19">
        <v>4.0992304679911898E-2</v>
      </c>
      <c r="R14" s="19"/>
      <c r="S14" s="19">
        <v>7.3615095310657699E-2</v>
      </c>
      <c r="T14" s="19">
        <v>3.5716851826550503E-2</v>
      </c>
      <c r="U14" s="19">
        <v>1.49734727519979E-2</v>
      </c>
      <c r="V14" s="19">
        <v>2.2743106699564399E-2</v>
      </c>
      <c r="W14" s="19"/>
      <c r="X14" s="19">
        <v>3.6889315172700499E-2</v>
      </c>
      <c r="Y14" s="19">
        <v>0</v>
      </c>
      <c r="Z14" s="19">
        <v>5.7414077229321597E-2</v>
      </c>
      <c r="AA14" s="19"/>
      <c r="AB14" s="19">
        <v>3.9690910814054098E-2</v>
      </c>
      <c r="AC14" s="19">
        <v>2.78651378595926E-2</v>
      </c>
      <c r="AD14" s="19"/>
      <c r="AE14" s="19">
        <v>0</v>
      </c>
      <c r="AF14" s="19">
        <v>4.2850749863157601E-2</v>
      </c>
      <c r="AG14" s="19"/>
      <c r="AH14" s="19">
        <v>3.3995184281447703E-2</v>
      </c>
      <c r="AI14" s="19">
        <v>4.9434886006513301E-2</v>
      </c>
      <c r="AJ14" s="19"/>
      <c r="AK14" s="19">
        <v>2.6640435759805799E-2</v>
      </c>
      <c r="AL14" s="19">
        <v>4.9972000026306099E-2</v>
      </c>
      <c r="AM14" s="19">
        <v>2.6013670826753599E-2</v>
      </c>
      <c r="AN14" s="19">
        <v>4.0698643767344098E-2</v>
      </c>
      <c r="AO14" s="19">
        <v>2.5156854644822601E-2</v>
      </c>
      <c r="AP14" s="19"/>
      <c r="AQ14" s="19">
        <v>2.1036215386614002E-2</v>
      </c>
      <c r="AR14" s="19">
        <v>3.9578823086063697E-2</v>
      </c>
      <c r="AS14" s="19"/>
      <c r="AT14" s="19">
        <v>4.4468647847520699E-2</v>
      </c>
      <c r="AU14" s="19">
        <v>3.25041373313084E-2</v>
      </c>
      <c r="AV14" s="19"/>
      <c r="AW14" s="19">
        <v>8.0676367618229702E-2</v>
      </c>
      <c r="AX14" s="19">
        <v>1.6809487370352798E-2</v>
      </c>
      <c r="AY14" s="19">
        <v>1.77768832087019E-2</v>
      </c>
      <c r="AZ14" s="19">
        <v>3.6999909429121298E-2</v>
      </c>
      <c r="BA14" s="19">
        <v>2.5542498247522302E-2</v>
      </c>
      <c r="BB14" s="19"/>
      <c r="BC14" s="19">
        <v>3.5983998278834799E-2</v>
      </c>
      <c r="BD14" s="19"/>
      <c r="BE14" s="19">
        <v>1.1950599095154399E-2</v>
      </c>
      <c r="BF14" s="19">
        <v>0</v>
      </c>
      <c r="BG14" s="19">
        <v>5.2795704026322499E-2</v>
      </c>
      <c r="BH14" s="19">
        <v>4.8099965341418201E-2</v>
      </c>
      <c r="BI14" s="19"/>
      <c r="BJ14" s="19">
        <v>3.8896567775831697E-2</v>
      </c>
      <c r="BK14" s="19"/>
      <c r="BL14" s="19">
        <v>3.6386884682167699E-2</v>
      </c>
      <c r="BM14" s="19"/>
      <c r="BN14" s="19">
        <v>4.6554123453801298E-2</v>
      </c>
      <c r="BO14" s="19"/>
      <c r="BP14" s="19">
        <v>3.5898881416421898E-2</v>
      </c>
      <c r="BQ14" s="19">
        <v>3.9736089012957901E-2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B2:BQ19"/>
  <sheetViews>
    <sheetView showGridLines="0" topLeftCell="A7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355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466</v>
      </c>
      <c r="D7" s="10">
        <v>261</v>
      </c>
      <c r="E7" s="10">
        <v>205</v>
      </c>
      <c r="F7" s="10"/>
      <c r="G7" s="10">
        <v>142</v>
      </c>
      <c r="H7" s="10">
        <v>117</v>
      </c>
      <c r="I7" s="10">
        <v>95</v>
      </c>
      <c r="J7" s="10">
        <v>70</v>
      </c>
      <c r="K7" s="10">
        <v>42</v>
      </c>
      <c r="L7" s="10"/>
      <c r="M7" s="10">
        <v>46</v>
      </c>
      <c r="N7" s="10">
        <v>177</v>
      </c>
      <c r="O7" s="10">
        <v>84</v>
      </c>
      <c r="P7" s="10">
        <v>72</v>
      </c>
      <c r="Q7" s="10">
        <v>87</v>
      </c>
      <c r="R7" s="10"/>
      <c r="S7" s="10">
        <v>92</v>
      </c>
      <c r="T7" s="10">
        <v>94</v>
      </c>
      <c r="U7" s="10">
        <v>79</v>
      </c>
      <c r="V7" s="10">
        <v>133</v>
      </c>
      <c r="W7" s="10"/>
      <c r="X7" s="10">
        <v>368</v>
      </c>
      <c r="Y7" s="10">
        <v>50</v>
      </c>
      <c r="Z7" s="10">
        <v>48</v>
      </c>
      <c r="AA7" s="10"/>
      <c r="AB7" s="10">
        <v>323</v>
      </c>
      <c r="AC7" s="10">
        <v>143</v>
      </c>
      <c r="AD7" s="10"/>
      <c r="AE7" s="10">
        <v>83</v>
      </c>
      <c r="AF7" s="10">
        <v>383</v>
      </c>
      <c r="AG7" s="10"/>
      <c r="AH7" s="10">
        <v>367</v>
      </c>
      <c r="AI7" s="10">
        <v>67</v>
      </c>
      <c r="AJ7" s="10"/>
      <c r="AK7" s="10">
        <v>36</v>
      </c>
      <c r="AL7" s="10">
        <v>137</v>
      </c>
      <c r="AM7" s="10">
        <v>175</v>
      </c>
      <c r="AN7" s="10">
        <v>86</v>
      </c>
      <c r="AO7" s="10">
        <v>32</v>
      </c>
      <c r="AP7" s="10"/>
      <c r="AQ7" s="10">
        <v>105</v>
      </c>
      <c r="AR7" s="10">
        <v>361</v>
      </c>
      <c r="AS7" s="10"/>
      <c r="AT7" s="10">
        <v>156</v>
      </c>
      <c r="AU7" s="10">
        <v>302</v>
      </c>
      <c r="AV7" s="10"/>
      <c r="AW7" s="10">
        <v>42</v>
      </c>
      <c r="AX7" s="10">
        <v>177</v>
      </c>
      <c r="AY7" s="10">
        <v>101</v>
      </c>
      <c r="AZ7" s="10">
        <v>56</v>
      </c>
      <c r="BA7" s="10">
        <v>47</v>
      </c>
      <c r="BB7" s="10"/>
      <c r="BC7" s="10">
        <v>121</v>
      </c>
      <c r="BD7" s="10"/>
      <c r="BE7" s="10">
        <v>168</v>
      </c>
      <c r="BF7" s="10">
        <v>57</v>
      </c>
      <c r="BG7" s="10">
        <v>56</v>
      </c>
      <c r="BH7" s="10">
        <v>90</v>
      </c>
      <c r="BI7" s="10"/>
      <c r="BJ7" s="10">
        <v>405</v>
      </c>
      <c r="BK7" s="10"/>
      <c r="BL7" s="10">
        <v>254</v>
      </c>
      <c r="BM7" s="10"/>
      <c r="BN7" s="10">
        <v>109</v>
      </c>
      <c r="BO7" s="10"/>
      <c r="BP7" s="10">
        <v>372</v>
      </c>
      <c r="BQ7" s="10">
        <v>84</v>
      </c>
    </row>
    <row r="8" spans="2:69" ht="30" customHeight="1" x14ac:dyDescent="0.35">
      <c r="B8" s="11" t="s">
        <v>20</v>
      </c>
      <c r="C8" s="11">
        <v>468</v>
      </c>
      <c r="D8" s="11">
        <v>225</v>
      </c>
      <c r="E8" s="11">
        <v>243</v>
      </c>
      <c r="F8" s="11"/>
      <c r="G8" s="11">
        <v>124</v>
      </c>
      <c r="H8" s="11">
        <v>114</v>
      </c>
      <c r="I8" s="11">
        <v>104</v>
      </c>
      <c r="J8" s="11">
        <v>62</v>
      </c>
      <c r="K8" s="11">
        <v>65</v>
      </c>
      <c r="L8" s="11"/>
      <c r="M8" s="11">
        <v>44</v>
      </c>
      <c r="N8" s="11">
        <v>183</v>
      </c>
      <c r="O8" s="11">
        <v>89</v>
      </c>
      <c r="P8" s="11">
        <v>71</v>
      </c>
      <c r="Q8" s="11">
        <v>82</v>
      </c>
      <c r="R8" s="11"/>
      <c r="S8" s="11">
        <v>101</v>
      </c>
      <c r="T8" s="11">
        <v>94</v>
      </c>
      <c r="U8" s="11">
        <v>79</v>
      </c>
      <c r="V8" s="11">
        <v>129</v>
      </c>
      <c r="W8" s="11"/>
      <c r="X8" s="11">
        <v>356</v>
      </c>
      <c r="Y8" s="11">
        <v>49</v>
      </c>
      <c r="Z8" s="11">
        <v>63</v>
      </c>
      <c r="AA8" s="11"/>
      <c r="AB8" s="11">
        <v>313</v>
      </c>
      <c r="AC8" s="11">
        <v>156</v>
      </c>
      <c r="AD8" s="11"/>
      <c r="AE8" s="11">
        <v>77</v>
      </c>
      <c r="AF8" s="11">
        <v>391</v>
      </c>
      <c r="AG8" s="11"/>
      <c r="AH8" s="11">
        <v>362</v>
      </c>
      <c r="AI8" s="11">
        <v>65</v>
      </c>
      <c r="AJ8" s="11"/>
      <c r="AK8" s="11">
        <v>39</v>
      </c>
      <c r="AL8" s="11">
        <v>141</v>
      </c>
      <c r="AM8" s="11">
        <v>174</v>
      </c>
      <c r="AN8" s="11">
        <v>82</v>
      </c>
      <c r="AO8" s="11">
        <v>33</v>
      </c>
      <c r="AP8" s="11"/>
      <c r="AQ8" s="11">
        <v>96</v>
      </c>
      <c r="AR8" s="11">
        <v>372</v>
      </c>
      <c r="AS8" s="11"/>
      <c r="AT8" s="11">
        <v>147</v>
      </c>
      <c r="AU8" s="11">
        <v>314</v>
      </c>
      <c r="AV8" s="11"/>
      <c r="AW8" s="11">
        <v>40</v>
      </c>
      <c r="AX8" s="11">
        <v>174</v>
      </c>
      <c r="AY8" s="11">
        <v>102</v>
      </c>
      <c r="AZ8" s="11">
        <v>59</v>
      </c>
      <c r="BA8" s="11">
        <v>46</v>
      </c>
      <c r="BB8" s="11"/>
      <c r="BC8" s="11">
        <v>116</v>
      </c>
      <c r="BD8" s="11"/>
      <c r="BE8" s="11">
        <v>165</v>
      </c>
      <c r="BF8" s="11">
        <v>60</v>
      </c>
      <c r="BG8" s="11">
        <v>61</v>
      </c>
      <c r="BH8" s="11">
        <v>87</v>
      </c>
      <c r="BI8" s="11"/>
      <c r="BJ8" s="11">
        <v>400</v>
      </c>
      <c r="BK8" s="11"/>
      <c r="BL8" s="11">
        <v>249</v>
      </c>
      <c r="BM8" s="11"/>
      <c r="BN8" s="11">
        <v>110</v>
      </c>
      <c r="BO8" s="11"/>
      <c r="BP8" s="11">
        <v>378</v>
      </c>
      <c r="BQ8" s="11">
        <v>80</v>
      </c>
    </row>
    <row r="9" spans="2:69" x14ac:dyDescent="0.35">
      <c r="B9" s="18" t="s">
        <v>330</v>
      </c>
      <c r="C9" s="17">
        <v>0.39770529492212497</v>
      </c>
      <c r="D9" s="17">
        <v>0.47152948076547102</v>
      </c>
      <c r="E9" s="17">
        <v>0.32950250375396001</v>
      </c>
      <c r="F9" s="17"/>
      <c r="G9" s="17">
        <v>0.39663443084105199</v>
      </c>
      <c r="H9" s="17">
        <v>0.41519937181835498</v>
      </c>
      <c r="I9" s="17">
        <v>0.39422780387051898</v>
      </c>
      <c r="J9" s="17">
        <v>0.41283857391452</v>
      </c>
      <c r="K9" s="17">
        <v>0.36027497031165601</v>
      </c>
      <c r="L9" s="17"/>
      <c r="M9" s="17">
        <v>0.33463569619644601</v>
      </c>
      <c r="N9" s="17">
        <v>0.40511002099992799</v>
      </c>
      <c r="O9" s="17">
        <v>0.42663531564199397</v>
      </c>
      <c r="P9" s="17">
        <v>0.37375870773490899</v>
      </c>
      <c r="Q9" s="17">
        <v>0.40462537511240598</v>
      </c>
      <c r="R9" s="17"/>
      <c r="S9" s="17">
        <v>0.37865069616054298</v>
      </c>
      <c r="T9" s="17">
        <v>0.45848643541899098</v>
      </c>
      <c r="U9" s="17">
        <v>0.43072090160849302</v>
      </c>
      <c r="V9" s="17">
        <v>0.34584600829787199</v>
      </c>
      <c r="W9" s="17"/>
      <c r="X9" s="17">
        <v>0.40889140773917398</v>
      </c>
      <c r="Y9" s="17">
        <v>0.41308327592973698</v>
      </c>
      <c r="Z9" s="17">
        <v>0.32226842301587899</v>
      </c>
      <c r="AA9" s="17"/>
      <c r="AB9" s="17">
        <v>0.45203783047906898</v>
      </c>
      <c r="AC9" s="17">
        <v>0.288533156631397</v>
      </c>
      <c r="AD9" s="17"/>
      <c r="AE9" s="17">
        <v>0.42770813430613203</v>
      </c>
      <c r="AF9" s="17">
        <v>0.39175733406275798</v>
      </c>
      <c r="AG9" s="17"/>
      <c r="AH9" s="17">
        <v>0.41291610658883099</v>
      </c>
      <c r="AI9" s="17">
        <v>0.32365358533105099</v>
      </c>
      <c r="AJ9" s="17"/>
      <c r="AK9" s="17">
        <v>0.41631828800152898</v>
      </c>
      <c r="AL9" s="17">
        <v>0.41563755172049899</v>
      </c>
      <c r="AM9" s="17">
        <v>0.38150881753212701</v>
      </c>
      <c r="AN9" s="17">
        <v>0.40193031271256002</v>
      </c>
      <c r="AO9" s="17">
        <v>0.37415939669095299</v>
      </c>
      <c r="AP9" s="17"/>
      <c r="AQ9" s="17">
        <v>0.402903158065886</v>
      </c>
      <c r="AR9" s="17">
        <v>0.39635769364581103</v>
      </c>
      <c r="AS9" s="17"/>
      <c r="AT9" s="17">
        <v>0.38211865683780999</v>
      </c>
      <c r="AU9" s="17">
        <v>0.405071251646758</v>
      </c>
      <c r="AV9" s="17"/>
      <c r="AW9" s="17">
        <v>0.46537922533184201</v>
      </c>
      <c r="AX9" s="17">
        <v>0.49169680301853802</v>
      </c>
      <c r="AY9" s="17">
        <v>0.263570333390934</v>
      </c>
      <c r="AZ9" s="17">
        <v>0.22295684318655401</v>
      </c>
      <c r="BA9" s="17">
        <v>0.58943798864616403</v>
      </c>
      <c r="BB9" s="17"/>
      <c r="BC9" s="17">
        <v>0.589443487142297</v>
      </c>
      <c r="BD9" s="17"/>
      <c r="BE9" s="17">
        <v>0.45072659119057701</v>
      </c>
      <c r="BF9" s="17">
        <v>0.29121884429970102</v>
      </c>
      <c r="BG9" s="17">
        <v>0.17050499388795501</v>
      </c>
      <c r="BH9" s="17">
        <v>0.60983047855799799</v>
      </c>
      <c r="BI9" s="17"/>
      <c r="BJ9" s="17">
        <v>0.40548093575445399</v>
      </c>
      <c r="BK9" s="17"/>
      <c r="BL9" s="17">
        <v>0.373355233503679</v>
      </c>
      <c r="BM9" s="17"/>
      <c r="BN9" s="17">
        <v>0.38564759818882099</v>
      </c>
      <c r="BO9" s="17"/>
      <c r="BP9" s="17">
        <v>0.39760139597855798</v>
      </c>
      <c r="BQ9" s="17">
        <v>0.40741410599485101</v>
      </c>
    </row>
    <row r="10" spans="2:69" x14ac:dyDescent="0.35">
      <c r="B10" s="18" t="s">
        <v>331</v>
      </c>
      <c r="C10" s="17">
        <v>0.36202153208426202</v>
      </c>
      <c r="D10" s="17">
        <v>0.31038063776470598</v>
      </c>
      <c r="E10" s="17">
        <v>0.40973019410036199</v>
      </c>
      <c r="F10" s="17"/>
      <c r="G10" s="17">
        <v>0.32004259014936398</v>
      </c>
      <c r="H10" s="17">
        <v>0.34754372743237499</v>
      </c>
      <c r="I10" s="17">
        <v>0.41730667427992701</v>
      </c>
      <c r="J10" s="17">
        <v>0.35265132989226899</v>
      </c>
      <c r="K10" s="17">
        <v>0.38749990168321202</v>
      </c>
      <c r="L10" s="17"/>
      <c r="M10" s="17">
        <v>0.356978707003621</v>
      </c>
      <c r="N10" s="17">
        <v>0.319411305356261</v>
      </c>
      <c r="O10" s="17">
        <v>0.36780535371162498</v>
      </c>
      <c r="P10" s="17">
        <v>0.42722124892788299</v>
      </c>
      <c r="Q10" s="17">
        <v>0.396867544756007</v>
      </c>
      <c r="R10" s="17"/>
      <c r="S10" s="17">
        <v>0.363292007416541</v>
      </c>
      <c r="T10" s="17">
        <v>0.30764310842802101</v>
      </c>
      <c r="U10" s="17">
        <v>0.35380926638714799</v>
      </c>
      <c r="V10" s="17">
        <v>0.41397835042812797</v>
      </c>
      <c r="W10" s="17"/>
      <c r="X10" s="17">
        <v>0.34412592213429499</v>
      </c>
      <c r="Y10" s="17">
        <v>0.34439530730964102</v>
      </c>
      <c r="Z10" s="17">
        <v>0.47723556998219901</v>
      </c>
      <c r="AA10" s="17"/>
      <c r="AB10" s="17">
        <v>0.33648831695797199</v>
      </c>
      <c r="AC10" s="17">
        <v>0.41332625519722599</v>
      </c>
      <c r="AD10" s="17"/>
      <c r="AE10" s="17">
        <v>0.35936086699548297</v>
      </c>
      <c r="AF10" s="17">
        <v>0.362548999888405</v>
      </c>
      <c r="AG10" s="17"/>
      <c r="AH10" s="17">
        <v>0.36611623095224199</v>
      </c>
      <c r="AI10" s="17">
        <v>0.31690830800880398</v>
      </c>
      <c r="AJ10" s="17"/>
      <c r="AK10" s="17">
        <v>0.16935663045843199</v>
      </c>
      <c r="AL10" s="17">
        <v>0.39714962969253198</v>
      </c>
      <c r="AM10" s="17">
        <v>0.38440429420038202</v>
      </c>
      <c r="AN10" s="17">
        <v>0.36741799001765801</v>
      </c>
      <c r="AO10" s="17">
        <v>0.30943833550656402</v>
      </c>
      <c r="AP10" s="17"/>
      <c r="AQ10" s="17">
        <v>0.30741296979449101</v>
      </c>
      <c r="AR10" s="17">
        <v>0.37617938237850701</v>
      </c>
      <c r="AS10" s="17"/>
      <c r="AT10" s="17">
        <v>0.35976391249941397</v>
      </c>
      <c r="AU10" s="17">
        <v>0.36370480676976902</v>
      </c>
      <c r="AV10" s="17"/>
      <c r="AW10" s="17">
        <v>0.33631563448684998</v>
      </c>
      <c r="AX10" s="17">
        <v>0.35147473885166503</v>
      </c>
      <c r="AY10" s="17">
        <v>0.42040038990816497</v>
      </c>
      <c r="AZ10" s="17">
        <v>0.39263366181148901</v>
      </c>
      <c r="BA10" s="17">
        <v>0.25183392843087599</v>
      </c>
      <c r="BB10" s="17"/>
      <c r="BC10" s="17">
        <v>0.31198485093860601</v>
      </c>
      <c r="BD10" s="17"/>
      <c r="BE10" s="17">
        <v>0.37205012038003998</v>
      </c>
      <c r="BF10" s="17">
        <v>0.48747010855725298</v>
      </c>
      <c r="BG10" s="17">
        <v>0.43077729592518299</v>
      </c>
      <c r="BH10" s="17">
        <v>0.28974113415372699</v>
      </c>
      <c r="BI10" s="17"/>
      <c r="BJ10" s="17">
        <v>0.350269590638004</v>
      </c>
      <c r="BK10" s="17"/>
      <c r="BL10" s="17">
        <v>0.391174076650046</v>
      </c>
      <c r="BM10" s="17"/>
      <c r="BN10" s="17">
        <v>0.34750581354813498</v>
      </c>
      <c r="BO10" s="17"/>
      <c r="BP10" s="17">
        <v>0.34762208710583897</v>
      </c>
      <c r="BQ10" s="17">
        <v>0.42449923410663398</v>
      </c>
    </row>
    <row r="11" spans="2:69" x14ac:dyDescent="0.35">
      <c r="B11" s="18" t="s">
        <v>332</v>
      </c>
      <c r="C11" s="17">
        <v>0.11018234808135099</v>
      </c>
      <c r="D11" s="17">
        <v>0.106672648560116</v>
      </c>
      <c r="E11" s="17">
        <v>0.113424799058295</v>
      </c>
      <c r="F11" s="17"/>
      <c r="G11" s="17">
        <v>7.6045104680310394E-2</v>
      </c>
      <c r="H11" s="17">
        <v>0.15252315271011499</v>
      </c>
      <c r="I11" s="17">
        <v>8.6561960273060304E-2</v>
      </c>
      <c r="J11" s="17">
        <v>0.120750642796807</v>
      </c>
      <c r="K11" s="17">
        <v>0.12871199803880801</v>
      </c>
      <c r="L11" s="17"/>
      <c r="M11" s="17">
        <v>0.193165244260182</v>
      </c>
      <c r="N11" s="17">
        <v>0.127189808534552</v>
      </c>
      <c r="O11" s="17">
        <v>0.10556793279853199</v>
      </c>
      <c r="P11" s="17">
        <v>4.66105923783912E-2</v>
      </c>
      <c r="Q11" s="17">
        <v>8.7944467930802406E-2</v>
      </c>
      <c r="R11" s="17"/>
      <c r="S11" s="17">
        <v>0.149448970805415</v>
      </c>
      <c r="T11" s="17">
        <v>9.9209997110161999E-2</v>
      </c>
      <c r="U11" s="17">
        <v>0.117995405095661</v>
      </c>
      <c r="V11" s="17">
        <v>9.0379878113089299E-2</v>
      </c>
      <c r="W11" s="17"/>
      <c r="X11" s="17">
        <v>0.10918152968052</v>
      </c>
      <c r="Y11" s="17">
        <v>6.5625763353792096E-2</v>
      </c>
      <c r="Z11" s="17">
        <v>0.15079450857698301</v>
      </c>
      <c r="AA11" s="17"/>
      <c r="AB11" s="17">
        <v>8.9833011119651598E-2</v>
      </c>
      <c r="AC11" s="17">
        <v>0.15107093548362499</v>
      </c>
      <c r="AD11" s="17"/>
      <c r="AE11" s="17">
        <v>0.10640885897499</v>
      </c>
      <c r="AF11" s="17">
        <v>0.110930429461937</v>
      </c>
      <c r="AG11" s="17"/>
      <c r="AH11" s="17">
        <v>8.6230582535186201E-2</v>
      </c>
      <c r="AI11" s="17">
        <v>0.215699258996704</v>
      </c>
      <c r="AJ11" s="17"/>
      <c r="AK11" s="17">
        <v>0.192714312874845</v>
      </c>
      <c r="AL11" s="17">
        <v>0.10078763902537401</v>
      </c>
      <c r="AM11" s="17">
        <v>8.3602207650849594E-2</v>
      </c>
      <c r="AN11" s="17">
        <v>9.9017813595190393E-2</v>
      </c>
      <c r="AO11" s="17">
        <v>0.21966567553357699</v>
      </c>
      <c r="AP11" s="17"/>
      <c r="AQ11" s="17">
        <v>0.10334833767553001</v>
      </c>
      <c r="AR11" s="17">
        <v>0.111954137928546</v>
      </c>
      <c r="AS11" s="17"/>
      <c r="AT11" s="17">
        <v>8.6499384390746795E-2</v>
      </c>
      <c r="AU11" s="17">
        <v>0.117581741899889</v>
      </c>
      <c r="AV11" s="17"/>
      <c r="AW11" s="17">
        <v>0.11218222281312901</v>
      </c>
      <c r="AX11" s="17">
        <v>6.3032089125665797E-2</v>
      </c>
      <c r="AY11" s="17">
        <v>0.13389759179789701</v>
      </c>
      <c r="AZ11" s="17">
        <v>0.16541198455984599</v>
      </c>
      <c r="BA11" s="17">
        <v>8.9776082436937701E-2</v>
      </c>
      <c r="BB11" s="17"/>
      <c r="BC11" s="17">
        <v>3.5670263744878902E-2</v>
      </c>
      <c r="BD11" s="17"/>
      <c r="BE11" s="17">
        <v>7.77374277761433E-2</v>
      </c>
      <c r="BF11" s="17">
        <v>0.132247051392167</v>
      </c>
      <c r="BG11" s="17">
        <v>0.192547652087843</v>
      </c>
      <c r="BH11" s="17">
        <v>5.96505648270656E-2</v>
      </c>
      <c r="BI11" s="17"/>
      <c r="BJ11" s="17">
        <v>0.11512597481815499</v>
      </c>
      <c r="BK11" s="17"/>
      <c r="BL11" s="17">
        <v>8.1013346027394906E-2</v>
      </c>
      <c r="BM11" s="17"/>
      <c r="BN11" s="17">
        <v>0.118231559078337</v>
      </c>
      <c r="BO11" s="17"/>
      <c r="BP11" s="17">
        <v>0.110279494332251</v>
      </c>
      <c r="BQ11" s="17">
        <v>0.114200528229162</v>
      </c>
    </row>
    <row r="12" spans="2:69" x14ac:dyDescent="0.35">
      <c r="B12" s="18" t="s">
        <v>333</v>
      </c>
      <c r="C12" s="17">
        <v>7.0183594050552606E-2</v>
      </c>
      <c r="D12" s="17">
        <v>7.5309573126646198E-2</v>
      </c>
      <c r="E12" s="17">
        <v>6.5447936264890802E-2</v>
      </c>
      <c r="F12" s="17"/>
      <c r="G12" s="17">
        <v>6.5127556272539605E-2</v>
      </c>
      <c r="H12" s="17">
        <v>6.9259798632530303E-2</v>
      </c>
      <c r="I12" s="17">
        <v>5.77493336027462E-2</v>
      </c>
      <c r="J12" s="17">
        <v>8.3142971411774499E-2</v>
      </c>
      <c r="K12" s="17">
        <v>8.9071529641222599E-2</v>
      </c>
      <c r="L12" s="17"/>
      <c r="M12" s="17">
        <v>3.4458426265250697E-2</v>
      </c>
      <c r="N12" s="17">
        <v>9.6015254313003798E-2</v>
      </c>
      <c r="O12" s="17">
        <v>3.8828082062137802E-2</v>
      </c>
      <c r="P12" s="17">
        <v>6.6036728087279006E-2</v>
      </c>
      <c r="Q12" s="17">
        <v>6.9313333957871703E-2</v>
      </c>
      <c r="R12" s="17"/>
      <c r="S12" s="17">
        <v>2.9024856917394901E-2</v>
      </c>
      <c r="T12" s="17">
        <v>7.1535817198132998E-2</v>
      </c>
      <c r="U12" s="17">
        <v>7.3321849461786104E-2</v>
      </c>
      <c r="V12" s="17">
        <v>9.79587954094953E-2</v>
      </c>
      <c r="W12" s="17"/>
      <c r="X12" s="17">
        <v>7.3369347907219204E-2</v>
      </c>
      <c r="Y12" s="17">
        <v>0.11553722898568899</v>
      </c>
      <c r="Z12" s="17">
        <v>1.6567166141646199E-2</v>
      </c>
      <c r="AA12" s="17"/>
      <c r="AB12" s="17">
        <v>6.55812912270686E-2</v>
      </c>
      <c r="AC12" s="17">
        <v>7.9431151433082894E-2</v>
      </c>
      <c r="AD12" s="17"/>
      <c r="AE12" s="17">
        <v>2.2930836393217E-2</v>
      </c>
      <c r="AF12" s="17">
        <v>7.9551292535541995E-2</v>
      </c>
      <c r="AG12" s="17"/>
      <c r="AH12" s="17">
        <v>7.2978116014250499E-2</v>
      </c>
      <c r="AI12" s="17">
        <v>6.7576307032242794E-2</v>
      </c>
      <c r="AJ12" s="17"/>
      <c r="AK12" s="17">
        <v>9.9913283252051593E-2</v>
      </c>
      <c r="AL12" s="17">
        <v>4.7002815840572802E-2</v>
      </c>
      <c r="AM12" s="17">
        <v>8.38460033182091E-2</v>
      </c>
      <c r="AN12" s="17">
        <v>8.5733142904259693E-2</v>
      </c>
      <c r="AO12" s="17">
        <v>2.35736775187428E-2</v>
      </c>
      <c r="AP12" s="17"/>
      <c r="AQ12" s="17">
        <v>0.10677803703747001</v>
      </c>
      <c r="AR12" s="17">
        <v>6.0696095686086603E-2</v>
      </c>
      <c r="AS12" s="17"/>
      <c r="AT12" s="17">
        <v>8.7907379928339899E-2</v>
      </c>
      <c r="AU12" s="17">
        <v>6.34949205779715E-2</v>
      </c>
      <c r="AV12" s="17"/>
      <c r="AW12" s="17">
        <v>0</v>
      </c>
      <c r="AX12" s="17">
        <v>3.8646815082152203E-2</v>
      </c>
      <c r="AY12" s="17">
        <v>0.103123315796544</v>
      </c>
      <c r="AZ12" s="17">
        <v>0.17998588535039201</v>
      </c>
      <c r="BA12" s="17">
        <v>4.0571224162156597E-2</v>
      </c>
      <c r="BB12" s="17"/>
      <c r="BC12" s="17">
        <v>3.2266306340910302E-2</v>
      </c>
      <c r="BD12" s="17"/>
      <c r="BE12" s="17">
        <v>4.0742431401483099E-2</v>
      </c>
      <c r="BF12" s="17">
        <v>6.6466656328018306E-2</v>
      </c>
      <c r="BG12" s="17">
        <v>0.156446618441798</v>
      </c>
      <c r="BH12" s="17">
        <v>2.57046285092964E-2</v>
      </c>
      <c r="BI12" s="17"/>
      <c r="BJ12" s="17">
        <v>7.2817219403089897E-2</v>
      </c>
      <c r="BK12" s="17"/>
      <c r="BL12" s="17">
        <v>9.0701443960097897E-2</v>
      </c>
      <c r="BM12" s="17"/>
      <c r="BN12" s="17">
        <v>8.8655171023657206E-2</v>
      </c>
      <c r="BO12" s="17"/>
      <c r="BP12" s="17">
        <v>7.9109829965712503E-2</v>
      </c>
      <c r="BQ12" s="17">
        <v>3.7004641068024903E-2</v>
      </c>
    </row>
    <row r="13" spans="2:69" ht="29" x14ac:dyDescent="0.35">
      <c r="B13" s="18" t="s">
        <v>334</v>
      </c>
      <c r="C13" s="17">
        <v>2.9753249190256001E-2</v>
      </c>
      <c r="D13" s="17">
        <v>1.8158354209583099E-2</v>
      </c>
      <c r="E13" s="17">
        <v>4.0465242718524801E-2</v>
      </c>
      <c r="F13" s="17"/>
      <c r="G13" s="17">
        <v>7.60319034690006E-2</v>
      </c>
      <c r="H13" s="17">
        <v>0</v>
      </c>
      <c r="I13" s="17">
        <v>2.20771139868737E-2</v>
      </c>
      <c r="J13" s="17">
        <v>0</v>
      </c>
      <c r="K13" s="17">
        <v>3.44416003251009E-2</v>
      </c>
      <c r="L13" s="17"/>
      <c r="M13" s="17">
        <v>3.3422420496950399E-2</v>
      </c>
      <c r="N13" s="17">
        <v>2.8504289788715401E-2</v>
      </c>
      <c r="O13" s="17">
        <v>3.4218319551163903E-2</v>
      </c>
      <c r="P13" s="17">
        <v>4.5962312849296E-2</v>
      </c>
      <c r="Q13" s="17">
        <v>1.1544911429337E-2</v>
      </c>
      <c r="R13" s="17"/>
      <c r="S13" s="17">
        <v>4.5370512608420101E-2</v>
      </c>
      <c r="T13" s="17">
        <v>2.10712349255942E-2</v>
      </c>
      <c r="U13" s="17">
        <v>1.20762887234559E-2</v>
      </c>
      <c r="V13" s="17">
        <v>2.3377838479960701E-2</v>
      </c>
      <c r="W13" s="17"/>
      <c r="X13" s="17">
        <v>3.06301185962756E-2</v>
      </c>
      <c r="Y13" s="17">
        <v>6.1358424421141602E-2</v>
      </c>
      <c r="Z13" s="17">
        <v>0</v>
      </c>
      <c r="AA13" s="17"/>
      <c r="AB13" s="17">
        <v>2.5872813339009398E-2</v>
      </c>
      <c r="AC13" s="17">
        <v>3.7550335688024898E-2</v>
      </c>
      <c r="AD13" s="17"/>
      <c r="AE13" s="17">
        <v>3.6372002447517697E-2</v>
      </c>
      <c r="AF13" s="17">
        <v>2.8441103869337601E-2</v>
      </c>
      <c r="AG13" s="17"/>
      <c r="AH13" s="17">
        <v>3.3586617051489097E-2</v>
      </c>
      <c r="AI13" s="17">
        <v>2.7251298976953501E-2</v>
      </c>
      <c r="AJ13" s="17"/>
      <c r="AK13" s="17">
        <v>4.5448993888194102E-2</v>
      </c>
      <c r="AL13" s="17">
        <v>1.7217021073886101E-2</v>
      </c>
      <c r="AM13" s="17">
        <v>4.4684137844990902E-2</v>
      </c>
      <c r="AN13" s="17">
        <v>2.4118839183979199E-2</v>
      </c>
      <c r="AO13" s="17">
        <v>0</v>
      </c>
      <c r="AP13" s="17"/>
      <c r="AQ13" s="17">
        <v>1.7394783601009298E-2</v>
      </c>
      <c r="AR13" s="17">
        <v>3.2957312771909802E-2</v>
      </c>
      <c r="AS13" s="17"/>
      <c r="AT13" s="17">
        <v>1.6432856485607199E-2</v>
      </c>
      <c r="AU13" s="17">
        <v>3.6646060350381801E-2</v>
      </c>
      <c r="AV13" s="17"/>
      <c r="AW13" s="17">
        <v>6.68175292251173E-2</v>
      </c>
      <c r="AX13" s="17">
        <v>2.7609012164565998E-2</v>
      </c>
      <c r="AY13" s="17">
        <v>3.2598396562363303E-2</v>
      </c>
      <c r="AZ13" s="17">
        <v>0</v>
      </c>
      <c r="BA13" s="17">
        <v>2.8380776323865299E-2</v>
      </c>
      <c r="BB13" s="17"/>
      <c r="BC13" s="17">
        <v>1.7598639432440399E-2</v>
      </c>
      <c r="BD13" s="17"/>
      <c r="BE13" s="17">
        <v>2.3396415078301099E-2</v>
      </c>
      <c r="BF13" s="17">
        <v>2.2597339422861101E-2</v>
      </c>
      <c r="BG13" s="17">
        <v>0</v>
      </c>
      <c r="BH13" s="17">
        <v>1.5073193951913101E-2</v>
      </c>
      <c r="BI13" s="17"/>
      <c r="BJ13" s="17">
        <v>2.6359261899239698E-2</v>
      </c>
      <c r="BK13" s="17"/>
      <c r="BL13" s="17">
        <v>2.7989767388660401E-2</v>
      </c>
      <c r="BM13" s="17"/>
      <c r="BN13" s="17">
        <v>2.0804777384899598E-2</v>
      </c>
      <c r="BO13" s="17"/>
      <c r="BP13" s="17">
        <v>3.0794147910759798E-2</v>
      </c>
      <c r="BQ13" s="17">
        <v>1.6881490601328701E-2</v>
      </c>
    </row>
    <row r="14" spans="2:69" x14ac:dyDescent="0.35">
      <c r="B14" s="18" t="s">
        <v>141</v>
      </c>
      <c r="C14" s="19">
        <v>3.0153981671453101E-2</v>
      </c>
      <c r="D14" s="19">
        <v>1.7949305573478E-2</v>
      </c>
      <c r="E14" s="19">
        <v>4.1429324103967199E-2</v>
      </c>
      <c r="F14" s="19"/>
      <c r="G14" s="19">
        <v>6.6118414587733196E-2</v>
      </c>
      <c r="H14" s="19">
        <v>1.54739494066245E-2</v>
      </c>
      <c r="I14" s="19">
        <v>2.20771139868737E-2</v>
      </c>
      <c r="J14" s="19">
        <v>3.0616481984629101E-2</v>
      </c>
      <c r="K14" s="19">
        <v>0</v>
      </c>
      <c r="L14" s="19"/>
      <c r="M14" s="19">
        <v>4.7339505777550098E-2</v>
      </c>
      <c r="N14" s="19">
        <v>2.3769321007539201E-2</v>
      </c>
      <c r="O14" s="19">
        <v>2.6944996234546902E-2</v>
      </c>
      <c r="P14" s="19">
        <v>4.0410410022241203E-2</v>
      </c>
      <c r="Q14" s="19">
        <v>2.9704366813576001E-2</v>
      </c>
      <c r="R14" s="19"/>
      <c r="S14" s="19">
        <v>3.4212956091686703E-2</v>
      </c>
      <c r="T14" s="19">
        <v>4.2053406919099E-2</v>
      </c>
      <c r="U14" s="19">
        <v>1.20762887234559E-2</v>
      </c>
      <c r="V14" s="19">
        <v>2.84591292714543E-2</v>
      </c>
      <c r="W14" s="19"/>
      <c r="X14" s="19">
        <v>3.3801673942516E-2</v>
      </c>
      <c r="Y14" s="19">
        <v>0</v>
      </c>
      <c r="Z14" s="19">
        <v>3.3134332283292302E-2</v>
      </c>
      <c r="AA14" s="19"/>
      <c r="AB14" s="19">
        <v>3.0186736877229298E-2</v>
      </c>
      <c r="AC14" s="19">
        <v>3.0088165566644301E-2</v>
      </c>
      <c r="AD14" s="19"/>
      <c r="AE14" s="19">
        <v>4.7219300882660201E-2</v>
      </c>
      <c r="AF14" s="19">
        <v>2.6770840182019501E-2</v>
      </c>
      <c r="AG14" s="19"/>
      <c r="AH14" s="19">
        <v>2.8172346858001501E-2</v>
      </c>
      <c r="AI14" s="19">
        <v>4.8911241654244299E-2</v>
      </c>
      <c r="AJ14" s="19"/>
      <c r="AK14" s="19">
        <v>7.62484915249481E-2</v>
      </c>
      <c r="AL14" s="19">
        <v>2.2205342647136101E-2</v>
      </c>
      <c r="AM14" s="19">
        <v>2.1954539453440801E-2</v>
      </c>
      <c r="AN14" s="19">
        <v>2.1781901586352601E-2</v>
      </c>
      <c r="AO14" s="19">
        <v>7.3162914750162802E-2</v>
      </c>
      <c r="AP14" s="19"/>
      <c r="AQ14" s="19">
        <v>6.21627138256136E-2</v>
      </c>
      <c r="AR14" s="19">
        <v>2.1855377589139399E-2</v>
      </c>
      <c r="AS14" s="19"/>
      <c r="AT14" s="19">
        <v>6.7277809858082002E-2</v>
      </c>
      <c r="AU14" s="19">
        <v>1.35012187552313E-2</v>
      </c>
      <c r="AV14" s="19"/>
      <c r="AW14" s="19">
        <v>1.9305388143061899E-2</v>
      </c>
      <c r="AX14" s="19">
        <v>2.7540541757412301E-2</v>
      </c>
      <c r="AY14" s="19">
        <v>4.6409972544096602E-2</v>
      </c>
      <c r="AZ14" s="19">
        <v>3.9011625091719099E-2</v>
      </c>
      <c r="BA14" s="19">
        <v>0</v>
      </c>
      <c r="BB14" s="19"/>
      <c r="BC14" s="19">
        <v>1.3036452400867199E-2</v>
      </c>
      <c r="BD14" s="19"/>
      <c r="BE14" s="19">
        <v>3.5347014173455503E-2</v>
      </c>
      <c r="BF14" s="19">
        <v>0</v>
      </c>
      <c r="BG14" s="19">
        <v>4.9723439657221598E-2</v>
      </c>
      <c r="BH14" s="19">
        <v>0</v>
      </c>
      <c r="BI14" s="19"/>
      <c r="BJ14" s="19">
        <v>2.99470174870578E-2</v>
      </c>
      <c r="BK14" s="19"/>
      <c r="BL14" s="19">
        <v>3.5766132470121698E-2</v>
      </c>
      <c r="BM14" s="19"/>
      <c r="BN14" s="19">
        <v>3.9155080776149903E-2</v>
      </c>
      <c r="BO14" s="19"/>
      <c r="BP14" s="19">
        <v>3.4593044706879697E-2</v>
      </c>
      <c r="BQ14" s="19">
        <v>0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B2:BQ23"/>
  <sheetViews>
    <sheetView showGridLines="0" topLeftCell="A13" workbookViewId="0">
      <pane xSplit="2" topLeftCell="C1" activePane="topRight" state="frozen"/>
      <selection pane="topRight" activeCell="B23" sqref="B23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364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58" x14ac:dyDescent="0.35">
      <c r="B9" s="18" t="s">
        <v>356</v>
      </c>
      <c r="C9" s="17">
        <v>0.79879875591013205</v>
      </c>
      <c r="D9" s="17">
        <v>0.742370237375791</v>
      </c>
      <c r="E9" s="17">
        <v>0.84656531389543199</v>
      </c>
      <c r="F9" s="17"/>
      <c r="G9" s="17">
        <v>0.81033919763680995</v>
      </c>
      <c r="H9" s="17">
        <v>0.81145422097616204</v>
      </c>
      <c r="I9" s="17">
        <v>0.83719168450813197</v>
      </c>
      <c r="J9" s="17">
        <v>0.80573396252558405</v>
      </c>
      <c r="K9" s="17">
        <v>0.67967333334439906</v>
      </c>
      <c r="L9" s="17"/>
      <c r="M9" s="17">
        <v>0.79484823956485795</v>
      </c>
      <c r="N9" s="17">
        <v>0.81934281858993796</v>
      </c>
      <c r="O9" s="17">
        <v>0.78153220706334903</v>
      </c>
      <c r="P9" s="17">
        <v>0.77892955454911905</v>
      </c>
      <c r="Q9" s="17">
        <v>0.78937821842096201</v>
      </c>
      <c r="R9" s="17"/>
      <c r="S9" s="17">
        <v>0.81522269514843604</v>
      </c>
      <c r="T9" s="17">
        <v>0.84117061124230097</v>
      </c>
      <c r="U9" s="17">
        <v>0.75160461209899698</v>
      </c>
      <c r="V9" s="17">
        <v>0.78849625508879795</v>
      </c>
      <c r="W9" s="17"/>
      <c r="X9" s="17">
        <v>0.80479505002208196</v>
      </c>
      <c r="Y9" s="17">
        <v>0.85772751792666302</v>
      </c>
      <c r="Z9" s="17">
        <v>0.68348544330919703</v>
      </c>
      <c r="AA9" s="17"/>
      <c r="AB9" s="17">
        <v>0.82205013378592895</v>
      </c>
      <c r="AC9" s="17">
        <v>0.75100131759439503</v>
      </c>
      <c r="AD9" s="17"/>
      <c r="AE9" s="17">
        <v>0.71093456354680395</v>
      </c>
      <c r="AF9" s="17">
        <v>0.81656841881602504</v>
      </c>
      <c r="AG9" s="17"/>
      <c r="AH9" s="17">
        <v>0.81688723351013004</v>
      </c>
      <c r="AI9" s="17">
        <v>0.77182594432401197</v>
      </c>
      <c r="AJ9" s="17"/>
      <c r="AK9" s="17">
        <v>0.68971214107189005</v>
      </c>
      <c r="AL9" s="17">
        <v>0.76122602379875204</v>
      </c>
      <c r="AM9" s="17">
        <v>0.85064286012074497</v>
      </c>
      <c r="AN9" s="17">
        <v>0.81435798520196501</v>
      </c>
      <c r="AO9" s="17">
        <v>0.81600335215409903</v>
      </c>
      <c r="AP9" s="17"/>
      <c r="AQ9" s="17">
        <v>0.87974410115197998</v>
      </c>
      <c r="AR9" s="17">
        <v>0.776655657886684</v>
      </c>
      <c r="AS9" s="17"/>
      <c r="AT9" s="17">
        <v>0.82753824226972195</v>
      </c>
      <c r="AU9" s="17">
        <v>0.78463657955941002</v>
      </c>
      <c r="AV9" s="17"/>
      <c r="AW9" s="17">
        <v>0.82543240849768296</v>
      </c>
      <c r="AX9" s="17">
        <v>0.86389097317630203</v>
      </c>
      <c r="AY9" s="17">
        <v>0.748095576217509</v>
      </c>
      <c r="AZ9" s="17">
        <v>0.75216930761002099</v>
      </c>
      <c r="BA9" s="17">
        <v>0.87796810748287502</v>
      </c>
      <c r="BB9" s="17"/>
      <c r="BC9" s="17">
        <v>0.83566311229981205</v>
      </c>
      <c r="BD9" s="17"/>
      <c r="BE9" s="17">
        <v>0.84534870729476197</v>
      </c>
      <c r="BF9" s="17">
        <v>0.66398517690251402</v>
      </c>
      <c r="BG9" s="17">
        <v>0.81898785208667502</v>
      </c>
      <c r="BH9" s="17">
        <v>0.86304831088580802</v>
      </c>
      <c r="BI9" s="17"/>
      <c r="BJ9" s="17">
        <v>0.81660791859760395</v>
      </c>
      <c r="BK9" s="17"/>
      <c r="BL9" s="17">
        <v>0.82085663691385002</v>
      </c>
      <c r="BM9" s="17"/>
      <c r="BN9" s="17">
        <v>0.75151411485946396</v>
      </c>
      <c r="BO9" s="17"/>
      <c r="BP9" s="17">
        <v>0.82740554174621495</v>
      </c>
      <c r="BQ9" s="17">
        <v>0.67826386850484099</v>
      </c>
    </row>
    <row r="10" spans="2:69" ht="43.5" x14ac:dyDescent="0.35">
      <c r="B10" s="18" t="s">
        <v>357</v>
      </c>
      <c r="C10" s="17">
        <v>0.69934342966768703</v>
      </c>
      <c r="D10" s="17">
        <v>0.69270064390714703</v>
      </c>
      <c r="E10" s="17">
        <v>0.70444124578844103</v>
      </c>
      <c r="F10" s="17"/>
      <c r="G10" s="17">
        <v>0.7069576507941</v>
      </c>
      <c r="H10" s="17">
        <v>0.67132335944761201</v>
      </c>
      <c r="I10" s="17">
        <v>0.69459682454821303</v>
      </c>
      <c r="J10" s="17">
        <v>0.75079755261929604</v>
      </c>
      <c r="K10" s="17">
        <v>0.68801416751836098</v>
      </c>
      <c r="L10" s="17"/>
      <c r="M10" s="17">
        <v>0.55282920804389901</v>
      </c>
      <c r="N10" s="17">
        <v>0.72029231118157799</v>
      </c>
      <c r="O10" s="17">
        <v>0.72519587109189398</v>
      </c>
      <c r="P10" s="17">
        <v>0.71871008783051205</v>
      </c>
      <c r="Q10" s="17">
        <v>0.68120369351644805</v>
      </c>
      <c r="R10" s="17"/>
      <c r="S10" s="17">
        <v>0.78220608291989302</v>
      </c>
      <c r="T10" s="17">
        <v>0.66804478073013096</v>
      </c>
      <c r="U10" s="17">
        <v>0.68323687744558803</v>
      </c>
      <c r="V10" s="17">
        <v>0.65718874193056698</v>
      </c>
      <c r="W10" s="17"/>
      <c r="X10" s="17">
        <v>0.70026551638890699</v>
      </c>
      <c r="Y10" s="17">
        <v>0.72667729420249305</v>
      </c>
      <c r="Z10" s="17">
        <v>0.65946970690143003</v>
      </c>
      <c r="AA10" s="17"/>
      <c r="AB10" s="17">
        <v>0.75693468993145296</v>
      </c>
      <c r="AC10" s="17">
        <v>0.58095411421776999</v>
      </c>
      <c r="AD10" s="17"/>
      <c r="AE10" s="17">
        <v>0.68485073994723999</v>
      </c>
      <c r="AF10" s="17">
        <v>0.70205407299568201</v>
      </c>
      <c r="AG10" s="17"/>
      <c r="AH10" s="17">
        <v>0.69921626067730103</v>
      </c>
      <c r="AI10" s="17">
        <v>0.706866679356424</v>
      </c>
      <c r="AJ10" s="17"/>
      <c r="AK10" s="17">
        <v>0.62444017796269602</v>
      </c>
      <c r="AL10" s="17">
        <v>0.68217243444071596</v>
      </c>
      <c r="AM10" s="17">
        <v>0.71015505084407304</v>
      </c>
      <c r="AN10" s="17">
        <v>0.72982854449727796</v>
      </c>
      <c r="AO10" s="17">
        <v>0.74869548594992097</v>
      </c>
      <c r="AP10" s="17"/>
      <c r="AQ10" s="17">
        <v>0.73786539948242502</v>
      </c>
      <c r="AR10" s="17">
        <v>0.68880550742996605</v>
      </c>
      <c r="AS10" s="17"/>
      <c r="AT10" s="17">
        <v>0.71284905051719105</v>
      </c>
      <c r="AU10" s="17">
        <v>0.69633660727549695</v>
      </c>
      <c r="AV10" s="17"/>
      <c r="AW10" s="17">
        <v>0.79962742941139797</v>
      </c>
      <c r="AX10" s="17">
        <v>0.75118310307173497</v>
      </c>
      <c r="AY10" s="17">
        <v>0.57858794856087703</v>
      </c>
      <c r="AZ10" s="17">
        <v>0.64992973676269306</v>
      </c>
      <c r="BA10" s="17">
        <v>0.83341395077591796</v>
      </c>
      <c r="BB10" s="17"/>
      <c r="BC10" s="17">
        <v>0.77188597476912901</v>
      </c>
      <c r="BD10" s="17"/>
      <c r="BE10" s="17">
        <v>0.75276191706804996</v>
      </c>
      <c r="BF10" s="17">
        <v>0.46444624857082001</v>
      </c>
      <c r="BG10" s="17">
        <v>0.64234137478891495</v>
      </c>
      <c r="BH10" s="17">
        <v>0.81575646604794405</v>
      </c>
      <c r="BI10" s="17"/>
      <c r="BJ10" s="17">
        <v>0.69684604700535202</v>
      </c>
      <c r="BK10" s="17"/>
      <c r="BL10" s="17">
        <v>0.67921358864751102</v>
      </c>
      <c r="BM10" s="17"/>
      <c r="BN10" s="17">
        <v>0.65868888241016399</v>
      </c>
      <c r="BO10" s="17"/>
      <c r="BP10" s="17">
        <v>0.73273764432295396</v>
      </c>
      <c r="BQ10" s="17">
        <v>0.53040234209981396</v>
      </c>
    </row>
    <row r="11" spans="2:69" ht="29" x14ac:dyDescent="0.35">
      <c r="B11" s="18" t="s">
        <v>358</v>
      </c>
      <c r="C11" s="17">
        <v>0.68551419759336396</v>
      </c>
      <c r="D11" s="17">
        <v>0.69633424766023</v>
      </c>
      <c r="E11" s="17">
        <v>0.67568546500950999</v>
      </c>
      <c r="F11" s="17"/>
      <c r="G11" s="17">
        <v>0.67649224912007699</v>
      </c>
      <c r="H11" s="17">
        <v>0.67490677805286703</v>
      </c>
      <c r="I11" s="17">
        <v>0.69790750886331598</v>
      </c>
      <c r="J11" s="17">
        <v>0.734507104469869</v>
      </c>
      <c r="K11" s="17">
        <v>0.65030809420186397</v>
      </c>
      <c r="L11" s="17"/>
      <c r="M11" s="17">
        <v>0.64294050071776898</v>
      </c>
      <c r="N11" s="17">
        <v>0.70067433441029603</v>
      </c>
      <c r="O11" s="17">
        <v>0.70544036891483497</v>
      </c>
      <c r="P11" s="17">
        <v>0.58911634396102497</v>
      </c>
      <c r="Q11" s="17">
        <v>0.72822348548264804</v>
      </c>
      <c r="R11" s="17"/>
      <c r="S11" s="17">
        <v>0.82471018634820503</v>
      </c>
      <c r="T11" s="17">
        <v>0.628278268929372</v>
      </c>
      <c r="U11" s="17">
        <v>0.64078929693616204</v>
      </c>
      <c r="V11" s="17">
        <v>0.62560970392741</v>
      </c>
      <c r="W11" s="17"/>
      <c r="X11" s="17">
        <v>0.66808811108531696</v>
      </c>
      <c r="Y11" s="17">
        <v>0.77837509569536101</v>
      </c>
      <c r="Z11" s="17">
        <v>0.70058591726573505</v>
      </c>
      <c r="AA11" s="17"/>
      <c r="AB11" s="17">
        <v>0.72573297938747205</v>
      </c>
      <c r="AC11" s="17">
        <v>0.60283717293673</v>
      </c>
      <c r="AD11" s="17"/>
      <c r="AE11" s="17">
        <v>0.68927146506569403</v>
      </c>
      <c r="AF11" s="17">
        <v>0.68448814422024795</v>
      </c>
      <c r="AG11" s="17"/>
      <c r="AH11" s="17">
        <v>0.68163308667186395</v>
      </c>
      <c r="AI11" s="17">
        <v>0.74483431747857298</v>
      </c>
      <c r="AJ11" s="17"/>
      <c r="AK11" s="17">
        <v>0.67932072328723203</v>
      </c>
      <c r="AL11" s="17">
        <v>0.72179775778153799</v>
      </c>
      <c r="AM11" s="17">
        <v>0.65964506190823902</v>
      </c>
      <c r="AN11" s="17">
        <v>0.706870442952797</v>
      </c>
      <c r="AO11" s="17">
        <v>0.63088558984166598</v>
      </c>
      <c r="AP11" s="17"/>
      <c r="AQ11" s="17">
        <v>0.69713953784554095</v>
      </c>
      <c r="AR11" s="17">
        <v>0.68233401412523798</v>
      </c>
      <c r="AS11" s="17"/>
      <c r="AT11" s="17">
        <v>0.68513310870493604</v>
      </c>
      <c r="AU11" s="17">
        <v>0.68406196961612498</v>
      </c>
      <c r="AV11" s="17"/>
      <c r="AW11" s="17">
        <v>0.82683830291937599</v>
      </c>
      <c r="AX11" s="17">
        <v>0.70004928022652602</v>
      </c>
      <c r="AY11" s="17">
        <v>0.60078218271508999</v>
      </c>
      <c r="AZ11" s="17">
        <v>0.65550110854738897</v>
      </c>
      <c r="BA11" s="17">
        <v>0.794458425188456</v>
      </c>
      <c r="BB11" s="17"/>
      <c r="BC11" s="17">
        <v>0.75116780637565195</v>
      </c>
      <c r="BD11" s="17"/>
      <c r="BE11" s="17">
        <v>0.72190799700348596</v>
      </c>
      <c r="BF11" s="17">
        <v>0.47032653105358602</v>
      </c>
      <c r="BG11" s="17">
        <v>0.71041676769258799</v>
      </c>
      <c r="BH11" s="17">
        <v>0.80077077218146198</v>
      </c>
      <c r="BI11" s="17"/>
      <c r="BJ11" s="17">
        <v>0.69003071949033801</v>
      </c>
      <c r="BK11" s="17"/>
      <c r="BL11" s="17">
        <v>0.65833576058826104</v>
      </c>
      <c r="BM11" s="17"/>
      <c r="BN11" s="17">
        <v>0.62094507078248395</v>
      </c>
      <c r="BO11" s="17"/>
      <c r="BP11" s="17">
        <v>0.72529523711668498</v>
      </c>
      <c r="BQ11" s="17">
        <v>0.485900624384003</v>
      </c>
    </row>
    <row r="12" spans="2:69" ht="43.5" x14ac:dyDescent="0.35">
      <c r="B12" s="18" t="s">
        <v>359</v>
      </c>
      <c r="C12" s="17">
        <v>0.60821994541220203</v>
      </c>
      <c r="D12" s="17">
        <v>0.584120142677515</v>
      </c>
      <c r="E12" s="17">
        <v>0.62993681800628698</v>
      </c>
      <c r="F12" s="17"/>
      <c r="G12" s="17">
        <v>0.62284665716623899</v>
      </c>
      <c r="H12" s="17">
        <v>0.57128838031656803</v>
      </c>
      <c r="I12" s="17">
        <v>0.60614365848484497</v>
      </c>
      <c r="J12" s="17">
        <v>0.65691334896339704</v>
      </c>
      <c r="K12" s="17">
        <v>0.59723333058970696</v>
      </c>
      <c r="L12" s="17"/>
      <c r="M12" s="17">
        <v>0.58767308365010595</v>
      </c>
      <c r="N12" s="17">
        <v>0.60715423312761896</v>
      </c>
      <c r="O12" s="17">
        <v>0.63095038236080403</v>
      </c>
      <c r="P12" s="17">
        <v>0.66109567725062701</v>
      </c>
      <c r="Q12" s="17">
        <v>0.551155580466686</v>
      </c>
      <c r="R12" s="17"/>
      <c r="S12" s="17">
        <v>0.60142862763645399</v>
      </c>
      <c r="T12" s="17">
        <v>0.58969615153682897</v>
      </c>
      <c r="U12" s="17">
        <v>0.562368745628953</v>
      </c>
      <c r="V12" s="17">
        <v>0.64615376937987901</v>
      </c>
      <c r="W12" s="17"/>
      <c r="X12" s="17">
        <v>0.62534473306843397</v>
      </c>
      <c r="Y12" s="17">
        <v>0.64918467092059995</v>
      </c>
      <c r="Z12" s="17">
        <v>0.43319001702452298</v>
      </c>
      <c r="AA12" s="17"/>
      <c r="AB12" s="17">
        <v>0.63014482855168996</v>
      </c>
      <c r="AC12" s="17">
        <v>0.56314935841141101</v>
      </c>
      <c r="AD12" s="17"/>
      <c r="AE12" s="17">
        <v>0.58661119561711506</v>
      </c>
      <c r="AF12" s="17">
        <v>0.61230809275058895</v>
      </c>
      <c r="AG12" s="17"/>
      <c r="AH12" s="17">
        <v>0.64203604229721001</v>
      </c>
      <c r="AI12" s="17">
        <v>0.46515904882159198</v>
      </c>
      <c r="AJ12" s="17"/>
      <c r="AK12" s="17">
        <v>0.49938639919830202</v>
      </c>
      <c r="AL12" s="17">
        <v>0.60594992002113002</v>
      </c>
      <c r="AM12" s="17">
        <v>0.61407141370750595</v>
      </c>
      <c r="AN12" s="17">
        <v>0.67979650349035503</v>
      </c>
      <c r="AO12" s="17">
        <v>0.58193696731061895</v>
      </c>
      <c r="AP12" s="17"/>
      <c r="AQ12" s="17">
        <v>0.68131951835122395</v>
      </c>
      <c r="AR12" s="17">
        <v>0.58822310675242795</v>
      </c>
      <c r="AS12" s="17"/>
      <c r="AT12" s="17">
        <v>0.63108397033335495</v>
      </c>
      <c r="AU12" s="17">
        <v>0.59658672728432705</v>
      </c>
      <c r="AV12" s="17"/>
      <c r="AW12" s="17">
        <v>0.62083252225407404</v>
      </c>
      <c r="AX12" s="17">
        <v>0.693063650106301</v>
      </c>
      <c r="AY12" s="17">
        <v>0.52305616245933395</v>
      </c>
      <c r="AZ12" s="17">
        <v>0.51430406358561598</v>
      </c>
      <c r="BA12" s="17">
        <v>0.68716114121140004</v>
      </c>
      <c r="BB12" s="17"/>
      <c r="BC12" s="17">
        <v>0.68996568529777003</v>
      </c>
      <c r="BD12" s="17"/>
      <c r="BE12" s="17">
        <v>0.69407105999821495</v>
      </c>
      <c r="BF12" s="17">
        <v>0.48356064305878699</v>
      </c>
      <c r="BG12" s="17">
        <v>0.50934867661292205</v>
      </c>
      <c r="BH12" s="17">
        <v>0.70151348493496402</v>
      </c>
      <c r="BI12" s="17"/>
      <c r="BJ12" s="17">
        <v>0.61829806002633902</v>
      </c>
      <c r="BK12" s="17"/>
      <c r="BL12" s="17">
        <v>0.61475874040473399</v>
      </c>
      <c r="BM12" s="17"/>
      <c r="BN12" s="17">
        <v>0.63610575611454501</v>
      </c>
      <c r="BO12" s="17"/>
      <c r="BP12" s="17">
        <v>0.61935294987485301</v>
      </c>
      <c r="BQ12" s="17">
        <v>0.55828383457150499</v>
      </c>
    </row>
    <row r="13" spans="2:69" ht="43.5" x14ac:dyDescent="0.35">
      <c r="B13" s="18" t="s">
        <v>360</v>
      </c>
      <c r="C13" s="17">
        <v>0.54516303015017997</v>
      </c>
      <c r="D13" s="17">
        <v>0.53160756912942797</v>
      </c>
      <c r="E13" s="17">
        <v>0.55586674263670299</v>
      </c>
      <c r="F13" s="17"/>
      <c r="G13" s="17">
        <v>0.56028454033414798</v>
      </c>
      <c r="H13" s="17">
        <v>0.55558522516072395</v>
      </c>
      <c r="I13" s="17">
        <v>0.53700487339673797</v>
      </c>
      <c r="J13" s="17">
        <v>0.62912681118388103</v>
      </c>
      <c r="K13" s="17">
        <v>0.41877176713319803</v>
      </c>
      <c r="L13" s="17"/>
      <c r="M13" s="17">
        <v>0.51444947887210701</v>
      </c>
      <c r="N13" s="17">
        <v>0.56940639790844105</v>
      </c>
      <c r="O13" s="17">
        <v>0.51944459879281801</v>
      </c>
      <c r="P13" s="17">
        <v>0.53627972077414399</v>
      </c>
      <c r="Q13" s="17">
        <v>0.54219754125003194</v>
      </c>
      <c r="R13" s="17"/>
      <c r="S13" s="17">
        <v>0.55941121826242202</v>
      </c>
      <c r="T13" s="17">
        <v>0.492507506184935</v>
      </c>
      <c r="U13" s="17">
        <v>0.53523078788465805</v>
      </c>
      <c r="V13" s="17">
        <v>0.53654475747646202</v>
      </c>
      <c r="W13" s="17"/>
      <c r="X13" s="17">
        <v>0.556491434083215</v>
      </c>
      <c r="Y13" s="17">
        <v>0.53369919441731195</v>
      </c>
      <c r="Z13" s="17">
        <v>0.47610596188855298</v>
      </c>
      <c r="AA13" s="17"/>
      <c r="AB13" s="17">
        <v>0.55254879702265103</v>
      </c>
      <c r="AC13" s="17">
        <v>0.52998024234349095</v>
      </c>
      <c r="AD13" s="17"/>
      <c r="AE13" s="17">
        <v>0.50810788992518496</v>
      </c>
      <c r="AF13" s="17">
        <v>0.55235224735898303</v>
      </c>
      <c r="AG13" s="17"/>
      <c r="AH13" s="17">
        <v>0.55638263806324295</v>
      </c>
      <c r="AI13" s="17">
        <v>0.54140919116350295</v>
      </c>
      <c r="AJ13" s="17"/>
      <c r="AK13" s="17">
        <v>0.513391601394663</v>
      </c>
      <c r="AL13" s="17">
        <v>0.54100915483878598</v>
      </c>
      <c r="AM13" s="17">
        <v>0.57908423172770895</v>
      </c>
      <c r="AN13" s="17">
        <v>0.54054415856239602</v>
      </c>
      <c r="AO13" s="17">
        <v>0.459738973706042</v>
      </c>
      <c r="AP13" s="17"/>
      <c r="AQ13" s="17">
        <v>0.55986188478704402</v>
      </c>
      <c r="AR13" s="17">
        <v>0.54114206788133001</v>
      </c>
      <c r="AS13" s="17"/>
      <c r="AT13" s="17">
        <v>0.57690498799248902</v>
      </c>
      <c r="AU13" s="17">
        <v>0.52843550810620998</v>
      </c>
      <c r="AV13" s="17"/>
      <c r="AW13" s="17">
        <v>0.62963271913699104</v>
      </c>
      <c r="AX13" s="17">
        <v>0.55605846697761696</v>
      </c>
      <c r="AY13" s="17">
        <v>0.48569441081093001</v>
      </c>
      <c r="AZ13" s="17">
        <v>0.53284443244542201</v>
      </c>
      <c r="BA13" s="17">
        <v>0.62403482165328406</v>
      </c>
      <c r="BB13" s="17"/>
      <c r="BC13" s="17">
        <v>0.58385056251235001</v>
      </c>
      <c r="BD13" s="17"/>
      <c r="BE13" s="17">
        <v>0.56364191180463297</v>
      </c>
      <c r="BF13" s="17">
        <v>0.40571814983291798</v>
      </c>
      <c r="BG13" s="17">
        <v>0.50459041696636997</v>
      </c>
      <c r="BH13" s="17">
        <v>0.58877831135017999</v>
      </c>
      <c r="BI13" s="17"/>
      <c r="BJ13" s="17">
        <v>0.54854907400034403</v>
      </c>
      <c r="BK13" s="17"/>
      <c r="BL13" s="17">
        <v>0.55912129428455204</v>
      </c>
      <c r="BM13" s="17"/>
      <c r="BN13" s="17">
        <v>0.49649660806840601</v>
      </c>
      <c r="BO13" s="17"/>
      <c r="BP13" s="17">
        <v>0.57571960512634002</v>
      </c>
      <c r="BQ13" s="17">
        <v>0.41215817454706899</v>
      </c>
    </row>
    <row r="14" spans="2:69" ht="29" x14ac:dyDescent="0.35">
      <c r="B14" s="18" t="s">
        <v>361</v>
      </c>
      <c r="C14" s="17">
        <v>0.420069966357067</v>
      </c>
      <c r="D14" s="17">
        <v>0.444487852559249</v>
      </c>
      <c r="E14" s="17">
        <v>0.39813533850111699</v>
      </c>
      <c r="F14" s="17"/>
      <c r="G14" s="17">
        <v>0.37117395396554997</v>
      </c>
      <c r="H14" s="17">
        <v>0.45326643107479198</v>
      </c>
      <c r="I14" s="17">
        <v>0.41813636944888499</v>
      </c>
      <c r="J14" s="17">
        <v>0.51056932009535205</v>
      </c>
      <c r="K14" s="17">
        <v>0.36646946558249599</v>
      </c>
      <c r="L14" s="17"/>
      <c r="M14" s="17">
        <v>0.43533712342039799</v>
      </c>
      <c r="N14" s="17">
        <v>0.44171814115000502</v>
      </c>
      <c r="O14" s="17">
        <v>0.38112505494884502</v>
      </c>
      <c r="P14" s="17">
        <v>0.46720099502304202</v>
      </c>
      <c r="Q14" s="17">
        <v>0.36835336409223002</v>
      </c>
      <c r="R14" s="17"/>
      <c r="S14" s="17">
        <v>0.41286804124119603</v>
      </c>
      <c r="T14" s="17">
        <v>0.462252295987782</v>
      </c>
      <c r="U14" s="17">
        <v>0.45601925965123002</v>
      </c>
      <c r="V14" s="17">
        <v>0.41891655411620299</v>
      </c>
      <c r="W14" s="17"/>
      <c r="X14" s="17">
        <v>0.41598082220693</v>
      </c>
      <c r="Y14" s="17">
        <v>0.50581515937698096</v>
      </c>
      <c r="Z14" s="17">
        <v>0.34610887760269199</v>
      </c>
      <c r="AA14" s="17"/>
      <c r="AB14" s="17">
        <v>0.41777369696723199</v>
      </c>
      <c r="AC14" s="17">
        <v>0.42479036594384501</v>
      </c>
      <c r="AD14" s="17"/>
      <c r="AE14" s="17">
        <v>0.369442494982192</v>
      </c>
      <c r="AF14" s="17">
        <v>0.42992659832594599</v>
      </c>
      <c r="AG14" s="17"/>
      <c r="AH14" s="17">
        <v>0.44325396168454401</v>
      </c>
      <c r="AI14" s="17">
        <v>0.35095037218492098</v>
      </c>
      <c r="AJ14" s="17"/>
      <c r="AK14" s="17">
        <v>0.30022939634248502</v>
      </c>
      <c r="AL14" s="17">
        <v>0.428253218337869</v>
      </c>
      <c r="AM14" s="17">
        <v>0.43100377580572602</v>
      </c>
      <c r="AN14" s="17">
        <v>0.47293626857992999</v>
      </c>
      <c r="AO14" s="17">
        <v>0.38743069971847199</v>
      </c>
      <c r="AP14" s="17"/>
      <c r="AQ14" s="17">
        <v>0.44272442199392498</v>
      </c>
      <c r="AR14" s="17">
        <v>0.41387270040760399</v>
      </c>
      <c r="AS14" s="17"/>
      <c r="AT14" s="17">
        <v>0.43019481957244798</v>
      </c>
      <c r="AU14" s="17">
        <v>0.411903569845739</v>
      </c>
      <c r="AV14" s="17"/>
      <c r="AW14" s="17">
        <v>0.374095583569171</v>
      </c>
      <c r="AX14" s="17">
        <v>0.46568801841697599</v>
      </c>
      <c r="AY14" s="17">
        <v>0.30777786412513403</v>
      </c>
      <c r="AZ14" s="17">
        <v>0.40051787117450699</v>
      </c>
      <c r="BA14" s="17">
        <v>0.59554475701031695</v>
      </c>
      <c r="BB14" s="17"/>
      <c r="BC14" s="17">
        <v>0.55987169651316804</v>
      </c>
      <c r="BD14" s="17"/>
      <c r="BE14" s="17">
        <v>0.451811072682551</v>
      </c>
      <c r="BF14" s="17">
        <v>0.28036507798839</v>
      </c>
      <c r="BG14" s="17">
        <v>0.33434294006034798</v>
      </c>
      <c r="BH14" s="17">
        <v>0.60970251409868303</v>
      </c>
      <c r="BI14" s="17"/>
      <c r="BJ14" s="17">
        <v>0.44151577297252598</v>
      </c>
      <c r="BK14" s="17"/>
      <c r="BL14" s="17">
        <v>0.43661795149780902</v>
      </c>
      <c r="BM14" s="17"/>
      <c r="BN14" s="17">
        <v>0.46886323680946601</v>
      </c>
      <c r="BO14" s="17"/>
      <c r="BP14" s="17">
        <v>0.43464463499279299</v>
      </c>
      <c r="BQ14" s="17">
        <v>0.37332267888558901</v>
      </c>
    </row>
    <row r="15" spans="2:69" ht="29" x14ac:dyDescent="0.35">
      <c r="B15" s="18" t="s">
        <v>362</v>
      </c>
      <c r="C15" s="17">
        <v>0.31188999923926097</v>
      </c>
      <c r="D15" s="17">
        <v>0.33202390023473899</v>
      </c>
      <c r="E15" s="17">
        <v>0.29530207241182499</v>
      </c>
      <c r="F15" s="17"/>
      <c r="G15" s="17">
        <v>0.268162160104021</v>
      </c>
      <c r="H15" s="17">
        <v>0.29962156864890899</v>
      </c>
      <c r="I15" s="17">
        <v>0.34115934660411801</v>
      </c>
      <c r="J15" s="17">
        <v>0.31815572865227998</v>
      </c>
      <c r="K15" s="17">
        <v>0.36860211209623001</v>
      </c>
      <c r="L15" s="17"/>
      <c r="M15" s="17">
        <v>0.32063361242384197</v>
      </c>
      <c r="N15" s="17">
        <v>0.33219301217199698</v>
      </c>
      <c r="O15" s="17">
        <v>0.32770200702616598</v>
      </c>
      <c r="P15" s="17">
        <v>0.254539373220042</v>
      </c>
      <c r="Q15" s="17">
        <v>0.28799512308671099</v>
      </c>
      <c r="R15" s="17"/>
      <c r="S15" s="17">
        <v>0.224694655001038</v>
      </c>
      <c r="T15" s="17">
        <v>0.31127479114725398</v>
      </c>
      <c r="U15" s="17">
        <v>0.34339819345862699</v>
      </c>
      <c r="V15" s="17">
        <v>0.38162175544871302</v>
      </c>
      <c r="W15" s="17"/>
      <c r="X15" s="17">
        <v>0.31302099551599899</v>
      </c>
      <c r="Y15" s="17">
        <v>0.38202216711727199</v>
      </c>
      <c r="Z15" s="17">
        <v>0.21862538746746199</v>
      </c>
      <c r="AA15" s="17"/>
      <c r="AB15" s="17">
        <v>0.28335737481172402</v>
      </c>
      <c r="AC15" s="17">
        <v>0.37054400087934902</v>
      </c>
      <c r="AD15" s="17"/>
      <c r="AE15" s="17">
        <v>0.29257509908718898</v>
      </c>
      <c r="AF15" s="17">
        <v>0.31608964197665401</v>
      </c>
      <c r="AG15" s="17"/>
      <c r="AH15" s="17">
        <v>0.31737767366185199</v>
      </c>
      <c r="AI15" s="17">
        <v>0.238836172641059</v>
      </c>
      <c r="AJ15" s="17"/>
      <c r="AK15" s="17">
        <v>0.345488650104465</v>
      </c>
      <c r="AL15" s="17">
        <v>0.27159073586784399</v>
      </c>
      <c r="AM15" s="17">
        <v>0.326178254290516</v>
      </c>
      <c r="AN15" s="17">
        <v>0.36739535612754698</v>
      </c>
      <c r="AO15" s="17">
        <v>0.230905044464604</v>
      </c>
      <c r="AP15" s="17"/>
      <c r="AQ15" s="17">
        <v>0.35582598303963497</v>
      </c>
      <c r="AR15" s="17">
        <v>0.29987104011144999</v>
      </c>
      <c r="AS15" s="17"/>
      <c r="AT15" s="17">
        <v>0.34423045367636301</v>
      </c>
      <c r="AU15" s="17">
        <v>0.29538144596126498</v>
      </c>
      <c r="AV15" s="17"/>
      <c r="AW15" s="17">
        <v>0.27821905502607802</v>
      </c>
      <c r="AX15" s="17">
        <v>0.30496728046872501</v>
      </c>
      <c r="AY15" s="17">
        <v>0.341670702576092</v>
      </c>
      <c r="AZ15" s="17">
        <v>0.34957119895918298</v>
      </c>
      <c r="BA15" s="17">
        <v>0.26096370472566099</v>
      </c>
      <c r="BB15" s="17"/>
      <c r="BC15" s="17">
        <v>0.32309873251612098</v>
      </c>
      <c r="BD15" s="17"/>
      <c r="BE15" s="17">
        <v>0.29647547449422901</v>
      </c>
      <c r="BF15" s="17">
        <v>0.33624827995221901</v>
      </c>
      <c r="BG15" s="17">
        <v>0.29971745807211098</v>
      </c>
      <c r="BH15" s="17">
        <v>0.31751223468114598</v>
      </c>
      <c r="BI15" s="17"/>
      <c r="BJ15" s="17">
        <v>0.31348568148635098</v>
      </c>
      <c r="BK15" s="17"/>
      <c r="BL15" s="17">
        <v>0.346998523863912</v>
      </c>
      <c r="BM15" s="17"/>
      <c r="BN15" s="17">
        <v>0.33173886787967299</v>
      </c>
      <c r="BO15" s="17"/>
      <c r="BP15" s="17">
        <v>0.31159279549144703</v>
      </c>
      <c r="BQ15" s="17">
        <v>0.29719006130312098</v>
      </c>
    </row>
    <row r="16" spans="2:69" ht="58" x14ac:dyDescent="0.35">
      <c r="B16" s="18" t="s">
        <v>363</v>
      </c>
      <c r="C16" s="17">
        <v>0.17691663229899399</v>
      </c>
      <c r="D16" s="17">
        <v>0.18490615503395999</v>
      </c>
      <c r="E16" s="17">
        <v>0.17043502582655401</v>
      </c>
      <c r="F16" s="17"/>
      <c r="G16" s="17">
        <v>0.166124521907834</v>
      </c>
      <c r="H16" s="17">
        <v>0.111854727033879</v>
      </c>
      <c r="I16" s="17">
        <v>0.15194113944017701</v>
      </c>
      <c r="J16" s="17">
        <v>0.21783790509642101</v>
      </c>
      <c r="K16" s="17">
        <v>0.31687894183988702</v>
      </c>
      <c r="L16" s="17"/>
      <c r="M16" s="17">
        <v>0.22355591099880801</v>
      </c>
      <c r="N16" s="17">
        <v>0.175863210863416</v>
      </c>
      <c r="O16" s="17">
        <v>0.15430268980463499</v>
      </c>
      <c r="P16" s="17">
        <v>0.134555154209061</v>
      </c>
      <c r="Q16" s="17">
        <v>0.216329206069478</v>
      </c>
      <c r="R16" s="17"/>
      <c r="S16" s="17">
        <v>0.16236113340595301</v>
      </c>
      <c r="T16" s="17">
        <v>0.16225922023310799</v>
      </c>
      <c r="U16" s="17">
        <v>0.20594094909816099</v>
      </c>
      <c r="V16" s="17">
        <v>0.17518511640846601</v>
      </c>
      <c r="W16" s="17"/>
      <c r="X16" s="17">
        <v>0.16416157400345399</v>
      </c>
      <c r="Y16" s="17">
        <v>0.207623424812444</v>
      </c>
      <c r="Z16" s="17">
        <v>0.233102081697833</v>
      </c>
      <c r="AA16" s="17"/>
      <c r="AB16" s="17">
        <v>0.14272020883181699</v>
      </c>
      <c r="AC16" s="17">
        <v>0.24721360351602401</v>
      </c>
      <c r="AD16" s="17"/>
      <c r="AE16" s="17">
        <v>0.155791428744156</v>
      </c>
      <c r="AF16" s="17">
        <v>0.18055073790033399</v>
      </c>
      <c r="AG16" s="17"/>
      <c r="AH16" s="17">
        <v>0.172635993522091</v>
      </c>
      <c r="AI16" s="17">
        <v>0.14626314858327499</v>
      </c>
      <c r="AJ16" s="17"/>
      <c r="AK16" s="17">
        <v>0.266288890910795</v>
      </c>
      <c r="AL16" s="17">
        <v>0.14165088023245101</v>
      </c>
      <c r="AM16" s="17">
        <v>0.15315033319710999</v>
      </c>
      <c r="AN16" s="17">
        <v>0.16930624798449401</v>
      </c>
      <c r="AO16" s="17">
        <v>0.310785054997193</v>
      </c>
      <c r="AP16" s="17"/>
      <c r="AQ16" s="17">
        <v>0.173046673633826</v>
      </c>
      <c r="AR16" s="17">
        <v>0.17797528334079801</v>
      </c>
      <c r="AS16" s="17"/>
      <c r="AT16" s="17">
        <v>0.17735169457536301</v>
      </c>
      <c r="AU16" s="17">
        <v>0.17416378276233099</v>
      </c>
      <c r="AV16" s="17"/>
      <c r="AW16" s="17">
        <v>0.101185420496241</v>
      </c>
      <c r="AX16" s="17">
        <v>0.139250706778903</v>
      </c>
      <c r="AY16" s="17">
        <v>0.218796189115154</v>
      </c>
      <c r="AZ16" s="17">
        <v>0.294619077351362</v>
      </c>
      <c r="BA16" s="17">
        <v>0.120738513286508</v>
      </c>
      <c r="BB16" s="17"/>
      <c r="BC16" s="17">
        <v>0.147152884183122</v>
      </c>
      <c r="BD16" s="17"/>
      <c r="BE16" s="17">
        <v>0.12966726413718199</v>
      </c>
      <c r="BF16" s="17">
        <v>0.24256794233328399</v>
      </c>
      <c r="BG16" s="17">
        <v>0.26768527251427898</v>
      </c>
      <c r="BH16" s="17">
        <v>0.16034328493978101</v>
      </c>
      <c r="BI16" s="17"/>
      <c r="BJ16" s="17">
        <v>0.175243884510634</v>
      </c>
      <c r="BK16" s="17"/>
      <c r="BL16" s="17">
        <v>0.16296939718978001</v>
      </c>
      <c r="BM16" s="17"/>
      <c r="BN16" s="17">
        <v>0.20856783361442799</v>
      </c>
      <c r="BO16" s="17"/>
      <c r="BP16" s="17">
        <v>0.182824334385434</v>
      </c>
      <c r="BQ16" s="17">
        <v>0.16847507400408299</v>
      </c>
    </row>
    <row r="17" spans="2:69" x14ac:dyDescent="0.35">
      <c r="B17" s="18" t="s">
        <v>141</v>
      </c>
      <c r="C17" s="17">
        <v>6.8426397275339499E-3</v>
      </c>
      <c r="D17" s="17">
        <v>7.3800418946042504E-3</v>
      </c>
      <c r="E17" s="17">
        <v>6.3970736929412899E-3</v>
      </c>
      <c r="F17" s="17"/>
      <c r="G17" s="17">
        <v>2.8043465598734298E-3</v>
      </c>
      <c r="H17" s="17">
        <v>1.32095217982671E-2</v>
      </c>
      <c r="I17" s="17">
        <v>4.4459973149934403E-3</v>
      </c>
      <c r="J17" s="17">
        <v>1.38787400585138E-2</v>
      </c>
      <c r="K17" s="17">
        <v>0</v>
      </c>
      <c r="L17" s="17"/>
      <c r="M17" s="17">
        <v>1.73131843996817E-2</v>
      </c>
      <c r="N17" s="17">
        <v>5.2984142347587797E-3</v>
      </c>
      <c r="O17" s="17">
        <v>4.2614591036936903E-3</v>
      </c>
      <c r="P17" s="17">
        <v>8.6800981844847198E-3</v>
      </c>
      <c r="Q17" s="17">
        <v>6.46558678193243E-3</v>
      </c>
      <c r="R17" s="17"/>
      <c r="S17" s="17">
        <v>0</v>
      </c>
      <c r="T17" s="17">
        <v>8.2470823448254592E-3</v>
      </c>
      <c r="U17" s="17">
        <v>1.35084726777507E-2</v>
      </c>
      <c r="V17" s="17">
        <v>3.4899422462394102E-3</v>
      </c>
      <c r="W17" s="17"/>
      <c r="X17" s="17">
        <v>7.63517279605454E-3</v>
      </c>
      <c r="Y17" s="17">
        <v>7.7005496324229102E-3</v>
      </c>
      <c r="Z17" s="17">
        <v>0</v>
      </c>
      <c r="AA17" s="17"/>
      <c r="AB17" s="17">
        <v>5.9004237338740302E-3</v>
      </c>
      <c r="AC17" s="17">
        <v>8.7795361591187296E-3</v>
      </c>
      <c r="AD17" s="17"/>
      <c r="AE17" s="17">
        <v>9.5201281279948691E-3</v>
      </c>
      <c r="AF17" s="17">
        <v>6.30173033262388E-3</v>
      </c>
      <c r="AG17" s="17"/>
      <c r="AH17" s="17">
        <v>7.3441764579746096E-3</v>
      </c>
      <c r="AI17" s="17">
        <v>7.9308262160267592E-3</v>
      </c>
      <c r="AJ17" s="17"/>
      <c r="AK17" s="17">
        <v>0</v>
      </c>
      <c r="AL17" s="17">
        <v>8.3263741130725107E-3</v>
      </c>
      <c r="AM17" s="17">
        <v>1.2445420962515901E-2</v>
      </c>
      <c r="AN17" s="17">
        <v>0</v>
      </c>
      <c r="AO17" s="17">
        <v>0</v>
      </c>
      <c r="AP17" s="17"/>
      <c r="AQ17" s="17">
        <v>3.9887877190627899E-3</v>
      </c>
      <c r="AR17" s="17">
        <v>7.6233285315557703E-3</v>
      </c>
      <c r="AS17" s="17"/>
      <c r="AT17" s="17">
        <v>6.2652529060835301E-3</v>
      </c>
      <c r="AU17" s="17">
        <v>6.0299261250872597E-3</v>
      </c>
      <c r="AV17" s="17"/>
      <c r="AW17" s="17">
        <v>1.7427821982609299E-2</v>
      </c>
      <c r="AX17" s="17">
        <v>2.89326182968097E-3</v>
      </c>
      <c r="AY17" s="17">
        <v>2.1044474464702902E-2</v>
      </c>
      <c r="AZ17" s="17">
        <v>0</v>
      </c>
      <c r="BA17" s="17">
        <v>0</v>
      </c>
      <c r="BB17" s="17"/>
      <c r="BC17" s="17">
        <v>5.6037157154984604E-3</v>
      </c>
      <c r="BD17" s="17"/>
      <c r="BE17" s="17">
        <v>3.34889652980511E-3</v>
      </c>
      <c r="BF17" s="17">
        <v>1.4486070867190601E-2</v>
      </c>
      <c r="BG17" s="17">
        <v>6.4266360816083402E-3</v>
      </c>
      <c r="BH17" s="17">
        <v>0</v>
      </c>
      <c r="BI17" s="17"/>
      <c r="BJ17" s="17">
        <v>7.8847255062802803E-3</v>
      </c>
      <c r="BK17" s="17"/>
      <c r="BL17" s="17">
        <v>1.2223405046725399E-2</v>
      </c>
      <c r="BM17" s="17"/>
      <c r="BN17" s="17">
        <v>1.00131957836472E-2</v>
      </c>
      <c r="BO17" s="17"/>
      <c r="BP17" s="17">
        <v>5.4011397953010699E-3</v>
      </c>
      <c r="BQ17" s="17">
        <v>8.2213104145284696E-3</v>
      </c>
    </row>
    <row r="18" spans="2:69" x14ac:dyDescent="0.35">
      <c r="B18" s="18" t="s">
        <v>232</v>
      </c>
      <c r="C18" s="19">
        <v>4.5554692833084102E-2</v>
      </c>
      <c r="D18" s="19">
        <v>4.1707729394734099E-2</v>
      </c>
      <c r="E18" s="19">
        <v>4.70270267539366E-2</v>
      </c>
      <c r="F18" s="19"/>
      <c r="G18" s="19">
        <v>4.2019655570445298E-2</v>
      </c>
      <c r="H18" s="19">
        <v>5.3633778302176499E-2</v>
      </c>
      <c r="I18" s="19">
        <v>3.6994344938685697E-2</v>
      </c>
      <c r="J18" s="19">
        <v>4.8046260864134202E-2</v>
      </c>
      <c r="K18" s="19">
        <v>4.97760710134715E-2</v>
      </c>
      <c r="L18" s="19"/>
      <c r="M18" s="19">
        <v>2.3785113882088101E-2</v>
      </c>
      <c r="N18" s="19">
        <v>4.8226323710992003E-2</v>
      </c>
      <c r="O18" s="19">
        <v>4.50474080297344E-2</v>
      </c>
      <c r="P18" s="19">
        <v>7.1202182458527205E-2</v>
      </c>
      <c r="Q18" s="19">
        <v>3.0294126329471899E-2</v>
      </c>
      <c r="R18" s="19"/>
      <c r="S18" s="19">
        <v>5.0296475156115801E-2</v>
      </c>
      <c r="T18" s="19">
        <v>3.5907327854104797E-2</v>
      </c>
      <c r="U18" s="19">
        <v>5.3195906310450701E-2</v>
      </c>
      <c r="V18" s="19">
        <v>5.9553774930553201E-2</v>
      </c>
      <c r="W18" s="19"/>
      <c r="X18" s="19">
        <v>4.8724949505337602E-2</v>
      </c>
      <c r="Y18" s="19">
        <v>3.1479592913375098E-2</v>
      </c>
      <c r="Z18" s="19">
        <v>3.9397167748621197E-2</v>
      </c>
      <c r="AA18" s="19"/>
      <c r="AB18" s="19">
        <v>3.9967766184773698E-2</v>
      </c>
      <c r="AC18" s="19">
        <v>5.7039637221052403E-2</v>
      </c>
      <c r="AD18" s="19"/>
      <c r="AE18" s="19">
        <v>5.5434034521834701E-2</v>
      </c>
      <c r="AF18" s="19">
        <v>4.3575586636729599E-2</v>
      </c>
      <c r="AG18" s="19"/>
      <c r="AH18" s="19">
        <v>5.0060928485731897E-2</v>
      </c>
      <c r="AI18" s="19">
        <v>3.74322384709301E-2</v>
      </c>
      <c r="AJ18" s="19"/>
      <c r="AK18" s="19">
        <v>3.0603993517946598E-2</v>
      </c>
      <c r="AL18" s="19">
        <v>3.7191679498374902E-2</v>
      </c>
      <c r="AM18" s="19">
        <v>3.6296192373257499E-2</v>
      </c>
      <c r="AN18" s="19">
        <v>6.4272969810763303E-2</v>
      </c>
      <c r="AO18" s="19">
        <v>9.7982334644542493E-2</v>
      </c>
      <c r="AP18" s="19"/>
      <c r="AQ18" s="19">
        <v>3.7987982218273202E-2</v>
      </c>
      <c r="AR18" s="19">
        <v>4.7624613152260201E-2</v>
      </c>
      <c r="AS18" s="19"/>
      <c r="AT18" s="19">
        <v>4.5289690028735403E-2</v>
      </c>
      <c r="AU18" s="19">
        <v>4.3910369444468501E-2</v>
      </c>
      <c r="AV18" s="19"/>
      <c r="AW18" s="19">
        <v>0</v>
      </c>
      <c r="AX18" s="19">
        <v>4.5754294704397902E-2</v>
      </c>
      <c r="AY18" s="19">
        <v>4.2928834007475797E-2</v>
      </c>
      <c r="AZ18" s="19">
        <v>2.96570778489317E-2</v>
      </c>
      <c r="BA18" s="19">
        <v>7.5698353650172606E-2</v>
      </c>
      <c r="BB18" s="19"/>
      <c r="BC18" s="19">
        <v>4.2303686647939903E-2</v>
      </c>
      <c r="BD18" s="19"/>
      <c r="BE18" s="19">
        <v>4.3680752593684702E-2</v>
      </c>
      <c r="BF18" s="19">
        <v>6.4673160444140093E-2</v>
      </c>
      <c r="BG18" s="19">
        <v>2.72287713832347E-2</v>
      </c>
      <c r="BH18" s="19">
        <v>5.4787484754040897E-2</v>
      </c>
      <c r="BI18" s="19"/>
      <c r="BJ18" s="19">
        <v>4.65212814370125E-2</v>
      </c>
      <c r="BK18" s="19"/>
      <c r="BL18" s="19">
        <v>5.1834116021395399E-2</v>
      </c>
      <c r="BM18" s="19"/>
      <c r="BN18" s="19">
        <v>3.5150981520655399E-2</v>
      </c>
      <c r="BO18" s="19"/>
      <c r="BP18" s="19">
        <v>3.8927324064489198E-2</v>
      </c>
      <c r="BQ18" s="19">
        <v>7.0149085932439598E-2</v>
      </c>
    </row>
    <row r="19" spans="2:69" x14ac:dyDescent="0.35">
      <c r="B19" s="16" t="s">
        <v>365</v>
      </c>
    </row>
    <row r="20" spans="2:69" x14ac:dyDescent="0.35">
      <c r="B20" t="s">
        <v>98</v>
      </c>
    </row>
    <row r="21" spans="2:69" x14ac:dyDescent="0.35">
      <c r="B21" t="s">
        <v>99</v>
      </c>
    </row>
    <row r="23" spans="2:69" x14ac:dyDescent="0.35">
      <c r="B23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B2:BQ2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377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53</v>
      </c>
      <c r="D7" s="10">
        <v>30</v>
      </c>
      <c r="E7" s="10">
        <v>23</v>
      </c>
      <c r="F7" s="10"/>
      <c r="G7" s="10">
        <v>22</v>
      </c>
      <c r="H7" s="10">
        <v>10</v>
      </c>
      <c r="I7" s="10">
        <v>9</v>
      </c>
      <c r="J7" s="10">
        <v>6</v>
      </c>
      <c r="K7" s="10">
        <v>6</v>
      </c>
      <c r="L7" s="10"/>
      <c r="M7" s="10">
        <v>7</v>
      </c>
      <c r="N7" s="10">
        <v>20</v>
      </c>
      <c r="O7" s="10">
        <v>9</v>
      </c>
      <c r="P7" s="10">
        <v>7</v>
      </c>
      <c r="Q7" s="10">
        <v>10</v>
      </c>
      <c r="R7" s="10"/>
      <c r="S7" s="10">
        <v>6</v>
      </c>
      <c r="T7" s="10">
        <v>10</v>
      </c>
      <c r="U7" s="10">
        <v>11</v>
      </c>
      <c r="V7" s="10">
        <v>19</v>
      </c>
      <c r="W7" s="10"/>
      <c r="X7" s="10">
        <v>42</v>
      </c>
      <c r="Y7" s="10">
        <v>7</v>
      </c>
      <c r="Z7" s="10">
        <v>4</v>
      </c>
      <c r="AA7" s="10"/>
      <c r="AB7" s="10">
        <v>23</v>
      </c>
      <c r="AC7" s="10">
        <v>30</v>
      </c>
      <c r="AD7" s="10"/>
      <c r="AE7" s="10">
        <v>14</v>
      </c>
      <c r="AF7" s="10">
        <v>39</v>
      </c>
      <c r="AG7" s="10"/>
      <c r="AH7" s="10">
        <v>40</v>
      </c>
      <c r="AI7" s="10">
        <v>9</v>
      </c>
      <c r="AJ7" s="10"/>
      <c r="AK7" s="10">
        <v>12</v>
      </c>
      <c r="AL7" s="10">
        <v>11</v>
      </c>
      <c r="AM7" s="10">
        <v>14</v>
      </c>
      <c r="AN7" s="10">
        <v>11</v>
      </c>
      <c r="AO7" s="10">
        <v>5</v>
      </c>
      <c r="AP7" s="10"/>
      <c r="AQ7" s="10">
        <v>9</v>
      </c>
      <c r="AR7" s="10">
        <v>44</v>
      </c>
      <c r="AS7" s="10"/>
      <c r="AT7" s="10">
        <v>14</v>
      </c>
      <c r="AU7" s="10">
        <v>37</v>
      </c>
      <c r="AV7" s="10"/>
      <c r="AW7" s="10">
        <v>2</v>
      </c>
      <c r="AX7" s="10">
        <v>8</v>
      </c>
      <c r="AY7" s="10">
        <v>25</v>
      </c>
      <c r="AZ7" s="10">
        <v>7</v>
      </c>
      <c r="BA7" s="10">
        <v>2</v>
      </c>
      <c r="BB7" s="10"/>
      <c r="BC7" s="10">
        <v>12</v>
      </c>
      <c r="BD7" s="10"/>
      <c r="BE7" s="10">
        <v>9</v>
      </c>
      <c r="BF7" s="10">
        <v>22</v>
      </c>
      <c r="BG7" s="10">
        <v>8</v>
      </c>
      <c r="BH7" s="10">
        <v>3</v>
      </c>
      <c r="BI7" s="10"/>
      <c r="BJ7" s="10">
        <v>46</v>
      </c>
      <c r="BK7" s="10"/>
      <c r="BL7" s="10">
        <v>33</v>
      </c>
      <c r="BM7" s="10"/>
      <c r="BN7" s="10">
        <v>14</v>
      </c>
      <c r="BO7" s="10"/>
      <c r="BP7" s="10">
        <v>40</v>
      </c>
      <c r="BQ7" s="10">
        <v>13</v>
      </c>
    </row>
    <row r="8" spans="2:69" ht="30" customHeight="1" x14ac:dyDescent="0.35">
      <c r="B8" s="11" t="s">
        <v>20</v>
      </c>
      <c r="C8" s="11">
        <v>56</v>
      </c>
      <c r="D8" s="11">
        <v>28</v>
      </c>
      <c r="E8" s="11">
        <v>28</v>
      </c>
      <c r="F8" s="11"/>
      <c r="G8" s="11">
        <v>19</v>
      </c>
      <c r="H8" s="11">
        <v>10</v>
      </c>
      <c r="I8" s="11">
        <v>9</v>
      </c>
      <c r="J8" s="11">
        <v>5</v>
      </c>
      <c r="K8" s="11">
        <v>12</v>
      </c>
      <c r="L8" s="11"/>
      <c r="M8" s="11">
        <v>6</v>
      </c>
      <c r="N8" s="11">
        <v>20</v>
      </c>
      <c r="O8" s="11">
        <v>12</v>
      </c>
      <c r="P8" s="11">
        <v>8</v>
      </c>
      <c r="Q8" s="11">
        <v>9</v>
      </c>
      <c r="R8" s="11"/>
      <c r="S8" s="11">
        <v>7</v>
      </c>
      <c r="T8" s="11">
        <v>10</v>
      </c>
      <c r="U8" s="11">
        <v>15</v>
      </c>
      <c r="V8" s="11">
        <v>17</v>
      </c>
      <c r="W8" s="11"/>
      <c r="X8" s="11">
        <v>41</v>
      </c>
      <c r="Y8" s="11">
        <v>7</v>
      </c>
      <c r="Z8" s="11">
        <v>8</v>
      </c>
      <c r="AA8" s="11"/>
      <c r="AB8" s="11">
        <v>21</v>
      </c>
      <c r="AC8" s="11">
        <v>34</v>
      </c>
      <c r="AD8" s="11"/>
      <c r="AE8" s="11">
        <v>15</v>
      </c>
      <c r="AF8" s="11">
        <v>41</v>
      </c>
      <c r="AG8" s="11"/>
      <c r="AH8" s="11">
        <v>37</v>
      </c>
      <c r="AI8" s="11">
        <v>9</v>
      </c>
      <c r="AJ8" s="11"/>
      <c r="AK8" s="11">
        <v>16</v>
      </c>
      <c r="AL8" s="11">
        <v>11</v>
      </c>
      <c r="AM8" s="11">
        <v>14</v>
      </c>
      <c r="AN8" s="11">
        <v>9</v>
      </c>
      <c r="AO8" s="11">
        <v>6</v>
      </c>
      <c r="AP8" s="11"/>
      <c r="AQ8" s="11">
        <v>8</v>
      </c>
      <c r="AR8" s="11">
        <v>48</v>
      </c>
      <c r="AS8" s="11"/>
      <c r="AT8" s="11">
        <v>13</v>
      </c>
      <c r="AU8" s="11">
        <v>41</v>
      </c>
      <c r="AV8" s="11"/>
      <c r="AW8" s="11">
        <v>2</v>
      </c>
      <c r="AX8" s="11">
        <v>8</v>
      </c>
      <c r="AY8" s="11">
        <v>25</v>
      </c>
      <c r="AZ8" s="11">
        <v>6</v>
      </c>
      <c r="BA8" s="11">
        <v>2</v>
      </c>
      <c r="BB8" s="11"/>
      <c r="BC8" s="11">
        <v>15</v>
      </c>
      <c r="BD8" s="11"/>
      <c r="BE8" s="11">
        <v>9</v>
      </c>
      <c r="BF8" s="11">
        <v>23</v>
      </c>
      <c r="BG8" s="11">
        <v>7</v>
      </c>
      <c r="BH8" s="11">
        <v>2</v>
      </c>
      <c r="BI8" s="11"/>
      <c r="BJ8" s="11">
        <v>49</v>
      </c>
      <c r="BK8" s="11"/>
      <c r="BL8" s="11">
        <v>32</v>
      </c>
      <c r="BM8" s="11"/>
      <c r="BN8" s="11">
        <v>13</v>
      </c>
      <c r="BO8" s="11"/>
      <c r="BP8" s="11">
        <v>43</v>
      </c>
      <c r="BQ8" s="11">
        <v>12</v>
      </c>
    </row>
    <row r="9" spans="2:69" ht="29" x14ac:dyDescent="0.35">
      <c r="B9" s="18" t="s">
        <v>366</v>
      </c>
      <c r="C9" s="17">
        <v>0.64775011225030599</v>
      </c>
      <c r="D9" s="17">
        <v>0.65889554108786197</v>
      </c>
      <c r="E9" s="17">
        <v>0.63672300437014395</v>
      </c>
      <c r="F9" s="17"/>
      <c r="G9" s="17">
        <v>0.68627263237847203</v>
      </c>
      <c r="H9" s="17">
        <v>0.62343954687033298</v>
      </c>
      <c r="I9" s="17">
        <v>0.77384733558983398</v>
      </c>
      <c r="J9" s="17">
        <v>0.85068879119639296</v>
      </c>
      <c r="K9" s="17">
        <v>0.42247942227702201</v>
      </c>
      <c r="L9" s="17"/>
      <c r="M9" s="17">
        <v>0.75660855870833799</v>
      </c>
      <c r="N9" s="17">
        <v>0.82460910611600402</v>
      </c>
      <c r="O9" s="17">
        <v>0.48826552390636302</v>
      </c>
      <c r="P9" s="17">
        <v>0.34621524175048302</v>
      </c>
      <c r="Q9" s="17">
        <v>0.652178277059414</v>
      </c>
      <c r="R9" s="17"/>
      <c r="S9" s="17">
        <v>0.52109537951030505</v>
      </c>
      <c r="T9" s="17">
        <v>0.67904699963440496</v>
      </c>
      <c r="U9" s="17">
        <v>0.58810402391989702</v>
      </c>
      <c r="V9" s="17">
        <v>0.75494937514808202</v>
      </c>
      <c r="W9" s="17"/>
      <c r="X9" s="17">
        <v>0.69981496379118602</v>
      </c>
      <c r="Y9" s="17">
        <v>0.55395084752146595</v>
      </c>
      <c r="Z9" s="17">
        <v>0.46119775278162101</v>
      </c>
      <c r="AA9" s="17"/>
      <c r="AB9" s="17">
        <v>0.62079468134059901</v>
      </c>
      <c r="AC9" s="17">
        <v>0.66440237838165495</v>
      </c>
      <c r="AD9" s="17"/>
      <c r="AE9" s="17">
        <v>0.66666465338993897</v>
      </c>
      <c r="AF9" s="17">
        <v>0.64081359404310501</v>
      </c>
      <c r="AG9" s="17"/>
      <c r="AH9" s="17">
        <v>0.70871519669556005</v>
      </c>
      <c r="AI9" s="17">
        <v>0.80894275317021103</v>
      </c>
      <c r="AJ9" s="17"/>
      <c r="AK9" s="17">
        <v>0.50760959832763197</v>
      </c>
      <c r="AL9" s="17">
        <v>0.53085061150705004</v>
      </c>
      <c r="AM9" s="17">
        <v>0.79243464664901497</v>
      </c>
      <c r="AN9" s="17">
        <v>0.743664365775765</v>
      </c>
      <c r="AO9" s="17">
        <v>0.77423930117270601</v>
      </c>
      <c r="AP9" s="17"/>
      <c r="AQ9" s="17">
        <v>0.67362741053418895</v>
      </c>
      <c r="AR9" s="17">
        <v>0.64341848925380296</v>
      </c>
      <c r="AS9" s="17"/>
      <c r="AT9" s="17">
        <v>0.64125035641105699</v>
      </c>
      <c r="AU9" s="17">
        <v>0.65574660061273404</v>
      </c>
      <c r="AV9" s="17"/>
      <c r="AW9" s="17">
        <v>1</v>
      </c>
      <c r="AX9" s="17">
        <v>0.62819439134578003</v>
      </c>
      <c r="AY9" s="17">
        <v>0.65780669979305095</v>
      </c>
      <c r="AZ9" s="17">
        <v>0.839122951760786</v>
      </c>
      <c r="BA9" s="17">
        <v>0</v>
      </c>
      <c r="BB9" s="17"/>
      <c r="BC9" s="17">
        <v>0.24918062352998999</v>
      </c>
      <c r="BD9" s="17"/>
      <c r="BE9" s="17">
        <v>0.65433460433919699</v>
      </c>
      <c r="BF9" s="17">
        <v>0.65955812151886095</v>
      </c>
      <c r="BG9" s="17">
        <v>0.45467580787332001</v>
      </c>
      <c r="BH9" s="17">
        <v>0.38339973458082699</v>
      </c>
      <c r="BI9" s="17"/>
      <c r="BJ9" s="17">
        <v>0.63388375517634599</v>
      </c>
      <c r="BK9" s="17"/>
      <c r="BL9" s="17">
        <v>0.722477275847491</v>
      </c>
      <c r="BM9" s="17"/>
      <c r="BN9" s="17">
        <v>0.84909650770691603</v>
      </c>
      <c r="BO9" s="17"/>
      <c r="BP9" s="17">
        <v>0.65537870520972097</v>
      </c>
      <c r="BQ9" s="17">
        <v>0.62102576755592398</v>
      </c>
    </row>
    <row r="10" spans="2:69" ht="58" x14ac:dyDescent="0.35">
      <c r="B10" s="18" t="s">
        <v>367</v>
      </c>
      <c r="C10" s="17">
        <v>0.56553073935811105</v>
      </c>
      <c r="D10" s="17">
        <v>0.44003171104737099</v>
      </c>
      <c r="E10" s="17">
        <v>0.68969745776869495</v>
      </c>
      <c r="F10" s="17"/>
      <c r="G10" s="17">
        <v>0.66546179164703001</v>
      </c>
      <c r="H10" s="17">
        <v>0.45746886268640102</v>
      </c>
      <c r="I10" s="17">
        <v>0.71397330231494704</v>
      </c>
      <c r="J10" s="17">
        <v>0.51010676633821705</v>
      </c>
      <c r="K10" s="17">
        <v>0.40149401688939002</v>
      </c>
      <c r="L10" s="17"/>
      <c r="M10" s="17">
        <v>0.547503340610344</v>
      </c>
      <c r="N10" s="17">
        <v>0.75637716481404904</v>
      </c>
      <c r="O10" s="17">
        <v>0.34633749743261</v>
      </c>
      <c r="P10" s="17">
        <v>0.44062322414550797</v>
      </c>
      <c r="Q10" s="17">
        <v>0.55880608157355005</v>
      </c>
      <c r="R10" s="17"/>
      <c r="S10" s="17">
        <v>0.27964397197767699</v>
      </c>
      <c r="T10" s="17">
        <v>0.80980593177262605</v>
      </c>
      <c r="U10" s="17">
        <v>0.55473538221618801</v>
      </c>
      <c r="V10" s="17">
        <v>0.58660257191463905</v>
      </c>
      <c r="W10" s="17"/>
      <c r="X10" s="17">
        <v>0.60981902272466004</v>
      </c>
      <c r="Y10" s="17">
        <v>0.26394032607722201</v>
      </c>
      <c r="Z10" s="17">
        <v>0.59221968836293504</v>
      </c>
      <c r="AA10" s="17"/>
      <c r="AB10" s="17">
        <v>0.534830870845732</v>
      </c>
      <c r="AC10" s="17">
        <v>0.5844962080378</v>
      </c>
      <c r="AD10" s="17"/>
      <c r="AE10" s="17">
        <v>0.34633620761363998</v>
      </c>
      <c r="AF10" s="17">
        <v>0.64591581712129598</v>
      </c>
      <c r="AG10" s="17"/>
      <c r="AH10" s="17">
        <v>0.58337688265135401</v>
      </c>
      <c r="AI10" s="17">
        <v>0.69787617973446303</v>
      </c>
      <c r="AJ10" s="17"/>
      <c r="AK10" s="17">
        <v>0.51956653721375401</v>
      </c>
      <c r="AL10" s="17">
        <v>0.31366021919344</v>
      </c>
      <c r="AM10" s="17">
        <v>0.58834436463308304</v>
      </c>
      <c r="AN10" s="17">
        <v>0.743664365775765</v>
      </c>
      <c r="AO10" s="17">
        <v>0.84060946805512504</v>
      </c>
      <c r="AP10" s="17"/>
      <c r="AQ10" s="17">
        <v>0.40605828643323799</v>
      </c>
      <c r="AR10" s="17">
        <v>0.59222496905783095</v>
      </c>
      <c r="AS10" s="17"/>
      <c r="AT10" s="17">
        <v>0.40148693444760197</v>
      </c>
      <c r="AU10" s="17">
        <v>0.63952589762401602</v>
      </c>
      <c r="AV10" s="17"/>
      <c r="AW10" s="17">
        <v>1</v>
      </c>
      <c r="AX10" s="17">
        <v>0.64382280199148301</v>
      </c>
      <c r="AY10" s="17">
        <v>0.63718706461416696</v>
      </c>
      <c r="AZ10" s="17">
        <v>0.43594020599251998</v>
      </c>
      <c r="BA10" s="17">
        <v>0</v>
      </c>
      <c r="BB10" s="17"/>
      <c r="BC10" s="17">
        <v>0.28720191970410702</v>
      </c>
      <c r="BD10" s="17"/>
      <c r="BE10" s="17">
        <v>0.65218623112245</v>
      </c>
      <c r="BF10" s="17">
        <v>0.63791279865727502</v>
      </c>
      <c r="BG10" s="17">
        <v>0.51038284713572701</v>
      </c>
      <c r="BH10" s="17">
        <v>0</v>
      </c>
      <c r="BI10" s="17"/>
      <c r="BJ10" s="17">
        <v>0.57683193458750603</v>
      </c>
      <c r="BK10" s="17"/>
      <c r="BL10" s="17">
        <v>0.62790170637349396</v>
      </c>
      <c r="BM10" s="17"/>
      <c r="BN10" s="17">
        <v>0.56447428244054898</v>
      </c>
      <c r="BO10" s="17"/>
      <c r="BP10" s="17">
        <v>0.52577228980954704</v>
      </c>
      <c r="BQ10" s="17">
        <v>0.704811798906405</v>
      </c>
    </row>
    <row r="11" spans="2:69" ht="43.5" x14ac:dyDescent="0.35">
      <c r="B11" s="18" t="s">
        <v>368</v>
      </c>
      <c r="C11" s="17">
        <v>0.50587371874877396</v>
      </c>
      <c r="D11" s="17">
        <v>0.45020380490943201</v>
      </c>
      <c r="E11" s="17">
        <v>0.56095263536409401</v>
      </c>
      <c r="F11" s="17"/>
      <c r="G11" s="17">
        <v>0.58713781061525905</v>
      </c>
      <c r="H11" s="17">
        <v>0.210589768945735</v>
      </c>
      <c r="I11" s="17">
        <v>0.59041488172399104</v>
      </c>
      <c r="J11" s="17">
        <v>0.65941797514182399</v>
      </c>
      <c r="K11" s="17">
        <v>0.47734435965356198</v>
      </c>
      <c r="L11" s="17"/>
      <c r="M11" s="17">
        <v>0.70910126026716802</v>
      </c>
      <c r="N11" s="17">
        <v>0.64279440219405604</v>
      </c>
      <c r="O11" s="17">
        <v>0.42413477405734801</v>
      </c>
      <c r="P11" s="17">
        <v>0.19466875539471501</v>
      </c>
      <c r="Q11" s="17">
        <v>0.43087484421533101</v>
      </c>
      <c r="R11" s="17"/>
      <c r="S11" s="17">
        <v>0</v>
      </c>
      <c r="T11" s="17">
        <v>0.55129157515205596</v>
      </c>
      <c r="U11" s="17">
        <v>0.74133251817714696</v>
      </c>
      <c r="V11" s="17">
        <v>0.52718262982973296</v>
      </c>
      <c r="W11" s="17"/>
      <c r="X11" s="17">
        <v>0.53421271622951705</v>
      </c>
      <c r="Y11" s="17">
        <v>0.40535194206890202</v>
      </c>
      <c r="Z11" s="17">
        <v>0.44567619953321902</v>
      </c>
      <c r="AA11" s="17"/>
      <c r="AB11" s="17">
        <v>0.42935119187859</v>
      </c>
      <c r="AC11" s="17">
        <v>0.55314706736464503</v>
      </c>
      <c r="AD11" s="17"/>
      <c r="AE11" s="17">
        <v>0.29495388128342198</v>
      </c>
      <c r="AF11" s="17">
        <v>0.58322422289463405</v>
      </c>
      <c r="AG11" s="17"/>
      <c r="AH11" s="17">
        <v>0.52487123936824198</v>
      </c>
      <c r="AI11" s="17">
        <v>0.57200256387318205</v>
      </c>
      <c r="AJ11" s="17"/>
      <c r="AK11" s="17">
        <v>0.58335209024208901</v>
      </c>
      <c r="AL11" s="17">
        <v>0.16548947609088199</v>
      </c>
      <c r="AM11" s="17">
        <v>0.47282460900281398</v>
      </c>
      <c r="AN11" s="17">
        <v>0.74592502246370895</v>
      </c>
      <c r="AO11" s="17">
        <v>0.64298006040710698</v>
      </c>
      <c r="AP11" s="17"/>
      <c r="AQ11" s="17">
        <v>0.53628672346468498</v>
      </c>
      <c r="AR11" s="17">
        <v>0.500782859990066</v>
      </c>
      <c r="AS11" s="17"/>
      <c r="AT11" s="17">
        <v>0.48247468598328602</v>
      </c>
      <c r="AU11" s="17">
        <v>0.53360940405357105</v>
      </c>
      <c r="AV11" s="17"/>
      <c r="AW11" s="17">
        <v>1</v>
      </c>
      <c r="AX11" s="17">
        <v>0.64382280199148301</v>
      </c>
      <c r="AY11" s="17">
        <v>0.59445767754645396</v>
      </c>
      <c r="AZ11" s="17">
        <v>0.41449258944251799</v>
      </c>
      <c r="BA11" s="17">
        <v>0</v>
      </c>
      <c r="BB11" s="17"/>
      <c r="BC11" s="17">
        <v>0.28720191970410702</v>
      </c>
      <c r="BD11" s="17"/>
      <c r="BE11" s="17">
        <v>0.65218623112245</v>
      </c>
      <c r="BF11" s="17">
        <v>0.571980234776995</v>
      </c>
      <c r="BG11" s="17">
        <v>0.42513846615342799</v>
      </c>
      <c r="BH11" s="17">
        <v>0</v>
      </c>
      <c r="BI11" s="17"/>
      <c r="BJ11" s="17">
        <v>0.51241800915691604</v>
      </c>
      <c r="BK11" s="17"/>
      <c r="BL11" s="17">
        <v>0.55141576178571705</v>
      </c>
      <c r="BM11" s="17"/>
      <c r="BN11" s="17">
        <v>0.51742541309346002</v>
      </c>
      <c r="BO11" s="17"/>
      <c r="BP11" s="17">
        <v>0.46498224080506101</v>
      </c>
      <c r="BQ11" s="17">
        <v>0.64912398225664003</v>
      </c>
    </row>
    <row r="12" spans="2:69" ht="43.5" x14ac:dyDescent="0.35">
      <c r="B12" s="18" t="s">
        <v>369</v>
      </c>
      <c r="C12" s="17">
        <v>0.39049004917621599</v>
      </c>
      <c r="D12" s="17">
        <v>0.33535461738788003</v>
      </c>
      <c r="E12" s="17">
        <v>0.44504015785400902</v>
      </c>
      <c r="F12" s="17"/>
      <c r="G12" s="17">
        <v>0.45057814134183399</v>
      </c>
      <c r="H12" s="17">
        <v>0.42117953789147</v>
      </c>
      <c r="I12" s="17">
        <v>0.63313509226831299</v>
      </c>
      <c r="J12" s="17">
        <v>0.34058202485817601</v>
      </c>
      <c r="K12" s="17">
        <v>0.107434401402535</v>
      </c>
      <c r="L12" s="17"/>
      <c r="M12" s="17">
        <v>0.50518803322646999</v>
      </c>
      <c r="N12" s="17">
        <v>0.63072642809433699</v>
      </c>
      <c r="O12" s="17">
        <v>0</v>
      </c>
      <c r="P12" s="17">
        <v>0.19466875539471501</v>
      </c>
      <c r="Q12" s="17">
        <v>0.47927642354790301</v>
      </c>
      <c r="R12" s="17"/>
      <c r="S12" s="17">
        <v>0.18095970014343599</v>
      </c>
      <c r="T12" s="17">
        <v>0.75052999392057795</v>
      </c>
      <c r="U12" s="17">
        <v>0.21132099102642199</v>
      </c>
      <c r="V12" s="17">
        <v>0.51081646260012104</v>
      </c>
      <c r="W12" s="17"/>
      <c r="X12" s="17">
        <v>0.40600936187700098</v>
      </c>
      <c r="Y12" s="17">
        <v>0.587876458666026</v>
      </c>
      <c r="Z12" s="17">
        <v>0.14654348882971599</v>
      </c>
      <c r="AA12" s="17"/>
      <c r="AB12" s="17">
        <v>0.40041859341206398</v>
      </c>
      <c r="AC12" s="17">
        <v>0.38435648887565899</v>
      </c>
      <c r="AD12" s="17"/>
      <c r="AE12" s="17">
        <v>0.27243008674693198</v>
      </c>
      <c r="AF12" s="17">
        <v>0.433786107636562</v>
      </c>
      <c r="AG12" s="17"/>
      <c r="AH12" s="17">
        <v>0.44732483380013099</v>
      </c>
      <c r="AI12" s="17">
        <v>0.57200256387318205</v>
      </c>
      <c r="AJ12" s="17"/>
      <c r="AK12" s="17">
        <v>0.30426580756774002</v>
      </c>
      <c r="AL12" s="17">
        <v>0.17025186077586901</v>
      </c>
      <c r="AM12" s="17">
        <v>0.55054970515320401</v>
      </c>
      <c r="AN12" s="17">
        <v>0.54036908031210995</v>
      </c>
      <c r="AO12" s="17">
        <v>0.44535065275908903</v>
      </c>
      <c r="AP12" s="17"/>
      <c r="AQ12" s="17">
        <v>0.43919810420230898</v>
      </c>
      <c r="AR12" s="17">
        <v>0.38233676636626501</v>
      </c>
      <c r="AS12" s="17"/>
      <c r="AT12" s="17">
        <v>0.33031147181409398</v>
      </c>
      <c r="AU12" s="17">
        <v>0.42503028443489099</v>
      </c>
      <c r="AV12" s="17"/>
      <c r="AW12" s="17">
        <v>0.58616117719441896</v>
      </c>
      <c r="AX12" s="17">
        <v>0.49081822917068002</v>
      </c>
      <c r="AY12" s="17">
        <v>0.36468843782040999</v>
      </c>
      <c r="AZ12" s="17">
        <v>0.43594020599251998</v>
      </c>
      <c r="BA12" s="17">
        <v>0</v>
      </c>
      <c r="BB12" s="17"/>
      <c r="BC12" s="17">
        <v>4.88279749411238E-2</v>
      </c>
      <c r="BD12" s="17"/>
      <c r="BE12" s="17">
        <v>0.34566539566080301</v>
      </c>
      <c r="BF12" s="17">
        <v>0.355915510019159</v>
      </c>
      <c r="BG12" s="17">
        <v>0.28549340873767498</v>
      </c>
      <c r="BH12" s="17">
        <v>0</v>
      </c>
      <c r="BI12" s="17"/>
      <c r="BJ12" s="17">
        <v>0.37854142900057702</v>
      </c>
      <c r="BK12" s="17"/>
      <c r="BL12" s="17">
        <v>0.49349957957875801</v>
      </c>
      <c r="BM12" s="17"/>
      <c r="BN12" s="17">
        <v>0.479950614530673</v>
      </c>
      <c r="BO12" s="17"/>
      <c r="BP12" s="17">
        <v>0.32665825185630198</v>
      </c>
      <c r="BQ12" s="17">
        <v>0.61410441202328903</v>
      </c>
    </row>
    <row r="13" spans="2:69" ht="43.5" x14ac:dyDescent="0.35">
      <c r="B13" s="18" t="s">
        <v>370</v>
      </c>
      <c r="C13" s="17">
        <v>0.38481328447250202</v>
      </c>
      <c r="D13" s="17">
        <v>0.35527523234396102</v>
      </c>
      <c r="E13" s="17">
        <v>0.41403775776452201</v>
      </c>
      <c r="F13" s="17"/>
      <c r="G13" s="17">
        <v>0.41286218938474101</v>
      </c>
      <c r="H13" s="17">
        <v>0.210589768945735</v>
      </c>
      <c r="I13" s="17">
        <v>0.58860575094372702</v>
      </c>
      <c r="J13" s="17">
        <v>0.14931120880360599</v>
      </c>
      <c r="K13" s="17">
        <v>0.42247942227702201</v>
      </c>
      <c r="L13" s="17"/>
      <c r="M13" s="17">
        <v>0.14770597071915301</v>
      </c>
      <c r="N13" s="17">
        <v>0.56834194976825303</v>
      </c>
      <c r="O13" s="17">
        <v>0.36685161960698798</v>
      </c>
      <c r="P13" s="17">
        <v>0.32838819167683397</v>
      </c>
      <c r="Q13" s="17">
        <v>0.20729676165838201</v>
      </c>
      <c r="R13" s="17"/>
      <c r="S13" s="17">
        <v>0.52109537951030505</v>
      </c>
      <c r="T13" s="17">
        <v>0.56475663246088503</v>
      </c>
      <c r="U13" s="17">
        <v>0.32119558789223501</v>
      </c>
      <c r="V13" s="17">
        <v>0.29405147693067901</v>
      </c>
      <c r="W13" s="17"/>
      <c r="X13" s="17">
        <v>0.40977905197567599</v>
      </c>
      <c r="Y13" s="17">
        <v>0.14141161599168101</v>
      </c>
      <c r="Z13" s="17">
        <v>0.46119775278162101</v>
      </c>
      <c r="AA13" s="17"/>
      <c r="AB13" s="17">
        <v>0.37449959541497202</v>
      </c>
      <c r="AC13" s="17">
        <v>0.39118477582640698</v>
      </c>
      <c r="AD13" s="17"/>
      <c r="AE13" s="17">
        <v>0.42965541825921599</v>
      </c>
      <c r="AF13" s="17">
        <v>0.36836835592969402</v>
      </c>
      <c r="AG13" s="17"/>
      <c r="AH13" s="17">
        <v>0.37845403745359202</v>
      </c>
      <c r="AI13" s="17">
        <v>0.42642147491774002</v>
      </c>
      <c r="AJ13" s="17"/>
      <c r="AK13" s="17">
        <v>0.138624163683745</v>
      </c>
      <c r="AL13" s="17">
        <v>0.39149633468531397</v>
      </c>
      <c r="AM13" s="17">
        <v>0.60087741308368603</v>
      </c>
      <c r="AN13" s="17">
        <v>0.45693156845267002</v>
      </c>
      <c r="AO13" s="17">
        <v>0.44535065275908903</v>
      </c>
      <c r="AP13" s="17"/>
      <c r="AQ13" s="17">
        <v>0.22217172016537701</v>
      </c>
      <c r="AR13" s="17">
        <v>0.41203799442527</v>
      </c>
      <c r="AS13" s="17"/>
      <c r="AT13" s="17">
        <v>0.27633270399558502</v>
      </c>
      <c r="AU13" s="17">
        <v>0.43418330057398702</v>
      </c>
      <c r="AV13" s="17"/>
      <c r="AW13" s="17">
        <v>1</v>
      </c>
      <c r="AX13" s="17">
        <v>0.40823272358281998</v>
      </c>
      <c r="AY13" s="17">
        <v>0.35079468308842199</v>
      </c>
      <c r="AZ13" s="17">
        <v>0.43594020599251998</v>
      </c>
      <c r="BA13" s="17">
        <v>0</v>
      </c>
      <c r="BB13" s="17"/>
      <c r="BC13" s="17">
        <v>0.156249622659073</v>
      </c>
      <c r="BD13" s="17"/>
      <c r="BE13" s="17">
        <v>0.32943516694218999</v>
      </c>
      <c r="BF13" s="17">
        <v>0.34079033524751701</v>
      </c>
      <c r="BG13" s="17">
        <v>0.28549340873767498</v>
      </c>
      <c r="BH13" s="17">
        <v>0</v>
      </c>
      <c r="BI13" s="17"/>
      <c r="BJ13" s="17">
        <v>0.39361899954978702</v>
      </c>
      <c r="BK13" s="17"/>
      <c r="BL13" s="17">
        <v>0.44729116545561798</v>
      </c>
      <c r="BM13" s="17"/>
      <c r="BN13" s="17">
        <v>0.49866890389908902</v>
      </c>
      <c r="BO13" s="17"/>
      <c r="BP13" s="17">
        <v>0.39551658341791102</v>
      </c>
      <c r="BQ13" s="17">
        <v>0.34731768706602401</v>
      </c>
    </row>
    <row r="14" spans="2:69" ht="43.5" x14ac:dyDescent="0.35">
      <c r="B14" s="18" t="s">
        <v>371</v>
      </c>
      <c r="C14" s="17">
        <v>0.21694776342445801</v>
      </c>
      <c r="D14" s="17">
        <v>0.240237873666997</v>
      </c>
      <c r="E14" s="17">
        <v>0.19390490325922499</v>
      </c>
      <c r="F14" s="17"/>
      <c r="G14" s="17">
        <v>0.235694491036638</v>
      </c>
      <c r="H14" s="17">
        <v>0</v>
      </c>
      <c r="I14" s="17">
        <v>0.10259424381920899</v>
      </c>
      <c r="J14" s="17">
        <v>0.34058202485817601</v>
      </c>
      <c r="K14" s="17">
        <v>0.39089536363865901</v>
      </c>
      <c r="L14" s="17"/>
      <c r="M14" s="17">
        <v>0.16159791965682399</v>
      </c>
      <c r="N14" s="17">
        <v>0.22134262315772599</v>
      </c>
      <c r="O14" s="17">
        <v>0.17916859670252</v>
      </c>
      <c r="P14" s="17">
        <v>0.42565733957237301</v>
      </c>
      <c r="Q14" s="17">
        <v>0.11501784677697199</v>
      </c>
      <c r="R14" s="17"/>
      <c r="S14" s="17">
        <v>0</v>
      </c>
      <c r="T14" s="17">
        <v>0.17230830415086301</v>
      </c>
      <c r="U14" s="17">
        <v>0.32269440552211098</v>
      </c>
      <c r="V14" s="17">
        <v>0.206678841134562</v>
      </c>
      <c r="W14" s="17"/>
      <c r="X14" s="17">
        <v>0.24758034797222001</v>
      </c>
      <c r="Y14" s="17">
        <v>0.290010521444244</v>
      </c>
      <c r="Z14" s="17">
        <v>0</v>
      </c>
      <c r="AA14" s="17"/>
      <c r="AB14" s="17">
        <v>0.17159585066368099</v>
      </c>
      <c r="AC14" s="17">
        <v>0.24496483068589101</v>
      </c>
      <c r="AD14" s="17"/>
      <c r="AE14" s="17">
        <v>0.445296625211002</v>
      </c>
      <c r="AF14" s="17">
        <v>0.133205523753786</v>
      </c>
      <c r="AG14" s="17"/>
      <c r="AH14" s="17">
        <v>0.203905169375485</v>
      </c>
      <c r="AI14" s="17">
        <v>0.22213314687149599</v>
      </c>
      <c r="AJ14" s="17"/>
      <c r="AK14" s="17">
        <v>0.299325086350545</v>
      </c>
      <c r="AL14" s="17">
        <v>0</v>
      </c>
      <c r="AM14" s="17">
        <v>0.21934067468202401</v>
      </c>
      <c r="AN14" s="17">
        <v>0.47873483392187599</v>
      </c>
      <c r="AO14" s="17">
        <v>0</v>
      </c>
      <c r="AP14" s="17"/>
      <c r="AQ14" s="17">
        <v>0.255311537934448</v>
      </c>
      <c r="AR14" s="17">
        <v>0.21052601853914901</v>
      </c>
      <c r="AS14" s="17"/>
      <c r="AT14" s="17">
        <v>0.296942022425563</v>
      </c>
      <c r="AU14" s="17">
        <v>0.20077396524803401</v>
      </c>
      <c r="AV14" s="17"/>
      <c r="AW14" s="17">
        <v>0</v>
      </c>
      <c r="AX14" s="17">
        <v>0.11901262051646</v>
      </c>
      <c r="AY14" s="17">
        <v>0.31197476946677899</v>
      </c>
      <c r="AZ14" s="17">
        <v>0.120623132005596</v>
      </c>
      <c r="BA14" s="17">
        <v>0</v>
      </c>
      <c r="BB14" s="17"/>
      <c r="BC14" s="17">
        <v>0.25538537238257702</v>
      </c>
      <c r="BD14" s="17"/>
      <c r="BE14" s="17">
        <v>0</v>
      </c>
      <c r="BF14" s="17">
        <v>0.33962546507776298</v>
      </c>
      <c r="BG14" s="17">
        <v>0.10470371242480001</v>
      </c>
      <c r="BH14" s="17">
        <v>0</v>
      </c>
      <c r="BI14" s="17"/>
      <c r="BJ14" s="17">
        <v>0.18852194310311399</v>
      </c>
      <c r="BK14" s="17"/>
      <c r="BL14" s="17">
        <v>0.16866393626044199</v>
      </c>
      <c r="BM14" s="17"/>
      <c r="BN14" s="17">
        <v>0.228141404493935</v>
      </c>
      <c r="BO14" s="17"/>
      <c r="BP14" s="17">
        <v>0.19687297068364301</v>
      </c>
      <c r="BQ14" s="17">
        <v>0.28727340325449502</v>
      </c>
    </row>
    <row r="15" spans="2:69" ht="58" x14ac:dyDescent="0.35">
      <c r="B15" s="18" t="s">
        <v>372</v>
      </c>
      <c r="C15" s="17">
        <v>0.20760495124173001</v>
      </c>
      <c r="D15" s="17">
        <v>0.19073869155685699</v>
      </c>
      <c r="E15" s="17">
        <v>0.22429215707208999</v>
      </c>
      <c r="F15" s="17"/>
      <c r="G15" s="17">
        <v>0.45057814134183399</v>
      </c>
      <c r="H15" s="17">
        <v>0.210589768945735</v>
      </c>
      <c r="I15" s="17">
        <v>0</v>
      </c>
      <c r="J15" s="17">
        <v>0.14931120880360599</v>
      </c>
      <c r="K15" s="17">
        <v>0</v>
      </c>
      <c r="L15" s="17"/>
      <c r="M15" s="17">
        <v>0.38977916208813401</v>
      </c>
      <c r="N15" s="17">
        <v>0.32466613239178299</v>
      </c>
      <c r="O15" s="17">
        <v>0</v>
      </c>
      <c r="P15" s="17">
        <v>0.19466875539471501</v>
      </c>
      <c r="Q15" s="17">
        <v>0.10830360198467399</v>
      </c>
      <c r="R15" s="17"/>
      <c r="S15" s="17">
        <v>0</v>
      </c>
      <c r="T15" s="17">
        <v>0.30681281812858402</v>
      </c>
      <c r="U15" s="17">
        <v>0.168959728229469</v>
      </c>
      <c r="V15" s="17">
        <v>0.22935361925376699</v>
      </c>
      <c r="W15" s="17"/>
      <c r="X15" s="17">
        <v>0.23576133406189101</v>
      </c>
      <c r="Y15" s="17">
        <v>0.109228753834719</v>
      </c>
      <c r="Z15" s="17">
        <v>0.14654348882971599</v>
      </c>
      <c r="AA15" s="17"/>
      <c r="AB15" s="17">
        <v>0.183070448764273</v>
      </c>
      <c r="AC15" s="17">
        <v>0.222761639555243</v>
      </c>
      <c r="AD15" s="17"/>
      <c r="AE15" s="17">
        <v>0.18831648565667999</v>
      </c>
      <c r="AF15" s="17">
        <v>0.214678598534147</v>
      </c>
      <c r="AG15" s="17"/>
      <c r="AH15" s="17">
        <v>0.178185596721503</v>
      </c>
      <c r="AI15" s="17">
        <v>0.53748804835348796</v>
      </c>
      <c r="AJ15" s="17"/>
      <c r="AK15" s="17">
        <v>0.15385271954930599</v>
      </c>
      <c r="AL15" s="17">
        <v>9.4577056416097496E-2</v>
      </c>
      <c r="AM15" s="17">
        <v>0.29296042940261002</v>
      </c>
      <c r="AN15" s="17">
        <v>0.45693156845267002</v>
      </c>
      <c r="AO15" s="17">
        <v>0</v>
      </c>
      <c r="AP15" s="17"/>
      <c r="AQ15" s="17">
        <v>0.40605828643323799</v>
      </c>
      <c r="AR15" s="17">
        <v>0.17438567846379699</v>
      </c>
      <c r="AS15" s="17"/>
      <c r="AT15" s="17">
        <v>0.39068990491980099</v>
      </c>
      <c r="AU15" s="17">
        <v>0.15891296558115101</v>
      </c>
      <c r="AV15" s="17"/>
      <c r="AW15" s="17">
        <v>1</v>
      </c>
      <c r="AX15" s="17">
        <v>0.21138937578814701</v>
      </c>
      <c r="AY15" s="17">
        <v>0.20963423046777799</v>
      </c>
      <c r="AZ15" s="17">
        <v>0.30294779679481199</v>
      </c>
      <c r="BA15" s="17">
        <v>0</v>
      </c>
      <c r="BB15" s="17"/>
      <c r="BC15" s="17">
        <v>4.88279749411238E-2</v>
      </c>
      <c r="BD15" s="17"/>
      <c r="BE15" s="17">
        <v>0.293644955706299</v>
      </c>
      <c r="BF15" s="17">
        <v>0.18711866348439701</v>
      </c>
      <c r="BG15" s="17">
        <v>0.10470371242480001</v>
      </c>
      <c r="BH15" s="17">
        <v>0</v>
      </c>
      <c r="BI15" s="17"/>
      <c r="BJ15" s="17">
        <v>0.19287293328352501</v>
      </c>
      <c r="BK15" s="17"/>
      <c r="BL15" s="17">
        <v>0.22315325131227601</v>
      </c>
      <c r="BM15" s="17"/>
      <c r="BN15" s="17">
        <v>0.26452661529646898</v>
      </c>
      <c r="BO15" s="17"/>
      <c r="BP15" s="17">
        <v>0.231922207444099</v>
      </c>
      <c r="BQ15" s="17">
        <v>0.122417192472714</v>
      </c>
    </row>
    <row r="16" spans="2:69" ht="29" x14ac:dyDescent="0.35">
      <c r="B16" s="18" t="s">
        <v>373</v>
      </c>
      <c r="C16" s="17">
        <v>0.15928777850412301</v>
      </c>
      <c r="D16" s="17">
        <v>0.11225518770560899</v>
      </c>
      <c r="E16" s="17">
        <v>0.20582106674074299</v>
      </c>
      <c r="F16" s="17"/>
      <c r="G16" s="17">
        <v>2.9717944525123101E-2</v>
      </c>
      <c r="H16" s="17">
        <v>0.123439546870333</v>
      </c>
      <c r="I16" s="17">
        <v>0</v>
      </c>
      <c r="J16" s="17">
        <v>0.19127081605457</v>
      </c>
      <c r="K16" s="17">
        <v>0.50167023495880603</v>
      </c>
      <c r="L16" s="17"/>
      <c r="M16" s="17">
        <v>0</v>
      </c>
      <c r="N16" s="17">
        <v>0</v>
      </c>
      <c r="O16" s="17">
        <v>0.287455723023742</v>
      </c>
      <c r="P16" s="17">
        <v>0.47694305292845202</v>
      </c>
      <c r="Q16" s="17">
        <v>0.18163411422137299</v>
      </c>
      <c r="R16" s="17"/>
      <c r="S16" s="17">
        <v>0</v>
      </c>
      <c r="T16" s="17">
        <v>0</v>
      </c>
      <c r="U16" s="17">
        <v>0.41189597608010298</v>
      </c>
      <c r="V16" s="17">
        <v>0.13092314266577301</v>
      </c>
      <c r="W16" s="17"/>
      <c r="X16" s="17">
        <v>0.10476520327729801</v>
      </c>
      <c r="Y16" s="17">
        <v>0.14859890545256399</v>
      </c>
      <c r="Z16" s="17">
        <v>0.44567619953321902</v>
      </c>
      <c r="AA16" s="17"/>
      <c r="AB16" s="17">
        <v>2.7203134162668102E-2</v>
      </c>
      <c r="AC16" s="17">
        <v>0.240885756173493</v>
      </c>
      <c r="AD16" s="17"/>
      <c r="AE16" s="17">
        <v>0.20806042206257899</v>
      </c>
      <c r="AF16" s="17">
        <v>0.14140141649517901</v>
      </c>
      <c r="AG16" s="17"/>
      <c r="AH16" s="17">
        <v>7.5211857509390898E-2</v>
      </c>
      <c r="AI16" s="17">
        <v>0</v>
      </c>
      <c r="AJ16" s="17"/>
      <c r="AK16" s="17">
        <v>0.37506757826500098</v>
      </c>
      <c r="AL16" s="17">
        <v>0</v>
      </c>
      <c r="AM16" s="17">
        <v>7.3290229205329294E-2</v>
      </c>
      <c r="AN16" s="17">
        <v>6.5743835700449296E-2</v>
      </c>
      <c r="AO16" s="17">
        <v>0.19762940764801801</v>
      </c>
      <c r="AP16" s="17"/>
      <c r="AQ16" s="17">
        <v>0.12508310090300201</v>
      </c>
      <c r="AR16" s="17">
        <v>0.165013328616025</v>
      </c>
      <c r="AS16" s="17"/>
      <c r="AT16" s="17">
        <v>7.7787918892085695E-2</v>
      </c>
      <c r="AU16" s="17">
        <v>0.19113331196730099</v>
      </c>
      <c r="AV16" s="17"/>
      <c r="AW16" s="17">
        <v>0</v>
      </c>
      <c r="AX16" s="17">
        <v>0.11901262051646</v>
      </c>
      <c r="AY16" s="17">
        <v>0.16708259059007499</v>
      </c>
      <c r="AZ16" s="17">
        <v>0</v>
      </c>
      <c r="BA16" s="17">
        <v>0</v>
      </c>
      <c r="BB16" s="17"/>
      <c r="BC16" s="17">
        <v>0.40666962268625001</v>
      </c>
      <c r="BD16" s="17"/>
      <c r="BE16" s="17">
        <v>0</v>
      </c>
      <c r="BF16" s="17">
        <v>0.233387761756607</v>
      </c>
      <c r="BG16" s="17">
        <v>0</v>
      </c>
      <c r="BH16" s="17">
        <v>0</v>
      </c>
      <c r="BI16" s="17"/>
      <c r="BJ16" s="17">
        <v>0.168677498020539</v>
      </c>
      <c r="BK16" s="17"/>
      <c r="BL16" s="17">
        <v>3.1038205507533601E-2</v>
      </c>
      <c r="BM16" s="17"/>
      <c r="BN16" s="17">
        <v>8.8453768685263306E-2</v>
      </c>
      <c r="BO16" s="17"/>
      <c r="BP16" s="17">
        <v>0.18170193647477001</v>
      </c>
      <c r="BQ16" s="17">
        <v>8.0766917995686097E-2</v>
      </c>
    </row>
    <row r="17" spans="2:69" ht="43.5" x14ac:dyDescent="0.35">
      <c r="B17" s="18" t="s">
        <v>374</v>
      </c>
      <c r="C17" s="17">
        <v>6.3713902479916096E-2</v>
      </c>
      <c r="D17" s="17">
        <v>5.3017493995153001E-2</v>
      </c>
      <c r="E17" s="17">
        <v>7.42967568510563E-2</v>
      </c>
      <c r="F17" s="17"/>
      <c r="G17" s="17">
        <v>0.182273628662487</v>
      </c>
      <c r="H17" s="17">
        <v>0</v>
      </c>
      <c r="I17" s="17">
        <v>0</v>
      </c>
      <c r="J17" s="17">
        <v>0</v>
      </c>
      <c r="K17" s="17">
        <v>0</v>
      </c>
      <c r="L17" s="17"/>
      <c r="M17" s="17">
        <v>0.114090621215655</v>
      </c>
      <c r="N17" s="17">
        <v>5.11648899334591E-2</v>
      </c>
      <c r="O17" s="17">
        <v>0.14228190098184701</v>
      </c>
      <c r="P17" s="17">
        <v>0</v>
      </c>
      <c r="Q17" s="17">
        <v>0</v>
      </c>
      <c r="R17" s="17"/>
      <c r="S17" s="17">
        <v>0.27955274257151103</v>
      </c>
      <c r="T17" s="17">
        <v>0</v>
      </c>
      <c r="U17" s="17">
        <v>0</v>
      </c>
      <c r="V17" s="17">
        <v>4.4146269226657001E-2</v>
      </c>
      <c r="W17" s="17"/>
      <c r="X17" s="17">
        <v>6.12889327298008E-2</v>
      </c>
      <c r="Y17" s="17">
        <v>0.15471157224250301</v>
      </c>
      <c r="Z17" s="17">
        <v>0</v>
      </c>
      <c r="AA17" s="17"/>
      <c r="AB17" s="17">
        <v>9.7800497946345502E-2</v>
      </c>
      <c r="AC17" s="17">
        <v>4.2656214286394697E-2</v>
      </c>
      <c r="AD17" s="17"/>
      <c r="AE17" s="17">
        <v>4.9132883757053401E-2</v>
      </c>
      <c r="AF17" s="17">
        <v>6.9061190637953601E-2</v>
      </c>
      <c r="AG17" s="17"/>
      <c r="AH17" s="17">
        <v>6.8455137849420505E-2</v>
      </c>
      <c r="AI17" s="17">
        <v>0.111066573435748</v>
      </c>
      <c r="AJ17" s="17"/>
      <c r="AK17" s="17">
        <v>9.0067166520970895E-2</v>
      </c>
      <c r="AL17" s="17">
        <v>9.4577056416097496E-2</v>
      </c>
      <c r="AM17" s="17">
        <v>7.6305047845655602E-2</v>
      </c>
      <c r="AN17" s="17">
        <v>0</v>
      </c>
      <c r="AO17" s="17">
        <v>0</v>
      </c>
      <c r="AP17" s="17"/>
      <c r="AQ17" s="17">
        <v>0.22217172016537701</v>
      </c>
      <c r="AR17" s="17">
        <v>3.7189513436971598E-2</v>
      </c>
      <c r="AS17" s="17"/>
      <c r="AT17" s="17">
        <v>0.27633270399558502</v>
      </c>
      <c r="AU17" s="17">
        <v>0</v>
      </c>
      <c r="AV17" s="17"/>
      <c r="AW17" s="17">
        <v>0</v>
      </c>
      <c r="AX17" s="17">
        <v>8.7481130429773096E-2</v>
      </c>
      <c r="AY17" s="17">
        <v>4.17392956342632E-2</v>
      </c>
      <c r="AZ17" s="17">
        <v>0.27445872312668301</v>
      </c>
      <c r="BA17" s="17">
        <v>0</v>
      </c>
      <c r="BB17" s="17"/>
      <c r="BC17" s="17">
        <v>0.16681587808201101</v>
      </c>
      <c r="BD17" s="17"/>
      <c r="BE17" s="17">
        <v>8.5951581490135903E-2</v>
      </c>
      <c r="BF17" s="17">
        <v>4.5438699148760399E-2</v>
      </c>
      <c r="BG17" s="17">
        <v>0.238236619634457</v>
      </c>
      <c r="BH17" s="17">
        <v>0</v>
      </c>
      <c r="BI17" s="17"/>
      <c r="BJ17" s="17">
        <v>5.7241951284448103E-2</v>
      </c>
      <c r="BK17" s="17"/>
      <c r="BL17" s="17">
        <v>5.5129841350852998E-2</v>
      </c>
      <c r="BM17" s="17"/>
      <c r="BN17" s="17">
        <v>0</v>
      </c>
      <c r="BO17" s="17"/>
      <c r="BP17" s="17">
        <v>4.0950671468341103E-2</v>
      </c>
      <c r="BQ17" s="17">
        <v>0.14345762916025501</v>
      </c>
    </row>
    <row r="18" spans="2:69" ht="43.5" x14ac:dyDescent="0.35">
      <c r="B18" s="18" t="s">
        <v>375</v>
      </c>
      <c r="C18" s="17">
        <v>4.5040594439277097E-2</v>
      </c>
      <c r="D18" s="17">
        <v>5.3017493995153001E-2</v>
      </c>
      <c r="E18" s="17">
        <v>3.7148378425528102E-2</v>
      </c>
      <c r="F18" s="17"/>
      <c r="G18" s="17">
        <v>0.128852766288336</v>
      </c>
      <c r="H18" s="17">
        <v>0</v>
      </c>
      <c r="I18" s="17">
        <v>0</v>
      </c>
      <c r="J18" s="17">
        <v>0</v>
      </c>
      <c r="K18" s="17">
        <v>0</v>
      </c>
      <c r="L18" s="17"/>
      <c r="M18" s="17">
        <v>0.114090621215655</v>
      </c>
      <c r="N18" s="17">
        <v>5.11648899334591E-2</v>
      </c>
      <c r="O18" s="17">
        <v>5.8881774408867799E-2</v>
      </c>
      <c r="P18" s="17">
        <v>0</v>
      </c>
      <c r="Q18" s="17">
        <v>0</v>
      </c>
      <c r="R18" s="17"/>
      <c r="S18" s="17">
        <v>0</v>
      </c>
      <c r="T18" s="17">
        <v>0</v>
      </c>
      <c r="U18" s="17">
        <v>0</v>
      </c>
      <c r="V18" s="17">
        <v>4.4146269226657001E-2</v>
      </c>
      <c r="W18" s="17"/>
      <c r="X18" s="17">
        <v>4.3349306682766597E-2</v>
      </c>
      <c r="Y18" s="17">
        <v>0.109228753834719</v>
      </c>
      <c r="Z18" s="17">
        <v>0</v>
      </c>
      <c r="AA18" s="17"/>
      <c r="AB18" s="17">
        <v>0</v>
      </c>
      <c r="AC18" s="17">
        <v>7.2865338470614799E-2</v>
      </c>
      <c r="AD18" s="17"/>
      <c r="AE18" s="17">
        <v>0.11872468470686701</v>
      </c>
      <c r="AF18" s="17">
        <v>1.80184726786182E-2</v>
      </c>
      <c r="AG18" s="17"/>
      <c r="AH18" s="17">
        <v>4.00744316900025E-2</v>
      </c>
      <c r="AI18" s="17">
        <v>0.111066573435748</v>
      </c>
      <c r="AJ18" s="17"/>
      <c r="AK18" s="17">
        <v>9.0067166520970895E-2</v>
      </c>
      <c r="AL18" s="17">
        <v>0</v>
      </c>
      <c r="AM18" s="17">
        <v>7.6305047845655602E-2</v>
      </c>
      <c r="AN18" s="17">
        <v>0</v>
      </c>
      <c r="AO18" s="17">
        <v>0</v>
      </c>
      <c r="AP18" s="17"/>
      <c r="AQ18" s="17">
        <v>0.22217172016537701</v>
      </c>
      <c r="AR18" s="17">
        <v>1.53904644614687E-2</v>
      </c>
      <c r="AS18" s="17"/>
      <c r="AT18" s="17">
        <v>0.1953449524599</v>
      </c>
      <c r="AU18" s="17">
        <v>0</v>
      </c>
      <c r="AV18" s="17"/>
      <c r="AW18" s="17">
        <v>0</v>
      </c>
      <c r="AX18" s="17">
        <v>0</v>
      </c>
      <c r="AY18" s="17">
        <v>7.1207881480726196E-2</v>
      </c>
      <c r="AZ18" s="17">
        <v>0.11358167488746899</v>
      </c>
      <c r="BA18" s="17">
        <v>0</v>
      </c>
      <c r="BB18" s="17"/>
      <c r="BC18" s="17">
        <v>4.88279749411238E-2</v>
      </c>
      <c r="BD18" s="17"/>
      <c r="BE18" s="17">
        <v>0</v>
      </c>
      <c r="BF18" s="17">
        <v>7.7519120877719297E-2</v>
      </c>
      <c r="BG18" s="17">
        <v>9.8591562218704701E-2</v>
      </c>
      <c r="BH18" s="17">
        <v>0</v>
      </c>
      <c r="BI18" s="17"/>
      <c r="BJ18" s="17">
        <v>1.4934763298488399E-2</v>
      </c>
      <c r="BK18" s="17"/>
      <c r="BL18" s="17">
        <v>2.2814868646095401E-2</v>
      </c>
      <c r="BM18" s="17"/>
      <c r="BN18" s="17">
        <v>0</v>
      </c>
      <c r="BO18" s="17"/>
      <c r="BP18" s="17">
        <v>5.7897649141897503E-2</v>
      </c>
      <c r="BQ18" s="17">
        <v>0</v>
      </c>
    </row>
    <row r="19" spans="2:69" x14ac:dyDescent="0.35">
      <c r="B19" s="18" t="s">
        <v>141</v>
      </c>
      <c r="C19" s="17">
        <v>2.8942203246172499E-2</v>
      </c>
      <c r="D19" s="17">
        <v>5.8194956568974401E-2</v>
      </c>
      <c r="E19" s="17">
        <v>0</v>
      </c>
      <c r="F19" s="17"/>
      <c r="G19" s="17">
        <v>0</v>
      </c>
      <c r="H19" s="17">
        <v>8.7150222075402295E-2</v>
      </c>
      <c r="I19" s="17">
        <v>0</v>
      </c>
      <c r="J19" s="17">
        <v>0.14931120880360599</v>
      </c>
      <c r="K19" s="17">
        <v>0</v>
      </c>
      <c r="L19" s="17"/>
      <c r="M19" s="17">
        <v>0</v>
      </c>
      <c r="N19" s="17">
        <v>0</v>
      </c>
      <c r="O19" s="17">
        <v>6.6731705353817394E-2</v>
      </c>
      <c r="P19" s="17">
        <v>0.100260772999689</v>
      </c>
      <c r="Q19" s="17">
        <v>0</v>
      </c>
      <c r="R19" s="17"/>
      <c r="S19" s="17">
        <v>0</v>
      </c>
      <c r="T19" s="17">
        <v>7.5728572517100898E-2</v>
      </c>
      <c r="U19" s="17">
        <v>0</v>
      </c>
      <c r="V19" s="17">
        <v>5.0031709473413899E-2</v>
      </c>
      <c r="W19" s="17"/>
      <c r="X19" s="17">
        <v>2.03312799511704E-2</v>
      </c>
      <c r="Y19" s="17">
        <v>0.11600035309979</v>
      </c>
      <c r="Z19" s="17">
        <v>0</v>
      </c>
      <c r="AA19" s="17"/>
      <c r="AB19" s="17">
        <v>3.6664653233982901E-2</v>
      </c>
      <c r="AC19" s="17">
        <v>2.4171502573131401E-2</v>
      </c>
      <c r="AD19" s="17"/>
      <c r="AE19" s="17">
        <v>5.5683123597668902E-2</v>
      </c>
      <c r="AF19" s="17">
        <v>1.9135521734518501E-2</v>
      </c>
      <c r="AG19" s="17"/>
      <c r="AH19" s="17">
        <v>4.3987929945146699E-2</v>
      </c>
      <c r="AI19" s="17">
        <v>0</v>
      </c>
      <c r="AJ19" s="17"/>
      <c r="AK19" s="17">
        <v>0</v>
      </c>
      <c r="AL19" s="17">
        <v>0.14658722403455501</v>
      </c>
      <c r="AM19" s="17">
        <v>0</v>
      </c>
      <c r="AN19" s="17">
        <v>0</v>
      </c>
      <c r="AO19" s="17">
        <v>0</v>
      </c>
      <c r="AP19" s="17"/>
      <c r="AQ19" s="17">
        <v>0.104200869300434</v>
      </c>
      <c r="AR19" s="17">
        <v>1.63445910460682E-2</v>
      </c>
      <c r="AS19" s="17"/>
      <c r="AT19" s="17">
        <v>0</v>
      </c>
      <c r="AU19" s="17">
        <v>1.8931778696831599E-2</v>
      </c>
      <c r="AV19" s="17"/>
      <c r="AW19" s="17">
        <v>0</v>
      </c>
      <c r="AX19" s="17">
        <v>0</v>
      </c>
      <c r="AY19" s="17">
        <v>3.3397244013823102E-2</v>
      </c>
      <c r="AZ19" s="17">
        <v>0</v>
      </c>
      <c r="BA19" s="17">
        <v>0.51006124488320703</v>
      </c>
      <c r="BB19" s="17"/>
      <c r="BC19" s="17">
        <v>0.10719261386852599</v>
      </c>
      <c r="BD19" s="17"/>
      <c r="BE19" s="17">
        <v>0</v>
      </c>
      <c r="BF19" s="17">
        <v>3.6357281551635298E-2</v>
      </c>
      <c r="BG19" s="17">
        <v>0</v>
      </c>
      <c r="BH19" s="17">
        <v>0.31450389897501901</v>
      </c>
      <c r="BI19" s="17"/>
      <c r="BJ19" s="17">
        <v>3.2786457300411201E-2</v>
      </c>
      <c r="BK19" s="17"/>
      <c r="BL19" s="17">
        <v>5.0085743023152399E-2</v>
      </c>
      <c r="BM19" s="17"/>
      <c r="BN19" s="17">
        <v>0</v>
      </c>
      <c r="BO19" s="17"/>
      <c r="BP19" s="17">
        <v>3.7203894615545401E-2</v>
      </c>
      <c r="BQ19" s="17">
        <v>0</v>
      </c>
    </row>
    <row r="20" spans="2:69" ht="43.5" x14ac:dyDescent="0.35">
      <c r="B20" s="18" t="s">
        <v>376</v>
      </c>
      <c r="C20" s="17">
        <v>1.8673308040638999E-2</v>
      </c>
      <c r="D20" s="17">
        <v>0</v>
      </c>
      <c r="E20" s="17">
        <v>3.7148378425528102E-2</v>
      </c>
      <c r="F20" s="17"/>
      <c r="G20" s="17">
        <v>5.34208623741508E-2</v>
      </c>
      <c r="H20" s="17">
        <v>0</v>
      </c>
      <c r="I20" s="17">
        <v>0</v>
      </c>
      <c r="J20" s="17">
        <v>0</v>
      </c>
      <c r="K20" s="17">
        <v>0</v>
      </c>
      <c r="L20" s="17"/>
      <c r="M20" s="17">
        <v>0.16159791965682399</v>
      </c>
      <c r="N20" s="17">
        <v>0</v>
      </c>
      <c r="O20" s="17">
        <v>0</v>
      </c>
      <c r="P20" s="17">
        <v>0</v>
      </c>
      <c r="Q20" s="17">
        <v>0</v>
      </c>
      <c r="R20" s="17"/>
      <c r="S20" s="17">
        <v>0</v>
      </c>
      <c r="T20" s="17">
        <v>0</v>
      </c>
      <c r="U20" s="17">
        <v>0</v>
      </c>
      <c r="V20" s="17">
        <v>0</v>
      </c>
      <c r="W20" s="17"/>
      <c r="X20" s="17">
        <v>2.5409680635732301E-2</v>
      </c>
      <c r="Y20" s="17">
        <v>0</v>
      </c>
      <c r="Z20" s="17">
        <v>0</v>
      </c>
      <c r="AA20" s="17"/>
      <c r="AB20" s="17">
        <v>0</v>
      </c>
      <c r="AC20" s="17">
        <v>3.0209124184220101E-2</v>
      </c>
      <c r="AD20" s="17"/>
      <c r="AE20" s="17">
        <v>6.9591800949813098E-2</v>
      </c>
      <c r="AF20" s="17">
        <v>0</v>
      </c>
      <c r="AG20" s="17"/>
      <c r="AH20" s="17">
        <v>0</v>
      </c>
      <c r="AI20" s="17">
        <v>0.111066573435748</v>
      </c>
      <c r="AJ20" s="17"/>
      <c r="AK20" s="17">
        <v>6.3785553028334899E-2</v>
      </c>
      <c r="AL20" s="17">
        <v>0</v>
      </c>
      <c r="AM20" s="17">
        <v>0</v>
      </c>
      <c r="AN20" s="17">
        <v>0</v>
      </c>
      <c r="AO20" s="17">
        <v>0</v>
      </c>
      <c r="AP20" s="17"/>
      <c r="AQ20" s="17">
        <v>0</v>
      </c>
      <c r="AR20" s="17">
        <v>2.1799048975502999E-2</v>
      </c>
      <c r="AS20" s="17"/>
      <c r="AT20" s="17">
        <v>8.0987751535684493E-2</v>
      </c>
      <c r="AU20" s="17">
        <v>0</v>
      </c>
      <c r="AV20" s="17"/>
      <c r="AW20" s="17">
        <v>0</v>
      </c>
      <c r="AX20" s="17">
        <v>0</v>
      </c>
      <c r="AY20" s="17">
        <v>4.17392956342632E-2</v>
      </c>
      <c r="AZ20" s="17">
        <v>0</v>
      </c>
      <c r="BA20" s="17">
        <v>0</v>
      </c>
      <c r="BB20" s="17"/>
      <c r="BC20" s="17">
        <v>0</v>
      </c>
      <c r="BD20" s="17"/>
      <c r="BE20" s="17">
        <v>0</v>
      </c>
      <c r="BF20" s="17">
        <v>4.5438699148760399E-2</v>
      </c>
      <c r="BG20" s="17">
        <v>0</v>
      </c>
      <c r="BH20" s="17">
        <v>0</v>
      </c>
      <c r="BI20" s="17"/>
      <c r="BJ20" s="17">
        <v>0</v>
      </c>
      <c r="BK20" s="17"/>
      <c r="BL20" s="17">
        <v>0</v>
      </c>
      <c r="BM20" s="17"/>
      <c r="BN20" s="17">
        <v>0</v>
      </c>
      <c r="BO20" s="17"/>
      <c r="BP20" s="17">
        <v>2.4003693794784699E-2</v>
      </c>
      <c r="BQ20" s="17">
        <v>0</v>
      </c>
    </row>
    <row r="21" spans="2:69" x14ac:dyDescent="0.35">
      <c r="B21" s="18" t="s">
        <v>232</v>
      </c>
      <c r="C21" s="19">
        <v>2.6961775510628901E-2</v>
      </c>
      <c r="D21" s="19">
        <v>5.4212851092149801E-2</v>
      </c>
      <c r="E21" s="19">
        <v>0</v>
      </c>
      <c r="F21" s="19"/>
      <c r="G21" s="19">
        <v>0</v>
      </c>
      <c r="H21" s="19">
        <v>7.8820462108529707E-2</v>
      </c>
      <c r="I21" s="19">
        <v>8.0838210046634301E-2</v>
      </c>
      <c r="J21" s="19">
        <v>0</v>
      </c>
      <c r="K21" s="19">
        <v>0</v>
      </c>
      <c r="L21" s="19"/>
      <c r="M21" s="19">
        <v>0</v>
      </c>
      <c r="N21" s="19">
        <v>0</v>
      </c>
      <c r="O21" s="19">
        <v>0</v>
      </c>
      <c r="P21" s="19">
        <v>0</v>
      </c>
      <c r="Q21" s="19">
        <v>0.17290185351151099</v>
      </c>
      <c r="R21" s="19"/>
      <c r="S21" s="19">
        <v>0.100667606083943</v>
      </c>
      <c r="T21" s="19">
        <v>0</v>
      </c>
      <c r="U21" s="19">
        <v>0</v>
      </c>
      <c r="V21" s="19">
        <v>4.5249712127666798E-2</v>
      </c>
      <c r="W21" s="19"/>
      <c r="X21" s="19">
        <v>1.83880298047048E-2</v>
      </c>
      <c r="Y21" s="19">
        <v>0</v>
      </c>
      <c r="Z21" s="19">
        <v>9.3126047685159793E-2</v>
      </c>
      <c r="AA21" s="19"/>
      <c r="AB21" s="19">
        <v>3.5218191427893702E-2</v>
      </c>
      <c r="AC21" s="19">
        <v>2.1861206515610999E-2</v>
      </c>
      <c r="AD21" s="19"/>
      <c r="AE21" s="19">
        <v>0</v>
      </c>
      <c r="AF21" s="19">
        <v>3.6849451100921603E-2</v>
      </c>
      <c r="AG21" s="19"/>
      <c r="AH21" s="19">
        <v>2.05380491876027E-2</v>
      </c>
      <c r="AI21" s="19">
        <v>7.9990673394041506E-2</v>
      </c>
      <c r="AJ21" s="19"/>
      <c r="AK21" s="19">
        <v>0</v>
      </c>
      <c r="AL21" s="19">
        <v>0</v>
      </c>
      <c r="AM21" s="19">
        <v>5.4955257659673303E-2</v>
      </c>
      <c r="AN21" s="19">
        <v>8.5523045512725798E-2</v>
      </c>
      <c r="AO21" s="19">
        <v>0</v>
      </c>
      <c r="AP21" s="19"/>
      <c r="AQ21" s="19">
        <v>0</v>
      </c>
      <c r="AR21" s="19">
        <v>3.1474930073643402E-2</v>
      </c>
      <c r="AS21" s="19"/>
      <c r="AT21" s="19">
        <v>5.8607788519781698E-2</v>
      </c>
      <c r="AU21" s="19">
        <v>1.8184898735045401E-2</v>
      </c>
      <c r="AV21" s="19"/>
      <c r="AW21" s="19">
        <v>0</v>
      </c>
      <c r="AX21" s="19">
        <v>0</v>
      </c>
      <c r="AY21" s="19">
        <v>0</v>
      </c>
      <c r="AZ21" s="19">
        <v>0</v>
      </c>
      <c r="BA21" s="19">
        <v>0.48993875511679302</v>
      </c>
      <c r="BB21" s="19"/>
      <c r="BC21" s="19">
        <v>4.9809308574582198E-2</v>
      </c>
      <c r="BD21" s="19"/>
      <c r="BE21" s="19">
        <v>0</v>
      </c>
      <c r="BF21" s="19">
        <v>0</v>
      </c>
      <c r="BG21" s="19">
        <v>0</v>
      </c>
      <c r="BH21" s="19">
        <v>0.302096366444154</v>
      </c>
      <c r="BI21" s="19"/>
      <c r="BJ21" s="19">
        <v>3.0542978846622899E-2</v>
      </c>
      <c r="BK21" s="19"/>
      <c r="BL21" s="19">
        <v>4.66585265878771E-2</v>
      </c>
      <c r="BM21" s="19"/>
      <c r="BN21" s="19">
        <v>0</v>
      </c>
      <c r="BO21" s="19"/>
      <c r="BP21" s="19">
        <v>3.4658144240559297E-2</v>
      </c>
      <c r="BQ21" s="19">
        <v>0</v>
      </c>
    </row>
    <row r="22" spans="2:69" x14ac:dyDescent="0.35">
      <c r="B22" s="16" t="s">
        <v>378</v>
      </c>
    </row>
    <row r="23" spans="2:69" x14ac:dyDescent="0.35">
      <c r="B23" t="s">
        <v>98</v>
      </c>
    </row>
    <row r="24" spans="2:69" x14ac:dyDescent="0.35">
      <c r="B24" t="s">
        <v>99</v>
      </c>
    </row>
    <row r="26" spans="2:69" x14ac:dyDescent="0.35">
      <c r="B26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B2:G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7" width="20.7265625" customWidth="1"/>
  </cols>
  <sheetData>
    <row r="2" spans="2:7" ht="40" customHeight="1" x14ac:dyDescent="0.35">
      <c r="D2" s="31" t="s">
        <v>388</v>
      </c>
      <c r="E2" s="27"/>
      <c r="F2" s="27"/>
      <c r="G2" s="27"/>
    </row>
    <row r="6" spans="2:7" ht="50" customHeight="1" x14ac:dyDescent="0.35">
      <c r="B6" s="20" t="s">
        <v>15</v>
      </c>
      <c r="C6" s="20" t="s">
        <v>379</v>
      </c>
      <c r="D6" s="20" t="s">
        <v>380</v>
      </c>
      <c r="E6" s="20" t="s">
        <v>381</v>
      </c>
      <c r="F6" s="20" t="s">
        <v>382</v>
      </c>
    </row>
    <row r="7" spans="2:7" x14ac:dyDescent="0.35">
      <c r="B7" s="18" t="s">
        <v>383</v>
      </c>
      <c r="C7" s="17">
        <v>3.0775488657867101E-2</v>
      </c>
      <c r="D7" s="17">
        <v>2.7594366941375299E-2</v>
      </c>
      <c r="E7" s="17">
        <v>2.5333661007996101E-2</v>
      </c>
      <c r="F7" s="17">
        <v>9.1000621396025397E-2</v>
      </c>
    </row>
    <row r="8" spans="2:7" x14ac:dyDescent="0.35">
      <c r="B8" s="18" t="s">
        <v>384</v>
      </c>
      <c r="C8" s="17">
        <v>0.121475030613296</v>
      </c>
      <c r="D8" s="17">
        <v>0.15470265808111999</v>
      </c>
      <c r="E8" s="17">
        <v>0.109470524675073</v>
      </c>
      <c r="F8" s="17">
        <v>0.32347448391446898</v>
      </c>
    </row>
    <row r="9" spans="2:7" x14ac:dyDescent="0.35">
      <c r="B9" s="18" t="s">
        <v>385</v>
      </c>
      <c r="C9" s="17">
        <v>0.32065418311802302</v>
      </c>
      <c r="D9" s="17">
        <v>0.29316360637314498</v>
      </c>
      <c r="E9" s="17">
        <v>0.33059118767856799</v>
      </c>
      <c r="F9" s="17">
        <v>0.33515150299252</v>
      </c>
    </row>
    <row r="10" spans="2:7" x14ac:dyDescent="0.35">
      <c r="B10" s="18" t="s">
        <v>386</v>
      </c>
      <c r="C10" s="17">
        <v>0.36304253211070903</v>
      </c>
      <c r="D10" s="17">
        <v>0.36085324099534799</v>
      </c>
      <c r="E10" s="17">
        <v>0.37303958090879202</v>
      </c>
      <c r="F10" s="17">
        <v>0.12161131295975899</v>
      </c>
    </row>
    <row r="11" spans="2:7" x14ac:dyDescent="0.35">
      <c r="B11" s="18" t="s">
        <v>387</v>
      </c>
      <c r="C11" s="17">
        <v>0.126486695702232</v>
      </c>
      <c r="D11" s="17">
        <v>0.119764726730128</v>
      </c>
      <c r="E11" s="17">
        <v>0.11979719756509</v>
      </c>
      <c r="F11" s="17">
        <v>3.69428693303381E-2</v>
      </c>
    </row>
    <row r="12" spans="2:7" x14ac:dyDescent="0.35">
      <c r="B12" s="18" t="s">
        <v>141</v>
      </c>
      <c r="C12" s="17">
        <v>3.7566069797872602E-2</v>
      </c>
      <c r="D12" s="17">
        <v>4.3921400878882598E-2</v>
      </c>
      <c r="E12" s="17">
        <v>4.17678481644813E-2</v>
      </c>
      <c r="F12" s="17">
        <v>9.1819209406887994E-2</v>
      </c>
    </row>
    <row r="13" spans="2:7" x14ac:dyDescent="0.35">
      <c r="B13" s="16"/>
      <c r="C13" s="16"/>
      <c r="D13" s="16"/>
      <c r="E13" s="16"/>
      <c r="F13" s="16"/>
    </row>
    <row r="14" spans="2:7" x14ac:dyDescent="0.35">
      <c r="B14" t="s">
        <v>98</v>
      </c>
    </row>
    <row r="15" spans="2:7" x14ac:dyDescent="0.35">
      <c r="B15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G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389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383</v>
      </c>
      <c r="C9" s="17">
        <v>3.0775488657867101E-2</v>
      </c>
      <c r="D9" s="17">
        <v>3.8470745933176703E-2</v>
      </c>
      <c r="E9" s="17">
        <v>2.4267807605243E-2</v>
      </c>
      <c r="F9" s="17"/>
      <c r="G9" s="17">
        <v>2.7878346782047501E-2</v>
      </c>
      <c r="H9" s="17">
        <v>5.0602739963897603E-3</v>
      </c>
      <c r="I9" s="17">
        <v>1.8970327573261999E-2</v>
      </c>
      <c r="J9" s="17">
        <v>1.7230684343520101E-2</v>
      </c>
      <c r="K9" s="17">
        <v>0.11831851713788399</v>
      </c>
      <c r="L9" s="17"/>
      <c r="M9" s="17">
        <v>4.4602288827213399E-2</v>
      </c>
      <c r="N9" s="17">
        <v>1.8591506460108799E-2</v>
      </c>
      <c r="O9" s="17">
        <v>4.4059559840033402E-2</v>
      </c>
      <c r="P9" s="17">
        <v>5.0341758952239003E-2</v>
      </c>
      <c r="Q9" s="17">
        <v>2.0256578217214501E-2</v>
      </c>
      <c r="R9" s="17"/>
      <c r="S9" s="17">
        <v>2.45918999566213E-2</v>
      </c>
      <c r="T9" s="17">
        <v>1.6421198929431401E-2</v>
      </c>
      <c r="U9" s="17">
        <v>8.0051225767288098E-2</v>
      </c>
      <c r="V9" s="17">
        <v>1.7130557381242199E-2</v>
      </c>
      <c r="W9" s="17"/>
      <c r="X9" s="17">
        <v>2.39364189885201E-2</v>
      </c>
      <c r="Y9" s="17">
        <v>8.4247968768963594E-3</v>
      </c>
      <c r="Z9" s="17">
        <v>0.10793594868654401</v>
      </c>
      <c r="AA9" s="17"/>
      <c r="AB9" s="17">
        <v>1.3865953064126999E-2</v>
      </c>
      <c r="AC9" s="17">
        <v>6.5536116127212302E-2</v>
      </c>
      <c r="AD9" s="17"/>
      <c r="AE9" s="17">
        <v>5.5106694787340198E-2</v>
      </c>
      <c r="AF9" s="17">
        <v>2.58341951861976E-2</v>
      </c>
      <c r="AG9" s="17"/>
      <c r="AH9" s="17">
        <v>1.53866981507421E-2</v>
      </c>
      <c r="AI9" s="17">
        <v>1.7879301990411899E-2</v>
      </c>
      <c r="AJ9" s="17"/>
      <c r="AK9" s="17">
        <v>0.112060979529553</v>
      </c>
      <c r="AL9" s="17">
        <v>2.6481134207519699E-2</v>
      </c>
      <c r="AM9" s="17">
        <v>2.1383988059602101E-2</v>
      </c>
      <c r="AN9" s="17">
        <v>2.14150662434642E-2</v>
      </c>
      <c r="AO9" s="17">
        <v>0</v>
      </c>
      <c r="AP9" s="17"/>
      <c r="AQ9" s="17">
        <v>1.24326660020837E-2</v>
      </c>
      <c r="AR9" s="17">
        <v>3.5793280834553701E-2</v>
      </c>
      <c r="AS9" s="17"/>
      <c r="AT9" s="17">
        <v>1.6860181743213999E-2</v>
      </c>
      <c r="AU9" s="17">
        <v>3.8247529669304801E-2</v>
      </c>
      <c r="AV9" s="17"/>
      <c r="AW9" s="17">
        <v>1.08569030565002E-2</v>
      </c>
      <c r="AX9" s="17">
        <v>1.8615633213701199E-2</v>
      </c>
      <c r="AY9" s="17">
        <v>3.8953330107778697E-2</v>
      </c>
      <c r="AZ9" s="17">
        <v>0</v>
      </c>
      <c r="BA9" s="17">
        <v>3.4612303889935997E-2</v>
      </c>
      <c r="BB9" s="17"/>
      <c r="BC9" s="17">
        <v>2.9930273276046401E-2</v>
      </c>
      <c r="BD9" s="17"/>
      <c r="BE9" s="17">
        <v>1.9691086141698799E-2</v>
      </c>
      <c r="BF9" s="17">
        <v>5.1202097067393801E-2</v>
      </c>
      <c r="BG9" s="17">
        <v>0</v>
      </c>
      <c r="BH9" s="17">
        <v>2.5683254421402599E-2</v>
      </c>
      <c r="BI9" s="17"/>
      <c r="BJ9" s="17">
        <v>2.7965355759112302E-2</v>
      </c>
      <c r="BK9" s="17"/>
      <c r="BL9" s="17">
        <v>2.7748516707340801E-2</v>
      </c>
      <c r="BM9" s="17"/>
      <c r="BN9" s="17">
        <v>1.61576233162537E-2</v>
      </c>
      <c r="BO9" s="17"/>
      <c r="BP9" s="17">
        <v>3.4308670846987903E-2</v>
      </c>
      <c r="BQ9" s="17">
        <v>1.5190475883373701E-2</v>
      </c>
    </row>
    <row r="10" spans="2:69" x14ac:dyDescent="0.35">
      <c r="B10" s="18" t="s">
        <v>384</v>
      </c>
      <c r="C10" s="17">
        <v>0.121475030613296</v>
      </c>
      <c r="D10" s="17">
        <v>0.13968124219368699</v>
      </c>
      <c r="E10" s="17">
        <v>0.104274279357448</v>
      </c>
      <c r="F10" s="17"/>
      <c r="G10" s="17">
        <v>9.0396765669513907E-2</v>
      </c>
      <c r="H10" s="17">
        <v>9.3737426967694104E-2</v>
      </c>
      <c r="I10" s="17">
        <v>0.126448221244361</v>
      </c>
      <c r="J10" s="17">
        <v>8.17300746178556E-2</v>
      </c>
      <c r="K10" s="17">
        <v>0.27062557487187999</v>
      </c>
      <c r="L10" s="17"/>
      <c r="M10" s="17">
        <v>7.6498842795791694E-2</v>
      </c>
      <c r="N10" s="17">
        <v>0.11567256914038999</v>
      </c>
      <c r="O10" s="17">
        <v>0.16436571570490499</v>
      </c>
      <c r="P10" s="17">
        <v>0.122846288837846</v>
      </c>
      <c r="Q10" s="17">
        <v>0.107052723284333</v>
      </c>
      <c r="R10" s="17"/>
      <c r="S10" s="17">
        <v>7.2835032902727706E-2</v>
      </c>
      <c r="T10" s="17">
        <v>7.2969853319704098E-2</v>
      </c>
      <c r="U10" s="17">
        <v>0.18636149664583701</v>
      </c>
      <c r="V10" s="17">
        <v>0.173651235795792</v>
      </c>
      <c r="W10" s="17"/>
      <c r="X10" s="17">
        <v>0.109638371670272</v>
      </c>
      <c r="Y10" s="17">
        <v>0.114466478833572</v>
      </c>
      <c r="Z10" s="17">
        <v>0.21663770426932599</v>
      </c>
      <c r="AA10" s="17"/>
      <c r="AB10" s="17">
        <v>9.1249554457714696E-2</v>
      </c>
      <c r="AC10" s="17">
        <v>0.18360899703143299</v>
      </c>
      <c r="AD10" s="17"/>
      <c r="AE10" s="17">
        <v>0.147629191935544</v>
      </c>
      <c r="AF10" s="17">
        <v>0.116236347804226</v>
      </c>
      <c r="AG10" s="17"/>
      <c r="AH10" s="17">
        <v>0.11966333446697</v>
      </c>
      <c r="AI10" s="17">
        <v>8.3849116497211607E-2</v>
      </c>
      <c r="AJ10" s="17"/>
      <c r="AK10" s="17">
        <v>0.118985186210674</v>
      </c>
      <c r="AL10" s="17">
        <v>0.11804786713698801</v>
      </c>
      <c r="AM10" s="17">
        <v>0.13215367011177101</v>
      </c>
      <c r="AN10" s="17">
        <v>0.11510987252188901</v>
      </c>
      <c r="AO10" s="17">
        <v>0.102904688041685</v>
      </c>
      <c r="AP10" s="17"/>
      <c r="AQ10" s="17">
        <v>0.10073107011692101</v>
      </c>
      <c r="AR10" s="17">
        <v>0.12714966884349199</v>
      </c>
      <c r="AS10" s="17"/>
      <c r="AT10" s="17">
        <v>0.114184069024172</v>
      </c>
      <c r="AU10" s="17">
        <v>0.124380645936184</v>
      </c>
      <c r="AV10" s="17"/>
      <c r="AW10" s="17">
        <v>8.1981952187315493E-2</v>
      </c>
      <c r="AX10" s="17">
        <v>8.3781635176057301E-2</v>
      </c>
      <c r="AY10" s="17">
        <v>0.23030113273751801</v>
      </c>
      <c r="AZ10" s="17">
        <v>0.14398042527372601</v>
      </c>
      <c r="BA10" s="17">
        <v>6.9525851052795601E-2</v>
      </c>
      <c r="BB10" s="17"/>
      <c r="BC10" s="17">
        <v>0.11446311243134</v>
      </c>
      <c r="BD10" s="17"/>
      <c r="BE10" s="17">
        <v>8.9726566238963398E-2</v>
      </c>
      <c r="BF10" s="17">
        <v>0.30814005170755099</v>
      </c>
      <c r="BG10" s="17">
        <v>0.15009008192467399</v>
      </c>
      <c r="BH10" s="17">
        <v>7.2449611303731995E-2</v>
      </c>
      <c r="BI10" s="17"/>
      <c r="BJ10" s="17">
        <v>0.102016561531795</v>
      </c>
      <c r="BK10" s="17"/>
      <c r="BL10" s="17">
        <v>0.11851393284183601</v>
      </c>
      <c r="BM10" s="17"/>
      <c r="BN10" s="17">
        <v>0.17365615322779901</v>
      </c>
      <c r="BO10" s="17"/>
      <c r="BP10" s="17">
        <v>0.101604314658717</v>
      </c>
      <c r="BQ10" s="17">
        <v>0.20881483214036201</v>
      </c>
    </row>
    <row r="11" spans="2:69" x14ac:dyDescent="0.35">
      <c r="B11" s="18" t="s">
        <v>385</v>
      </c>
      <c r="C11" s="17">
        <v>0.32065418311802302</v>
      </c>
      <c r="D11" s="17">
        <v>0.32664927186433101</v>
      </c>
      <c r="E11" s="17">
        <v>0.31614694610585098</v>
      </c>
      <c r="F11" s="17"/>
      <c r="G11" s="17">
        <v>0.31176075184600599</v>
      </c>
      <c r="H11" s="17">
        <v>0.34862971536325998</v>
      </c>
      <c r="I11" s="17">
        <v>0.320617896352758</v>
      </c>
      <c r="J11" s="17">
        <v>0.376656439596527</v>
      </c>
      <c r="K11" s="17">
        <v>0.22781805056728299</v>
      </c>
      <c r="L11" s="17"/>
      <c r="M11" s="17">
        <v>0.28731678531949301</v>
      </c>
      <c r="N11" s="17">
        <v>0.35820752856681498</v>
      </c>
      <c r="O11" s="17">
        <v>0.26449088207911398</v>
      </c>
      <c r="P11" s="17">
        <v>0.326369547003792</v>
      </c>
      <c r="Q11" s="17">
        <v>0.31180352147224499</v>
      </c>
      <c r="R11" s="17"/>
      <c r="S11" s="17">
        <v>0.25114337434595602</v>
      </c>
      <c r="T11" s="17">
        <v>0.30992657029353199</v>
      </c>
      <c r="U11" s="17">
        <v>0.27588974562068203</v>
      </c>
      <c r="V11" s="17">
        <v>0.42319988104136402</v>
      </c>
      <c r="W11" s="17"/>
      <c r="X11" s="17">
        <v>0.33379368605691001</v>
      </c>
      <c r="Y11" s="17">
        <v>0.34943040581961199</v>
      </c>
      <c r="Z11" s="17">
        <v>0.189574701916019</v>
      </c>
      <c r="AA11" s="17"/>
      <c r="AB11" s="17">
        <v>0.32409517769493401</v>
      </c>
      <c r="AC11" s="17">
        <v>0.31358059260165699</v>
      </c>
      <c r="AD11" s="17"/>
      <c r="AE11" s="17">
        <v>0.26954156755117598</v>
      </c>
      <c r="AF11" s="17">
        <v>0.33135180858103103</v>
      </c>
      <c r="AG11" s="17"/>
      <c r="AH11" s="17">
        <v>0.34535833475007</v>
      </c>
      <c r="AI11" s="17">
        <v>0.30217765031842098</v>
      </c>
      <c r="AJ11" s="17"/>
      <c r="AK11" s="17">
        <v>0.29929172949843502</v>
      </c>
      <c r="AL11" s="17">
        <v>0.30683762197474601</v>
      </c>
      <c r="AM11" s="17">
        <v>0.34726072660116197</v>
      </c>
      <c r="AN11" s="17">
        <v>0.32327841368080801</v>
      </c>
      <c r="AO11" s="17">
        <v>0.27433258458984999</v>
      </c>
      <c r="AP11" s="17"/>
      <c r="AQ11" s="17">
        <v>0.31956800260160401</v>
      </c>
      <c r="AR11" s="17">
        <v>0.32095131449196901</v>
      </c>
      <c r="AS11" s="17"/>
      <c r="AT11" s="17">
        <v>0.31956985636656798</v>
      </c>
      <c r="AU11" s="17">
        <v>0.31779953893803797</v>
      </c>
      <c r="AV11" s="17"/>
      <c r="AW11" s="17">
        <v>0.32296984066759998</v>
      </c>
      <c r="AX11" s="17">
        <v>0.31801282029718497</v>
      </c>
      <c r="AY11" s="17">
        <v>0.368021639178509</v>
      </c>
      <c r="AZ11" s="17">
        <v>0.34122263906533601</v>
      </c>
      <c r="BA11" s="17">
        <v>0.24812681799536801</v>
      </c>
      <c r="BB11" s="17"/>
      <c r="BC11" s="17">
        <v>0.26405664825629599</v>
      </c>
      <c r="BD11" s="17"/>
      <c r="BE11" s="17">
        <v>0.30560007524968402</v>
      </c>
      <c r="BF11" s="17">
        <v>0.38508808727455501</v>
      </c>
      <c r="BG11" s="17">
        <v>0.31795494317490802</v>
      </c>
      <c r="BH11" s="17">
        <v>0.260775392954601</v>
      </c>
      <c r="BI11" s="17"/>
      <c r="BJ11" s="17">
        <v>0.329280561545089</v>
      </c>
      <c r="BK11" s="17"/>
      <c r="BL11" s="17">
        <v>0.36495089019272098</v>
      </c>
      <c r="BM11" s="17"/>
      <c r="BN11" s="17">
        <v>0.32395776404626597</v>
      </c>
      <c r="BO11" s="17"/>
      <c r="BP11" s="17">
        <v>0.30515449751351598</v>
      </c>
      <c r="BQ11" s="17">
        <v>0.43805266525067699</v>
      </c>
    </row>
    <row r="12" spans="2:69" x14ac:dyDescent="0.35">
      <c r="B12" s="18" t="s">
        <v>386</v>
      </c>
      <c r="C12" s="17">
        <v>0.36304253211070903</v>
      </c>
      <c r="D12" s="17">
        <v>0.35422839155407498</v>
      </c>
      <c r="E12" s="17">
        <v>0.371251793093685</v>
      </c>
      <c r="F12" s="17"/>
      <c r="G12" s="17">
        <v>0.34906869234415</v>
      </c>
      <c r="H12" s="17">
        <v>0.37617070246989198</v>
      </c>
      <c r="I12" s="17">
        <v>0.403146930896429</v>
      </c>
      <c r="J12" s="17">
        <v>0.38665405953828702</v>
      </c>
      <c r="K12" s="17">
        <v>0.27496172763078802</v>
      </c>
      <c r="L12" s="17"/>
      <c r="M12" s="17">
        <v>0.42040636435973</v>
      </c>
      <c r="N12" s="17">
        <v>0.35871473733613701</v>
      </c>
      <c r="O12" s="17">
        <v>0.32163148235878602</v>
      </c>
      <c r="P12" s="17">
        <v>0.38293099106413803</v>
      </c>
      <c r="Q12" s="17">
        <v>0.37546413635904202</v>
      </c>
      <c r="R12" s="17"/>
      <c r="S12" s="17">
        <v>0.40853208713933298</v>
      </c>
      <c r="T12" s="17">
        <v>0.43068280274061699</v>
      </c>
      <c r="U12" s="17">
        <v>0.33379910237403998</v>
      </c>
      <c r="V12" s="17">
        <v>0.29788515203260002</v>
      </c>
      <c r="W12" s="17"/>
      <c r="X12" s="17">
        <v>0.36768406389535202</v>
      </c>
      <c r="Y12" s="17">
        <v>0.41116354791438198</v>
      </c>
      <c r="Z12" s="17">
        <v>0.270745397192793</v>
      </c>
      <c r="AA12" s="17"/>
      <c r="AB12" s="17">
        <v>0.37324142970254598</v>
      </c>
      <c r="AC12" s="17">
        <v>0.34207684220027301</v>
      </c>
      <c r="AD12" s="17"/>
      <c r="AE12" s="17">
        <v>0.32501873790199698</v>
      </c>
      <c r="AF12" s="17">
        <v>0.37110330228661498</v>
      </c>
      <c r="AG12" s="17"/>
      <c r="AH12" s="17">
        <v>0.36476073718457003</v>
      </c>
      <c r="AI12" s="17">
        <v>0.37949974044971402</v>
      </c>
      <c r="AJ12" s="17"/>
      <c r="AK12" s="17">
        <v>0.319126081813351</v>
      </c>
      <c r="AL12" s="17">
        <v>0.37185012516594201</v>
      </c>
      <c r="AM12" s="17">
        <v>0.36343484894531503</v>
      </c>
      <c r="AN12" s="17">
        <v>0.39202523445961202</v>
      </c>
      <c r="AO12" s="17">
        <v>0.32525158402691901</v>
      </c>
      <c r="AP12" s="17"/>
      <c r="AQ12" s="17">
        <v>0.360124845072883</v>
      </c>
      <c r="AR12" s="17">
        <v>0.36384068338039999</v>
      </c>
      <c r="AS12" s="17"/>
      <c r="AT12" s="17">
        <v>0.35568235383539099</v>
      </c>
      <c r="AU12" s="17">
        <v>0.36813982679054202</v>
      </c>
      <c r="AV12" s="17"/>
      <c r="AW12" s="17">
        <v>0.37223762273876398</v>
      </c>
      <c r="AX12" s="17">
        <v>0.44338696584505399</v>
      </c>
      <c r="AY12" s="17">
        <v>0.241517142176949</v>
      </c>
      <c r="AZ12" s="17">
        <v>0.30500487404223298</v>
      </c>
      <c r="BA12" s="17">
        <v>0.38398413796286301</v>
      </c>
      <c r="BB12" s="17"/>
      <c r="BC12" s="17">
        <v>0.37743162146320502</v>
      </c>
      <c r="BD12" s="17"/>
      <c r="BE12" s="17">
        <v>0.44074439955151001</v>
      </c>
      <c r="BF12" s="17">
        <v>0.17943739200004</v>
      </c>
      <c r="BG12" s="17">
        <v>0.34687680028025097</v>
      </c>
      <c r="BH12" s="17">
        <v>0.41751587538629498</v>
      </c>
      <c r="BI12" s="17"/>
      <c r="BJ12" s="17">
        <v>0.37645796678776799</v>
      </c>
      <c r="BK12" s="17"/>
      <c r="BL12" s="17">
        <v>0.348432772289054</v>
      </c>
      <c r="BM12" s="17"/>
      <c r="BN12" s="17">
        <v>0.37108502517499398</v>
      </c>
      <c r="BO12" s="17"/>
      <c r="BP12" s="17">
        <v>0.37875750826145399</v>
      </c>
      <c r="BQ12" s="17">
        <v>0.279450062143553</v>
      </c>
    </row>
    <row r="13" spans="2:69" x14ac:dyDescent="0.35">
      <c r="B13" s="18" t="s">
        <v>387</v>
      </c>
      <c r="C13" s="17">
        <v>0.126486695702232</v>
      </c>
      <c r="D13" s="17">
        <v>0.108433053218126</v>
      </c>
      <c r="E13" s="17">
        <v>0.14213101232796199</v>
      </c>
      <c r="F13" s="17"/>
      <c r="G13" s="17">
        <v>0.167292367025903</v>
      </c>
      <c r="H13" s="17">
        <v>0.13240822238175201</v>
      </c>
      <c r="I13" s="17">
        <v>0.11562732011821</v>
      </c>
      <c r="J13" s="17">
        <v>0.101836083176108</v>
      </c>
      <c r="K13" s="17">
        <v>7.6103221957753195E-2</v>
      </c>
      <c r="L13" s="17"/>
      <c r="M13" s="17">
        <v>0.115263266294721</v>
      </c>
      <c r="N13" s="17">
        <v>0.11265065995015</v>
      </c>
      <c r="O13" s="17">
        <v>0.16172372764204901</v>
      </c>
      <c r="P13" s="17">
        <v>9.9552153427312801E-2</v>
      </c>
      <c r="Q13" s="17">
        <v>0.14543811979251101</v>
      </c>
      <c r="R13" s="17"/>
      <c r="S13" s="17">
        <v>0.218255604456117</v>
      </c>
      <c r="T13" s="17">
        <v>0.11328634199338899</v>
      </c>
      <c r="U13" s="17">
        <v>9.4920553254562404E-2</v>
      </c>
      <c r="V13" s="17">
        <v>5.17059041163462E-2</v>
      </c>
      <c r="W13" s="17"/>
      <c r="X13" s="17">
        <v>0.124731064022347</v>
      </c>
      <c r="Y13" s="17">
        <v>8.5020629780123202E-2</v>
      </c>
      <c r="Z13" s="17">
        <v>0.189588592881058</v>
      </c>
      <c r="AA13" s="17"/>
      <c r="AB13" s="17">
        <v>0.15605744410215</v>
      </c>
      <c r="AC13" s="17">
        <v>6.56986413277625E-2</v>
      </c>
      <c r="AD13" s="17"/>
      <c r="AE13" s="17">
        <v>0.16901248370881</v>
      </c>
      <c r="AF13" s="17">
        <v>0.117086387870977</v>
      </c>
      <c r="AG13" s="17"/>
      <c r="AH13" s="17">
        <v>0.115247230211613</v>
      </c>
      <c r="AI13" s="17">
        <v>0.183990664005756</v>
      </c>
      <c r="AJ13" s="17"/>
      <c r="AK13" s="17">
        <v>0.121554527344459</v>
      </c>
      <c r="AL13" s="17">
        <v>0.12232051004276399</v>
      </c>
      <c r="AM13" s="17">
        <v>0.101222939524531</v>
      </c>
      <c r="AN13" s="17">
        <v>0.120485082484763</v>
      </c>
      <c r="AO13" s="17">
        <v>0.275736557107082</v>
      </c>
      <c r="AP13" s="17"/>
      <c r="AQ13" s="17">
        <v>0.14086098623233001</v>
      </c>
      <c r="AR13" s="17">
        <v>0.122554519944941</v>
      </c>
      <c r="AS13" s="17"/>
      <c r="AT13" s="17">
        <v>0.13776246372457501</v>
      </c>
      <c r="AU13" s="17">
        <v>0.12385597037773501</v>
      </c>
      <c r="AV13" s="17"/>
      <c r="AW13" s="17">
        <v>0.13768873486501901</v>
      </c>
      <c r="AX13" s="17">
        <v>0.105939296275096</v>
      </c>
      <c r="AY13" s="17">
        <v>9.4511642846273294E-2</v>
      </c>
      <c r="AZ13" s="17">
        <v>0.16275420634403701</v>
      </c>
      <c r="BA13" s="17">
        <v>0.218239849553579</v>
      </c>
      <c r="BB13" s="17"/>
      <c r="BC13" s="17">
        <v>0.192159642652209</v>
      </c>
      <c r="BD13" s="17"/>
      <c r="BE13" s="17">
        <v>0.11734247710699899</v>
      </c>
      <c r="BF13" s="17">
        <v>5.4429550030108902E-2</v>
      </c>
      <c r="BG13" s="17">
        <v>0.13513806864432501</v>
      </c>
      <c r="BH13" s="17">
        <v>0.20719175169377099</v>
      </c>
      <c r="BI13" s="17"/>
      <c r="BJ13" s="17">
        <v>0.123968551083377</v>
      </c>
      <c r="BK13" s="17"/>
      <c r="BL13" s="17">
        <v>9.5824187529663499E-2</v>
      </c>
      <c r="BM13" s="17"/>
      <c r="BN13" s="17">
        <v>9.1945007333109202E-2</v>
      </c>
      <c r="BO13" s="17"/>
      <c r="BP13" s="17">
        <v>0.145696931385215</v>
      </c>
      <c r="BQ13" s="17">
        <v>3.6014213955979701E-2</v>
      </c>
    </row>
    <row r="14" spans="2:69" x14ac:dyDescent="0.35">
      <c r="B14" s="18" t="s">
        <v>141</v>
      </c>
      <c r="C14" s="19">
        <v>3.7566069797872602E-2</v>
      </c>
      <c r="D14" s="19">
        <v>3.2537295236603703E-2</v>
      </c>
      <c r="E14" s="19">
        <v>4.1928161509811303E-2</v>
      </c>
      <c r="F14" s="19"/>
      <c r="G14" s="19">
        <v>5.36030763323787E-2</v>
      </c>
      <c r="H14" s="19">
        <v>4.3993658821012402E-2</v>
      </c>
      <c r="I14" s="19">
        <v>1.51893038149787E-2</v>
      </c>
      <c r="J14" s="19">
        <v>3.5892658727701497E-2</v>
      </c>
      <c r="K14" s="19">
        <v>3.21729078344122E-2</v>
      </c>
      <c r="L14" s="19"/>
      <c r="M14" s="19">
        <v>5.5912452403050698E-2</v>
      </c>
      <c r="N14" s="19">
        <v>3.6162998546399899E-2</v>
      </c>
      <c r="O14" s="19">
        <v>4.3728632375112597E-2</v>
      </c>
      <c r="P14" s="19">
        <v>1.7959260714672E-2</v>
      </c>
      <c r="Q14" s="19">
        <v>3.9984920874654301E-2</v>
      </c>
      <c r="R14" s="19"/>
      <c r="S14" s="19">
        <v>2.4642001199244999E-2</v>
      </c>
      <c r="T14" s="19">
        <v>5.6713232723325901E-2</v>
      </c>
      <c r="U14" s="19">
        <v>2.8977876337590799E-2</v>
      </c>
      <c r="V14" s="19">
        <v>3.6427269632656301E-2</v>
      </c>
      <c r="W14" s="19"/>
      <c r="X14" s="19">
        <v>4.0216395366598698E-2</v>
      </c>
      <c r="Y14" s="19">
        <v>3.1494140775414098E-2</v>
      </c>
      <c r="Z14" s="19">
        <v>2.5517655054259701E-2</v>
      </c>
      <c r="AA14" s="19"/>
      <c r="AB14" s="19">
        <v>4.1490440978528102E-2</v>
      </c>
      <c r="AC14" s="19">
        <v>2.9498810711662E-2</v>
      </c>
      <c r="AD14" s="19"/>
      <c r="AE14" s="19">
        <v>3.3691324115132398E-2</v>
      </c>
      <c r="AF14" s="19">
        <v>3.8387958270953801E-2</v>
      </c>
      <c r="AG14" s="19"/>
      <c r="AH14" s="19">
        <v>3.9583665236035098E-2</v>
      </c>
      <c r="AI14" s="19">
        <v>3.2603526738486099E-2</v>
      </c>
      <c r="AJ14" s="19"/>
      <c r="AK14" s="19">
        <v>2.8981495603529198E-2</v>
      </c>
      <c r="AL14" s="19">
        <v>5.4462741472040103E-2</v>
      </c>
      <c r="AM14" s="19">
        <v>3.4543826757619099E-2</v>
      </c>
      <c r="AN14" s="19">
        <v>2.7686330609464401E-2</v>
      </c>
      <c r="AO14" s="19">
        <v>2.17745862344637E-2</v>
      </c>
      <c r="AP14" s="19"/>
      <c r="AQ14" s="19">
        <v>6.6282429974178297E-2</v>
      </c>
      <c r="AR14" s="19">
        <v>2.9710532504644099E-2</v>
      </c>
      <c r="AS14" s="19"/>
      <c r="AT14" s="19">
        <v>5.5941075306080397E-2</v>
      </c>
      <c r="AU14" s="19">
        <v>2.75764882881964E-2</v>
      </c>
      <c r="AV14" s="19"/>
      <c r="AW14" s="19">
        <v>7.4264946484800101E-2</v>
      </c>
      <c r="AX14" s="19">
        <v>3.0263649192905299E-2</v>
      </c>
      <c r="AY14" s="19">
        <v>2.6695112952972E-2</v>
      </c>
      <c r="AZ14" s="19">
        <v>4.7037855274667598E-2</v>
      </c>
      <c r="BA14" s="19">
        <v>4.5511039545458098E-2</v>
      </c>
      <c r="BB14" s="19"/>
      <c r="BC14" s="19">
        <v>2.1958701920903E-2</v>
      </c>
      <c r="BD14" s="19"/>
      <c r="BE14" s="19">
        <v>2.68953957111451E-2</v>
      </c>
      <c r="BF14" s="19">
        <v>2.1702821920351199E-2</v>
      </c>
      <c r="BG14" s="19">
        <v>4.9940105975842503E-2</v>
      </c>
      <c r="BH14" s="19">
        <v>1.6384114240198901E-2</v>
      </c>
      <c r="BI14" s="19"/>
      <c r="BJ14" s="19">
        <v>4.0311003292858097E-2</v>
      </c>
      <c r="BK14" s="19"/>
      <c r="BL14" s="19">
        <v>4.4529700439383903E-2</v>
      </c>
      <c r="BM14" s="19"/>
      <c r="BN14" s="19">
        <v>2.3198426901579E-2</v>
      </c>
      <c r="BO14" s="19"/>
      <c r="BP14" s="19">
        <v>3.4478077334110402E-2</v>
      </c>
      <c r="BQ14" s="19">
        <v>2.2477750626055101E-2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148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3.95919501942412E-2</v>
      </c>
      <c r="D9" s="17">
        <v>4.968681516021E-2</v>
      </c>
      <c r="E9" s="17">
        <v>2.99356424426118E-2</v>
      </c>
      <c r="F9" s="17"/>
      <c r="G9" s="17">
        <v>2.3404126459775701E-2</v>
      </c>
      <c r="H9" s="17">
        <v>1.6147629842148799E-2</v>
      </c>
      <c r="I9" s="17">
        <v>1.4080246895689799E-2</v>
      </c>
      <c r="J9" s="17">
        <v>0</v>
      </c>
      <c r="K9" s="17">
        <v>0.21754833522542399</v>
      </c>
      <c r="L9" s="17"/>
      <c r="M9" s="17">
        <v>0</v>
      </c>
      <c r="N9" s="17">
        <v>0</v>
      </c>
      <c r="O9" s="17">
        <v>0.12331815730061201</v>
      </c>
      <c r="P9" s="17">
        <v>5.4331168511407103E-2</v>
      </c>
      <c r="Q9" s="17">
        <v>1.8244988676719299E-2</v>
      </c>
      <c r="R9" s="17"/>
      <c r="S9" s="17">
        <v>4.9344825131242498E-2</v>
      </c>
      <c r="T9" s="17">
        <v>9.53481374330203E-2</v>
      </c>
      <c r="U9" s="17">
        <v>0</v>
      </c>
      <c r="V9" s="17">
        <v>1.5137157790956E-2</v>
      </c>
      <c r="W9" s="17"/>
      <c r="X9" s="17">
        <v>1.7961108644125E-2</v>
      </c>
      <c r="Y9" s="17">
        <v>0</v>
      </c>
      <c r="Z9" s="17">
        <v>0.21471208334137801</v>
      </c>
      <c r="AA9" s="17"/>
      <c r="AB9" s="17">
        <v>1.0860351129549001E-2</v>
      </c>
      <c r="AC9" s="17">
        <v>8.7779814444926094E-2</v>
      </c>
      <c r="AD9" s="17"/>
      <c r="AE9" s="17">
        <v>3.3775754410940502E-2</v>
      </c>
      <c r="AF9" s="17">
        <v>4.0917272913196398E-2</v>
      </c>
      <c r="AG9" s="17"/>
      <c r="AH9" s="17">
        <v>9.5228338559089996E-3</v>
      </c>
      <c r="AI9" s="17">
        <v>2.24905195786319E-2</v>
      </c>
      <c r="AJ9" s="17"/>
      <c r="AK9" s="17">
        <v>0</v>
      </c>
      <c r="AL9" s="17">
        <v>9.2129977364802995E-2</v>
      </c>
      <c r="AM9" s="17">
        <v>1.9037763657644698E-2</v>
      </c>
      <c r="AN9" s="17">
        <v>0</v>
      </c>
      <c r="AO9" s="17">
        <v>4.2023207160121E-2</v>
      </c>
      <c r="AP9" s="17"/>
      <c r="AQ9" s="17">
        <v>1.38759261978892E-2</v>
      </c>
      <c r="AR9" s="17">
        <v>4.7094862717083803E-2</v>
      </c>
      <c r="AS9" s="17"/>
      <c r="AT9" s="17">
        <v>1.9508830639084401E-2</v>
      </c>
      <c r="AU9" s="17">
        <v>4.9777233642796098E-2</v>
      </c>
      <c r="AV9" s="17"/>
      <c r="AW9" s="17">
        <v>5.2421325974730898E-2</v>
      </c>
      <c r="AX9" s="17">
        <v>0</v>
      </c>
      <c r="AY9" s="17">
        <v>7.7203950406646599E-2</v>
      </c>
      <c r="AZ9" s="17">
        <v>0</v>
      </c>
      <c r="BA9" s="17">
        <v>0</v>
      </c>
      <c r="BB9" s="17"/>
      <c r="BC9" s="17">
        <v>1.33187158839146E-2</v>
      </c>
      <c r="BD9" s="17"/>
      <c r="BE9" s="17">
        <v>0</v>
      </c>
      <c r="BF9" s="17">
        <v>0.116877769360202</v>
      </c>
      <c r="BG9" s="17">
        <v>0</v>
      </c>
      <c r="BH9" s="17">
        <v>2.2967428439698099E-2</v>
      </c>
      <c r="BI9" s="17"/>
      <c r="BJ9" s="17">
        <v>3.8158255758405799E-2</v>
      </c>
      <c r="BK9" s="17"/>
      <c r="BL9" s="17">
        <v>5.3123631507507901E-2</v>
      </c>
      <c r="BM9" s="17"/>
      <c r="BN9" s="17">
        <v>0</v>
      </c>
      <c r="BO9" s="17"/>
      <c r="BP9" s="17">
        <v>4.4005011943153899E-2</v>
      </c>
      <c r="BQ9" s="17">
        <v>2.63470492137329E-2</v>
      </c>
    </row>
    <row r="10" spans="2:69" x14ac:dyDescent="0.35">
      <c r="B10" s="18" t="s">
        <v>138</v>
      </c>
      <c r="C10" s="17">
        <v>0.12868382123616301</v>
      </c>
      <c r="D10" s="17">
        <v>9.7661991794373307E-2</v>
      </c>
      <c r="E10" s="17">
        <v>0.15835795091678101</v>
      </c>
      <c r="F10" s="17"/>
      <c r="G10" s="17">
        <v>0.17819481811566401</v>
      </c>
      <c r="H10" s="17">
        <v>0.15119057405511399</v>
      </c>
      <c r="I10" s="17">
        <v>0.119420987211802</v>
      </c>
      <c r="J10" s="17">
        <v>5.3513900431341098E-2</v>
      </c>
      <c r="K10" s="17">
        <v>7.9481077782019696E-2</v>
      </c>
      <c r="L10" s="17"/>
      <c r="M10" s="17">
        <v>0.14600105564101001</v>
      </c>
      <c r="N10" s="17">
        <v>7.5433805342723301E-2</v>
      </c>
      <c r="O10" s="17">
        <v>0.15845890197315801</v>
      </c>
      <c r="P10" s="17">
        <v>0.156753750708817</v>
      </c>
      <c r="Q10" s="17">
        <v>0.166836903942643</v>
      </c>
      <c r="R10" s="17"/>
      <c r="S10" s="17">
        <v>0.17015933071078801</v>
      </c>
      <c r="T10" s="17">
        <v>0.113825119278316</v>
      </c>
      <c r="U10" s="17">
        <v>0.15062477002135299</v>
      </c>
      <c r="V10" s="17">
        <v>8.8482666649138897E-2</v>
      </c>
      <c r="W10" s="17"/>
      <c r="X10" s="17">
        <v>0.12904785163211899</v>
      </c>
      <c r="Y10" s="17">
        <v>0.15463807563066201</v>
      </c>
      <c r="Z10" s="17">
        <v>9.9239004299387798E-2</v>
      </c>
      <c r="AA10" s="17"/>
      <c r="AB10" s="17">
        <v>0.13647249603415301</v>
      </c>
      <c r="AC10" s="17">
        <v>0.115620865602778</v>
      </c>
      <c r="AD10" s="17"/>
      <c r="AE10" s="17">
        <v>0.16774168305655601</v>
      </c>
      <c r="AF10" s="17">
        <v>0.119783799030411</v>
      </c>
      <c r="AG10" s="17"/>
      <c r="AH10" s="17">
        <v>0.127029643668332</v>
      </c>
      <c r="AI10" s="17">
        <v>0.17357406421928701</v>
      </c>
      <c r="AJ10" s="17"/>
      <c r="AK10" s="17">
        <v>0.34964852948446001</v>
      </c>
      <c r="AL10" s="17">
        <v>8.2961705164420099E-2</v>
      </c>
      <c r="AM10" s="17">
        <v>0.15377046279714099</v>
      </c>
      <c r="AN10" s="17">
        <v>8.7147942328946904E-2</v>
      </c>
      <c r="AO10" s="17">
        <v>6.1495348250514302E-2</v>
      </c>
      <c r="AP10" s="17"/>
      <c r="AQ10" s="17">
        <v>5.58038309033781E-2</v>
      </c>
      <c r="AR10" s="17">
        <v>0.149947302410783</v>
      </c>
      <c r="AS10" s="17"/>
      <c r="AT10" s="17">
        <v>0.10743208080588899</v>
      </c>
      <c r="AU10" s="17">
        <v>0.140660252878439</v>
      </c>
      <c r="AV10" s="17"/>
      <c r="AW10" s="17">
        <v>5.9883168837840402E-2</v>
      </c>
      <c r="AX10" s="17">
        <v>6.7005515412103894E-2</v>
      </c>
      <c r="AY10" s="17">
        <v>0.26271694009369601</v>
      </c>
      <c r="AZ10" s="17">
        <v>6.9091869969500799E-2</v>
      </c>
      <c r="BA10" s="17">
        <v>0.29088689489237801</v>
      </c>
      <c r="BB10" s="17"/>
      <c r="BC10" s="17">
        <v>0.157821502608084</v>
      </c>
      <c r="BD10" s="17"/>
      <c r="BE10" s="17">
        <v>0.106537803810884</v>
      </c>
      <c r="BF10" s="17">
        <v>0.238569980166073</v>
      </c>
      <c r="BG10" s="17">
        <v>0.129614991637657</v>
      </c>
      <c r="BH10" s="17">
        <v>0.13109890270991501</v>
      </c>
      <c r="BI10" s="17"/>
      <c r="BJ10" s="17">
        <v>0.126342537201</v>
      </c>
      <c r="BK10" s="17"/>
      <c r="BL10" s="17">
        <v>0.11314293605609201</v>
      </c>
      <c r="BM10" s="17"/>
      <c r="BN10" s="17">
        <v>7.1588446262970007E-2</v>
      </c>
      <c r="BO10" s="17"/>
      <c r="BP10" s="17">
        <v>0.14132529232681201</v>
      </c>
      <c r="BQ10" s="17">
        <v>7.2727310005571102E-2</v>
      </c>
    </row>
    <row r="11" spans="2:69" x14ac:dyDescent="0.35">
      <c r="B11" s="18" t="s">
        <v>139</v>
      </c>
      <c r="C11" s="17">
        <v>0.53022283865002096</v>
      </c>
      <c r="D11" s="17">
        <v>0.53652595511534296</v>
      </c>
      <c r="E11" s="17">
        <v>0.52419355221690001</v>
      </c>
      <c r="F11" s="17"/>
      <c r="G11" s="17">
        <v>0.50021624761837202</v>
      </c>
      <c r="H11" s="17">
        <v>0.55616724658690198</v>
      </c>
      <c r="I11" s="17">
        <v>0.48722485690784201</v>
      </c>
      <c r="J11" s="17">
        <v>0.50557008954224503</v>
      </c>
      <c r="K11" s="17">
        <v>0.67007823132792599</v>
      </c>
      <c r="L11" s="17"/>
      <c r="M11" s="17">
        <v>0.361372942898328</v>
      </c>
      <c r="N11" s="17">
        <v>0.63293860244109801</v>
      </c>
      <c r="O11" s="17">
        <v>0.47358662700424797</v>
      </c>
      <c r="P11" s="17">
        <v>0.47100742098681198</v>
      </c>
      <c r="Q11" s="17">
        <v>0.50817573897223001</v>
      </c>
      <c r="R11" s="17"/>
      <c r="S11" s="17">
        <v>0.49090571241451503</v>
      </c>
      <c r="T11" s="17">
        <v>0.44650848331492299</v>
      </c>
      <c r="U11" s="17">
        <v>0.571201635378215</v>
      </c>
      <c r="V11" s="17">
        <v>0.62265807313110799</v>
      </c>
      <c r="W11" s="17"/>
      <c r="X11" s="17">
        <v>0.55985203632829195</v>
      </c>
      <c r="Y11" s="17">
        <v>0.40508218940222501</v>
      </c>
      <c r="Z11" s="17">
        <v>0.478302384620995</v>
      </c>
      <c r="AA11" s="17"/>
      <c r="AB11" s="17">
        <v>0.49133019469431399</v>
      </c>
      <c r="AC11" s="17">
        <v>0.59545253376959995</v>
      </c>
      <c r="AD11" s="17"/>
      <c r="AE11" s="17">
        <v>0.416021727425328</v>
      </c>
      <c r="AF11" s="17">
        <v>0.55624557462300595</v>
      </c>
      <c r="AG11" s="17"/>
      <c r="AH11" s="17">
        <v>0.550417655272043</v>
      </c>
      <c r="AI11" s="17">
        <v>0.42090211127171301</v>
      </c>
      <c r="AJ11" s="17"/>
      <c r="AK11" s="17">
        <v>0.22853604461746299</v>
      </c>
      <c r="AL11" s="17">
        <v>0.51005853104456</v>
      </c>
      <c r="AM11" s="17">
        <v>0.50116694897009895</v>
      </c>
      <c r="AN11" s="17">
        <v>0.66606370733031295</v>
      </c>
      <c r="AO11" s="17">
        <v>0.753645353040725</v>
      </c>
      <c r="AP11" s="17"/>
      <c r="AQ11" s="17">
        <v>0.60501150948061799</v>
      </c>
      <c r="AR11" s="17">
        <v>0.50840248045540903</v>
      </c>
      <c r="AS11" s="17"/>
      <c r="AT11" s="17">
        <v>0.54061439604529404</v>
      </c>
      <c r="AU11" s="17">
        <v>0.51874833568211698</v>
      </c>
      <c r="AV11" s="17"/>
      <c r="AW11" s="17">
        <v>0.36136310247736803</v>
      </c>
      <c r="AX11" s="17">
        <v>0.55709799236119995</v>
      </c>
      <c r="AY11" s="17">
        <v>0.54742463321787505</v>
      </c>
      <c r="AZ11" s="17">
        <v>0.58894219512082902</v>
      </c>
      <c r="BA11" s="17">
        <v>0.40302719986882801</v>
      </c>
      <c r="BB11" s="17"/>
      <c r="BC11" s="17">
        <v>0.49850540896358703</v>
      </c>
      <c r="BD11" s="17"/>
      <c r="BE11" s="17">
        <v>0.54726445411354796</v>
      </c>
      <c r="BF11" s="17">
        <v>0.60914364745531902</v>
      </c>
      <c r="BG11" s="17">
        <v>0.58783580701763105</v>
      </c>
      <c r="BH11" s="17">
        <v>0.49301549900988001</v>
      </c>
      <c r="BI11" s="17"/>
      <c r="BJ11" s="17">
        <v>0.54565008931874104</v>
      </c>
      <c r="BK11" s="17"/>
      <c r="BL11" s="17">
        <v>0.58502442220760797</v>
      </c>
      <c r="BM11" s="17"/>
      <c r="BN11" s="17">
        <v>0.58009095712734804</v>
      </c>
      <c r="BO11" s="17"/>
      <c r="BP11" s="17">
        <v>0.54541858988567304</v>
      </c>
      <c r="BQ11" s="17">
        <v>0.55059656916156896</v>
      </c>
    </row>
    <row r="12" spans="2:69" x14ac:dyDescent="0.35">
      <c r="B12" s="18" t="s">
        <v>140</v>
      </c>
      <c r="C12" s="17">
        <v>0.19981731158869001</v>
      </c>
      <c r="D12" s="17">
        <v>0.22023269191962899</v>
      </c>
      <c r="E12" s="17">
        <v>0.18028884875073301</v>
      </c>
      <c r="F12" s="17"/>
      <c r="G12" s="17">
        <v>0.159503181999402</v>
      </c>
      <c r="H12" s="17">
        <v>0.14108539494759101</v>
      </c>
      <c r="I12" s="17">
        <v>0.27741404408475101</v>
      </c>
      <c r="J12" s="17">
        <v>0.40851943027488702</v>
      </c>
      <c r="K12" s="17">
        <v>0</v>
      </c>
      <c r="L12" s="17"/>
      <c r="M12" s="17">
        <v>0.38936030151949802</v>
      </c>
      <c r="N12" s="17">
        <v>0.20947538561582599</v>
      </c>
      <c r="O12" s="17">
        <v>0.17482658461975301</v>
      </c>
      <c r="P12" s="17">
        <v>0.21548507759555299</v>
      </c>
      <c r="Q12" s="17">
        <v>0.133032343181549</v>
      </c>
      <c r="R12" s="17"/>
      <c r="S12" s="17">
        <v>0.15061289415059301</v>
      </c>
      <c r="T12" s="17">
        <v>0.23544152558241099</v>
      </c>
      <c r="U12" s="17">
        <v>0.235088883776508</v>
      </c>
      <c r="V12" s="17">
        <v>0.206892895961584</v>
      </c>
      <c r="W12" s="17"/>
      <c r="X12" s="17">
        <v>0.20846236476816199</v>
      </c>
      <c r="Y12" s="17">
        <v>0.219908493635496</v>
      </c>
      <c r="Z12" s="17">
        <v>0.125356330549486</v>
      </c>
      <c r="AA12" s="17"/>
      <c r="AB12" s="17">
        <v>0.23416810644512301</v>
      </c>
      <c r="AC12" s="17">
        <v>0.14220508347295299</v>
      </c>
      <c r="AD12" s="17"/>
      <c r="AE12" s="17">
        <v>0.24215233356897001</v>
      </c>
      <c r="AF12" s="17">
        <v>0.19017053068096501</v>
      </c>
      <c r="AG12" s="17"/>
      <c r="AH12" s="17">
        <v>0.19673016373386201</v>
      </c>
      <c r="AI12" s="17">
        <v>0.28622930630219601</v>
      </c>
      <c r="AJ12" s="17"/>
      <c r="AK12" s="17">
        <v>0.34123087813710901</v>
      </c>
      <c r="AL12" s="17">
        <v>0.187422521719424</v>
      </c>
      <c r="AM12" s="17">
        <v>0.23950163866659699</v>
      </c>
      <c r="AN12" s="17">
        <v>0.15240371153068799</v>
      </c>
      <c r="AO12" s="17">
        <v>4.3416663399341901E-2</v>
      </c>
      <c r="AP12" s="17"/>
      <c r="AQ12" s="17">
        <v>0.163793563864787</v>
      </c>
      <c r="AR12" s="17">
        <v>0.210327607735393</v>
      </c>
      <c r="AS12" s="17"/>
      <c r="AT12" s="17">
        <v>0.20032721783803001</v>
      </c>
      <c r="AU12" s="17">
        <v>0.20233191054344199</v>
      </c>
      <c r="AV12" s="17"/>
      <c r="AW12" s="17">
        <v>0.34594489931322497</v>
      </c>
      <c r="AX12" s="17">
        <v>0.23543088440172399</v>
      </c>
      <c r="AY12" s="17">
        <v>7.6046745346808595E-2</v>
      </c>
      <c r="AZ12" s="17">
        <v>0.23760364345642501</v>
      </c>
      <c r="BA12" s="17">
        <v>0.26111971055466499</v>
      </c>
      <c r="BB12" s="17"/>
      <c r="BC12" s="17">
        <v>0.27171352242893898</v>
      </c>
      <c r="BD12" s="17"/>
      <c r="BE12" s="17">
        <v>0.22420141095655899</v>
      </c>
      <c r="BF12" s="17">
        <v>3.5408603018406197E-2</v>
      </c>
      <c r="BG12" s="17">
        <v>0.18240896586476801</v>
      </c>
      <c r="BH12" s="17">
        <v>0.30968506809053198</v>
      </c>
      <c r="BI12" s="17"/>
      <c r="BJ12" s="17">
        <v>0.18383652064172001</v>
      </c>
      <c r="BK12" s="17"/>
      <c r="BL12" s="17">
        <v>0.16297769032444001</v>
      </c>
      <c r="BM12" s="17"/>
      <c r="BN12" s="17">
        <v>0.30692313712374297</v>
      </c>
      <c r="BO12" s="17"/>
      <c r="BP12" s="17">
        <v>0.187293320149128</v>
      </c>
      <c r="BQ12" s="17">
        <v>0.29498701549033601</v>
      </c>
    </row>
    <row r="13" spans="2:69" x14ac:dyDescent="0.35">
      <c r="B13" s="18" t="s">
        <v>141</v>
      </c>
      <c r="C13" s="19">
        <v>0.101684078330885</v>
      </c>
      <c r="D13" s="19">
        <v>9.5892546010444696E-2</v>
      </c>
      <c r="E13" s="19">
        <v>0.10722400567297501</v>
      </c>
      <c r="F13" s="19"/>
      <c r="G13" s="19">
        <v>0.138681625806786</v>
      </c>
      <c r="H13" s="19">
        <v>0.13540915456824501</v>
      </c>
      <c r="I13" s="19">
        <v>0.101859864899916</v>
      </c>
      <c r="J13" s="19">
        <v>3.2396579751525899E-2</v>
      </c>
      <c r="K13" s="19">
        <v>3.2892355664629801E-2</v>
      </c>
      <c r="L13" s="19"/>
      <c r="M13" s="19">
        <v>0.103265699941164</v>
      </c>
      <c r="N13" s="19">
        <v>8.2152206600352495E-2</v>
      </c>
      <c r="O13" s="19">
        <v>6.9809729102229198E-2</v>
      </c>
      <c r="P13" s="19">
        <v>0.10242258219741</v>
      </c>
      <c r="Q13" s="19">
        <v>0.17371002522685799</v>
      </c>
      <c r="R13" s="19"/>
      <c r="S13" s="19">
        <v>0.13897723759286201</v>
      </c>
      <c r="T13" s="19">
        <v>0.108876734391329</v>
      </c>
      <c r="U13" s="19">
        <v>4.3084710823923698E-2</v>
      </c>
      <c r="V13" s="19">
        <v>6.6829206467212701E-2</v>
      </c>
      <c r="W13" s="19"/>
      <c r="X13" s="19">
        <v>8.4676638627302903E-2</v>
      </c>
      <c r="Y13" s="19">
        <v>0.22037124133161701</v>
      </c>
      <c r="Z13" s="19">
        <v>8.2390197188752498E-2</v>
      </c>
      <c r="AA13" s="19"/>
      <c r="AB13" s="19">
        <v>0.12716885169686101</v>
      </c>
      <c r="AC13" s="19">
        <v>5.8941702709742402E-2</v>
      </c>
      <c r="AD13" s="19"/>
      <c r="AE13" s="19">
        <v>0.14030850153820601</v>
      </c>
      <c r="AF13" s="19">
        <v>9.2882822752422503E-2</v>
      </c>
      <c r="AG13" s="19"/>
      <c r="AH13" s="19">
        <v>0.11629970346985399</v>
      </c>
      <c r="AI13" s="19">
        <v>9.6803998628172502E-2</v>
      </c>
      <c r="AJ13" s="19"/>
      <c r="AK13" s="19">
        <v>8.0584547760967795E-2</v>
      </c>
      <c r="AL13" s="19">
        <v>0.127427264706794</v>
      </c>
      <c r="AM13" s="19">
        <v>8.6523185908518402E-2</v>
      </c>
      <c r="AN13" s="19">
        <v>9.4384638810052796E-2</v>
      </c>
      <c r="AO13" s="19">
        <v>9.94194281492978E-2</v>
      </c>
      <c r="AP13" s="19"/>
      <c r="AQ13" s="19">
        <v>0.16151516955332801</v>
      </c>
      <c r="AR13" s="19">
        <v>8.4227746681330998E-2</v>
      </c>
      <c r="AS13" s="19"/>
      <c r="AT13" s="19">
        <v>0.13211747467170201</v>
      </c>
      <c r="AU13" s="19">
        <v>8.8482267253205002E-2</v>
      </c>
      <c r="AV13" s="19"/>
      <c r="AW13" s="19">
        <v>0.18038750339683601</v>
      </c>
      <c r="AX13" s="19">
        <v>0.140465607824972</v>
      </c>
      <c r="AY13" s="19">
        <v>3.6607730934973999E-2</v>
      </c>
      <c r="AZ13" s="19">
        <v>0.10436229145324501</v>
      </c>
      <c r="BA13" s="19">
        <v>4.49661946841294E-2</v>
      </c>
      <c r="BB13" s="19"/>
      <c r="BC13" s="19">
        <v>5.8640850115474701E-2</v>
      </c>
      <c r="BD13" s="19"/>
      <c r="BE13" s="19">
        <v>0.121996331119009</v>
      </c>
      <c r="BF13" s="19">
        <v>0</v>
      </c>
      <c r="BG13" s="19">
        <v>0.100140235479943</v>
      </c>
      <c r="BH13" s="19">
        <v>4.3233101749975002E-2</v>
      </c>
      <c r="BI13" s="19"/>
      <c r="BJ13" s="19">
        <v>0.106012597080132</v>
      </c>
      <c r="BK13" s="19"/>
      <c r="BL13" s="19">
        <v>8.5731319904353398E-2</v>
      </c>
      <c r="BM13" s="19"/>
      <c r="BN13" s="19">
        <v>4.1397459485939002E-2</v>
      </c>
      <c r="BO13" s="19"/>
      <c r="BP13" s="19">
        <v>8.1957785695232793E-2</v>
      </c>
      <c r="BQ13" s="19">
        <v>5.5342056128790201E-2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390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383</v>
      </c>
      <c r="C9" s="17">
        <v>2.7594366941375299E-2</v>
      </c>
      <c r="D9" s="17">
        <v>2.5629059390016001E-2</v>
      </c>
      <c r="E9" s="17">
        <v>2.9323616437296501E-2</v>
      </c>
      <c r="F9" s="17"/>
      <c r="G9" s="17">
        <v>2.3906271205250299E-2</v>
      </c>
      <c r="H9" s="17">
        <v>1.2205536819024801E-2</v>
      </c>
      <c r="I9" s="17">
        <v>1.26730183882702E-2</v>
      </c>
      <c r="J9" s="17">
        <v>8.13517861067381E-3</v>
      </c>
      <c r="K9" s="17">
        <v>0.109394417452573</v>
      </c>
      <c r="L9" s="17"/>
      <c r="M9" s="17">
        <v>2.9804585639624102E-2</v>
      </c>
      <c r="N9" s="17">
        <v>1.39468489786334E-2</v>
      </c>
      <c r="O9" s="17">
        <v>5.5669219828698401E-2</v>
      </c>
      <c r="P9" s="17">
        <v>3.3689691507564401E-2</v>
      </c>
      <c r="Q9" s="17">
        <v>2.0256578217214501E-2</v>
      </c>
      <c r="R9" s="17"/>
      <c r="S9" s="17">
        <v>4.16173258255686E-3</v>
      </c>
      <c r="T9" s="17">
        <v>1.2167531275666801E-2</v>
      </c>
      <c r="U9" s="17">
        <v>8.8447406766788597E-2</v>
      </c>
      <c r="V9" s="17">
        <v>4.9431530892336704E-3</v>
      </c>
      <c r="W9" s="17"/>
      <c r="X9" s="17">
        <v>2.4581401332984299E-2</v>
      </c>
      <c r="Y9" s="17">
        <v>0</v>
      </c>
      <c r="Z9" s="17">
        <v>8.3093521270958703E-2</v>
      </c>
      <c r="AA9" s="17"/>
      <c r="AB9" s="17">
        <v>1.4124925532667599E-2</v>
      </c>
      <c r="AC9" s="17">
        <v>5.5283254813706398E-2</v>
      </c>
      <c r="AD9" s="17"/>
      <c r="AE9" s="17">
        <v>7.6955700481051895E-2</v>
      </c>
      <c r="AF9" s="17">
        <v>1.7541135746387899E-2</v>
      </c>
      <c r="AG9" s="17"/>
      <c r="AH9" s="17">
        <v>1.44621521889189E-2</v>
      </c>
      <c r="AI9" s="17">
        <v>4.3577199522144103E-2</v>
      </c>
      <c r="AJ9" s="17"/>
      <c r="AK9" s="17">
        <v>0.140231007674227</v>
      </c>
      <c r="AL9" s="17">
        <v>7.6009368876836202E-3</v>
      </c>
      <c r="AM9" s="17">
        <v>1.8578211262683501E-2</v>
      </c>
      <c r="AN9" s="17">
        <v>2.3273241427916098E-2</v>
      </c>
      <c r="AO9" s="17">
        <v>0</v>
      </c>
      <c r="AP9" s="17"/>
      <c r="AQ9" s="17">
        <v>1.24326660020837E-2</v>
      </c>
      <c r="AR9" s="17">
        <v>3.1741943668583801E-2</v>
      </c>
      <c r="AS9" s="17"/>
      <c r="AT9" s="17">
        <v>1.85955586089116E-2</v>
      </c>
      <c r="AU9" s="17">
        <v>3.2652502466684399E-2</v>
      </c>
      <c r="AV9" s="17"/>
      <c r="AW9" s="17">
        <v>1.08569030565002E-2</v>
      </c>
      <c r="AX9" s="17">
        <v>1.1860486519144901E-2</v>
      </c>
      <c r="AY9" s="17">
        <v>5.5576181535911297E-2</v>
      </c>
      <c r="AZ9" s="17">
        <v>0</v>
      </c>
      <c r="BA9" s="17">
        <v>4.4918083484353902E-2</v>
      </c>
      <c r="BB9" s="17"/>
      <c r="BC9" s="17">
        <v>4.0684063305732703E-2</v>
      </c>
      <c r="BD9" s="17"/>
      <c r="BE9" s="17">
        <v>1.5954642324976301E-2</v>
      </c>
      <c r="BF9" s="17">
        <v>7.9204291204683502E-2</v>
      </c>
      <c r="BG9" s="17">
        <v>0</v>
      </c>
      <c r="BH9" s="17">
        <v>2.4454175973672099E-2</v>
      </c>
      <c r="BI9" s="17"/>
      <c r="BJ9" s="17">
        <v>2.0139681311145199E-2</v>
      </c>
      <c r="BK9" s="17"/>
      <c r="BL9" s="17">
        <v>1.3250234517208999E-2</v>
      </c>
      <c r="BM9" s="17"/>
      <c r="BN9" s="17">
        <v>1.6230829228600099E-2</v>
      </c>
      <c r="BO9" s="17"/>
      <c r="BP9" s="17">
        <v>2.9388620525331199E-2</v>
      </c>
      <c r="BQ9" s="17">
        <v>2.1360129812513201E-2</v>
      </c>
    </row>
    <row r="10" spans="2:69" x14ac:dyDescent="0.35">
      <c r="B10" s="18" t="s">
        <v>384</v>
      </c>
      <c r="C10" s="17">
        <v>0.15470265808111999</v>
      </c>
      <c r="D10" s="17">
        <v>0.18605550477977201</v>
      </c>
      <c r="E10" s="17">
        <v>0.126347439248925</v>
      </c>
      <c r="F10" s="17"/>
      <c r="G10" s="17">
        <v>0.13678541194802599</v>
      </c>
      <c r="H10" s="17">
        <v>0.126891499695544</v>
      </c>
      <c r="I10" s="17">
        <v>0.145565654036662</v>
      </c>
      <c r="J10" s="17">
        <v>0.16341834743981301</v>
      </c>
      <c r="K10" s="17">
        <v>0.24877090404604199</v>
      </c>
      <c r="L10" s="17"/>
      <c r="M10" s="17">
        <v>0.15744552271096901</v>
      </c>
      <c r="N10" s="17">
        <v>0.175669862744667</v>
      </c>
      <c r="O10" s="17">
        <v>0.16891781696981301</v>
      </c>
      <c r="P10" s="17">
        <v>0.138174292336805</v>
      </c>
      <c r="Q10" s="17">
        <v>0.100698452121165</v>
      </c>
      <c r="R10" s="17"/>
      <c r="S10" s="17">
        <v>8.6394248425761794E-2</v>
      </c>
      <c r="T10" s="17">
        <v>9.8233865920601099E-2</v>
      </c>
      <c r="U10" s="17">
        <v>0.208258712273481</v>
      </c>
      <c r="V10" s="17">
        <v>0.271596247372272</v>
      </c>
      <c r="W10" s="17"/>
      <c r="X10" s="17">
        <v>0.13945444646108901</v>
      </c>
      <c r="Y10" s="17">
        <v>0.16689698422704299</v>
      </c>
      <c r="Z10" s="17">
        <v>0.251576036764042</v>
      </c>
      <c r="AA10" s="17"/>
      <c r="AB10" s="17">
        <v>0.12005477195115601</v>
      </c>
      <c r="AC10" s="17">
        <v>0.22592769295492399</v>
      </c>
      <c r="AD10" s="17"/>
      <c r="AE10" s="17">
        <v>0.154754245515385</v>
      </c>
      <c r="AF10" s="17">
        <v>0.15481958229621801</v>
      </c>
      <c r="AG10" s="17"/>
      <c r="AH10" s="17">
        <v>0.15536231322387201</v>
      </c>
      <c r="AI10" s="17">
        <v>0.10655875677733299</v>
      </c>
      <c r="AJ10" s="17"/>
      <c r="AK10" s="17">
        <v>0.14553094931942001</v>
      </c>
      <c r="AL10" s="17">
        <v>0.14568687412015499</v>
      </c>
      <c r="AM10" s="17">
        <v>0.16980603082013701</v>
      </c>
      <c r="AN10" s="17">
        <v>0.166278657413653</v>
      </c>
      <c r="AO10" s="17">
        <v>0.106982096374707</v>
      </c>
      <c r="AP10" s="17"/>
      <c r="AQ10" s="17">
        <v>0.143757216118265</v>
      </c>
      <c r="AR10" s="17">
        <v>0.157696851182272</v>
      </c>
      <c r="AS10" s="17"/>
      <c r="AT10" s="17">
        <v>0.141510713154331</v>
      </c>
      <c r="AU10" s="17">
        <v>0.16365367264484401</v>
      </c>
      <c r="AV10" s="17"/>
      <c r="AW10" s="17">
        <v>8.9990642915069599E-2</v>
      </c>
      <c r="AX10" s="17">
        <v>0.10358209658902499</v>
      </c>
      <c r="AY10" s="17">
        <v>0.22839695310785399</v>
      </c>
      <c r="AZ10" s="17">
        <v>0.23381972795531999</v>
      </c>
      <c r="BA10" s="17">
        <v>0.13071631108373699</v>
      </c>
      <c r="BB10" s="17"/>
      <c r="BC10" s="17">
        <v>0.132662122576127</v>
      </c>
      <c r="BD10" s="17"/>
      <c r="BE10" s="17">
        <v>0.107826831247876</v>
      </c>
      <c r="BF10" s="17">
        <v>0.30469258226873103</v>
      </c>
      <c r="BG10" s="17">
        <v>0.21781596383264201</v>
      </c>
      <c r="BH10" s="17">
        <v>9.4557609552526803E-2</v>
      </c>
      <c r="BI10" s="17"/>
      <c r="BJ10" s="17">
        <v>0.14295457133245701</v>
      </c>
      <c r="BK10" s="17"/>
      <c r="BL10" s="17">
        <v>0.17916044783131499</v>
      </c>
      <c r="BM10" s="17"/>
      <c r="BN10" s="17">
        <v>0.217599198860947</v>
      </c>
      <c r="BO10" s="17"/>
      <c r="BP10" s="17">
        <v>0.13464277968112101</v>
      </c>
      <c r="BQ10" s="17">
        <v>0.233265852389163</v>
      </c>
    </row>
    <row r="11" spans="2:69" x14ac:dyDescent="0.35">
      <c r="B11" s="18" t="s">
        <v>385</v>
      </c>
      <c r="C11" s="17">
        <v>0.29316360637314498</v>
      </c>
      <c r="D11" s="17">
        <v>0.295580975056909</v>
      </c>
      <c r="E11" s="17">
        <v>0.29165695474187497</v>
      </c>
      <c r="F11" s="17"/>
      <c r="G11" s="17">
        <v>0.29446143154911403</v>
      </c>
      <c r="H11" s="17">
        <v>0.29348808118576097</v>
      </c>
      <c r="I11" s="17">
        <v>0.29661769814932398</v>
      </c>
      <c r="J11" s="17">
        <v>0.288218988125372</v>
      </c>
      <c r="K11" s="17">
        <v>0.28936132999927999</v>
      </c>
      <c r="L11" s="17"/>
      <c r="M11" s="17">
        <v>0.262810529726895</v>
      </c>
      <c r="N11" s="17">
        <v>0.29386713131417302</v>
      </c>
      <c r="O11" s="17">
        <v>0.24880093257115299</v>
      </c>
      <c r="P11" s="17">
        <v>0.31201454988538302</v>
      </c>
      <c r="Q11" s="17">
        <v>0.34462511968633502</v>
      </c>
      <c r="R11" s="17"/>
      <c r="S11" s="17">
        <v>0.29266006955523599</v>
      </c>
      <c r="T11" s="17">
        <v>0.29714509693098901</v>
      </c>
      <c r="U11" s="17">
        <v>0.21623590573090701</v>
      </c>
      <c r="V11" s="17">
        <v>0.34241918112733399</v>
      </c>
      <c r="W11" s="17"/>
      <c r="X11" s="17">
        <v>0.30996749824298098</v>
      </c>
      <c r="Y11" s="17">
        <v>0.27472243870143398</v>
      </c>
      <c r="Z11" s="17">
        <v>0.192468941111681</v>
      </c>
      <c r="AA11" s="17"/>
      <c r="AB11" s="17">
        <v>0.28239545474536698</v>
      </c>
      <c r="AC11" s="17">
        <v>0.31529950154256597</v>
      </c>
      <c r="AD11" s="17"/>
      <c r="AE11" s="17">
        <v>0.25437422634095302</v>
      </c>
      <c r="AF11" s="17">
        <v>0.30132308202553898</v>
      </c>
      <c r="AG11" s="17"/>
      <c r="AH11" s="17">
        <v>0.31375880999022099</v>
      </c>
      <c r="AI11" s="17">
        <v>0.23203923275072399</v>
      </c>
      <c r="AJ11" s="17"/>
      <c r="AK11" s="17">
        <v>0.26691456092746402</v>
      </c>
      <c r="AL11" s="17">
        <v>0.28392006801428599</v>
      </c>
      <c r="AM11" s="17">
        <v>0.292741334705236</v>
      </c>
      <c r="AN11" s="17">
        <v>0.33127936315904699</v>
      </c>
      <c r="AO11" s="17">
        <v>0.28217772997345603</v>
      </c>
      <c r="AP11" s="17"/>
      <c r="AQ11" s="17">
        <v>0.29410288443893201</v>
      </c>
      <c r="AR11" s="17">
        <v>0.29290666106986901</v>
      </c>
      <c r="AS11" s="17"/>
      <c r="AT11" s="17">
        <v>0.30266485789762099</v>
      </c>
      <c r="AU11" s="17">
        <v>0.28051025055550699</v>
      </c>
      <c r="AV11" s="17"/>
      <c r="AW11" s="17">
        <v>0.260267840140888</v>
      </c>
      <c r="AX11" s="17">
        <v>0.31563130863209998</v>
      </c>
      <c r="AY11" s="17">
        <v>0.29520872647131102</v>
      </c>
      <c r="AZ11" s="17">
        <v>0.301529354075668</v>
      </c>
      <c r="BA11" s="17">
        <v>0.23800078969542601</v>
      </c>
      <c r="BB11" s="17"/>
      <c r="BC11" s="17">
        <v>0.26322178672303498</v>
      </c>
      <c r="BD11" s="17"/>
      <c r="BE11" s="17">
        <v>0.29885769303301701</v>
      </c>
      <c r="BF11" s="17">
        <v>0.301638256483998</v>
      </c>
      <c r="BG11" s="17">
        <v>0.29550235670782898</v>
      </c>
      <c r="BH11" s="17">
        <v>0.28548966644446</v>
      </c>
      <c r="BI11" s="17"/>
      <c r="BJ11" s="17">
        <v>0.29988125830963303</v>
      </c>
      <c r="BK11" s="17"/>
      <c r="BL11" s="17">
        <v>0.30447383468476802</v>
      </c>
      <c r="BM11" s="17"/>
      <c r="BN11" s="17">
        <v>0.29298675474291402</v>
      </c>
      <c r="BO11" s="17"/>
      <c r="BP11" s="17">
        <v>0.26818564870620099</v>
      </c>
      <c r="BQ11" s="17">
        <v>0.44559112653107202</v>
      </c>
    </row>
    <row r="12" spans="2:69" x14ac:dyDescent="0.35">
      <c r="B12" s="18" t="s">
        <v>386</v>
      </c>
      <c r="C12" s="17">
        <v>0.36085324099534799</v>
      </c>
      <c r="D12" s="17">
        <v>0.376545289828083</v>
      </c>
      <c r="E12" s="17">
        <v>0.34814822401320999</v>
      </c>
      <c r="F12" s="17"/>
      <c r="G12" s="17">
        <v>0.35279776712121202</v>
      </c>
      <c r="H12" s="17">
        <v>0.39184213287938202</v>
      </c>
      <c r="I12" s="17">
        <v>0.39223849989037401</v>
      </c>
      <c r="J12" s="17">
        <v>0.37983109014380101</v>
      </c>
      <c r="K12" s="17">
        <v>0.247430749153736</v>
      </c>
      <c r="L12" s="17"/>
      <c r="M12" s="17">
        <v>0.35565347037747602</v>
      </c>
      <c r="N12" s="17">
        <v>0.35919966815814403</v>
      </c>
      <c r="O12" s="17">
        <v>0.32775001326985198</v>
      </c>
      <c r="P12" s="17">
        <v>0.36407364794066999</v>
      </c>
      <c r="Q12" s="17">
        <v>0.404056009094028</v>
      </c>
      <c r="R12" s="17"/>
      <c r="S12" s="17">
        <v>0.37408798007948602</v>
      </c>
      <c r="T12" s="17">
        <v>0.443567655320384</v>
      </c>
      <c r="U12" s="17">
        <v>0.360645401593638</v>
      </c>
      <c r="V12" s="17">
        <v>0.29859547330790998</v>
      </c>
      <c r="W12" s="17"/>
      <c r="X12" s="17">
        <v>0.36711489893772897</v>
      </c>
      <c r="Y12" s="17">
        <v>0.364808789989988</v>
      </c>
      <c r="Z12" s="17">
        <v>0.310211161456179</v>
      </c>
      <c r="AA12" s="17"/>
      <c r="AB12" s="17">
        <v>0.40048905265870699</v>
      </c>
      <c r="AC12" s="17">
        <v>0.27937461752651899</v>
      </c>
      <c r="AD12" s="17"/>
      <c r="AE12" s="17">
        <v>0.32704815873090998</v>
      </c>
      <c r="AF12" s="17">
        <v>0.36805105580582498</v>
      </c>
      <c r="AG12" s="17"/>
      <c r="AH12" s="17">
        <v>0.359911277341189</v>
      </c>
      <c r="AI12" s="17">
        <v>0.44538451931767498</v>
      </c>
      <c r="AJ12" s="17"/>
      <c r="AK12" s="17">
        <v>0.28287909727969801</v>
      </c>
      <c r="AL12" s="17">
        <v>0.40548856984995002</v>
      </c>
      <c r="AM12" s="17">
        <v>0.36114887135120999</v>
      </c>
      <c r="AN12" s="17">
        <v>0.34065818416780203</v>
      </c>
      <c r="AO12" s="17">
        <v>0.34330068936648001</v>
      </c>
      <c r="AP12" s="17"/>
      <c r="AQ12" s="17">
        <v>0.37393600108429398</v>
      </c>
      <c r="AR12" s="17">
        <v>0.35727437134940099</v>
      </c>
      <c r="AS12" s="17"/>
      <c r="AT12" s="17">
        <v>0.37117665079210099</v>
      </c>
      <c r="AU12" s="17">
        <v>0.35925114703557298</v>
      </c>
      <c r="AV12" s="17"/>
      <c r="AW12" s="17">
        <v>0.459593849437401</v>
      </c>
      <c r="AX12" s="17">
        <v>0.40601854492718598</v>
      </c>
      <c r="AY12" s="17">
        <v>0.27821003547825501</v>
      </c>
      <c r="AZ12" s="17">
        <v>0.28821531036649001</v>
      </c>
      <c r="BA12" s="17">
        <v>0.36517872772346399</v>
      </c>
      <c r="BB12" s="17"/>
      <c r="BC12" s="17">
        <v>0.37534668995487802</v>
      </c>
      <c r="BD12" s="17"/>
      <c r="BE12" s="17">
        <v>0.41086005060592701</v>
      </c>
      <c r="BF12" s="17">
        <v>0.204212985516391</v>
      </c>
      <c r="BG12" s="17">
        <v>0.311702699416675</v>
      </c>
      <c r="BH12" s="17">
        <v>0.41727899471320301</v>
      </c>
      <c r="BI12" s="17"/>
      <c r="BJ12" s="17">
        <v>0.37402570138512398</v>
      </c>
      <c r="BK12" s="17"/>
      <c r="BL12" s="17">
        <v>0.35745255762945199</v>
      </c>
      <c r="BM12" s="17"/>
      <c r="BN12" s="17">
        <v>0.37625823348771997</v>
      </c>
      <c r="BO12" s="17"/>
      <c r="BP12" s="17">
        <v>0.38890830904943002</v>
      </c>
      <c r="BQ12" s="17">
        <v>0.23100913702447701</v>
      </c>
    </row>
    <row r="13" spans="2:69" x14ac:dyDescent="0.35">
      <c r="B13" s="18" t="s">
        <v>387</v>
      </c>
      <c r="C13" s="17">
        <v>0.119764726730128</v>
      </c>
      <c r="D13" s="17">
        <v>8.22926356388686E-2</v>
      </c>
      <c r="E13" s="17">
        <v>0.151965260497572</v>
      </c>
      <c r="F13" s="17"/>
      <c r="G13" s="17">
        <v>0.15574230926150701</v>
      </c>
      <c r="H13" s="17">
        <v>0.13199365649051401</v>
      </c>
      <c r="I13" s="17">
        <v>0.10733721809043401</v>
      </c>
      <c r="J13" s="17">
        <v>9.8484138891102205E-2</v>
      </c>
      <c r="K13" s="17">
        <v>6.6802854466544798E-2</v>
      </c>
      <c r="L13" s="17"/>
      <c r="M13" s="17">
        <v>0.114873407438653</v>
      </c>
      <c r="N13" s="17">
        <v>0.117602847741707</v>
      </c>
      <c r="O13" s="17">
        <v>0.141804496881033</v>
      </c>
      <c r="P13" s="17">
        <v>0.10564871428439999</v>
      </c>
      <c r="Q13" s="17">
        <v>0.112967246724528</v>
      </c>
      <c r="R13" s="17"/>
      <c r="S13" s="17">
        <v>0.22341662075990101</v>
      </c>
      <c r="T13" s="17">
        <v>0.104299157142444</v>
      </c>
      <c r="U13" s="17">
        <v>8.9361360366115195E-2</v>
      </c>
      <c r="V13" s="17">
        <v>3.40206109965044E-2</v>
      </c>
      <c r="W13" s="17"/>
      <c r="X13" s="17">
        <v>0.11334134948141</v>
      </c>
      <c r="Y13" s="17">
        <v>0.14730027720795</v>
      </c>
      <c r="Z13" s="17">
        <v>0.133431327025297</v>
      </c>
      <c r="AA13" s="17"/>
      <c r="AB13" s="17">
        <v>0.13883197772527101</v>
      </c>
      <c r="AC13" s="17">
        <v>8.0568522610127105E-2</v>
      </c>
      <c r="AD13" s="17"/>
      <c r="AE13" s="17">
        <v>0.15092626491578501</v>
      </c>
      <c r="AF13" s="17">
        <v>0.11267862751063699</v>
      </c>
      <c r="AG13" s="17"/>
      <c r="AH13" s="17">
        <v>0.109800537672537</v>
      </c>
      <c r="AI13" s="17">
        <v>0.13703144731903499</v>
      </c>
      <c r="AJ13" s="17"/>
      <c r="AK13" s="17">
        <v>0.104700366653808</v>
      </c>
      <c r="AL13" s="17">
        <v>0.10153459534366201</v>
      </c>
      <c r="AM13" s="17">
        <v>0.12165185001883599</v>
      </c>
      <c r="AN13" s="17">
        <v>0.110660234160777</v>
      </c>
      <c r="AO13" s="17">
        <v>0.21840664010574601</v>
      </c>
      <c r="AP13" s="17"/>
      <c r="AQ13" s="17">
        <v>0.11652395969252401</v>
      </c>
      <c r="AR13" s="17">
        <v>0.12065125852476601</v>
      </c>
      <c r="AS13" s="17"/>
      <c r="AT13" s="17">
        <v>0.11794651563236</v>
      </c>
      <c r="AU13" s="17">
        <v>0.123116320905707</v>
      </c>
      <c r="AV13" s="17"/>
      <c r="AW13" s="17">
        <v>0.11024081189198399</v>
      </c>
      <c r="AX13" s="17">
        <v>0.12475091046258401</v>
      </c>
      <c r="AY13" s="17">
        <v>8.8546543483028997E-2</v>
      </c>
      <c r="AZ13" s="17">
        <v>0.145939252333396</v>
      </c>
      <c r="BA13" s="17">
        <v>0.180848063591805</v>
      </c>
      <c r="BB13" s="17"/>
      <c r="BC13" s="17">
        <v>0.15040538475977899</v>
      </c>
      <c r="BD13" s="17"/>
      <c r="BE13" s="17">
        <v>0.138223241527311</v>
      </c>
      <c r="BF13" s="17">
        <v>6.9790558501479499E-2</v>
      </c>
      <c r="BG13" s="17">
        <v>0.13131071589398799</v>
      </c>
      <c r="BH13" s="17">
        <v>0.146351219700847</v>
      </c>
      <c r="BI13" s="17"/>
      <c r="BJ13" s="17">
        <v>0.115803810576767</v>
      </c>
      <c r="BK13" s="17"/>
      <c r="BL13" s="17">
        <v>9.3042132459788707E-2</v>
      </c>
      <c r="BM13" s="17"/>
      <c r="BN13" s="17">
        <v>7.0953575224370694E-2</v>
      </c>
      <c r="BO13" s="17"/>
      <c r="BP13" s="17">
        <v>0.13858764122153999</v>
      </c>
      <c r="BQ13" s="17">
        <v>3.0530555283291599E-2</v>
      </c>
    </row>
    <row r="14" spans="2:69" x14ac:dyDescent="0.35">
      <c r="B14" s="18" t="s">
        <v>141</v>
      </c>
      <c r="C14" s="19">
        <v>4.3921400878882598E-2</v>
      </c>
      <c r="D14" s="19">
        <v>3.3896535306351498E-2</v>
      </c>
      <c r="E14" s="19">
        <v>5.2558505061121703E-2</v>
      </c>
      <c r="F14" s="19"/>
      <c r="G14" s="19">
        <v>3.6306808914890798E-2</v>
      </c>
      <c r="H14" s="19">
        <v>4.3579092929774403E-2</v>
      </c>
      <c r="I14" s="19">
        <v>4.5567911444936E-2</v>
      </c>
      <c r="J14" s="19">
        <v>6.1912256789238E-2</v>
      </c>
      <c r="K14" s="19">
        <v>3.8239744881825001E-2</v>
      </c>
      <c r="L14" s="19"/>
      <c r="M14" s="19">
        <v>7.9412484106382394E-2</v>
      </c>
      <c r="N14" s="19">
        <v>3.9713641062675102E-2</v>
      </c>
      <c r="O14" s="19">
        <v>5.7057520479450299E-2</v>
      </c>
      <c r="P14" s="19">
        <v>4.6399104045176699E-2</v>
      </c>
      <c r="Q14" s="19">
        <v>1.7396594156729402E-2</v>
      </c>
      <c r="R14" s="19"/>
      <c r="S14" s="19">
        <v>1.9279348597058699E-2</v>
      </c>
      <c r="T14" s="19">
        <v>4.4586693409915001E-2</v>
      </c>
      <c r="U14" s="19">
        <v>3.7051213269070099E-2</v>
      </c>
      <c r="V14" s="19">
        <v>4.8425334106745599E-2</v>
      </c>
      <c r="W14" s="19"/>
      <c r="X14" s="19">
        <v>4.5540405543806797E-2</v>
      </c>
      <c r="Y14" s="19">
        <v>4.6271509873585102E-2</v>
      </c>
      <c r="Z14" s="19">
        <v>2.9219012371842601E-2</v>
      </c>
      <c r="AA14" s="19"/>
      <c r="AB14" s="19">
        <v>4.4103817386831397E-2</v>
      </c>
      <c r="AC14" s="19">
        <v>4.3546410552157501E-2</v>
      </c>
      <c r="AD14" s="19"/>
      <c r="AE14" s="19">
        <v>3.5941404015914703E-2</v>
      </c>
      <c r="AF14" s="19">
        <v>4.5586516615392897E-2</v>
      </c>
      <c r="AG14" s="19"/>
      <c r="AH14" s="19">
        <v>4.6704909583261803E-2</v>
      </c>
      <c r="AI14" s="19">
        <v>3.5408844313089501E-2</v>
      </c>
      <c r="AJ14" s="19"/>
      <c r="AK14" s="19">
        <v>5.9744018145383597E-2</v>
      </c>
      <c r="AL14" s="19">
        <v>5.5768955784262803E-2</v>
      </c>
      <c r="AM14" s="19">
        <v>3.60737018418976E-2</v>
      </c>
      <c r="AN14" s="19">
        <v>2.7850319670804501E-2</v>
      </c>
      <c r="AO14" s="19">
        <v>4.9132844179611099E-2</v>
      </c>
      <c r="AP14" s="19"/>
      <c r="AQ14" s="19">
        <v>5.9247272663900299E-2</v>
      </c>
      <c r="AR14" s="19">
        <v>3.9728914205109003E-2</v>
      </c>
      <c r="AS14" s="19"/>
      <c r="AT14" s="19">
        <v>4.8105703914676202E-2</v>
      </c>
      <c r="AU14" s="19">
        <v>4.0816106391685002E-2</v>
      </c>
      <c r="AV14" s="19"/>
      <c r="AW14" s="19">
        <v>6.9049952558156796E-2</v>
      </c>
      <c r="AX14" s="19">
        <v>3.81566528699607E-2</v>
      </c>
      <c r="AY14" s="19">
        <v>5.4061559923639799E-2</v>
      </c>
      <c r="AZ14" s="19">
        <v>3.0496355269125801E-2</v>
      </c>
      <c r="BA14" s="19">
        <v>4.0338024421214501E-2</v>
      </c>
      <c r="BB14" s="19"/>
      <c r="BC14" s="19">
        <v>3.76799526804482E-2</v>
      </c>
      <c r="BD14" s="19"/>
      <c r="BE14" s="19">
        <v>2.8277541260893099E-2</v>
      </c>
      <c r="BF14" s="19">
        <v>4.04613260247179E-2</v>
      </c>
      <c r="BG14" s="19">
        <v>4.3668264148864898E-2</v>
      </c>
      <c r="BH14" s="19">
        <v>3.18683336152914E-2</v>
      </c>
      <c r="BI14" s="19"/>
      <c r="BJ14" s="19">
        <v>4.7194977084874697E-2</v>
      </c>
      <c r="BK14" s="19"/>
      <c r="BL14" s="19">
        <v>5.2620792877467099E-2</v>
      </c>
      <c r="BM14" s="19"/>
      <c r="BN14" s="19">
        <v>2.5971408455448299E-2</v>
      </c>
      <c r="BO14" s="19"/>
      <c r="BP14" s="19">
        <v>4.0287000816376997E-2</v>
      </c>
      <c r="BQ14" s="19">
        <v>3.82431989594837E-2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391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383</v>
      </c>
      <c r="C9" s="17">
        <v>2.5333661007996101E-2</v>
      </c>
      <c r="D9" s="17">
        <v>2.3271036234721001E-2</v>
      </c>
      <c r="E9" s="17">
        <v>2.71416598283649E-2</v>
      </c>
      <c r="F9" s="17"/>
      <c r="G9" s="17">
        <v>1.21158429039229E-2</v>
      </c>
      <c r="H9" s="17">
        <v>5.0602739963897603E-3</v>
      </c>
      <c r="I9" s="17">
        <v>1.8970327573261999E-2</v>
      </c>
      <c r="J9" s="17">
        <v>1.148712289568E-2</v>
      </c>
      <c r="K9" s="17">
        <v>0.115336232160047</v>
      </c>
      <c r="L9" s="17"/>
      <c r="M9" s="17">
        <v>3.6205960383581898E-2</v>
      </c>
      <c r="N9" s="17">
        <v>1.1252239356594701E-2</v>
      </c>
      <c r="O9" s="17">
        <v>3.7994479196383997E-2</v>
      </c>
      <c r="P9" s="17">
        <v>2.4045062283915699E-2</v>
      </c>
      <c r="Q9" s="17">
        <v>3.8759713338418697E-2</v>
      </c>
      <c r="R9" s="17"/>
      <c r="S9" s="17">
        <v>1.8150407938495702E-2</v>
      </c>
      <c r="T9" s="17">
        <v>6.1680618334772098E-3</v>
      </c>
      <c r="U9" s="17">
        <v>8.21661671874961E-2</v>
      </c>
      <c r="V9" s="17">
        <v>1.7130557381242199E-2</v>
      </c>
      <c r="W9" s="17"/>
      <c r="X9" s="17">
        <v>1.7115416726470701E-2</v>
      </c>
      <c r="Y9" s="17">
        <v>0</v>
      </c>
      <c r="Z9" s="17">
        <v>0.116207307638337</v>
      </c>
      <c r="AA9" s="17"/>
      <c r="AB9" s="17">
        <v>1.13888223204679E-2</v>
      </c>
      <c r="AC9" s="17">
        <v>5.3999814495778897E-2</v>
      </c>
      <c r="AD9" s="17"/>
      <c r="AE9" s="17">
        <v>3.4966829963738497E-2</v>
      </c>
      <c r="AF9" s="17">
        <v>2.3388145771895599E-2</v>
      </c>
      <c r="AG9" s="17"/>
      <c r="AH9" s="17">
        <v>1.5370057226953599E-2</v>
      </c>
      <c r="AI9" s="17">
        <v>1.7879301990411899E-2</v>
      </c>
      <c r="AJ9" s="17"/>
      <c r="AK9" s="17">
        <v>9.56905584520963E-2</v>
      </c>
      <c r="AL9" s="17">
        <v>1.7658051242608899E-2</v>
      </c>
      <c r="AM9" s="17">
        <v>1.8936056169877299E-2</v>
      </c>
      <c r="AN9" s="17">
        <v>1.9764859681536899E-2</v>
      </c>
      <c r="AO9" s="17">
        <v>0</v>
      </c>
      <c r="AP9" s="17"/>
      <c r="AQ9" s="17">
        <v>3.9279785184925496E-3</v>
      </c>
      <c r="AR9" s="17">
        <v>3.11893173673298E-2</v>
      </c>
      <c r="AS9" s="17"/>
      <c r="AT9" s="17">
        <v>6.0902007311240403E-3</v>
      </c>
      <c r="AU9" s="17">
        <v>3.5160457310477899E-2</v>
      </c>
      <c r="AV9" s="17"/>
      <c r="AW9" s="17">
        <v>0</v>
      </c>
      <c r="AX9" s="17">
        <v>9.6398364049297709E-3</v>
      </c>
      <c r="AY9" s="17">
        <v>5.9177280482269501E-2</v>
      </c>
      <c r="AZ9" s="17">
        <v>3.2177459907674899E-2</v>
      </c>
      <c r="BA9" s="17">
        <v>1.09979021750942E-2</v>
      </c>
      <c r="BB9" s="17"/>
      <c r="BC9" s="17">
        <v>3.5595713331809997E-2</v>
      </c>
      <c r="BD9" s="17"/>
      <c r="BE9" s="17">
        <v>7.0754182785325E-3</v>
      </c>
      <c r="BF9" s="17">
        <v>9.1236928553987906E-2</v>
      </c>
      <c r="BG9" s="17">
        <v>2.9542785839598299E-2</v>
      </c>
      <c r="BH9" s="17">
        <v>1.2827168625826099E-2</v>
      </c>
      <c r="BI9" s="17"/>
      <c r="BJ9" s="17">
        <v>1.71727032105859E-2</v>
      </c>
      <c r="BK9" s="17"/>
      <c r="BL9" s="17">
        <v>1.3305325648029E-2</v>
      </c>
      <c r="BM9" s="17"/>
      <c r="BN9" s="17">
        <v>4.3750015046090898E-2</v>
      </c>
      <c r="BO9" s="17"/>
      <c r="BP9" s="17">
        <v>2.77653574590347E-2</v>
      </c>
      <c r="BQ9" s="17">
        <v>1.5190475883373701E-2</v>
      </c>
    </row>
    <row r="10" spans="2:69" x14ac:dyDescent="0.35">
      <c r="B10" s="18" t="s">
        <v>384</v>
      </c>
      <c r="C10" s="17">
        <v>0.109470524675073</v>
      </c>
      <c r="D10" s="17">
        <v>0.13158552551609601</v>
      </c>
      <c r="E10" s="17">
        <v>8.8911797163130205E-2</v>
      </c>
      <c r="F10" s="17"/>
      <c r="G10" s="17">
        <v>0.10321452819702601</v>
      </c>
      <c r="H10" s="17">
        <v>7.5937269132233795E-2</v>
      </c>
      <c r="I10" s="17">
        <v>8.9602939143610297E-2</v>
      </c>
      <c r="J10" s="17">
        <v>7.5548623098913206E-2</v>
      </c>
      <c r="K10" s="17">
        <v>0.25366837372998702</v>
      </c>
      <c r="L10" s="17"/>
      <c r="M10" s="17">
        <v>8.8529830441217594E-2</v>
      </c>
      <c r="N10" s="17">
        <v>0.10888948256632899</v>
      </c>
      <c r="O10" s="17">
        <v>0.15567296707994599</v>
      </c>
      <c r="P10" s="17">
        <v>0.12628755854864901</v>
      </c>
      <c r="Q10" s="17">
        <v>5.3372640922713599E-2</v>
      </c>
      <c r="R10" s="17"/>
      <c r="S10" s="17">
        <v>6.9178571295004598E-2</v>
      </c>
      <c r="T10" s="17">
        <v>8.8094134797305601E-2</v>
      </c>
      <c r="U10" s="17">
        <v>0.13359153603829901</v>
      </c>
      <c r="V10" s="17">
        <v>0.14296660673336101</v>
      </c>
      <c r="W10" s="17"/>
      <c r="X10" s="17">
        <v>0.105153901232105</v>
      </c>
      <c r="Y10" s="17">
        <v>8.5050740525427299E-2</v>
      </c>
      <c r="Z10" s="17">
        <v>0.170668451618152</v>
      </c>
      <c r="AA10" s="17"/>
      <c r="AB10" s="17">
        <v>8.5623469535614796E-2</v>
      </c>
      <c r="AC10" s="17">
        <v>0.15849248600265001</v>
      </c>
      <c r="AD10" s="17"/>
      <c r="AE10" s="17">
        <v>0.13570377017673099</v>
      </c>
      <c r="AF10" s="17">
        <v>0.10420580854508001</v>
      </c>
      <c r="AG10" s="17"/>
      <c r="AH10" s="17">
        <v>0.10076940655828499</v>
      </c>
      <c r="AI10" s="17">
        <v>7.0139541182380999E-2</v>
      </c>
      <c r="AJ10" s="17"/>
      <c r="AK10" s="17">
        <v>0.12044948174548099</v>
      </c>
      <c r="AL10" s="17">
        <v>0.116923980886509</v>
      </c>
      <c r="AM10" s="17">
        <v>0.109876742735617</v>
      </c>
      <c r="AN10" s="17">
        <v>9.8439763756174803E-2</v>
      </c>
      <c r="AO10" s="17">
        <v>8.9186263770577395E-2</v>
      </c>
      <c r="AP10" s="17"/>
      <c r="AQ10" s="17">
        <v>7.5307142066108196E-2</v>
      </c>
      <c r="AR10" s="17">
        <v>0.118816128522491</v>
      </c>
      <c r="AS10" s="17"/>
      <c r="AT10" s="17">
        <v>9.0303548154031493E-2</v>
      </c>
      <c r="AU10" s="17">
        <v>0.11970966852173601</v>
      </c>
      <c r="AV10" s="17"/>
      <c r="AW10" s="17">
        <v>0.102598986485643</v>
      </c>
      <c r="AX10" s="17">
        <v>7.2356233274979906E-2</v>
      </c>
      <c r="AY10" s="17">
        <v>0.178848919236579</v>
      </c>
      <c r="AZ10" s="17">
        <v>0.115237085255771</v>
      </c>
      <c r="BA10" s="17">
        <v>8.1947142581862503E-2</v>
      </c>
      <c r="BB10" s="17"/>
      <c r="BC10" s="17">
        <v>8.4899444196337104E-2</v>
      </c>
      <c r="BD10" s="17"/>
      <c r="BE10" s="17">
        <v>7.4580565313578998E-2</v>
      </c>
      <c r="BF10" s="17">
        <v>0.258666620177263</v>
      </c>
      <c r="BG10" s="17">
        <v>0.109596256369708</v>
      </c>
      <c r="BH10" s="17">
        <v>7.3960286976449602E-2</v>
      </c>
      <c r="BI10" s="17"/>
      <c r="BJ10" s="17">
        <v>9.4201262340320502E-2</v>
      </c>
      <c r="BK10" s="17"/>
      <c r="BL10" s="17">
        <v>0.10435606812135501</v>
      </c>
      <c r="BM10" s="17"/>
      <c r="BN10" s="17">
        <v>0.136226492086086</v>
      </c>
      <c r="BO10" s="17"/>
      <c r="BP10" s="17">
        <v>9.7092975819502506E-2</v>
      </c>
      <c r="BQ10" s="17">
        <v>0.16241499717410601</v>
      </c>
    </row>
    <row r="11" spans="2:69" x14ac:dyDescent="0.35">
      <c r="B11" s="18" t="s">
        <v>385</v>
      </c>
      <c r="C11" s="17">
        <v>0.33059118767856799</v>
      </c>
      <c r="D11" s="17">
        <v>0.32802849962709901</v>
      </c>
      <c r="E11" s="17">
        <v>0.33340479619129598</v>
      </c>
      <c r="F11" s="17"/>
      <c r="G11" s="17">
        <v>0.30708799142860099</v>
      </c>
      <c r="H11" s="17">
        <v>0.31826983167846701</v>
      </c>
      <c r="I11" s="17">
        <v>0.35537649632020202</v>
      </c>
      <c r="J11" s="17">
        <v>0.39129019582277103</v>
      </c>
      <c r="K11" s="17">
        <v>0.295006921126512</v>
      </c>
      <c r="L11" s="17"/>
      <c r="M11" s="17">
        <v>0.28545746134429001</v>
      </c>
      <c r="N11" s="17">
        <v>0.37203279040911902</v>
      </c>
      <c r="O11" s="17">
        <v>0.25749426584182</v>
      </c>
      <c r="P11" s="17">
        <v>0.33645608917570402</v>
      </c>
      <c r="Q11" s="17">
        <v>0.338782987478363</v>
      </c>
      <c r="R11" s="17"/>
      <c r="S11" s="17">
        <v>0.29326095289284398</v>
      </c>
      <c r="T11" s="17">
        <v>0.31991183353629599</v>
      </c>
      <c r="U11" s="17">
        <v>0.29550126439164798</v>
      </c>
      <c r="V11" s="17">
        <v>0.399601221473667</v>
      </c>
      <c r="W11" s="17"/>
      <c r="X11" s="17">
        <v>0.331444453637944</v>
      </c>
      <c r="Y11" s="17">
        <v>0.40310478697153102</v>
      </c>
      <c r="Z11" s="17">
        <v>0.23647444348156299</v>
      </c>
      <c r="AA11" s="17"/>
      <c r="AB11" s="17">
        <v>0.32071920660564601</v>
      </c>
      <c r="AC11" s="17">
        <v>0.35088484119482999</v>
      </c>
      <c r="AD11" s="17"/>
      <c r="AE11" s="17">
        <v>0.31447610777802798</v>
      </c>
      <c r="AF11" s="17">
        <v>0.33415306903269598</v>
      </c>
      <c r="AG11" s="17"/>
      <c r="AH11" s="17">
        <v>0.35464447172235097</v>
      </c>
      <c r="AI11" s="17">
        <v>0.32566768276749802</v>
      </c>
      <c r="AJ11" s="17"/>
      <c r="AK11" s="17">
        <v>0.31106303540561903</v>
      </c>
      <c r="AL11" s="17">
        <v>0.29920322132022698</v>
      </c>
      <c r="AM11" s="17">
        <v>0.36601192027021201</v>
      </c>
      <c r="AN11" s="17">
        <v>0.373816394895434</v>
      </c>
      <c r="AO11" s="17">
        <v>0.21909263079389699</v>
      </c>
      <c r="AP11" s="17"/>
      <c r="AQ11" s="17">
        <v>0.30691312944466997</v>
      </c>
      <c r="AR11" s="17">
        <v>0.33706846642648802</v>
      </c>
      <c r="AS11" s="17"/>
      <c r="AT11" s="17">
        <v>0.32808954977079802</v>
      </c>
      <c r="AU11" s="17">
        <v>0.33071462458657602</v>
      </c>
      <c r="AV11" s="17"/>
      <c r="AW11" s="17">
        <v>0.26649364242033702</v>
      </c>
      <c r="AX11" s="17">
        <v>0.35286711079793298</v>
      </c>
      <c r="AY11" s="17">
        <v>0.349443023181157</v>
      </c>
      <c r="AZ11" s="17">
        <v>0.399008140150591</v>
      </c>
      <c r="BA11" s="17">
        <v>0.21121904394872201</v>
      </c>
      <c r="BB11" s="17"/>
      <c r="BC11" s="17">
        <v>0.28466697314412598</v>
      </c>
      <c r="BD11" s="17"/>
      <c r="BE11" s="17">
        <v>0.35144110818436403</v>
      </c>
      <c r="BF11" s="17">
        <v>0.35436664005587998</v>
      </c>
      <c r="BG11" s="17">
        <v>0.35632046862046601</v>
      </c>
      <c r="BH11" s="17">
        <v>0.25111639158320898</v>
      </c>
      <c r="BI11" s="17"/>
      <c r="BJ11" s="17">
        <v>0.34070199668601298</v>
      </c>
      <c r="BK11" s="17"/>
      <c r="BL11" s="17">
        <v>0.37743353281547698</v>
      </c>
      <c r="BM11" s="17"/>
      <c r="BN11" s="17">
        <v>0.33749806185749098</v>
      </c>
      <c r="BO11" s="17"/>
      <c r="BP11" s="17">
        <v>0.302431492505635</v>
      </c>
      <c r="BQ11" s="17">
        <v>0.48730577115387602</v>
      </c>
    </row>
    <row r="12" spans="2:69" x14ac:dyDescent="0.35">
      <c r="B12" s="18" t="s">
        <v>386</v>
      </c>
      <c r="C12" s="17">
        <v>0.37303958090879202</v>
      </c>
      <c r="D12" s="17">
        <v>0.39233615532365401</v>
      </c>
      <c r="E12" s="17">
        <v>0.35728208174408299</v>
      </c>
      <c r="F12" s="17"/>
      <c r="G12" s="17">
        <v>0.37217646428875301</v>
      </c>
      <c r="H12" s="17">
        <v>0.41128226046370803</v>
      </c>
      <c r="I12" s="17">
        <v>0.36758479951154399</v>
      </c>
      <c r="J12" s="17">
        <v>0.404527944907352</v>
      </c>
      <c r="K12" s="17">
        <v>0.28014556492256998</v>
      </c>
      <c r="L12" s="17"/>
      <c r="M12" s="17">
        <v>0.42699631811569999</v>
      </c>
      <c r="N12" s="17">
        <v>0.37751250546750598</v>
      </c>
      <c r="O12" s="17">
        <v>0.343287409545116</v>
      </c>
      <c r="P12" s="17">
        <v>0.36730007981382801</v>
      </c>
      <c r="Q12" s="17">
        <v>0.37386286892640203</v>
      </c>
      <c r="R12" s="17"/>
      <c r="S12" s="17">
        <v>0.379968067244283</v>
      </c>
      <c r="T12" s="17">
        <v>0.45426363046391199</v>
      </c>
      <c r="U12" s="17">
        <v>0.34485703245382898</v>
      </c>
      <c r="V12" s="17">
        <v>0.340295668002772</v>
      </c>
      <c r="W12" s="17"/>
      <c r="X12" s="17">
        <v>0.384506568932941</v>
      </c>
      <c r="Y12" s="17">
        <v>0.36357362855237901</v>
      </c>
      <c r="Z12" s="17">
        <v>0.30054682406720101</v>
      </c>
      <c r="AA12" s="17"/>
      <c r="AB12" s="17">
        <v>0.39905120601384197</v>
      </c>
      <c r="AC12" s="17">
        <v>0.31956795212653</v>
      </c>
      <c r="AD12" s="17"/>
      <c r="AE12" s="17">
        <v>0.33043701312086399</v>
      </c>
      <c r="AF12" s="17">
        <v>0.38204323720014999</v>
      </c>
      <c r="AG12" s="17"/>
      <c r="AH12" s="17">
        <v>0.37009552217158997</v>
      </c>
      <c r="AI12" s="17">
        <v>0.39299959327461897</v>
      </c>
      <c r="AJ12" s="17"/>
      <c r="AK12" s="17">
        <v>0.29546753169073697</v>
      </c>
      <c r="AL12" s="17">
        <v>0.39015686151454199</v>
      </c>
      <c r="AM12" s="17">
        <v>0.36138811485295202</v>
      </c>
      <c r="AN12" s="17">
        <v>0.37104267763689203</v>
      </c>
      <c r="AO12" s="17">
        <v>0.47122651082018702</v>
      </c>
      <c r="AP12" s="17"/>
      <c r="AQ12" s="17">
        <v>0.42716193634898703</v>
      </c>
      <c r="AR12" s="17">
        <v>0.35823407704453097</v>
      </c>
      <c r="AS12" s="17"/>
      <c r="AT12" s="17">
        <v>0.39471294719765798</v>
      </c>
      <c r="AU12" s="17">
        <v>0.36062950909492802</v>
      </c>
      <c r="AV12" s="17"/>
      <c r="AW12" s="17">
        <v>0.37800303244171302</v>
      </c>
      <c r="AX12" s="17">
        <v>0.41340041368549801</v>
      </c>
      <c r="AY12" s="17">
        <v>0.30996829435036199</v>
      </c>
      <c r="AZ12" s="17">
        <v>0.277758059297321</v>
      </c>
      <c r="BA12" s="17">
        <v>0.45264511711488797</v>
      </c>
      <c r="BB12" s="17"/>
      <c r="BC12" s="17">
        <v>0.38603961758088001</v>
      </c>
      <c r="BD12" s="17"/>
      <c r="BE12" s="17">
        <v>0.42779190639387699</v>
      </c>
      <c r="BF12" s="17">
        <v>0.25241879938841399</v>
      </c>
      <c r="BG12" s="17">
        <v>0.33416821701618799</v>
      </c>
      <c r="BH12" s="17">
        <v>0.41689033792941299</v>
      </c>
      <c r="BI12" s="17"/>
      <c r="BJ12" s="17">
        <v>0.38725798157639801</v>
      </c>
      <c r="BK12" s="17"/>
      <c r="BL12" s="17">
        <v>0.35831258188560799</v>
      </c>
      <c r="BM12" s="17"/>
      <c r="BN12" s="17">
        <v>0.35430009919039301</v>
      </c>
      <c r="BO12" s="17"/>
      <c r="BP12" s="17">
        <v>0.40053005402026798</v>
      </c>
      <c r="BQ12" s="17">
        <v>0.24772251810496401</v>
      </c>
    </row>
    <row r="13" spans="2:69" x14ac:dyDescent="0.35">
      <c r="B13" s="18" t="s">
        <v>387</v>
      </c>
      <c r="C13" s="17">
        <v>0.11979719756509</v>
      </c>
      <c r="D13" s="17">
        <v>9.1968058020348506E-2</v>
      </c>
      <c r="E13" s="17">
        <v>0.14376985800206399</v>
      </c>
      <c r="F13" s="17"/>
      <c r="G13" s="17">
        <v>0.15779358160474299</v>
      </c>
      <c r="H13" s="17">
        <v>0.13533615791540901</v>
      </c>
      <c r="I13" s="17">
        <v>0.13535358651569801</v>
      </c>
      <c r="J13" s="17">
        <v>8.1253454547582094E-2</v>
      </c>
      <c r="K13" s="17">
        <v>2.7921454030442099E-2</v>
      </c>
      <c r="L13" s="17"/>
      <c r="M13" s="17">
        <v>7.2624760479101005E-2</v>
      </c>
      <c r="N13" s="17">
        <v>8.8455969403560306E-2</v>
      </c>
      <c r="O13" s="17">
        <v>0.16724521055993399</v>
      </c>
      <c r="P13" s="17">
        <v>0.125695441558243</v>
      </c>
      <c r="Q13" s="17">
        <v>0.157494243533951</v>
      </c>
      <c r="R13" s="17"/>
      <c r="S13" s="17">
        <v>0.22745300225009499</v>
      </c>
      <c r="T13" s="17">
        <v>8.6211621717475498E-2</v>
      </c>
      <c r="U13" s="17">
        <v>0.11383985483937099</v>
      </c>
      <c r="V13" s="17">
        <v>4.7158570813662197E-2</v>
      </c>
      <c r="W13" s="17"/>
      <c r="X13" s="17">
        <v>0.11685233055142399</v>
      </c>
      <c r="Y13" s="17">
        <v>0.106291483338253</v>
      </c>
      <c r="Z13" s="17">
        <v>0.15772567447828001</v>
      </c>
      <c r="AA13" s="17"/>
      <c r="AB13" s="17">
        <v>0.141602990079785</v>
      </c>
      <c r="AC13" s="17">
        <v>7.4971423014679905E-2</v>
      </c>
      <c r="AD13" s="17"/>
      <c r="AE13" s="17">
        <v>0.14401228034233601</v>
      </c>
      <c r="AF13" s="17">
        <v>0.114129082002647</v>
      </c>
      <c r="AG13" s="17"/>
      <c r="AH13" s="17">
        <v>0.11444002083383201</v>
      </c>
      <c r="AI13" s="17">
        <v>0.152280057663744</v>
      </c>
      <c r="AJ13" s="17"/>
      <c r="AK13" s="17">
        <v>0.13854739542442801</v>
      </c>
      <c r="AL13" s="17">
        <v>0.11992228252638901</v>
      </c>
      <c r="AM13" s="17">
        <v>0.105683992915894</v>
      </c>
      <c r="AN13" s="17">
        <v>0.12073987689992099</v>
      </c>
      <c r="AO13" s="17">
        <v>0.15592868532963</v>
      </c>
      <c r="AP13" s="17"/>
      <c r="AQ13" s="17">
        <v>0.120407383647564</v>
      </c>
      <c r="AR13" s="17">
        <v>0.119630277401906</v>
      </c>
      <c r="AS13" s="17"/>
      <c r="AT13" s="17">
        <v>0.12524320255105101</v>
      </c>
      <c r="AU13" s="17">
        <v>0.119721298971079</v>
      </c>
      <c r="AV13" s="17"/>
      <c r="AW13" s="17">
        <v>0.161467509986507</v>
      </c>
      <c r="AX13" s="17">
        <v>0.114372911837234</v>
      </c>
      <c r="AY13" s="17">
        <v>7.4134757635839404E-2</v>
      </c>
      <c r="AZ13" s="17">
        <v>0.14532290011951601</v>
      </c>
      <c r="BA13" s="17">
        <v>0.21315854935263701</v>
      </c>
      <c r="BB13" s="17"/>
      <c r="BC13" s="17">
        <v>0.18098003703106</v>
      </c>
      <c r="BD13" s="17"/>
      <c r="BE13" s="17">
        <v>0.106741963108092</v>
      </c>
      <c r="BF13" s="17">
        <v>2.1608189904104E-2</v>
      </c>
      <c r="BG13" s="17">
        <v>0.142372942959344</v>
      </c>
      <c r="BH13" s="17">
        <v>0.215218161748811</v>
      </c>
      <c r="BI13" s="17"/>
      <c r="BJ13" s="17">
        <v>0.11551337331136401</v>
      </c>
      <c r="BK13" s="17"/>
      <c r="BL13" s="17">
        <v>9.8117448978670904E-2</v>
      </c>
      <c r="BM13" s="17"/>
      <c r="BN13" s="17">
        <v>0.10327520841059599</v>
      </c>
      <c r="BO13" s="17"/>
      <c r="BP13" s="17">
        <v>0.13807346224978001</v>
      </c>
      <c r="BQ13" s="17">
        <v>3.3647525189773202E-2</v>
      </c>
    </row>
    <row r="14" spans="2:69" x14ac:dyDescent="0.35">
      <c r="B14" s="18" t="s">
        <v>141</v>
      </c>
      <c r="C14" s="19">
        <v>4.17678481644813E-2</v>
      </c>
      <c r="D14" s="19">
        <v>3.2810725278082598E-2</v>
      </c>
      <c r="E14" s="19">
        <v>4.9489807071061799E-2</v>
      </c>
      <c r="F14" s="19"/>
      <c r="G14" s="19">
        <v>4.76115915769545E-2</v>
      </c>
      <c r="H14" s="19">
        <v>5.41142068137919E-2</v>
      </c>
      <c r="I14" s="19">
        <v>3.3111850935684098E-2</v>
      </c>
      <c r="J14" s="19">
        <v>3.5892658727701497E-2</v>
      </c>
      <c r="K14" s="19">
        <v>2.7921454030442099E-2</v>
      </c>
      <c r="L14" s="19"/>
      <c r="M14" s="19">
        <v>9.0185669236109295E-2</v>
      </c>
      <c r="N14" s="19">
        <v>4.1857012796890199E-2</v>
      </c>
      <c r="O14" s="19">
        <v>3.8305667776799897E-2</v>
      </c>
      <c r="P14" s="19">
        <v>2.02157686196601E-2</v>
      </c>
      <c r="Q14" s="19">
        <v>3.77275458001523E-2</v>
      </c>
      <c r="R14" s="19"/>
      <c r="S14" s="19">
        <v>1.19889983792785E-2</v>
      </c>
      <c r="T14" s="19">
        <v>4.5350717651533201E-2</v>
      </c>
      <c r="U14" s="19">
        <v>3.0044145089356E-2</v>
      </c>
      <c r="V14" s="19">
        <v>5.2847375595295801E-2</v>
      </c>
      <c r="W14" s="19"/>
      <c r="X14" s="19">
        <v>4.4927328919115599E-2</v>
      </c>
      <c r="Y14" s="19">
        <v>4.1979360612408902E-2</v>
      </c>
      <c r="Z14" s="19">
        <v>1.8377298716465901E-2</v>
      </c>
      <c r="AA14" s="19"/>
      <c r="AB14" s="19">
        <v>4.1614305444644499E-2</v>
      </c>
      <c r="AC14" s="19">
        <v>4.2083483165530899E-2</v>
      </c>
      <c r="AD14" s="19"/>
      <c r="AE14" s="19">
        <v>4.0403998618302503E-2</v>
      </c>
      <c r="AF14" s="19">
        <v>4.2080657447531498E-2</v>
      </c>
      <c r="AG14" s="19"/>
      <c r="AH14" s="19">
        <v>4.4680521486988797E-2</v>
      </c>
      <c r="AI14" s="19">
        <v>4.1033823121346E-2</v>
      </c>
      <c r="AJ14" s="19"/>
      <c r="AK14" s="19">
        <v>3.8781997281639502E-2</v>
      </c>
      <c r="AL14" s="19">
        <v>5.6135602509725199E-2</v>
      </c>
      <c r="AM14" s="19">
        <v>3.8103173055448199E-2</v>
      </c>
      <c r="AN14" s="19">
        <v>1.61964271300419E-2</v>
      </c>
      <c r="AO14" s="19">
        <v>6.45659092857086E-2</v>
      </c>
      <c r="AP14" s="19"/>
      <c r="AQ14" s="19">
        <v>6.6282429974178297E-2</v>
      </c>
      <c r="AR14" s="19">
        <v>3.5061733237253499E-2</v>
      </c>
      <c r="AS14" s="19"/>
      <c r="AT14" s="19">
        <v>5.5560551595337002E-2</v>
      </c>
      <c r="AU14" s="19">
        <v>3.4064441515202402E-2</v>
      </c>
      <c r="AV14" s="19"/>
      <c r="AW14" s="19">
        <v>9.1436828665799802E-2</v>
      </c>
      <c r="AX14" s="19">
        <v>3.7363493999425602E-2</v>
      </c>
      <c r="AY14" s="19">
        <v>2.84277251137936E-2</v>
      </c>
      <c r="AZ14" s="19">
        <v>3.0496355269125801E-2</v>
      </c>
      <c r="BA14" s="19">
        <v>3.00322448267966E-2</v>
      </c>
      <c r="BB14" s="19"/>
      <c r="BC14" s="19">
        <v>2.7818214715787E-2</v>
      </c>
      <c r="BD14" s="19"/>
      <c r="BE14" s="19">
        <v>3.2369038721555402E-2</v>
      </c>
      <c r="BF14" s="19">
        <v>2.1702821920351199E-2</v>
      </c>
      <c r="BG14" s="19">
        <v>2.7999329194695E-2</v>
      </c>
      <c r="BH14" s="19">
        <v>2.9987653136290999E-2</v>
      </c>
      <c r="BI14" s="19"/>
      <c r="BJ14" s="19">
        <v>4.51526828753189E-2</v>
      </c>
      <c r="BK14" s="19"/>
      <c r="BL14" s="19">
        <v>4.8475042550859701E-2</v>
      </c>
      <c r="BM14" s="19"/>
      <c r="BN14" s="19">
        <v>2.49501234093438E-2</v>
      </c>
      <c r="BO14" s="19"/>
      <c r="BP14" s="19">
        <v>3.4106657945780203E-2</v>
      </c>
      <c r="BQ14" s="19">
        <v>5.3718712493906702E-2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392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383</v>
      </c>
      <c r="C9" s="17">
        <v>9.1000621396025397E-2</v>
      </c>
      <c r="D9" s="17">
        <v>8.6898326737264706E-2</v>
      </c>
      <c r="E9" s="17">
        <v>9.4673525377364703E-2</v>
      </c>
      <c r="F9" s="17"/>
      <c r="G9" s="17">
        <v>7.3172472221373006E-2</v>
      </c>
      <c r="H9" s="17">
        <v>6.0544026489294002E-2</v>
      </c>
      <c r="I9" s="17">
        <v>6.5299631880226097E-2</v>
      </c>
      <c r="J9" s="17">
        <v>5.2163015949049103E-2</v>
      </c>
      <c r="K9" s="17">
        <v>0.26850946588985902</v>
      </c>
      <c r="L9" s="17"/>
      <c r="M9" s="17">
        <v>0.114715669694761</v>
      </c>
      <c r="N9" s="17">
        <v>9.4040232275989996E-2</v>
      </c>
      <c r="O9" s="17">
        <v>0.12014103909249201</v>
      </c>
      <c r="P9" s="17">
        <v>8.1032404229622004E-2</v>
      </c>
      <c r="Q9" s="17">
        <v>4.4967449087207699E-2</v>
      </c>
      <c r="R9" s="17"/>
      <c r="S9" s="17">
        <v>5.6185564144237303E-2</v>
      </c>
      <c r="T9" s="17">
        <v>9.28978441726728E-2</v>
      </c>
      <c r="U9" s="17">
        <v>0.185901486090991</v>
      </c>
      <c r="V9" s="17">
        <v>8.20941156437896E-2</v>
      </c>
      <c r="W9" s="17"/>
      <c r="X9" s="17">
        <v>7.1610531665376606E-2</v>
      </c>
      <c r="Y9" s="17">
        <v>0.10033685423667001</v>
      </c>
      <c r="Z9" s="17">
        <v>0.22166484503922801</v>
      </c>
      <c r="AA9" s="17"/>
      <c r="AB9" s="17">
        <v>6.42633991205456E-2</v>
      </c>
      <c r="AC9" s="17">
        <v>0.145963847200233</v>
      </c>
      <c r="AD9" s="17"/>
      <c r="AE9" s="17">
        <v>0.11390812392222401</v>
      </c>
      <c r="AF9" s="17">
        <v>8.6399561385792203E-2</v>
      </c>
      <c r="AG9" s="17"/>
      <c r="AH9" s="17">
        <v>7.8659745259595001E-2</v>
      </c>
      <c r="AI9" s="17">
        <v>3.6605335533259502E-2</v>
      </c>
      <c r="AJ9" s="17"/>
      <c r="AK9" s="17">
        <v>0.205551261730956</v>
      </c>
      <c r="AL9" s="17">
        <v>8.6951715509607605E-2</v>
      </c>
      <c r="AM9" s="17">
        <v>8.4992660483399193E-2</v>
      </c>
      <c r="AN9" s="17">
        <v>7.6852789223766496E-2</v>
      </c>
      <c r="AO9" s="17">
        <v>9.6142416355156201E-3</v>
      </c>
      <c r="AP9" s="17"/>
      <c r="AQ9" s="17">
        <v>3.1410268332410701E-2</v>
      </c>
      <c r="AR9" s="17">
        <v>0.10730192970717101</v>
      </c>
      <c r="AS9" s="17"/>
      <c r="AT9" s="17">
        <v>6.0456141714224101E-2</v>
      </c>
      <c r="AU9" s="17">
        <v>0.108091101819507</v>
      </c>
      <c r="AV9" s="17"/>
      <c r="AW9" s="17">
        <v>1.08569030565002E-2</v>
      </c>
      <c r="AX9" s="17">
        <v>6.0196257705846398E-2</v>
      </c>
      <c r="AY9" s="17">
        <v>0.16338359573737901</v>
      </c>
      <c r="AZ9" s="17">
        <v>0.109839597929472</v>
      </c>
      <c r="BA9" s="17">
        <v>5.0091098608597603E-2</v>
      </c>
      <c r="BB9" s="17"/>
      <c r="BC9" s="17">
        <v>9.0416906113596804E-2</v>
      </c>
      <c r="BD9" s="17"/>
      <c r="BE9" s="17">
        <v>4.4957068705683903E-2</v>
      </c>
      <c r="BF9" s="17">
        <v>0.19671565216904899</v>
      </c>
      <c r="BG9" s="17">
        <v>0.105593912794646</v>
      </c>
      <c r="BH9" s="17">
        <v>6.16898460037636E-2</v>
      </c>
      <c r="BI9" s="17"/>
      <c r="BJ9" s="17">
        <v>8.3599771629294897E-2</v>
      </c>
      <c r="BK9" s="17"/>
      <c r="BL9" s="17">
        <v>8.0473710873231102E-2</v>
      </c>
      <c r="BM9" s="17"/>
      <c r="BN9" s="17">
        <v>0.11741273150744801</v>
      </c>
      <c r="BO9" s="17"/>
      <c r="BP9" s="17">
        <v>8.44414070500593E-2</v>
      </c>
      <c r="BQ9" s="17">
        <v>0.12308286936106901</v>
      </c>
    </row>
    <row r="10" spans="2:69" x14ac:dyDescent="0.35">
      <c r="B10" s="18" t="s">
        <v>384</v>
      </c>
      <c r="C10" s="17">
        <v>0.32347448391446898</v>
      </c>
      <c r="D10" s="17">
        <v>0.350123225672961</v>
      </c>
      <c r="E10" s="17">
        <v>0.29945316352824802</v>
      </c>
      <c r="F10" s="17"/>
      <c r="G10" s="17">
        <v>0.25919470440962</v>
      </c>
      <c r="H10" s="17">
        <v>0.294778234732956</v>
      </c>
      <c r="I10" s="17">
        <v>0.34343422346992702</v>
      </c>
      <c r="J10" s="17">
        <v>0.40493299991696502</v>
      </c>
      <c r="K10" s="17">
        <v>0.38798180435379598</v>
      </c>
      <c r="L10" s="17"/>
      <c r="M10" s="17">
        <v>0.34961657540497898</v>
      </c>
      <c r="N10" s="17">
        <v>0.34070538506363002</v>
      </c>
      <c r="O10" s="17">
        <v>0.273846866786356</v>
      </c>
      <c r="P10" s="17">
        <v>0.32897694135255801</v>
      </c>
      <c r="Q10" s="17">
        <v>0.32331890858530599</v>
      </c>
      <c r="R10" s="17"/>
      <c r="S10" s="17">
        <v>0.246451207770299</v>
      </c>
      <c r="T10" s="17">
        <v>0.320250653548729</v>
      </c>
      <c r="U10" s="17">
        <v>0.32334443532115198</v>
      </c>
      <c r="V10" s="17">
        <v>0.43525361894947201</v>
      </c>
      <c r="W10" s="17"/>
      <c r="X10" s="17">
        <v>0.33125575060224799</v>
      </c>
      <c r="Y10" s="17">
        <v>0.369675039046784</v>
      </c>
      <c r="Z10" s="17">
        <v>0.21051481904733799</v>
      </c>
      <c r="AA10" s="17"/>
      <c r="AB10" s="17">
        <v>0.29208537293524001</v>
      </c>
      <c r="AC10" s="17">
        <v>0.38800051346118503</v>
      </c>
      <c r="AD10" s="17"/>
      <c r="AE10" s="17">
        <v>0.275854457843898</v>
      </c>
      <c r="AF10" s="17">
        <v>0.33346150222228799</v>
      </c>
      <c r="AG10" s="17"/>
      <c r="AH10" s="17">
        <v>0.34804685315073403</v>
      </c>
      <c r="AI10" s="17">
        <v>0.24789288220405001</v>
      </c>
      <c r="AJ10" s="17"/>
      <c r="AK10" s="17">
        <v>0.258088940117222</v>
      </c>
      <c r="AL10" s="17">
        <v>0.31682138352958</v>
      </c>
      <c r="AM10" s="17">
        <v>0.30373679390243702</v>
      </c>
      <c r="AN10" s="17">
        <v>0.39810353147032801</v>
      </c>
      <c r="AO10" s="17">
        <v>0.364100104124853</v>
      </c>
      <c r="AP10" s="17"/>
      <c r="AQ10" s="17">
        <v>0.28296950771265</v>
      </c>
      <c r="AR10" s="17">
        <v>0.33455486976982102</v>
      </c>
      <c r="AS10" s="17"/>
      <c r="AT10" s="17">
        <v>0.300313480222</v>
      </c>
      <c r="AU10" s="17">
        <v>0.33331592993144399</v>
      </c>
      <c r="AV10" s="17"/>
      <c r="AW10" s="17">
        <v>0.19403777952505499</v>
      </c>
      <c r="AX10" s="17">
        <v>0.34078359848982398</v>
      </c>
      <c r="AY10" s="17">
        <v>0.35186278172609198</v>
      </c>
      <c r="AZ10" s="17">
        <v>0.31657357484668402</v>
      </c>
      <c r="BA10" s="17">
        <v>0.322621813741999</v>
      </c>
      <c r="BB10" s="17"/>
      <c r="BC10" s="17">
        <v>0.32689672201509501</v>
      </c>
      <c r="BD10" s="17"/>
      <c r="BE10" s="17">
        <v>0.32713147996786601</v>
      </c>
      <c r="BF10" s="17">
        <v>0.41800688951825299</v>
      </c>
      <c r="BG10" s="17">
        <v>0.25981277074527598</v>
      </c>
      <c r="BH10" s="17">
        <v>0.30154715329350301</v>
      </c>
      <c r="BI10" s="17"/>
      <c r="BJ10" s="17">
        <v>0.32831072625249902</v>
      </c>
      <c r="BK10" s="17"/>
      <c r="BL10" s="17">
        <v>0.37517106343767898</v>
      </c>
      <c r="BM10" s="17"/>
      <c r="BN10" s="17">
        <v>0.42302314017285297</v>
      </c>
      <c r="BO10" s="17"/>
      <c r="BP10" s="17">
        <v>0.30624715696563198</v>
      </c>
      <c r="BQ10" s="17">
        <v>0.42743099827960901</v>
      </c>
    </row>
    <row r="11" spans="2:69" x14ac:dyDescent="0.35">
      <c r="B11" s="18" t="s">
        <v>385</v>
      </c>
      <c r="C11" s="17">
        <v>0.33515150299252</v>
      </c>
      <c r="D11" s="17">
        <v>0.32817678014815699</v>
      </c>
      <c r="E11" s="17">
        <v>0.34173836848912398</v>
      </c>
      <c r="F11" s="17"/>
      <c r="G11" s="17">
        <v>0.40793078015839401</v>
      </c>
      <c r="H11" s="17">
        <v>0.37243185022738601</v>
      </c>
      <c r="I11" s="17">
        <v>0.30342356918416502</v>
      </c>
      <c r="J11" s="17">
        <v>0.305080112906287</v>
      </c>
      <c r="K11" s="17">
        <v>0.20221436014855401</v>
      </c>
      <c r="L11" s="17"/>
      <c r="M11" s="17">
        <v>0.328335836483306</v>
      </c>
      <c r="N11" s="17">
        <v>0.32130927377770302</v>
      </c>
      <c r="O11" s="17">
        <v>0.36835661974617701</v>
      </c>
      <c r="P11" s="17">
        <v>0.34684307090325101</v>
      </c>
      <c r="Q11" s="17">
        <v>0.32237394507425499</v>
      </c>
      <c r="R11" s="17"/>
      <c r="S11" s="17">
        <v>0.350646190747396</v>
      </c>
      <c r="T11" s="17">
        <v>0.33700829164495799</v>
      </c>
      <c r="U11" s="17">
        <v>0.31145649618430399</v>
      </c>
      <c r="V11" s="17">
        <v>0.29135379993624599</v>
      </c>
      <c r="W11" s="17"/>
      <c r="X11" s="17">
        <v>0.36113250557104798</v>
      </c>
      <c r="Y11" s="17">
        <v>0.29023011946940802</v>
      </c>
      <c r="Z11" s="17">
        <v>0.19934812875187799</v>
      </c>
      <c r="AA11" s="17"/>
      <c r="AB11" s="17">
        <v>0.36070992657080703</v>
      </c>
      <c r="AC11" s="17">
        <v>0.28261151241835802</v>
      </c>
      <c r="AD11" s="17"/>
      <c r="AE11" s="17">
        <v>0.367792544812302</v>
      </c>
      <c r="AF11" s="17">
        <v>0.328764716012581</v>
      </c>
      <c r="AG11" s="17"/>
      <c r="AH11" s="17">
        <v>0.352107575985253</v>
      </c>
      <c r="AI11" s="17">
        <v>0.26437679420930599</v>
      </c>
      <c r="AJ11" s="17"/>
      <c r="AK11" s="17">
        <v>0.27808463636052899</v>
      </c>
      <c r="AL11" s="17">
        <v>0.33049070570580502</v>
      </c>
      <c r="AM11" s="17">
        <v>0.35959536024774802</v>
      </c>
      <c r="AN11" s="17">
        <v>0.33221250337612102</v>
      </c>
      <c r="AO11" s="17">
        <v>0.32486179723488801</v>
      </c>
      <c r="AP11" s="17"/>
      <c r="AQ11" s="17">
        <v>0.44295038974734502</v>
      </c>
      <c r="AR11" s="17">
        <v>0.30566245320097402</v>
      </c>
      <c r="AS11" s="17"/>
      <c r="AT11" s="17">
        <v>0.41133904021217099</v>
      </c>
      <c r="AU11" s="17">
        <v>0.296128138062138</v>
      </c>
      <c r="AV11" s="17"/>
      <c r="AW11" s="17">
        <v>0.46248207264249303</v>
      </c>
      <c r="AX11" s="17">
        <v>0.36035552779159802</v>
      </c>
      <c r="AY11" s="17">
        <v>0.29759309349060997</v>
      </c>
      <c r="AZ11" s="17">
        <v>0.30714766666666798</v>
      </c>
      <c r="BA11" s="17">
        <v>0.345869085875598</v>
      </c>
      <c r="BB11" s="17"/>
      <c r="BC11" s="17">
        <v>0.32695506516292699</v>
      </c>
      <c r="BD11" s="17"/>
      <c r="BE11" s="17">
        <v>0.38510106379108699</v>
      </c>
      <c r="BF11" s="17">
        <v>0.26853523095700299</v>
      </c>
      <c r="BG11" s="17">
        <v>0.36913966517640801</v>
      </c>
      <c r="BH11" s="17">
        <v>0.34881295171507298</v>
      </c>
      <c r="BI11" s="17"/>
      <c r="BJ11" s="17">
        <v>0.33628285039757799</v>
      </c>
      <c r="BK11" s="17"/>
      <c r="BL11" s="17">
        <v>0.317128231279099</v>
      </c>
      <c r="BM11" s="17"/>
      <c r="BN11" s="17">
        <v>0.27092808996981799</v>
      </c>
      <c r="BO11" s="17"/>
      <c r="BP11" s="17">
        <v>0.34019036653782603</v>
      </c>
      <c r="BQ11" s="17">
        <v>0.327296371020248</v>
      </c>
    </row>
    <row r="12" spans="2:69" x14ac:dyDescent="0.35">
      <c r="B12" s="18" t="s">
        <v>386</v>
      </c>
      <c r="C12" s="17">
        <v>0.12161131295975899</v>
      </c>
      <c r="D12" s="17">
        <v>0.11691239299714</v>
      </c>
      <c r="E12" s="17">
        <v>0.12585134654334201</v>
      </c>
      <c r="F12" s="17"/>
      <c r="G12" s="17">
        <v>0.120621010893512</v>
      </c>
      <c r="H12" s="17">
        <v>0.12951540494979</v>
      </c>
      <c r="I12" s="17">
        <v>0.14866541968128999</v>
      </c>
      <c r="J12" s="17">
        <v>0.108269580780572</v>
      </c>
      <c r="K12" s="17">
        <v>7.7845761442092598E-2</v>
      </c>
      <c r="L12" s="17"/>
      <c r="M12" s="17">
        <v>8.6951804685152706E-2</v>
      </c>
      <c r="N12" s="17">
        <v>0.116601966163763</v>
      </c>
      <c r="O12" s="17">
        <v>0.12494609832798</v>
      </c>
      <c r="P12" s="17">
        <v>0.120802685176085</v>
      </c>
      <c r="Q12" s="17">
        <v>0.14849592672383899</v>
      </c>
      <c r="R12" s="17"/>
      <c r="S12" s="17">
        <v>0.15061560969590099</v>
      </c>
      <c r="T12" s="17">
        <v>0.134602691424941</v>
      </c>
      <c r="U12" s="17">
        <v>8.1238275452133593E-2</v>
      </c>
      <c r="V12" s="17">
        <v>0.103808761761739</v>
      </c>
      <c r="W12" s="17"/>
      <c r="X12" s="17">
        <v>0.115124112823143</v>
      </c>
      <c r="Y12" s="17">
        <v>0.142160733836217</v>
      </c>
      <c r="Z12" s="17">
        <v>0.14421073875321799</v>
      </c>
      <c r="AA12" s="17"/>
      <c r="AB12" s="17">
        <v>0.13925313143936799</v>
      </c>
      <c r="AC12" s="17">
        <v>8.5345344763771994E-2</v>
      </c>
      <c r="AD12" s="17"/>
      <c r="AE12" s="17">
        <v>0.12100451147069</v>
      </c>
      <c r="AF12" s="17">
        <v>0.121835369018245</v>
      </c>
      <c r="AG12" s="17"/>
      <c r="AH12" s="17">
        <v>0.11306085502360901</v>
      </c>
      <c r="AI12" s="17">
        <v>0.17854048261526501</v>
      </c>
      <c r="AJ12" s="17"/>
      <c r="AK12" s="17">
        <v>0.101720573404948</v>
      </c>
      <c r="AL12" s="17">
        <v>0.119021222570327</v>
      </c>
      <c r="AM12" s="17">
        <v>0.144914736671863</v>
      </c>
      <c r="AN12" s="17">
        <v>8.2309511014227399E-2</v>
      </c>
      <c r="AO12" s="17">
        <v>0.13736099446753799</v>
      </c>
      <c r="AP12" s="17"/>
      <c r="AQ12" s="17">
        <v>0.10418701727386501</v>
      </c>
      <c r="AR12" s="17">
        <v>0.126377836423333</v>
      </c>
      <c r="AS12" s="17"/>
      <c r="AT12" s="17">
        <v>9.6229479491417996E-2</v>
      </c>
      <c r="AU12" s="17">
        <v>0.134734782717056</v>
      </c>
      <c r="AV12" s="17"/>
      <c r="AW12" s="17">
        <v>0.136570589804242</v>
      </c>
      <c r="AX12" s="17">
        <v>0.132964469099079</v>
      </c>
      <c r="AY12" s="17">
        <v>0.107011468719588</v>
      </c>
      <c r="AZ12" s="17">
        <v>0.108499978114006</v>
      </c>
      <c r="BA12" s="17">
        <v>0.105198604341986</v>
      </c>
      <c r="BB12" s="17"/>
      <c r="BC12" s="17">
        <v>0.119218365062585</v>
      </c>
      <c r="BD12" s="17"/>
      <c r="BE12" s="17">
        <v>0.155340692342055</v>
      </c>
      <c r="BF12" s="17">
        <v>7.9325608732384603E-2</v>
      </c>
      <c r="BG12" s="17">
        <v>0.11193723758801601</v>
      </c>
      <c r="BH12" s="17">
        <v>0.114584884561233</v>
      </c>
      <c r="BI12" s="17"/>
      <c r="BJ12" s="17">
        <v>0.120695066329871</v>
      </c>
      <c r="BK12" s="17"/>
      <c r="BL12" s="17">
        <v>0.10387343565846301</v>
      </c>
      <c r="BM12" s="17"/>
      <c r="BN12" s="17">
        <v>0.112131526082814</v>
      </c>
      <c r="BO12" s="17"/>
      <c r="BP12" s="17">
        <v>0.13594863146862299</v>
      </c>
      <c r="BQ12" s="17">
        <v>5.7909235770647598E-2</v>
      </c>
    </row>
    <row r="13" spans="2:69" x14ac:dyDescent="0.35">
      <c r="B13" s="18" t="s">
        <v>387</v>
      </c>
      <c r="C13" s="17">
        <v>3.69428693303381E-2</v>
      </c>
      <c r="D13" s="17">
        <v>4.50244699890354E-2</v>
      </c>
      <c r="E13" s="17">
        <v>3.0117233864860302E-2</v>
      </c>
      <c r="F13" s="17"/>
      <c r="G13" s="17">
        <v>3.7444318241619298E-2</v>
      </c>
      <c r="H13" s="17">
        <v>5.6213786397916798E-2</v>
      </c>
      <c r="I13" s="17">
        <v>4.3939180789255398E-2</v>
      </c>
      <c r="J13" s="17">
        <v>1.9622301506353801E-2</v>
      </c>
      <c r="K13" s="17">
        <v>7.2848723276764402E-3</v>
      </c>
      <c r="L13" s="17"/>
      <c r="M13" s="17">
        <v>9.5157002549486197E-3</v>
      </c>
      <c r="N13" s="17">
        <v>3.0452756530157402E-2</v>
      </c>
      <c r="O13" s="17">
        <v>3.8249063114585001E-2</v>
      </c>
      <c r="P13" s="17">
        <v>4.8425788127858499E-2</v>
      </c>
      <c r="Q13" s="17">
        <v>5.57543175352554E-2</v>
      </c>
      <c r="R13" s="17"/>
      <c r="S13" s="17">
        <v>7.5041714516976304E-2</v>
      </c>
      <c r="T13" s="17">
        <v>1.25076337551844E-2</v>
      </c>
      <c r="U13" s="17">
        <v>2.86703231334688E-2</v>
      </c>
      <c r="V13" s="17">
        <v>3.1707601093570598E-2</v>
      </c>
      <c r="W13" s="17"/>
      <c r="X13" s="17">
        <v>3.8507268449513701E-2</v>
      </c>
      <c r="Y13" s="17">
        <v>9.8645669274540996E-3</v>
      </c>
      <c r="Z13" s="17">
        <v>5.8300446567113598E-2</v>
      </c>
      <c r="AA13" s="17"/>
      <c r="AB13" s="17">
        <v>4.8042052828664E-2</v>
      </c>
      <c r="AC13" s="17">
        <v>1.4126477912584499E-2</v>
      </c>
      <c r="AD13" s="17"/>
      <c r="AE13" s="17">
        <v>4.6117196632219797E-2</v>
      </c>
      <c r="AF13" s="17">
        <v>3.42767122630184E-2</v>
      </c>
      <c r="AG13" s="17"/>
      <c r="AH13" s="17">
        <v>3.0043359186382401E-2</v>
      </c>
      <c r="AI13" s="17">
        <v>5.95285939418898E-2</v>
      </c>
      <c r="AJ13" s="17"/>
      <c r="AK13" s="17">
        <v>3.0369375843351198E-2</v>
      </c>
      <c r="AL13" s="17">
        <v>3.45358195872877E-2</v>
      </c>
      <c r="AM13" s="17">
        <v>4.0122556435602398E-2</v>
      </c>
      <c r="AN13" s="17">
        <v>3.0731985928043298E-2</v>
      </c>
      <c r="AO13" s="17">
        <v>5.3690806064170003E-2</v>
      </c>
      <c r="AP13" s="17"/>
      <c r="AQ13" s="17">
        <v>2.7655146096325901E-2</v>
      </c>
      <c r="AR13" s="17">
        <v>3.9483583257382597E-2</v>
      </c>
      <c r="AS13" s="17"/>
      <c r="AT13" s="17">
        <v>2.9410526958848101E-2</v>
      </c>
      <c r="AU13" s="17">
        <v>4.0557116682739897E-2</v>
      </c>
      <c r="AV13" s="17"/>
      <c r="AW13" s="17">
        <v>4.7709242788541099E-2</v>
      </c>
      <c r="AX13" s="17">
        <v>2.88185612872119E-2</v>
      </c>
      <c r="AY13" s="17">
        <v>3.2606114345489601E-2</v>
      </c>
      <c r="AZ13" s="17">
        <v>5.3780988440828202E-2</v>
      </c>
      <c r="BA13" s="17">
        <v>6.1338150632895799E-2</v>
      </c>
      <c r="BB13" s="17"/>
      <c r="BC13" s="17">
        <v>6.3063917407902403E-2</v>
      </c>
      <c r="BD13" s="17"/>
      <c r="BE13" s="17">
        <v>1.9219046063463301E-2</v>
      </c>
      <c r="BF13" s="17">
        <v>6.7617867324847999E-3</v>
      </c>
      <c r="BG13" s="17">
        <v>5.3387314228897399E-2</v>
      </c>
      <c r="BH13" s="17">
        <v>7.9891922546773006E-2</v>
      </c>
      <c r="BI13" s="17"/>
      <c r="BJ13" s="17">
        <v>3.4244632923209402E-2</v>
      </c>
      <c r="BK13" s="17"/>
      <c r="BL13" s="17">
        <v>3.0493842488691102E-2</v>
      </c>
      <c r="BM13" s="17"/>
      <c r="BN13" s="17">
        <v>2.8487537846579598E-2</v>
      </c>
      <c r="BO13" s="17"/>
      <c r="BP13" s="17">
        <v>4.3243667821022701E-2</v>
      </c>
      <c r="BQ13" s="17">
        <v>6.6305872989787101E-3</v>
      </c>
    </row>
    <row r="14" spans="2:69" x14ac:dyDescent="0.35">
      <c r="B14" s="18" t="s">
        <v>141</v>
      </c>
      <c r="C14" s="19">
        <v>9.1819209406887994E-2</v>
      </c>
      <c r="D14" s="19">
        <v>7.2864804455442495E-2</v>
      </c>
      <c r="E14" s="19">
        <v>0.10816636219706099</v>
      </c>
      <c r="F14" s="19"/>
      <c r="G14" s="19">
        <v>0.101636714075482</v>
      </c>
      <c r="H14" s="19">
        <v>8.6516697202656798E-2</v>
      </c>
      <c r="I14" s="19">
        <v>9.5237974995136601E-2</v>
      </c>
      <c r="J14" s="19">
        <v>0.10993198894077399</v>
      </c>
      <c r="K14" s="19">
        <v>5.6163735838023102E-2</v>
      </c>
      <c r="L14" s="19"/>
      <c r="M14" s="19">
        <v>0.110864413476853</v>
      </c>
      <c r="N14" s="19">
        <v>9.68903861887567E-2</v>
      </c>
      <c r="O14" s="19">
        <v>7.4460312932410302E-2</v>
      </c>
      <c r="P14" s="19">
        <v>7.3919110210625805E-2</v>
      </c>
      <c r="Q14" s="19">
        <v>0.10508945299413699</v>
      </c>
      <c r="R14" s="19"/>
      <c r="S14" s="19">
        <v>0.12105971312519</v>
      </c>
      <c r="T14" s="19">
        <v>0.102732885453515</v>
      </c>
      <c r="U14" s="19">
        <v>6.9388983817950403E-2</v>
      </c>
      <c r="V14" s="19">
        <v>5.5782102615182003E-2</v>
      </c>
      <c r="W14" s="19"/>
      <c r="X14" s="19">
        <v>8.2369830888670698E-2</v>
      </c>
      <c r="Y14" s="19">
        <v>8.7732686483466105E-2</v>
      </c>
      <c r="Z14" s="19">
        <v>0.16596102184122399</v>
      </c>
      <c r="AA14" s="19"/>
      <c r="AB14" s="19">
        <v>9.5646117105374795E-2</v>
      </c>
      <c r="AC14" s="19">
        <v>8.3952304243867695E-2</v>
      </c>
      <c r="AD14" s="19"/>
      <c r="AE14" s="19">
        <v>7.5323165318667104E-2</v>
      </c>
      <c r="AF14" s="19">
        <v>9.5262139098075405E-2</v>
      </c>
      <c r="AG14" s="19"/>
      <c r="AH14" s="19">
        <v>7.8081611394426806E-2</v>
      </c>
      <c r="AI14" s="19">
        <v>0.21305591149622999</v>
      </c>
      <c r="AJ14" s="19"/>
      <c r="AK14" s="19">
        <v>0.126185212542994</v>
      </c>
      <c r="AL14" s="19">
        <v>0.112179153097393</v>
      </c>
      <c r="AM14" s="19">
        <v>6.6637892258949796E-2</v>
      </c>
      <c r="AN14" s="19">
        <v>7.9789678987512894E-2</v>
      </c>
      <c r="AO14" s="19">
        <v>0.110372056473035</v>
      </c>
      <c r="AP14" s="19"/>
      <c r="AQ14" s="19">
        <v>0.110827670837403</v>
      </c>
      <c r="AR14" s="19">
        <v>8.66193276413183E-2</v>
      </c>
      <c r="AS14" s="19"/>
      <c r="AT14" s="19">
        <v>0.102251331401339</v>
      </c>
      <c r="AU14" s="19">
        <v>8.7172930787114494E-2</v>
      </c>
      <c r="AV14" s="19"/>
      <c r="AW14" s="19">
        <v>0.14834341218316799</v>
      </c>
      <c r="AX14" s="19">
        <v>7.6881585626440804E-2</v>
      </c>
      <c r="AY14" s="19">
        <v>4.7542945980841897E-2</v>
      </c>
      <c r="AZ14" s="19">
        <v>0.104158194002341</v>
      </c>
      <c r="BA14" s="19">
        <v>0.114881246798923</v>
      </c>
      <c r="BB14" s="19"/>
      <c r="BC14" s="19">
        <v>7.3449024237893096E-2</v>
      </c>
      <c r="BD14" s="19"/>
      <c r="BE14" s="19">
        <v>6.8250649129844507E-2</v>
      </c>
      <c r="BF14" s="19">
        <v>3.0654831890825698E-2</v>
      </c>
      <c r="BG14" s="19">
        <v>0.10012909946675599</v>
      </c>
      <c r="BH14" s="19">
        <v>9.3473241879654195E-2</v>
      </c>
      <c r="BI14" s="19"/>
      <c r="BJ14" s="19">
        <v>9.6866952467548006E-2</v>
      </c>
      <c r="BK14" s="19"/>
      <c r="BL14" s="19">
        <v>9.2859716262837205E-2</v>
      </c>
      <c r="BM14" s="19"/>
      <c r="BN14" s="19">
        <v>4.80169744204871E-2</v>
      </c>
      <c r="BO14" s="19"/>
      <c r="BP14" s="19">
        <v>8.9928770156837798E-2</v>
      </c>
      <c r="BQ14" s="19">
        <v>5.76499382694474E-2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B2:H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8" width="20.7265625" customWidth="1"/>
  </cols>
  <sheetData>
    <row r="2" spans="2:8" ht="40" customHeight="1" x14ac:dyDescent="0.35">
      <c r="D2" s="31" t="s">
        <v>403</v>
      </c>
      <c r="E2" s="27"/>
      <c r="F2" s="27"/>
      <c r="G2" s="27"/>
      <c r="H2" s="27"/>
    </row>
    <row r="6" spans="2:8" ht="50" customHeight="1" x14ac:dyDescent="0.35">
      <c r="B6" s="20" t="s">
        <v>15</v>
      </c>
      <c r="C6" s="20" t="s">
        <v>393</v>
      </c>
      <c r="D6" s="20" t="s">
        <v>394</v>
      </c>
      <c r="E6" s="20" t="s">
        <v>395</v>
      </c>
      <c r="F6" s="20" t="s">
        <v>396</v>
      </c>
      <c r="G6" s="20" t="s">
        <v>397</v>
      </c>
    </row>
    <row r="7" spans="2:8" x14ac:dyDescent="0.35">
      <c r="B7" s="18" t="s">
        <v>398</v>
      </c>
      <c r="C7" s="17">
        <v>3.36015618208362E-2</v>
      </c>
      <c r="D7" s="17">
        <v>3.1307872586381597E-2</v>
      </c>
      <c r="E7" s="17">
        <v>3.00642715146754E-2</v>
      </c>
      <c r="F7" s="17">
        <v>4.4322683385918001E-2</v>
      </c>
      <c r="G7" s="17">
        <v>3.47799476272483E-2</v>
      </c>
    </row>
    <row r="8" spans="2:8" x14ac:dyDescent="0.35">
      <c r="B8" s="18" t="s">
        <v>399</v>
      </c>
      <c r="C8" s="17">
        <v>0.17549656575731601</v>
      </c>
      <c r="D8" s="17">
        <v>0.12303290785019901</v>
      </c>
      <c r="E8" s="17">
        <v>0.100388638500231</v>
      </c>
      <c r="F8" s="17">
        <v>0.230498338381777</v>
      </c>
      <c r="G8" s="17">
        <v>0.16637187926017599</v>
      </c>
    </row>
    <row r="9" spans="2:8" x14ac:dyDescent="0.35">
      <c r="B9" s="18" t="s">
        <v>400</v>
      </c>
      <c r="C9" s="17">
        <v>0.26430581305477602</v>
      </c>
      <c r="D9" s="17">
        <v>0.30976452020814399</v>
      </c>
      <c r="E9" s="17">
        <v>0.375445283467152</v>
      </c>
      <c r="F9" s="17">
        <v>0.34519109840012402</v>
      </c>
      <c r="G9" s="17">
        <v>0.24756562256564801</v>
      </c>
    </row>
    <row r="10" spans="2:8" x14ac:dyDescent="0.35">
      <c r="B10" s="18" t="s">
        <v>401</v>
      </c>
      <c r="C10" s="17">
        <v>0.41147465654614201</v>
      </c>
      <c r="D10" s="17">
        <v>0.39827666352615398</v>
      </c>
      <c r="E10" s="17">
        <v>0.40004445663291299</v>
      </c>
      <c r="F10" s="17">
        <v>0.297242466133882</v>
      </c>
      <c r="G10" s="17">
        <v>0.382032237305438</v>
      </c>
    </row>
    <row r="11" spans="2:8" x14ac:dyDescent="0.35">
      <c r="B11" s="18" t="s">
        <v>402</v>
      </c>
      <c r="C11" s="17">
        <v>0.115121402820929</v>
      </c>
      <c r="D11" s="17">
        <v>0.13761803582912099</v>
      </c>
      <c r="E11" s="17">
        <v>9.4057349885028799E-2</v>
      </c>
      <c r="F11" s="17">
        <v>8.2745413698299297E-2</v>
      </c>
      <c r="G11" s="17">
        <v>0.16925031324149001</v>
      </c>
    </row>
    <row r="12" spans="2:8" x14ac:dyDescent="0.35">
      <c r="B12" s="16"/>
      <c r="C12" s="16"/>
      <c r="D12" s="16"/>
      <c r="E12" s="16"/>
      <c r="F12" s="16"/>
      <c r="G12" s="16"/>
    </row>
    <row r="13" spans="2:8" x14ac:dyDescent="0.35">
      <c r="B13" t="s">
        <v>98</v>
      </c>
    </row>
    <row r="14" spans="2:8" x14ac:dyDescent="0.35">
      <c r="B14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H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404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398</v>
      </c>
      <c r="C9" s="17">
        <v>3.36015618208362E-2</v>
      </c>
      <c r="D9" s="17">
        <v>3.03814241073612E-2</v>
      </c>
      <c r="E9" s="17">
        <v>3.6412899159084702E-2</v>
      </c>
      <c r="F9" s="17"/>
      <c r="G9" s="17">
        <v>1.9466541885408001E-2</v>
      </c>
      <c r="H9" s="17">
        <v>2.3876726618003798E-2</v>
      </c>
      <c r="I9" s="17">
        <v>8.8919946299868807E-3</v>
      </c>
      <c r="J9" s="17">
        <v>5.7435614478400197E-3</v>
      </c>
      <c r="K9" s="17">
        <v>0.15203115422833199</v>
      </c>
      <c r="L9" s="17"/>
      <c r="M9" s="17">
        <v>2.3785113882088101E-2</v>
      </c>
      <c r="N9" s="17">
        <v>3.8923859317673802E-2</v>
      </c>
      <c r="O9" s="17">
        <v>2.3710669953427101E-2</v>
      </c>
      <c r="P9" s="17">
        <v>2.97116435930255E-2</v>
      </c>
      <c r="Q9" s="17">
        <v>4.1205825966216199E-2</v>
      </c>
      <c r="R9" s="17"/>
      <c r="S9" s="17">
        <v>2.7513401635358599E-2</v>
      </c>
      <c r="T9" s="17">
        <v>4.0616557862685101E-2</v>
      </c>
      <c r="U9" s="17">
        <v>5.9542134661691802E-2</v>
      </c>
      <c r="V9" s="17">
        <v>1.9376554043107098E-2</v>
      </c>
      <c r="W9" s="17"/>
      <c r="X9" s="17">
        <v>2.3008053244819499E-2</v>
      </c>
      <c r="Y9" s="17">
        <v>5.7239481443336002E-2</v>
      </c>
      <c r="Z9" s="17">
        <v>8.2525550576517601E-2</v>
      </c>
      <c r="AA9" s="17"/>
      <c r="AB9" s="17">
        <v>2.8517092276785401E-2</v>
      </c>
      <c r="AC9" s="17">
        <v>4.4053614198040998E-2</v>
      </c>
      <c r="AD9" s="17"/>
      <c r="AE9" s="17">
        <v>2.03815837018269E-2</v>
      </c>
      <c r="AF9" s="17">
        <v>3.6327795366989102E-2</v>
      </c>
      <c r="AG9" s="17"/>
      <c r="AH9" s="17">
        <v>3.3686746692912502E-2</v>
      </c>
      <c r="AI9" s="17">
        <v>1.6615556741625799E-2</v>
      </c>
      <c r="AJ9" s="17"/>
      <c r="AK9" s="17">
        <v>4.8596362261097197E-2</v>
      </c>
      <c r="AL9" s="17">
        <v>3.97022284975522E-2</v>
      </c>
      <c r="AM9" s="17">
        <v>2.3257874517497001E-2</v>
      </c>
      <c r="AN9" s="17">
        <v>4.7043365154472598E-2</v>
      </c>
      <c r="AO9" s="17">
        <v>8.6953188470221092E-3</v>
      </c>
      <c r="AP9" s="17"/>
      <c r="AQ9" s="17">
        <v>8.8328893809664893E-3</v>
      </c>
      <c r="AR9" s="17">
        <v>4.0377184805802803E-2</v>
      </c>
      <c r="AS9" s="17"/>
      <c r="AT9" s="17">
        <v>6.03539650952692E-3</v>
      </c>
      <c r="AU9" s="17">
        <v>4.7599374874292298E-2</v>
      </c>
      <c r="AV9" s="17"/>
      <c r="AW9" s="17">
        <v>0</v>
      </c>
      <c r="AX9" s="17">
        <v>3.7822507119699401E-2</v>
      </c>
      <c r="AY9" s="17">
        <v>4.1819719363307202E-2</v>
      </c>
      <c r="AZ9" s="17">
        <v>5.4895242400201202E-2</v>
      </c>
      <c r="BA9" s="17">
        <v>1.09979021750942E-2</v>
      </c>
      <c r="BB9" s="17"/>
      <c r="BC9" s="17">
        <v>2.8102938070026E-2</v>
      </c>
      <c r="BD9" s="17"/>
      <c r="BE9" s="17">
        <v>3.0700975010637802E-2</v>
      </c>
      <c r="BF9" s="17">
        <v>5.5474335015781397E-2</v>
      </c>
      <c r="BG9" s="17">
        <v>6.5587538234117504E-2</v>
      </c>
      <c r="BH9" s="17">
        <v>2.34924741065403E-2</v>
      </c>
      <c r="BI9" s="17"/>
      <c r="BJ9" s="17">
        <v>2.6286734534072299E-2</v>
      </c>
      <c r="BK9" s="17"/>
      <c r="BL9" s="17">
        <v>2.1947766162430798E-2</v>
      </c>
      <c r="BM9" s="17"/>
      <c r="BN9" s="17">
        <v>6.3491025942503096E-2</v>
      </c>
      <c r="BO9" s="17"/>
      <c r="BP9" s="17">
        <v>3.0483900010701701E-2</v>
      </c>
      <c r="BQ9" s="17">
        <v>3.0978867534587898E-2</v>
      </c>
    </row>
    <row r="10" spans="2:69" x14ac:dyDescent="0.35">
      <c r="B10" s="18" t="s">
        <v>399</v>
      </c>
      <c r="C10" s="17">
        <v>0.17549656575731601</v>
      </c>
      <c r="D10" s="17">
        <v>0.19833484262303</v>
      </c>
      <c r="E10" s="17">
        <v>0.156342433436818</v>
      </c>
      <c r="F10" s="17"/>
      <c r="G10" s="17">
        <v>0.143040964874074</v>
      </c>
      <c r="H10" s="17">
        <v>0.16173536024593299</v>
      </c>
      <c r="I10" s="17">
        <v>0.18007895592704001</v>
      </c>
      <c r="J10" s="17">
        <v>0.19592526748762101</v>
      </c>
      <c r="K10" s="17">
        <v>0.23813178541752</v>
      </c>
      <c r="L10" s="17"/>
      <c r="M10" s="17">
        <v>0.131013116222261</v>
      </c>
      <c r="N10" s="17">
        <v>0.18593850545858101</v>
      </c>
      <c r="O10" s="17">
        <v>0.17626804237030599</v>
      </c>
      <c r="P10" s="17">
        <v>0.190555376687494</v>
      </c>
      <c r="Q10" s="17">
        <v>0.161210047410693</v>
      </c>
      <c r="R10" s="17"/>
      <c r="S10" s="17">
        <v>0.12822552100947299</v>
      </c>
      <c r="T10" s="17">
        <v>0.16801703042333599</v>
      </c>
      <c r="U10" s="17">
        <v>0.233122160987528</v>
      </c>
      <c r="V10" s="17">
        <v>0.183830222073256</v>
      </c>
      <c r="W10" s="17"/>
      <c r="X10" s="17">
        <v>0.185612763797217</v>
      </c>
      <c r="Y10" s="17">
        <v>0.109556966256803</v>
      </c>
      <c r="Z10" s="17">
        <v>0.18132695512637401</v>
      </c>
      <c r="AA10" s="17"/>
      <c r="AB10" s="17">
        <v>0.160476842493366</v>
      </c>
      <c r="AC10" s="17">
        <v>0.206372340090475</v>
      </c>
      <c r="AD10" s="17"/>
      <c r="AE10" s="17">
        <v>0.168332762080592</v>
      </c>
      <c r="AF10" s="17">
        <v>0.17710347526832401</v>
      </c>
      <c r="AG10" s="17"/>
      <c r="AH10" s="17">
        <v>0.16770361794350599</v>
      </c>
      <c r="AI10" s="17">
        <v>0.144059152330129</v>
      </c>
      <c r="AJ10" s="17"/>
      <c r="AK10" s="17">
        <v>0.23566330032362201</v>
      </c>
      <c r="AL10" s="17">
        <v>0.191631763202849</v>
      </c>
      <c r="AM10" s="17">
        <v>0.151492870274199</v>
      </c>
      <c r="AN10" s="17">
        <v>0.18706403295457999</v>
      </c>
      <c r="AO10" s="17">
        <v>0.118660033430325</v>
      </c>
      <c r="AP10" s="17"/>
      <c r="AQ10" s="17">
        <v>0.121698398583694</v>
      </c>
      <c r="AR10" s="17">
        <v>0.19021338592341899</v>
      </c>
      <c r="AS10" s="17"/>
      <c r="AT10" s="17">
        <v>0.15913029579951901</v>
      </c>
      <c r="AU10" s="17">
        <v>0.18158163165622099</v>
      </c>
      <c r="AV10" s="17"/>
      <c r="AW10" s="17">
        <v>0.11008131226067699</v>
      </c>
      <c r="AX10" s="17">
        <v>0.16883804498586799</v>
      </c>
      <c r="AY10" s="17">
        <v>0.212486333039617</v>
      </c>
      <c r="AZ10" s="17">
        <v>0.16706877761594699</v>
      </c>
      <c r="BA10" s="17">
        <v>0.14319652888665099</v>
      </c>
      <c r="BB10" s="17"/>
      <c r="BC10" s="17">
        <v>0.156146176020063</v>
      </c>
      <c r="BD10" s="17"/>
      <c r="BE10" s="17">
        <v>0.17995972076283001</v>
      </c>
      <c r="BF10" s="17">
        <v>0.26485715543044702</v>
      </c>
      <c r="BG10" s="17">
        <v>0.142289353821653</v>
      </c>
      <c r="BH10" s="17">
        <v>0.12781982796111799</v>
      </c>
      <c r="BI10" s="17"/>
      <c r="BJ10" s="17">
        <v>0.17169017116299301</v>
      </c>
      <c r="BK10" s="17"/>
      <c r="BL10" s="17">
        <v>0.18323180244275</v>
      </c>
      <c r="BM10" s="17"/>
      <c r="BN10" s="17">
        <v>0.15368554972586901</v>
      </c>
      <c r="BO10" s="17"/>
      <c r="BP10" s="17">
        <v>0.16796806159748101</v>
      </c>
      <c r="BQ10" s="17">
        <v>0.24255798916523899</v>
      </c>
    </row>
    <row r="11" spans="2:69" x14ac:dyDescent="0.35">
      <c r="B11" s="18" t="s">
        <v>400</v>
      </c>
      <c r="C11" s="17">
        <v>0.26430581305477602</v>
      </c>
      <c r="D11" s="17">
        <v>0.25374774000564099</v>
      </c>
      <c r="E11" s="17">
        <v>0.27381584417460297</v>
      </c>
      <c r="F11" s="17"/>
      <c r="G11" s="17">
        <v>0.23526054633763699</v>
      </c>
      <c r="H11" s="17">
        <v>0.25593702628369103</v>
      </c>
      <c r="I11" s="17">
        <v>0.29655369972074802</v>
      </c>
      <c r="J11" s="17">
        <v>0.28086485273130402</v>
      </c>
      <c r="K11" s="17">
        <v>0.26754478298459999</v>
      </c>
      <c r="L11" s="17"/>
      <c r="M11" s="17">
        <v>0.32781594935848601</v>
      </c>
      <c r="N11" s="17">
        <v>0.28713389619981</v>
      </c>
      <c r="O11" s="17">
        <v>0.227183119192195</v>
      </c>
      <c r="P11" s="17">
        <v>0.266730098195743</v>
      </c>
      <c r="Q11" s="17">
        <v>0.21888690849322401</v>
      </c>
      <c r="R11" s="17"/>
      <c r="S11" s="17">
        <v>0.245872251309216</v>
      </c>
      <c r="T11" s="17">
        <v>0.24729209842893601</v>
      </c>
      <c r="U11" s="17">
        <v>0.23485935968779201</v>
      </c>
      <c r="V11" s="17">
        <v>0.33085936913281599</v>
      </c>
      <c r="W11" s="17"/>
      <c r="X11" s="17">
        <v>0.27576200363022801</v>
      </c>
      <c r="Y11" s="17">
        <v>0.243616196503147</v>
      </c>
      <c r="Z11" s="17">
        <v>0.205492490153215</v>
      </c>
      <c r="AA11" s="17"/>
      <c r="AB11" s="17">
        <v>0.25462393407662198</v>
      </c>
      <c r="AC11" s="17">
        <v>0.284208677122047</v>
      </c>
      <c r="AD11" s="17"/>
      <c r="AE11" s="17">
        <v>0.27020170090868201</v>
      </c>
      <c r="AF11" s="17">
        <v>0.263320058151647</v>
      </c>
      <c r="AG11" s="17"/>
      <c r="AH11" s="17">
        <v>0.280695627389559</v>
      </c>
      <c r="AI11" s="17">
        <v>0.20887840327573301</v>
      </c>
      <c r="AJ11" s="17"/>
      <c r="AK11" s="17">
        <v>0.23105473822712699</v>
      </c>
      <c r="AL11" s="17">
        <v>0.280615917708534</v>
      </c>
      <c r="AM11" s="17">
        <v>0.26554369611501799</v>
      </c>
      <c r="AN11" s="17">
        <v>0.232858375148326</v>
      </c>
      <c r="AO11" s="17">
        <v>0.31114918580696299</v>
      </c>
      <c r="AP11" s="17"/>
      <c r="AQ11" s="17">
        <v>0.21672459821923001</v>
      </c>
      <c r="AR11" s="17">
        <v>0.27732194759630302</v>
      </c>
      <c r="AS11" s="17"/>
      <c r="AT11" s="17">
        <v>0.233240503986582</v>
      </c>
      <c r="AU11" s="17">
        <v>0.28315097487617902</v>
      </c>
      <c r="AV11" s="17"/>
      <c r="AW11" s="17">
        <v>0.30965064016860999</v>
      </c>
      <c r="AX11" s="17">
        <v>0.27085475136451298</v>
      </c>
      <c r="AY11" s="17">
        <v>0.24539859531116601</v>
      </c>
      <c r="AZ11" s="17">
        <v>0.288769659677167</v>
      </c>
      <c r="BA11" s="17">
        <v>0.16751148963020701</v>
      </c>
      <c r="BB11" s="17"/>
      <c r="BC11" s="17">
        <v>0.242055991404105</v>
      </c>
      <c r="BD11" s="17"/>
      <c r="BE11" s="17">
        <v>0.24575951561569501</v>
      </c>
      <c r="BF11" s="17">
        <v>0.26193576788831502</v>
      </c>
      <c r="BG11" s="17">
        <v>0.28998456559728503</v>
      </c>
      <c r="BH11" s="17">
        <v>0.223313433732022</v>
      </c>
      <c r="BI11" s="17"/>
      <c r="BJ11" s="17">
        <v>0.26127872936114699</v>
      </c>
      <c r="BK11" s="17"/>
      <c r="BL11" s="17">
        <v>0.28528064127679598</v>
      </c>
      <c r="BM11" s="17"/>
      <c r="BN11" s="17">
        <v>0.29169561560960799</v>
      </c>
      <c r="BO11" s="17"/>
      <c r="BP11" s="17">
        <v>0.23640133366730101</v>
      </c>
      <c r="BQ11" s="17">
        <v>0.38150329457297799</v>
      </c>
    </row>
    <row r="12" spans="2:69" x14ac:dyDescent="0.35">
      <c r="B12" s="18" t="s">
        <v>401</v>
      </c>
      <c r="C12" s="17">
        <v>0.41147465654614201</v>
      </c>
      <c r="D12" s="17">
        <v>0.41897868009279698</v>
      </c>
      <c r="E12" s="17">
        <v>0.40585214998839902</v>
      </c>
      <c r="F12" s="17"/>
      <c r="G12" s="17">
        <v>0.45534338912474298</v>
      </c>
      <c r="H12" s="17">
        <v>0.41149904963475298</v>
      </c>
      <c r="I12" s="17">
        <v>0.40456593924978201</v>
      </c>
      <c r="J12" s="17">
        <v>0.42137379660496599</v>
      </c>
      <c r="K12" s="17">
        <v>0.32198248320005901</v>
      </c>
      <c r="L12" s="17"/>
      <c r="M12" s="17">
        <v>0.44742070199783601</v>
      </c>
      <c r="N12" s="17">
        <v>0.37947963616307001</v>
      </c>
      <c r="O12" s="17">
        <v>0.446936102087509</v>
      </c>
      <c r="P12" s="17">
        <v>0.37459721873835899</v>
      </c>
      <c r="Q12" s="17">
        <v>0.456049461534698</v>
      </c>
      <c r="R12" s="17"/>
      <c r="S12" s="17">
        <v>0.42012443383626502</v>
      </c>
      <c r="T12" s="17">
        <v>0.46734657787742001</v>
      </c>
      <c r="U12" s="17">
        <v>0.342935563419622</v>
      </c>
      <c r="V12" s="17">
        <v>0.38189613481131801</v>
      </c>
      <c r="W12" s="17"/>
      <c r="X12" s="17">
        <v>0.40589202752282</v>
      </c>
      <c r="Y12" s="17">
        <v>0.45301491589284898</v>
      </c>
      <c r="Z12" s="17">
        <v>0.40201482907677999</v>
      </c>
      <c r="AA12" s="17"/>
      <c r="AB12" s="17">
        <v>0.41379149851392499</v>
      </c>
      <c r="AC12" s="17">
        <v>0.40671196628176498</v>
      </c>
      <c r="AD12" s="17"/>
      <c r="AE12" s="17">
        <v>0.392902462003755</v>
      </c>
      <c r="AF12" s="17">
        <v>0.41560473787421898</v>
      </c>
      <c r="AG12" s="17"/>
      <c r="AH12" s="17">
        <v>0.40987796509796398</v>
      </c>
      <c r="AI12" s="17">
        <v>0.47730117077467799</v>
      </c>
      <c r="AJ12" s="17"/>
      <c r="AK12" s="17">
        <v>0.37477018751806601</v>
      </c>
      <c r="AL12" s="17">
        <v>0.40267123705854402</v>
      </c>
      <c r="AM12" s="17">
        <v>0.43509774114746302</v>
      </c>
      <c r="AN12" s="17">
        <v>0.38054461869593098</v>
      </c>
      <c r="AO12" s="17">
        <v>0.45323766187950798</v>
      </c>
      <c r="AP12" s="17"/>
      <c r="AQ12" s="17">
        <v>0.51402799319395098</v>
      </c>
      <c r="AR12" s="17">
        <v>0.38342055931251801</v>
      </c>
      <c r="AS12" s="17"/>
      <c r="AT12" s="17">
        <v>0.47531428229143502</v>
      </c>
      <c r="AU12" s="17">
        <v>0.37706348495026099</v>
      </c>
      <c r="AV12" s="17"/>
      <c r="AW12" s="17">
        <v>0.36295155270602802</v>
      </c>
      <c r="AX12" s="17">
        <v>0.40634490444497601</v>
      </c>
      <c r="AY12" s="17">
        <v>0.43813894290118499</v>
      </c>
      <c r="AZ12" s="17">
        <v>0.36728250433266901</v>
      </c>
      <c r="BA12" s="17">
        <v>0.49415067593187101</v>
      </c>
      <c r="BB12" s="17"/>
      <c r="BC12" s="17">
        <v>0.42647042570992799</v>
      </c>
      <c r="BD12" s="17"/>
      <c r="BE12" s="17">
        <v>0.421745017176123</v>
      </c>
      <c r="BF12" s="17">
        <v>0.37445377492450299</v>
      </c>
      <c r="BG12" s="17">
        <v>0.38813773129773899</v>
      </c>
      <c r="BH12" s="17">
        <v>0.43676837337371899</v>
      </c>
      <c r="BI12" s="17"/>
      <c r="BJ12" s="17">
        <v>0.42632921158356102</v>
      </c>
      <c r="BK12" s="17"/>
      <c r="BL12" s="17">
        <v>0.407743513774106</v>
      </c>
      <c r="BM12" s="17"/>
      <c r="BN12" s="17">
        <v>0.40394941045216598</v>
      </c>
      <c r="BO12" s="17"/>
      <c r="BP12" s="17">
        <v>0.42960599957892098</v>
      </c>
      <c r="BQ12" s="17">
        <v>0.33452341483563602</v>
      </c>
    </row>
    <row r="13" spans="2:69" x14ac:dyDescent="0.35">
      <c r="B13" s="18" t="s">
        <v>402</v>
      </c>
      <c r="C13" s="19">
        <v>0.115121402820929</v>
      </c>
      <c r="D13" s="19">
        <v>9.8557313171170904E-2</v>
      </c>
      <c r="E13" s="19">
        <v>0.12757667324109601</v>
      </c>
      <c r="F13" s="19"/>
      <c r="G13" s="19">
        <v>0.146888557778139</v>
      </c>
      <c r="H13" s="19">
        <v>0.14695183721762001</v>
      </c>
      <c r="I13" s="19">
        <v>0.109909410472444</v>
      </c>
      <c r="J13" s="19">
        <v>9.6092521728268404E-2</v>
      </c>
      <c r="K13" s="19">
        <v>2.0309794169489099E-2</v>
      </c>
      <c r="L13" s="19"/>
      <c r="M13" s="19">
        <v>6.99651185393287E-2</v>
      </c>
      <c r="N13" s="19">
        <v>0.108524102860864</v>
      </c>
      <c r="O13" s="19">
        <v>0.12590206639656301</v>
      </c>
      <c r="P13" s="19">
        <v>0.138405662785378</v>
      </c>
      <c r="Q13" s="19">
        <v>0.12264775659516899</v>
      </c>
      <c r="R13" s="19"/>
      <c r="S13" s="19">
        <v>0.17826439220968701</v>
      </c>
      <c r="T13" s="19">
        <v>7.6727735407623607E-2</v>
      </c>
      <c r="U13" s="19">
        <v>0.12954078124336599</v>
      </c>
      <c r="V13" s="19">
        <v>8.4037719939503402E-2</v>
      </c>
      <c r="W13" s="19"/>
      <c r="X13" s="19">
        <v>0.109725151804915</v>
      </c>
      <c r="Y13" s="19">
        <v>0.136572439903865</v>
      </c>
      <c r="Z13" s="19">
        <v>0.12864017506711301</v>
      </c>
      <c r="AA13" s="19"/>
      <c r="AB13" s="19">
        <v>0.142590632639301</v>
      </c>
      <c r="AC13" s="19">
        <v>5.86534023076715E-2</v>
      </c>
      <c r="AD13" s="19"/>
      <c r="AE13" s="19">
        <v>0.14818149130514399</v>
      </c>
      <c r="AF13" s="19">
        <v>0.107643933338821</v>
      </c>
      <c r="AG13" s="19"/>
      <c r="AH13" s="19">
        <v>0.108036042876059</v>
      </c>
      <c r="AI13" s="19">
        <v>0.15314571687783299</v>
      </c>
      <c r="AJ13" s="19"/>
      <c r="AK13" s="19">
        <v>0.109915411670088</v>
      </c>
      <c r="AL13" s="19">
        <v>8.5378853532520699E-2</v>
      </c>
      <c r="AM13" s="19">
        <v>0.124607817945823</v>
      </c>
      <c r="AN13" s="19">
        <v>0.15248960804669101</v>
      </c>
      <c r="AO13" s="19">
        <v>0.108257800036182</v>
      </c>
      <c r="AP13" s="19"/>
      <c r="AQ13" s="19">
        <v>0.13871612062215899</v>
      </c>
      <c r="AR13" s="19">
        <v>0.10866692236195701</v>
      </c>
      <c r="AS13" s="19"/>
      <c r="AT13" s="19">
        <v>0.126279521412937</v>
      </c>
      <c r="AU13" s="19">
        <v>0.110604533643047</v>
      </c>
      <c r="AV13" s="19"/>
      <c r="AW13" s="19">
        <v>0.21731649486468499</v>
      </c>
      <c r="AX13" s="19">
        <v>0.116139792084943</v>
      </c>
      <c r="AY13" s="19">
        <v>6.2156409384725601E-2</v>
      </c>
      <c r="AZ13" s="19">
        <v>0.121983815974017</v>
      </c>
      <c r="BA13" s="19">
        <v>0.18414340337617699</v>
      </c>
      <c r="BB13" s="19"/>
      <c r="BC13" s="19">
        <v>0.147224468795878</v>
      </c>
      <c r="BD13" s="19"/>
      <c r="BE13" s="19">
        <v>0.12183477143471499</v>
      </c>
      <c r="BF13" s="19">
        <v>4.3278966740953703E-2</v>
      </c>
      <c r="BG13" s="19">
        <v>0.11400081104920599</v>
      </c>
      <c r="BH13" s="19">
        <v>0.18860589082660101</v>
      </c>
      <c r="BI13" s="19"/>
      <c r="BJ13" s="19">
        <v>0.114415153358227</v>
      </c>
      <c r="BK13" s="19"/>
      <c r="BL13" s="19">
        <v>0.101796276343916</v>
      </c>
      <c r="BM13" s="19"/>
      <c r="BN13" s="19">
        <v>8.7178398269853602E-2</v>
      </c>
      <c r="BO13" s="19"/>
      <c r="BP13" s="19">
        <v>0.13554070514559599</v>
      </c>
      <c r="BQ13" s="19">
        <v>1.04364338915587E-2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405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398</v>
      </c>
      <c r="C9" s="17">
        <v>3.1307872586381597E-2</v>
      </c>
      <c r="D9" s="17">
        <v>3.2231232609905097E-2</v>
      </c>
      <c r="E9" s="17">
        <v>3.05793832885124E-2</v>
      </c>
      <c r="F9" s="17"/>
      <c r="G9" s="17">
        <v>1.1790428301327399E-2</v>
      </c>
      <c r="H9" s="17">
        <v>1.7328810036541801E-2</v>
      </c>
      <c r="I9" s="17">
        <v>2.1486612999970501E-2</v>
      </c>
      <c r="J9" s="17">
        <v>0</v>
      </c>
      <c r="K9" s="17">
        <v>0.14725789452850099</v>
      </c>
      <c r="L9" s="17"/>
      <c r="M9" s="17">
        <v>1.1892556941044E-2</v>
      </c>
      <c r="N9" s="17">
        <v>3.7913134713604302E-2</v>
      </c>
      <c r="O9" s="17">
        <v>2.4758310928429901E-2</v>
      </c>
      <c r="P9" s="17">
        <v>5.9327971660513103E-2</v>
      </c>
      <c r="Q9" s="17">
        <v>1.07469588124962E-2</v>
      </c>
      <c r="R9" s="17"/>
      <c r="S9" s="17">
        <v>1.0895479087452999E-2</v>
      </c>
      <c r="T9" s="17">
        <v>3.8342957024168602E-2</v>
      </c>
      <c r="U9" s="17">
        <v>7.2125131396713102E-2</v>
      </c>
      <c r="V9" s="17">
        <v>2.2675589587028401E-2</v>
      </c>
      <c r="W9" s="17"/>
      <c r="X9" s="17">
        <v>2.3081841393354102E-2</v>
      </c>
      <c r="Y9" s="17">
        <v>6.8146537497150494E-2</v>
      </c>
      <c r="Z9" s="17">
        <v>4.6900676811707703E-2</v>
      </c>
      <c r="AA9" s="17"/>
      <c r="AB9" s="17">
        <v>2.56442734977862E-2</v>
      </c>
      <c r="AC9" s="17">
        <v>4.29504311275676E-2</v>
      </c>
      <c r="AD9" s="17"/>
      <c r="AE9" s="17">
        <v>4.3184593016384498E-2</v>
      </c>
      <c r="AF9" s="17">
        <v>2.8909310590751702E-2</v>
      </c>
      <c r="AG9" s="17"/>
      <c r="AH9" s="17">
        <v>3.02382546395778E-2</v>
      </c>
      <c r="AI9" s="17">
        <v>8.8781287479463497E-3</v>
      </c>
      <c r="AJ9" s="17"/>
      <c r="AK9" s="17">
        <v>7.3650590948425604E-2</v>
      </c>
      <c r="AL9" s="17">
        <v>1.7450664460991801E-2</v>
      </c>
      <c r="AM9" s="17">
        <v>2.5534741283042998E-2</v>
      </c>
      <c r="AN9" s="17">
        <v>5.5208193824695197E-2</v>
      </c>
      <c r="AO9" s="17">
        <v>0</v>
      </c>
      <c r="AP9" s="17"/>
      <c r="AQ9" s="17">
        <v>5.64971765851679E-3</v>
      </c>
      <c r="AR9" s="17">
        <v>3.8326818987450301E-2</v>
      </c>
      <c r="AS9" s="17"/>
      <c r="AT9" s="17">
        <v>8.2702549340143306E-3</v>
      </c>
      <c r="AU9" s="17">
        <v>4.3100961401330302E-2</v>
      </c>
      <c r="AV9" s="17"/>
      <c r="AW9" s="17">
        <v>0</v>
      </c>
      <c r="AX9" s="17">
        <v>2.5335048023489699E-2</v>
      </c>
      <c r="AY9" s="17">
        <v>1.91443561838936E-2</v>
      </c>
      <c r="AZ9" s="17">
        <v>6.6981604864214297E-2</v>
      </c>
      <c r="BA9" s="17">
        <v>1.8762590568918599E-2</v>
      </c>
      <c r="BB9" s="17"/>
      <c r="BC9" s="17">
        <v>3.1231913118185E-2</v>
      </c>
      <c r="BD9" s="17"/>
      <c r="BE9" s="17">
        <v>1.8455993602748601E-2</v>
      </c>
      <c r="BF9" s="17">
        <v>3.2249820724953297E-2</v>
      </c>
      <c r="BG9" s="17">
        <v>7.1211194749035797E-2</v>
      </c>
      <c r="BH9" s="17">
        <v>2.77197038018911E-2</v>
      </c>
      <c r="BI9" s="17"/>
      <c r="BJ9" s="17">
        <v>2.7949439366510301E-2</v>
      </c>
      <c r="BK9" s="17"/>
      <c r="BL9" s="17">
        <v>2.0450361475778299E-2</v>
      </c>
      <c r="BM9" s="17"/>
      <c r="BN9" s="17">
        <v>3.71422835346761E-2</v>
      </c>
      <c r="BO9" s="17"/>
      <c r="BP9" s="17">
        <v>2.92707975556998E-2</v>
      </c>
      <c r="BQ9" s="17">
        <v>2.9529036243193502E-2</v>
      </c>
    </row>
    <row r="10" spans="2:69" x14ac:dyDescent="0.35">
      <c r="B10" s="18" t="s">
        <v>399</v>
      </c>
      <c r="C10" s="17">
        <v>0.12303290785019901</v>
      </c>
      <c r="D10" s="17">
        <v>0.14124470245721599</v>
      </c>
      <c r="E10" s="17">
        <v>0.107726864779457</v>
      </c>
      <c r="F10" s="17"/>
      <c r="G10" s="17">
        <v>0.12754465421575201</v>
      </c>
      <c r="H10" s="17">
        <v>0.118479662483102</v>
      </c>
      <c r="I10" s="17">
        <v>0.12855758050684099</v>
      </c>
      <c r="J10" s="17">
        <v>7.5548623098913206E-2</v>
      </c>
      <c r="K10" s="17">
        <v>0.16356748035997801</v>
      </c>
      <c r="L10" s="17"/>
      <c r="M10" s="17">
        <v>0.12212348880504199</v>
      </c>
      <c r="N10" s="17">
        <v>0.133303317041469</v>
      </c>
      <c r="O10" s="17">
        <v>0.11547635705265</v>
      </c>
      <c r="P10" s="17">
        <v>9.26587780747955E-2</v>
      </c>
      <c r="Q10" s="17">
        <v>0.13331972816297299</v>
      </c>
      <c r="R10" s="17"/>
      <c r="S10" s="17">
        <v>8.4033188795696406E-2</v>
      </c>
      <c r="T10" s="17">
        <v>7.8705535890900305E-2</v>
      </c>
      <c r="U10" s="17">
        <v>0.17180751995653301</v>
      </c>
      <c r="V10" s="17">
        <v>0.15773224823199899</v>
      </c>
      <c r="W10" s="17"/>
      <c r="X10" s="17">
        <v>0.12184940889594301</v>
      </c>
      <c r="Y10" s="17">
        <v>5.7136057392326002E-2</v>
      </c>
      <c r="Z10" s="17">
        <v>0.21154977011126699</v>
      </c>
      <c r="AA10" s="17"/>
      <c r="AB10" s="17">
        <v>0.101622887563886</v>
      </c>
      <c r="AC10" s="17">
        <v>0.16704510056583999</v>
      </c>
      <c r="AD10" s="17"/>
      <c r="AE10" s="17">
        <v>0.159804058775669</v>
      </c>
      <c r="AF10" s="17">
        <v>0.11562829764888399</v>
      </c>
      <c r="AG10" s="17"/>
      <c r="AH10" s="17">
        <v>0.11413403302285</v>
      </c>
      <c r="AI10" s="17">
        <v>0.10977179722894601</v>
      </c>
      <c r="AJ10" s="17"/>
      <c r="AK10" s="17">
        <v>0.126589567163918</v>
      </c>
      <c r="AL10" s="17">
        <v>0.11537215947835899</v>
      </c>
      <c r="AM10" s="17">
        <v>0.13869085014343899</v>
      </c>
      <c r="AN10" s="17">
        <v>0.12873521600771301</v>
      </c>
      <c r="AO10" s="17">
        <v>6.3369302725509696E-2</v>
      </c>
      <c r="AP10" s="17"/>
      <c r="AQ10" s="17">
        <v>0.11243660604599701</v>
      </c>
      <c r="AR10" s="17">
        <v>0.12593159150934599</v>
      </c>
      <c r="AS10" s="17"/>
      <c r="AT10" s="17">
        <v>0.109890420749089</v>
      </c>
      <c r="AU10" s="17">
        <v>0.12832071822237201</v>
      </c>
      <c r="AV10" s="17"/>
      <c r="AW10" s="17">
        <v>5.2119008941866503E-2</v>
      </c>
      <c r="AX10" s="17">
        <v>9.6675291869329397E-2</v>
      </c>
      <c r="AY10" s="17">
        <v>0.21935198849550699</v>
      </c>
      <c r="AZ10" s="17">
        <v>0.10407063148095</v>
      </c>
      <c r="BA10" s="17">
        <v>0.103283901111504</v>
      </c>
      <c r="BB10" s="17"/>
      <c r="BC10" s="17">
        <v>0.103910958011333</v>
      </c>
      <c r="BD10" s="17"/>
      <c r="BE10" s="17">
        <v>0.10168861947645801</v>
      </c>
      <c r="BF10" s="17">
        <v>0.29921698411292302</v>
      </c>
      <c r="BG10" s="17">
        <v>0.100927939394426</v>
      </c>
      <c r="BH10" s="17">
        <v>8.2062026299596205E-2</v>
      </c>
      <c r="BI10" s="17"/>
      <c r="BJ10" s="17">
        <v>0.10433942901957401</v>
      </c>
      <c r="BK10" s="17"/>
      <c r="BL10" s="17">
        <v>0.116451599756804</v>
      </c>
      <c r="BM10" s="17"/>
      <c r="BN10" s="17">
        <v>0.15721377989378099</v>
      </c>
      <c r="BO10" s="17"/>
      <c r="BP10" s="17">
        <v>0.10366833711439501</v>
      </c>
      <c r="BQ10" s="17">
        <v>0.23490554485537901</v>
      </c>
    </row>
    <row r="11" spans="2:69" x14ac:dyDescent="0.35">
      <c r="B11" s="18" t="s">
        <v>400</v>
      </c>
      <c r="C11" s="17">
        <v>0.30976452020814399</v>
      </c>
      <c r="D11" s="17">
        <v>0.33166516960807102</v>
      </c>
      <c r="E11" s="17">
        <v>0.29166506844749202</v>
      </c>
      <c r="F11" s="17"/>
      <c r="G11" s="17">
        <v>0.260056134439345</v>
      </c>
      <c r="H11" s="17">
        <v>0.28108985429546202</v>
      </c>
      <c r="I11" s="17">
        <v>0.326631741059277</v>
      </c>
      <c r="J11" s="17">
        <v>0.37068428897903699</v>
      </c>
      <c r="K11" s="17">
        <v>0.37135220310100298</v>
      </c>
      <c r="L11" s="17"/>
      <c r="M11" s="17">
        <v>0.35540913283206099</v>
      </c>
      <c r="N11" s="17">
        <v>0.31877729310506397</v>
      </c>
      <c r="O11" s="17">
        <v>0.28767800821774397</v>
      </c>
      <c r="P11" s="17">
        <v>0.32556555327616099</v>
      </c>
      <c r="Q11" s="17">
        <v>0.27749680593050602</v>
      </c>
      <c r="R11" s="17"/>
      <c r="S11" s="17">
        <v>0.23453190797085499</v>
      </c>
      <c r="T11" s="17">
        <v>0.30539143506137501</v>
      </c>
      <c r="U11" s="17">
        <v>0.30665756037651198</v>
      </c>
      <c r="V11" s="17">
        <v>0.41455806205046902</v>
      </c>
      <c r="W11" s="17"/>
      <c r="X11" s="17">
        <v>0.31735643840974098</v>
      </c>
      <c r="Y11" s="17">
        <v>0.29853847295852298</v>
      </c>
      <c r="Z11" s="17">
        <v>0.26777848416838201</v>
      </c>
      <c r="AA11" s="17"/>
      <c r="AB11" s="17">
        <v>0.29447492976136302</v>
      </c>
      <c r="AC11" s="17">
        <v>0.34119505564379299</v>
      </c>
      <c r="AD11" s="17"/>
      <c r="AE11" s="17">
        <v>0.261419936865602</v>
      </c>
      <c r="AF11" s="17">
        <v>0.31988814478704902</v>
      </c>
      <c r="AG11" s="17"/>
      <c r="AH11" s="17">
        <v>0.329066837764036</v>
      </c>
      <c r="AI11" s="17">
        <v>0.23316713886679</v>
      </c>
      <c r="AJ11" s="17"/>
      <c r="AK11" s="17">
        <v>0.31919474831255701</v>
      </c>
      <c r="AL11" s="17">
        <v>0.332697577205465</v>
      </c>
      <c r="AM11" s="17">
        <v>0.31235989268841702</v>
      </c>
      <c r="AN11" s="17">
        <v>0.26643170227533203</v>
      </c>
      <c r="AO11" s="17">
        <v>0.29429531745351201</v>
      </c>
      <c r="AP11" s="17"/>
      <c r="AQ11" s="17">
        <v>0.30157208929760099</v>
      </c>
      <c r="AR11" s="17">
        <v>0.31200561017027201</v>
      </c>
      <c r="AS11" s="17"/>
      <c r="AT11" s="17">
        <v>0.30925560447803302</v>
      </c>
      <c r="AU11" s="17">
        <v>0.31254488558811899</v>
      </c>
      <c r="AV11" s="17"/>
      <c r="AW11" s="17">
        <v>0.30220649232319702</v>
      </c>
      <c r="AX11" s="17">
        <v>0.29815736881267002</v>
      </c>
      <c r="AY11" s="17">
        <v>0.32308408431225299</v>
      </c>
      <c r="AZ11" s="17">
        <v>0.33881112765536098</v>
      </c>
      <c r="BA11" s="17">
        <v>0.274719006865142</v>
      </c>
      <c r="BB11" s="17"/>
      <c r="BC11" s="17">
        <v>0.28373970781768298</v>
      </c>
      <c r="BD11" s="17"/>
      <c r="BE11" s="17">
        <v>0.29489371768626299</v>
      </c>
      <c r="BF11" s="17">
        <v>0.30382861861983601</v>
      </c>
      <c r="BG11" s="17">
        <v>0.31847107358750398</v>
      </c>
      <c r="BH11" s="17">
        <v>0.27117494848208701</v>
      </c>
      <c r="BI11" s="17"/>
      <c r="BJ11" s="17">
        <v>0.31708577896344098</v>
      </c>
      <c r="BK11" s="17"/>
      <c r="BL11" s="17">
        <v>0.35428883760860402</v>
      </c>
      <c r="BM11" s="17"/>
      <c r="BN11" s="17">
        <v>0.31492241068718002</v>
      </c>
      <c r="BO11" s="17"/>
      <c r="BP11" s="17">
        <v>0.275269178709874</v>
      </c>
      <c r="BQ11" s="17">
        <v>0.45684992109122602</v>
      </c>
    </row>
    <row r="12" spans="2:69" x14ac:dyDescent="0.35">
      <c r="B12" s="18" t="s">
        <v>401</v>
      </c>
      <c r="C12" s="17">
        <v>0.39827666352615398</v>
      </c>
      <c r="D12" s="17">
        <v>0.36577244181373197</v>
      </c>
      <c r="E12" s="17">
        <v>0.42676652091778799</v>
      </c>
      <c r="F12" s="17"/>
      <c r="G12" s="17">
        <v>0.46390966828660501</v>
      </c>
      <c r="H12" s="17">
        <v>0.38103512797144001</v>
      </c>
      <c r="I12" s="17">
        <v>0.40695337174070501</v>
      </c>
      <c r="J12" s="17">
        <v>0.451519643387437</v>
      </c>
      <c r="K12" s="17">
        <v>0.222954228696815</v>
      </c>
      <c r="L12" s="17"/>
      <c r="M12" s="17">
        <v>0.39782891209341598</v>
      </c>
      <c r="N12" s="17">
        <v>0.383941559467465</v>
      </c>
      <c r="O12" s="17">
        <v>0.39589965826296802</v>
      </c>
      <c r="P12" s="17">
        <v>0.39540154622365598</v>
      </c>
      <c r="Q12" s="17">
        <v>0.437421001879502</v>
      </c>
      <c r="R12" s="17"/>
      <c r="S12" s="17">
        <v>0.42409142853492998</v>
      </c>
      <c r="T12" s="17">
        <v>0.47984342879012198</v>
      </c>
      <c r="U12" s="17">
        <v>0.288287969610723</v>
      </c>
      <c r="V12" s="17">
        <v>0.351453351494596</v>
      </c>
      <c r="W12" s="17"/>
      <c r="X12" s="17">
        <v>0.410998004122965</v>
      </c>
      <c r="Y12" s="17">
        <v>0.43480419786468599</v>
      </c>
      <c r="Z12" s="17">
        <v>0.26086631740500099</v>
      </c>
      <c r="AA12" s="17"/>
      <c r="AB12" s="17">
        <v>0.407560143056655</v>
      </c>
      <c r="AC12" s="17">
        <v>0.37919278202094497</v>
      </c>
      <c r="AD12" s="17"/>
      <c r="AE12" s="17">
        <v>0.37703735790660298</v>
      </c>
      <c r="AF12" s="17">
        <v>0.40294029998762698</v>
      </c>
      <c r="AG12" s="17"/>
      <c r="AH12" s="17">
        <v>0.40609803325330102</v>
      </c>
      <c r="AI12" s="17">
        <v>0.40761878528186901</v>
      </c>
      <c r="AJ12" s="17"/>
      <c r="AK12" s="17">
        <v>0.323362399603562</v>
      </c>
      <c r="AL12" s="17">
        <v>0.412580515474124</v>
      </c>
      <c r="AM12" s="17">
        <v>0.39893295853002703</v>
      </c>
      <c r="AN12" s="17">
        <v>0.38491741239150601</v>
      </c>
      <c r="AO12" s="17">
        <v>0.47212655883101501</v>
      </c>
      <c r="AP12" s="17"/>
      <c r="AQ12" s="17">
        <v>0.422209095754491</v>
      </c>
      <c r="AR12" s="17">
        <v>0.391729799204453</v>
      </c>
      <c r="AS12" s="17"/>
      <c r="AT12" s="17">
        <v>0.428862775057961</v>
      </c>
      <c r="AU12" s="17">
        <v>0.37988519553948003</v>
      </c>
      <c r="AV12" s="17"/>
      <c r="AW12" s="17">
        <v>0.47555483274938998</v>
      </c>
      <c r="AX12" s="17">
        <v>0.451621232414819</v>
      </c>
      <c r="AY12" s="17">
        <v>0.33553758817398199</v>
      </c>
      <c r="AZ12" s="17">
        <v>0.31911509957017797</v>
      </c>
      <c r="BA12" s="17">
        <v>0.34870763737168697</v>
      </c>
      <c r="BB12" s="17"/>
      <c r="BC12" s="17">
        <v>0.380387673586361</v>
      </c>
      <c r="BD12" s="17"/>
      <c r="BE12" s="17">
        <v>0.44280970729865698</v>
      </c>
      <c r="BF12" s="17">
        <v>0.32652513488719298</v>
      </c>
      <c r="BG12" s="17">
        <v>0.35411163673066498</v>
      </c>
      <c r="BH12" s="17">
        <v>0.383643630923451</v>
      </c>
      <c r="BI12" s="17"/>
      <c r="BJ12" s="17">
        <v>0.41207671519783001</v>
      </c>
      <c r="BK12" s="17"/>
      <c r="BL12" s="17">
        <v>0.40484485589089497</v>
      </c>
      <c r="BM12" s="17"/>
      <c r="BN12" s="17">
        <v>0.39447324992082</v>
      </c>
      <c r="BO12" s="17"/>
      <c r="BP12" s="17">
        <v>0.42966617911473598</v>
      </c>
      <c r="BQ12" s="17">
        <v>0.26710675415320101</v>
      </c>
    </row>
    <row r="13" spans="2:69" x14ac:dyDescent="0.35">
      <c r="B13" s="18" t="s">
        <v>402</v>
      </c>
      <c r="C13" s="19">
        <v>0.13761803582912099</v>
      </c>
      <c r="D13" s="19">
        <v>0.129086453511076</v>
      </c>
      <c r="E13" s="19">
        <v>0.14326216256675101</v>
      </c>
      <c r="F13" s="19"/>
      <c r="G13" s="19">
        <v>0.13669911475697</v>
      </c>
      <c r="H13" s="19">
        <v>0.20206654521345399</v>
      </c>
      <c r="I13" s="19">
        <v>0.116370693693207</v>
      </c>
      <c r="J13" s="19">
        <v>0.102247444534613</v>
      </c>
      <c r="K13" s="19">
        <v>9.4868193313701998E-2</v>
      </c>
      <c r="L13" s="19"/>
      <c r="M13" s="19">
        <v>0.11274590932843701</v>
      </c>
      <c r="N13" s="19">
        <v>0.126064695672397</v>
      </c>
      <c r="O13" s="19">
        <v>0.176187665538208</v>
      </c>
      <c r="P13" s="19">
        <v>0.12704615076487399</v>
      </c>
      <c r="Q13" s="19">
        <v>0.141015505214523</v>
      </c>
      <c r="R13" s="19"/>
      <c r="S13" s="19">
        <v>0.24644799561106501</v>
      </c>
      <c r="T13" s="19">
        <v>9.7716643233434902E-2</v>
      </c>
      <c r="U13" s="19">
        <v>0.16112181865951899</v>
      </c>
      <c r="V13" s="19">
        <v>5.3580748635907102E-2</v>
      </c>
      <c r="W13" s="19"/>
      <c r="X13" s="19">
        <v>0.126714307177997</v>
      </c>
      <c r="Y13" s="19">
        <v>0.14137473428731501</v>
      </c>
      <c r="Z13" s="19">
        <v>0.21290475150364199</v>
      </c>
      <c r="AA13" s="19"/>
      <c r="AB13" s="19">
        <v>0.17069776612031001</v>
      </c>
      <c r="AC13" s="19">
        <v>6.9616630641853694E-2</v>
      </c>
      <c r="AD13" s="19"/>
      <c r="AE13" s="19">
        <v>0.158554053435741</v>
      </c>
      <c r="AF13" s="19">
        <v>0.13263394698568701</v>
      </c>
      <c r="AG13" s="19"/>
      <c r="AH13" s="19">
        <v>0.12046284132023501</v>
      </c>
      <c r="AI13" s="19">
        <v>0.24056414987444799</v>
      </c>
      <c r="AJ13" s="19"/>
      <c r="AK13" s="19">
        <v>0.15720269397153799</v>
      </c>
      <c r="AL13" s="19">
        <v>0.121899083381059</v>
      </c>
      <c r="AM13" s="19">
        <v>0.124481557355075</v>
      </c>
      <c r="AN13" s="19">
        <v>0.16470747550075401</v>
      </c>
      <c r="AO13" s="19">
        <v>0.17020882098996301</v>
      </c>
      <c r="AP13" s="19"/>
      <c r="AQ13" s="19">
        <v>0.15813249124339299</v>
      </c>
      <c r="AR13" s="19">
        <v>0.13200618012847901</v>
      </c>
      <c r="AS13" s="19"/>
      <c r="AT13" s="19">
        <v>0.143720944780903</v>
      </c>
      <c r="AU13" s="19">
        <v>0.13614823924869801</v>
      </c>
      <c r="AV13" s="19"/>
      <c r="AW13" s="19">
        <v>0.17011966598554601</v>
      </c>
      <c r="AX13" s="19">
        <v>0.128211058879692</v>
      </c>
      <c r="AY13" s="19">
        <v>0.10288198283436401</v>
      </c>
      <c r="AZ13" s="19">
        <v>0.17102153642929599</v>
      </c>
      <c r="BA13" s="19">
        <v>0.25452686408274799</v>
      </c>
      <c r="BB13" s="19"/>
      <c r="BC13" s="19">
        <v>0.20072974746643699</v>
      </c>
      <c r="BD13" s="19"/>
      <c r="BE13" s="19">
        <v>0.14215196193587401</v>
      </c>
      <c r="BF13" s="19">
        <v>3.8179441655095202E-2</v>
      </c>
      <c r="BG13" s="19">
        <v>0.15527815553836899</v>
      </c>
      <c r="BH13" s="19">
        <v>0.23539969049297399</v>
      </c>
      <c r="BI13" s="19"/>
      <c r="BJ13" s="19">
        <v>0.13854863745264501</v>
      </c>
      <c r="BK13" s="19"/>
      <c r="BL13" s="19">
        <v>0.10396434526792001</v>
      </c>
      <c r="BM13" s="19"/>
      <c r="BN13" s="19">
        <v>9.6248275963542795E-2</v>
      </c>
      <c r="BO13" s="19"/>
      <c r="BP13" s="19">
        <v>0.162125507505296</v>
      </c>
      <c r="BQ13" s="19">
        <v>1.16087436570001E-2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406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398</v>
      </c>
      <c r="C9" s="17">
        <v>3.00642715146754E-2</v>
      </c>
      <c r="D9" s="17">
        <v>2.8277993891422201E-2</v>
      </c>
      <c r="E9" s="17">
        <v>3.1645446335427499E-2</v>
      </c>
      <c r="F9" s="17"/>
      <c r="G9" s="17">
        <v>1.8097961911972001E-2</v>
      </c>
      <c r="H9" s="17">
        <v>3.5726314113175102E-3</v>
      </c>
      <c r="I9" s="17">
        <v>0</v>
      </c>
      <c r="J9" s="17">
        <v>0</v>
      </c>
      <c r="K9" s="17">
        <v>0.18617007695365601</v>
      </c>
      <c r="L9" s="17"/>
      <c r="M9" s="17">
        <v>2.3785113882088101E-2</v>
      </c>
      <c r="N9" s="17">
        <v>1.91431529891135E-2</v>
      </c>
      <c r="O9" s="17">
        <v>3.60315442130624E-2</v>
      </c>
      <c r="P9" s="17">
        <v>6.2238022560295397E-2</v>
      </c>
      <c r="Q9" s="17">
        <v>2.5521307012412401E-2</v>
      </c>
      <c r="R9" s="17"/>
      <c r="S9" s="17">
        <v>3.4063093820399598E-2</v>
      </c>
      <c r="T9" s="17">
        <v>5.9994694421896299E-3</v>
      </c>
      <c r="U9" s="17">
        <v>8.9485976895268798E-2</v>
      </c>
      <c r="V9" s="17">
        <v>2.0525827217319399E-2</v>
      </c>
      <c r="W9" s="17"/>
      <c r="X9" s="17">
        <v>1.9520745379565201E-2</v>
      </c>
      <c r="Y9" s="17">
        <v>0</v>
      </c>
      <c r="Z9" s="17">
        <v>0.14369638006808799</v>
      </c>
      <c r="AA9" s="17"/>
      <c r="AB9" s="17">
        <v>9.3510291948355109E-3</v>
      </c>
      <c r="AC9" s="17">
        <v>7.2644110326379602E-2</v>
      </c>
      <c r="AD9" s="17"/>
      <c r="AE9" s="17">
        <v>5.3002310541302403E-2</v>
      </c>
      <c r="AF9" s="17">
        <v>2.5406774674298398E-2</v>
      </c>
      <c r="AG9" s="17"/>
      <c r="AH9" s="17">
        <v>1.14892156222415E-2</v>
      </c>
      <c r="AI9" s="17">
        <v>1.5474855987358999E-2</v>
      </c>
      <c r="AJ9" s="17"/>
      <c r="AK9" s="17">
        <v>0.13432417236223801</v>
      </c>
      <c r="AL9" s="17">
        <v>2.3952320367401699E-2</v>
      </c>
      <c r="AM9" s="17">
        <v>2.1259611404193E-2</v>
      </c>
      <c r="AN9" s="17">
        <v>7.9416584058625006E-3</v>
      </c>
      <c r="AO9" s="17">
        <v>0</v>
      </c>
      <c r="AP9" s="17"/>
      <c r="AQ9" s="17">
        <v>0</v>
      </c>
      <c r="AR9" s="17">
        <v>3.8288538261132501E-2</v>
      </c>
      <c r="AS9" s="17"/>
      <c r="AT9" s="17">
        <v>0</v>
      </c>
      <c r="AU9" s="17">
        <v>4.5137136104110201E-2</v>
      </c>
      <c r="AV9" s="17"/>
      <c r="AW9" s="17">
        <v>0</v>
      </c>
      <c r="AX9" s="17">
        <v>1.44899224063023E-2</v>
      </c>
      <c r="AY9" s="17">
        <v>6.7512535880390107E-2</v>
      </c>
      <c r="AZ9" s="17">
        <v>0</v>
      </c>
      <c r="BA9" s="17">
        <v>3.33185744377055E-2</v>
      </c>
      <c r="BB9" s="17"/>
      <c r="BC9" s="17">
        <v>4.2313576358977298E-2</v>
      </c>
      <c r="BD9" s="17"/>
      <c r="BE9" s="17">
        <v>1.67718145540121E-2</v>
      </c>
      <c r="BF9" s="17">
        <v>0.113728931801912</v>
      </c>
      <c r="BG9" s="17">
        <v>0</v>
      </c>
      <c r="BH9" s="17">
        <v>2.3422322332648699E-2</v>
      </c>
      <c r="BI9" s="17"/>
      <c r="BJ9" s="17">
        <v>2.4850518052009499E-2</v>
      </c>
      <c r="BK9" s="17"/>
      <c r="BL9" s="17">
        <v>9.3248433351033697E-3</v>
      </c>
      <c r="BM9" s="17"/>
      <c r="BN9" s="17">
        <v>4.3996289378201298E-2</v>
      </c>
      <c r="BO9" s="17"/>
      <c r="BP9" s="17">
        <v>3.0540574285750299E-2</v>
      </c>
      <c r="BQ9" s="17">
        <v>2.4348280235609199E-2</v>
      </c>
    </row>
    <row r="10" spans="2:69" x14ac:dyDescent="0.35">
      <c r="B10" s="18" t="s">
        <v>399</v>
      </c>
      <c r="C10" s="17">
        <v>0.100388638500231</v>
      </c>
      <c r="D10" s="17">
        <v>0.11126753280820401</v>
      </c>
      <c r="E10" s="17">
        <v>9.1296513140477695E-2</v>
      </c>
      <c r="F10" s="17"/>
      <c r="G10" s="17">
        <v>0.104689679345737</v>
      </c>
      <c r="H10" s="17">
        <v>9.8559091375315905E-2</v>
      </c>
      <c r="I10" s="17">
        <v>0.116069479464381</v>
      </c>
      <c r="J10" s="17">
        <v>9.8261444659133002E-2</v>
      </c>
      <c r="K10" s="17">
        <v>7.0733480493375994E-2</v>
      </c>
      <c r="L10" s="17"/>
      <c r="M10" s="17">
        <v>9.0601004696122894E-2</v>
      </c>
      <c r="N10" s="17">
        <v>9.9335442129736107E-2</v>
      </c>
      <c r="O10" s="17">
        <v>0.102207753016612</v>
      </c>
      <c r="P10" s="17">
        <v>8.3712652973165505E-2</v>
      </c>
      <c r="Q10" s="17">
        <v>0.119637450462383</v>
      </c>
      <c r="R10" s="17"/>
      <c r="S10" s="17">
        <v>8.0531092965504897E-2</v>
      </c>
      <c r="T10" s="17">
        <v>0.104155774889576</v>
      </c>
      <c r="U10" s="17">
        <v>0.12969779339558199</v>
      </c>
      <c r="V10" s="17">
        <v>0.105559337208776</v>
      </c>
      <c r="W10" s="17"/>
      <c r="X10" s="17">
        <v>0.10810801933541</v>
      </c>
      <c r="Y10" s="17">
        <v>6.5058257792390398E-2</v>
      </c>
      <c r="Z10" s="17">
        <v>8.6677936504576503E-2</v>
      </c>
      <c r="AA10" s="17"/>
      <c r="AB10" s="17">
        <v>9.5990464503820594E-2</v>
      </c>
      <c r="AC10" s="17">
        <v>0.10942988549291401</v>
      </c>
      <c r="AD10" s="17"/>
      <c r="AE10" s="17">
        <v>0.105621685806391</v>
      </c>
      <c r="AF10" s="17">
        <v>9.9403140906606902E-2</v>
      </c>
      <c r="AG10" s="17"/>
      <c r="AH10" s="17">
        <v>0.10569111640112699</v>
      </c>
      <c r="AI10" s="17">
        <v>9.3426483221775797E-2</v>
      </c>
      <c r="AJ10" s="17"/>
      <c r="AK10" s="17">
        <v>0.10214693120543999</v>
      </c>
      <c r="AL10" s="17">
        <v>0.11593673735183101</v>
      </c>
      <c r="AM10" s="17">
        <v>8.8893331840250403E-2</v>
      </c>
      <c r="AN10" s="17">
        <v>0.115023563054062</v>
      </c>
      <c r="AO10" s="17">
        <v>6.1060053027206102E-2</v>
      </c>
      <c r="AP10" s="17"/>
      <c r="AQ10" s="17">
        <v>7.5641989417005201E-2</v>
      </c>
      <c r="AR10" s="17">
        <v>0.107158236860266</v>
      </c>
      <c r="AS10" s="17"/>
      <c r="AT10" s="17">
        <v>9.2796230619276998E-2</v>
      </c>
      <c r="AU10" s="17">
        <v>0.105636163290833</v>
      </c>
      <c r="AV10" s="17"/>
      <c r="AW10" s="17">
        <v>6.0276911376087698E-2</v>
      </c>
      <c r="AX10" s="17">
        <v>9.3968128949415697E-2</v>
      </c>
      <c r="AY10" s="17">
        <v>0.12895188546698999</v>
      </c>
      <c r="AZ10" s="17">
        <v>0.124952912559101</v>
      </c>
      <c r="BA10" s="17">
        <v>8.9077301417666302E-2</v>
      </c>
      <c r="BB10" s="17"/>
      <c r="BC10" s="17">
        <v>9.6787490273788399E-2</v>
      </c>
      <c r="BD10" s="17"/>
      <c r="BE10" s="17">
        <v>0.12335109009494501</v>
      </c>
      <c r="BF10" s="17">
        <v>0.14154465187183499</v>
      </c>
      <c r="BG10" s="17">
        <v>0.11383426831005</v>
      </c>
      <c r="BH10" s="17">
        <v>7.6497646555911805E-2</v>
      </c>
      <c r="BI10" s="17"/>
      <c r="BJ10" s="17">
        <v>9.2898724860087198E-2</v>
      </c>
      <c r="BK10" s="17"/>
      <c r="BL10" s="17">
        <v>0.109784440593547</v>
      </c>
      <c r="BM10" s="17"/>
      <c r="BN10" s="17">
        <v>0.102260511003579</v>
      </c>
      <c r="BO10" s="17"/>
      <c r="BP10" s="17">
        <v>9.6817415594901604E-2</v>
      </c>
      <c r="BQ10" s="17">
        <v>0.13460681630860499</v>
      </c>
    </row>
    <row r="11" spans="2:69" x14ac:dyDescent="0.35">
      <c r="B11" s="18" t="s">
        <v>400</v>
      </c>
      <c r="C11" s="17">
        <v>0.375445283467152</v>
      </c>
      <c r="D11" s="17">
        <v>0.35685137267232597</v>
      </c>
      <c r="E11" s="17">
        <v>0.39202274317204</v>
      </c>
      <c r="F11" s="17"/>
      <c r="G11" s="17">
        <v>0.34333157053253499</v>
      </c>
      <c r="H11" s="17">
        <v>0.36957574804649201</v>
      </c>
      <c r="I11" s="17">
        <v>0.38868108653829198</v>
      </c>
      <c r="J11" s="17">
        <v>0.415342931410495</v>
      </c>
      <c r="K11" s="17">
        <v>0.38749012358274698</v>
      </c>
      <c r="L11" s="17"/>
      <c r="M11" s="17">
        <v>0.33977239327549902</v>
      </c>
      <c r="N11" s="17">
        <v>0.39923938706353301</v>
      </c>
      <c r="O11" s="17">
        <v>0.35869878254760701</v>
      </c>
      <c r="P11" s="17">
        <v>0.36398112010817502</v>
      </c>
      <c r="Q11" s="17">
        <v>0.36766651979572001</v>
      </c>
      <c r="R11" s="17"/>
      <c r="S11" s="17">
        <v>0.38342468891708598</v>
      </c>
      <c r="T11" s="17">
        <v>0.37878690609010801</v>
      </c>
      <c r="U11" s="17">
        <v>0.29413016423083099</v>
      </c>
      <c r="V11" s="17">
        <v>0.39827445459473299</v>
      </c>
      <c r="W11" s="17"/>
      <c r="X11" s="17">
        <v>0.385383676177319</v>
      </c>
      <c r="Y11" s="17">
        <v>0.362528302462436</v>
      </c>
      <c r="Z11" s="17">
        <v>0.31832697173389002</v>
      </c>
      <c r="AA11" s="17"/>
      <c r="AB11" s="17">
        <v>0.38251784151393797</v>
      </c>
      <c r="AC11" s="17">
        <v>0.360906353396792</v>
      </c>
      <c r="AD11" s="17"/>
      <c r="AE11" s="17">
        <v>0.326866129552498</v>
      </c>
      <c r="AF11" s="17">
        <v>0.38567090244549301</v>
      </c>
      <c r="AG11" s="17"/>
      <c r="AH11" s="17">
        <v>0.38620214769873001</v>
      </c>
      <c r="AI11" s="17">
        <v>0.36758118551348001</v>
      </c>
      <c r="AJ11" s="17"/>
      <c r="AK11" s="17">
        <v>0.30225063576123101</v>
      </c>
      <c r="AL11" s="17">
        <v>0.35967926110669601</v>
      </c>
      <c r="AM11" s="17">
        <v>0.3714922100177</v>
      </c>
      <c r="AN11" s="17">
        <v>0.37737529152653199</v>
      </c>
      <c r="AO11" s="17">
        <v>0.54576492485905503</v>
      </c>
      <c r="AP11" s="17"/>
      <c r="AQ11" s="17">
        <v>0.37003908029247901</v>
      </c>
      <c r="AR11" s="17">
        <v>0.376924183661768</v>
      </c>
      <c r="AS11" s="17"/>
      <c r="AT11" s="17">
        <v>0.37818253896225601</v>
      </c>
      <c r="AU11" s="17">
        <v>0.37226569131652498</v>
      </c>
      <c r="AV11" s="17"/>
      <c r="AW11" s="17">
        <v>0.38560821209979101</v>
      </c>
      <c r="AX11" s="17">
        <v>0.418070077441136</v>
      </c>
      <c r="AY11" s="17">
        <v>0.29478965636608301</v>
      </c>
      <c r="AZ11" s="17">
        <v>0.40240389013257799</v>
      </c>
      <c r="BA11" s="17">
        <v>0.29195342976272098</v>
      </c>
      <c r="BB11" s="17"/>
      <c r="BC11" s="17">
        <v>0.32569185562751801</v>
      </c>
      <c r="BD11" s="17"/>
      <c r="BE11" s="17">
        <v>0.37473808269747499</v>
      </c>
      <c r="BF11" s="17">
        <v>0.30490216560121303</v>
      </c>
      <c r="BG11" s="17">
        <v>0.40434436142159302</v>
      </c>
      <c r="BH11" s="17">
        <v>0.33628131801391398</v>
      </c>
      <c r="BI11" s="17"/>
      <c r="BJ11" s="17">
        <v>0.384852500195349</v>
      </c>
      <c r="BK11" s="17"/>
      <c r="BL11" s="17">
        <v>0.39574871116416699</v>
      </c>
      <c r="BM11" s="17"/>
      <c r="BN11" s="17">
        <v>0.32833761253601501</v>
      </c>
      <c r="BO11" s="17"/>
      <c r="BP11" s="17">
        <v>0.350618516433717</v>
      </c>
      <c r="BQ11" s="17">
        <v>0.49254367698899698</v>
      </c>
    </row>
    <row r="12" spans="2:69" x14ac:dyDescent="0.35">
      <c r="B12" s="18" t="s">
        <v>401</v>
      </c>
      <c r="C12" s="17">
        <v>0.40004445663291299</v>
      </c>
      <c r="D12" s="17">
        <v>0.40003939601201899</v>
      </c>
      <c r="E12" s="17">
        <v>0.39891094851905501</v>
      </c>
      <c r="F12" s="17"/>
      <c r="G12" s="17">
        <v>0.44410933787696</v>
      </c>
      <c r="H12" s="17">
        <v>0.43433002954929201</v>
      </c>
      <c r="I12" s="17">
        <v>0.399083168081383</v>
      </c>
      <c r="J12" s="17">
        <v>0.408866745027129</v>
      </c>
      <c r="K12" s="17">
        <v>0.238406089492744</v>
      </c>
      <c r="L12" s="17"/>
      <c r="M12" s="17">
        <v>0.45373083740768799</v>
      </c>
      <c r="N12" s="17">
        <v>0.40039706479946602</v>
      </c>
      <c r="O12" s="17">
        <v>0.35341031916825799</v>
      </c>
      <c r="P12" s="17">
        <v>0.42507809578454803</v>
      </c>
      <c r="Q12" s="17">
        <v>0.40535448660408202</v>
      </c>
      <c r="R12" s="17"/>
      <c r="S12" s="17">
        <v>0.373343308705543</v>
      </c>
      <c r="T12" s="17">
        <v>0.44750382529224397</v>
      </c>
      <c r="U12" s="17">
        <v>0.371713647393275</v>
      </c>
      <c r="V12" s="17">
        <v>0.39320144808861501</v>
      </c>
      <c r="W12" s="17"/>
      <c r="X12" s="17">
        <v>0.40241568903201902</v>
      </c>
      <c r="Y12" s="17">
        <v>0.45463043910681999</v>
      </c>
      <c r="Z12" s="17">
        <v>0.31653685427405198</v>
      </c>
      <c r="AA12" s="17"/>
      <c r="AB12" s="17">
        <v>0.41502484832514502</v>
      </c>
      <c r="AC12" s="17">
        <v>0.36924953550265399</v>
      </c>
      <c r="AD12" s="17"/>
      <c r="AE12" s="17">
        <v>0.41429094681385198</v>
      </c>
      <c r="AF12" s="17">
        <v>0.397465951710753</v>
      </c>
      <c r="AG12" s="17"/>
      <c r="AH12" s="17">
        <v>0.40573208917081899</v>
      </c>
      <c r="AI12" s="17">
        <v>0.446800631762727</v>
      </c>
      <c r="AJ12" s="17"/>
      <c r="AK12" s="17">
        <v>0.39354648015611798</v>
      </c>
      <c r="AL12" s="17">
        <v>0.394024468535637</v>
      </c>
      <c r="AM12" s="17">
        <v>0.41184101572688903</v>
      </c>
      <c r="AN12" s="17">
        <v>0.411166887482113</v>
      </c>
      <c r="AO12" s="17">
        <v>0.35361357305452201</v>
      </c>
      <c r="AP12" s="17"/>
      <c r="AQ12" s="17">
        <v>0.468674209056471</v>
      </c>
      <c r="AR12" s="17">
        <v>0.38127036492079103</v>
      </c>
      <c r="AS12" s="17"/>
      <c r="AT12" s="17">
        <v>0.44731427625273201</v>
      </c>
      <c r="AU12" s="17">
        <v>0.37694445228970203</v>
      </c>
      <c r="AV12" s="17"/>
      <c r="AW12" s="17">
        <v>0.46033565164512502</v>
      </c>
      <c r="AX12" s="17">
        <v>0.38756063424905901</v>
      </c>
      <c r="AY12" s="17">
        <v>0.42320528696481102</v>
      </c>
      <c r="AZ12" s="17">
        <v>0.33420272568269299</v>
      </c>
      <c r="BA12" s="17">
        <v>0.46484142290972802</v>
      </c>
      <c r="BB12" s="17"/>
      <c r="BC12" s="17">
        <v>0.41198422222476799</v>
      </c>
      <c r="BD12" s="17"/>
      <c r="BE12" s="17">
        <v>0.38334676281555402</v>
      </c>
      <c r="BF12" s="17">
        <v>0.35824510492440098</v>
      </c>
      <c r="BG12" s="17">
        <v>0.38142084904944001</v>
      </c>
      <c r="BH12" s="17">
        <v>0.434550260421876</v>
      </c>
      <c r="BI12" s="17"/>
      <c r="BJ12" s="17">
        <v>0.40770764666930698</v>
      </c>
      <c r="BK12" s="17"/>
      <c r="BL12" s="17">
        <v>0.39893820591981399</v>
      </c>
      <c r="BM12" s="17"/>
      <c r="BN12" s="17">
        <v>0.44738479957739802</v>
      </c>
      <c r="BO12" s="17"/>
      <c r="BP12" s="17">
        <v>0.41812006534190299</v>
      </c>
      <c r="BQ12" s="17">
        <v>0.33032107234131802</v>
      </c>
    </row>
    <row r="13" spans="2:69" x14ac:dyDescent="0.35">
      <c r="B13" s="18" t="s">
        <v>402</v>
      </c>
      <c r="C13" s="19">
        <v>9.4057349885028799E-2</v>
      </c>
      <c r="D13" s="19">
        <v>0.103563704616029</v>
      </c>
      <c r="E13" s="19">
        <v>8.6124348832999395E-2</v>
      </c>
      <c r="F13" s="19"/>
      <c r="G13" s="19">
        <v>8.9771450332796099E-2</v>
      </c>
      <c r="H13" s="19">
        <v>9.3962499617582004E-2</v>
      </c>
      <c r="I13" s="19">
        <v>9.6166265915943502E-2</v>
      </c>
      <c r="J13" s="19">
        <v>7.7528878903242907E-2</v>
      </c>
      <c r="K13" s="19">
        <v>0.11720022947747701</v>
      </c>
      <c r="L13" s="19"/>
      <c r="M13" s="19">
        <v>9.2110650738601599E-2</v>
      </c>
      <c r="N13" s="19">
        <v>8.1884953018150602E-2</v>
      </c>
      <c r="O13" s="19">
        <v>0.14965160105445999</v>
      </c>
      <c r="P13" s="19">
        <v>6.4990108573815403E-2</v>
      </c>
      <c r="Q13" s="19">
        <v>8.1820236125402498E-2</v>
      </c>
      <c r="R13" s="19"/>
      <c r="S13" s="19">
        <v>0.128637815591467</v>
      </c>
      <c r="T13" s="19">
        <v>6.3554024285882804E-2</v>
      </c>
      <c r="U13" s="19">
        <v>0.11497241808504299</v>
      </c>
      <c r="V13" s="19">
        <v>8.2438932890556996E-2</v>
      </c>
      <c r="W13" s="19"/>
      <c r="X13" s="19">
        <v>8.4571870075687297E-2</v>
      </c>
      <c r="Y13" s="19">
        <v>0.11778300063835399</v>
      </c>
      <c r="Z13" s="19">
        <v>0.13476185741939301</v>
      </c>
      <c r="AA13" s="19"/>
      <c r="AB13" s="19">
        <v>9.7115816462261195E-2</v>
      </c>
      <c r="AC13" s="19">
        <v>8.7770115281260205E-2</v>
      </c>
      <c r="AD13" s="19"/>
      <c r="AE13" s="19">
        <v>0.10021892728595599</v>
      </c>
      <c r="AF13" s="19">
        <v>9.2053230262848895E-2</v>
      </c>
      <c r="AG13" s="19"/>
      <c r="AH13" s="19">
        <v>9.0885431107082804E-2</v>
      </c>
      <c r="AI13" s="19">
        <v>7.6716843514657906E-2</v>
      </c>
      <c r="AJ13" s="19"/>
      <c r="AK13" s="19">
        <v>6.7731780514972403E-2</v>
      </c>
      <c r="AL13" s="19">
        <v>0.106407212638434</v>
      </c>
      <c r="AM13" s="19">
        <v>0.10651383101096699</v>
      </c>
      <c r="AN13" s="19">
        <v>8.8492599531429697E-2</v>
      </c>
      <c r="AO13" s="19">
        <v>3.9561449059217102E-2</v>
      </c>
      <c r="AP13" s="19"/>
      <c r="AQ13" s="19">
        <v>8.5644721234045096E-2</v>
      </c>
      <c r="AR13" s="19">
        <v>9.6358676296041404E-2</v>
      </c>
      <c r="AS13" s="19"/>
      <c r="AT13" s="19">
        <v>8.1706954165735701E-2</v>
      </c>
      <c r="AU13" s="19">
        <v>0.10001655699883</v>
      </c>
      <c r="AV13" s="19"/>
      <c r="AW13" s="19">
        <v>9.3779224878995898E-2</v>
      </c>
      <c r="AX13" s="19">
        <v>8.5911236954086201E-2</v>
      </c>
      <c r="AY13" s="19">
        <v>8.5540635321725594E-2</v>
      </c>
      <c r="AZ13" s="19">
        <v>0.138440471625628</v>
      </c>
      <c r="BA13" s="19">
        <v>0.120809271472179</v>
      </c>
      <c r="BB13" s="19"/>
      <c r="BC13" s="19">
        <v>0.12322285551494799</v>
      </c>
      <c r="BD13" s="19"/>
      <c r="BE13" s="19">
        <v>0.10179224983801401</v>
      </c>
      <c r="BF13" s="19">
        <v>8.1579145800638797E-2</v>
      </c>
      <c r="BG13" s="19">
        <v>0.100400521218917</v>
      </c>
      <c r="BH13" s="19">
        <v>0.12924845267564999</v>
      </c>
      <c r="BI13" s="19"/>
      <c r="BJ13" s="19">
        <v>8.96906102232473E-2</v>
      </c>
      <c r="BK13" s="19"/>
      <c r="BL13" s="19">
        <v>8.6203798987368699E-2</v>
      </c>
      <c r="BM13" s="19"/>
      <c r="BN13" s="19">
        <v>7.8020787504806205E-2</v>
      </c>
      <c r="BO13" s="19"/>
      <c r="BP13" s="19">
        <v>0.103903428343728</v>
      </c>
      <c r="BQ13" s="19">
        <v>1.81801541254712E-2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407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398</v>
      </c>
      <c r="C9" s="17">
        <v>4.4322683385918001E-2</v>
      </c>
      <c r="D9" s="17">
        <v>3.5869705514449499E-2</v>
      </c>
      <c r="E9" s="17">
        <v>5.161932132541E-2</v>
      </c>
      <c r="F9" s="17"/>
      <c r="G9" s="17">
        <v>3.06981157951439E-2</v>
      </c>
      <c r="H9" s="17">
        <v>3.8747120677487E-2</v>
      </c>
      <c r="I9" s="17">
        <v>4.6817330712724203E-2</v>
      </c>
      <c r="J9" s="17">
        <v>3.0560458638365501E-2</v>
      </c>
      <c r="K9" s="17">
        <v>9.3179485683446694E-2</v>
      </c>
      <c r="L9" s="17"/>
      <c r="M9" s="17">
        <v>3.2181442325719498E-2</v>
      </c>
      <c r="N9" s="17">
        <v>4.0876918347880702E-2</v>
      </c>
      <c r="O9" s="17">
        <v>6.3824743026457201E-2</v>
      </c>
      <c r="P9" s="17">
        <v>3.9261911127436398E-2</v>
      </c>
      <c r="Q9" s="17">
        <v>3.99387891920715E-2</v>
      </c>
      <c r="R9" s="17"/>
      <c r="S9" s="17">
        <v>7.1985579603265099E-2</v>
      </c>
      <c r="T9" s="17">
        <v>1.9784879849452802E-2</v>
      </c>
      <c r="U9" s="17">
        <v>6.8755354413948505E-2</v>
      </c>
      <c r="V9" s="17">
        <v>2.6019658479969201E-2</v>
      </c>
      <c r="W9" s="17"/>
      <c r="X9" s="17">
        <v>3.2711282911207999E-2</v>
      </c>
      <c r="Y9" s="17">
        <v>9.4859128284490196E-2</v>
      </c>
      <c r="Z9" s="17">
        <v>6.8105323985764202E-2</v>
      </c>
      <c r="AA9" s="17"/>
      <c r="AB9" s="17">
        <v>4.4843262567720699E-2</v>
      </c>
      <c r="AC9" s="17">
        <v>4.3252538147060003E-2</v>
      </c>
      <c r="AD9" s="17"/>
      <c r="AE9" s="17">
        <v>3.7697864500700402E-2</v>
      </c>
      <c r="AF9" s="17">
        <v>4.5711501739991001E-2</v>
      </c>
      <c r="AG9" s="17"/>
      <c r="AH9" s="17">
        <v>4.3983624428859697E-2</v>
      </c>
      <c r="AI9" s="17">
        <v>4.6701745049219798E-2</v>
      </c>
      <c r="AJ9" s="17"/>
      <c r="AK9" s="17">
        <v>2.7782790112859598E-2</v>
      </c>
      <c r="AL9" s="17">
        <v>2.6969101238671401E-2</v>
      </c>
      <c r="AM9" s="17">
        <v>4.8802223035473102E-2</v>
      </c>
      <c r="AN9" s="17">
        <v>5.9149566347767898E-2</v>
      </c>
      <c r="AO9" s="17">
        <v>7.8313773411006801E-2</v>
      </c>
      <c r="AP9" s="17"/>
      <c r="AQ9" s="17">
        <v>3.3281281113296202E-2</v>
      </c>
      <c r="AR9" s="17">
        <v>4.73431270211696E-2</v>
      </c>
      <c r="AS9" s="17"/>
      <c r="AT9" s="17">
        <v>3.4428420349798199E-2</v>
      </c>
      <c r="AU9" s="17">
        <v>5.0295101619947498E-2</v>
      </c>
      <c r="AV9" s="17"/>
      <c r="AW9" s="17">
        <v>3.8652865907851497E-2</v>
      </c>
      <c r="AX9" s="17">
        <v>3.4233669755197503E-2</v>
      </c>
      <c r="AY9" s="17">
        <v>3.3001459494330899E-2</v>
      </c>
      <c r="AZ9" s="17">
        <v>7.7060519885871204E-2</v>
      </c>
      <c r="BA9" s="17">
        <v>5.6120581938315699E-2</v>
      </c>
      <c r="BB9" s="17"/>
      <c r="BC9" s="17">
        <v>4.8573168173656402E-2</v>
      </c>
      <c r="BD9" s="17"/>
      <c r="BE9" s="17">
        <v>3.7217319311577499E-2</v>
      </c>
      <c r="BF9" s="17">
        <v>1.70561732720944E-2</v>
      </c>
      <c r="BG9" s="17">
        <v>7.3132895802833706E-2</v>
      </c>
      <c r="BH9" s="17">
        <v>5.8497208344592697E-2</v>
      </c>
      <c r="BI9" s="17"/>
      <c r="BJ9" s="17">
        <v>4.33500415549515E-2</v>
      </c>
      <c r="BK9" s="17"/>
      <c r="BL9" s="17">
        <v>3.3403430092016698E-2</v>
      </c>
      <c r="BM9" s="17"/>
      <c r="BN9" s="17">
        <v>2.1876542595883001E-2</v>
      </c>
      <c r="BO9" s="17"/>
      <c r="BP9" s="17">
        <v>5.2006553541564401E-2</v>
      </c>
      <c r="BQ9" s="17">
        <v>7.2542031198944796E-3</v>
      </c>
    </row>
    <row r="10" spans="2:69" x14ac:dyDescent="0.35">
      <c r="B10" s="18" t="s">
        <v>399</v>
      </c>
      <c r="C10" s="17">
        <v>0.230498338381777</v>
      </c>
      <c r="D10" s="17">
        <v>0.23379147150591301</v>
      </c>
      <c r="E10" s="17">
        <v>0.22812558711362699</v>
      </c>
      <c r="F10" s="17"/>
      <c r="G10" s="17">
        <v>0.27011623767280502</v>
      </c>
      <c r="H10" s="17">
        <v>0.20370579294168001</v>
      </c>
      <c r="I10" s="17">
        <v>0.25607207546941202</v>
      </c>
      <c r="J10" s="17">
        <v>0.20410951357648199</v>
      </c>
      <c r="K10" s="17">
        <v>0.183085774402337</v>
      </c>
      <c r="L10" s="17"/>
      <c r="M10" s="17">
        <v>0.34321833039823901</v>
      </c>
      <c r="N10" s="17">
        <v>0.22612479496750901</v>
      </c>
      <c r="O10" s="17">
        <v>0.218279912201261</v>
      </c>
      <c r="P10" s="17">
        <v>0.20929046662513701</v>
      </c>
      <c r="Q10" s="17">
        <v>0.212937486751408</v>
      </c>
      <c r="R10" s="17"/>
      <c r="S10" s="17">
        <v>0.23237363911497899</v>
      </c>
      <c r="T10" s="17">
        <v>0.21878832491090699</v>
      </c>
      <c r="U10" s="17">
        <v>0.225716806957068</v>
      </c>
      <c r="V10" s="17">
        <v>0.25894141930954101</v>
      </c>
      <c r="W10" s="17"/>
      <c r="X10" s="17">
        <v>0.22248343343923399</v>
      </c>
      <c r="Y10" s="17">
        <v>0.23770891583371401</v>
      </c>
      <c r="Z10" s="17">
        <v>0.28044733483401102</v>
      </c>
      <c r="AA10" s="17"/>
      <c r="AB10" s="17">
        <v>0.22287302248896201</v>
      </c>
      <c r="AC10" s="17">
        <v>0.24617356279091901</v>
      </c>
      <c r="AD10" s="17"/>
      <c r="AE10" s="17">
        <v>0.23041019251994599</v>
      </c>
      <c r="AF10" s="17">
        <v>0.23070623153529099</v>
      </c>
      <c r="AG10" s="17"/>
      <c r="AH10" s="17">
        <v>0.23060510493598499</v>
      </c>
      <c r="AI10" s="17">
        <v>0.21586879924657501</v>
      </c>
      <c r="AJ10" s="17"/>
      <c r="AK10" s="17">
        <v>0.24455671779992899</v>
      </c>
      <c r="AL10" s="17">
        <v>0.26418996286836399</v>
      </c>
      <c r="AM10" s="17">
        <v>0.227280672367557</v>
      </c>
      <c r="AN10" s="17">
        <v>0.185547122187322</v>
      </c>
      <c r="AO10" s="17">
        <v>0.198902033161617</v>
      </c>
      <c r="AP10" s="17"/>
      <c r="AQ10" s="17">
        <v>0.22770988466591199</v>
      </c>
      <c r="AR10" s="17">
        <v>0.23126113707983401</v>
      </c>
      <c r="AS10" s="17"/>
      <c r="AT10" s="17">
        <v>0.25561018858307799</v>
      </c>
      <c r="AU10" s="17">
        <v>0.21742681177772699</v>
      </c>
      <c r="AV10" s="17"/>
      <c r="AW10" s="17">
        <v>0.21225132757135801</v>
      </c>
      <c r="AX10" s="17">
        <v>0.234304629793641</v>
      </c>
      <c r="AY10" s="17">
        <v>0.26958334456474198</v>
      </c>
      <c r="AZ10" s="17">
        <v>0.199299339959988</v>
      </c>
      <c r="BA10" s="17">
        <v>0.24519795496296001</v>
      </c>
      <c r="BB10" s="17"/>
      <c r="BC10" s="17">
        <v>0.22083610740957199</v>
      </c>
      <c r="BD10" s="17"/>
      <c r="BE10" s="17">
        <v>0.22950254521658101</v>
      </c>
      <c r="BF10" s="17">
        <v>0.33145448913724801</v>
      </c>
      <c r="BG10" s="17">
        <v>0.213465658003133</v>
      </c>
      <c r="BH10" s="17">
        <v>0.23964411519357601</v>
      </c>
      <c r="BI10" s="17"/>
      <c r="BJ10" s="17">
        <v>0.21727621331830799</v>
      </c>
      <c r="BK10" s="17"/>
      <c r="BL10" s="17">
        <v>0.20217644898149301</v>
      </c>
      <c r="BM10" s="17"/>
      <c r="BN10" s="17">
        <v>0.26720129266020098</v>
      </c>
      <c r="BO10" s="17"/>
      <c r="BP10" s="17">
        <v>0.24436086419286099</v>
      </c>
      <c r="BQ10" s="17">
        <v>0.16726453552524201</v>
      </c>
    </row>
    <row r="11" spans="2:69" x14ac:dyDescent="0.35">
      <c r="B11" s="18" t="s">
        <v>400</v>
      </c>
      <c r="C11" s="17">
        <v>0.34519109840012402</v>
      </c>
      <c r="D11" s="17">
        <v>0.35405660916206999</v>
      </c>
      <c r="E11" s="17">
        <v>0.33828118274020402</v>
      </c>
      <c r="F11" s="17"/>
      <c r="G11" s="17">
        <v>0.33388426282611899</v>
      </c>
      <c r="H11" s="17">
        <v>0.33738099722474402</v>
      </c>
      <c r="I11" s="17">
        <v>0.27414344444565197</v>
      </c>
      <c r="J11" s="17">
        <v>0.43221128069058301</v>
      </c>
      <c r="K11" s="17">
        <v>0.40945025226632298</v>
      </c>
      <c r="L11" s="17"/>
      <c r="M11" s="17">
        <v>0.26788171865278299</v>
      </c>
      <c r="N11" s="17">
        <v>0.36551743719792001</v>
      </c>
      <c r="O11" s="17">
        <v>0.33388674833739201</v>
      </c>
      <c r="P11" s="17">
        <v>0.40405059800306098</v>
      </c>
      <c r="Q11" s="17">
        <v>0.303290983035576</v>
      </c>
      <c r="R11" s="17"/>
      <c r="S11" s="17">
        <v>0.31171909844172702</v>
      </c>
      <c r="T11" s="17">
        <v>0.31515273161811502</v>
      </c>
      <c r="U11" s="17">
        <v>0.285690528408786</v>
      </c>
      <c r="V11" s="17">
        <v>0.38562490012350797</v>
      </c>
      <c r="W11" s="17"/>
      <c r="X11" s="17">
        <v>0.34913510778697099</v>
      </c>
      <c r="Y11" s="17">
        <v>0.35533650197195599</v>
      </c>
      <c r="Z11" s="17">
        <v>0.304018619458999</v>
      </c>
      <c r="AA11" s="17"/>
      <c r="AB11" s="17">
        <v>0.33865570086610097</v>
      </c>
      <c r="AC11" s="17">
        <v>0.35862579728850302</v>
      </c>
      <c r="AD11" s="17"/>
      <c r="AE11" s="17">
        <v>0.303492619454243</v>
      </c>
      <c r="AF11" s="17">
        <v>0.35398726255773499</v>
      </c>
      <c r="AG11" s="17"/>
      <c r="AH11" s="17">
        <v>0.35468902199344798</v>
      </c>
      <c r="AI11" s="17">
        <v>0.33646430618254503</v>
      </c>
      <c r="AJ11" s="17"/>
      <c r="AK11" s="17">
        <v>0.27450683656351599</v>
      </c>
      <c r="AL11" s="17">
        <v>0.35905269041324001</v>
      </c>
      <c r="AM11" s="17">
        <v>0.33319536110708198</v>
      </c>
      <c r="AN11" s="17">
        <v>0.40077796091641799</v>
      </c>
      <c r="AO11" s="17">
        <v>0.32334701119227099</v>
      </c>
      <c r="AP11" s="17"/>
      <c r="AQ11" s="17">
        <v>0.34798911562665003</v>
      </c>
      <c r="AR11" s="17">
        <v>0.34442568354478897</v>
      </c>
      <c r="AS11" s="17"/>
      <c r="AT11" s="17">
        <v>0.337293767247619</v>
      </c>
      <c r="AU11" s="17">
        <v>0.35419000005224399</v>
      </c>
      <c r="AV11" s="17"/>
      <c r="AW11" s="17">
        <v>0.38184625293336499</v>
      </c>
      <c r="AX11" s="17">
        <v>0.33374984733098001</v>
      </c>
      <c r="AY11" s="17">
        <v>0.30175103011508703</v>
      </c>
      <c r="AZ11" s="17">
        <v>0.40871842027567301</v>
      </c>
      <c r="BA11" s="17">
        <v>0.29820720817753699</v>
      </c>
      <c r="BB11" s="17"/>
      <c r="BC11" s="17">
        <v>0.30510278774967398</v>
      </c>
      <c r="BD11" s="17"/>
      <c r="BE11" s="17">
        <v>0.32932007389947399</v>
      </c>
      <c r="BF11" s="17">
        <v>0.22539937766222101</v>
      </c>
      <c r="BG11" s="17">
        <v>0.363393756119472</v>
      </c>
      <c r="BH11" s="17">
        <v>0.31681729082207</v>
      </c>
      <c r="BI11" s="17"/>
      <c r="BJ11" s="17">
        <v>0.344790472803574</v>
      </c>
      <c r="BK11" s="17"/>
      <c r="BL11" s="17">
        <v>0.36775446871885598</v>
      </c>
      <c r="BM11" s="17"/>
      <c r="BN11" s="17">
        <v>0.36991538892803699</v>
      </c>
      <c r="BO11" s="17"/>
      <c r="BP11" s="17">
        <v>0.33981005378058199</v>
      </c>
      <c r="BQ11" s="17">
        <v>0.35574984651819103</v>
      </c>
    </row>
    <row r="12" spans="2:69" x14ac:dyDescent="0.35">
      <c r="B12" s="18" t="s">
        <v>401</v>
      </c>
      <c r="C12" s="17">
        <v>0.297242466133882</v>
      </c>
      <c r="D12" s="17">
        <v>0.29427527479812199</v>
      </c>
      <c r="E12" s="17">
        <v>0.30033797427158998</v>
      </c>
      <c r="F12" s="17"/>
      <c r="G12" s="17">
        <v>0.28940942703205302</v>
      </c>
      <c r="H12" s="17">
        <v>0.33261886273507202</v>
      </c>
      <c r="I12" s="17">
        <v>0.36440509119202402</v>
      </c>
      <c r="J12" s="17">
        <v>0.266668158678393</v>
      </c>
      <c r="K12" s="17">
        <v>0.168044516479567</v>
      </c>
      <c r="L12" s="17"/>
      <c r="M12" s="17">
        <v>0.31190723435321399</v>
      </c>
      <c r="N12" s="17">
        <v>0.29411149564685202</v>
      </c>
      <c r="O12" s="17">
        <v>0.27355328555922198</v>
      </c>
      <c r="P12" s="17">
        <v>0.26634497715225902</v>
      </c>
      <c r="Q12" s="17">
        <v>0.35033391720523999</v>
      </c>
      <c r="R12" s="17"/>
      <c r="S12" s="17">
        <v>0.29008856094019297</v>
      </c>
      <c r="T12" s="17">
        <v>0.38539031162845899</v>
      </c>
      <c r="U12" s="17">
        <v>0.24768549068189299</v>
      </c>
      <c r="V12" s="17">
        <v>0.27888578132472802</v>
      </c>
      <c r="W12" s="17"/>
      <c r="X12" s="17">
        <v>0.31991584758340202</v>
      </c>
      <c r="Y12" s="17">
        <v>0.220097830467823</v>
      </c>
      <c r="Z12" s="17">
        <v>0.22470485541929799</v>
      </c>
      <c r="AA12" s="17"/>
      <c r="AB12" s="17">
        <v>0.30193401913804901</v>
      </c>
      <c r="AC12" s="17">
        <v>0.28759812520408501</v>
      </c>
      <c r="AD12" s="17"/>
      <c r="AE12" s="17">
        <v>0.27950180215249298</v>
      </c>
      <c r="AF12" s="17">
        <v>0.30110869762707698</v>
      </c>
      <c r="AG12" s="17"/>
      <c r="AH12" s="17">
        <v>0.306264365396408</v>
      </c>
      <c r="AI12" s="17">
        <v>0.29795648306994399</v>
      </c>
      <c r="AJ12" s="17"/>
      <c r="AK12" s="17">
        <v>0.284279820860937</v>
      </c>
      <c r="AL12" s="17">
        <v>0.276084221003707</v>
      </c>
      <c r="AM12" s="17">
        <v>0.32642255281237897</v>
      </c>
      <c r="AN12" s="17">
        <v>0.257499191005093</v>
      </c>
      <c r="AO12" s="17">
        <v>0.34655170789394302</v>
      </c>
      <c r="AP12" s="17"/>
      <c r="AQ12" s="17">
        <v>0.31338618881394098</v>
      </c>
      <c r="AR12" s="17">
        <v>0.29282625130769402</v>
      </c>
      <c r="AS12" s="17"/>
      <c r="AT12" s="17">
        <v>0.30455686204151899</v>
      </c>
      <c r="AU12" s="17">
        <v>0.28980123169165001</v>
      </c>
      <c r="AV12" s="17"/>
      <c r="AW12" s="17">
        <v>0.30592550470699997</v>
      </c>
      <c r="AX12" s="17">
        <v>0.317106867236365</v>
      </c>
      <c r="AY12" s="17">
        <v>0.309366804365795</v>
      </c>
      <c r="AZ12" s="17">
        <v>0.24900326990792801</v>
      </c>
      <c r="BA12" s="17">
        <v>0.28909704733531599</v>
      </c>
      <c r="BB12" s="17"/>
      <c r="BC12" s="17">
        <v>0.320706033442685</v>
      </c>
      <c r="BD12" s="17"/>
      <c r="BE12" s="17">
        <v>0.31076631621110301</v>
      </c>
      <c r="BF12" s="17">
        <v>0.33780816311620798</v>
      </c>
      <c r="BG12" s="17">
        <v>0.27805393592011102</v>
      </c>
      <c r="BH12" s="17">
        <v>0.30928472993780398</v>
      </c>
      <c r="BI12" s="17"/>
      <c r="BJ12" s="17">
        <v>0.30923558874402002</v>
      </c>
      <c r="BK12" s="17"/>
      <c r="BL12" s="17">
        <v>0.32506590316888301</v>
      </c>
      <c r="BM12" s="17"/>
      <c r="BN12" s="17">
        <v>0.28864699219186302</v>
      </c>
      <c r="BO12" s="17"/>
      <c r="BP12" s="17">
        <v>0.27697632256127303</v>
      </c>
      <c r="BQ12" s="17">
        <v>0.42337790719857199</v>
      </c>
    </row>
    <row r="13" spans="2:69" x14ac:dyDescent="0.35">
      <c r="B13" s="18" t="s">
        <v>402</v>
      </c>
      <c r="C13" s="19">
        <v>8.2745413698299297E-2</v>
      </c>
      <c r="D13" s="19">
        <v>8.2006939019445002E-2</v>
      </c>
      <c r="E13" s="19">
        <v>8.1635934549169106E-2</v>
      </c>
      <c r="F13" s="19"/>
      <c r="G13" s="19">
        <v>7.5891956673878602E-2</v>
      </c>
      <c r="H13" s="19">
        <v>8.7547226421016006E-2</v>
      </c>
      <c r="I13" s="19">
        <v>5.8562058180187497E-2</v>
      </c>
      <c r="J13" s="19">
        <v>6.6450588416176695E-2</v>
      </c>
      <c r="K13" s="19">
        <v>0.14623997116832599</v>
      </c>
      <c r="L13" s="19"/>
      <c r="M13" s="19">
        <v>4.4811274270043798E-2</v>
      </c>
      <c r="N13" s="19">
        <v>7.3369353839837906E-2</v>
      </c>
      <c r="O13" s="19">
        <v>0.110455310875668</v>
      </c>
      <c r="P13" s="19">
        <v>8.1052047092105894E-2</v>
      </c>
      <c r="Q13" s="19">
        <v>9.3498823815704304E-2</v>
      </c>
      <c r="R13" s="19"/>
      <c r="S13" s="19">
        <v>9.3833121899835906E-2</v>
      </c>
      <c r="T13" s="19">
        <v>6.0883751993065997E-2</v>
      </c>
      <c r="U13" s="19">
        <v>0.172151819538305</v>
      </c>
      <c r="V13" s="19">
        <v>5.0528240762253797E-2</v>
      </c>
      <c r="W13" s="19"/>
      <c r="X13" s="19">
        <v>7.5754328279184296E-2</v>
      </c>
      <c r="Y13" s="19">
        <v>9.1997623442017396E-2</v>
      </c>
      <c r="Z13" s="19">
        <v>0.122723866301928</v>
      </c>
      <c r="AA13" s="19"/>
      <c r="AB13" s="19">
        <v>9.1693994939167398E-2</v>
      </c>
      <c r="AC13" s="19">
        <v>6.4349976569432102E-2</v>
      </c>
      <c r="AD13" s="19"/>
      <c r="AE13" s="19">
        <v>0.148897521372618</v>
      </c>
      <c r="AF13" s="19">
        <v>6.8486306539906699E-2</v>
      </c>
      <c r="AG13" s="19"/>
      <c r="AH13" s="19">
        <v>6.44578832452989E-2</v>
      </c>
      <c r="AI13" s="19">
        <v>0.103008666451716</v>
      </c>
      <c r="AJ13" s="19"/>
      <c r="AK13" s="19">
        <v>0.16887383466275899</v>
      </c>
      <c r="AL13" s="19">
        <v>7.3704024476017205E-2</v>
      </c>
      <c r="AM13" s="19">
        <v>6.4299190677508403E-2</v>
      </c>
      <c r="AN13" s="19">
        <v>9.7026159543399396E-2</v>
      </c>
      <c r="AO13" s="19">
        <v>5.2885474341162197E-2</v>
      </c>
      <c r="AP13" s="19"/>
      <c r="AQ13" s="19">
        <v>7.7633529780201396E-2</v>
      </c>
      <c r="AR13" s="19">
        <v>8.4143801046512298E-2</v>
      </c>
      <c r="AS13" s="19"/>
      <c r="AT13" s="19">
        <v>6.8110761777985696E-2</v>
      </c>
      <c r="AU13" s="19">
        <v>8.8286854858431199E-2</v>
      </c>
      <c r="AV13" s="19"/>
      <c r="AW13" s="19">
        <v>6.1324048880424697E-2</v>
      </c>
      <c r="AX13" s="19">
        <v>8.0604985883816593E-2</v>
      </c>
      <c r="AY13" s="19">
        <v>8.6297361460045699E-2</v>
      </c>
      <c r="AZ13" s="19">
        <v>6.5918449970539597E-2</v>
      </c>
      <c r="BA13" s="19">
        <v>0.111377207585871</v>
      </c>
      <c r="BB13" s="19"/>
      <c r="BC13" s="19">
        <v>0.104781903224413</v>
      </c>
      <c r="BD13" s="19"/>
      <c r="BE13" s="19">
        <v>9.3193745361264499E-2</v>
      </c>
      <c r="BF13" s="19">
        <v>8.8281796812228794E-2</v>
      </c>
      <c r="BG13" s="19">
        <v>7.1953754154450905E-2</v>
      </c>
      <c r="BH13" s="19">
        <v>7.5756655701957706E-2</v>
      </c>
      <c r="BI13" s="19"/>
      <c r="BJ13" s="19">
        <v>8.5347683579145905E-2</v>
      </c>
      <c r="BK13" s="19"/>
      <c r="BL13" s="19">
        <v>7.1599749038752297E-2</v>
      </c>
      <c r="BM13" s="19"/>
      <c r="BN13" s="19">
        <v>5.23597836240162E-2</v>
      </c>
      <c r="BO13" s="19"/>
      <c r="BP13" s="19">
        <v>8.6846205923718903E-2</v>
      </c>
      <c r="BQ13" s="19">
        <v>4.6353507638100297E-2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408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398</v>
      </c>
      <c r="C9" s="17">
        <v>3.47799476272483E-2</v>
      </c>
      <c r="D9" s="17">
        <v>3.6408038229720302E-2</v>
      </c>
      <c r="E9" s="17">
        <v>3.3456725491668803E-2</v>
      </c>
      <c r="F9" s="17"/>
      <c r="G9" s="17">
        <v>2.1117347098599901E-2</v>
      </c>
      <c r="H9" s="17">
        <v>2.5961715444249099E-2</v>
      </c>
      <c r="I9" s="17">
        <v>8.8919946299868807E-3</v>
      </c>
      <c r="J9" s="17">
        <v>2.2425280027691698E-2</v>
      </c>
      <c r="K9" s="17">
        <v>0.13597281386281301</v>
      </c>
      <c r="L9" s="17"/>
      <c r="M9" s="17">
        <v>3.03251131520429E-2</v>
      </c>
      <c r="N9" s="17">
        <v>3.1827500235806598E-2</v>
      </c>
      <c r="O9" s="17">
        <v>3.4192954194455297E-2</v>
      </c>
      <c r="P9" s="17">
        <v>4.1520063984509498E-2</v>
      </c>
      <c r="Q9" s="17">
        <v>3.9232637143674698E-2</v>
      </c>
      <c r="R9" s="17"/>
      <c r="S9" s="17">
        <v>3.2217529689352702E-2</v>
      </c>
      <c r="T9" s="17">
        <v>2.9747636917622399E-2</v>
      </c>
      <c r="U9" s="17">
        <v>5.9063497018421E-2</v>
      </c>
      <c r="V9" s="17">
        <v>3.1079961754011301E-2</v>
      </c>
      <c r="W9" s="17"/>
      <c r="X9" s="17">
        <v>2.2070237460841899E-2</v>
      </c>
      <c r="Y9" s="17">
        <v>2.0501133223674198E-2</v>
      </c>
      <c r="Z9" s="17">
        <v>0.14514505289722901</v>
      </c>
      <c r="AA9" s="17"/>
      <c r="AB9" s="17">
        <v>2.8298513196441801E-2</v>
      </c>
      <c r="AC9" s="17">
        <v>4.8103715537211503E-2</v>
      </c>
      <c r="AD9" s="17"/>
      <c r="AE9" s="17">
        <v>1.0783412179974101E-2</v>
      </c>
      <c r="AF9" s="17">
        <v>3.9706934916040201E-2</v>
      </c>
      <c r="AG9" s="17"/>
      <c r="AH9" s="17">
        <v>2.37778181575777E-2</v>
      </c>
      <c r="AI9" s="17">
        <v>3.31266143666821E-2</v>
      </c>
      <c r="AJ9" s="17"/>
      <c r="AK9" s="17">
        <v>1.16186502938077E-2</v>
      </c>
      <c r="AL9" s="17">
        <v>5.1058393564814002E-2</v>
      </c>
      <c r="AM9" s="17">
        <v>3.7813716018969497E-2</v>
      </c>
      <c r="AN9" s="17">
        <v>3.1141720428491299E-2</v>
      </c>
      <c r="AO9" s="17">
        <v>0</v>
      </c>
      <c r="AP9" s="17"/>
      <c r="AQ9" s="17">
        <v>9.0302290240512392E-3</v>
      </c>
      <c r="AR9" s="17">
        <v>4.18239418359731E-2</v>
      </c>
      <c r="AS9" s="17"/>
      <c r="AT9" s="17">
        <v>9.2509325032751905E-3</v>
      </c>
      <c r="AU9" s="17">
        <v>4.7850933346523801E-2</v>
      </c>
      <c r="AV9" s="17"/>
      <c r="AW9" s="17">
        <v>1.4055751365687701E-2</v>
      </c>
      <c r="AX9" s="17">
        <v>2.2249171170923201E-2</v>
      </c>
      <c r="AY9" s="17">
        <v>6.0097776699627597E-2</v>
      </c>
      <c r="AZ9" s="17">
        <v>5.4895242400201202E-2</v>
      </c>
      <c r="BA9" s="17">
        <v>2.0702074897958E-2</v>
      </c>
      <c r="BB9" s="17"/>
      <c r="BC9" s="17">
        <v>2.1752679886837899E-2</v>
      </c>
      <c r="BD9" s="17"/>
      <c r="BE9" s="17">
        <v>2.91229464545061E-2</v>
      </c>
      <c r="BF9" s="17">
        <v>8.7259025826613906E-2</v>
      </c>
      <c r="BG9" s="17">
        <v>6.01144575025718E-2</v>
      </c>
      <c r="BH9" s="17">
        <v>1.4527437213499399E-2</v>
      </c>
      <c r="BI9" s="17"/>
      <c r="BJ9" s="17">
        <v>2.48569756756448E-2</v>
      </c>
      <c r="BK9" s="17"/>
      <c r="BL9" s="17">
        <v>2.5831954357134201E-2</v>
      </c>
      <c r="BM9" s="17"/>
      <c r="BN9" s="17">
        <v>7.1050942465991598E-2</v>
      </c>
      <c r="BO9" s="17"/>
      <c r="BP9" s="17">
        <v>3.04498343641257E-2</v>
      </c>
      <c r="BQ9" s="17">
        <v>3.9153934218262403E-2</v>
      </c>
    </row>
    <row r="10" spans="2:69" x14ac:dyDescent="0.35">
      <c r="B10" s="18" t="s">
        <v>399</v>
      </c>
      <c r="C10" s="17">
        <v>0.16637187926017599</v>
      </c>
      <c r="D10" s="17">
        <v>0.19682073873388201</v>
      </c>
      <c r="E10" s="17">
        <v>0.14070664392964199</v>
      </c>
      <c r="F10" s="17"/>
      <c r="G10" s="17">
        <v>0.142019853087922</v>
      </c>
      <c r="H10" s="17">
        <v>0.152064205862351</v>
      </c>
      <c r="I10" s="17">
        <v>0.161625568264437</v>
      </c>
      <c r="J10" s="17">
        <v>0.149984041587189</v>
      </c>
      <c r="K10" s="17">
        <v>0.26838956238863299</v>
      </c>
      <c r="L10" s="17"/>
      <c r="M10" s="17">
        <v>0.162957708756543</v>
      </c>
      <c r="N10" s="17">
        <v>0.16229252390739801</v>
      </c>
      <c r="O10" s="17">
        <v>0.19448897555467101</v>
      </c>
      <c r="P10" s="17">
        <v>0.156050868706926</v>
      </c>
      <c r="Q10" s="17">
        <v>0.15297836961300501</v>
      </c>
      <c r="R10" s="17"/>
      <c r="S10" s="17">
        <v>0.120859899162017</v>
      </c>
      <c r="T10" s="17">
        <v>0.14006781555716799</v>
      </c>
      <c r="U10" s="17">
        <v>0.23536376524331101</v>
      </c>
      <c r="V10" s="17">
        <v>0.196307351952524</v>
      </c>
      <c r="W10" s="17"/>
      <c r="X10" s="17">
        <v>0.171417930499254</v>
      </c>
      <c r="Y10" s="17">
        <v>0.121241886279287</v>
      </c>
      <c r="Z10" s="17">
        <v>0.18411051027269401</v>
      </c>
      <c r="AA10" s="17"/>
      <c r="AB10" s="17">
        <v>0.13751733078467801</v>
      </c>
      <c r="AC10" s="17">
        <v>0.225687654361902</v>
      </c>
      <c r="AD10" s="17"/>
      <c r="AE10" s="17">
        <v>0.24021982584354801</v>
      </c>
      <c r="AF10" s="17">
        <v>0.15143461131892899</v>
      </c>
      <c r="AG10" s="17"/>
      <c r="AH10" s="17">
        <v>0.16016460385197501</v>
      </c>
      <c r="AI10" s="17">
        <v>0.122753005398896</v>
      </c>
      <c r="AJ10" s="17"/>
      <c r="AK10" s="17">
        <v>0.270856815087683</v>
      </c>
      <c r="AL10" s="17">
        <v>0.14872398573544601</v>
      </c>
      <c r="AM10" s="17">
        <v>0.16927285507354201</v>
      </c>
      <c r="AN10" s="17">
        <v>0.14128321619329601</v>
      </c>
      <c r="AO10" s="17">
        <v>0.13201849231107601</v>
      </c>
      <c r="AP10" s="17"/>
      <c r="AQ10" s="17">
        <v>0.121395254496484</v>
      </c>
      <c r="AR10" s="17">
        <v>0.17867551213654001</v>
      </c>
      <c r="AS10" s="17"/>
      <c r="AT10" s="17">
        <v>0.156880689289498</v>
      </c>
      <c r="AU10" s="17">
        <v>0.172496512172535</v>
      </c>
      <c r="AV10" s="17"/>
      <c r="AW10" s="17">
        <v>0.115466520851185</v>
      </c>
      <c r="AX10" s="17">
        <v>0.126383502309595</v>
      </c>
      <c r="AY10" s="17">
        <v>0.25318466415770702</v>
      </c>
      <c r="AZ10" s="17">
        <v>0.175139533153675</v>
      </c>
      <c r="BA10" s="17">
        <v>0.124187837778094</v>
      </c>
      <c r="BB10" s="17"/>
      <c r="BC10" s="17">
        <v>0.152232541143177</v>
      </c>
      <c r="BD10" s="17"/>
      <c r="BE10" s="17">
        <v>0.13821334002991301</v>
      </c>
      <c r="BF10" s="17">
        <v>0.31274064015217001</v>
      </c>
      <c r="BG10" s="17">
        <v>0.19815615744182899</v>
      </c>
      <c r="BH10" s="17">
        <v>0.101816040445929</v>
      </c>
      <c r="BI10" s="17"/>
      <c r="BJ10" s="17">
        <v>0.15860763150121901</v>
      </c>
      <c r="BK10" s="17"/>
      <c r="BL10" s="17">
        <v>0.160146691685912</v>
      </c>
      <c r="BM10" s="17"/>
      <c r="BN10" s="17">
        <v>0.15092009336871501</v>
      </c>
      <c r="BO10" s="17"/>
      <c r="BP10" s="17">
        <v>0.14483985639571501</v>
      </c>
      <c r="BQ10" s="17">
        <v>0.29754241670361198</v>
      </c>
    </row>
    <row r="11" spans="2:69" x14ac:dyDescent="0.35">
      <c r="B11" s="18" t="s">
        <v>400</v>
      </c>
      <c r="C11" s="17">
        <v>0.24756562256564801</v>
      </c>
      <c r="D11" s="17">
        <v>0.246445125752359</v>
      </c>
      <c r="E11" s="17">
        <v>0.248991209036978</v>
      </c>
      <c r="F11" s="17"/>
      <c r="G11" s="17">
        <v>0.22403761193281099</v>
      </c>
      <c r="H11" s="17">
        <v>0.249609896910512</v>
      </c>
      <c r="I11" s="17">
        <v>0.24014893756348099</v>
      </c>
      <c r="J11" s="17">
        <v>0.29357045124501802</v>
      </c>
      <c r="K11" s="17">
        <v>0.25563379722173102</v>
      </c>
      <c r="L11" s="17"/>
      <c r="M11" s="17">
        <v>0.28766645361302101</v>
      </c>
      <c r="N11" s="17">
        <v>0.277632043595752</v>
      </c>
      <c r="O11" s="17">
        <v>0.18190182675916799</v>
      </c>
      <c r="P11" s="17">
        <v>0.23570425605609999</v>
      </c>
      <c r="Q11" s="17">
        <v>0.243104139105074</v>
      </c>
      <c r="R11" s="17"/>
      <c r="S11" s="17">
        <v>0.21813474073543501</v>
      </c>
      <c r="T11" s="17">
        <v>0.27654679279510902</v>
      </c>
      <c r="U11" s="17">
        <v>0.21793819359723501</v>
      </c>
      <c r="V11" s="17">
        <v>0.27921316656682599</v>
      </c>
      <c r="W11" s="17"/>
      <c r="X11" s="17">
        <v>0.26065894371437598</v>
      </c>
      <c r="Y11" s="17">
        <v>0.25324103446705598</v>
      </c>
      <c r="Z11" s="17">
        <v>0.14481690161465599</v>
      </c>
      <c r="AA11" s="17"/>
      <c r="AB11" s="17">
        <v>0.22255993517856901</v>
      </c>
      <c r="AC11" s="17">
        <v>0.29896936331645502</v>
      </c>
      <c r="AD11" s="17"/>
      <c r="AE11" s="17">
        <v>0.22338979893215799</v>
      </c>
      <c r="AF11" s="17">
        <v>0.25270451468976102</v>
      </c>
      <c r="AG11" s="17"/>
      <c r="AH11" s="17">
        <v>0.26936564474399199</v>
      </c>
      <c r="AI11" s="17">
        <v>0.20625771671750501</v>
      </c>
      <c r="AJ11" s="17"/>
      <c r="AK11" s="17">
        <v>0.22017408278636399</v>
      </c>
      <c r="AL11" s="17">
        <v>0.28354376791100999</v>
      </c>
      <c r="AM11" s="17">
        <v>0.210041255930594</v>
      </c>
      <c r="AN11" s="17">
        <v>0.26204483495956399</v>
      </c>
      <c r="AO11" s="17">
        <v>0.29014623678905399</v>
      </c>
      <c r="AP11" s="17"/>
      <c r="AQ11" s="17">
        <v>0.23460221763991401</v>
      </c>
      <c r="AR11" s="17">
        <v>0.25111184187116198</v>
      </c>
      <c r="AS11" s="17"/>
      <c r="AT11" s="17">
        <v>0.21848501678646401</v>
      </c>
      <c r="AU11" s="17">
        <v>0.25501967777868001</v>
      </c>
      <c r="AV11" s="17"/>
      <c r="AW11" s="17">
        <v>0.18425370739993099</v>
      </c>
      <c r="AX11" s="17">
        <v>0.23186848169342</v>
      </c>
      <c r="AY11" s="17">
        <v>0.277072767165291</v>
      </c>
      <c r="AZ11" s="17">
        <v>0.26593763845658702</v>
      </c>
      <c r="BA11" s="17">
        <v>0.16503514890738799</v>
      </c>
      <c r="BB11" s="17"/>
      <c r="BC11" s="17">
        <v>0.20237698249672201</v>
      </c>
      <c r="BD11" s="17"/>
      <c r="BE11" s="17">
        <v>0.20512516482444201</v>
      </c>
      <c r="BF11" s="17">
        <v>0.30891461891567801</v>
      </c>
      <c r="BG11" s="17">
        <v>0.31211135175445498</v>
      </c>
      <c r="BH11" s="17">
        <v>0.164357913786423</v>
      </c>
      <c r="BI11" s="17"/>
      <c r="BJ11" s="17">
        <v>0.250617345033181</v>
      </c>
      <c r="BK11" s="17"/>
      <c r="BL11" s="17">
        <v>0.26666491674615</v>
      </c>
      <c r="BM11" s="17"/>
      <c r="BN11" s="17">
        <v>0.26190666247591898</v>
      </c>
      <c r="BO11" s="17"/>
      <c r="BP11" s="17">
        <v>0.23854385450900201</v>
      </c>
      <c r="BQ11" s="17">
        <v>0.29580087279562001</v>
      </c>
    </row>
    <row r="12" spans="2:69" x14ac:dyDescent="0.35">
      <c r="B12" s="18" t="s">
        <v>401</v>
      </c>
      <c r="C12" s="17">
        <v>0.382032237305438</v>
      </c>
      <c r="D12" s="17">
        <v>0.377337614304531</v>
      </c>
      <c r="E12" s="17">
        <v>0.38676249728519502</v>
      </c>
      <c r="F12" s="17"/>
      <c r="G12" s="17">
        <v>0.41604685764777399</v>
      </c>
      <c r="H12" s="17">
        <v>0.34993727369510502</v>
      </c>
      <c r="I12" s="17">
        <v>0.45783658298840901</v>
      </c>
      <c r="J12" s="17">
        <v>0.403067719499699</v>
      </c>
      <c r="K12" s="17">
        <v>0.22056407390206101</v>
      </c>
      <c r="L12" s="17"/>
      <c r="M12" s="17">
        <v>0.38981882977656401</v>
      </c>
      <c r="N12" s="17">
        <v>0.36315731854297501</v>
      </c>
      <c r="O12" s="17">
        <v>0.41088686441531203</v>
      </c>
      <c r="P12" s="17">
        <v>0.379897896426519</v>
      </c>
      <c r="Q12" s="17">
        <v>0.389888601574579</v>
      </c>
      <c r="R12" s="17"/>
      <c r="S12" s="17">
        <v>0.37542438437758302</v>
      </c>
      <c r="T12" s="17">
        <v>0.42644520688644</v>
      </c>
      <c r="U12" s="17">
        <v>0.28671456814860102</v>
      </c>
      <c r="V12" s="17">
        <v>0.37409524518228399</v>
      </c>
      <c r="W12" s="17"/>
      <c r="X12" s="17">
        <v>0.38985013113050898</v>
      </c>
      <c r="Y12" s="17">
        <v>0.39456233980913602</v>
      </c>
      <c r="Z12" s="17">
        <v>0.30960484774066499</v>
      </c>
      <c r="AA12" s="17"/>
      <c r="AB12" s="17">
        <v>0.40239766317117998</v>
      </c>
      <c r="AC12" s="17">
        <v>0.34016739850787397</v>
      </c>
      <c r="AD12" s="17"/>
      <c r="AE12" s="17">
        <v>0.35706060607858597</v>
      </c>
      <c r="AF12" s="17">
        <v>0.38744435775050601</v>
      </c>
      <c r="AG12" s="17"/>
      <c r="AH12" s="17">
        <v>0.38440352031321001</v>
      </c>
      <c r="AI12" s="17">
        <v>0.41028264834523598</v>
      </c>
      <c r="AJ12" s="17"/>
      <c r="AK12" s="17">
        <v>0.34389190938358999</v>
      </c>
      <c r="AL12" s="17">
        <v>0.38103005382232302</v>
      </c>
      <c r="AM12" s="17">
        <v>0.403030783967465</v>
      </c>
      <c r="AN12" s="17">
        <v>0.365025494735777</v>
      </c>
      <c r="AO12" s="17">
        <v>0.37875218272921501</v>
      </c>
      <c r="AP12" s="17"/>
      <c r="AQ12" s="17">
        <v>0.44067458290929501</v>
      </c>
      <c r="AR12" s="17">
        <v>0.36599026227708498</v>
      </c>
      <c r="AS12" s="17"/>
      <c r="AT12" s="17">
        <v>0.43694606065059299</v>
      </c>
      <c r="AU12" s="17">
        <v>0.35737823201131502</v>
      </c>
      <c r="AV12" s="17"/>
      <c r="AW12" s="17">
        <v>0.42703742090574398</v>
      </c>
      <c r="AX12" s="17">
        <v>0.43156802204063799</v>
      </c>
      <c r="AY12" s="17">
        <v>0.32961668878634198</v>
      </c>
      <c r="AZ12" s="17">
        <v>0.325266920134751</v>
      </c>
      <c r="BA12" s="17">
        <v>0.39499069809407</v>
      </c>
      <c r="BB12" s="17"/>
      <c r="BC12" s="17">
        <v>0.36476884798577203</v>
      </c>
      <c r="BD12" s="17"/>
      <c r="BE12" s="17">
        <v>0.44821303168002302</v>
      </c>
      <c r="BF12" s="17">
        <v>0.26442082346486301</v>
      </c>
      <c r="BG12" s="17">
        <v>0.30037415549013302</v>
      </c>
      <c r="BH12" s="17">
        <v>0.38973099734100902</v>
      </c>
      <c r="BI12" s="17"/>
      <c r="BJ12" s="17">
        <v>0.39370830760720599</v>
      </c>
      <c r="BK12" s="17"/>
      <c r="BL12" s="17">
        <v>0.40308499883918197</v>
      </c>
      <c r="BM12" s="17"/>
      <c r="BN12" s="17">
        <v>0.38097564245285198</v>
      </c>
      <c r="BO12" s="17"/>
      <c r="BP12" s="17">
        <v>0.39439878500889602</v>
      </c>
      <c r="BQ12" s="17">
        <v>0.32605725512368899</v>
      </c>
    </row>
    <row r="13" spans="2:69" x14ac:dyDescent="0.35">
      <c r="B13" s="18" t="s">
        <v>402</v>
      </c>
      <c r="C13" s="19">
        <v>0.16925031324149001</v>
      </c>
      <c r="D13" s="19">
        <v>0.142988482979508</v>
      </c>
      <c r="E13" s="19">
        <v>0.19008292425651599</v>
      </c>
      <c r="F13" s="19"/>
      <c r="G13" s="19">
        <v>0.19677833023289301</v>
      </c>
      <c r="H13" s="19">
        <v>0.22242690808778301</v>
      </c>
      <c r="I13" s="19">
        <v>0.13149691655368601</v>
      </c>
      <c r="J13" s="19">
        <v>0.130952507640403</v>
      </c>
      <c r="K13" s="19">
        <v>0.119439752624763</v>
      </c>
      <c r="L13" s="19"/>
      <c r="M13" s="19">
        <v>0.129231894701829</v>
      </c>
      <c r="N13" s="19">
        <v>0.16509061371806799</v>
      </c>
      <c r="O13" s="19">
        <v>0.17852937907639399</v>
      </c>
      <c r="P13" s="19">
        <v>0.18682691482594499</v>
      </c>
      <c r="Q13" s="19">
        <v>0.17479625256366799</v>
      </c>
      <c r="R13" s="19"/>
      <c r="S13" s="19">
        <v>0.253363446035613</v>
      </c>
      <c r="T13" s="19">
        <v>0.12719254784365999</v>
      </c>
      <c r="U13" s="19">
        <v>0.200919975992433</v>
      </c>
      <c r="V13" s="19">
        <v>0.11930427454435499</v>
      </c>
      <c r="W13" s="19"/>
      <c r="X13" s="19">
        <v>0.15600275719501999</v>
      </c>
      <c r="Y13" s="19">
        <v>0.21045360622084799</v>
      </c>
      <c r="Z13" s="19">
        <v>0.216322687474756</v>
      </c>
      <c r="AA13" s="19"/>
      <c r="AB13" s="19">
        <v>0.20922655766913101</v>
      </c>
      <c r="AC13" s="19">
        <v>8.7071868276558106E-2</v>
      </c>
      <c r="AD13" s="19"/>
      <c r="AE13" s="19">
        <v>0.168546356965733</v>
      </c>
      <c r="AF13" s="19">
        <v>0.16870958132476399</v>
      </c>
      <c r="AG13" s="19"/>
      <c r="AH13" s="19">
        <v>0.162288412933246</v>
      </c>
      <c r="AI13" s="19">
        <v>0.22758001517168</v>
      </c>
      <c r="AJ13" s="19"/>
      <c r="AK13" s="19">
        <v>0.153458542448555</v>
      </c>
      <c r="AL13" s="19">
        <v>0.13564379896640699</v>
      </c>
      <c r="AM13" s="19">
        <v>0.179841389009429</v>
      </c>
      <c r="AN13" s="19">
        <v>0.200504733682872</v>
      </c>
      <c r="AO13" s="19">
        <v>0.19908308817065501</v>
      </c>
      <c r="AP13" s="19"/>
      <c r="AQ13" s="19">
        <v>0.19429771593025599</v>
      </c>
      <c r="AR13" s="19">
        <v>0.16239844187923899</v>
      </c>
      <c r="AS13" s="19"/>
      <c r="AT13" s="19">
        <v>0.17843730077017</v>
      </c>
      <c r="AU13" s="19">
        <v>0.167254644690947</v>
      </c>
      <c r="AV13" s="19"/>
      <c r="AW13" s="19">
        <v>0.25918659947745298</v>
      </c>
      <c r="AX13" s="19">
        <v>0.187930822785424</v>
      </c>
      <c r="AY13" s="19">
        <v>8.0028103191032096E-2</v>
      </c>
      <c r="AZ13" s="19">
        <v>0.178760665854787</v>
      </c>
      <c r="BA13" s="19">
        <v>0.29508424032249098</v>
      </c>
      <c r="BB13" s="19"/>
      <c r="BC13" s="19">
        <v>0.25886894848749098</v>
      </c>
      <c r="BD13" s="19"/>
      <c r="BE13" s="19">
        <v>0.17932551701111599</v>
      </c>
      <c r="BF13" s="19">
        <v>2.6664891640674999E-2</v>
      </c>
      <c r="BG13" s="19">
        <v>0.12924387781101099</v>
      </c>
      <c r="BH13" s="19">
        <v>0.32956761121313999</v>
      </c>
      <c r="BI13" s="19"/>
      <c r="BJ13" s="19">
        <v>0.17220974018275001</v>
      </c>
      <c r="BK13" s="19"/>
      <c r="BL13" s="19">
        <v>0.14427143837162201</v>
      </c>
      <c r="BM13" s="19"/>
      <c r="BN13" s="19">
        <v>0.135146659236522</v>
      </c>
      <c r="BO13" s="19"/>
      <c r="BP13" s="19">
        <v>0.19176766972226</v>
      </c>
      <c r="BQ13" s="19">
        <v>4.1445521158815501E-2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B2:BQ3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425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409</v>
      </c>
      <c r="C9" s="17">
        <v>0.52589111541982003</v>
      </c>
      <c r="D9" s="17">
        <v>0.47648779952405201</v>
      </c>
      <c r="E9" s="17">
        <v>0.56904229955160202</v>
      </c>
      <c r="F9" s="17"/>
      <c r="G9" s="17">
        <v>0.53548860070279403</v>
      </c>
      <c r="H9" s="17">
        <v>0.57317972593015598</v>
      </c>
      <c r="I9" s="17">
        <v>0.52209456028427903</v>
      </c>
      <c r="J9" s="17">
        <v>0.50388070460863998</v>
      </c>
      <c r="K9" s="17">
        <v>0.44925000758121703</v>
      </c>
      <c r="L9" s="17"/>
      <c r="M9" s="17">
        <v>0.48207426370404599</v>
      </c>
      <c r="N9" s="17">
        <v>0.50469756618945105</v>
      </c>
      <c r="O9" s="17">
        <v>0.57107847650000698</v>
      </c>
      <c r="P9" s="17">
        <v>0.52150019045239304</v>
      </c>
      <c r="Q9" s="17">
        <v>0.54908728102414295</v>
      </c>
      <c r="R9" s="17"/>
      <c r="S9" s="17">
        <v>0.63972765114493002</v>
      </c>
      <c r="T9" s="17">
        <v>0.56436544210490902</v>
      </c>
      <c r="U9" s="17">
        <v>0.505838322150861</v>
      </c>
      <c r="V9" s="17">
        <v>0.434728431061571</v>
      </c>
      <c r="W9" s="17"/>
      <c r="X9" s="17">
        <v>0.52255251160474603</v>
      </c>
      <c r="Y9" s="17">
        <v>0.50661584854969599</v>
      </c>
      <c r="Z9" s="17">
        <v>0.57369390501125594</v>
      </c>
      <c r="AA9" s="17"/>
      <c r="AB9" s="17">
        <v>0.56240049156793903</v>
      </c>
      <c r="AC9" s="17">
        <v>0.45083944907525397</v>
      </c>
      <c r="AD9" s="17"/>
      <c r="AE9" s="17">
        <v>0.488840423765665</v>
      </c>
      <c r="AF9" s="17">
        <v>0.53388741515346705</v>
      </c>
      <c r="AG9" s="17"/>
      <c r="AH9" s="17">
        <v>0.53019885490160001</v>
      </c>
      <c r="AI9" s="17">
        <v>0.59105142168423697</v>
      </c>
      <c r="AJ9" s="17"/>
      <c r="AK9" s="17">
        <v>0.50548087365016703</v>
      </c>
      <c r="AL9" s="17">
        <v>0.52200885083604498</v>
      </c>
      <c r="AM9" s="17">
        <v>0.53166117068455199</v>
      </c>
      <c r="AN9" s="17">
        <v>0.53989750164981498</v>
      </c>
      <c r="AO9" s="17">
        <v>0.511317920170545</v>
      </c>
      <c r="AP9" s="17"/>
      <c r="AQ9" s="17">
        <v>0.57743207909108096</v>
      </c>
      <c r="AR9" s="17">
        <v>0.51179176718199604</v>
      </c>
      <c r="AS9" s="17"/>
      <c r="AT9" s="17">
        <v>0.55448505986037</v>
      </c>
      <c r="AU9" s="17">
        <v>0.50831225649432898</v>
      </c>
      <c r="AV9" s="17"/>
      <c r="AW9" s="17">
        <v>0.620929727593308</v>
      </c>
      <c r="AX9" s="17">
        <v>0.57731986753844799</v>
      </c>
      <c r="AY9" s="17">
        <v>0.43644065866346698</v>
      </c>
      <c r="AZ9" s="17">
        <v>0.50229472628619298</v>
      </c>
      <c r="BA9" s="17">
        <v>0.53459672993904495</v>
      </c>
      <c r="BB9" s="17"/>
      <c r="BC9" s="17">
        <v>0.55059249144787503</v>
      </c>
      <c r="BD9" s="17"/>
      <c r="BE9" s="17">
        <v>0.57256594245969805</v>
      </c>
      <c r="BF9" s="17">
        <v>0.40210676389620398</v>
      </c>
      <c r="BG9" s="17">
        <v>0.482126523316803</v>
      </c>
      <c r="BH9" s="17">
        <v>0.56759602962570799</v>
      </c>
      <c r="BI9" s="17"/>
      <c r="BJ9" s="17">
        <v>0.54292191233400999</v>
      </c>
      <c r="BK9" s="17"/>
      <c r="BL9" s="17">
        <v>0.49317393819734501</v>
      </c>
      <c r="BM9" s="17"/>
      <c r="BN9" s="17">
        <v>0.46600101143357697</v>
      </c>
      <c r="BO9" s="17"/>
      <c r="BP9" s="17">
        <v>0.54553781712822402</v>
      </c>
      <c r="BQ9" s="17">
        <v>0.40772063756828097</v>
      </c>
    </row>
    <row r="10" spans="2:69" ht="29" x14ac:dyDescent="0.35">
      <c r="B10" s="18" t="s">
        <v>410</v>
      </c>
      <c r="C10" s="17">
        <v>0.36355064528990999</v>
      </c>
      <c r="D10" s="17">
        <v>0.34877252831223299</v>
      </c>
      <c r="E10" s="17">
        <v>0.37495316888986602</v>
      </c>
      <c r="F10" s="17"/>
      <c r="G10" s="17">
        <v>0.33912658922927402</v>
      </c>
      <c r="H10" s="17">
        <v>0.337224641979322</v>
      </c>
      <c r="I10" s="17">
        <v>0.46059639293947402</v>
      </c>
      <c r="J10" s="17">
        <v>0.34171845083921398</v>
      </c>
      <c r="K10" s="17">
        <v>0.32212042479761099</v>
      </c>
      <c r="L10" s="17"/>
      <c r="M10" s="17">
        <v>0.33858345742032397</v>
      </c>
      <c r="N10" s="17">
        <v>0.40449888776638199</v>
      </c>
      <c r="O10" s="17">
        <v>0.29929585960362198</v>
      </c>
      <c r="P10" s="17">
        <v>0.31795575078959298</v>
      </c>
      <c r="Q10" s="17">
        <v>0.39411601347603797</v>
      </c>
      <c r="R10" s="17"/>
      <c r="S10" s="17">
        <v>0.32585805380426802</v>
      </c>
      <c r="T10" s="17">
        <v>0.35268774030593902</v>
      </c>
      <c r="U10" s="17">
        <v>0.35284346504827502</v>
      </c>
      <c r="V10" s="17">
        <v>0.44352818970285102</v>
      </c>
      <c r="W10" s="17"/>
      <c r="X10" s="17">
        <v>0.36505812348011402</v>
      </c>
      <c r="Y10" s="17">
        <v>0.38776917592631299</v>
      </c>
      <c r="Z10" s="17">
        <v>0.32316562120499798</v>
      </c>
      <c r="AA10" s="17"/>
      <c r="AB10" s="17">
        <v>0.356053623389331</v>
      </c>
      <c r="AC10" s="17">
        <v>0.37896213805213502</v>
      </c>
      <c r="AD10" s="17"/>
      <c r="AE10" s="17">
        <v>0.33733655992494499</v>
      </c>
      <c r="AF10" s="17">
        <v>0.368377289270515</v>
      </c>
      <c r="AG10" s="17"/>
      <c r="AH10" s="17">
        <v>0.37529966613910998</v>
      </c>
      <c r="AI10" s="17">
        <v>0.36317215153917798</v>
      </c>
      <c r="AJ10" s="17"/>
      <c r="AK10" s="17">
        <v>0.33198251925183397</v>
      </c>
      <c r="AL10" s="17">
        <v>0.35494395756509001</v>
      </c>
      <c r="AM10" s="17">
        <v>0.33559298617074501</v>
      </c>
      <c r="AN10" s="17">
        <v>0.410737132842735</v>
      </c>
      <c r="AO10" s="17">
        <v>0.46234535206389499</v>
      </c>
      <c r="AP10" s="17"/>
      <c r="AQ10" s="17">
        <v>0.35920659436291802</v>
      </c>
      <c r="AR10" s="17">
        <v>0.364738987191569</v>
      </c>
      <c r="AS10" s="17"/>
      <c r="AT10" s="17">
        <v>0.33824212788789898</v>
      </c>
      <c r="AU10" s="17">
        <v>0.37534895183174999</v>
      </c>
      <c r="AV10" s="17"/>
      <c r="AW10" s="17">
        <v>0.36607711762692302</v>
      </c>
      <c r="AX10" s="17">
        <v>0.372760013492278</v>
      </c>
      <c r="AY10" s="17">
        <v>0.33088737777663502</v>
      </c>
      <c r="AZ10" s="17">
        <v>0.41810367982979302</v>
      </c>
      <c r="BA10" s="17">
        <v>0.366002929938679</v>
      </c>
      <c r="BB10" s="17"/>
      <c r="BC10" s="17">
        <v>0.35420642314212702</v>
      </c>
      <c r="BD10" s="17"/>
      <c r="BE10" s="17">
        <v>0.38037092772296699</v>
      </c>
      <c r="BF10" s="17">
        <v>0.32296160821507203</v>
      </c>
      <c r="BG10" s="17">
        <v>0.42253424239801302</v>
      </c>
      <c r="BH10" s="17">
        <v>0.34096042746018601</v>
      </c>
      <c r="BI10" s="17"/>
      <c r="BJ10" s="17">
        <v>0.36846856151428797</v>
      </c>
      <c r="BK10" s="17"/>
      <c r="BL10" s="17">
        <v>0.40661115855358299</v>
      </c>
      <c r="BM10" s="17"/>
      <c r="BN10" s="17">
        <v>0.34352203618675697</v>
      </c>
      <c r="BO10" s="17"/>
      <c r="BP10" s="17">
        <v>0.36129216668969</v>
      </c>
      <c r="BQ10" s="17">
        <v>0.40112630346374301</v>
      </c>
    </row>
    <row r="11" spans="2:69" x14ac:dyDescent="0.35">
      <c r="B11" s="18" t="s">
        <v>411</v>
      </c>
      <c r="C11" s="17">
        <v>0.32675173932863599</v>
      </c>
      <c r="D11" s="17">
        <v>0.34387819218758597</v>
      </c>
      <c r="E11" s="17">
        <v>0.31086161274037299</v>
      </c>
      <c r="F11" s="17"/>
      <c r="G11" s="17">
        <v>0.30301506937285699</v>
      </c>
      <c r="H11" s="17">
        <v>0.39320214090421801</v>
      </c>
      <c r="I11" s="17">
        <v>0.36466067044653</v>
      </c>
      <c r="J11" s="17">
        <v>0.33013203705098099</v>
      </c>
      <c r="K11" s="17">
        <v>0.18629529496904201</v>
      </c>
      <c r="L11" s="17"/>
      <c r="M11" s="17">
        <v>0.32566614067618099</v>
      </c>
      <c r="N11" s="17">
        <v>0.30095722880903503</v>
      </c>
      <c r="O11" s="17">
        <v>0.35124069524638402</v>
      </c>
      <c r="P11" s="17">
        <v>0.31625851771256203</v>
      </c>
      <c r="Q11" s="17">
        <v>0.36764743480012901</v>
      </c>
      <c r="R11" s="17"/>
      <c r="S11" s="17">
        <v>0.39996238621031699</v>
      </c>
      <c r="T11" s="17">
        <v>0.404393843243401</v>
      </c>
      <c r="U11" s="17">
        <v>0.24464684959308899</v>
      </c>
      <c r="V11" s="17">
        <v>0.27684065169250899</v>
      </c>
      <c r="W11" s="17"/>
      <c r="X11" s="17">
        <v>0.327302701608436</v>
      </c>
      <c r="Y11" s="17">
        <v>0.35421855844473699</v>
      </c>
      <c r="Z11" s="17">
        <v>0.289434343020326</v>
      </c>
      <c r="AA11" s="17"/>
      <c r="AB11" s="17">
        <v>0.37165348438463802</v>
      </c>
      <c r="AC11" s="17">
        <v>0.234448031520539</v>
      </c>
      <c r="AD11" s="17"/>
      <c r="AE11" s="17">
        <v>0.27024484606828097</v>
      </c>
      <c r="AF11" s="17">
        <v>0.33855550438981802</v>
      </c>
      <c r="AG11" s="17"/>
      <c r="AH11" s="17">
        <v>0.33138628652622398</v>
      </c>
      <c r="AI11" s="17">
        <v>0.35713602456389099</v>
      </c>
      <c r="AJ11" s="17"/>
      <c r="AK11" s="17">
        <v>0.27489046940742201</v>
      </c>
      <c r="AL11" s="17">
        <v>0.31208932468175998</v>
      </c>
      <c r="AM11" s="17">
        <v>0.33428039170961898</v>
      </c>
      <c r="AN11" s="17">
        <v>0.36721570322336</v>
      </c>
      <c r="AO11" s="17">
        <v>0.32916506591512101</v>
      </c>
      <c r="AP11" s="17"/>
      <c r="AQ11" s="17">
        <v>0.304694782681731</v>
      </c>
      <c r="AR11" s="17">
        <v>0.33278555574725899</v>
      </c>
      <c r="AS11" s="17"/>
      <c r="AT11" s="17">
        <v>0.30197223393949901</v>
      </c>
      <c r="AU11" s="17">
        <v>0.340036165729102</v>
      </c>
      <c r="AV11" s="17"/>
      <c r="AW11" s="17">
        <v>0.39967798066354698</v>
      </c>
      <c r="AX11" s="17">
        <v>0.327304196148896</v>
      </c>
      <c r="AY11" s="17">
        <v>0.27993337717174399</v>
      </c>
      <c r="AZ11" s="17">
        <v>0.235673450445439</v>
      </c>
      <c r="BA11" s="17">
        <v>0.48325366437173101</v>
      </c>
      <c r="BB11" s="17"/>
      <c r="BC11" s="17">
        <v>0.42522740423337502</v>
      </c>
      <c r="BD11" s="17"/>
      <c r="BE11" s="17">
        <v>0.28872849058893102</v>
      </c>
      <c r="BF11" s="17">
        <v>0.21335240280168699</v>
      </c>
      <c r="BG11" s="17">
        <v>0.30794485373817598</v>
      </c>
      <c r="BH11" s="17">
        <v>0.48849114385176701</v>
      </c>
      <c r="BI11" s="17"/>
      <c r="BJ11" s="17">
        <v>0.33934384583594401</v>
      </c>
      <c r="BK11" s="17"/>
      <c r="BL11" s="17">
        <v>0.30617591660089399</v>
      </c>
      <c r="BM11" s="17"/>
      <c r="BN11" s="17">
        <v>0.30509769568839401</v>
      </c>
      <c r="BO11" s="17"/>
      <c r="BP11" s="17">
        <v>0.34487096840017201</v>
      </c>
      <c r="BQ11" s="17">
        <v>0.223273026664013</v>
      </c>
    </row>
    <row r="12" spans="2:69" ht="29" x14ac:dyDescent="0.35">
      <c r="B12" s="18" t="s">
        <v>412</v>
      </c>
      <c r="C12" s="17">
        <v>0.29823390641202902</v>
      </c>
      <c r="D12" s="17">
        <v>0.31866681750478099</v>
      </c>
      <c r="E12" s="17">
        <v>0.281364947518919</v>
      </c>
      <c r="F12" s="17"/>
      <c r="G12" s="17">
        <v>0.271570862610095</v>
      </c>
      <c r="H12" s="17">
        <v>0.28299993947111701</v>
      </c>
      <c r="I12" s="17">
        <v>0.28756057901326698</v>
      </c>
      <c r="J12" s="17">
        <v>0.321919034295791</v>
      </c>
      <c r="K12" s="17">
        <v>0.37383839917612799</v>
      </c>
      <c r="L12" s="17"/>
      <c r="M12" s="17">
        <v>0.30949737841511599</v>
      </c>
      <c r="N12" s="17">
        <v>0.33565710375202201</v>
      </c>
      <c r="O12" s="17">
        <v>0.25416954177282097</v>
      </c>
      <c r="P12" s="17">
        <v>0.27210431982690397</v>
      </c>
      <c r="Q12" s="17">
        <v>0.27793019425009102</v>
      </c>
      <c r="R12" s="17"/>
      <c r="S12" s="17">
        <v>0.29827352543468799</v>
      </c>
      <c r="T12" s="17">
        <v>0.28852623099986702</v>
      </c>
      <c r="U12" s="17">
        <v>0.30321187298256602</v>
      </c>
      <c r="V12" s="17">
        <v>0.31721137576139502</v>
      </c>
      <c r="W12" s="17"/>
      <c r="X12" s="17">
        <v>0.28703645530811001</v>
      </c>
      <c r="Y12" s="17">
        <v>0.31408988673521998</v>
      </c>
      <c r="Z12" s="17">
        <v>0.36100989651468401</v>
      </c>
      <c r="AA12" s="17"/>
      <c r="AB12" s="17">
        <v>0.27814391060951998</v>
      </c>
      <c r="AC12" s="17">
        <v>0.33953254859415</v>
      </c>
      <c r="AD12" s="17"/>
      <c r="AE12" s="17">
        <v>0.27748644496163899</v>
      </c>
      <c r="AF12" s="17">
        <v>0.30271472231688801</v>
      </c>
      <c r="AG12" s="17"/>
      <c r="AH12" s="17">
        <v>0.29643330960822201</v>
      </c>
      <c r="AI12" s="17">
        <v>0.25116596524058998</v>
      </c>
      <c r="AJ12" s="17"/>
      <c r="AK12" s="17">
        <v>0.27850299634103098</v>
      </c>
      <c r="AL12" s="17">
        <v>0.302439521728186</v>
      </c>
      <c r="AM12" s="17">
        <v>0.29348555700950002</v>
      </c>
      <c r="AN12" s="17">
        <v>0.33495669961436297</v>
      </c>
      <c r="AO12" s="17">
        <v>0.25143878716587198</v>
      </c>
      <c r="AP12" s="17"/>
      <c r="AQ12" s="17">
        <v>0.27488901211088301</v>
      </c>
      <c r="AR12" s="17">
        <v>0.30462004611299398</v>
      </c>
      <c r="AS12" s="17"/>
      <c r="AT12" s="17">
        <v>0.27138551966249702</v>
      </c>
      <c r="AU12" s="17">
        <v>0.31542743680679802</v>
      </c>
      <c r="AV12" s="17"/>
      <c r="AW12" s="17">
        <v>0.29800163194243601</v>
      </c>
      <c r="AX12" s="17">
        <v>0.30657021676328</v>
      </c>
      <c r="AY12" s="17">
        <v>0.30543154411879297</v>
      </c>
      <c r="AZ12" s="17">
        <v>0.27617439923798698</v>
      </c>
      <c r="BA12" s="17">
        <v>0.274031588436698</v>
      </c>
      <c r="BB12" s="17"/>
      <c r="BC12" s="17">
        <v>0.282240170738907</v>
      </c>
      <c r="BD12" s="17"/>
      <c r="BE12" s="17">
        <v>0.29459582627320602</v>
      </c>
      <c r="BF12" s="17">
        <v>0.30718302870685799</v>
      </c>
      <c r="BG12" s="17">
        <v>0.31677452064806</v>
      </c>
      <c r="BH12" s="17">
        <v>0.26952327051243402</v>
      </c>
      <c r="BI12" s="17"/>
      <c r="BJ12" s="17">
        <v>0.304523662903737</v>
      </c>
      <c r="BK12" s="17"/>
      <c r="BL12" s="17">
        <v>0.30806967783078498</v>
      </c>
      <c r="BM12" s="17"/>
      <c r="BN12" s="17">
        <v>0.29943958616333799</v>
      </c>
      <c r="BO12" s="17"/>
      <c r="BP12" s="17">
        <v>0.297921036371112</v>
      </c>
      <c r="BQ12" s="17">
        <v>0.31821467309609602</v>
      </c>
    </row>
    <row r="13" spans="2:69" x14ac:dyDescent="0.35">
      <c r="B13" s="18" t="s">
        <v>413</v>
      </c>
      <c r="C13" s="17">
        <v>0.29159396514424502</v>
      </c>
      <c r="D13" s="17">
        <v>0.26912205789480598</v>
      </c>
      <c r="E13" s="17">
        <v>0.30942481721621301</v>
      </c>
      <c r="F13" s="17"/>
      <c r="G13" s="17">
        <v>0.32287503856541</v>
      </c>
      <c r="H13" s="17">
        <v>0.31046719342323098</v>
      </c>
      <c r="I13" s="17">
        <v>0.23793322641438</v>
      </c>
      <c r="J13" s="17">
        <v>0.34022511140105899</v>
      </c>
      <c r="K13" s="17">
        <v>0.23080474096939299</v>
      </c>
      <c r="L13" s="17"/>
      <c r="M13" s="17">
        <v>0.28650906818833899</v>
      </c>
      <c r="N13" s="17">
        <v>0.278328921629865</v>
      </c>
      <c r="O13" s="17">
        <v>0.26940863869295301</v>
      </c>
      <c r="P13" s="17">
        <v>0.357044235735335</v>
      </c>
      <c r="Q13" s="17">
        <v>0.29786891432092599</v>
      </c>
      <c r="R13" s="17"/>
      <c r="S13" s="17">
        <v>0.30288296690212502</v>
      </c>
      <c r="T13" s="17">
        <v>0.26012200613345599</v>
      </c>
      <c r="U13" s="17">
        <v>0.32758958201006499</v>
      </c>
      <c r="V13" s="17">
        <v>0.27520397907232202</v>
      </c>
      <c r="W13" s="17"/>
      <c r="X13" s="17">
        <v>0.291060238306734</v>
      </c>
      <c r="Y13" s="17">
        <v>0.335561373313573</v>
      </c>
      <c r="Z13" s="17">
        <v>0.24222411122760101</v>
      </c>
      <c r="AA13" s="17"/>
      <c r="AB13" s="17">
        <v>0.29191648906645101</v>
      </c>
      <c r="AC13" s="17">
        <v>0.29093095853193501</v>
      </c>
      <c r="AD13" s="17"/>
      <c r="AE13" s="17">
        <v>0.33168065414186798</v>
      </c>
      <c r="AF13" s="17">
        <v>0.282827569119181</v>
      </c>
      <c r="AG13" s="17"/>
      <c r="AH13" s="17">
        <v>0.28592863640173399</v>
      </c>
      <c r="AI13" s="17">
        <v>0.357350829186459</v>
      </c>
      <c r="AJ13" s="17"/>
      <c r="AK13" s="17">
        <v>0.381201394643985</v>
      </c>
      <c r="AL13" s="17">
        <v>0.27130524055962901</v>
      </c>
      <c r="AM13" s="17">
        <v>0.28364669217805899</v>
      </c>
      <c r="AN13" s="17">
        <v>0.29604730442449001</v>
      </c>
      <c r="AO13" s="17">
        <v>0.272278095630822</v>
      </c>
      <c r="AP13" s="17"/>
      <c r="AQ13" s="17">
        <v>0.31198426969192999</v>
      </c>
      <c r="AR13" s="17">
        <v>0.286016071678249</v>
      </c>
      <c r="AS13" s="17"/>
      <c r="AT13" s="17">
        <v>0.311514302575847</v>
      </c>
      <c r="AU13" s="17">
        <v>0.27737714958140602</v>
      </c>
      <c r="AV13" s="17"/>
      <c r="AW13" s="17">
        <v>0.25226958431916102</v>
      </c>
      <c r="AX13" s="17">
        <v>0.289440510260977</v>
      </c>
      <c r="AY13" s="17">
        <v>0.28119949612051898</v>
      </c>
      <c r="AZ13" s="17">
        <v>0.266126826319045</v>
      </c>
      <c r="BA13" s="17">
        <v>0.330950100036495</v>
      </c>
      <c r="BB13" s="17"/>
      <c r="BC13" s="17">
        <v>0.29037154438252799</v>
      </c>
      <c r="BD13" s="17"/>
      <c r="BE13" s="17">
        <v>0.286088157200453</v>
      </c>
      <c r="BF13" s="17">
        <v>0.30717968463741202</v>
      </c>
      <c r="BG13" s="17">
        <v>0.200804909072021</v>
      </c>
      <c r="BH13" s="17">
        <v>0.30869097381317201</v>
      </c>
      <c r="BI13" s="17"/>
      <c r="BJ13" s="17">
        <v>0.29333084638420098</v>
      </c>
      <c r="BK13" s="17"/>
      <c r="BL13" s="17">
        <v>0.28462363981758998</v>
      </c>
      <c r="BM13" s="17"/>
      <c r="BN13" s="17">
        <v>0.25650255354657497</v>
      </c>
      <c r="BO13" s="17"/>
      <c r="BP13" s="17">
        <v>0.296964142335161</v>
      </c>
      <c r="BQ13" s="17">
        <v>0.284797795649956</v>
      </c>
    </row>
    <row r="14" spans="2:69" ht="29" x14ac:dyDescent="0.35">
      <c r="B14" s="18" t="s">
        <v>414</v>
      </c>
      <c r="C14" s="17">
        <v>0.195309042007908</v>
      </c>
      <c r="D14" s="17">
        <v>0.191460489372897</v>
      </c>
      <c r="E14" s="17">
        <v>0.198963261067057</v>
      </c>
      <c r="F14" s="17"/>
      <c r="G14" s="17">
        <v>0.21243590278289101</v>
      </c>
      <c r="H14" s="17">
        <v>0.177438344268219</v>
      </c>
      <c r="I14" s="17">
        <v>0.187292160992059</v>
      </c>
      <c r="J14" s="17">
        <v>0.18619707690890899</v>
      </c>
      <c r="K14" s="17">
        <v>0.21602536013096499</v>
      </c>
      <c r="L14" s="17"/>
      <c r="M14" s="17">
        <v>0.196974600226757</v>
      </c>
      <c r="N14" s="17">
        <v>0.211404430766398</v>
      </c>
      <c r="O14" s="17">
        <v>0.18497220489206301</v>
      </c>
      <c r="P14" s="17">
        <v>0.18561426669678299</v>
      </c>
      <c r="Q14" s="17">
        <v>0.176788240737872</v>
      </c>
      <c r="R14" s="17"/>
      <c r="S14" s="17">
        <v>0.181175476427274</v>
      </c>
      <c r="T14" s="17">
        <v>0.18493416135044199</v>
      </c>
      <c r="U14" s="17">
        <v>0.20091041563122999</v>
      </c>
      <c r="V14" s="17">
        <v>0.205064995858277</v>
      </c>
      <c r="W14" s="17"/>
      <c r="X14" s="17">
        <v>0.20086236379512501</v>
      </c>
      <c r="Y14" s="17">
        <v>0.18837994282785001</v>
      </c>
      <c r="Z14" s="17">
        <v>0.16304308604876</v>
      </c>
      <c r="AA14" s="17"/>
      <c r="AB14" s="17">
        <v>0.21393185208801799</v>
      </c>
      <c r="AC14" s="17">
        <v>0.15702646706441101</v>
      </c>
      <c r="AD14" s="17"/>
      <c r="AE14" s="17">
        <v>0.22224896114815301</v>
      </c>
      <c r="AF14" s="17">
        <v>0.18997079454896401</v>
      </c>
      <c r="AG14" s="17"/>
      <c r="AH14" s="17">
        <v>0.20134601467501301</v>
      </c>
      <c r="AI14" s="17">
        <v>0.179250268039018</v>
      </c>
      <c r="AJ14" s="17"/>
      <c r="AK14" s="17">
        <v>0.172173473978672</v>
      </c>
      <c r="AL14" s="17">
        <v>0.24255019996580199</v>
      </c>
      <c r="AM14" s="17">
        <v>0.179811427399348</v>
      </c>
      <c r="AN14" s="17">
        <v>0.15356213938711499</v>
      </c>
      <c r="AO14" s="17">
        <v>0.21237339732201799</v>
      </c>
      <c r="AP14" s="17"/>
      <c r="AQ14" s="17">
        <v>0.21940260476860199</v>
      </c>
      <c r="AR14" s="17">
        <v>0.18871809943610099</v>
      </c>
      <c r="AS14" s="17"/>
      <c r="AT14" s="17">
        <v>0.183225589569919</v>
      </c>
      <c r="AU14" s="17">
        <v>0.20032072090148501</v>
      </c>
      <c r="AV14" s="17"/>
      <c r="AW14" s="17">
        <v>0.238779350124322</v>
      </c>
      <c r="AX14" s="17">
        <v>0.209358429544696</v>
      </c>
      <c r="AY14" s="17">
        <v>0.20626546826064801</v>
      </c>
      <c r="AZ14" s="17">
        <v>0.164337652171586</v>
      </c>
      <c r="BA14" s="17">
        <v>0.18137552548554101</v>
      </c>
      <c r="BB14" s="17"/>
      <c r="BC14" s="17">
        <v>0.17485819081513501</v>
      </c>
      <c r="BD14" s="17"/>
      <c r="BE14" s="17">
        <v>0.23030287884662001</v>
      </c>
      <c r="BF14" s="17">
        <v>0.22401767938189701</v>
      </c>
      <c r="BG14" s="17">
        <v>0.19885353967372699</v>
      </c>
      <c r="BH14" s="17">
        <v>0.16762551706697501</v>
      </c>
      <c r="BI14" s="17"/>
      <c r="BJ14" s="17">
        <v>0.180464788917861</v>
      </c>
      <c r="BK14" s="17"/>
      <c r="BL14" s="17">
        <v>0.19953961615823501</v>
      </c>
      <c r="BM14" s="17"/>
      <c r="BN14" s="17">
        <v>0.19319284023304101</v>
      </c>
      <c r="BO14" s="17"/>
      <c r="BP14" s="17">
        <v>0.18644174119218901</v>
      </c>
      <c r="BQ14" s="17">
        <v>0.21413314220831101</v>
      </c>
    </row>
    <row r="15" spans="2:69" ht="29" x14ac:dyDescent="0.35">
      <c r="B15" s="18" t="s">
        <v>415</v>
      </c>
      <c r="C15" s="17">
        <v>0.181078529720787</v>
      </c>
      <c r="D15" s="17">
        <v>0.17958971100259299</v>
      </c>
      <c r="E15" s="17">
        <v>0.18269229623240599</v>
      </c>
      <c r="F15" s="17"/>
      <c r="G15" s="17">
        <v>0.17553138860002701</v>
      </c>
      <c r="H15" s="17">
        <v>0.17580610802839</v>
      </c>
      <c r="I15" s="17">
        <v>0.137725690746375</v>
      </c>
      <c r="J15" s="17">
        <v>0.17569199200322</v>
      </c>
      <c r="K15" s="17">
        <v>0.28099008454795998</v>
      </c>
      <c r="L15" s="17"/>
      <c r="M15" s="17">
        <v>0.14752891170075999</v>
      </c>
      <c r="N15" s="17">
        <v>0.154894113113133</v>
      </c>
      <c r="O15" s="17">
        <v>0.24119763680441</v>
      </c>
      <c r="P15" s="17">
        <v>0.22102273953893301</v>
      </c>
      <c r="Q15" s="17">
        <v>0.156370905126819</v>
      </c>
      <c r="R15" s="17"/>
      <c r="S15" s="17">
        <v>0.12244833468305701</v>
      </c>
      <c r="T15" s="17">
        <v>0.21004201501165601</v>
      </c>
      <c r="U15" s="17">
        <v>0.25349905475746698</v>
      </c>
      <c r="V15" s="17">
        <v>0.147469811724664</v>
      </c>
      <c r="W15" s="17"/>
      <c r="X15" s="17">
        <v>0.17943497446499701</v>
      </c>
      <c r="Y15" s="17">
        <v>0.16538242682281601</v>
      </c>
      <c r="Z15" s="17">
        <v>0.21213280655713601</v>
      </c>
      <c r="AA15" s="17"/>
      <c r="AB15" s="17">
        <v>0.15250466740361099</v>
      </c>
      <c r="AC15" s="17">
        <v>0.23981730334715601</v>
      </c>
      <c r="AD15" s="17"/>
      <c r="AE15" s="17">
        <v>0.18404253718716099</v>
      </c>
      <c r="AF15" s="17">
        <v>0.17979881342016901</v>
      </c>
      <c r="AG15" s="17"/>
      <c r="AH15" s="17">
        <v>0.18216400076020001</v>
      </c>
      <c r="AI15" s="17">
        <v>0.15196574030822299</v>
      </c>
      <c r="AJ15" s="17"/>
      <c r="AK15" s="17">
        <v>0.204370558628133</v>
      </c>
      <c r="AL15" s="17">
        <v>0.171086807943129</v>
      </c>
      <c r="AM15" s="17">
        <v>0.19807766558769799</v>
      </c>
      <c r="AN15" s="17">
        <v>0.16999567684977601</v>
      </c>
      <c r="AO15" s="17">
        <v>0.13365033243544</v>
      </c>
      <c r="AP15" s="17"/>
      <c r="AQ15" s="17">
        <v>0.18143019339541</v>
      </c>
      <c r="AR15" s="17">
        <v>0.180982329955437</v>
      </c>
      <c r="AS15" s="17"/>
      <c r="AT15" s="17">
        <v>0.18478377506221</v>
      </c>
      <c r="AU15" s="17">
        <v>0.178171314644859</v>
      </c>
      <c r="AV15" s="17"/>
      <c r="AW15" s="17">
        <v>0.178783858643038</v>
      </c>
      <c r="AX15" s="17">
        <v>0.151217521771911</v>
      </c>
      <c r="AY15" s="17">
        <v>0.23155050192187099</v>
      </c>
      <c r="AZ15" s="17">
        <v>0.22488838908845701</v>
      </c>
      <c r="BA15" s="17">
        <v>0.164304124828348</v>
      </c>
      <c r="BB15" s="17"/>
      <c r="BC15" s="17">
        <v>0.164391201267196</v>
      </c>
      <c r="BD15" s="17"/>
      <c r="BE15" s="17">
        <v>0.18090510929422199</v>
      </c>
      <c r="BF15" s="17">
        <v>0.200107445217237</v>
      </c>
      <c r="BG15" s="17">
        <v>0.18680114090980901</v>
      </c>
      <c r="BH15" s="17">
        <v>0.166963890367685</v>
      </c>
      <c r="BI15" s="17"/>
      <c r="BJ15" s="17">
        <v>0.18447485606410699</v>
      </c>
      <c r="BK15" s="17"/>
      <c r="BL15" s="17">
        <v>0.18832436892625901</v>
      </c>
      <c r="BM15" s="17"/>
      <c r="BN15" s="17">
        <v>0.176877091217504</v>
      </c>
      <c r="BO15" s="17"/>
      <c r="BP15" s="17">
        <v>0.187504484101195</v>
      </c>
      <c r="BQ15" s="17">
        <v>0.160058309305602</v>
      </c>
    </row>
    <row r="16" spans="2:69" ht="29" x14ac:dyDescent="0.35">
      <c r="B16" s="18" t="s">
        <v>416</v>
      </c>
      <c r="C16" s="17">
        <v>0.17647595910160299</v>
      </c>
      <c r="D16" s="17">
        <v>0.18596062967954599</v>
      </c>
      <c r="E16" s="17">
        <v>0.16871776857509299</v>
      </c>
      <c r="F16" s="17"/>
      <c r="G16" s="17">
        <v>0.18889647844560301</v>
      </c>
      <c r="H16" s="17">
        <v>0.15899343368388899</v>
      </c>
      <c r="I16" s="17">
        <v>0.20890029191662701</v>
      </c>
      <c r="J16" s="17">
        <v>0.164663377008333</v>
      </c>
      <c r="K16" s="17">
        <v>0.14095141799484801</v>
      </c>
      <c r="L16" s="17"/>
      <c r="M16" s="17">
        <v>0.15756494564651199</v>
      </c>
      <c r="N16" s="17">
        <v>0.195921034146749</v>
      </c>
      <c r="O16" s="17">
        <v>0.1202687027243</v>
      </c>
      <c r="P16" s="17">
        <v>0.18104585203844301</v>
      </c>
      <c r="Q16" s="17">
        <v>0.20356895442129</v>
      </c>
      <c r="R16" s="17"/>
      <c r="S16" s="17">
        <v>0.190327950063471</v>
      </c>
      <c r="T16" s="17">
        <v>0.15257438111646701</v>
      </c>
      <c r="U16" s="17">
        <v>0.17858119835</v>
      </c>
      <c r="V16" s="17">
        <v>0.17479728831560501</v>
      </c>
      <c r="W16" s="17"/>
      <c r="X16" s="17">
        <v>0.18713757181270799</v>
      </c>
      <c r="Y16" s="17">
        <v>9.6619277609748797E-2</v>
      </c>
      <c r="Z16" s="17">
        <v>0.19517687664886299</v>
      </c>
      <c r="AA16" s="17"/>
      <c r="AB16" s="17">
        <v>0.18133948529329</v>
      </c>
      <c r="AC16" s="17">
        <v>0.166478095990614</v>
      </c>
      <c r="AD16" s="17"/>
      <c r="AE16" s="17">
        <v>0.18642914856946699</v>
      </c>
      <c r="AF16" s="17">
        <v>0.174589640459583</v>
      </c>
      <c r="AG16" s="17"/>
      <c r="AH16" s="17">
        <v>0.17504357714216501</v>
      </c>
      <c r="AI16" s="17">
        <v>0.20512838968811001</v>
      </c>
      <c r="AJ16" s="17"/>
      <c r="AK16" s="17">
        <v>0.14438624505786399</v>
      </c>
      <c r="AL16" s="17">
        <v>0.179428980829485</v>
      </c>
      <c r="AM16" s="17">
        <v>0.20149427309051701</v>
      </c>
      <c r="AN16" s="17">
        <v>0.12915908404613399</v>
      </c>
      <c r="AO16" s="17">
        <v>0.19772853734569801</v>
      </c>
      <c r="AP16" s="17"/>
      <c r="AQ16" s="17">
        <v>0.16115602596595499</v>
      </c>
      <c r="AR16" s="17">
        <v>0.180666821221244</v>
      </c>
      <c r="AS16" s="17"/>
      <c r="AT16" s="17">
        <v>0.17757402421530599</v>
      </c>
      <c r="AU16" s="17">
        <v>0.174895092422654</v>
      </c>
      <c r="AV16" s="17"/>
      <c r="AW16" s="17">
        <v>0.19126622585852901</v>
      </c>
      <c r="AX16" s="17">
        <v>0.15632802136968599</v>
      </c>
      <c r="AY16" s="17">
        <v>0.15092709449754299</v>
      </c>
      <c r="AZ16" s="17">
        <v>0.24649304374808501</v>
      </c>
      <c r="BA16" s="17">
        <v>0.19602968812496699</v>
      </c>
      <c r="BB16" s="17"/>
      <c r="BC16" s="17">
        <v>0.18384102874886701</v>
      </c>
      <c r="BD16" s="17"/>
      <c r="BE16" s="17">
        <v>0.14953636005066601</v>
      </c>
      <c r="BF16" s="17">
        <v>0.148444009011858</v>
      </c>
      <c r="BG16" s="17">
        <v>0.19967616827748699</v>
      </c>
      <c r="BH16" s="17">
        <v>0.188600229832486</v>
      </c>
      <c r="BI16" s="17"/>
      <c r="BJ16" s="17">
        <v>0.16749284600054601</v>
      </c>
      <c r="BK16" s="17"/>
      <c r="BL16" s="17">
        <v>0.17215306402314601</v>
      </c>
      <c r="BM16" s="17"/>
      <c r="BN16" s="17">
        <v>0.21329074907833601</v>
      </c>
      <c r="BO16" s="17"/>
      <c r="BP16" s="17">
        <v>0.179873039902474</v>
      </c>
      <c r="BQ16" s="17">
        <v>0.16728723276465701</v>
      </c>
    </row>
    <row r="17" spans="2:69" ht="43.5" x14ac:dyDescent="0.35">
      <c r="B17" s="18" t="s">
        <v>417</v>
      </c>
      <c r="C17" s="17">
        <v>0.15327719226205599</v>
      </c>
      <c r="D17" s="17">
        <v>0.14766367992711801</v>
      </c>
      <c r="E17" s="17">
        <v>0.15835766488337799</v>
      </c>
      <c r="F17" s="17"/>
      <c r="G17" s="17">
        <v>0.149414414612355</v>
      </c>
      <c r="H17" s="17">
        <v>0.15831132125861699</v>
      </c>
      <c r="I17" s="17">
        <v>0.129180146882411</v>
      </c>
      <c r="J17" s="17">
        <v>0.160873015750614</v>
      </c>
      <c r="K17" s="17">
        <v>0.18447538100566199</v>
      </c>
      <c r="L17" s="17"/>
      <c r="M17" s="17">
        <v>9.0846697028716394E-2</v>
      </c>
      <c r="N17" s="17">
        <v>0.176157557521845</v>
      </c>
      <c r="O17" s="17">
        <v>0.143196216230215</v>
      </c>
      <c r="P17" s="17">
        <v>0.15238193115580001</v>
      </c>
      <c r="Q17" s="17">
        <v>0.145241458693185</v>
      </c>
      <c r="R17" s="17"/>
      <c r="S17" s="17">
        <v>0.114883431303845</v>
      </c>
      <c r="T17" s="17">
        <v>0.134203655253817</v>
      </c>
      <c r="U17" s="17">
        <v>0.19021872782699201</v>
      </c>
      <c r="V17" s="17">
        <v>0.18039993568341001</v>
      </c>
      <c r="W17" s="17"/>
      <c r="X17" s="17">
        <v>0.161191452560564</v>
      </c>
      <c r="Y17" s="17">
        <v>0.140587103643457</v>
      </c>
      <c r="Z17" s="17">
        <v>0.110704978315343</v>
      </c>
      <c r="AA17" s="17"/>
      <c r="AB17" s="17">
        <v>0.12836835466150001</v>
      </c>
      <c r="AC17" s="17">
        <v>0.20448184065274599</v>
      </c>
      <c r="AD17" s="17"/>
      <c r="AE17" s="17">
        <v>0.10862135847736799</v>
      </c>
      <c r="AF17" s="17">
        <v>0.162518919707485</v>
      </c>
      <c r="AG17" s="17"/>
      <c r="AH17" s="17">
        <v>0.15824978019889699</v>
      </c>
      <c r="AI17" s="17">
        <v>9.8182390448915496E-2</v>
      </c>
      <c r="AJ17" s="17"/>
      <c r="AK17" s="17">
        <v>0.116764013594995</v>
      </c>
      <c r="AL17" s="17">
        <v>0.13598910487888</v>
      </c>
      <c r="AM17" s="17">
        <v>0.17020288071361001</v>
      </c>
      <c r="AN17" s="17">
        <v>0.16067319957084</v>
      </c>
      <c r="AO17" s="17">
        <v>0.173629426674905</v>
      </c>
      <c r="AP17" s="17"/>
      <c r="AQ17" s="17">
        <v>0.159937498929212</v>
      </c>
      <c r="AR17" s="17">
        <v>0.15145522432855199</v>
      </c>
      <c r="AS17" s="17"/>
      <c r="AT17" s="17">
        <v>0.15656033882079501</v>
      </c>
      <c r="AU17" s="17">
        <v>0.15509760828658101</v>
      </c>
      <c r="AV17" s="17"/>
      <c r="AW17" s="17">
        <v>7.0529341044473198E-2</v>
      </c>
      <c r="AX17" s="17">
        <v>0.155794337650172</v>
      </c>
      <c r="AY17" s="17">
        <v>0.13406830944649301</v>
      </c>
      <c r="AZ17" s="17">
        <v>0.21159955979897499</v>
      </c>
      <c r="BA17" s="17">
        <v>0.152294903653828</v>
      </c>
      <c r="BB17" s="17"/>
      <c r="BC17" s="17">
        <v>0.133701173977849</v>
      </c>
      <c r="BD17" s="17"/>
      <c r="BE17" s="17">
        <v>0.147028521329921</v>
      </c>
      <c r="BF17" s="17">
        <v>0.173625239536496</v>
      </c>
      <c r="BG17" s="17">
        <v>0.16075201600360001</v>
      </c>
      <c r="BH17" s="17">
        <v>0.13312285609600799</v>
      </c>
      <c r="BI17" s="17"/>
      <c r="BJ17" s="17">
        <v>0.15762017652124699</v>
      </c>
      <c r="BK17" s="17"/>
      <c r="BL17" s="17">
        <v>0.19137452653813999</v>
      </c>
      <c r="BM17" s="17"/>
      <c r="BN17" s="17">
        <v>0.15985824201104401</v>
      </c>
      <c r="BO17" s="17"/>
      <c r="BP17" s="17">
        <v>0.149056779473901</v>
      </c>
      <c r="BQ17" s="17">
        <v>0.19314087267879099</v>
      </c>
    </row>
    <row r="18" spans="2:69" x14ac:dyDescent="0.35">
      <c r="B18" s="18" t="s">
        <v>418</v>
      </c>
      <c r="C18" s="17">
        <v>0.111581989094878</v>
      </c>
      <c r="D18" s="17">
        <v>0.13499680573594799</v>
      </c>
      <c r="E18" s="17">
        <v>9.18147039315588E-2</v>
      </c>
      <c r="F18" s="17"/>
      <c r="G18" s="17">
        <v>0.110740885705745</v>
      </c>
      <c r="H18" s="17">
        <v>0.14247532824458001</v>
      </c>
      <c r="I18" s="17">
        <v>9.5973766704985003E-2</v>
      </c>
      <c r="J18" s="17">
        <v>8.25076295511743E-2</v>
      </c>
      <c r="K18" s="17">
        <v>0.11401617930630201</v>
      </c>
      <c r="L18" s="17"/>
      <c r="M18" s="17">
        <v>0.12099733823258001</v>
      </c>
      <c r="N18" s="17">
        <v>9.2059988049946695E-2</v>
      </c>
      <c r="O18" s="17">
        <v>0.11925277149609299</v>
      </c>
      <c r="P18" s="17">
        <v>0.105841278126584</v>
      </c>
      <c r="Q18" s="17">
        <v>0.148156755270203</v>
      </c>
      <c r="R18" s="17"/>
      <c r="S18" s="17">
        <v>0.113963648691673</v>
      </c>
      <c r="T18" s="17">
        <v>0.116338483153043</v>
      </c>
      <c r="U18" s="17">
        <v>0.13121568429560199</v>
      </c>
      <c r="V18" s="17">
        <v>9.0144387861876799E-2</v>
      </c>
      <c r="W18" s="17"/>
      <c r="X18" s="17">
        <v>0.105169429536572</v>
      </c>
      <c r="Y18" s="17">
        <v>0.12763014128185499</v>
      </c>
      <c r="Z18" s="17">
        <v>0.13908933575645299</v>
      </c>
      <c r="AA18" s="17"/>
      <c r="AB18" s="17">
        <v>0.124921405281574</v>
      </c>
      <c r="AC18" s="17">
        <v>8.4160391727299999E-2</v>
      </c>
      <c r="AD18" s="17"/>
      <c r="AE18" s="17">
        <v>0.15686160570318899</v>
      </c>
      <c r="AF18" s="17">
        <v>0.102431139964293</v>
      </c>
      <c r="AG18" s="17"/>
      <c r="AH18" s="17">
        <v>9.5994182995000302E-2</v>
      </c>
      <c r="AI18" s="17">
        <v>0.131252713576854</v>
      </c>
      <c r="AJ18" s="17"/>
      <c r="AK18" s="17">
        <v>0.18124483589818699</v>
      </c>
      <c r="AL18" s="17">
        <v>0.116442436202479</v>
      </c>
      <c r="AM18" s="17">
        <v>9.1514562388995399E-2</v>
      </c>
      <c r="AN18" s="17">
        <v>8.9284652185699601E-2</v>
      </c>
      <c r="AO18" s="17">
        <v>0.13888912585309501</v>
      </c>
      <c r="AP18" s="17"/>
      <c r="AQ18" s="17">
        <v>0.114846622181418</v>
      </c>
      <c r="AR18" s="17">
        <v>0.11068892859547801</v>
      </c>
      <c r="AS18" s="17"/>
      <c r="AT18" s="17">
        <v>0.130587076072954</v>
      </c>
      <c r="AU18" s="17">
        <v>0.105891772321175</v>
      </c>
      <c r="AV18" s="17"/>
      <c r="AW18" s="17">
        <v>9.5585113597373594E-2</v>
      </c>
      <c r="AX18" s="17">
        <v>0.106612152473839</v>
      </c>
      <c r="AY18" s="17">
        <v>0.140720660025272</v>
      </c>
      <c r="AZ18" s="17">
        <v>5.8981498384164201E-2</v>
      </c>
      <c r="BA18" s="17">
        <v>0.13646316143455101</v>
      </c>
      <c r="BB18" s="17"/>
      <c r="BC18" s="17">
        <v>0.12838456318153399</v>
      </c>
      <c r="BD18" s="17"/>
      <c r="BE18" s="17">
        <v>0.115412847125705</v>
      </c>
      <c r="BF18" s="17">
        <v>0.125388810382664</v>
      </c>
      <c r="BG18" s="17">
        <v>8.6546572944310299E-2</v>
      </c>
      <c r="BH18" s="17">
        <v>0.114770456378239</v>
      </c>
      <c r="BI18" s="17"/>
      <c r="BJ18" s="17">
        <v>0.110616452478907</v>
      </c>
      <c r="BK18" s="17"/>
      <c r="BL18" s="17">
        <v>9.7503823161119899E-2</v>
      </c>
      <c r="BM18" s="17"/>
      <c r="BN18" s="17">
        <v>0.104173919728657</v>
      </c>
      <c r="BO18" s="17"/>
      <c r="BP18" s="17">
        <v>0.122249100692809</v>
      </c>
      <c r="BQ18" s="17">
        <v>6.1345876873440799E-2</v>
      </c>
    </row>
    <row r="19" spans="2:69" ht="43.5" x14ac:dyDescent="0.35">
      <c r="B19" s="18" t="s">
        <v>419</v>
      </c>
      <c r="C19" s="17">
        <v>9.6209380956243207E-2</v>
      </c>
      <c r="D19" s="17">
        <v>7.9124612580218398E-2</v>
      </c>
      <c r="E19" s="17">
        <v>0.110969575603101</v>
      </c>
      <c r="F19" s="17"/>
      <c r="G19" s="17">
        <v>9.9902891104632602E-2</v>
      </c>
      <c r="H19" s="17">
        <v>9.5645308430199305E-2</v>
      </c>
      <c r="I19" s="17">
        <v>8.1500454684888493E-2</v>
      </c>
      <c r="J19" s="17">
        <v>8.64318178150566E-2</v>
      </c>
      <c r="K19" s="17">
        <v>0.124862181966874</v>
      </c>
      <c r="L19" s="17"/>
      <c r="M19" s="17">
        <v>0.156998341277714</v>
      </c>
      <c r="N19" s="17">
        <v>8.7522602394351098E-2</v>
      </c>
      <c r="O19" s="17">
        <v>0.107853511546855</v>
      </c>
      <c r="P19" s="17">
        <v>9.7873834047145503E-2</v>
      </c>
      <c r="Q19" s="17">
        <v>6.9240214559347396E-2</v>
      </c>
      <c r="R19" s="17"/>
      <c r="S19" s="17">
        <v>7.3794710852413306E-2</v>
      </c>
      <c r="T19" s="17">
        <v>8.9437684677647802E-2</v>
      </c>
      <c r="U19" s="17">
        <v>8.1663953724786298E-2</v>
      </c>
      <c r="V19" s="17">
        <v>0.107900769462154</v>
      </c>
      <c r="W19" s="17"/>
      <c r="X19" s="17">
        <v>0.10646998380070299</v>
      </c>
      <c r="Y19" s="17">
        <v>0.11360519353898001</v>
      </c>
      <c r="Z19" s="17">
        <v>0</v>
      </c>
      <c r="AA19" s="17"/>
      <c r="AB19" s="17">
        <v>8.8362063338535204E-2</v>
      </c>
      <c r="AC19" s="17">
        <v>0.112340970308925</v>
      </c>
      <c r="AD19" s="17"/>
      <c r="AE19" s="17">
        <v>0.15644411206532999</v>
      </c>
      <c r="AF19" s="17">
        <v>8.3993128897953906E-2</v>
      </c>
      <c r="AG19" s="17"/>
      <c r="AH19" s="17">
        <v>0.10086565514250399</v>
      </c>
      <c r="AI19" s="17">
        <v>7.0020846128544104E-2</v>
      </c>
      <c r="AJ19" s="17"/>
      <c r="AK19" s="17">
        <v>0.145169223112843</v>
      </c>
      <c r="AL19" s="17">
        <v>6.7740719225012194E-2</v>
      </c>
      <c r="AM19" s="17">
        <v>0.110794340367858</v>
      </c>
      <c r="AN19" s="17">
        <v>9.4916149380117096E-2</v>
      </c>
      <c r="AO19" s="17">
        <v>7.2216468827277405E-2</v>
      </c>
      <c r="AP19" s="17"/>
      <c r="AQ19" s="17">
        <v>0.114567556662504</v>
      </c>
      <c r="AR19" s="17">
        <v>9.1187388857983998E-2</v>
      </c>
      <c r="AS19" s="17"/>
      <c r="AT19" s="17">
        <v>0.118395411983686</v>
      </c>
      <c r="AU19" s="17">
        <v>8.5691704358405604E-2</v>
      </c>
      <c r="AV19" s="17"/>
      <c r="AW19" s="17">
        <v>7.3095904487355798E-2</v>
      </c>
      <c r="AX19" s="17">
        <v>7.8298143931127398E-2</v>
      </c>
      <c r="AY19" s="17">
        <v>0.118362789521563</v>
      </c>
      <c r="AZ19" s="17">
        <v>0.12302964886566201</v>
      </c>
      <c r="BA19" s="17">
        <v>9.5701779133928702E-2</v>
      </c>
      <c r="BB19" s="17"/>
      <c r="BC19" s="17">
        <v>9.1276815553528901E-2</v>
      </c>
      <c r="BD19" s="17"/>
      <c r="BE19" s="17">
        <v>7.12122499787647E-2</v>
      </c>
      <c r="BF19" s="17">
        <v>0.116689064095036</v>
      </c>
      <c r="BG19" s="17">
        <v>0.11875698435347599</v>
      </c>
      <c r="BH19" s="17">
        <v>9.4966306621243696E-2</v>
      </c>
      <c r="BI19" s="17"/>
      <c r="BJ19" s="17">
        <v>9.1667798542196005E-2</v>
      </c>
      <c r="BK19" s="17"/>
      <c r="BL19" s="17">
        <v>0.100142883167602</v>
      </c>
      <c r="BM19" s="17"/>
      <c r="BN19" s="17">
        <v>6.6882227737310299E-2</v>
      </c>
      <c r="BO19" s="17"/>
      <c r="BP19" s="17">
        <v>9.3434111716298895E-2</v>
      </c>
      <c r="BQ19" s="17">
        <v>0.115964551774265</v>
      </c>
    </row>
    <row r="20" spans="2:69" ht="43.5" x14ac:dyDescent="0.35">
      <c r="B20" s="18" t="s">
        <v>420</v>
      </c>
      <c r="C20" s="17">
        <v>8.5831224865443506E-2</v>
      </c>
      <c r="D20" s="17">
        <v>9.17647009532815E-2</v>
      </c>
      <c r="E20" s="17">
        <v>8.0931213577913802E-2</v>
      </c>
      <c r="F20" s="17"/>
      <c r="G20" s="17">
        <v>9.2776840029114696E-2</v>
      </c>
      <c r="H20" s="17">
        <v>6.7295557108891596E-2</v>
      </c>
      <c r="I20" s="17">
        <v>0.101454183938597</v>
      </c>
      <c r="J20" s="17">
        <v>8.1916861991607304E-2</v>
      </c>
      <c r="K20" s="17">
        <v>8.3388094285429606E-2</v>
      </c>
      <c r="L20" s="17"/>
      <c r="M20" s="17">
        <v>0.135497730233719</v>
      </c>
      <c r="N20" s="17">
        <v>9.7948255180277305E-2</v>
      </c>
      <c r="O20" s="17">
        <v>6.9983306396758399E-2</v>
      </c>
      <c r="P20" s="17">
        <v>6.7124785133288095E-2</v>
      </c>
      <c r="Q20" s="17">
        <v>6.5158654159988297E-2</v>
      </c>
      <c r="R20" s="17"/>
      <c r="S20" s="17">
        <v>5.58525717115467E-2</v>
      </c>
      <c r="T20" s="17">
        <v>6.1383550542132299E-2</v>
      </c>
      <c r="U20" s="17">
        <v>8.1316933648420395E-2</v>
      </c>
      <c r="V20" s="17">
        <v>0.13564549519142999</v>
      </c>
      <c r="W20" s="17"/>
      <c r="X20" s="17">
        <v>8.2679703554512998E-2</v>
      </c>
      <c r="Y20" s="17">
        <v>7.7762294475854393E-2</v>
      </c>
      <c r="Z20" s="17">
        <v>0.118684788817752</v>
      </c>
      <c r="AA20" s="17"/>
      <c r="AB20" s="17">
        <v>7.7851679780840802E-2</v>
      </c>
      <c r="AC20" s="17">
        <v>0.10223463183798</v>
      </c>
      <c r="AD20" s="17"/>
      <c r="AE20" s="17">
        <v>7.7110853024628501E-2</v>
      </c>
      <c r="AF20" s="17">
        <v>8.7681999058408094E-2</v>
      </c>
      <c r="AG20" s="17"/>
      <c r="AH20" s="17">
        <v>9.3292615965448397E-2</v>
      </c>
      <c r="AI20" s="17">
        <v>3.2993141407990902E-2</v>
      </c>
      <c r="AJ20" s="17"/>
      <c r="AK20" s="17">
        <v>4.5953416734998698E-2</v>
      </c>
      <c r="AL20" s="17">
        <v>9.4279027187829295E-2</v>
      </c>
      <c r="AM20" s="17">
        <v>8.2214828851957994E-2</v>
      </c>
      <c r="AN20" s="17">
        <v>9.2939610898953501E-2</v>
      </c>
      <c r="AO20" s="17">
        <v>0.109302792756552</v>
      </c>
      <c r="AP20" s="17"/>
      <c r="AQ20" s="17">
        <v>6.1344185327992698E-2</v>
      </c>
      <c r="AR20" s="17">
        <v>9.2529805434366799E-2</v>
      </c>
      <c r="AS20" s="17"/>
      <c r="AT20" s="17">
        <v>7.2401916223629195E-2</v>
      </c>
      <c r="AU20" s="17">
        <v>9.2870072212524704E-2</v>
      </c>
      <c r="AV20" s="17"/>
      <c r="AW20" s="17">
        <v>8.3873063411997795E-2</v>
      </c>
      <c r="AX20" s="17">
        <v>8.7745171784584797E-2</v>
      </c>
      <c r="AY20" s="17">
        <v>0.121229485460007</v>
      </c>
      <c r="AZ20" s="17">
        <v>6.5097266016946098E-2</v>
      </c>
      <c r="BA20" s="17">
        <v>1.51025892557242E-2</v>
      </c>
      <c r="BB20" s="17"/>
      <c r="BC20" s="17">
        <v>5.6837766548887697E-2</v>
      </c>
      <c r="BD20" s="17"/>
      <c r="BE20" s="17">
        <v>8.0849649654174099E-2</v>
      </c>
      <c r="BF20" s="17">
        <v>0.15007006536117101</v>
      </c>
      <c r="BG20" s="17">
        <v>9.39040095235293E-2</v>
      </c>
      <c r="BH20" s="17">
        <v>5.9808595695340798E-2</v>
      </c>
      <c r="BI20" s="17"/>
      <c r="BJ20" s="17">
        <v>7.9418160660911896E-2</v>
      </c>
      <c r="BK20" s="17"/>
      <c r="BL20" s="17">
        <v>9.5186070464354802E-2</v>
      </c>
      <c r="BM20" s="17"/>
      <c r="BN20" s="17">
        <v>7.61486680520881E-2</v>
      </c>
      <c r="BO20" s="17"/>
      <c r="BP20" s="17">
        <v>6.9102054639505597E-2</v>
      </c>
      <c r="BQ20" s="17">
        <v>0.168239824119255</v>
      </c>
    </row>
    <row r="21" spans="2:69" ht="29" x14ac:dyDescent="0.35">
      <c r="B21" s="18" t="s">
        <v>421</v>
      </c>
      <c r="C21" s="17">
        <v>5.91835359112114E-2</v>
      </c>
      <c r="D21" s="17">
        <v>6.8893410123871596E-2</v>
      </c>
      <c r="E21" s="17">
        <v>5.1010741240322802E-2</v>
      </c>
      <c r="F21" s="17"/>
      <c r="G21" s="17">
        <v>7.0659716648630702E-2</v>
      </c>
      <c r="H21" s="17">
        <v>2.3728134194002298E-2</v>
      </c>
      <c r="I21" s="17">
        <v>5.32915870486661E-2</v>
      </c>
      <c r="J21" s="17">
        <v>7.7391274498078699E-2</v>
      </c>
      <c r="K21" s="17">
        <v>9.1024576379297395E-2</v>
      </c>
      <c r="L21" s="17"/>
      <c r="M21" s="17">
        <v>3.8200914083255599E-2</v>
      </c>
      <c r="N21" s="17">
        <v>4.5181451083659098E-2</v>
      </c>
      <c r="O21" s="17">
        <v>5.2520517589702997E-2</v>
      </c>
      <c r="P21" s="17">
        <v>0.103384119327882</v>
      </c>
      <c r="Q21" s="17">
        <v>7.4741380609248106E-2</v>
      </c>
      <c r="R21" s="17"/>
      <c r="S21" s="17">
        <v>6.8148838764942293E-2</v>
      </c>
      <c r="T21" s="17">
        <v>5.7782864139681103E-2</v>
      </c>
      <c r="U21" s="17">
        <v>5.3916591145415999E-2</v>
      </c>
      <c r="V21" s="17">
        <v>6.07859030658719E-2</v>
      </c>
      <c r="W21" s="17"/>
      <c r="X21" s="17">
        <v>5.9163298841901302E-2</v>
      </c>
      <c r="Y21" s="17">
        <v>5.4821645690231603E-2</v>
      </c>
      <c r="Z21" s="17">
        <v>6.4617273732229502E-2</v>
      </c>
      <c r="AA21" s="17"/>
      <c r="AB21" s="17">
        <v>4.6870425921068097E-2</v>
      </c>
      <c r="AC21" s="17">
        <v>8.4495374133125203E-2</v>
      </c>
      <c r="AD21" s="17"/>
      <c r="AE21" s="17">
        <v>6.3189686632732403E-2</v>
      </c>
      <c r="AF21" s="17">
        <v>5.8414533078431197E-2</v>
      </c>
      <c r="AG21" s="17"/>
      <c r="AH21" s="17">
        <v>5.52113388310548E-2</v>
      </c>
      <c r="AI21" s="17">
        <v>6.2002414627140401E-2</v>
      </c>
      <c r="AJ21" s="17"/>
      <c r="AK21" s="17">
        <v>5.6841057647732299E-2</v>
      </c>
      <c r="AL21" s="17">
        <v>7.4230036798994301E-2</v>
      </c>
      <c r="AM21" s="17">
        <v>4.5164847438425901E-2</v>
      </c>
      <c r="AN21" s="17">
        <v>5.7997780253396899E-2</v>
      </c>
      <c r="AO21" s="17">
        <v>7.27963308442727E-2</v>
      </c>
      <c r="AP21" s="17"/>
      <c r="AQ21" s="17">
        <v>5.60893835928295E-2</v>
      </c>
      <c r="AR21" s="17">
        <v>6.00299603458802E-2</v>
      </c>
      <c r="AS21" s="17"/>
      <c r="AT21" s="17">
        <v>6.5588864033638797E-2</v>
      </c>
      <c r="AU21" s="17">
        <v>5.6736526897935999E-2</v>
      </c>
      <c r="AV21" s="17"/>
      <c r="AW21" s="17">
        <v>4.5199797013792398E-2</v>
      </c>
      <c r="AX21" s="17">
        <v>5.4546509002291403E-2</v>
      </c>
      <c r="AY21" s="17">
        <v>7.6779872136274394E-2</v>
      </c>
      <c r="AZ21" s="17">
        <v>7.0341063387275402E-2</v>
      </c>
      <c r="BA21" s="17">
        <v>1.8574115201707899E-2</v>
      </c>
      <c r="BB21" s="17"/>
      <c r="BC21" s="17">
        <v>5.1153752697065999E-2</v>
      </c>
      <c r="BD21" s="17"/>
      <c r="BE21" s="17">
        <v>5.9826986963452497E-2</v>
      </c>
      <c r="BF21" s="17">
        <v>6.2601584808652605E-2</v>
      </c>
      <c r="BG21" s="17">
        <v>6.6378717370992504E-2</v>
      </c>
      <c r="BH21" s="17">
        <v>2.4767000175050801E-2</v>
      </c>
      <c r="BI21" s="17"/>
      <c r="BJ21" s="17">
        <v>5.7445601714852197E-2</v>
      </c>
      <c r="BK21" s="17"/>
      <c r="BL21" s="17">
        <v>5.4530762514772797E-2</v>
      </c>
      <c r="BM21" s="17"/>
      <c r="BN21" s="17">
        <v>9.8928133481317695E-2</v>
      </c>
      <c r="BO21" s="17"/>
      <c r="BP21" s="17">
        <v>5.4250419317417302E-2</v>
      </c>
      <c r="BQ21" s="17">
        <v>7.5658660072841194E-2</v>
      </c>
    </row>
    <row r="22" spans="2:69" x14ac:dyDescent="0.35">
      <c r="B22" s="18" t="s">
        <v>422</v>
      </c>
      <c r="C22" s="17">
        <v>3.4886206701812097E-2</v>
      </c>
      <c r="D22" s="17">
        <v>3.9122215624697698E-2</v>
      </c>
      <c r="E22" s="17">
        <v>3.1337956386433101E-2</v>
      </c>
      <c r="F22" s="17"/>
      <c r="G22" s="17">
        <v>3.0110886063067999E-2</v>
      </c>
      <c r="H22" s="17">
        <v>2.98859135256773E-2</v>
      </c>
      <c r="I22" s="17">
        <v>2.69195084143171E-2</v>
      </c>
      <c r="J22" s="17">
        <v>1.148712289568E-2</v>
      </c>
      <c r="K22" s="17">
        <v>9.2363327516610597E-2</v>
      </c>
      <c r="L22" s="17"/>
      <c r="M22" s="17">
        <v>3.3300814137036699E-2</v>
      </c>
      <c r="N22" s="17">
        <v>2.8158965566175E-2</v>
      </c>
      <c r="O22" s="17">
        <v>4.2801445904176401E-2</v>
      </c>
      <c r="P22" s="17">
        <v>3.2086668186987501E-2</v>
      </c>
      <c r="Q22" s="17">
        <v>4.4484068033233203E-2</v>
      </c>
      <c r="R22" s="17"/>
      <c r="S22" s="17">
        <v>3.5363873891914102E-2</v>
      </c>
      <c r="T22" s="17">
        <v>2.19697468063694E-2</v>
      </c>
      <c r="U22" s="17">
        <v>3.90904871817064E-2</v>
      </c>
      <c r="V22" s="17">
        <v>4.9556554543277002E-2</v>
      </c>
      <c r="W22" s="17"/>
      <c r="X22" s="17">
        <v>2.2662618728984899E-2</v>
      </c>
      <c r="Y22" s="17">
        <v>3.1362076116847701E-2</v>
      </c>
      <c r="Z22" s="17">
        <v>0.12865976169048099</v>
      </c>
      <c r="AA22" s="17"/>
      <c r="AB22" s="17">
        <v>1.8425227409741899E-2</v>
      </c>
      <c r="AC22" s="17">
        <v>6.8724745068536097E-2</v>
      </c>
      <c r="AD22" s="17"/>
      <c r="AE22" s="17">
        <v>3.5166512004335002E-2</v>
      </c>
      <c r="AF22" s="17">
        <v>3.4857730543290798E-2</v>
      </c>
      <c r="AG22" s="17"/>
      <c r="AH22" s="17">
        <v>2.2167863499453499E-2</v>
      </c>
      <c r="AI22" s="17">
        <v>3.8703881635484098E-2</v>
      </c>
      <c r="AJ22" s="17"/>
      <c r="AK22" s="17">
        <v>7.8557384685213699E-2</v>
      </c>
      <c r="AL22" s="17">
        <v>3.8908290052995197E-2</v>
      </c>
      <c r="AM22" s="17">
        <v>2.9956159038675201E-2</v>
      </c>
      <c r="AN22" s="17">
        <v>1.51057280181583E-2</v>
      </c>
      <c r="AO22" s="17">
        <v>2.63290468672213E-2</v>
      </c>
      <c r="AP22" s="17"/>
      <c r="AQ22" s="17">
        <v>1.99461916151152E-2</v>
      </c>
      <c r="AR22" s="17">
        <v>3.8973139897885499E-2</v>
      </c>
      <c r="AS22" s="17"/>
      <c r="AT22" s="17">
        <v>2.2049513629027701E-2</v>
      </c>
      <c r="AU22" s="17">
        <v>4.0148040349979097E-2</v>
      </c>
      <c r="AV22" s="17"/>
      <c r="AW22" s="17">
        <v>2.6036406158716999E-2</v>
      </c>
      <c r="AX22" s="17">
        <v>1.20809221216865E-2</v>
      </c>
      <c r="AY22" s="17">
        <v>8.3476793265070501E-2</v>
      </c>
      <c r="AZ22" s="17">
        <v>2.0619520593060901E-2</v>
      </c>
      <c r="BA22" s="17">
        <v>6.9889912583196599E-3</v>
      </c>
      <c r="BB22" s="17"/>
      <c r="BC22" s="17">
        <v>2.53234509998011E-2</v>
      </c>
      <c r="BD22" s="17"/>
      <c r="BE22" s="17">
        <v>1.27740102596836E-2</v>
      </c>
      <c r="BF22" s="17">
        <v>0.12559383377178401</v>
      </c>
      <c r="BG22" s="17">
        <v>3.6079418812841699E-2</v>
      </c>
      <c r="BH22" s="17">
        <v>2.30326845176404E-2</v>
      </c>
      <c r="BI22" s="17"/>
      <c r="BJ22" s="17">
        <v>2.8809395765970799E-2</v>
      </c>
      <c r="BK22" s="17"/>
      <c r="BL22" s="17">
        <v>2.0949187417513698E-2</v>
      </c>
      <c r="BM22" s="17"/>
      <c r="BN22" s="17">
        <v>6.7873671568893401E-2</v>
      </c>
      <c r="BO22" s="17"/>
      <c r="BP22" s="17">
        <v>3.5322785324350001E-2</v>
      </c>
      <c r="BQ22" s="17">
        <v>3.7325357110130603E-2</v>
      </c>
    </row>
    <row r="23" spans="2:69" x14ac:dyDescent="0.35">
      <c r="B23" s="18" t="s">
        <v>423</v>
      </c>
      <c r="C23" s="17">
        <v>2.6942275392942201E-2</v>
      </c>
      <c r="D23" s="17">
        <v>2.1434412140613299E-2</v>
      </c>
      <c r="E23" s="17">
        <v>3.1693005617269003E-2</v>
      </c>
      <c r="F23" s="17"/>
      <c r="G23" s="17">
        <v>2.8273417563606001E-2</v>
      </c>
      <c r="H23" s="17">
        <v>1.93507996416598E-2</v>
      </c>
      <c r="I23" s="17">
        <v>2.5189236739967199E-2</v>
      </c>
      <c r="J23" s="17">
        <v>3.9244603012707699E-2</v>
      </c>
      <c r="K23" s="17">
        <v>2.7921454030442099E-2</v>
      </c>
      <c r="L23" s="17"/>
      <c r="M23" s="17">
        <v>7.6302905331803297E-2</v>
      </c>
      <c r="N23" s="17">
        <v>3.195293182187E-2</v>
      </c>
      <c r="O23" s="17">
        <v>2.1808359811303399E-2</v>
      </c>
      <c r="P23" s="17">
        <v>2.0936664310878199E-2</v>
      </c>
      <c r="Q23" s="17">
        <v>0</v>
      </c>
      <c r="R23" s="17"/>
      <c r="S23" s="17">
        <v>3.2746841606850999E-2</v>
      </c>
      <c r="T23" s="17">
        <v>2.8255061149355901E-2</v>
      </c>
      <c r="U23" s="17">
        <v>2.1771560719001701E-2</v>
      </c>
      <c r="V23" s="17">
        <v>2.6680957348660401E-2</v>
      </c>
      <c r="W23" s="17"/>
      <c r="X23" s="17">
        <v>2.7529343900030399E-2</v>
      </c>
      <c r="Y23" s="17">
        <v>2.8278942210817198E-2</v>
      </c>
      <c r="Z23" s="17">
        <v>2.1023943730631101E-2</v>
      </c>
      <c r="AA23" s="17"/>
      <c r="AB23" s="17">
        <v>2.5032077503800199E-2</v>
      </c>
      <c r="AC23" s="17">
        <v>3.08690347559714E-2</v>
      </c>
      <c r="AD23" s="17"/>
      <c r="AE23" s="17">
        <v>2.91552202922612E-2</v>
      </c>
      <c r="AF23" s="17">
        <v>2.6512751171217801E-2</v>
      </c>
      <c r="AG23" s="17"/>
      <c r="AH23" s="17">
        <v>1.9748412196381501E-2</v>
      </c>
      <c r="AI23" s="17">
        <v>6.8645082835112795E-2</v>
      </c>
      <c r="AJ23" s="17"/>
      <c r="AK23" s="17">
        <v>4.6699526304460198E-2</v>
      </c>
      <c r="AL23" s="17">
        <v>2.3106887872119002E-2</v>
      </c>
      <c r="AM23" s="17">
        <v>2.9850426597822301E-2</v>
      </c>
      <c r="AN23" s="17">
        <v>1.06531334828359E-2</v>
      </c>
      <c r="AO23" s="17">
        <v>3.65393201272649E-2</v>
      </c>
      <c r="AP23" s="17"/>
      <c r="AQ23" s="17">
        <v>2.2463710456758702E-2</v>
      </c>
      <c r="AR23" s="17">
        <v>2.8167414430770699E-2</v>
      </c>
      <c r="AS23" s="17"/>
      <c r="AT23" s="17">
        <v>2.4717874386896099E-2</v>
      </c>
      <c r="AU23" s="17">
        <v>2.7176336450697801E-2</v>
      </c>
      <c r="AV23" s="17"/>
      <c r="AW23" s="17">
        <v>4.4517183473747002E-2</v>
      </c>
      <c r="AX23" s="17">
        <v>2.0837374115109299E-2</v>
      </c>
      <c r="AY23" s="17">
        <v>4.1950587844584102E-2</v>
      </c>
      <c r="AZ23" s="17">
        <v>3.04335243663999E-2</v>
      </c>
      <c r="BA23" s="17">
        <v>1.80704679882423E-2</v>
      </c>
      <c r="BB23" s="17"/>
      <c r="BC23" s="17">
        <v>3.5535876702857398E-2</v>
      </c>
      <c r="BD23" s="17"/>
      <c r="BE23" s="17">
        <v>2.4627082289774501E-2</v>
      </c>
      <c r="BF23" s="17">
        <v>5.2730511675304403E-2</v>
      </c>
      <c r="BG23" s="17">
        <v>2.40064545836597E-2</v>
      </c>
      <c r="BH23" s="17">
        <v>2.5132054293961099E-2</v>
      </c>
      <c r="BI23" s="17"/>
      <c r="BJ23" s="17">
        <v>2.67049195322481E-2</v>
      </c>
      <c r="BK23" s="17"/>
      <c r="BL23" s="17">
        <v>1.3381014812896099E-2</v>
      </c>
      <c r="BM23" s="17"/>
      <c r="BN23" s="17">
        <v>2.6648272079355301E-2</v>
      </c>
      <c r="BO23" s="17"/>
      <c r="BP23" s="17">
        <v>3.1365486404967197E-2</v>
      </c>
      <c r="BQ23" s="17">
        <v>5.8043718285000698E-3</v>
      </c>
    </row>
    <row r="24" spans="2:69" x14ac:dyDescent="0.35">
      <c r="B24" s="18" t="s">
        <v>141</v>
      </c>
      <c r="C24" s="17">
        <v>5.4835287412057596E-3</v>
      </c>
      <c r="D24" s="17">
        <v>9.4498480606554306E-3</v>
      </c>
      <c r="E24" s="17">
        <v>2.10963080859496E-3</v>
      </c>
      <c r="F24" s="17"/>
      <c r="G24" s="17">
        <v>2.8043465598734298E-3</v>
      </c>
      <c r="H24" s="17">
        <v>3.5726314113175102E-3</v>
      </c>
      <c r="I24" s="17">
        <v>4.4459973149934403E-3</v>
      </c>
      <c r="J24" s="17">
        <v>1.38787400585138E-2</v>
      </c>
      <c r="K24" s="17">
        <v>7.2848723276764402E-3</v>
      </c>
      <c r="L24" s="17"/>
      <c r="M24" s="17">
        <v>1.8432556210998902E-2</v>
      </c>
      <c r="N24" s="17">
        <v>2.8475740884609901E-3</v>
      </c>
      <c r="O24" s="17">
        <v>1.3363208223047599E-2</v>
      </c>
      <c r="P24" s="17">
        <v>0</v>
      </c>
      <c r="Q24" s="17">
        <v>0</v>
      </c>
      <c r="R24" s="17"/>
      <c r="S24" s="17">
        <v>0</v>
      </c>
      <c r="T24" s="17">
        <v>3.81211616519019E-3</v>
      </c>
      <c r="U24" s="17">
        <v>0</v>
      </c>
      <c r="V24" s="17">
        <v>3.8777440371689899E-3</v>
      </c>
      <c r="W24" s="17"/>
      <c r="X24" s="17">
        <v>7.13990201937071E-3</v>
      </c>
      <c r="Y24" s="17">
        <v>0</v>
      </c>
      <c r="Z24" s="17">
        <v>0</v>
      </c>
      <c r="AA24" s="17"/>
      <c r="AB24" s="17">
        <v>6.9576094210052697E-3</v>
      </c>
      <c r="AC24" s="17">
        <v>2.4532876629564698E-3</v>
      </c>
      <c r="AD24" s="17"/>
      <c r="AE24" s="17">
        <v>4.4625946023878196E-3</v>
      </c>
      <c r="AF24" s="17">
        <v>5.6964463456225002E-3</v>
      </c>
      <c r="AG24" s="17"/>
      <c r="AH24" s="17">
        <v>5.9145601387082204E-3</v>
      </c>
      <c r="AI24" s="17">
        <v>6.1910189622887603E-3</v>
      </c>
      <c r="AJ24" s="17"/>
      <c r="AK24" s="17">
        <v>8.1020771749682006E-3</v>
      </c>
      <c r="AL24" s="17">
        <v>5.3731659834573503E-3</v>
      </c>
      <c r="AM24" s="17">
        <v>8.6246195895117294E-3</v>
      </c>
      <c r="AN24" s="17">
        <v>0</v>
      </c>
      <c r="AO24" s="17">
        <v>0</v>
      </c>
      <c r="AP24" s="17"/>
      <c r="AQ24" s="17">
        <v>7.5083575756014903E-3</v>
      </c>
      <c r="AR24" s="17">
        <v>4.9296243353777504E-3</v>
      </c>
      <c r="AS24" s="17"/>
      <c r="AT24" s="17">
        <v>5.1303614422834399E-3</v>
      </c>
      <c r="AU24" s="17">
        <v>5.8113768420862601E-3</v>
      </c>
      <c r="AV24" s="17"/>
      <c r="AW24" s="17">
        <v>0</v>
      </c>
      <c r="AX24" s="17">
        <v>1.1908838733151799E-2</v>
      </c>
      <c r="AY24" s="17">
        <v>3.7613688860440799E-3</v>
      </c>
      <c r="AZ24" s="17">
        <v>0</v>
      </c>
      <c r="BA24" s="17">
        <v>0</v>
      </c>
      <c r="BB24" s="17"/>
      <c r="BC24" s="17">
        <v>2.62676207390144E-3</v>
      </c>
      <c r="BD24" s="17"/>
      <c r="BE24" s="17">
        <v>1.37842584097749E-2</v>
      </c>
      <c r="BF24" s="17">
        <v>0</v>
      </c>
      <c r="BG24" s="17">
        <v>6.4266360816083402E-3</v>
      </c>
      <c r="BH24" s="17">
        <v>0</v>
      </c>
      <c r="BI24" s="17"/>
      <c r="BJ24" s="17">
        <v>5.4475056635731904E-3</v>
      </c>
      <c r="BK24" s="17"/>
      <c r="BL24" s="17">
        <v>6.6966960385396899E-3</v>
      </c>
      <c r="BM24" s="17"/>
      <c r="BN24" s="17">
        <v>8.3836882469137692E-3</v>
      </c>
      <c r="BO24" s="17"/>
      <c r="BP24" s="17">
        <v>9.6536880544556298E-4</v>
      </c>
      <c r="BQ24" s="17">
        <v>1.17521664760554E-2</v>
      </c>
    </row>
    <row r="25" spans="2:69" ht="29" x14ac:dyDescent="0.35">
      <c r="B25" s="18" t="s">
        <v>424</v>
      </c>
      <c r="C25" s="17">
        <v>3.12101364502353E-3</v>
      </c>
      <c r="D25" s="17">
        <v>3.7716508904819001E-3</v>
      </c>
      <c r="E25" s="17">
        <v>2.5717706353239498E-3</v>
      </c>
      <c r="F25" s="17"/>
      <c r="G25" s="17">
        <v>2.8043465598734298E-3</v>
      </c>
      <c r="H25" s="17">
        <v>0</v>
      </c>
      <c r="I25" s="17">
        <v>1.07433064999852E-2</v>
      </c>
      <c r="J25" s="17">
        <v>0</v>
      </c>
      <c r="K25" s="17">
        <v>0</v>
      </c>
      <c r="L25" s="17"/>
      <c r="M25" s="17">
        <v>0</v>
      </c>
      <c r="N25" s="17">
        <v>0</v>
      </c>
      <c r="O25" s="17">
        <v>1.17631562759162E-2</v>
      </c>
      <c r="P25" s="17">
        <v>5.4073873719786896E-3</v>
      </c>
      <c r="Q25" s="17">
        <v>0</v>
      </c>
      <c r="R25" s="17"/>
      <c r="S25" s="17">
        <v>0</v>
      </c>
      <c r="T25" s="17">
        <v>6.1680618334772098E-3</v>
      </c>
      <c r="U25" s="17">
        <v>0</v>
      </c>
      <c r="V25" s="17">
        <v>3.9867133629280403E-3</v>
      </c>
      <c r="W25" s="17"/>
      <c r="X25" s="17">
        <v>4.0637576054150699E-3</v>
      </c>
      <c r="Y25" s="17">
        <v>0</v>
      </c>
      <c r="Z25" s="17">
        <v>0</v>
      </c>
      <c r="AA25" s="17"/>
      <c r="AB25" s="17">
        <v>4.63925123626423E-3</v>
      </c>
      <c r="AC25" s="17">
        <v>0</v>
      </c>
      <c r="AD25" s="17"/>
      <c r="AE25" s="17">
        <v>4.4625946023878196E-3</v>
      </c>
      <c r="AF25" s="17">
        <v>2.84973247702485E-3</v>
      </c>
      <c r="AG25" s="17"/>
      <c r="AH25" s="17">
        <v>3.9897180438952197E-3</v>
      </c>
      <c r="AI25" s="17">
        <v>0</v>
      </c>
      <c r="AJ25" s="17"/>
      <c r="AK25" s="17">
        <v>0</v>
      </c>
      <c r="AL25" s="17">
        <v>4.7783355913775197E-3</v>
      </c>
      <c r="AM25" s="17">
        <v>0</v>
      </c>
      <c r="AN25" s="17">
        <v>1.02170893820588E-2</v>
      </c>
      <c r="AO25" s="17">
        <v>0</v>
      </c>
      <c r="AP25" s="17"/>
      <c r="AQ25" s="17">
        <v>0</v>
      </c>
      <c r="AR25" s="17">
        <v>3.9747861611304502E-3</v>
      </c>
      <c r="AS25" s="17"/>
      <c r="AT25" s="17">
        <v>4.4098775687660598E-3</v>
      </c>
      <c r="AU25" s="17">
        <v>2.6044459543444801E-3</v>
      </c>
      <c r="AV25" s="17"/>
      <c r="AW25" s="17">
        <v>0</v>
      </c>
      <c r="AX25" s="17">
        <v>4.4136066801915997E-3</v>
      </c>
      <c r="AY25" s="17">
        <v>6.4946764816673202E-3</v>
      </c>
      <c r="AZ25" s="17">
        <v>0</v>
      </c>
      <c r="BA25" s="17">
        <v>0</v>
      </c>
      <c r="BB25" s="17"/>
      <c r="BC25" s="17">
        <v>3.4007040880291899E-3</v>
      </c>
      <c r="BD25" s="17"/>
      <c r="BE25" s="17">
        <v>5.1086672984753997E-3</v>
      </c>
      <c r="BF25" s="17">
        <v>1.09406735953104E-2</v>
      </c>
      <c r="BG25" s="17">
        <v>0</v>
      </c>
      <c r="BH25" s="17">
        <v>0</v>
      </c>
      <c r="BI25" s="17"/>
      <c r="BJ25" s="17">
        <v>2.7251961778224898E-3</v>
      </c>
      <c r="BK25" s="17"/>
      <c r="BL25" s="17">
        <v>4.2247731625887899E-3</v>
      </c>
      <c r="BM25" s="17"/>
      <c r="BN25" s="17">
        <v>1.08021828820879E-2</v>
      </c>
      <c r="BO25" s="17"/>
      <c r="BP25" s="17">
        <v>2.0858591198217999E-3</v>
      </c>
      <c r="BQ25" s="17">
        <v>9.3915617445239699E-3</v>
      </c>
    </row>
    <row r="26" spans="2:69" x14ac:dyDescent="0.35">
      <c r="B26" s="18" t="s">
        <v>232</v>
      </c>
      <c r="C26" s="19">
        <v>5.0991964803875998E-3</v>
      </c>
      <c r="D26" s="19">
        <v>8.7585632405996709E-3</v>
      </c>
      <c r="E26" s="19">
        <v>1.9864796797293099E-3</v>
      </c>
      <c r="F26" s="19"/>
      <c r="G26" s="19">
        <v>9.5807686965439995E-3</v>
      </c>
      <c r="H26" s="19">
        <v>7.1452628226350203E-3</v>
      </c>
      <c r="I26" s="19">
        <v>0</v>
      </c>
      <c r="J26" s="19">
        <v>5.7435614478400197E-3</v>
      </c>
      <c r="K26" s="19">
        <v>0</v>
      </c>
      <c r="L26" s="19"/>
      <c r="M26" s="19">
        <v>8.9168559560502594E-3</v>
      </c>
      <c r="N26" s="19">
        <v>6.1839690834918698E-3</v>
      </c>
      <c r="O26" s="19">
        <v>5.3258975886984004E-3</v>
      </c>
      <c r="P26" s="19">
        <v>5.4073873719786896E-3</v>
      </c>
      <c r="Q26" s="19">
        <v>0</v>
      </c>
      <c r="R26" s="19"/>
      <c r="S26" s="19">
        <v>0</v>
      </c>
      <c r="T26" s="19">
        <v>0</v>
      </c>
      <c r="U26" s="19">
        <v>1.02264367939531E-2</v>
      </c>
      <c r="V26" s="19">
        <v>6.5693479193523604E-3</v>
      </c>
      <c r="W26" s="19"/>
      <c r="X26" s="19">
        <v>5.5238951691609804E-3</v>
      </c>
      <c r="Y26" s="19">
        <v>6.7410097077353296E-3</v>
      </c>
      <c r="Z26" s="19">
        <v>0</v>
      </c>
      <c r="AA26" s="19"/>
      <c r="AB26" s="19">
        <v>5.1824165115565996E-3</v>
      </c>
      <c r="AC26" s="19">
        <v>4.9281225626317598E-3</v>
      </c>
      <c r="AD26" s="19"/>
      <c r="AE26" s="19">
        <v>1.0783412179974101E-2</v>
      </c>
      <c r="AF26" s="19">
        <v>3.9430974460904298E-3</v>
      </c>
      <c r="AG26" s="19"/>
      <c r="AH26" s="19">
        <v>6.5185092156224899E-3</v>
      </c>
      <c r="AI26" s="19">
        <v>0</v>
      </c>
      <c r="AJ26" s="19"/>
      <c r="AK26" s="19">
        <v>0</v>
      </c>
      <c r="AL26" s="19">
        <v>5.3731659834573503E-3</v>
      </c>
      <c r="AM26" s="19">
        <v>5.4188786266830598E-3</v>
      </c>
      <c r="AN26" s="19">
        <v>9.4987948167189196E-3</v>
      </c>
      <c r="AO26" s="19">
        <v>0</v>
      </c>
      <c r="AP26" s="19"/>
      <c r="AQ26" s="19">
        <v>8.5046874835911102E-3</v>
      </c>
      <c r="AR26" s="19">
        <v>4.16760342983475E-3</v>
      </c>
      <c r="AS26" s="19"/>
      <c r="AT26" s="19">
        <v>8.2160160339664803E-3</v>
      </c>
      <c r="AU26" s="19">
        <v>3.7780404813021399E-3</v>
      </c>
      <c r="AV26" s="19"/>
      <c r="AW26" s="19">
        <v>0</v>
      </c>
      <c r="AX26" s="19">
        <v>8.3258748570870008E-3</v>
      </c>
      <c r="AY26" s="19">
        <v>0</v>
      </c>
      <c r="AZ26" s="19">
        <v>0</v>
      </c>
      <c r="BA26" s="19">
        <v>1.6555468189332199E-2</v>
      </c>
      <c r="BB26" s="19"/>
      <c r="BC26" s="19">
        <v>5.25352414780288E-3</v>
      </c>
      <c r="BD26" s="19"/>
      <c r="BE26" s="19">
        <v>7.4106939431585698E-3</v>
      </c>
      <c r="BF26" s="19">
        <v>0</v>
      </c>
      <c r="BG26" s="19">
        <v>0</v>
      </c>
      <c r="BH26" s="19">
        <v>7.4599258021772596E-3</v>
      </c>
      <c r="BI26" s="19"/>
      <c r="BJ26" s="19">
        <v>2.7835183866772302E-3</v>
      </c>
      <c r="BK26" s="19"/>
      <c r="BL26" s="19">
        <v>1.35047490811862E-3</v>
      </c>
      <c r="BM26" s="19"/>
      <c r="BN26" s="19">
        <v>1.14937024656694E-2</v>
      </c>
      <c r="BO26" s="19"/>
      <c r="BP26" s="19">
        <v>5.1659610977929302E-3</v>
      </c>
      <c r="BQ26" s="19">
        <v>5.4390897278605603E-3</v>
      </c>
    </row>
    <row r="27" spans="2:69" x14ac:dyDescent="0.35">
      <c r="B27" s="16"/>
    </row>
    <row r="28" spans="2:69" x14ac:dyDescent="0.35">
      <c r="B28" t="s">
        <v>98</v>
      </c>
    </row>
    <row r="29" spans="2:69" x14ac:dyDescent="0.35">
      <c r="B29" t="s">
        <v>99</v>
      </c>
    </row>
    <row r="31" spans="2:69" x14ac:dyDescent="0.35">
      <c r="B31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149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9.7674791856127097E-2</v>
      </c>
      <c r="D9" s="17">
        <v>3.6288517536536301E-2</v>
      </c>
      <c r="E9" s="17">
        <v>0.15639422580142601</v>
      </c>
      <c r="F9" s="17"/>
      <c r="G9" s="17">
        <v>0.13954782784710301</v>
      </c>
      <c r="H9" s="17">
        <v>0.102783513787366</v>
      </c>
      <c r="I9" s="17">
        <v>5.16993607798414E-2</v>
      </c>
      <c r="J9" s="17">
        <v>2.5289652564784E-2</v>
      </c>
      <c r="K9" s="17">
        <v>0.174107110389811</v>
      </c>
      <c r="L9" s="17"/>
      <c r="M9" s="17">
        <v>0</v>
      </c>
      <c r="N9" s="17">
        <v>0.109435948846051</v>
      </c>
      <c r="O9" s="17">
        <v>0.10539821350762101</v>
      </c>
      <c r="P9" s="17">
        <v>0.105817885964002</v>
      </c>
      <c r="Q9" s="17">
        <v>9.7836457209802996E-2</v>
      </c>
      <c r="R9" s="17"/>
      <c r="S9" s="17">
        <v>0.114728089129513</v>
      </c>
      <c r="T9" s="17">
        <v>0.12779277609841599</v>
      </c>
      <c r="U9" s="17">
        <v>0.11875159629240301</v>
      </c>
      <c r="V9" s="17">
        <v>0</v>
      </c>
      <c r="W9" s="17"/>
      <c r="X9" s="17">
        <v>8.4145148471109099E-2</v>
      </c>
      <c r="Y9" s="17">
        <v>0.17775542951399501</v>
      </c>
      <c r="Z9" s="17">
        <v>9.7348659798145595E-2</v>
      </c>
      <c r="AA9" s="17"/>
      <c r="AB9" s="17">
        <v>0.127718687839113</v>
      </c>
      <c r="AC9" s="17">
        <v>4.7285978552347903E-2</v>
      </c>
      <c r="AD9" s="17"/>
      <c r="AE9" s="17">
        <v>0.169993121149253</v>
      </c>
      <c r="AF9" s="17">
        <v>8.1195785925093494E-2</v>
      </c>
      <c r="AG9" s="17"/>
      <c r="AH9" s="17">
        <v>7.7985646163509795E-2</v>
      </c>
      <c r="AI9" s="17">
        <v>0.137622685165046</v>
      </c>
      <c r="AJ9" s="17"/>
      <c r="AK9" s="17">
        <v>0.236219993590676</v>
      </c>
      <c r="AL9" s="17">
        <v>7.4031084091153707E-2</v>
      </c>
      <c r="AM9" s="17">
        <v>5.2102048242762503E-2</v>
      </c>
      <c r="AN9" s="17">
        <v>0.15649986908366201</v>
      </c>
      <c r="AO9" s="17">
        <v>9.94194281492978E-2</v>
      </c>
      <c r="AP9" s="17"/>
      <c r="AQ9" s="17">
        <v>9.3168651355585594E-2</v>
      </c>
      <c r="AR9" s="17">
        <v>9.8989504348073604E-2</v>
      </c>
      <c r="AS9" s="17"/>
      <c r="AT9" s="17">
        <v>0.109693806171638</v>
      </c>
      <c r="AU9" s="17">
        <v>9.3255283439201794E-2</v>
      </c>
      <c r="AV9" s="17"/>
      <c r="AW9" s="17">
        <v>4.9122334690896101E-2</v>
      </c>
      <c r="AX9" s="17">
        <v>9.3086518442489496E-2</v>
      </c>
      <c r="AY9" s="17">
        <v>9.1561478375600303E-2</v>
      </c>
      <c r="AZ9" s="17">
        <v>8.6513346039653896E-2</v>
      </c>
      <c r="BA9" s="17">
        <v>0.117147260694585</v>
      </c>
      <c r="BB9" s="17"/>
      <c r="BC9" s="17">
        <v>9.8492047622441806E-2</v>
      </c>
      <c r="BD9" s="17"/>
      <c r="BE9" s="17">
        <v>0.109886619389247</v>
      </c>
      <c r="BF9" s="17">
        <v>3.4440775325333302E-2</v>
      </c>
      <c r="BG9" s="17">
        <v>0.112645863318709</v>
      </c>
      <c r="BH9" s="17">
        <v>8.1501024898923705E-2</v>
      </c>
      <c r="BI9" s="17"/>
      <c r="BJ9" s="17">
        <v>9.1467792314406701E-2</v>
      </c>
      <c r="BK9" s="17"/>
      <c r="BL9" s="17">
        <v>7.0593813867657396E-2</v>
      </c>
      <c r="BM9" s="17"/>
      <c r="BN9" s="17">
        <v>8.3897111516133799E-2</v>
      </c>
      <c r="BO9" s="17"/>
      <c r="BP9" s="17">
        <v>9.9454924707803496E-2</v>
      </c>
      <c r="BQ9" s="17">
        <v>6.2708924881964195E-2</v>
      </c>
    </row>
    <row r="10" spans="2:69" x14ac:dyDescent="0.35">
      <c r="B10" s="18" t="s">
        <v>138</v>
      </c>
      <c r="C10" s="17">
        <v>0.15713326200222</v>
      </c>
      <c r="D10" s="17">
        <v>0.11875209040684701</v>
      </c>
      <c r="E10" s="17">
        <v>0.19384701756432399</v>
      </c>
      <c r="F10" s="17"/>
      <c r="G10" s="17">
        <v>0.13657248209428499</v>
      </c>
      <c r="H10" s="17">
        <v>0.13166163304353001</v>
      </c>
      <c r="I10" s="17">
        <v>0.19424256301828499</v>
      </c>
      <c r="J10" s="17">
        <v>7.0506059009064107E-2</v>
      </c>
      <c r="K10" s="17">
        <v>0.26413705734281401</v>
      </c>
      <c r="L10" s="17"/>
      <c r="M10" s="17">
        <v>0</v>
      </c>
      <c r="N10" s="17">
        <v>0.12944576911012801</v>
      </c>
      <c r="O10" s="17">
        <v>0.26491880423409597</v>
      </c>
      <c r="P10" s="17">
        <v>0.141914201306897</v>
      </c>
      <c r="Q10" s="17">
        <v>0.14698723527509999</v>
      </c>
      <c r="R10" s="17"/>
      <c r="S10" s="17">
        <v>0.28880240995415102</v>
      </c>
      <c r="T10" s="17">
        <v>0.179310658659835</v>
      </c>
      <c r="U10" s="17">
        <v>7.2358836712591704E-2</v>
      </c>
      <c r="V10" s="17">
        <v>0.12029061938611001</v>
      </c>
      <c r="W10" s="17"/>
      <c r="X10" s="17">
        <v>0.148539709104614</v>
      </c>
      <c r="Y10" s="17">
        <v>6.6931476924835295E-2</v>
      </c>
      <c r="Z10" s="17">
        <v>0.30474063829110998</v>
      </c>
      <c r="AA10" s="17"/>
      <c r="AB10" s="17">
        <v>0.14015739893491599</v>
      </c>
      <c r="AC10" s="17">
        <v>0.18560472240313899</v>
      </c>
      <c r="AD10" s="17"/>
      <c r="AE10" s="17">
        <v>8.9822542739332004E-2</v>
      </c>
      <c r="AF10" s="17">
        <v>0.17247119572935801</v>
      </c>
      <c r="AG10" s="17"/>
      <c r="AH10" s="17">
        <v>0.13090059850869301</v>
      </c>
      <c r="AI10" s="17">
        <v>0.121372387794313</v>
      </c>
      <c r="AJ10" s="17"/>
      <c r="AK10" s="17">
        <v>0</v>
      </c>
      <c r="AL10" s="17">
        <v>0.18350470382414499</v>
      </c>
      <c r="AM10" s="17">
        <v>0.10572127236439199</v>
      </c>
      <c r="AN10" s="17">
        <v>0.19167884747373201</v>
      </c>
      <c r="AO10" s="17">
        <v>0.34880544999473201</v>
      </c>
      <c r="AP10" s="17"/>
      <c r="AQ10" s="17">
        <v>0.13682217017457801</v>
      </c>
      <c r="AR10" s="17">
        <v>0.163059230388618</v>
      </c>
      <c r="AS10" s="17"/>
      <c r="AT10" s="17">
        <v>0.116991686299209</v>
      </c>
      <c r="AU10" s="17">
        <v>0.17856841142624399</v>
      </c>
      <c r="AV10" s="17"/>
      <c r="AW10" s="17">
        <v>0.104220763950005</v>
      </c>
      <c r="AX10" s="17">
        <v>0.12910583617258301</v>
      </c>
      <c r="AY10" s="17">
        <v>0.2034777244389</v>
      </c>
      <c r="AZ10" s="17">
        <v>2.8510717843583101E-2</v>
      </c>
      <c r="BA10" s="17">
        <v>0.173289336286398</v>
      </c>
      <c r="BB10" s="17"/>
      <c r="BC10" s="17">
        <v>0.17223147870050001</v>
      </c>
      <c r="BD10" s="17"/>
      <c r="BE10" s="17">
        <v>0.107704577594898</v>
      </c>
      <c r="BF10" s="17">
        <v>0.28008114888388902</v>
      </c>
      <c r="BG10" s="17">
        <v>9.1530182122993506E-2</v>
      </c>
      <c r="BH10" s="17">
        <v>0.20135070806449401</v>
      </c>
      <c r="BI10" s="17"/>
      <c r="BJ10" s="17">
        <v>0.16036317198516201</v>
      </c>
      <c r="BK10" s="17"/>
      <c r="BL10" s="17">
        <v>0.16523027681844499</v>
      </c>
      <c r="BM10" s="17"/>
      <c r="BN10" s="17">
        <v>0.15712526713247699</v>
      </c>
      <c r="BO10" s="17"/>
      <c r="BP10" s="17">
        <v>0.16763233436098199</v>
      </c>
      <c r="BQ10" s="17">
        <v>0.147187390457241</v>
      </c>
    </row>
    <row r="11" spans="2:69" x14ac:dyDescent="0.35">
      <c r="B11" s="18" t="s">
        <v>139</v>
      </c>
      <c r="C11" s="17">
        <v>0.20478061592861299</v>
      </c>
      <c r="D11" s="17">
        <v>0.22244686518589399</v>
      </c>
      <c r="E11" s="17">
        <v>0.187881852030296</v>
      </c>
      <c r="F11" s="17"/>
      <c r="G11" s="17">
        <v>0.14709516179825399</v>
      </c>
      <c r="H11" s="17">
        <v>0.31966486859271398</v>
      </c>
      <c r="I11" s="17">
        <v>0.18590920012685</v>
      </c>
      <c r="J11" s="17">
        <v>0.13407261722618499</v>
      </c>
      <c r="K11" s="17">
        <v>0.241479395661963</v>
      </c>
      <c r="L11" s="17"/>
      <c r="M11" s="17">
        <v>0.19443375308232899</v>
      </c>
      <c r="N11" s="17">
        <v>0.17770645281647901</v>
      </c>
      <c r="O11" s="17">
        <v>0.212127425233015</v>
      </c>
      <c r="P11" s="17">
        <v>0.217858682514845</v>
      </c>
      <c r="Q11" s="17">
        <v>0.241076828062077</v>
      </c>
      <c r="R11" s="17"/>
      <c r="S11" s="17">
        <v>0.20349136723528699</v>
      </c>
      <c r="T11" s="17">
        <v>0.20649028115232301</v>
      </c>
      <c r="U11" s="17">
        <v>0.27373683667749099</v>
      </c>
      <c r="V11" s="17">
        <v>0.184571724850741</v>
      </c>
      <c r="W11" s="17"/>
      <c r="X11" s="17">
        <v>0.17614865401714</v>
      </c>
      <c r="Y11" s="17">
        <v>0.21286189061399499</v>
      </c>
      <c r="Z11" s="17">
        <v>0.373199473760842</v>
      </c>
      <c r="AA11" s="17"/>
      <c r="AB11" s="17">
        <v>0.20089456309291501</v>
      </c>
      <c r="AC11" s="17">
        <v>0.21129819909883499</v>
      </c>
      <c r="AD11" s="17"/>
      <c r="AE11" s="17">
        <v>0.17575744608680299</v>
      </c>
      <c r="AF11" s="17">
        <v>0.211394056706842</v>
      </c>
      <c r="AG11" s="17"/>
      <c r="AH11" s="17">
        <v>0.18601830035494099</v>
      </c>
      <c r="AI11" s="17">
        <v>0.26359547146544499</v>
      </c>
      <c r="AJ11" s="17"/>
      <c r="AK11" s="17">
        <v>0.19295514742289599</v>
      </c>
      <c r="AL11" s="17">
        <v>0.266147545818956</v>
      </c>
      <c r="AM11" s="17">
        <v>0.22979565304299701</v>
      </c>
      <c r="AN11" s="17">
        <v>7.1104068555531197E-2</v>
      </c>
      <c r="AO11" s="17">
        <v>0.16180755234591801</v>
      </c>
      <c r="AP11" s="17"/>
      <c r="AQ11" s="17">
        <v>0.30168221392734901</v>
      </c>
      <c r="AR11" s="17">
        <v>0.17650858549298601</v>
      </c>
      <c r="AS11" s="17"/>
      <c r="AT11" s="17">
        <v>0.27370917196369998</v>
      </c>
      <c r="AU11" s="17">
        <v>0.17452739326568401</v>
      </c>
      <c r="AV11" s="17"/>
      <c r="AW11" s="17">
        <v>0.36475175342799199</v>
      </c>
      <c r="AX11" s="17">
        <v>0.20473201751084499</v>
      </c>
      <c r="AY11" s="17">
        <v>0.266421768261275</v>
      </c>
      <c r="AZ11" s="17">
        <v>0.14284272974192899</v>
      </c>
      <c r="BA11" s="17">
        <v>0.118050981138969</v>
      </c>
      <c r="BB11" s="17"/>
      <c r="BC11" s="17">
        <v>0.14276020992076199</v>
      </c>
      <c r="BD11" s="17"/>
      <c r="BE11" s="17">
        <v>0.204816733524114</v>
      </c>
      <c r="BF11" s="17">
        <v>0.29345317157252399</v>
      </c>
      <c r="BG11" s="17">
        <v>0.19567264564193501</v>
      </c>
      <c r="BH11" s="17">
        <v>0.12784317671217801</v>
      </c>
      <c r="BI11" s="17"/>
      <c r="BJ11" s="17">
        <v>0.19331200016880801</v>
      </c>
      <c r="BK11" s="17"/>
      <c r="BL11" s="17">
        <v>0.19177046614936999</v>
      </c>
      <c r="BM11" s="17"/>
      <c r="BN11" s="17">
        <v>0.181359905077185</v>
      </c>
      <c r="BO11" s="17"/>
      <c r="BP11" s="17">
        <v>0.224696834002513</v>
      </c>
      <c r="BQ11" s="17">
        <v>0.13070145251922499</v>
      </c>
    </row>
    <row r="12" spans="2:69" x14ac:dyDescent="0.35">
      <c r="B12" s="18" t="s">
        <v>140</v>
      </c>
      <c r="C12" s="17">
        <v>0.41358805382283897</v>
      </c>
      <c r="D12" s="17">
        <v>0.52555219455284696</v>
      </c>
      <c r="E12" s="17">
        <v>0.30648803775720102</v>
      </c>
      <c r="F12" s="17"/>
      <c r="G12" s="17">
        <v>0.44758472513348302</v>
      </c>
      <c r="H12" s="17">
        <v>0.31566131828045801</v>
      </c>
      <c r="I12" s="17">
        <v>0.415704668741879</v>
      </c>
      <c r="J12" s="17">
        <v>0.61893895070610405</v>
      </c>
      <c r="K12" s="17">
        <v>0.28738408094078199</v>
      </c>
      <c r="L12" s="17"/>
      <c r="M12" s="17">
        <v>0.76283089121782499</v>
      </c>
      <c r="N12" s="17">
        <v>0.47509306262850498</v>
      </c>
      <c r="O12" s="17">
        <v>0.30852352006302303</v>
      </c>
      <c r="P12" s="17">
        <v>0.46648054357722402</v>
      </c>
      <c r="Q12" s="17">
        <v>0.265994876024094</v>
      </c>
      <c r="R12" s="17"/>
      <c r="S12" s="17">
        <v>0.31157661868438802</v>
      </c>
      <c r="T12" s="17">
        <v>0.32218439937203902</v>
      </c>
      <c r="U12" s="17">
        <v>0.40021818497263101</v>
      </c>
      <c r="V12" s="17">
        <v>0.61679478694622303</v>
      </c>
      <c r="W12" s="17"/>
      <c r="X12" s="17">
        <v>0.45662363394205702</v>
      </c>
      <c r="Y12" s="17">
        <v>0.36891614798130601</v>
      </c>
      <c r="Z12" s="17">
        <v>0.19452547257775199</v>
      </c>
      <c r="AA12" s="17"/>
      <c r="AB12" s="17">
        <v>0.398569340398648</v>
      </c>
      <c r="AC12" s="17">
        <v>0.43877703554555297</v>
      </c>
      <c r="AD12" s="17"/>
      <c r="AE12" s="17">
        <v>0.43173441872809498</v>
      </c>
      <c r="AF12" s="17">
        <v>0.40945308475174302</v>
      </c>
      <c r="AG12" s="17"/>
      <c r="AH12" s="17">
        <v>0.46872349382960199</v>
      </c>
      <c r="AI12" s="17">
        <v>0.309434624932997</v>
      </c>
      <c r="AJ12" s="17"/>
      <c r="AK12" s="17">
        <v>0.49024031122546002</v>
      </c>
      <c r="AL12" s="17">
        <v>0.35674810131873502</v>
      </c>
      <c r="AM12" s="17">
        <v>0.44177107139382898</v>
      </c>
      <c r="AN12" s="17">
        <v>0.46100313141120303</v>
      </c>
      <c r="AO12" s="17">
        <v>0.34306801594771702</v>
      </c>
      <c r="AP12" s="17"/>
      <c r="AQ12" s="17">
        <v>0.29478333885110303</v>
      </c>
      <c r="AR12" s="17">
        <v>0.44825054223320299</v>
      </c>
      <c r="AS12" s="17"/>
      <c r="AT12" s="17">
        <v>0.35535865150592399</v>
      </c>
      <c r="AU12" s="17">
        <v>0.43343637244539701</v>
      </c>
      <c r="AV12" s="17"/>
      <c r="AW12" s="17">
        <v>0.26744972992197302</v>
      </c>
      <c r="AX12" s="17">
        <v>0.458702654937091</v>
      </c>
      <c r="AY12" s="17">
        <v>0.344850079725531</v>
      </c>
      <c r="AZ12" s="17">
        <v>0.56492366597562604</v>
      </c>
      <c r="BA12" s="17">
        <v>0.54055147709418905</v>
      </c>
      <c r="BB12" s="17"/>
      <c r="BC12" s="17">
        <v>0.50243847230808902</v>
      </c>
      <c r="BD12" s="17"/>
      <c r="BE12" s="17">
        <v>0.48873416604782999</v>
      </c>
      <c r="BF12" s="17">
        <v>0.36575530195446199</v>
      </c>
      <c r="BG12" s="17">
        <v>0.43562657014635597</v>
      </c>
      <c r="BH12" s="17">
        <v>0.50220731461664203</v>
      </c>
      <c r="BI12" s="17"/>
      <c r="BJ12" s="17">
        <v>0.42791297683408602</v>
      </c>
      <c r="BK12" s="17"/>
      <c r="BL12" s="17">
        <v>0.42816384885904801</v>
      </c>
      <c r="BM12" s="17"/>
      <c r="BN12" s="17">
        <v>0.48873037633691602</v>
      </c>
      <c r="BO12" s="17"/>
      <c r="BP12" s="17">
        <v>0.39601802658789698</v>
      </c>
      <c r="BQ12" s="17">
        <v>0.61099829883113799</v>
      </c>
    </row>
    <row r="13" spans="2:69" x14ac:dyDescent="0.35">
      <c r="B13" s="18" t="s">
        <v>141</v>
      </c>
      <c r="C13" s="19">
        <v>0.126823276390201</v>
      </c>
      <c r="D13" s="19">
        <v>9.6960332317876402E-2</v>
      </c>
      <c r="E13" s="19">
        <v>0.15538886684675299</v>
      </c>
      <c r="F13" s="19"/>
      <c r="G13" s="19">
        <v>0.12919980312687401</v>
      </c>
      <c r="H13" s="19">
        <v>0.13022866629593199</v>
      </c>
      <c r="I13" s="19">
        <v>0.15244420733314501</v>
      </c>
      <c r="J13" s="19">
        <v>0.15119272049386301</v>
      </c>
      <c r="K13" s="19">
        <v>3.2892355664629801E-2</v>
      </c>
      <c r="L13" s="19"/>
      <c r="M13" s="19">
        <v>4.2735355699845802E-2</v>
      </c>
      <c r="N13" s="19">
        <v>0.108318766598837</v>
      </c>
      <c r="O13" s="19">
        <v>0.109032036962245</v>
      </c>
      <c r="P13" s="19">
        <v>6.7928686637031901E-2</v>
      </c>
      <c r="Q13" s="19">
        <v>0.24810460342892601</v>
      </c>
      <c r="R13" s="19"/>
      <c r="S13" s="19">
        <v>8.1401514996660901E-2</v>
      </c>
      <c r="T13" s="19">
        <v>0.164221884717387</v>
      </c>
      <c r="U13" s="19">
        <v>0.134934545344884</v>
      </c>
      <c r="V13" s="19">
        <v>7.8342868816925995E-2</v>
      </c>
      <c r="W13" s="19"/>
      <c r="X13" s="19">
        <v>0.13454285446507999</v>
      </c>
      <c r="Y13" s="19">
        <v>0.17353505496586899</v>
      </c>
      <c r="Z13" s="19">
        <v>3.01857555721501E-2</v>
      </c>
      <c r="AA13" s="19"/>
      <c r="AB13" s="19">
        <v>0.132660009734409</v>
      </c>
      <c r="AC13" s="19">
        <v>0.117034064400124</v>
      </c>
      <c r="AD13" s="19"/>
      <c r="AE13" s="19">
        <v>0.13269247129651801</v>
      </c>
      <c r="AF13" s="19">
        <v>0.125485876886963</v>
      </c>
      <c r="AG13" s="19"/>
      <c r="AH13" s="19">
        <v>0.136371961143255</v>
      </c>
      <c r="AI13" s="19">
        <v>0.16797483064219901</v>
      </c>
      <c r="AJ13" s="19"/>
      <c r="AK13" s="19">
        <v>8.0584547760967795E-2</v>
      </c>
      <c r="AL13" s="19">
        <v>0.11956856494701</v>
      </c>
      <c r="AM13" s="19">
        <v>0.17060995495601999</v>
      </c>
      <c r="AN13" s="19">
        <v>0.11971408347587199</v>
      </c>
      <c r="AO13" s="19">
        <v>4.68995535623353E-2</v>
      </c>
      <c r="AP13" s="19"/>
      <c r="AQ13" s="19">
        <v>0.17354362569138401</v>
      </c>
      <c r="AR13" s="19">
        <v>0.11319213753712</v>
      </c>
      <c r="AS13" s="19"/>
      <c r="AT13" s="19">
        <v>0.14424668405952801</v>
      </c>
      <c r="AU13" s="19">
        <v>0.120212539423473</v>
      </c>
      <c r="AV13" s="19"/>
      <c r="AW13" s="19">
        <v>0.21445541800913401</v>
      </c>
      <c r="AX13" s="19">
        <v>0.114372972936992</v>
      </c>
      <c r="AY13" s="19">
        <v>9.3688949198693597E-2</v>
      </c>
      <c r="AZ13" s="19">
        <v>0.177209540399208</v>
      </c>
      <c r="BA13" s="19">
        <v>5.09609447858589E-2</v>
      </c>
      <c r="BB13" s="19"/>
      <c r="BC13" s="19">
        <v>8.4077791448206596E-2</v>
      </c>
      <c r="BD13" s="19"/>
      <c r="BE13" s="19">
        <v>8.8857903443910896E-2</v>
      </c>
      <c r="BF13" s="19">
        <v>2.6269602263791901E-2</v>
      </c>
      <c r="BG13" s="19">
        <v>0.16452473877000701</v>
      </c>
      <c r="BH13" s="19">
        <v>8.7097775707762407E-2</v>
      </c>
      <c r="BI13" s="19"/>
      <c r="BJ13" s="19">
        <v>0.126944058697537</v>
      </c>
      <c r="BK13" s="19"/>
      <c r="BL13" s="19">
        <v>0.14424159430548</v>
      </c>
      <c r="BM13" s="19"/>
      <c r="BN13" s="19">
        <v>8.8887339937288104E-2</v>
      </c>
      <c r="BO13" s="19"/>
      <c r="BP13" s="19">
        <v>0.112197880340805</v>
      </c>
      <c r="BQ13" s="19">
        <v>4.8403933310431697E-2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B2:I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9" width="20.7265625" customWidth="1"/>
  </cols>
  <sheetData>
    <row r="2" spans="2:9" ht="40" customHeight="1" x14ac:dyDescent="0.35">
      <c r="D2" s="31" t="s">
        <v>439</v>
      </c>
      <c r="E2" s="27"/>
      <c r="F2" s="27"/>
      <c r="G2" s="27"/>
      <c r="H2" s="27"/>
      <c r="I2" s="27"/>
    </row>
    <row r="6" spans="2:9" ht="50" customHeight="1" x14ac:dyDescent="0.35">
      <c r="B6" s="20" t="s">
        <v>15</v>
      </c>
      <c r="C6" s="20" t="s">
        <v>426</v>
      </c>
      <c r="D6" s="20" t="s">
        <v>427</v>
      </c>
      <c r="E6" s="20" t="s">
        <v>428</v>
      </c>
      <c r="F6" s="20" t="s">
        <v>429</v>
      </c>
      <c r="G6" s="20" t="s">
        <v>430</v>
      </c>
      <c r="H6" s="20" t="s">
        <v>431</v>
      </c>
    </row>
    <row r="7" spans="2:9" x14ac:dyDescent="0.35">
      <c r="B7" s="18" t="s">
        <v>432</v>
      </c>
      <c r="C7" s="17">
        <v>0.58420324266983803</v>
      </c>
      <c r="D7" s="17">
        <v>0.52653820642581595</v>
      </c>
      <c r="E7" s="17">
        <v>0.51377952344445499</v>
      </c>
      <c r="F7" s="17">
        <v>0.43827357071443701</v>
      </c>
      <c r="G7" s="17">
        <v>0.46391540855581898</v>
      </c>
      <c r="H7" s="17">
        <v>1.8034601304023699E-2</v>
      </c>
    </row>
    <row r="8" spans="2:9" x14ac:dyDescent="0.35">
      <c r="B8" s="18" t="s">
        <v>433</v>
      </c>
      <c r="C8" s="17">
        <v>0.37582815079166798</v>
      </c>
      <c r="D8" s="17">
        <v>0.41091830301739402</v>
      </c>
      <c r="E8" s="17">
        <v>0.39691222684160599</v>
      </c>
      <c r="F8" s="17">
        <v>0.45199434208004402</v>
      </c>
      <c r="G8" s="17">
        <v>0.396321310253551</v>
      </c>
      <c r="H8" s="17">
        <v>4.6930011209101501E-2</v>
      </c>
    </row>
    <row r="9" spans="2:9" x14ac:dyDescent="0.35">
      <c r="B9" s="18" t="s">
        <v>434</v>
      </c>
      <c r="C9" s="17">
        <v>1.75381432142818E-2</v>
      </c>
      <c r="D9" s="17">
        <v>3.7564578881469302E-2</v>
      </c>
      <c r="E9" s="17">
        <v>5.7266624555315497E-2</v>
      </c>
      <c r="F9" s="17">
        <v>6.1588370900855102E-2</v>
      </c>
      <c r="G9" s="17">
        <v>9.0999449173083599E-2</v>
      </c>
      <c r="H9" s="17">
        <v>0.26487623905913699</v>
      </c>
    </row>
    <row r="10" spans="2:9" x14ac:dyDescent="0.35">
      <c r="B10" s="18" t="s">
        <v>435</v>
      </c>
      <c r="C10" s="17">
        <v>5.2211536740382298E-3</v>
      </c>
      <c r="D10" s="17">
        <v>4.8380946401058497E-3</v>
      </c>
      <c r="E10" s="17">
        <v>2.2142860897245301E-3</v>
      </c>
      <c r="F10" s="17">
        <v>4.2961100320580096E-3</v>
      </c>
      <c r="G10" s="17">
        <v>1.05001287972305E-2</v>
      </c>
      <c r="H10" s="17">
        <v>0.646138687803963</v>
      </c>
    </row>
    <row r="11" spans="2:9" x14ac:dyDescent="0.35">
      <c r="B11" s="18" t="s">
        <v>436</v>
      </c>
      <c r="C11" s="17">
        <v>1.7209309650173601E-2</v>
      </c>
      <c r="D11" s="17">
        <v>2.0140817035214399E-2</v>
      </c>
      <c r="E11" s="17">
        <v>2.9827339068899401E-2</v>
      </c>
      <c r="F11" s="17">
        <v>4.3847606272606199E-2</v>
      </c>
      <c r="G11" s="17">
        <v>3.8263703220315699E-2</v>
      </c>
      <c r="H11" s="17">
        <v>2.4020460623774598E-2</v>
      </c>
    </row>
    <row r="12" spans="2:9" x14ac:dyDescent="0.35">
      <c r="B12" s="23" t="s">
        <v>437</v>
      </c>
      <c r="C12" s="21">
        <v>0.96003139346150601</v>
      </c>
      <c r="D12" s="21">
        <v>0.93745650944321002</v>
      </c>
      <c r="E12" s="21">
        <v>0.91069175028606097</v>
      </c>
      <c r="F12" s="21">
        <v>0.89026791279448103</v>
      </c>
      <c r="G12" s="21">
        <v>0.86023671880937003</v>
      </c>
      <c r="H12" s="21">
        <v>6.4964612513125103E-2</v>
      </c>
    </row>
    <row r="13" spans="2:9" x14ac:dyDescent="0.35">
      <c r="B13" s="23" t="s">
        <v>438</v>
      </c>
      <c r="C13" s="21">
        <v>2.2759296888319999E-2</v>
      </c>
      <c r="D13" s="21">
        <v>4.2402673521575202E-2</v>
      </c>
      <c r="E13" s="21">
        <v>5.9480910645039999E-2</v>
      </c>
      <c r="F13" s="21">
        <v>6.5884480932913103E-2</v>
      </c>
      <c r="G13" s="21">
        <v>0.101499577970314</v>
      </c>
      <c r="H13" s="21">
        <v>0.91101492686310004</v>
      </c>
    </row>
    <row r="14" spans="2:9" x14ac:dyDescent="0.35">
      <c r="B14" s="23" t="s">
        <v>261</v>
      </c>
      <c r="C14" s="22">
        <v>0.937272096573186</v>
      </c>
      <c r="D14" s="22">
        <v>0.89505383592163501</v>
      </c>
      <c r="E14" s="22">
        <v>0.85121083964102096</v>
      </c>
      <c r="F14" s="22">
        <v>0.82438343186156804</v>
      </c>
      <c r="G14" s="22">
        <v>0.75873714083905597</v>
      </c>
      <c r="H14" s="22">
        <v>-0.84605031434997502</v>
      </c>
    </row>
    <row r="15" spans="2:9" x14ac:dyDescent="0.35">
      <c r="B15" s="16"/>
      <c r="C15" s="16"/>
      <c r="D15" s="16"/>
      <c r="E15" s="16"/>
      <c r="F15" s="16"/>
      <c r="G15" s="16"/>
      <c r="H15" s="16"/>
    </row>
    <row r="16" spans="2:9" x14ac:dyDescent="0.35">
      <c r="B16" t="s">
        <v>98</v>
      </c>
    </row>
    <row r="17" spans="2:2" x14ac:dyDescent="0.35">
      <c r="B17" t="s">
        <v>99</v>
      </c>
    </row>
    <row r="21" spans="2:2" x14ac:dyDescent="0.35">
      <c r="B21" s="8" t="str">
        <f>HYPERLINK("#'Contents'!A1", "Return to Contents")</f>
        <v>Return to Contents</v>
      </c>
    </row>
  </sheetData>
  <mergeCells count="1">
    <mergeCell ref="D2:I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B2:BQ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440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432</v>
      </c>
      <c r="C9" s="17">
        <v>0.43827357071443701</v>
      </c>
      <c r="D9" s="17">
        <v>0.396757381391041</v>
      </c>
      <c r="E9" s="17">
        <v>0.472632307734146</v>
      </c>
      <c r="F9" s="17"/>
      <c r="G9" s="17">
        <v>0.404904323060431</v>
      </c>
      <c r="H9" s="17">
        <v>0.494549793749261</v>
      </c>
      <c r="I9" s="17">
        <v>0.42896094163130399</v>
      </c>
      <c r="J9" s="17">
        <v>0.38074973776557097</v>
      </c>
      <c r="K9" s="17">
        <v>0.48105477030542398</v>
      </c>
      <c r="L9" s="17"/>
      <c r="M9" s="17">
        <v>0.31443839809648799</v>
      </c>
      <c r="N9" s="17">
        <v>0.450451140223323</v>
      </c>
      <c r="O9" s="17">
        <v>0.49237169955209298</v>
      </c>
      <c r="P9" s="17">
        <v>0.359873031489165</v>
      </c>
      <c r="Q9" s="17">
        <v>0.47580596681926202</v>
      </c>
      <c r="R9" s="17"/>
      <c r="S9" s="17">
        <v>0.54921719681574499</v>
      </c>
      <c r="T9" s="17">
        <v>0.45708080084632202</v>
      </c>
      <c r="U9" s="17">
        <v>0.45279933606082301</v>
      </c>
      <c r="V9" s="17">
        <v>0.31921798553858399</v>
      </c>
      <c r="W9" s="17"/>
      <c r="X9" s="17">
        <v>0.417067429338011</v>
      </c>
      <c r="Y9" s="17">
        <v>0.43912169973153897</v>
      </c>
      <c r="Z9" s="17">
        <v>0.59252076276502597</v>
      </c>
      <c r="AA9" s="17"/>
      <c r="AB9" s="17">
        <v>0.47400530598573298</v>
      </c>
      <c r="AC9" s="17">
        <v>0.36482048670078698</v>
      </c>
      <c r="AD9" s="17"/>
      <c r="AE9" s="17">
        <v>0.481988400964594</v>
      </c>
      <c r="AF9" s="17">
        <v>0.42888741889766302</v>
      </c>
      <c r="AG9" s="17"/>
      <c r="AH9" s="17">
        <v>0.40543807829762202</v>
      </c>
      <c r="AI9" s="17">
        <v>0.54355626774283206</v>
      </c>
      <c r="AJ9" s="17"/>
      <c r="AK9" s="17">
        <v>0.468857780211685</v>
      </c>
      <c r="AL9" s="17">
        <v>0.415474635222705</v>
      </c>
      <c r="AM9" s="17">
        <v>0.43475010124753999</v>
      </c>
      <c r="AN9" s="17">
        <v>0.40836869203640802</v>
      </c>
      <c r="AO9" s="17">
        <v>0.56177157241064801</v>
      </c>
      <c r="AP9" s="17"/>
      <c r="AQ9" s="17">
        <v>0.401368269398443</v>
      </c>
      <c r="AR9" s="17">
        <v>0.44836924332146999</v>
      </c>
      <c r="AS9" s="17"/>
      <c r="AT9" s="17">
        <v>0.39143034051726899</v>
      </c>
      <c r="AU9" s="17">
        <v>0.46058582518491997</v>
      </c>
      <c r="AV9" s="17"/>
      <c r="AW9" s="17">
        <v>0.446175103283451</v>
      </c>
      <c r="AX9" s="17">
        <v>0.44671519331266901</v>
      </c>
      <c r="AY9" s="17">
        <v>0.40837260708599399</v>
      </c>
      <c r="AZ9" s="17">
        <v>0.34137813348025098</v>
      </c>
      <c r="BA9" s="17">
        <v>0.52664991889638002</v>
      </c>
      <c r="BB9" s="17"/>
      <c r="BC9" s="17">
        <v>0.52898153258541003</v>
      </c>
      <c r="BD9" s="17"/>
      <c r="BE9" s="17">
        <v>0.475826014833378</v>
      </c>
      <c r="BF9" s="17">
        <v>0.32401436270244</v>
      </c>
      <c r="BG9" s="17">
        <v>0.39188818356110999</v>
      </c>
      <c r="BH9" s="17">
        <v>0.54688224268684404</v>
      </c>
      <c r="BI9" s="17"/>
      <c r="BJ9" s="17">
        <v>0.43399709682673798</v>
      </c>
      <c r="BK9" s="17"/>
      <c r="BL9" s="17">
        <v>0.40028156175874302</v>
      </c>
      <c r="BM9" s="17"/>
      <c r="BN9" s="17">
        <v>0.40202720941827902</v>
      </c>
      <c r="BO9" s="17"/>
      <c r="BP9" s="17">
        <v>0.48119465119155802</v>
      </c>
      <c r="BQ9" s="17">
        <v>0.199831961009062</v>
      </c>
    </row>
    <row r="10" spans="2:69" x14ac:dyDescent="0.35">
      <c r="B10" s="18" t="s">
        <v>433</v>
      </c>
      <c r="C10" s="17">
        <v>0.45199434208004402</v>
      </c>
      <c r="D10" s="17">
        <v>0.48747725989092899</v>
      </c>
      <c r="E10" s="17">
        <v>0.42257543928763702</v>
      </c>
      <c r="F10" s="17"/>
      <c r="G10" s="17">
        <v>0.47116766430853002</v>
      </c>
      <c r="H10" s="17">
        <v>0.405526063006103</v>
      </c>
      <c r="I10" s="17">
        <v>0.45835801530030701</v>
      </c>
      <c r="J10" s="17">
        <v>0.49978487748970601</v>
      </c>
      <c r="K10" s="17">
        <v>0.43587796318628502</v>
      </c>
      <c r="L10" s="17"/>
      <c r="M10" s="17">
        <v>0.52083043367456805</v>
      </c>
      <c r="N10" s="17">
        <v>0.42829310590702102</v>
      </c>
      <c r="O10" s="17">
        <v>0.42327944587405902</v>
      </c>
      <c r="P10" s="17">
        <v>0.54274304735129997</v>
      </c>
      <c r="Q10" s="17">
        <v>0.430510200498257</v>
      </c>
      <c r="R10" s="17"/>
      <c r="S10" s="17">
        <v>0.37254615359868198</v>
      </c>
      <c r="T10" s="17">
        <v>0.44454601409987399</v>
      </c>
      <c r="U10" s="17">
        <v>0.43961683047602701</v>
      </c>
      <c r="V10" s="17">
        <v>0.52745463564157802</v>
      </c>
      <c r="W10" s="17"/>
      <c r="X10" s="17">
        <v>0.46570376921012602</v>
      </c>
      <c r="Y10" s="17">
        <v>0.43552359708977401</v>
      </c>
      <c r="Z10" s="17">
        <v>0.37157018914492201</v>
      </c>
      <c r="AA10" s="17"/>
      <c r="AB10" s="17">
        <v>0.43780220496325301</v>
      </c>
      <c r="AC10" s="17">
        <v>0.48116886249048502</v>
      </c>
      <c r="AD10" s="17"/>
      <c r="AE10" s="17">
        <v>0.40118223477856602</v>
      </c>
      <c r="AF10" s="17">
        <v>0.46273883275635402</v>
      </c>
      <c r="AG10" s="17"/>
      <c r="AH10" s="17">
        <v>0.47100192063301199</v>
      </c>
      <c r="AI10" s="17">
        <v>0.38165558715068898</v>
      </c>
      <c r="AJ10" s="17"/>
      <c r="AK10" s="17">
        <v>0.41155078600094003</v>
      </c>
      <c r="AL10" s="17">
        <v>0.46504085835301501</v>
      </c>
      <c r="AM10" s="17">
        <v>0.46336285589683301</v>
      </c>
      <c r="AN10" s="17">
        <v>0.48687527841150002</v>
      </c>
      <c r="AO10" s="17">
        <v>0.331504056309745</v>
      </c>
      <c r="AP10" s="17"/>
      <c r="AQ10" s="17">
        <v>0.459782279663213</v>
      </c>
      <c r="AR10" s="17">
        <v>0.44986390376034402</v>
      </c>
      <c r="AS10" s="17"/>
      <c r="AT10" s="17">
        <v>0.47402778870124601</v>
      </c>
      <c r="AU10" s="17">
        <v>0.44386068294476999</v>
      </c>
      <c r="AV10" s="17"/>
      <c r="AW10" s="17">
        <v>0.475200789555069</v>
      </c>
      <c r="AX10" s="17">
        <v>0.47342771339659001</v>
      </c>
      <c r="AY10" s="17">
        <v>0.43719643755914001</v>
      </c>
      <c r="AZ10" s="17">
        <v>0.47144046132107198</v>
      </c>
      <c r="BA10" s="17">
        <v>0.41370553203136301</v>
      </c>
      <c r="BB10" s="17"/>
      <c r="BC10" s="17">
        <v>0.39838440979492401</v>
      </c>
      <c r="BD10" s="17"/>
      <c r="BE10" s="17">
        <v>0.44940572718597599</v>
      </c>
      <c r="BF10" s="17">
        <v>0.50303633318435004</v>
      </c>
      <c r="BG10" s="17">
        <v>0.46663709989466901</v>
      </c>
      <c r="BH10" s="17">
        <v>0.396592895638743</v>
      </c>
      <c r="BI10" s="17"/>
      <c r="BJ10" s="17">
        <v>0.458220959043593</v>
      </c>
      <c r="BK10" s="17"/>
      <c r="BL10" s="17">
        <v>0.49196691692383399</v>
      </c>
      <c r="BM10" s="17"/>
      <c r="BN10" s="17">
        <v>0.436815592634126</v>
      </c>
      <c r="BO10" s="17"/>
      <c r="BP10" s="17">
        <v>0.44356645569194703</v>
      </c>
      <c r="BQ10" s="17">
        <v>0.52199377609333497</v>
      </c>
    </row>
    <row r="11" spans="2:69" x14ac:dyDescent="0.35">
      <c r="B11" s="18" t="s">
        <v>434</v>
      </c>
      <c r="C11" s="17">
        <v>6.1588370900855102E-2</v>
      </c>
      <c r="D11" s="17">
        <v>7.4445686692394694E-2</v>
      </c>
      <c r="E11" s="17">
        <v>5.0734554279174802E-2</v>
      </c>
      <c r="F11" s="17"/>
      <c r="G11" s="17">
        <v>6.0234725013397501E-2</v>
      </c>
      <c r="H11" s="17">
        <v>6.6807068029664393E-2</v>
      </c>
      <c r="I11" s="17">
        <v>7.8799251912369805E-2</v>
      </c>
      <c r="J11" s="17">
        <v>5.0620650215821697E-2</v>
      </c>
      <c r="K11" s="17">
        <v>3.75426492987894E-2</v>
      </c>
      <c r="L11" s="17"/>
      <c r="M11" s="17">
        <v>6.7214120914842496E-2</v>
      </c>
      <c r="N11" s="17">
        <v>6.9274074430402996E-2</v>
      </c>
      <c r="O11" s="17">
        <v>4.6628664788475299E-2</v>
      </c>
      <c r="P11" s="17">
        <v>7.0744562260377397E-2</v>
      </c>
      <c r="Q11" s="17">
        <v>5.0700737139888E-2</v>
      </c>
      <c r="R11" s="17"/>
      <c r="S11" s="17">
        <v>5.2885935472396298E-2</v>
      </c>
      <c r="T11" s="17">
        <v>4.5962813781285097E-2</v>
      </c>
      <c r="U11" s="17">
        <v>4.2167633559006101E-2</v>
      </c>
      <c r="V11" s="17">
        <v>0.105073608555441</v>
      </c>
      <c r="W11" s="17"/>
      <c r="X11" s="17">
        <v>6.4675436233839506E-2</v>
      </c>
      <c r="Y11" s="17">
        <v>8.4212125560930801E-2</v>
      </c>
      <c r="Z11" s="17">
        <v>1.15698288615448E-2</v>
      </c>
      <c r="AA11" s="17"/>
      <c r="AB11" s="17">
        <v>5.2411000537701202E-2</v>
      </c>
      <c r="AC11" s="17">
        <v>8.0454125703719001E-2</v>
      </c>
      <c r="AD11" s="17"/>
      <c r="AE11" s="17">
        <v>6.8896260704767801E-2</v>
      </c>
      <c r="AF11" s="17">
        <v>6.0147376285906599E-2</v>
      </c>
      <c r="AG11" s="17"/>
      <c r="AH11" s="17">
        <v>7.1738441350433793E-2</v>
      </c>
      <c r="AI11" s="17">
        <v>2.52937295677634E-2</v>
      </c>
      <c r="AJ11" s="17"/>
      <c r="AK11" s="17">
        <v>2.9549064537134701E-2</v>
      </c>
      <c r="AL11" s="17">
        <v>7.8752943661336394E-2</v>
      </c>
      <c r="AM11" s="17">
        <v>5.7818454310784903E-2</v>
      </c>
      <c r="AN11" s="17">
        <v>7.04525019263329E-2</v>
      </c>
      <c r="AO11" s="17">
        <v>3.92609471653836E-2</v>
      </c>
      <c r="AP11" s="17"/>
      <c r="AQ11" s="17">
        <v>5.97800577673624E-2</v>
      </c>
      <c r="AR11" s="17">
        <v>6.2083046102404803E-2</v>
      </c>
      <c r="AS11" s="17"/>
      <c r="AT11" s="17">
        <v>6.9091706923223306E-2</v>
      </c>
      <c r="AU11" s="17">
        <v>5.8693822188977299E-2</v>
      </c>
      <c r="AV11" s="17"/>
      <c r="AW11" s="17">
        <v>3.7091520154279703E-2</v>
      </c>
      <c r="AX11" s="17">
        <v>4.2154739586743498E-2</v>
      </c>
      <c r="AY11" s="17">
        <v>0.104498769639082</v>
      </c>
      <c r="AZ11" s="17">
        <v>0.104192750014499</v>
      </c>
      <c r="BA11" s="17">
        <v>3.2465181501855601E-2</v>
      </c>
      <c r="BB11" s="17"/>
      <c r="BC11" s="17">
        <v>4.34324438355147E-2</v>
      </c>
      <c r="BD11" s="17"/>
      <c r="BE11" s="17">
        <v>4.31157298584025E-2</v>
      </c>
      <c r="BF11" s="17">
        <v>0.12271494119856299</v>
      </c>
      <c r="BG11" s="17">
        <v>7.2740438518818298E-2</v>
      </c>
      <c r="BH11" s="17">
        <v>2.7654679306741502E-2</v>
      </c>
      <c r="BI11" s="17"/>
      <c r="BJ11" s="17">
        <v>5.7043486844162203E-2</v>
      </c>
      <c r="BK11" s="17"/>
      <c r="BL11" s="17">
        <v>5.9221259652119197E-2</v>
      </c>
      <c r="BM11" s="17"/>
      <c r="BN11" s="17">
        <v>9.5694101606936893E-2</v>
      </c>
      <c r="BO11" s="17"/>
      <c r="BP11" s="17">
        <v>3.3983532118887202E-2</v>
      </c>
      <c r="BQ11" s="17">
        <v>0.19872426561250101</v>
      </c>
    </row>
    <row r="12" spans="2:69" x14ac:dyDescent="0.35">
      <c r="B12" s="18" t="s">
        <v>435</v>
      </c>
      <c r="C12" s="17">
        <v>4.2961100320580096E-3</v>
      </c>
      <c r="D12" s="17">
        <v>4.6843840864977202E-3</v>
      </c>
      <c r="E12" s="17">
        <v>3.9729593594586199E-3</v>
      </c>
      <c r="F12" s="17"/>
      <c r="G12" s="17">
        <v>1.29581573182511E-2</v>
      </c>
      <c r="H12" s="17">
        <v>0</v>
      </c>
      <c r="I12" s="17">
        <v>0</v>
      </c>
      <c r="J12" s="17">
        <v>5.7435614478400197E-3</v>
      </c>
      <c r="K12" s="17">
        <v>0</v>
      </c>
      <c r="L12" s="17"/>
      <c r="M12" s="17">
        <v>1.1892556941044E-2</v>
      </c>
      <c r="N12" s="17">
        <v>4.5744159193756902E-3</v>
      </c>
      <c r="O12" s="17">
        <v>0</v>
      </c>
      <c r="P12" s="17">
        <v>5.7426165041306E-3</v>
      </c>
      <c r="Q12" s="17">
        <v>3.50908594560413E-3</v>
      </c>
      <c r="R12" s="17"/>
      <c r="S12" s="17">
        <v>0</v>
      </c>
      <c r="T12" s="17">
        <v>0</v>
      </c>
      <c r="U12" s="17">
        <v>8.3287796303786396E-3</v>
      </c>
      <c r="V12" s="17">
        <v>3.2703123754310999E-3</v>
      </c>
      <c r="W12" s="17"/>
      <c r="X12" s="17">
        <v>3.5640804704519199E-3</v>
      </c>
      <c r="Y12" s="17">
        <v>6.3167828905658398E-3</v>
      </c>
      <c r="Z12" s="17">
        <v>7.2075851162259697E-3</v>
      </c>
      <c r="AA12" s="17"/>
      <c r="AB12" s="17">
        <v>4.7942999657512196E-3</v>
      </c>
      <c r="AC12" s="17">
        <v>3.2719899668979401E-3</v>
      </c>
      <c r="AD12" s="17"/>
      <c r="AE12" s="17">
        <v>6.32081757758623E-3</v>
      </c>
      <c r="AF12" s="17">
        <v>3.8863526235746598E-3</v>
      </c>
      <c r="AG12" s="17"/>
      <c r="AH12" s="17">
        <v>4.5254743821698702E-3</v>
      </c>
      <c r="AI12" s="17">
        <v>5.4627433836089796E-3</v>
      </c>
      <c r="AJ12" s="17"/>
      <c r="AK12" s="17">
        <v>1.01258353628713E-2</v>
      </c>
      <c r="AL12" s="17">
        <v>3.6908682387234398E-3</v>
      </c>
      <c r="AM12" s="17">
        <v>6.0569303899878904E-3</v>
      </c>
      <c r="AN12" s="17">
        <v>0</v>
      </c>
      <c r="AO12" s="17">
        <v>0</v>
      </c>
      <c r="AP12" s="17"/>
      <c r="AQ12" s="17">
        <v>4.9851176270524003E-3</v>
      </c>
      <c r="AR12" s="17">
        <v>4.1076277583796698E-3</v>
      </c>
      <c r="AS12" s="17"/>
      <c r="AT12" s="17">
        <v>3.40626495229595E-3</v>
      </c>
      <c r="AU12" s="17">
        <v>4.84235130446895E-3</v>
      </c>
      <c r="AV12" s="17"/>
      <c r="AW12" s="17">
        <v>0</v>
      </c>
      <c r="AX12" s="17">
        <v>3.9661315997429197E-3</v>
      </c>
      <c r="AY12" s="17">
        <v>7.8073259175005004E-3</v>
      </c>
      <c r="AZ12" s="17">
        <v>0</v>
      </c>
      <c r="BA12" s="17">
        <v>0</v>
      </c>
      <c r="BB12" s="17"/>
      <c r="BC12" s="17">
        <v>0</v>
      </c>
      <c r="BD12" s="17"/>
      <c r="BE12" s="17">
        <v>4.5907232504408396E-3</v>
      </c>
      <c r="BF12" s="17">
        <v>4.7011469664841703E-3</v>
      </c>
      <c r="BG12" s="17">
        <v>8.5713098783474894E-3</v>
      </c>
      <c r="BH12" s="17">
        <v>5.2831182685360604E-3</v>
      </c>
      <c r="BI12" s="17"/>
      <c r="BJ12" s="17">
        <v>3.7165149363400101E-3</v>
      </c>
      <c r="BK12" s="17"/>
      <c r="BL12" s="17">
        <v>1.0640945361182299E-3</v>
      </c>
      <c r="BM12" s="17"/>
      <c r="BN12" s="17">
        <v>7.1200359301720898E-3</v>
      </c>
      <c r="BO12" s="17"/>
      <c r="BP12" s="17">
        <v>2.1965429456485101E-3</v>
      </c>
      <c r="BQ12" s="17">
        <v>1.6728795015075199E-2</v>
      </c>
    </row>
    <row r="13" spans="2:69" x14ac:dyDescent="0.35">
      <c r="B13" s="18" t="s">
        <v>436</v>
      </c>
      <c r="C13" s="17">
        <v>4.3847606272606199E-2</v>
      </c>
      <c r="D13" s="17">
        <v>3.6635287939137902E-2</v>
      </c>
      <c r="E13" s="17">
        <v>5.0084739339584301E-2</v>
      </c>
      <c r="F13" s="17"/>
      <c r="G13" s="17">
        <v>5.0735130299390099E-2</v>
      </c>
      <c r="H13" s="17">
        <v>3.3117075214971203E-2</v>
      </c>
      <c r="I13" s="17">
        <v>3.3881791156019102E-2</v>
      </c>
      <c r="J13" s="17">
        <v>6.3101173081060696E-2</v>
      </c>
      <c r="K13" s="17">
        <v>4.5524617209501399E-2</v>
      </c>
      <c r="L13" s="17"/>
      <c r="M13" s="17">
        <v>8.5624490373057305E-2</v>
      </c>
      <c r="N13" s="17">
        <v>4.7407263519877597E-2</v>
      </c>
      <c r="O13" s="17">
        <v>3.7720189785372497E-2</v>
      </c>
      <c r="P13" s="17">
        <v>2.0896742395026199E-2</v>
      </c>
      <c r="Q13" s="17">
        <v>3.94740095969889E-2</v>
      </c>
      <c r="R13" s="17"/>
      <c r="S13" s="17">
        <v>2.5350714113176499E-2</v>
      </c>
      <c r="T13" s="17">
        <v>5.2410371272518297E-2</v>
      </c>
      <c r="U13" s="17">
        <v>5.7087420273765697E-2</v>
      </c>
      <c r="V13" s="17">
        <v>4.4983457888965697E-2</v>
      </c>
      <c r="W13" s="17"/>
      <c r="X13" s="17">
        <v>4.8989284747571402E-2</v>
      </c>
      <c r="Y13" s="17">
        <v>3.4825794727190697E-2</v>
      </c>
      <c r="Z13" s="17">
        <v>1.7131634112281899E-2</v>
      </c>
      <c r="AA13" s="17"/>
      <c r="AB13" s="17">
        <v>3.0987188547562099E-2</v>
      </c>
      <c r="AC13" s="17">
        <v>7.0284535138110601E-2</v>
      </c>
      <c r="AD13" s="17"/>
      <c r="AE13" s="17">
        <v>4.1612285974485803E-2</v>
      </c>
      <c r="AF13" s="17">
        <v>4.4340019436500899E-2</v>
      </c>
      <c r="AG13" s="17"/>
      <c r="AH13" s="17">
        <v>4.72960853367628E-2</v>
      </c>
      <c r="AI13" s="17">
        <v>4.4031672155106699E-2</v>
      </c>
      <c r="AJ13" s="17"/>
      <c r="AK13" s="17">
        <v>7.9916533887368996E-2</v>
      </c>
      <c r="AL13" s="17">
        <v>3.7040694524220298E-2</v>
      </c>
      <c r="AM13" s="17">
        <v>3.8011658154853897E-2</v>
      </c>
      <c r="AN13" s="17">
        <v>3.4303527625758203E-2</v>
      </c>
      <c r="AO13" s="17">
        <v>6.7463424114223999E-2</v>
      </c>
      <c r="AP13" s="17"/>
      <c r="AQ13" s="17">
        <v>7.4084275543929504E-2</v>
      </c>
      <c r="AR13" s="17">
        <v>3.55761790574022E-2</v>
      </c>
      <c r="AS13" s="17"/>
      <c r="AT13" s="17">
        <v>6.2043898905966101E-2</v>
      </c>
      <c r="AU13" s="17">
        <v>3.2017318376863599E-2</v>
      </c>
      <c r="AV13" s="17"/>
      <c r="AW13" s="17">
        <v>4.15325870072005E-2</v>
      </c>
      <c r="AX13" s="17">
        <v>3.3736222104255302E-2</v>
      </c>
      <c r="AY13" s="17">
        <v>4.2124859798283301E-2</v>
      </c>
      <c r="AZ13" s="17">
        <v>8.2988655184177904E-2</v>
      </c>
      <c r="BA13" s="17">
        <v>2.7179367570401299E-2</v>
      </c>
      <c r="BB13" s="17"/>
      <c r="BC13" s="17">
        <v>2.9201613784150999E-2</v>
      </c>
      <c r="BD13" s="17"/>
      <c r="BE13" s="17">
        <v>2.70618048718031E-2</v>
      </c>
      <c r="BF13" s="17">
        <v>4.5533215948163203E-2</v>
      </c>
      <c r="BG13" s="17">
        <v>6.0162968147055303E-2</v>
      </c>
      <c r="BH13" s="17">
        <v>2.3587064099135E-2</v>
      </c>
      <c r="BI13" s="17"/>
      <c r="BJ13" s="17">
        <v>4.7021942349167303E-2</v>
      </c>
      <c r="BK13" s="17"/>
      <c r="BL13" s="17">
        <v>4.7466167129186103E-2</v>
      </c>
      <c r="BM13" s="17"/>
      <c r="BN13" s="17">
        <v>5.8343060410486099E-2</v>
      </c>
      <c r="BO13" s="17"/>
      <c r="BP13" s="17">
        <v>3.90588180519588E-2</v>
      </c>
      <c r="BQ13" s="17">
        <v>6.27212022700257E-2</v>
      </c>
    </row>
    <row r="14" spans="2:69" x14ac:dyDescent="0.35">
      <c r="B14" s="18" t="s">
        <v>437</v>
      </c>
      <c r="C14" s="21">
        <v>0.89026791279448103</v>
      </c>
      <c r="D14" s="21">
        <v>0.88423464128197005</v>
      </c>
      <c r="E14" s="21">
        <v>0.89520774702178196</v>
      </c>
      <c r="F14" s="21"/>
      <c r="G14" s="21">
        <v>0.87607198736896097</v>
      </c>
      <c r="H14" s="21">
        <v>0.90007585675536395</v>
      </c>
      <c r="I14" s="21">
        <v>0.887318956931611</v>
      </c>
      <c r="J14" s="21">
        <v>0.88053461525527799</v>
      </c>
      <c r="K14" s="21">
        <v>0.91693273349170901</v>
      </c>
      <c r="L14" s="21"/>
      <c r="M14" s="21">
        <v>0.83526883177105604</v>
      </c>
      <c r="N14" s="21">
        <v>0.87874424613034396</v>
      </c>
      <c r="O14" s="21">
        <v>0.915651145426152</v>
      </c>
      <c r="P14" s="21">
        <v>0.90261607884046602</v>
      </c>
      <c r="Q14" s="21">
        <v>0.90631616731751896</v>
      </c>
      <c r="R14" s="21"/>
      <c r="S14" s="21">
        <v>0.92176335041442703</v>
      </c>
      <c r="T14" s="21">
        <v>0.90162681494619701</v>
      </c>
      <c r="U14" s="21">
        <v>0.89241616653684996</v>
      </c>
      <c r="V14" s="21">
        <v>0.84667262118016196</v>
      </c>
      <c r="W14" s="21"/>
      <c r="X14" s="21">
        <v>0.88277119854813701</v>
      </c>
      <c r="Y14" s="21">
        <v>0.87464529682131298</v>
      </c>
      <c r="Z14" s="21">
        <v>0.96409095190994698</v>
      </c>
      <c r="AA14" s="21"/>
      <c r="AB14" s="21">
        <v>0.91180751094898504</v>
      </c>
      <c r="AC14" s="21">
        <v>0.845989349191272</v>
      </c>
      <c r="AD14" s="21"/>
      <c r="AE14" s="21">
        <v>0.88317063574316002</v>
      </c>
      <c r="AF14" s="21">
        <v>0.89162625165401799</v>
      </c>
      <c r="AG14" s="21"/>
      <c r="AH14" s="21">
        <v>0.87643999893063396</v>
      </c>
      <c r="AI14" s="21">
        <v>0.92521185489352098</v>
      </c>
      <c r="AJ14" s="21"/>
      <c r="AK14" s="21">
        <v>0.88040856621262498</v>
      </c>
      <c r="AL14" s="21">
        <v>0.88051549357572001</v>
      </c>
      <c r="AM14" s="21">
        <v>0.898112957144373</v>
      </c>
      <c r="AN14" s="21">
        <v>0.89524397044790904</v>
      </c>
      <c r="AO14" s="21">
        <v>0.89327562872039201</v>
      </c>
      <c r="AP14" s="21"/>
      <c r="AQ14" s="21">
        <v>0.861150549061656</v>
      </c>
      <c r="AR14" s="21">
        <v>0.89823314708181301</v>
      </c>
      <c r="AS14" s="21"/>
      <c r="AT14" s="21">
        <v>0.86545812921851495</v>
      </c>
      <c r="AU14" s="21">
        <v>0.90444650812968996</v>
      </c>
      <c r="AV14" s="21"/>
      <c r="AW14" s="21">
        <v>0.92137589283851995</v>
      </c>
      <c r="AX14" s="21">
        <v>0.92014290670925802</v>
      </c>
      <c r="AY14" s="21">
        <v>0.84556904464513405</v>
      </c>
      <c r="AZ14" s="21">
        <v>0.81281859480132301</v>
      </c>
      <c r="BA14" s="21">
        <v>0.94035545092774298</v>
      </c>
      <c r="BB14" s="21"/>
      <c r="BC14" s="21">
        <v>0.92736594238033399</v>
      </c>
      <c r="BD14" s="21"/>
      <c r="BE14" s="21">
        <v>0.92523174201935399</v>
      </c>
      <c r="BF14" s="21">
        <v>0.82705069588679003</v>
      </c>
      <c r="BG14" s="21">
        <v>0.85852528345577905</v>
      </c>
      <c r="BH14" s="21">
        <v>0.94347513832558705</v>
      </c>
      <c r="BI14" s="21"/>
      <c r="BJ14" s="21">
        <v>0.89221805587033098</v>
      </c>
      <c r="BK14" s="21"/>
      <c r="BL14" s="21">
        <v>0.89224847868257695</v>
      </c>
      <c r="BM14" s="21"/>
      <c r="BN14" s="21">
        <v>0.83884280205240502</v>
      </c>
      <c r="BO14" s="21"/>
      <c r="BP14" s="21">
        <v>0.92476110688350499</v>
      </c>
      <c r="BQ14" s="21">
        <v>0.72182573710239795</v>
      </c>
    </row>
    <row r="15" spans="2:69" x14ac:dyDescent="0.35">
      <c r="B15" s="18" t="s">
        <v>438</v>
      </c>
      <c r="C15" s="21">
        <v>6.5884480932913103E-2</v>
      </c>
      <c r="D15" s="21">
        <v>7.9130070778892406E-2</v>
      </c>
      <c r="E15" s="21">
        <v>5.4707513638633402E-2</v>
      </c>
      <c r="F15" s="21"/>
      <c r="G15" s="21">
        <v>7.3192882331648598E-2</v>
      </c>
      <c r="H15" s="21">
        <v>6.6807068029664393E-2</v>
      </c>
      <c r="I15" s="21">
        <v>7.8799251912369805E-2</v>
      </c>
      <c r="J15" s="21">
        <v>5.6364211663661803E-2</v>
      </c>
      <c r="K15" s="21">
        <v>3.75426492987894E-2</v>
      </c>
      <c r="L15" s="21"/>
      <c r="M15" s="21">
        <v>7.9106677855886598E-2</v>
      </c>
      <c r="N15" s="21">
        <v>7.3848490349778695E-2</v>
      </c>
      <c r="O15" s="21">
        <v>4.6628664788475299E-2</v>
      </c>
      <c r="P15" s="21">
        <v>7.6487178764508001E-2</v>
      </c>
      <c r="Q15" s="21">
        <v>5.4209823085492097E-2</v>
      </c>
      <c r="R15" s="21"/>
      <c r="S15" s="21">
        <v>5.2885935472396298E-2</v>
      </c>
      <c r="T15" s="21">
        <v>4.5962813781285097E-2</v>
      </c>
      <c r="U15" s="21">
        <v>5.0496413189384699E-2</v>
      </c>
      <c r="V15" s="21">
        <v>0.108343920930872</v>
      </c>
      <c r="W15" s="21"/>
      <c r="X15" s="21">
        <v>6.8239516704291403E-2</v>
      </c>
      <c r="Y15" s="21">
        <v>9.0528908451496595E-2</v>
      </c>
      <c r="Z15" s="21">
        <v>1.8777413977770802E-2</v>
      </c>
      <c r="AA15" s="21"/>
      <c r="AB15" s="21">
        <v>5.7205300503452503E-2</v>
      </c>
      <c r="AC15" s="21">
        <v>8.3726115670616996E-2</v>
      </c>
      <c r="AD15" s="21"/>
      <c r="AE15" s="21">
        <v>7.5217078282353994E-2</v>
      </c>
      <c r="AF15" s="21">
        <v>6.4033728909481294E-2</v>
      </c>
      <c r="AG15" s="21"/>
      <c r="AH15" s="21">
        <v>7.6263915732603701E-2</v>
      </c>
      <c r="AI15" s="21">
        <v>3.07564729513723E-2</v>
      </c>
      <c r="AJ15" s="21"/>
      <c r="AK15" s="21">
        <v>3.9674899900006097E-2</v>
      </c>
      <c r="AL15" s="21">
        <v>8.2443811900059796E-2</v>
      </c>
      <c r="AM15" s="21">
        <v>6.3875384700772794E-2</v>
      </c>
      <c r="AN15" s="21">
        <v>7.04525019263329E-2</v>
      </c>
      <c r="AO15" s="21">
        <v>3.92609471653836E-2</v>
      </c>
      <c r="AP15" s="21"/>
      <c r="AQ15" s="21">
        <v>6.4765175394414801E-2</v>
      </c>
      <c r="AR15" s="21">
        <v>6.6190673860784394E-2</v>
      </c>
      <c r="AS15" s="21"/>
      <c r="AT15" s="21">
        <v>7.2497971875519304E-2</v>
      </c>
      <c r="AU15" s="21">
        <v>6.3536173493446299E-2</v>
      </c>
      <c r="AV15" s="21"/>
      <c r="AW15" s="21">
        <v>3.7091520154279703E-2</v>
      </c>
      <c r="AX15" s="21">
        <v>4.6120871186486397E-2</v>
      </c>
      <c r="AY15" s="21">
        <v>0.112306095556583</v>
      </c>
      <c r="AZ15" s="21">
        <v>0.104192750014499</v>
      </c>
      <c r="BA15" s="21">
        <v>3.2465181501855601E-2</v>
      </c>
      <c r="BB15" s="21"/>
      <c r="BC15" s="21">
        <v>4.34324438355147E-2</v>
      </c>
      <c r="BD15" s="21"/>
      <c r="BE15" s="21">
        <v>4.7706453108843298E-2</v>
      </c>
      <c r="BF15" s="21">
        <v>0.12741608816504699</v>
      </c>
      <c r="BG15" s="21">
        <v>8.1311748397165803E-2</v>
      </c>
      <c r="BH15" s="21">
        <v>3.2937797575277601E-2</v>
      </c>
      <c r="BI15" s="21"/>
      <c r="BJ15" s="21">
        <v>6.0760001780502303E-2</v>
      </c>
      <c r="BK15" s="21"/>
      <c r="BL15" s="21">
        <v>6.0285354188237397E-2</v>
      </c>
      <c r="BM15" s="21"/>
      <c r="BN15" s="21">
        <v>0.102814137537109</v>
      </c>
      <c r="BO15" s="21"/>
      <c r="BP15" s="21">
        <v>3.6180075064535702E-2</v>
      </c>
      <c r="BQ15" s="21">
        <v>0.21545306062757699</v>
      </c>
    </row>
    <row r="16" spans="2:69" x14ac:dyDescent="0.35">
      <c r="B16" s="18" t="s">
        <v>261</v>
      </c>
      <c r="C16" s="22">
        <v>0.82438343186156804</v>
      </c>
      <c r="D16" s="22">
        <v>0.80510457050307704</v>
      </c>
      <c r="E16" s="22">
        <v>0.84050023338314905</v>
      </c>
      <c r="F16" s="22"/>
      <c r="G16" s="22">
        <v>0.80287910503731297</v>
      </c>
      <c r="H16" s="22">
        <v>0.83326878872569998</v>
      </c>
      <c r="I16" s="22">
        <v>0.80851970501924098</v>
      </c>
      <c r="J16" s="22">
        <v>0.82417040359161597</v>
      </c>
      <c r="K16" s="22">
        <v>0.87939008419291997</v>
      </c>
      <c r="L16" s="22"/>
      <c r="M16" s="22">
        <v>0.75616215391517005</v>
      </c>
      <c r="N16" s="22">
        <v>0.80489575578056505</v>
      </c>
      <c r="O16" s="22">
        <v>0.86902248063767695</v>
      </c>
      <c r="P16" s="22">
        <v>0.82612890007595796</v>
      </c>
      <c r="Q16" s="22">
        <v>0.85210634423202702</v>
      </c>
      <c r="R16" s="22"/>
      <c r="S16" s="22">
        <v>0.86887741494203097</v>
      </c>
      <c r="T16" s="22">
        <v>0.85566400116491104</v>
      </c>
      <c r="U16" s="22">
        <v>0.84191975334746505</v>
      </c>
      <c r="V16" s="22">
        <v>0.73832870024928998</v>
      </c>
      <c r="W16" s="22"/>
      <c r="X16" s="22">
        <v>0.81453168184384594</v>
      </c>
      <c r="Y16" s="22">
        <v>0.78411638836981601</v>
      </c>
      <c r="Z16" s="22">
        <v>0.94531353793217598</v>
      </c>
      <c r="AA16" s="22"/>
      <c r="AB16" s="22">
        <v>0.85460221044553297</v>
      </c>
      <c r="AC16" s="22">
        <v>0.76226323352065495</v>
      </c>
      <c r="AD16" s="22"/>
      <c r="AE16" s="22">
        <v>0.80795355746080599</v>
      </c>
      <c r="AF16" s="22">
        <v>0.82759252274453599</v>
      </c>
      <c r="AG16" s="22"/>
      <c r="AH16" s="22">
        <v>0.80017608319803002</v>
      </c>
      <c r="AI16" s="22">
        <v>0.89445538194214902</v>
      </c>
      <c r="AJ16" s="22"/>
      <c r="AK16" s="22">
        <v>0.84073366631261903</v>
      </c>
      <c r="AL16" s="22">
        <v>0.79807168167566001</v>
      </c>
      <c r="AM16" s="22">
        <v>0.83423757244360097</v>
      </c>
      <c r="AN16" s="22">
        <v>0.82479146852157603</v>
      </c>
      <c r="AO16" s="22">
        <v>0.85401468155500904</v>
      </c>
      <c r="AP16" s="22"/>
      <c r="AQ16" s="22">
        <v>0.79638537366724105</v>
      </c>
      <c r="AR16" s="22">
        <v>0.83204247322102898</v>
      </c>
      <c r="AS16" s="22"/>
      <c r="AT16" s="22">
        <v>0.79296015734299596</v>
      </c>
      <c r="AU16" s="22">
        <v>0.84091033463624398</v>
      </c>
      <c r="AV16" s="22"/>
      <c r="AW16" s="22">
        <v>0.88428437268423998</v>
      </c>
      <c r="AX16" s="22">
        <v>0.87402203552277202</v>
      </c>
      <c r="AY16" s="22">
        <v>0.73326294908855105</v>
      </c>
      <c r="AZ16" s="22">
        <v>0.708625844786824</v>
      </c>
      <c r="BA16" s="22">
        <v>0.90789026942588802</v>
      </c>
      <c r="BB16" s="22"/>
      <c r="BC16" s="22">
        <v>0.88393349854481995</v>
      </c>
      <c r="BD16" s="22"/>
      <c r="BE16" s="22">
        <v>0.87752528891050996</v>
      </c>
      <c r="BF16" s="22">
        <v>0.69963460772174302</v>
      </c>
      <c r="BG16" s="22">
        <v>0.77721353505861301</v>
      </c>
      <c r="BH16" s="22">
        <v>0.91053734075031001</v>
      </c>
      <c r="BI16" s="22"/>
      <c r="BJ16" s="22">
        <v>0.83145805408982798</v>
      </c>
      <c r="BK16" s="22"/>
      <c r="BL16" s="22">
        <v>0.83196312449433896</v>
      </c>
      <c r="BM16" s="22"/>
      <c r="BN16" s="22">
        <v>0.73602866451529603</v>
      </c>
      <c r="BO16" s="22"/>
      <c r="BP16" s="22">
        <v>0.88858103181896997</v>
      </c>
      <c r="BQ16" s="22">
        <v>0.50637267647482098</v>
      </c>
    </row>
    <row r="17" spans="2:2" x14ac:dyDescent="0.35">
      <c r="B17" s="16"/>
    </row>
    <row r="18" spans="2:2" x14ac:dyDescent="0.35">
      <c r="B18" t="s">
        <v>98</v>
      </c>
    </row>
    <row r="19" spans="2:2" x14ac:dyDescent="0.35">
      <c r="B19" t="s">
        <v>99</v>
      </c>
    </row>
    <row r="21" spans="2:2" x14ac:dyDescent="0.35">
      <c r="B21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B2:BQ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441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432</v>
      </c>
      <c r="C9" s="17">
        <v>0.51377952344445499</v>
      </c>
      <c r="D9" s="17">
        <v>0.47703662516497702</v>
      </c>
      <c r="E9" s="17">
        <v>0.54420860541475602</v>
      </c>
      <c r="F9" s="17"/>
      <c r="G9" s="17">
        <v>0.48767051686561003</v>
      </c>
      <c r="H9" s="17">
        <v>0.55034504110356897</v>
      </c>
      <c r="I9" s="17">
        <v>0.55791558327638902</v>
      </c>
      <c r="J9" s="17">
        <v>0.450669783943839</v>
      </c>
      <c r="K9" s="17">
        <v>0.49369290639635799</v>
      </c>
      <c r="L9" s="17"/>
      <c r="M9" s="17">
        <v>0.40460493923829999</v>
      </c>
      <c r="N9" s="17">
        <v>0.52903692122635304</v>
      </c>
      <c r="O9" s="17">
        <v>0.55911894633702897</v>
      </c>
      <c r="P9" s="17">
        <v>0.42510590173223201</v>
      </c>
      <c r="Q9" s="17">
        <v>0.555124984365995</v>
      </c>
      <c r="R9" s="17"/>
      <c r="S9" s="17">
        <v>0.62483417060944102</v>
      </c>
      <c r="T9" s="17">
        <v>0.50740655664573797</v>
      </c>
      <c r="U9" s="17">
        <v>0.5030032222834</v>
      </c>
      <c r="V9" s="17">
        <v>0.385202257079098</v>
      </c>
      <c r="W9" s="17"/>
      <c r="X9" s="17">
        <v>0.49085589064708401</v>
      </c>
      <c r="Y9" s="17">
        <v>0.562528149207567</v>
      </c>
      <c r="Z9" s="17">
        <v>0.62255862970525599</v>
      </c>
      <c r="AA9" s="17"/>
      <c r="AB9" s="17">
        <v>0.56795614410995698</v>
      </c>
      <c r="AC9" s="17">
        <v>0.40240962105643702</v>
      </c>
      <c r="AD9" s="17"/>
      <c r="AE9" s="17">
        <v>0.51491550155761301</v>
      </c>
      <c r="AF9" s="17">
        <v>0.51314705845310105</v>
      </c>
      <c r="AG9" s="17"/>
      <c r="AH9" s="17">
        <v>0.48853905270736497</v>
      </c>
      <c r="AI9" s="17">
        <v>0.61619772759647495</v>
      </c>
      <c r="AJ9" s="17"/>
      <c r="AK9" s="17">
        <v>0.57664490112247002</v>
      </c>
      <c r="AL9" s="17">
        <v>0.45698601160154101</v>
      </c>
      <c r="AM9" s="17">
        <v>0.53188531936161498</v>
      </c>
      <c r="AN9" s="17">
        <v>0.54123919625439398</v>
      </c>
      <c r="AO9" s="17">
        <v>0.49757970320371497</v>
      </c>
      <c r="AP9" s="17"/>
      <c r="AQ9" s="17">
        <v>0.48112122414056702</v>
      </c>
      <c r="AR9" s="17">
        <v>0.52271340247856701</v>
      </c>
      <c r="AS9" s="17"/>
      <c r="AT9" s="17">
        <v>0.48346070509759898</v>
      </c>
      <c r="AU9" s="17">
        <v>0.529138154006348</v>
      </c>
      <c r="AV9" s="17"/>
      <c r="AW9" s="17">
        <v>0.55407962461938298</v>
      </c>
      <c r="AX9" s="17">
        <v>0.54369640337047798</v>
      </c>
      <c r="AY9" s="17">
        <v>0.44452464722997898</v>
      </c>
      <c r="AZ9" s="17">
        <v>0.375389676333515</v>
      </c>
      <c r="BA9" s="17">
        <v>0.67416838494577003</v>
      </c>
      <c r="BB9" s="17"/>
      <c r="BC9" s="17">
        <v>0.66383150859728102</v>
      </c>
      <c r="BD9" s="17"/>
      <c r="BE9" s="17">
        <v>0.54744275465552095</v>
      </c>
      <c r="BF9" s="17">
        <v>0.35958547960604098</v>
      </c>
      <c r="BG9" s="17">
        <v>0.41121411043811501</v>
      </c>
      <c r="BH9" s="17">
        <v>0.68574527140508501</v>
      </c>
      <c r="BI9" s="17"/>
      <c r="BJ9" s="17">
        <v>0.51110625668982701</v>
      </c>
      <c r="BK9" s="17"/>
      <c r="BL9" s="17">
        <v>0.49116723529460998</v>
      </c>
      <c r="BM9" s="17"/>
      <c r="BN9" s="17">
        <v>0.42467524076368901</v>
      </c>
      <c r="BO9" s="17"/>
      <c r="BP9" s="17">
        <v>0.56052141615135898</v>
      </c>
      <c r="BQ9" s="17">
        <v>0.25929206798604398</v>
      </c>
    </row>
    <row r="10" spans="2:69" x14ac:dyDescent="0.35">
      <c r="B10" s="18" t="s">
        <v>433</v>
      </c>
      <c r="C10" s="17">
        <v>0.39691222684160599</v>
      </c>
      <c r="D10" s="17">
        <v>0.43125098453641503</v>
      </c>
      <c r="E10" s="17">
        <v>0.368365124741657</v>
      </c>
      <c r="F10" s="17"/>
      <c r="G10" s="17">
        <v>0.41735135799672402</v>
      </c>
      <c r="H10" s="17">
        <v>0.36159488274879698</v>
      </c>
      <c r="I10" s="17">
        <v>0.33199805910021701</v>
      </c>
      <c r="J10" s="17">
        <v>0.47736212641190501</v>
      </c>
      <c r="K10" s="17">
        <v>0.44285848543794198</v>
      </c>
      <c r="L10" s="17"/>
      <c r="M10" s="17">
        <v>0.47818001649217501</v>
      </c>
      <c r="N10" s="17">
        <v>0.35860205494014602</v>
      </c>
      <c r="O10" s="17">
        <v>0.38222517565764003</v>
      </c>
      <c r="P10" s="17">
        <v>0.50453032904587602</v>
      </c>
      <c r="Q10" s="17">
        <v>0.37269411416242398</v>
      </c>
      <c r="R10" s="17"/>
      <c r="S10" s="17">
        <v>0.33417500290233199</v>
      </c>
      <c r="T10" s="17">
        <v>0.40348087075258499</v>
      </c>
      <c r="U10" s="17">
        <v>0.39758488424620603</v>
      </c>
      <c r="V10" s="17">
        <v>0.49231023744045799</v>
      </c>
      <c r="W10" s="17"/>
      <c r="X10" s="17">
        <v>0.41413627139457898</v>
      </c>
      <c r="Y10" s="17">
        <v>0.36691301764756401</v>
      </c>
      <c r="Z10" s="17">
        <v>0.30714669110767201</v>
      </c>
      <c r="AA10" s="17"/>
      <c r="AB10" s="17">
        <v>0.37162856437563901</v>
      </c>
      <c r="AC10" s="17">
        <v>0.44888739595065602</v>
      </c>
      <c r="AD10" s="17"/>
      <c r="AE10" s="17">
        <v>0.38020414164453198</v>
      </c>
      <c r="AF10" s="17">
        <v>0.40064979618965801</v>
      </c>
      <c r="AG10" s="17"/>
      <c r="AH10" s="17">
        <v>0.413303028197334</v>
      </c>
      <c r="AI10" s="17">
        <v>0.32482745644993</v>
      </c>
      <c r="AJ10" s="17"/>
      <c r="AK10" s="17">
        <v>0.36367125950135898</v>
      </c>
      <c r="AL10" s="17">
        <v>0.47299744641993902</v>
      </c>
      <c r="AM10" s="17">
        <v>0.36023575536207503</v>
      </c>
      <c r="AN10" s="17">
        <v>0.371695638800285</v>
      </c>
      <c r="AO10" s="17">
        <v>0.38125998376778197</v>
      </c>
      <c r="AP10" s="17"/>
      <c r="AQ10" s="17">
        <v>0.42640306959518498</v>
      </c>
      <c r="AR10" s="17">
        <v>0.38884482506654899</v>
      </c>
      <c r="AS10" s="17"/>
      <c r="AT10" s="17">
        <v>0.42256998676124702</v>
      </c>
      <c r="AU10" s="17">
        <v>0.385659613622167</v>
      </c>
      <c r="AV10" s="17"/>
      <c r="AW10" s="17">
        <v>0.393046651977905</v>
      </c>
      <c r="AX10" s="17">
        <v>0.39059043665725102</v>
      </c>
      <c r="AY10" s="17">
        <v>0.43622129710489199</v>
      </c>
      <c r="AZ10" s="17">
        <v>0.48057609685605301</v>
      </c>
      <c r="BA10" s="17">
        <v>0.26932267333367799</v>
      </c>
      <c r="BB10" s="17"/>
      <c r="BC10" s="17">
        <v>0.27749029009590698</v>
      </c>
      <c r="BD10" s="17"/>
      <c r="BE10" s="17">
        <v>0.38603297882801901</v>
      </c>
      <c r="BF10" s="17">
        <v>0.48200870312382699</v>
      </c>
      <c r="BG10" s="17">
        <v>0.47542288773725999</v>
      </c>
      <c r="BH10" s="17">
        <v>0.27221972529490002</v>
      </c>
      <c r="BI10" s="17"/>
      <c r="BJ10" s="17">
        <v>0.402720777889716</v>
      </c>
      <c r="BK10" s="17"/>
      <c r="BL10" s="17">
        <v>0.412143900431993</v>
      </c>
      <c r="BM10" s="17"/>
      <c r="BN10" s="17">
        <v>0.43208628316987202</v>
      </c>
      <c r="BO10" s="17"/>
      <c r="BP10" s="17">
        <v>0.37989349370810599</v>
      </c>
      <c r="BQ10" s="17">
        <v>0.50560900440892997</v>
      </c>
    </row>
    <row r="11" spans="2:69" x14ac:dyDescent="0.35">
      <c r="B11" s="18" t="s">
        <v>434</v>
      </c>
      <c r="C11" s="17">
        <v>5.7266624555315497E-2</v>
      </c>
      <c r="D11" s="17">
        <v>6.5093707794038405E-2</v>
      </c>
      <c r="E11" s="17">
        <v>5.06967027173017E-2</v>
      </c>
      <c r="F11" s="17"/>
      <c r="G11" s="17">
        <v>5.60488455928266E-2</v>
      </c>
      <c r="H11" s="17">
        <v>5.0224196658297103E-2</v>
      </c>
      <c r="I11" s="17">
        <v>8.6947872967359993E-2</v>
      </c>
      <c r="J11" s="17">
        <v>3.8467048079388999E-2</v>
      </c>
      <c r="K11" s="17">
        <v>4.2812026462933903E-2</v>
      </c>
      <c r="L11" s="17"/>
      <c r="M11" s="17">
        <v>6.4509271225467096E-2</v>
      </c>
      <c r="N11" s="17">
        <v>8.1262894044527106E-2</v>
      </c>
      <c r="O11" s="17">
        <v>3.43630162441943E-2</v>
      </c>
      <c r="P11" s="17">
        <v>5.0533667161297702E-2</v>
      </c>
      <c r="Q11" s="17">
        <v>2.96452770287347E-2</v>
      </c>
      <c r="R11" s="17"/>
      <c r="S11" s="17">
        <v>2.3873410003616698E-2</v>
      </c>
      <c r="T11" s="17">
        <v>4.3325860790980497E-2</v>
      </c>
      <c r="U11" s="17">
        <v>7.3795961090733095E-2</v>
      </c>
      <c r="V11" s="17">
        <v>0.100151066261035</v>
      </c>
      <c r="W11" s="17"/>
      <c r="X11" s="17">
        <v>6.0251060165075497E-2</v>
      </c>
      <c r="Y11" s="17">
        <v>4.3223107981676299E-2</v>
      </c>
      <c r="Z11" s="17">
        <v>5.2431441025127701E-2</v>
      </c>
      <c r="AA11" s="17"/>
      <c r="AB11" s="17">
        <v>3.7763156313955798E-2</v>
      </c>
      <c r="AC11" s="17">
        <v>9.7359552604095498E-2</v>
      </c>
      <c r="AD11" s="17"/>
      <c r="AE11" s="17">
        <v>6.2705713197292595E-2</v>
      </c>
      <c r="AF11" s="17">
        <v>5.6203541574872798E-2</v>
      </c>
      <c r="AG11" s="17"/>
      <c r="AH11" s="17">
        <v>6.3386028321681206E-2</v>
      </c>
      <c r="AI11" s="17">
        <v>2.3995469669636199E-2</v>
      </c>
      <c r="AJ11" s="17"/>
      <c r="AK11" s="17">
        <v>2.9549064537134701E-2</v>
      </c>
      <c r="AL11" s="17">
        <v>3.8971312328676101E-2</v>
      </c>
      <c r="AM11" s="17">
        <v>7.9045472928170907E-2</v>
      </c>
      <c r="AN11" s="17">
        <v>6.5066202834324696E-2</v>
      </c>
      <c r="AO11" s="17">
        <v>4.66805378252131E-2</v>
      </c>
      <c r="AP11" s="17"/>
      <c r="AQ11" s="17">
        <v>5.3742995372411402E-2</v>
      </c>
      <c r="AR11" s="17">
        <v>5.8230535032961897E-2</v>
      </c>
      <c r="AS11" s="17"/>
      <c r="AT11" s="17">
        <v>5.3516966868769597E-2</v>
      </c>
      <c r="AU11" s="17">
        <v>5.8638143041688101E-2</v>
      </c>
      <c r="AV11" s="17"/>
      <c r="AW11" s="17">
        <v>2.17138061130005E-2</v>
      </c>
      <c r="AX11" s="17">
        <v>4.0930043119822901E-2</v>
      </c>
      <c r="AY11" s="17">
        <v>8.9610741892620693E-2</v>
      </c>
      <c r="AZ11" s="17">
        <v>7.6080141196542606E-2</v>
      </c>
      <c r="BA11" s="17">
        <v>5.6508941720552402E-2</v>
      </c>
      <c r="BB11" s="17"/>
      <c r="BC11" s="17">
        <v>5.2330894265647097E-2</v>
      </c>
      <c r="BD11" s="17"/>
      <c r="BE11" s="17">
        <v>4.0690273967666897E-2</v>
      </c>
      <c r="BF11" s="17">
        <v>0.13141412285051801</v>
      </c>
      <c r="BG11" s="17">
        <v>6.0952103487584203E-2</v>
      </c>
      <c r="BH11" s="17">
        <v>3.6047556502008499E-2</v>
      </c>
      <c r="BI11" s="17"/>
      <c r="BJ11" s="17">
        <v>5.2856056749159601E-2</v>
      </c>
      <c r="BK11" s="17"/>
      <c r="BL11" s="17">
        <v>6.20225559914237E-2</v>
      </c>
      <c r="BM11" s="17"/>
      <c r="BN11" s="17">
        <v>0.115447730767281</v>
      </c>
      <c r="BO11" s="17"/>
      <c r="BP11" s="17">
        <v>3.6073401487558797E-2</v>
      </c>
      <c r="BQ11" s="17">
        <v>0.17020224947045401</v>
      </c>
    </row>
    <row r="12" spans="2:69" x14ac:dyDescent="0.35">
      <c r="B12" s="18" t="s">
        <v>435</v>
      </c>
      <c r="C12" s="17">
        <v>2.2142860897245301E-3</v>
      </c>
      <c r="D12" s="17">
        <v>2.97988806835279E-3</v>
      </c>
      <c r="E12" s="17">
        <v>1.5652287655271099E-3</v>
      </c>
      <c r="F12" s="17"/>
      <c r="G12" s="17">
        <v>5.3394207672523598E-3</v>
      </c>
      <c r="H12" s="17">
        <v>3.23116168929389E-3</v>
      </c>
      <c r="I12" s="17">
        <v>0</v>
      </c>
      <c r="J12" s="17">
        <v>0</v>
      </c>
      <c r="K12" s="17">
        <v>0</v>
      </c>
      <c r="L12" s="17"/>
      <c r="M12" s="17">
        <v>0</v>
      </c>
      <c r="N12" s="17">
        <v>0</v>
      </c>
      <c r="O12" s="17">
        <v>0</v>
      </c>
      <c r="P12" s="17">
        <v>0</v>
      </c>
      <c r="Q12" s="17">
        <v>1.3044158055831799E-2</v>
      </c>
      <c r="R12" s="17"/>
      <c r="S12" s="17">
        <v>3.7639569643947101E-3</v>
      </c>
      <c r="T12" s="17">
        <v>0</v>
      </c>
      <c r="U12" s="17">
        <v>3.6704717349804101E-3</v>
      </c>
      <c r="V12" s="17">
        <v>0</v>
      </c>
      <c r="W12" s="17"/>
      <c r="X12" s="17">
        <v>2.8831408513803601E-3</v>
      </c>
      <c r="Y12" s="17">
        <v>0</v>
      </c>
      <c r="Z12" s="17">
        <v>0</v>
      </c>
      <c r="AA12" s="17"/>
      <c r="AB12" s="17">
        <v>3.2914401049085299E-3</v>
      </c>
      <c r="AC12" s="17">
        <v>0</v>
      </c>
      <c r="AD12" s="17"/>
      <c r="AE12" s="17">
        <v>4.5741378521425699E-3</v>
      </c>
      <c r="AF12" s="17">
        <v>1.7344016553537899E-3</v>
      </c>
      <c r="AG12" s="17"/>
      <c r="AH12" s="17">
        <v>1.8400388470645301E-3</v>
      </c>
      <c r="AI12" s="17">
        <v>5.5992855085104801E-3</v>
      </c>
      <c r="AJ12" s="17"/>
      <c r="AK12" s="17">
        <v>0</v>
      </c>
      <c r="AL12" s="17">
        <v>0</v>
      </c>
      <c r="AM12" s="17">
        <v>6.2249127679412002E-3</v>
      </c>
      <c r="AN12" s="17">
        <v>0</v>
      </c>
      <c r="AO12" s="17">
        <v>0</v>
      </c>
      <c r="AP12" s="17"/>
      <c r="AQ12" s="17">
        <v>7.5355205738339703E-3</v>
      </c>
      <c r="AR12" s="17">
        <v>7.5862960403851997E-4</v>
      </c>
      <c r="AS12" s="17"/>
      <c r="AT12" s="17">
        <v>2.6839357788280898E-3</v>
      </c>
      <c r="AU12" s="17">
        <v>8.9432423501144699E-4</v>
      </c>
      <c r="AV12" s="17"/>
      <c r="AW12" s="17">
        <v>0</v>
      </c>
      <c r="AX12" s="17">
        <v>2.1466394136680101E-3</v>
      </c>
      <c r="AY12" s="17">
        <v>2.7907265831579099E-3</v>
      </c>
      <c r="AZ12" s="17">
        <v>0</v>
      </c>
      <c r="BA12" s="17">
        <v>0</v>
      </c>
      <c r="BB12" s="17"/>
      <c r="BC12" s="17">
        <v>0</v>
      </c>
      <c r="BD12" s="17"/>
      <c r="BE12" s="17">
        <v>2.4846950280916599E-3</v>
      </c>
      <c r="BF12" s="17">
        <v>4.7011469664841703E-3</v>
      </c>
      <c r="BG12" s="17">
        <v>0</v>
      </c>
      <c r="BH12" s="17">
        <v>0</v>
      </c>
      <c r="BI12" s="17"/>
      <c r="BJ12" s="17">
        <v>1.5792955181294899E-3</v>
      </c>
      <c r="BK12" s="17"/>
      <c r="BL12" s="17">
        <v>1.0640945361182299E-3</v>
      </c>
      <c r="BM12" s="17"/>
      <c r="BN12" s="17">
        <v>0</v>
      </c>
      <c r="BO12" s="17"/>
      <c r="BP12" s="17">
        <v>9.3173571257959499E-4</v>
      </c>
      <c r="BQ12" s="17">
        <v>9.7513861555130997E-3</v>
      </c>
    </row>
    <row r="13" spans="2:69" x14ac:dyDescent="0.35">
      <c r="B13" s="18" t="s">
        <v>436</v>
      </c>
      <c r="C13" s="17">
        <v>2.9827339068899401E-2</v>
      </c>
      <c r="D13" s="17">
        <v>2.3638794436216599E-2</v>
      </c>
      <c r="E13" s="17">
        <v>3.5164338360758197E-2</v>
      </c>
      <c r="F13" s="17"/>
      <c r="G13" s="17">
        <v>3.35898587775873E-2</v>
      </c>
      <c r="H13" s="17">
        <v>3.4604717800043497E-2</v>
      </c>
      <c r="I13" s="17">
        <v>2.3138484656033801E-2</v>
      </c>
      <c r="J13" s="17">
        <v>3.3501041564867703E-2</v>
      </c>
      <c r="K13" s="17">
        <v>2.0636581702765701E-2</v>
      </c>
      <c r="L13" s="17"/>
      <c r="M13" s="17">
        <v>5.2705773044057498E-2</v>
      </c>
      <c r="N13" s="17">
        <v>3.1098129788973802E-2</v>
      </c>
      <c r="O13" s="17">
        <v>2.4292861761136701E-2</v>
      </c>
      <c r="P13" s="17">
        <v>1.9830102060594001E-2</v>
      </c>
      <c r="Q13" s="17">
        <v>2.9491466387014501E-2</v>
      </c>
      <c r="R13" s="17"/>
      <c r="S13" s="17">
        <v>1.3353459520214999E-2</v>
      </c>
      <c r="T13" s="17">
        <v>4.5786711810696198E-2</v>
      </c>
      <c r="U13" s="17">
        <v>2.1945460644680899E-2</v>
      </c>
      <c r="V13" s="17">
        <v>2.2336439219408699E-2</v>
      </c>
      <c r="W13" s="17"/>
      <c r="X13" s="17">
        <v>3.1873636941880903E-2</v>
      </c>
      <c r="Y13" s="17">
        <v>2.7335725163192701E-2</v>
      </c>
      <c r="Z13" s="17">
        <v>1.78632381619445E-2</v>
      </c>
      <c r="AA13" s="17"/>
      <c r="AB13" s="17">
        <v>1.9360695095539698E-2</v>
      </c>
      <c r="AC13" s="17">
        <v>5.1343430388811902E-2</v>
      </c>
      <c r="AD13" s="17"/>
      <c r="AE13" s="17">
        <v>3.7600505748420401E-2</v>
      </c>
      <c r="AF13" s="17">
        <v>2.8265202127014302E-2</v>
      </c>
      <c r="AG13" s="17"/>
      <c r="AH13" s="17">
        <v>3.29318519265559E-2</v>
      </c>
      <c r="AI13" s="17">
        <v>2.9380060775448299E-2</v>
      </c>
      <c r="AJ13" s="17"/>
      <c r="AK13" s="17">
        <v>3.0134774839036101E-2</v>
      </c>
      <c r="AL13" s="17">
        <v>3.10452296498442E-2</v>
      </c>
      <c r="AM13" s="17">
        <v>2.2608539580198601E-2</v>
      </c>
      <c r="AN13" s="17">
        <v>2.19989621109959E-2</v>
      </c>
      <c r="AO13" s="17">
        <v>7.4479775203290605E-2</v>
      </c>
      <c r="AP13" s="17"/>
      <c r="AQ13" s="17">
        <v>3.1197190318001999E-2</v>
      </c>
      <c r="AR13" s="17">
        <v>2.94526078178831E-2</v>
      </c>
      <c r="AS13" s="17"/>
      <c r="AT13" s="17">
        <v>3.7768405493556499E-2</v>
      </c>
      <c r="AU13" s="17">
        <v>2.5669765094785399E-2</v>
      </c>
      <c r="AV13" s="17"/>
      <c r="AW13" s="17">
        <v>3.11599172897121E-2</v>
      </c>
      <c r="AX13" s="17">
        <v>2.2636477438780101E-2</v>
      </c>
      <c r="AY13" s="17">
        <v>2.6852587189350401E-2</v>
      </c>
      <c r="AZ13" s="17">
        <v>6.7954085613889603E-2</v>
      </c>
      <c r="BA13" s="17">
        <v>0</v>
      </c>
      <c r="BB13" s="17"/>
      <c r="BC13" s="17">
        <v>6.3473070411653497E-3</v>
      </c>
      <c r="BD13" s="17"/>
      <c r="BE13" s="17">
        <v>2.3349297520701601E-2</v>
      </c>
      <c r="BF13" s="17">
        <v>2.22905474531306E-2</v>
      </c>
      <c r="BG13" s="17">
        <v>5.2410898337041101E-2</v>
      </c>
      <c r="BH13" s="17">
        <v>5.9874467980065302E-3</v>
      </c>
      <c r="BI13" s="17"/>
      <c r="BJ13" s="17">
        <v>3.1737613153167102E-2</v>
      </c>
      <c r="BK13" s="17"/>
      <c r="BL13" s="17">
        <v>3.3602213745855002E-2</v>
      </c>
      <c r="BM13" s="17"/>
      <c r="BN13" s="17">
        <v>2.7790745299158301E-2</v>
      </c>
      <c r="BO13" s="17"/>
      <c r="BP13" s="17">
        <v>2.2579952940396199E-2</v>
      </c>
      <c r="BQ13" s="17">
        <v>5.5145291979059E-2</v>
      </c>
    </row>
    <row r="14" spans="2:69" x14ac:dyDescent="0.35">
      <c r="B14" s="18" t="s">
        <v>437</v>
      </c>
      <c r="C14" s="21">
        <v>0.91069175028606097</v>
      </c>
      <c r="D14" s="21">
        <v>0.908287609701392</v>
      </c>
      <c r="E14" s="21">
        <v>0.91257373015641297</v>
      </c>
      <c r="F14" s="21"/>
      <c r="G14" s="21">
        <v>0.90502187486233399</v>
      </c>
      <c r="H14" s="21">
        <v>0.911939923852366</v>
      </c>
      <c r="I14" s="21">
        <v>0.88991364237660597</v>
      </c>
      <c r="J14" s="21">
        <v>0.92803191035574295</v>
      </c>
      <c r="K14" s="21">
        <v>0.93655139183430003</v>
      </c>
      <c r="L14" s="21"/>
      <c r="M14" s="21">
        <v>0.882784955730475</v>
      </c>
      <c r="N14" s="21">
        <v>0.88763897616649901</v>
      </c>
      <c r="O14" s="21">
        <v>0.94134412199466899</v>
      </c>
      <c r="P14" s="21">
        <v>0.92963623077810797</v>
      </c>
      <c r="Q14" s="21">
        <v>0.92781909852841904</v>
      </c>
      <c r="R14" s="21"/>
      <c r="S14" s="21">
        <v>0.95900917351177395</v>
      </c>
      <c r="T14" s="21">
        <v>0.91088742739832296</v>
      </c>
      <c r="U14" s="21">
        <v>0.90058810652960597</v>
      </c>
      <c r="V14" s="21">
        <v>0.87751249451955604</v>
      </c>
      <c r="W14" s="21"/>
      <c r="X14" s="21">
        <v>0.904992162041663</v>
      </c>
      <c r="Y14" s="21">
        <v>0.92944116685513101</v>
      </c>
      <c r="Z14" s="21">
        <v>0.929705320812928</v>
      </c>
      <c r="AA14" s="21"/>
      <c r="AB14" s="21">
        <v>0.93958470848559605</v>
      </c>
      <c r="AC14" s="21">
        <v>0.85129701700709304</v>
      </c>
      <c r="AD14" s="21"/>
      <c r="AE14" s="21">
        <v>0.89511964320214399</v>
      </c>
      <c r="AF14" s="21">
        <v>0.91379685464275895</v>
      </c>
      <c r="AG14" s="21"/>
      <c r="AH14" s="21">
        <v>0.90184208090469797</v>
      </c>
      <c r="AI14" s="21">
        <v>0.94102518404640501</v>
      </c>
      <c r="AJ14" s="21"/>
      <c r="AK14" s="21">
        <v>0.94031616062382894</v>
      </c>
      <c r="AL14" s="21">
        <v>0.92998345802147997</v>
      </c>
      <c r="AM14" s="21">
        <v>0.89212107472368996</v>
      </c>
      <c r="AN14" s="21">
        <v>0.91293483505467898</v>
      </c>
      <c r="AO14" s="21">
        <v>0.87883968697149595</v>
      </c>
      <c r="AP14" s="21"/>
      <c r="AQ14" s="21">
        <v>0.90752429373575305</v>
      </c>
      <c r="AR14" s="21">
        <v>0.91155822754511595</v>
      </c>
      <c r="AS14" s="21"/>
      <c r="AT14" s="21">
        <v>0.90603069185884599</v>
      </c>
      <c r="AU14" s="21">
        <v>0.91479776762851495</v>
      </c>
      <c r="AV14" s="21"/>
      <c r="AW14" s="21">
        <v>0.94712627659728699</v>
      </c>
      <c r="AX14" s="21">
        <v>0.93428684002772899</v>
      </c>
      <c r="AY14" s="21">
        <v>0.88074594433487097</v>
      </c>
      <c r="AZ14" s="21">
        <v>0.85596577318956801</v>
      </c>
      <c r="BA14" s="21">
        <v>0.94349105827944801</v>
      </c>
      <c r="BB14" s="21"/>
      <c r="BC14" s="21">
        <v>0.941321798693187</v>
      </c>
      <c r="BD14" s="21"/>
      <c r="BE14" s="21">
        <v>0.93347573348353996</v>
      </c>
      <c r="BF14" s="21">
        <v>0.84159418272986697</v>
      </c>
      <c r="BG14" s="21">
        <v>0.886636998175375</v>
      </c>
      <c r="BH14" s="21">
        <v>0.95796499669998503</v>
      </c>
      <c r="BI14" s="21"/>
      <c r="BJ14" s="21">
        <v>0.91382703457954395</v>
      </c>
      <c r="BK14" s="21"/>
      <c r="BL14" s="21">
        <v>0.90331113572660304</v>
      </c>
      <c r="BM14" s="21"/>
      <c r="BN14" s="21">
        <v>0.85676152393356098</v>
      </c>
      <c r="BO14" s="21"/>
      <c r="BP14" s="21">
        <v>0.94041490985946496</v>
      </c>
      <c r="BQ14" s="21">
        <v>0.76490107239497396</v>
      </c>
    </row>
    <row r="15" spans="2:69" x14ac:dyDescent="0.35">
      <c r="B15" s="18" t="s">
        <v>438</v>
      </c>
      <c r="C15" s="21">
        <v>5.9480910645039999E-2</v>
      </c>
      <c r="D15" s="21">
        <v>6.8073595862391201E-2</v>
      </c>
      <c r="E15" s="21">
        <v>5.2261931482828802E-2</v>
      </c>
      <c r="F15" s="21"/>
      <c r="G15" s="21">
        <v>6.1388266360078998E-2</v>
      </c>
      <c r="H15" s="21">
        <v>5.3455358347590999E-2</v>
      </c>
      <c r="I15" s="21">
        <v>8.6947872967359993E-2</v>
      </c>
      <c r="J15" s="21">
        <v>3.8467048079388999E-2</v>
      </c>
      <c r="K15" s="21">
        <v>4.2812026462933903E-2</v>
      </c>
      <c r="L15" s="21"/>
      <c r="M15" s="21">
        <v>6.4509271225467096E-2</v>
      </c>
      <c r="N15" s="21">
        <v>8.1262894044527106E-2</v>
      </c>
      <c r="O15" s="21">
        <v>3.43630162441943E-2</v>
      </c>
      <c r="P15" s="21">
        <v>5.0533667161297702E-2</v>
      </c>
      <c r="Q15" s="21">
        <v>4.26894350845664E-2</v>
      </c>
      <c r="R15" s="21"/>
      <c r="S15" s="21">
        <v>2.76373669680114E-2</v>
      </c>
      <c r="T15" s="21">
        <v>4.3325860790980497E-2</v>
      </c>
      <c r="U15" s="21">
        <v>7.7466432825713499E-2</v>
      </c>
      <c r="V15" s="21">
        <v>0.100151066261035</v>
      </c>
      <c r="W15" s="21"/>
      <c r="X15" s="21">
        <v>6.3134201016455893E-2</v>
      </c>
      <c r="Y15" s="21">
        <v>4.3223107981676299E-2</v>
      </c>
      <c r="Z15" s="21">
        <v>5.2431441025127701E-2</v>
      </c>
      <c r="AA15" s="21"/>
      <c r="AB15" s="21">
        <v>4.1054596418864303E-2</v>
      </c>
      <c r="AC15" s="21">
        <v>9.7359552604095498E-2</v>
      </c>
      <c r="AD15" s="21"/>
      <c r="AE15" s="21">
        <v>6.7279851049435194E-2</v>
      </c>
      <c r="AF15" s="21">
        <v>5.7937943230226503E-2</v>
      </c>
      <c r="AG15" s="21"/>
      <c r="AH15" s="21">
        <v>6.5226067168745697E-2</v>
      </c>
      <c r="AI15" s="21">
        <v>2.9594755178146699E-2</v>
      </c>
      <c r="AJ15" s="21"/>
      <c r="AK15" s="21">
        <v>2.9549064537134701E-2</v>
      </c>
      <c r="AL15" s="21">
        <v>3.8971312328676101E-2</v>
      </c>
      <c r="AM15" s="21">
        <v>8.5270385696112103E-2</v>
      </c>
      <c r="AN15" s="21">
        <v>6.5066202834324696E-2</v>
      </c>
      <c r="AO15" s="21">
        <v>4.66805378252131E-2</v>
      </c>
      <c r="AP15" s="21"/>
      <c r="AQ15" s="21">
        <v>6.12785159462454E-2</v>
      </c>
      <c r="AR15" s="21">
        <v>5.8989164637000401E-2</v>
      </c>
      <c r="AS15" s="21"/>
      <c r="AT15" s="21">
        <v>5.6200902647597702E-2</v>
      </c>
      <c r="AU15" s="21">
        <v>5.9532467276699599E-2</v>
      </c>
      <c r="AV15" s="21"/>
      <c r="AW15" s="21">
        <v>2.17138061130005E-2</v>
      </c>
      <c r="AX15" s="21">
        <v>4.3076682533490902E-2</v>
      </c>
      <c r="AY15" s="21">
        <v>9.2401468475778598E-2</v>
      </c>
      <c r="AZ15" s="21">
        <v>7.6080141196542606E-2</v>
      </c>
      <c r="BA15" s="21">
        <v>5.6508941720552402E-2</v>
      </c>
      <c r="BB15" s="21"/>
      <c r="BC15" s="21">
        <v>5.2330894265647097E-2</v>
      </c>
      <c r="BD15" s="21"/>
      <c r="BE15" s="21">
        <v>4.3174968995758498E-2</v>
      </c>
      <c r="BF15" s="21">
        <v>0.136115269817002</v>
      </c>
      <c r="BG15" s="21">
        <v>6.0952103487584203E-2</v>
      </c>
      <c r="BH15" s="21">
        <v>3.6047556502008499E-2</v>
      </c>
      <c r="BI15" s="21"/>
      <c r="BJ15" s="21">
        <v>5.44353522672891E-2</v>
      </c>
      <c r="BK15" s="21"/>
      <c r="BL15" s="21">
        <v>6.3086650527541893E-2</v>
      </c>
      <c r="BM15" s="21"/>
      <c r="BN15" s="21">
        <v>0.115447730767281</v>
      </c>
      <c r="BO15" s="21"/>
      <c r="BP15" s="21">
        <v>3.7005137200138399E-2</v>
      </c>
      <c r="BQ15" s="21">
        <v>0.179953635625967</v>
      </c>
    </row>
    <row r="16" spans="2:69" x14ac:dyDescent="0.35">
      <c r="B16" s="18" t="s">
        <v>261</v>
      </c>
      <c r="C16" s="22">
        <v>0.85121083964102096</v>
      </c>
      <c r="D16" s="22">
        <v>0.84021401383900096</v>
      </c>
      <c r="E16" s="22">
        <v>0.86031179867358398</v>
      </c>
      <c r="F16" s="22"/>
      <c r="G16" s="22">
        <v>0.84363360850225499</v>
      </c>
      <c r="H16" s="22">
        <v>0.85848456550477503</v>
      </c>
      <c r="I16" s="22">
        <v>0.80296576940924602</v>
      </c>
      <c r="J16" s="22">
        <v>0.88956486227635401</v>
      </c>
      <c r="K16" s="22">
        <v>0.893739365371367</v>
      </c>
      <c r="L16" s="22"/>
      <c r="M16" s="22">
        <v>0.81827568450500798</v>
      </c>
      <c r="N16" s="22">
        <v>0.80637608212197198</v>
      </c>
      <c r="O16" s="22">
        <v>0.90698110575047497</v>
      </c>
      <c r="P16" s="22">
        <v>0.87910256361681105</v>
      </c>
      <c r="Q16" s="22">
        <v>0.88512966344385302</v>
      </c>
      <c r="R16" s="22"/>
      <c r="S16" s="22">
        <v>0.93137180654376195</v>
      </c>
      <c r="T16" s="22">
        <v>0.86756156660734296</v>
      </c>
      <c r="U16" s="22">
        <v>0.823121673703892</v>
      </c>
      <c r="V16" s="22">
        <v>0.77736142825852095</v>
      </c>
      <c r="W16" s="22"/>
      <c r="X16" s="22">
        <v>0.84185796102520705</v>
      </c>
      <c r="Y16" s="22">
        <v>0.88621805887345495</v>
      </c>
      <c r="Z16" s="22">
        <v>0.87727387978780003</v>
      </c>
      <c r="AA16" s="22"/>
      <c r="AB16" s="22">
        <v>0.89853011206673195</v>
      </c>
      <c r="AC16" s="22">
        <v>0.75393746440299703</v>
      </c>
      <c r="AD16" s="22"/>
      <c r="AE16" s="22">
        <v>0.82783979215270898</v>
      </c>
      <c r="AF16" s="22">
        <v>0.85585891141253301</v>
      </c>
      <c r="AG16" s="22"/>
      <c r="AH16" s="22">
        <v>0.83661601373595296</v>
      </c>
      <c r="AI16" s="22">
        <v>0.91143042886825798</v>
      </c>
      <c r="AJ16" s="22"/>
      <c r="AK16" s="22">
        <v>0.91076709608669404</v>
      </c>
      <c r="AL16" s="22">
        <v>0.89101214569280396</v>
      </c>
      <c r="AM16" s="22">
        <v>0.80685068902757795</v>
      </c>
      <c r="AN16" s="22">
        <v>0.84786863222035502</v>
      </c>
      <c r="AO16" s="22">
        <v>0.83215914914628297</v>
      </c>
      <c r="AP16" s="22"/>
      <c r="AQ16" s="22">
        <v>0.84624577778950705</v>
      </c>
      <c r="AR16" s="22">
        <v>0.85256906290811596</v>
      </c>
      <c r="AS16" s="22"/>
      <c r="AT16" s="22">
        <v>0.84982978921124797</v>
      </c>
      <c r="AU16" s="22">
        <v>0.85526530035181503</v>
      </c>
      <c r="AV16" s="22"/>
      <c r="AW16" s="22">
        <v>0.92541247048428699</v>
      </c>
      <c r="AX16" s="22">
        <v>0.89121015749423804</v>
      </c>
      <c r="AY16" s="22">
        <v>0.78834447585909195</v>
      </c>
      <c r="AZ16" s="22">
        <v>0.77988563199302496</v>
      </c>
      <c r="BA16" s="22">
        <v>0.88698211655889503</v>
      </c>
      <c r="BB16" s="22"/>
      <c r="BC16" s="22">
        <v>0.88899090442754003</v>
      </c>
      <c r="BD16" s="22"/>
      <c r="BE16" s="22">
        <v>0.89030076448778095</v>
      </c>
      <c r="BF16" s="22">
        <v>0.70547891291286502</v>
      </c>
      <c r="BG16" s="22">
        <v>0.82568489468779005</v>
      </c>
      <c r="BH16" s="22">
        <v>0.92191744019797595</v>
      </c>
      <c r="BI16" s="22"/>
      <c r="BJ16" s="22">
        <v>0.85939168231225505</v>
      </c>
      <c r="BK16" s="22"/>
      <c r="BL16" s="22">
        <v>0.84022448519906101</v>
      </c>
      <c r="BM16" s="22"/>
      <c r="BN16" s="22">
        <v>0.74131379316627999</v>
      </c>
      <c r="BO16" s="22"/>
      <c r="BP16" s="22">
        <v>0.90340977265932698</v>
      </c>
      <c r="BQ16" s="22">
        <v>0.58494743676900796</v>
      </c>
    </row>
    <row r="17" spans="2:2" x14ac:dyDescent="0.35">
      <c r="B17" s="16"/>
    </row>
    <row r="18" spans="2:2" x14ac:dyDescent="0.35">
      <c r="B18" t="s">
        <v>98</v>
      </c>
    </row>
    <row r="19" spans="2:2" x14ac:dyDescent="0.35">
      <c r="B19" t="s">
        <v>99</v>
      </c>
    </row>
    <row r="21" spans="2:2" x14ac:dyDescent="0.35">
      <c r="B21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B2:BQ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442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432</v>
      </c>
      <c r="C9" s="17">
        <v>1.8034601304023699E-2</v>
      </c>
      <c r="D9" s="17">
        <v>1.83550208225585E-2</v>
      </c>
      <c r="E9" s="17">
        <v>1.7795403410797099E-2</v>
      </c>
      <c r="F9" s="17"/>
      <c r="G9" s="17">
        <v>1.3878258875936701E-2</v>
      </c>
      <c r="H9" s="17">
        <v>1.5778168230342299E-2</v>
      </c>
      <c r="I9" s="17">
        <v>1.5267703833265299E-2</v>
      </c>
      <c r="J9" s="17">
        <v>5.7435614478400197E-3</v>
      </c>
      <c r="K9" s="17">
        <v>4.8558035733207799E-2</v>
      </c>
      <c r="L9" s="17"/>
      <c r="M9" s="17">
        <v>2.3785113882088101E-2</v>
      </c>
      <c r="N9" s="17">
        <v>1.0221608204793699E-2</v>
      </c>
      <c r="O9" s="17">
        <v>3.2338886459407197E-2</v>
      </c>
      <c r="P9" s="17">
        <v>2.1901195350042198E-2</v>
      </c>
      <c r="Q9" s="17">
        <v>1.32384063260063E-2</v>
      </c>
      <c r="R9" s="17"/>
      <c r="S9" s="17">
        <v>1.7239326535243099E-2</v>
      </c>
      <c r="T9" s="17">
        <v>6.2448527526351699E-3</v>
      </c>
      <c r="U9" s="17">
        <v>1.66171385070462E-2</v>
      </c>
      <c r="V9" s="17">
        <v>2.6098453090899101E-2</v>
      </c>
      <c r="W9" s="17"/>
      <c r="X9" s="17">
        <v>1.8143310773026701E-2</v>
      </c>
      <c r="Y9" s="17">
        <v>1.1042846336449801E-2</v>
      </c>
      <c r="Z9" s="17">
        <v>2.57109325675891E-2</v>
      </c>
      <c r="AA9" s="17"/>
      <c r="AB9" s="17">
        <v>9.6842936621910399E-3</v>
      </c>
      <c r="AC9" s="17">
        <v>3.5200178181228101E-2</v>
      </c>
      <c r="AD9" s="17"/>
      <c r="AE9" s="17">
        <v>4.7004429601954903E-2</v>
      </c>
      <c r="AF9" s="17">
        <v>1.2135944461767899E-2</v>
      </c>
      <c r="AG9" s="17"/>
      <c r="AH9" s="17">
        <v>1.25296997149147E-2</v>
      </c>
      <c r="AI9" s="17">
        <v>2.9862828258427201E-2</v>
      </c>
      <c r="AJ9" s="17"/>
      <c r="AK9" s="17">
        <v>2.4867026488319802E-2</v>
      </c>
      <c r="AL9" s="17">
        <v>1.46653836796141E-2</v>
      </c>
      <c r="AM9" s="17">
        <v>2.28864294023731E-2</v>
      </c>
      <c r="AN9" s="17">
        <v>7.1474364759919499E-3</v>
      </c>
      <c r="AO9" s="17">
        <v>2.2836613566940299E-2</v>
      </c>
      <c r="AP9" s="17"/>
      <c r="AQ9" s="17">
        <v>7.9167662375553404E-3</v>
      </c>
      <c r="AR9" s="17">
        <v>2.0802397438470999E-2</v>
      </c>
      <c r="AS9" s="17"/>
      <c r="AT9" s="17">
        <v>2.1218860629929399E-2</v>
      </c>
      <c r="AU9" s="17">
        <v>1.57950789679774E-2</v>
      </c>
      <c r="AV9" s="17"/>
      <c r="AW9" s="17">
        <v>0</v>
      </c>
      <c r="AX9" s="17">
        <v>1.7248969441076699E-2</v>
      </c>
      <c r="AY9" s="17">
        <v>1.7823319848744398E-2</v>
      </c>
      <c r="AZ9" s="17">
        <v>6.5911574673280003E-3</v>
      </c>
      <c r="BA9" s="17">
        <v>3.6231451685606701E-2</v>
      </c>
      <c r="BB9" s="17"/>
      <c r="BC9" s="17">
        <v>3.3301704624495797E-2</v>
      </c>
      <c r="BD9" s="17"/>
      <c r="BE9" s="17">
        <v>1.7480664937378699E-2</v>
      </c>
      <c r="BF9" s="17">
        <v>2.23001713405372E-2</v>
      </c>
      <c r="BG9" s="17">
        <v>6.05147684282859E-3</v>
      </c>
      <c r="BH9" s="17">
        <v>2.3887809896218099E-2</v>
      </c>
      <c r="BI9" s="17"/>
      <c r="BJ9" s="17">
        <v>1.34096780592951E-2</v>
      </c>
      <c r="BK9" s="17"/>
      <c r="BL9" s="17">
        <v>1.73739791855607E-2</v>
      </c>
      <c r="BM9" s="17"/>
      <c r="BN9" s="17">
        <v>2.0396052920359401E-2</v>
      </c>
      <c r="BO9" s="17"/>
      <c r="BP9" s="17">
        <v>1.8333279244631101E-2</v>
      </c>
      <c r="BQ9" s="17">
        <v>1.8884311769841601E-2</v>
      </c>
    </row>
    <row r="10" spans="2:69" x14ac:dyDescent="0.35">
      <c r="B10" s="18" t="s">
        <v>433</v>
      </c>
      <c r="C10" s="17">
        <v>4.6930011209101501E-2</v>
      </c>
      <c r="D10" s="17">
        <v>5.5758207029809999E-2</v>
      </c>
      <c r="E10" s="17">
        <v>3.9486277512550703E-2</v>
      </c>
      <c r="F10" s="17"/>
      <c r="G10" s="17">
        <v>1.73991214210742E-2</v>
      </c>
      <c r="H10" s="17">
        <v>3.1629432629899E-2</v>
      </c>
      <c r="I10" s="17">
        <v>8.8919946299868807E-3</v>
      </c>
      <c r="J10" s="17">
        <v>3.9133527320141699E-2</v>
      </c>
      <c r="K10" s="17">
        <v>0.20834552171382401</v>
      </c>
      <c r="L10" s="17"/>
      <c r="M10" s="17">
        <v>1.73131843996817E-2</v>
      </c>
      <c r="N10" s="17">
        <v>4.1757773324710902E-2</v>
      </c>
      <c r="O10" s="17">
        <v>7.7144629049062302E-2</v>
      </c>
      <c r="P10" s="17">
        <v>3.7173950588124199E-2</v>
      </c>
      <c r="Q10" s="17">
        <v>4.7056090722274298E-2</v>
      </c>
      <c r="R10" s="17"/>
      <c r="S10" s="17">
        <v>3.6331011795471997E-2</v>
      </c>
      <c r="T10" s="17">
        <v>3.4602097950017598E-2</v>
      </c>
      <c r="U10" s="17">
        <v>8.7066778930837099E-2</v>
      </c>
      <c r="V10" s="17">
        <v>5.4020258903810299E-2</v>
      </c>
      <c r="W10" s="17"/>
      <c r="X10" s="17">
        <v>3.1538305306775198E-2</v>
      </c>
      <c r="Y10" s="17">
        <v>1.48329421754932E-2</v>
      </c>
      <c r="Z10" s="17">
        <v>0.19852456439414401</v>
      </c>
      <c r="AA10" s="17"/>
      <c r="AB10" s="17">
        <v>2.0483454857963199E-2</v>
      </c>
      <c r="AC10" s="17">
        <v>0.10129572031286201</v>
      </c>
      <c r="AD10" s="17"/>
      <c r="AE10" s="17">
        <v>6.40933948429043E-2</v>
      </c>
      <c r="AF10" s="17">
        <v>4.3465170768184701E-2</v>
      </c>
      <c r="AG10" s="17"/>
      <c r="AH10" s="17">
        <v>2.4369823840046899E-2</v>
      </c>
      <c r="AI10" s="17">
        <v>1.81735685666394E-2</v>
      </c>
      <c r="AJ10" s="17"/>
      <c r="AK10" s="17">
        <v>0.11683268092975101</v>
      </c>
      <c r="AL10" s="17">
        <v>5.6384659774636497E-2</v>
      </c>
      <c r="AM10" s="17">
        <v>2.8035471101592699E-2</v>
      </c>
      <c r="AN10" s="17">
        <v>4.8556918013500198E-2</v>
      </c>
      <c r="AO10" s="17">
        <v>0</v>
      </c>
      <c r="AP10" s="17"/>
      <c r="AQ10" s="17">
        <v>1.9553847043678799E-2</v>
      </c>
      <c r="AR10" s="17">
        <v>5.4418929624481499E-2</v>
      </c>
      <c r="AS10" s="17"/>
      <c r="AT10" s="17">
        <v>1.84022673536159E-2</v>
      </c>
      <c r="AU10" s="17">
        <v>6.0568010786496901E-2</v>
      </c>
      <c r="AV10" s="17"/>
      <c r="AW10" s="17">
        <v>1.37320953071028E-2</v>
      </c>
      <c r="AX10" s="17">
        <v>1.5931916811826E-2</v>
      </c>
      <c r="AY10" s="17">
        <v>0.118392169165251</v>
      </c>
      <c r="AZ10" s="17">
        <v>2.1060801113083501E-2</v>
      </c>
      <c r="BA10" s="17">
        <v>3.9010787079016201E-2</v>
      </c>
      <c r="BB10" s="17"/>
      <c r="BC10" s="17">
        <v>4.3124974992855898E-2</v>
      </c>
      <c r="BD10" s="17"/>
      <c r="BE10" s="17">
        <v>1.5412084907785799E-2</v>
      </c>
      <c r="BF10" s="17">
        <v>0.189861345089372</v>
      </c>
      <c r="BG10" s="17">
        <v>1.24781129244369E-2</v>
      </c>
      <c r="BH10" s="17">
        <v>2.1238142371635401E-2</v>
      </c>
      <c r="BI10" s="17"/>
      <c r="BJ10" s="17">
        <v>4.1617408311069401E-2</v>
      </c>
      <c r="BK10" s="17"/>
      <c r="BL10" s="17">
        <v>3.72740775364395E-2</v>
      </c>
      <c r="BM10" s="17"/>
      <c r="BN10" s="17">
        <v>6.6300257901289295E-2</v>
      </c>
      <c r="BO10" s="17"/>
      <c r="BP10" s="17">
        <v>4.7046892310574399E-2</v>
      </c>
      <c r="BQ10" s="17">
        <v>5.2861665941839102E-2</v>
      </c>
    </row>
    <row r="11" spans="2:69" x14ac:dyDescent="0.35">
      <c r="B11" s="18" t="s">
        <v>434</v>
      </c>
      <c r="C11" s="17">
        <v>0.26487623905913699</v>
      </c>
      <c r="D11" s="17">
        <v>0.28472754430077601</v>
      </c>
      <c r="E11" s="17">
        <v>0.24844027717901701</v>
      </c>
      <c r="F11" s="17"/>
      <c r="G11" s="17">
        <v>0.28195657514407102</v>
      </c>
      <c r="H11" s="17">
        <v>0.239426939034807</v>
      </c>
      <c r="I11" s="17">
        <v>0.26679419858791098</v>
      </c>
      <c r="J11" s="17">
        <v>0.25226685013318201</v>
      </c>
      <c r="K11" s="17">
        <v>0.28660162566778102</v>
      </c>
      <c r="L11" s="17"/>
      <c r="M11" s="17">
        <v>0.313867086466664</v>
      </c>
      <c r="N11" s="17">
        <v>0.27516444496933301</v>
      </c>
      <c r="O11" s="17">
        <v>0.208853152141005</v>
      </c>
      <c r="P11" s="17">
        <v>0.35290633301892499</v>
      </c>
      <c r="Q11" s="17">
        <v>0.208539804778926</v>
      </c>
      <c r="R11" s="17"/>
      <c r="S11" s="17">
        <v>0.21854494930127299</v>
      </c>
      <c r="T11" s="17">
        <v>0.21799170692240799</v>
      </c>
      <c r="U11" s="17">
        <v>0.2557585326797</v>
      </c>
      <c r="V11" s="17">
        <v>0.35184567740642297</v>
      </c>
      <c r="W11" s="17"/>
      <c r="X11" s="17">
        <v>0.27594615227626001</v>
      </c>
      <c r="Y11" s="17">
        <v>0.27047266213772603</v>
      </c>
      <c r="Z11" s="17">
        <v>0.17703896535948399</v>
      </c>
      <c r="AA11" s="17"/>
      <c r="AB11" s="17">
        <v>0.23347364650284</v>
      </c>
      <c r="AC11" s="17">
        <v>0.32942998244077998</v>
      </c>
      <c r="AD11" s="17"/>
      <c r="AE11" s="17">
        <v>0.29963328511913501</v>
      </c>
      <c r="AF11" s="17">
        <v>0.25799962160206003</v>
      </c>
      <c r="AG11" s="17"/>
      <c r="AH11" s="17">
        <v>0.29060824836888199</v>
      </c>
      <c r="AI11" s="17">
        <v>0.20047567214981801</v>
      </c>
      <c r="AJ11" s="17"/>
      <c r="AK11" s="17">
        <v>0.23326638227233201</v>
      </c>
      <c r="AL11" s="17">
        <v>0.28579129614753102</v>
      </c>
      <c r="AM11" s="17">
        <v>0.27998297784016202</v>
      </c>
      <c r="AN11" s="17">
        <v>0.22558988807866401</v>
      </c>
      <c r="AO11" s="17">
        <v>0.24670933364632899</v>
      </c>
      <c r="AP11" s="17"/>
      <c r="AQ11" s="17">
        <v>0.24792575070141001</v>
      </c>
      <c r="AR11" s="17">
        <v>0.26951314960821199</v>
      </c>
      <c r="AS11" s="17"/>
      <c r="AT11" s="17">
        <v>0.27942603858020398</v>
      </c>
      <c r="AU11" s="17">
        <v>0.260601851875158</v>
      </c>
      <c r="AV11" s="17"/>
      <c r="AW11" s="17">
        <v>0.212222413905891</v>
      </c>
      <c r="AX11" s="17">
        <v>0.25038934394610202</v>
      </c>
      <c r="AY11" s="17">
        <v>0.32167219590155599</v>
      </c>
      <c r="AZ11" s="17">
        <v>0.32866670409839199</v>
      </c>
      <c r="BA11" s="17">
        <v>0.175794256365253</v>
      </c>
      <c r="BB11" s="17"/>
      <c r="BC11" s="17">
        <v>0.17331500546644099</v>
      </c>
      <c r="BD11" s="17"/>
      <c r="BE11" s="17">
        <v>0.240121912370058</v>
      </c>
      <c r="BF11" s="17">
        <v>0.38399491044470602</v>
      </c>
      <c r="BG11" s="17">
        <v>0.31161683836438803</v>
      </c>
      <c r="BH11" s="17">
        <v>0.13895473462385999</v>
      </c>
      <c r="BI11" s="17"/>
      <c r="BJ11" s="17">
        <v>0.26028540923654198</v>
      </c>
      <c r="BK11" s="17"/>
      <c r="BL11" s="17">
        <v>0.28171545233219902</v>
      </c>
      <c r="BM11" s="17"/>
      <c r="BN11" s="17">
        <v>0.29529085317421</v>
      </c>
      <c r="BO11" s="17"/>
      <c r="BP11" s="17">
        <v>0.23689396111236699</v>
      </c>
      <c r="BQ11" s="17">
        <v>0.40060593095181302</v>
      </c>
    </row>
    <row r="12" spans="2:69" x14ac:dyDescent="0.35">
      <c r="B12" s="18" t="s">
        <v>435</v>
      </c>
      <c r="C12" s="17">
        <v>0.646138687803963</v>
      </c>
      <c r="D12" s="17">
        <v>0.62385016630323298</v>
      </c>
      <c r="E12" s="17">
        <v>0.66448546458035695</v>
      </c>
      <c r="F12" s="17"/>
      <c r="G12" s="17">
        <v>0.66670481571842</v>
      </c>
      <c r="H12" s="17">
        <v>0.68935173270807504</v>
      </c>
      <c r="I12" s="17">
        <v>0.68220499455280603</v>
      </c>
      <c r="J12" s="17">
        <v>0.67749019814464195</v>
      </c>
      <c r="K12" s="17">
        <v>0.43011818566828502</v>
      </c>
      <c r="L12" s="17"/>
      <c r="M12" s="17">
        <v>0.57958808239168702</v>
      </c>
      <c r="N12" s="17">
        <v>0.65440875668991705</v>
      </c>
      <c r="O12" s="17">
        <v>0.65251801842873902</v>
      </c>
      <c r="P12" s="17">
        <v>0.56873467697409497</v>
      </c>
      <c r="Q12" s="17">
        <v>0.71817605862673795</v>
      </c>
      <c r="R12" s="17"/>
      <c r="S12" s="17">
        <v>0.721150965863116</v>
      </c>
      <c r="T12" s="17">
        <v>0.70846283887663097</v>
      </c>
      <c r="U12" s="17">
        <v>0.60953909573602105</v>
      </c>
      <c r="V12" s="17">
        <v>0.53998518888839997</v>
      </c>
      <c r="W12" s="17"/>
      <c r="X12" s="17">
        <v>0.649390218769893</v>
      </c>
      <c r="Y12" s="17">
        <v>0.67404334881421202</v>
      </c>
      <c r="Z12" s="17">
        <v>0.58851671640915404</v>
      </c>
      <c r="AA12" s="17"/>
      <c r="AB12" s="17">
        <v>0.71918146651810999</v>
      </c>
      <c r="AC12" s="17">
        <v>0.49598596444068999</v>
      </c>
      <c r="AD12" s="17"/>
      <c r="AE12" s="17">
        <v>0.55620321937245998</v>
      </c>
      <c r="AF12" s="17">
        <v>0.66420538166226994</v>
      </c>
      <c r="AG12" s="17"/>
      <c r="AH12" s="17">
        <v>0.64926238989459195</v>
      </c>
      <c r="AI12" s="17">
        <v>0.71799548124948398</v>
      </c>
      <c r="AJ12" s="17"/>
      <c r="AK12" s="17">
        <v>0.57329752057013195</v>
      </c>
      <c r="AL12" s="17">
        <v>0.61051596888966897</v>
      </c>
      <c r="AM12" s="17">
        <v>0.65519854007304201</v>
      </c>
      <c r="AN12" s="17">
        <v>0.70943504404339797</v>
      </c>
      <c r="AO12" s="17">
        <v>0.69787300299553001</v>
      </c>
      <c r="AP12" s="17"/>
      <c r="AQ12" s="17">
        <v>0.69889652566351601</v>
      </c>
      <c r="AR12" s="17">
        <v>0.63170645613284104</v>
      </c>
      <c r="AS12" s="17"/>
      <c r="AT12" s="17">
        <v>0.65303298476328497</v>
      </c>
      <c r="AU12" s="17">
        <v>0.64351661787477599</v>
      </c>
      <c r="AV12" s="17"/>
      <c r="AW12" s="17">
        <v>0.77404549078700602</v>
      </c>
      <c r="AX12" s="17">
        <v>0.70666667641341196</v>
      </c>
      <c r="AY12" s="17">
        <v>0.49463730717412802</v>
      </c>
      <c r="AZ12" s="17">
        <v>0.60106599280361805</v>
      </c>
      <c r="BA12" s="17">
        <v>0.72540221898492196</v>
      </c>
      <c r="BB12" s="17"/>
      <c r="BC12" s="17">
        <v>0.73225093341832104</v>
      </c>
      <c r="BD12" s="17"/>
      <c r="BE12" s="17">
        <v>0.71789375880107997</v>
      </c>
      <c r="BF12" s="17">
        <v>0.37978250764633598</v>
      </c>
      <c r="BG12" s="17">
        <v>0.624300914025673</v>
      </c>
      <c r="BH12" s="17">
        <v>0.79936218158137196</v>
      </c>
      <c r="BI12" s="17"/>
      <c r="BJ12" s="17">
        <v>0.66111596616513502</v>
      </c>
      <c r="BK12" s="17"/>
      <c r="BL12" s="17">
        <v>0.63330621529050302</v>
      </c>
      <c r="BM12" s="17"/>
      <c r="BN12" s="17">
        <v>0.57875713507831394</v>
      </c>
      <c r="BO12" s="17"/>
      <c r="BP12" s="17">
        <v>0.67856393268517701</v>
      </c>
      <c r="BQ12" s="17">
        <v>0.47288058544530498</v>
      </c>
    </row>
    <row r="13" spans="2:69" x14ac:dyDescent="0.35">
      <c r="B13" s="18" t="s">
        <v>436</v>
      </c>
      <c r="C13" s="17">
        <v>2.4020460623774598E-2</v>
      </c>
      <c r="D13" s="17">
        <v>1.7309061543622599E-2</v>
      </c>
      <c r="E13" s="17">
        <v>2.9792577317278E-2</v>
      </c>
      <c r="F13" s="17"/>
      <c r="G13" s="17">
        <v>2.0061228840498001E-2</v>
      </c>
      <c r="H13" s="17">
        <v>2.38137273968765E-2</v>
      </c>
      <c r="I13" s="17">
        <v>2.68411083960306E-2</v>
      </c>
      <c r="J13" s="17">
        <v>2.53658629541939E-2</v>
      </c>
      <c r="K13" s="17">
        <v>2.63766312169019E-2</v>
      </c>
      <c r="L13" s="17"/>
      <c r="M13" s="17">
        <v>6.5446532859879503E-2</v>
      </c>
      <c r="N13" s="17">
        <v>1.8447416811245301E-2</v>
      </c>
      <c r="O13" s="17">
        <v>2.9145313921786001E-2</v>
      </c>
      <c r="P13" s="17">
        <v>1.92838440688132E-2</v>
      </c>
      <c r="Q13" s="17">
        <v>1.29896395460557E-2</v>
      </c>
      <c r="R13" s="17"/>
      <c r="S13" s="17">
        <v>6.7337465048961402E-3</v>
      </c>
      <c r="T13" s="17">
        <v>3.2698503498308502E-2</v>
      </c>
      <c r="U13" s="17">
        <v>3.10184541463954E-2</v>
      </c>
      <c r="V13" s="17">
        <v>2.8050421710467201E-2</v>
      </c>
      <c r="W13" s="17"/>
      <c r="X13" s="17">
        <v>2.4982012874045601E-2</v>
      </c>
      <c r="Y13" s="17">
        <v>2.9608200536118699E-2</v>
      </c>
      <c r="Z13" s="17">
        <v>1.02088212696294E-2</v>
      </c>
      <c r="AA13" s="17"/>
      <c r="AB13" s="17">
        <v>1.7177138458895201E-2</v>
      </c>
      <c r="AC13" s="17">
        <v>3.8088154624439402E-2</v>
      </c>
      <c r="AD13" s="17"/>
      <c r="AE13" s="17">
        <v>3.3065671063545597E-2</v>
      </c>
      <c r="AF13" s="17">
        <v>2.2193881505717002E-2</v>
      </c>
      <c r="AG13" s="17"/>
      <c r="AH13" s="17">
        <v>2.32298381815642E-2</v>
      </c>
      <c r="AI13" s="17">
        <v>3.3492449775631997E-2</v>
      </c>
      <c r="AJ13" s="17"/>
      <c r="AK13" s="17">
        <v>5.1736389739465503E-2</v>
      </c>
      <c r="AL13" s="17">
        <v>3.2642691508549898E-2</v>
      </c>
      <c r="AM13" s="17">
        <v>1.3896581582829901E-2</v>
      </c>
      <c r="AN13" s="17">
        <v>9.2707133884459506E-3</v>
      </c>
      <c r="AO13" s="17">
        <v>3.25810497912013E-2</v>
      </c>
      <c r="AP13" s="17"/>
      <c r="AQ13" s="17">
        <v>2.5707110353839401E-2</v>
      </c>
      <c r="AR13" s="17">
        <v>2.35590671959937E-2</v>
      </c>
      <c r="AS13" s="17"/>
      <c r="AT13" s="17">
        <v>2.7919848672965802E-2</v>
      </c>
      <c r="AU13" s="17">
        <v>1.95184404955915E-2</v>
      </c>
      <c r="AV13" s="17"/>
      <c r="AW13" s="17">
        <v>0</v>
      </c>
      <c r="AX13" s="17">
        <v>9.7630933875834502E-3</v>
      </c>
      <c r="AY13" s="17">
        <v>4.7475007910320902E-2</v>
      </c>
      <c r="AZ13" s="17">
        <v>4.2615344517578098E-2</v>
      </c>
      <c r="BA13" s="17">
        <v>2.3561285885202701E-2</v>
      </c>
      <c r="BB13" s="17"/>
      <c r="BC13" s="17">
        <v>1.80073814978855E-2</v>
      </c>
      <c r="BD13" s="17"/>
      <c r="BE13" s="17">
        <v>9.0915789836970799E-3</v>
      </c>
      <c r="BF13" s="17">
        <v>2.4061065479048901E-2</v>
      </c>
      <c r="BG13" s="17">
        <v>4.5552657842674003E-2</v>
      </c>
      <c r="BH13" s="17">
        <v>1.6557131526914699E-2</v>
      </c>
      <c r="BI13" s="17"/>
      <c r="BJ13" s="17">
        <v>2.35715382279581E-2</v>
      </c>
      <c r="BK13" s="17"/>
      <c r="BL13" s="17">
        <v>3.0330275655298101E-2</v>
      </c>
      <c r="BM13" s="17"/>
      <c r="BN13" s="17">
        <v>3.9255700925827502E-2</v>
      </c>
      <c r="BO13" s="17"/>
      <c r="BP13" s="17">
        <v>1.9161934647250502E-2</v>
      </c>
      <c r="BQ13" s="17">
        <v>5.4767505891201398E-2</v>
      </c>
    </row>
    <row r="14" spans="2:69" x14ac:dyDescent="0.35">
      <c r="B14" s="18" t="s">
        <v>437</v>
      </c>
      <c r="C14" s="21">
        <v>6.4964612513125103E-2</v>
      </c>
      <c r="D14" s="21">
        <v>7.4113227852368499E-2</v>
      </c>
      <c r="E14" s="21">
        <v>5.7281680923347802E-2</v>
      </c>
      <c r="F14" s="21"/>
      <c r="G14" s="21">
        <v>3.1277380297010902E-2</v>
      </c>
      <c r="H14" s="21">
        <v>4.7407600860241303E-2</v>
      </c>
      <c r="I14" s="21">
        <v>2.41596984632521E-2</v>
      </c>
      <c r="J14" s="21">
        <v>4.4877088767981702E-2</v>
      </c>
      <c r="K14" s="21">
        <v>0.25690355744703203</v>
      </c>
      <c r="L14" s="21"/>
      <c r="M14" s="21">
        <v>4.10982982817698E-2</v>
      </c>
      <c r="N14" s="21">
        <v>5.1979381529504598E-2</v>
      </c>
      <c r="O14" s="21">
        <v>0.10948351550847001</v>
      </c>
      <c r="P14" s="21">
        <v>5.9075145938166297E-2</v>
      </c>
      <c r="Q14" s="21">
        <v>6.0294497048280597E-2</v>
      </c>
      <c r="R14" s="21"/>
      <c r="S14" s="21">
        <v>5.35703383307152E-2</v>
      </c>
      <c r="T14" s="21">
        <v>4.0846950702652797E-2</v>
      </c>
      <c r="U14" s="21">
        <v>0.10368391743788299</v>
      </c>
      <c r="V14" s="21">
        <v>8.0118711994709504E-2</v>
      </c>
      <c r="W14" s="21"/>
      <c r="X14" s="21">
        <v>4.9681616079801899E-2</v>
      </c>
      <c r="Y14" s="21">
        <v>2.5875788511942902E-2</v>
      </c>
      <c r="Z14" s="21">
        <v>0.22423549696173301</v>
      </c>
      <c r="AA14" s="21"/>
      <c r="AB14" s="21">
        <v>3.0167748520154199E-2</v>
      </c>
      <c r="AC14" s="21">
        <v>0.13649589849409</v>
      </c>
      <c r="AD14" s="21"/>
      <c r="AE14" s="21">
        <v>0.11109782444485899</v>
      </c>
      <c r="AF14" s="21">
        <v>5.5601115229952702E-2</v>
      </c>
      <c r="AG14" s="21"/>
      <c r="AH14" s="21">
        <v>3.6899523554961601E-2</v>
      </c>
      <c r="AI14" s="21">
        <v>4.80363968250666E-2</v>
      </c>
      <c r="AJ14" s="21"/>
      <c r="AK14" s="21">
        <v>0.141699707418071</v>
      </c>
      <c r="AL14" s="21">
        <v>7.1050043454250603E-2</v>
      </c>
      <c r="AM14" s="21">
        <v>5.0921900503965799E-2</v>
      </c>
      <c r="AN14" s="21">
        <v>5.5704354489492201E-2</v>
      </c>
      <c r="AO14" s="21">
        <v>2.2836613566940299E-2</v>
      </c>
      <c r="AP14" s="21"/>
      <c r="AQ14" s="21">
        <v>2.74706132812342E-2</v>
      </c>
      <c r="AR14" s="21">
        <v>7.5221327062952495E-2</v>
      </c>
      <c r="AS14" s="21"/>
      <c r="AT14" s="21">
        <v>3.96211279835453E-2</v>
      </c>
      <c r="AU14" s="21">
        <v>7.6363089754474298E-2</v>
      </c>
      <c r="AV14" s="21"/>
      <c r="AW14" s="21">
        <v>1.37320953071028E-2</v>
      </c>
      <c r="AX14" s="21">
        <v>3.3180886252902698E-2</v>
      </c>
      <c r="AY14" s="21">
        <v>0.13621548901399499</v>
      </c>
      <c r="AZ14" s="21">
        <v>2.7651958580411501E-2</v>
      </c>
      <c r="BA14" s="21">
        <v>7.5242238764622896E-2</v>
      </c>
      <c r="BB14" s="21"/>
      <c r="BC14" s="21">
        <v>7.6426679617351695E-2</v>
      </c>
      <c r="BD14" s="21"/>
      <c r="BE14" s="21">
        <v>3.28927498451645E-2</v>
      </c>
      <c r="BF14" s="21">
        <v>0.21216151642990899</v>
      </c>
      <c r="BG14" s="21">
        <v>1.85295897672655E-2</v>
      </c>
      <c r="BH14" s="21">
        <v>4.51259522678535E-2</v>
      </c>
      <c r="BI14" s="21"/>
      <c r="BJ14" s="21">
        <v>5.5027086370364499E-2</v>
      </c>
      <c r="BK14" s="21"/>
      <c r="BL14" s="21">
        <v>5.4648056722000203E-2</v>
      </c>
      <c r="BM14" s="21"/>
      <c r="BN14" s="21">
        <v>8.6696310821648803E-2</v>
      </c>
      <c r="BO14" s="21"/>
      <c r="BP14" s="21">
        <v>6.5380171555205494E-2</v>
      </c>
      <c r="BQ14" s="21">
        <v>7.1745977711680703E-2</v>
      </c>
    </row>
    <row r="15" spans="2:69" x14ac:dyDescent="0.35">
      <c r="B15" s="18" t="s">
        <v>438</v>
      </c>
      <c r="C15" s="21">
        <v>0.91101492686310004</v>
      </c>
      <c r="D15" s="21">
        <v>0.90857771060400905</v>
      </c>
      <c r="E15" s="21">
        <v>0.91292574175937402</v>
      </c>
      <c r="F15" s="21"/>
      <c r="G15" s="21">
        <v>0.94866139086249102</v>
      </c>
      <c r="H15" s="21">
        <v>0.92877867174288198</v>
      </c>
      <c r="I15" s="21">
        <v>0.94899919314071701</v>
      </c>
      <c r="J15" s="21">
        <v>0.92975704827782402</v>
      </c>
      <c r="K15" s="21">
        <v>0.71671981133606599</v>
      </c>
      <c r="L15" s="21"/>
      <c r="M15" s="21">
        <v>0.89345516885835097</v>
      </c>
      <c r="N15" s="21">
        <v>0.92957320165924995</v>
      </c>
      <c r="O15" s="21">
        <v>0.86137117056974399</v>
      </c>
      <c r="P15" s="21">
        <v>0.92164100999302001</v>
      </c>
      <c r="Q15" s="21">
        <v>0.92671586340566403</v>
      </c>
      <c r="R15" s="21"/>
      <c r="S15" s="21">
        <v>0.939695915164389</v>
      </c>
      <c r="T15" s="21">
        <v>0.92645454579903896</v>
      </c>
      <c r="U15" s="21">
        <v>0.865297628415721</v>
      </c>
      <c r="V15" s="21">
        <v>0.891830866294823</v>
      </c>
      <c r="W15" s="21"/>
      <c r="X15" s="21">
        <v>0.92533637104615196</v>
      </c>
      <c r="Y15" s="21">
        <v>0.94451601095193805</v>
      </c>
      <c r="Z15" s="21">
        <v>0.76555568176863797</v>
      </c>
      <c r="AA15" s="21"/>
      <c r="AB15" s="21">
        <v>0.95265511302095096</v>
      </c>
      <c r="AC15" s="21">
        <v>0.82541594688147002</v>
      </c>
      <c r="AD15" s="21"/>
      <c r="AE15" s="21">
        <v>0.85583650449159498</v>
      </c>
      <c r="AF15" s="21">
        <v>0.92220500326432997</v>
      </c>
      <c r="AG15" s="21"/>
      <c r="AH15" s="21">
        <v>0.93987063826347395</v>
      </c>
      <c r="AI15" s="21">
        <v>0.91847115339930097</v>
      </c>
      <c r="AJ15" s="21"/>
      <c r="AK15" s="21">
        <v>0.80656390284246404</v>
      </c>
      <c r="AL15" s="21">
        <v>0.89630726503719904</v>
      </c>
      <c r="AM15" s="21">
        <v>0.93518151791320403</v>
      </c>
      <c r="AN15" s="21">
        <v>0.93502493212206195</v>
      </c>
      <c r="AO15" s="21">
        <v>0.94458233664185798</v>
      </c>
      <c r="AP15" s="21"/>
      <c r="AQ15" s="21">
        <v>0.946822276364926</v>
      </c>
      <c r="AR15" s="21">
        <v>0.90121960574105398</v>
      </c>
      <c r="AS15" s="21"/>
      <c r="AT15" s="21">
        <v>0.93245902334348896</v>
      </c>
      <c r="AU15" s="21">
        <v>0.90411846974993404</v>
      </c>
      <c r="AV15" s="21"/>
      <c r="AW15" s="21">
        <v>0.98626790469289705</v>
      </c>
      <c r="AX15" s="21">
        <v>0.95705602035951398</v>
      </c>
      <c r="AY15" s="21">
        <v>0.81630950307568395</v>
      </c>
      <c r="AZ15" s="21">
        <v>0.92973269690200999</v>
      </c>
      <c r="BA15" s="21">
        <v>0.901196475350174</v>
      </c>
      <c r="BB15" s="21"/>
      <c r="BC15" s="21">
        <v>0.905565938884763</v>
      </c>
      <c r="BD15" s="21"/>
      <c r="BE15" s="21">
        <v>0.95801567117113895</v>
      </c>
      <c r="BF15" s="21">
        <v>0.76377741809104205</v>
      </c>
      <c r="BG15" s="21">
        <v>0.93591775239006003</v>
      </c>
      <c r="BH15" s="21">
        <v>0.93831691620523205</v>
      </c>
      <c r="BI15" s="21"/>
      <c r="BJ15" s="21">
        <v>0.92140137540167699</v>
      </c>
      <c r="BK15" s="21"/>
      <c r="BL15" s="21">
        <v>0.91502166762270198</v>
      </c>
      <c r="BM15" s="21"/>
      <c r="BN15" s="21">
        <v>0.87404798825252406</v>
      </c>
      <c r="BO15" s="21"/>
      <c r="BP15" s="21">
        <v>0.91545789379754405</v>
      </c>
      <c r="BQ15" s="21">
        <v>0.87348651639711805</v>
      </c>
    </row>
    <row r="16" spans="2:69" x14ac:dyDescent="0.35">
      <c r="B16" s="18" t="s">
        <v>261</v>
      </c>
      <c r="C16" s="22">
        <v>-0.84605031434997502</v>
      </c>
      <c r="D16" s="22">
        <v>-0.83446448275163998</v>
      </c>
      <c r="E16" s="22">
        <v>-0.85564406083602595</v>
      </c>
      <c r="F16" s="22"/>
      <c r="G16" s="22">
        <v>-0.91738401056548002</v>
      </c>
      <c r="H16" s="22">
        <v>-0.88137107088264099</v>
      </c>
      <c r="I16" s="22">
        <v>-0.92483949467746496</v>
      </c>
      <c r="J16" s="22">
        <v>-0.88487995950984299</v>
      </c>
      <c r="K16" s="22">
        <v>-0.45981625388903402</v>
      </c>
      <c r="L16" s="22"/>
      <c r="M16" s="22">
        <v>-0.85235687057658105</v>
      </c>
      <c r="N16" s="22">
        <v>-0.87759382012974596</v>
      </c>
      <c r="O16" s="22">
        <v>-0.75188765506127497</v>
      </c>
      <c r="P16" s="22">
        <v>-0.86256586405485403</v>
      </c>
      <c r="Q16" s="22">
        <v>-0.86642136635738298</v>
      </c>
      <c r="R16" s="22"/>
      <c r="S16" s="22">
        <v>-0.88612557683367399</v>
      </c>
      <c r="T16" s="22">
        <v>-0.88560759509638598</v>
      </c>
      <c r="U16" s="22">
        <v>-0.76161371097783803</v>
      </c>
      <c r="V16" s="22">
        <v>-0.81171215430011401</v>
      </c>
      <c r="W16" s="22"/>
      <c r="X16" s="22">
        <v>-0.87565475496635004</v>
      </c>
      <c r="Y16" s="22">
        <v>-0.91864022243999499</v>
      </c>
      <c r="Z16" s="22">
        <v>-0.54132018480690502</v>
      </c>
      <c r="AA16" s="22"/>
      <c r="AB16" s="22">
        <v>-0.92248736450079605</v>
      </c>
      <c r="AC16" s="22">
        <v>-0.68892004838737997</v>
      </c>
      <c r="AD16" s="22"/>
      <c r="AE16" s="22">
        <v>-0.74473868004673605</v>
      </c>
      <c r="AF16" s="22">
        <v>-0.86660388803437804</v>
      </c>
      <c r="AG16" s="22"/>
      <c r="AH16" s="22">
        <v>-0.90297111470851299</v>
      </c>
      <c r="AI16" s="22">
        <v>-0.87043475657423497</v>
      </c>
      <c r="AJ16" s="22"/>
      <c r="AK16" s="22">
        <v>-0.66486419542439301</v>
      </c>
      <c r="AL16" s="22">
        <v>-0.82525722158294901</v>
      </c>
      <c r="AM16" s="22">
        <v>-0.88425961740923897</v>
      </c>
      <c r="AN16" s="22">
        <v>-0.87932057763256999</v>
      </c>
      <c r="AO16" s="22">
        <v>-0.92174572307491798</v>
      </c>
      <c r="AP16" s="22"/>
      <c r="AQ16" s="22">
        <v>-0.91935166308369198</v>
      </c>
      <c r="AR16" s="22">
        <v>-0.82599827867810105</v>
      </c>
      <c r="AS16" s="22"/>
      <c r="AT16" s="22">
        <v>-0.89283789535994396</v>
      </c>
      <c r="AU16" s="22">
        <v>-0.82775537999546001</v>
      </c>
      <c r="AV16" s="22"/>
      <c r="AW16" s="22">
        <v>-0.97253580938579398</v>
      </c>
      <c r="AX16" s="22">
        <v>-0.92387513410661104</v>
      </c>
      <c r="AY16" s="22">
        <v>-0.68009401406168901</v>
      </c>
      <c r="AZ16" s="22">
        <v>-0.90208073832159896</v>
      </c>
      <c r="BA16" s="22">
        <v>-0.825954236585552</v>
      </c>
      <c r="BB16" s="22"/>
      <c r="BC16" s="22">
        <v>-0.82913925926741106</v>
      </c>
      <c r="BD16" s="22"/>
      <c r="BE16" s="22">
        <v>-0.92512292132597396</v>
      </c>
      <c r="BF16" s="22">
        <v>-0.55161590166113295</v>
      </c>
      <c r="BG16" s="22">
        <v>-0.91738816262279499</v>
      </c>
      <c r="BH16" s="22">
        <v>-0.89319096393737896</v>
      </c>
      <c r="BI16" s="22"/>
      <c r="BJ16" s="22">
        <v>-0.86637428903131297</v>
      </c>
      <c r="BK16" s="22"/>
      <c r="BL16" s="22">
        <v>-0.86037361090070197</v>
      </c>
      <c r="BM16" s="22"/>
      <c r="BN16" s="22">
        <v>-0.78735167743087497</v>
      </c>
      <c r="BO16" s="22"/>
      <c r="BP16" s="22">
        <v>-0.85007772224233802</v>
      </c>
      <c r="BQ16" s="22">
        <v>-0.80174053868543704</v>
      </c>
    </row>
    <row r="17" spans="2:2" x14ac:dyDescent="0.35">
      <c r="B17" s="16"/>
    </row>
    <row r="18" spans="2:2" x14ac:dyDescent="0.35">
      <c r="B18" t="s">
        <v>98</v>
      </c>
    </row>
    <row r="19" spans="2:2" x14ac:dyDescent="0.35">
      <c r="B19" t="s">
        <v>99</v>
      </c>
    </row>
    <row r="21" spans="2:2" x14ac:dyDescent="0.35">
      <c r="B21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B2:BQ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443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432</v>
      </c>
      <c r="C9" s="17">
        <v>0.46391540855581898</v>
      </c>
      <c r="D9" s="17">
        <v>0.43395123815729802</v>
      </c>
      <c r="E9" s="17">
        <v>0.48846591198905098</v>
      </c>
      <c r="F9" s="17"/>
      <c r="G9" s="17">
        <v>0.44103449592965199</v>
      </c>
      <c r="H9" s="17">
        <v>0.51420318617191496</v>
      </c>
      <c r="I9" s="17">
        <v>0.428070601166539</v>
      </c>
      <c r="J9" s="17">
        <v>0.42027935336091699</v>
      </c>
      <c r="K9" s="17">
        <v>0.52588985111846798</v>
      </c>
      <c r="L9" s="17"/>
      <c r="M9" s="17">
        <v>0.31774624140350399</v>
      </c>
      <c r="N9" s="17">
        <v>0.49002993965840003</v>
      </c>
      <c r="O9" s="17">
        <v>0.51189753524392101</v>
      </c>
      <c r="P9" s="17">
        <v>0.37947687988776502</v>
      </c>
      <c r="Q9" s="17">
        <v>0.49272352374470202</v>
      </c>
      <c r="R9" s="17"/>
      <c r="S9" s="17">
        <v>0.57881901841160199</v>
      </c>
      <c r="T9" s="17">
        <v>0.46384094425313199</v>
      </c>
      <c r="U9" s="17">
        <v>0.50853579977525998</v>
      </c>
      <c r="V9" s="17">
        <v>0.33488724578398699</v>
      </c>
      <c r="W9" s="17"/>
      <c r="X9" s="17">
        <v>0.43844606904585298</v>
      </c>
      <c r="Y9" s="17">
        <v>0.46086745112569799</v>
      </c>
      <c r="Z9" s="17">
        <v>0.65409956836359695</v>
      </c>
      <c r="AA9" s="17"/>
      <c r="AB9" s="17">
        <v>0.50474078240325904</v>
      </c>
      <c r="AC9" s="17">
        <v>0.37999142355099402</v>
      </c>
      <c r="AD9" s="17"/>
      <c r="AE9" s="17">
        <v>0.485290295922084</v>
      </c>
      <c r="AF9" s="17">
        <v>0.459110560684518</v>
      </c>
      <c r="AG9" s="17"/>
      <c r="AH9" s="17">
        <v>0.42796158637030601</v>
      </c>
      <c r="AI9" s="17">
        <v>0.560489253957828</v>
      </c>
      <c r="AJ9" s="17"/>
      <c r="AK9" s="17">
        <v>0.49185668772608998</v>
      </c>
      <c r="AL9" s="17">
        <v>0.43053602365841398</v>
      </c>
      <c r="AM9" s="17">
        <v>0.452447943608007</v>
      </c>
      <c r="AN9" s="17">
        <v>0.48571885246505903</v>
      </c>
      <c r="AO9" s="17">
        <v>0.55429035497040102</v>
      </c>
      <c r="AP9" s="17"/>
      <c r="AQ9" s="17">
        <v>0.41087092910281497</v>
      </c>
      <c r="AR9" s="17">
        <v>0.47842605280128297</v>
      </c>
      <c r="AS9" s="17"/>
      <c r="AT9" s="17">
        <v>0.41408346277441799</v>
      </c>
      <c r="AU9" s="17">
        <v>0.49268630823894799</v>
      </c>
      <c r="AV9" s="17"/>
      <c r="AW9" s="17">
        <v>0.38607697300729099</v>
      </c>
      <c r="AX9" s="17">
        <v>0.48151762254068903</v>
      </c>
      <c r="AY9" s="17">
        <v>0.39858471733690898</v>
      </c>
      <c r="AZ9" s="17">
        <v>0.425300094859549</v>
      </c>
      <c r="BA9" s="17">
        <v>0.61940828669523096</v>
      </c>
      <c r="BB9" s="17"/>
      <c r="BC9" s="17">
        <v>0.56840456110466797</v>
      </c>
      <c r="BD9" s="17"/>
      <c r="BE9" s="17">
        <v>0.49025772003879903</v>
      </c>
      <c r="BF9" s="17">
        <v>0.34059848613502303</v>
      </c>
      <c r="BG9" s="17">
        <v>0.44424084964348198</v>
      </c>
      <c r="BH9" s="17">
        <v>0.60590519954965705</v>
      </c>
      <c r="BI9" s="17"/>
      <c r="BJ9" s="17">
        <v>0.45859757656701899</v>
      </c>
      <c r="BK9" s="17"/>
      <c r="BL9" s="17">
        <v>0.42737090351548201</v>
      </c>
      <c r="BM9" s="17"/>
      <c r="BN9" s="17">
        <v>0.41289197253597398</v>
      </c>
      <c r="BO9" s="17"/>
      <c r="BP9" s="17">
        <v>0.502179765598461</v>
      </c>
      <c r="BQ9" s="17">
        <v>0.25680390750000598</v>
      </c>
    </row>
    <row r="10" spans="2:69" x14ac:dyDescent="0.35">
      <c r="B10" s="18" t="s">
        <v>433</v>
      </c>
      <c r="C10" s="17">
        <v>0.396321310253551</v>
      </c>
      <c r="D10" s="17">
        <v>0.40447142781499301</v>
      </c>
      <c r="E10" s="17">
        <v>0.39011877959663099</v>
      </c>
      <c r="F10" s="17"/>
      <c r="G10" s="17">
        <v>0.42980242450857198</v>
      </c>
      <c r="H10" s="17">
        <v>0.33724949309883701</v>
      </c>
      <c r="I10" s="17">
        <v>0.41245914236158399</v>
      </c>
      <c r="J10" s="17">
        <v>0.453080410405859</v>
      </c>
      <c r="K10" s="17">
        <v>0.34776018356031602</v>
      </c>
      <c r="L10" s="17"/>
      <c r="M10" s="17">
        <v>0.49361742598296199</v>
      </c>
      <c r="N10" s="17">
        <v>0.39486824867721598</v>
      </c>
      <c r="O10" s="17">
        <v>0.33643203952917999</v>
      </c>
      <c r="P10" s="17">
        <v>0.49664034657443901</v>
      </c>
      <c r="Q10" s="17">
        <v>0.33644286328046102</v>
      </c>
      <c r="R10" s="17"/>
      <c r="S10" s="17">
        <v>0.35115308410570001</v>
      </c>
      <c r="T10" s="17">
        <v>0.40718958518424703</v>
      </c>
      <c r="U10" s="17">
        <v>0.29957587226066601</v>
      </c>
      <c r="V10" s="17">
        <v>0.47914142028489898</v>
      </c>
      <c r="W10" s="17"/>
      <c r="X10" s="17">
        <v>0.41356430996138099</v>
      </c>
      <c r="Y10" s="17">
        <v>0.41163420553642099</v>
      </c>
      <c r="Z10" s="17">
        <v>0.25150964295782702</v>
      </c>
      <c r="AA10" s="17"/>
      <c r="AB10" s="17">
        <v>0.378770569199601</v>
      </c>
      <c r="AC10" s="17">
        <v>0.43240005222758499</v>
      </c>
      <c r="AD10" s="17"/>
      <c r="AE10" s="17">
        <v>0.38189317861482902</v>
      </c>
      <c r="AF10" s="17">
        <v>0.39959299340561799</v>
      </c>
      <c r="AG10" s="17"/>
      <c r="AH10" s="17">
        <v>0.42735787023851601</v>
      </c>
      <c r="AI10" s="17">
        <v>0.31504592934943698</v>
      </c>
      <c r="AJ10" s="17"/>
      <c r="AK10" s="17">
        <v>0.32416676420048501</v>
      </c>
      <c r="AL10" s="17">
        <v>0.43387625606938202</v>
      </c>
      <c r="AM10" s="17">
        <v>0.41196685946395301</v>
      </c>
      <c r="AN10" s="17">
        <v>0.40491424612752502</v>
      </c>
      <c r="AO10" s="17">
        <v>0.26546635934846702</v>
      </c>
      <c r="AP10" s="17"/>
      <c r="AQ10" s="17">
        <v>0.430152278095214</v>
      </c>
      <c r="AR10" s="17">
        <v>0.38706664051426198</v>
      </c>
      <c r="AS10" s="17"/>
      <c r="AT10" s="17">
        <v>0.420964840857044</v>
      </c>
      <c r="AU10" s="17">
        <v>0.38105631104289001</v>
      </c>
      <c r="AV10" s="17"/>
      <c r="AW10" s="17">
        <v>0.43820513863570798</v>
      </c>
      <c r="AX10" s="17">
        <v>0.40915738197282198</v>
      </c>
      <c r="AY10" s="17">
        <v>0.39624449361223102</v>
      </c>
      <c r="AZ10" s="17">
        <v>0.45617582382837402</v>
      </c>
      <c r="BA10" s="17">
        <v>0.33731710499502898</v>
      </c>
      <c r="BB10" s="17"/>
      <c r="BC10" s="17">
        <v>0.34249593478334101</v>
      </c>
      <c r="BD10" s="17"/>
      <c r="BE10" s="17">
        <v>0.38809910311583301</v>
      </c>
      <c r="BF10" s="17">
        <v>0.44220802861709102</v>
      </c>
      <c r="BG10" s="17">
        <v>0.41259317111877503</v>
      </c>
      <c r="BH10" s="17">
        <v>0.32976387765503001</v>
      </c>
      <c r="BI10" s="17"/>
      <c r="BJ10" s="17">
        <v>0.40271068742044902</v>
      </c>
      <c r="BK10" s="17"/>
      <c r="BL10" s="17">
        <v>0.41204902925172898</v>
      </c>
      <c r="BM10" s="17"/>
      <c r="BN10" s="17">
        <v>0.40247228710099903</v>
      </c>
      <c r="BO10" s="17"/>
      <c r="BP10" s="17">
        <v>0.393740368226765</v>
      </c>
      <c r="BQ10" s="17">
        <v>0.41096474713730202</v>
      </c>
    </row>
    <row r="11" spans="2:69" x14ac:dyDescent="0.35">
      <c r="B11" s="18" t="s">
        <v>434</v>
      </c>
      <c r="C11" s="17">
        <v>9.0999449173083599E-2</v>
      </c>
      <c r="D11" s="17">
        <v>0.12851895473907601</v>
      </c>
      <c r="E11" s="17">
        <v>5.9158176509018799E-2</v>
      </c>
      <c r="F11" s="17"/>
      <c r="G11" s="17">
        <v>7.7217030882622897E-2</v>
      </c>
      <c r="H11" s="17">
        <v>0.10455366190823601</v>
      </c>
      <c r="I11" s="17">
        <v>0.124645651526925</v>
      </c>
      <c r="J11" s="17">
        <v>5.0849239385472103E-2</v>
      </c>
      <c r="K11" s="17">
        <v>8.0825348111715004E-2</v>
      </c>
      <c r="L11" s="17"/>
      <c r="M11" s="17">
        <v>6.7214120914842496E-2</v>
      </c>
      <c r="N11" s="17">
        <v>8.2552548307573095E-2</v>
      </c>
      <c r="O11" s="17">
        <v>9.1931284625364401E-2</v>
      </c>
      <c r="P11" s="17">
        <v>9.1193600969829994E-2</v>
      </c>
      <c r="Q11" s="17">
        <v>0.12222335460236</v>
      </c>
      <c r="R11" s="17"/>
      <c r="S11" s="17">
        <v>4.2262413337564197E-2</v>
      </c>
      <c r="T11" s="17">
        <v>5.9936193830524703E-2</v>
      </c>
      <c r="U11" s="17">
        <v>0.13894684046220199</v>
      </c>
      <c r="V11" s="17">
        <v>0.141947857209831</v>
      </c>
      <c r="W11" s="17"/>
      <c r="X11" s="17">
        <v>9.7986249498239503E-2</v>
      </c>
      <c r="Y11" s="17">
        <v>6.1148157829452897E-2</v>
      </c>
      <c r="Z11" s="17">
        <v>7.6013489962109507E-2</v>
      </c>
      <c r="AA11" s="17"/>
      <c r="AB11" s="17">
        <v>7.0041034125466001E-2</v>
      </c>
      <c r="AC11" s="17">
        <v>0.134083285141225</v>
      </c>
      <c r="AD11" s="17"/>
      <c r="AE11" s="17">
        <v>0.117154379187713</v>
      </c>
      <c r="AF11" s="17">
        <v>8.5735501593616995E-2</v>
      </c>
      <c r="AG11" s="17"/>
      <c r="AH11" s="17">
        <v>9.31843417814677E-2</v>
      </c>
      <c r="AI11" s="17">
        <v>8.8390815582915797E-2</v>
      </c>
      <c r="AJ11" s="17"/>
      <c r="AK11" s="17">
        <v>9.7549379629763996E-2</v>
      </c>
      <c r="AL11" s="17">
        <v>8.1470688503303801E-2</v>
      </c>
      <c r="AM11" s="17">
        <v>8.4805511140082807E-2</v>
      </c>
      <c r="AN11" s="17">
        <v>8.8420957202460002E-2</v>
      </c>
      <c r="AO11" s="17">
        <v>0.15093495639707999</v>
      </c>
      <c r="AP11" s="17"/>
      <c r="AQ11" s="17">
        <v>8.9418051775030302E-2</v>
      </c>
      <c r="AR11" s="17">
        <v>9.1432050176816299E-2</v>
      </c>
      <c r="AS11" s="17"/>
      <c r="AT11" s="17">
        <v>0.11501921946950899</v>
      </c>
      <c r="AU11" s="17">
        <v>7.9720182386180505E-2</v>
      </c>
      <c r="AV11" s="17"/>
      <c r="AW11" s="17">
        <v>9.2386993572237799E-2</v>
      </c>
      <c r="AX11" s="17">
        <v>6.8192765854308404E-2</v>
      </c>
      <c r="AY11" s="17">
        <v>0.14740633270824599</v>
      </c>
      <c r="AZ11" s="17">
        <v>8.1098977751751997E-2</v>
      </c>
      <c r="BA11" s="17">
        <v>2.5425410668176399E-2</v>
      </c>
      <c r="BB11" s="17"/>
      <c r="BC11" s="17">
        <v>5.9680816670914197E-2</v>
      </c>
      <c r="BD11" s="17"/>
      <c r="BE11" s="17">
        <v>7.31869964149061E-2</v>
      </c>
      <c r="BF11" s="17">
        <v>0.16858247327610801</v>
      </c>
      <c r="BG11" s="17">
        <v>8.5441435277774105E-2</v>
      </c>
      <c r="BH11" s="17">
        <v>4.02742161338824E-2</v>
      </c>
      <c r="BI11" s="17"/>
      <c r="BJ11" s="17">
        <v>8.8186097093122098E-2</v>
      </c>
      <c r="BK11" s="17"/>
      <c r="BL11" s="17">
        <v>0.107405235464028</v>
      </c>
      <c r="BM11" s="17"/>
      <c r="BN11" s="17">
        <v>0.134485225881152</v>
      </c>
      <c r="BO11" s="17"/>
      <c r="BP11" s="17">
        <v>6.1322888260067598E-2</v>
      </c>
      <c r="BQ11" s="17">
        <v>0.26159051371270198</v>
      </c>
    </row>
    <row r="12" spans="2:69" x14ac:dyDescent="0.35">
      <c r="B12" s="18" t="s">
        <v>435</v>
      </c>
      <c r="C12" s="17">
        <v>1.05001287972305E-2</v>
      </c>
      <c r="D12" s="17">
        <v>8.6813232437444703E-3</v>
      </c>
      <c r="E12" s="17">
        <v>1.20719546289533E-2</v>
      </c>
      <c r="F12" s="17"/>
      <c r="G12" s="17">
        <v>1.46521518942827E-2</v>
      </c>
      <c r="H12" s="17">
        <v>1.01205479927795E-2</v>
      </c>
      <c r="I12" s="17">
        <v>8.8919946299868807E-3</v>
      </c>
      <c r="J12" s="17">
        <v>1.5492802288028899E-2</v>
      </c>
      <c r="K12" s="17">
        <v>0</v>
      </c>
      <c r="L12" s="17"/>
      <c r="M12" s="17">
        <v>3.29187173289998E-2</v>
      </c>
      <c r="N12" s="17">
        <v>7.9404937054294803E-3</v>
      </c>
      <c r="O12" s="17">
        <v>6.03592932111269E-3</v>
      </c>
      <c r="P12" s="17">
        <v>0</v>
      </c>
      <c r="Q12" s="17">
        <v>1.85658739356909E-2</v>
      </c>
      <c r="R12" s="17"/>
      <c r="S12" s="17">
        <v>5.5237115195570802E-3</v>
      </c>
      <c r="T12" s="17">
        <v>8.4416626719936508E-3</v>
      </c>
      <c r="U12" s="17">
        <v>8.3287796303786396E-3</v>
      </c>
      <c r="V12" s="17">
        <v>1.21627660381165E-2</v>
      </c>
      <c r="W12" s="17"/>
      <c r="X12" s="17">
        <v>9.7682236334460798E-3</v>
      </c>
      <c r="Y12" s="17">
        <v>2.3587932883274699E-2</v>
      </c>
      <c r="Z12" s="17">
        <v>0</v>
      </c>
      <c r="AA12" s="17"/>
      <c r="AB12" s="17">
        <v>9.9089091803576494E-3</v>
      </c>
      <c r="AC12" s="17">
        <v>1.1715488304933E-2</v>
      </c>
      <c r="AD12" s="17"/>
      <c r="AE12" s="17">
        <v>0</v>
      </c>
      <c r="AF12" s="17">
        <v>1.2652135987380801E-2</v>
      </c>
      <c r="AG12" s="17"/>
      <c r="AH12" s="17">
        <v>1.19690466218993E-2</v>
      </c>
      <c r="AI12" s="17">
        <v>8.2171071978826508E-3</v>
      </c>
      <c r="AJ12" s="17"/>
      <c r="AK12" s="17">
        <v>3.6566254411570798E-2</v>
      </c>
      <c r="AL12" s="17">
        <v>7.6105505925528104E-3</v>
      </c>
      <c r="AM12" s="17">
        <v>1.24407749832825E-2</v>
      </c>
      <c r="AN12" s="17">
        <v>0</v>
      </c>
      <c r="AO12" s="17">
        <v>0</v>
      </c>
      <c r="AP12" s="17"/>
      <c r="AQ12" s="17">
        <v>1.40103020337271E-2</v>
      </c>
      <c r="AR12" s="17">
        <v>9.5398992766471992E-3</v>
      </c>
      <c r="AS12" s="17"/>
      <c r="AT12" s="17">
        <v>9.5730541100156295E-3</v>
      </c>
      <c r="AU12" s="17">
        <v>1.12462828727688E-2</v>
      </c>
      <c r="AV12" s="17"/>
      <c r="AW12" s="17">
        <v>0</v>
      </c>
      <c r="AX12" s="17">
        <v>1.01467895537146E-2</v>
      </c>
      <c r="AY12" s="17">
        <v>1.2017919417045201E-2</v>
      </c>
      <c r="AZ12" s="17">
        <v>8.5331581290477593E-3</v>
      </c>
      <c r="BA12" s="17">
        <v>0</v>
      </c>
      <c r="BB12" s="17"/>
      <c r="BC12" s="17">
        <v>5.7764019988725797E-3</v>
      </c>
      <c r="BD12" s="17"/>
      <c r="BE12" s="17">
        <v>9.4073955667907903E-3</v>
      </c>
      <c r="BF12" s="17">
        <v>1.06675163087936E-2</v>
      </c>
      <c r="BG12" s="17">
        <v>7.8344674770849804E-3</v>
      </c>
      <c r="BH12" s="17">
        <v>1.0112067266984701E-2</v>
      </c>
      <c r="BI12" s="17"/>
      <c r="BJ12" s="17">
        <v>9.9992216631551601E-3</v>
      </c>
      <c r="BK12" s="17"/>
      <c r="BL12" s="17">
        <v>7.2215788799515797E-3</v>
      </c>
      <c r="BM12" s="17"/>
      <c r="BN12" s="17">
        <v>1.00131957836472E-2</v>
      </c>
      <c r="BO12" s="17"/>
      <c r="BP12" s="17">
        <v>7.1936936431897299E-3</v>
      </c>
      <c r="BQ12" s="17">
        <v>3.06037655395946E-2</v>
      </c>
    </row>
    <row r="13" spans="2:69" x14ac:dyDescent="0.35">
      <c r="B13" s="18" t="s">
        <v>436</v>
      </c>
      <c r="C13" s="17">
        <v>3.8263703220315699E-2</v>
      </c>
      <c r="D13" s="17">
        <v>2.4377056044889E-2</v>
      </c>
      <c r="E13" s="17">
        <v>5.0185177276345402E-2</v>
      </c>
      <c r="F13" s="17"/>
      <c r="G13" s="17">
        <v>3.72938967848708E-2</v>
      </c>
      <c r="H13" s="17">
        <v>3.3873110828232897E-2</v>
      </c>
      <c r="I13" s="17">
        <v>2.59326103149639E-2</v>
      </c>
      <c r="J13" s="17">
        <v>6.0298194559722899E-2</v>
      </c>
      <c r="K13" s="17">
        <v>4.5524617209501399E-2</v>
      </c>
      <c r="L13" s="17"/>
      <c r="M13" s="17">
        <v>8.8503494369691293E-2</v>
      </c>
      <c r="N13" s="17">
        <v>2.4608769651381299E-2</v>
      </c>
      <c r="O13" s="17">
        <v>5.3703211280421798E-2</v>
      </c>
      <c r="P13" s="17">
        <v>3.26891725679661E-2</v>
      </c>
      <c r="Q13" s="17">
        <v>3.0044384436785899E-2</v>
      </c>
      <c r="R13" s="17"/>
      <c r="S13" s="17">
        <v>2.22417726255771E-2</v>
      </c>
      <c r="T13" s="17">
        <v>6.0591614060102397E-2</v>
      </c>
      <c r="U13" s="17">
        <v>4.4612707871493497E-2</v>
      </c>
      <c r="V13" s="17">
        <v>3.1860710683166898E-2</v>
      </c>
      <c r="W13" s="17"/>
      <c r="X13" s="17">
        <v>4.0235147861080303E-2</v>
      </c>
      <c r="Y13" s="17">
        <v>4.2762252625153499E-2</v>
      </c>
      <c r="Z13" s="17">
        <v>1.8377298716465901E-2</v>
      </c>
      <c r="AA13" s="17"/>
      <c r="AB13" s="17">
        <v>3.6538705091316098E-2</v>
      </c>
      <c r="AC13" s="17">
        <v>4.1809750775262597E-2</v>
      </c>
      <c r="AD13" s="17"/>
      <c r="AE13" s="17">
        <v>1.5662146275374E-2</v>
      </c>
      <c r="AF13" s="17">
        <v>4.2908808328865698E-2</v>
      </c>
      <c r="AG13" s="17"/>
      <c r="AH13" s="17">
        <v>3.9527154987811397E-2</v>
      </c>
      <c r="AI13" s="17">
        <v>2.7856893911936499E-2</v>
      </c>
      <c r="AJ13" s="17"/>
      <c r="AK13" s="17">
        <v>4.9860914032090101E-2</v>
      </c>
      <c r="AL13" s="17">
        <v>4.6506481176348202E-2</v>
      </c>
      <c r="AM13" s="17">
        <v>3.8338910804674602E-2</v>
      </c>
      <c r="AN13" s="17">
        <v>2.0945944204956098E-2</v>
      </c>
      <c r="AO13" s="17">
        <v>2.9308329284051901E-2</v>
      </c>
      <c r="AP13" s="17"/>
      <c r="AQ13" s="17">
        <v>5.5548438993213697E-2</v>
      </c>
      <c r="AR13" s="17">
        <v>3.3535357230992303E-2</v>
      </c>
      <c r="AS13" s="17"/>
      <c r="AT13" s="17">
        <v>4.0359422789013603E-2</v>
      </c>
      <c r="AU13" s="17">
        <v>3.52909154592125E-2</v>
      </c>
      <c r="AV13" s="17"/>
      <c r="AW13" s="17">
        <v>8.3330894784763396E-2</v>
      </c>
      <c r="AX13" s="17">
        <v>3.0985440078465602E-2</v>
      </c>
      <c r="AY13" s="17">
        <v>4.5746536925569403E-2</v>
      </c>
      <c r="AZ13" s="17">
        <v>2.8891945431276898E-2</v>
      </c>
      <c r="BA13" s="17">
        <v>1.7849197641562699E-2</v>
      </c>
      <c r="BB13" s="17"/>
      <c r="BC13" s="17">
        <v>2.3642285442204401E-2</v>
      </c>
      <c r="BD13" s="17"/>
      <c r="BE13" s="17">
        <v>3.9048784863670201E-2</v>
      </c>
      <c r="BF13" s="17">
        <v>3.7943495662983599E-2</v>
      </c>
      <c r="BG13" s="17">
        <v>4.98900764828836E-2</v>
      </c>
      <c r="BH13" s="17">
        <v>1.3944639394446E-2</v>
      </c>
      <c r="BI13" s="17"/>
      <c r="BJ13" s="17">
        <v>4.05064172562545E-2</v>
      </c>
      <c r="BK13" s="17"/>
      <c r="BL13" s="17">
        <v>4.5953252888808901E-2</v>
      </c>
      <c r="BM13" s="17"/>
      <c r="BN13" s="17">
        <v>4.0137318698227002E-2</v>
      </c>
      <c r="BO13" s="17"/>
      <c r="BP13" s="17">
        <v>3.5563284271516997E-2</v>
      </c>
      <c r="BQ13" s="17">
        <v>4.0037066110395002E-2</v>
      </c>
    </row>
    <row r="14" spans="2:69" x14ac:dyDescent="0.35">
      <c r="B14" s="18" t="s">
        <v>437</v>
      </c>
      <c r="C14" s="21">
        <v>0.86023671880937003</v>
      </c>
      <c r="D14" s="21">
        <v>0.83842266597229098</v>
      </c>
      <c r="E14" s="21">
        <v>0.87858469158568198</v>
      </c>
      <c r="F14" s="21"/>
      <c r="G14" s="21">
        <v>0.87083692043822403</v>
      </c>
      <c r="H14" s="21">
        <v>0.85145267927075197</v>
      </c>
      <c r="I14" s="21">
        <v>0.84052974352812404</v>
      </c>
      <c r="J14" s="21">
        <v>0.87335976376677604</v>
      </c>
      <c r="K14" s="21">
        <v>0.87365003467878399</v>
      </c>
      <c r="L14" s="21"/>
      <c r="M14" s="21">
        <v>0.81136366738646604</v>
      </c>
      <c r="N14" s="21">
        <v>0.88489818833561595</v>
      </c>
      <c r="O14" s="21">
        <v>0.848329574773101</v>
      </c>
      <c r="P14" s="21">
        <v>0.87611722646220402</v>
      </c>
      <c r="Q14" s="21">
        <v>0.82916638702516299</v>
      </c>
      <c r="R14" s="21"/>
      <c r="S14" s="21">
        <v>0.929972102517302</v>
      </c>
      <c r="T14" s="21">
        <v>0.87103052943737902</v>
      </c>
      <c r="U14" s="21">
        <v>0.80811167203592604</v>
      </c>
      <c r="V14" s="21">
        <v>0.81402866606888502</v>
      </c>
      <c r="W14" s="21"/>
      <c r="X14" s="21">
        <v>0.85201037900723398</v>
      </c>
      <c r="Y14" s="21">
        <v>0.87250165666211899</v>
      </c>
      <c r="Z14" s="21">
        <v>0.90560921132142502</v>
      </c>
      <c r="AA14" s="21"/>
      <c r="AB14" s="21">
        <v>0.88351135160285998</v>
      </c>
      <c r="AC14" s="21">
        <v>0.81239147577857895</v>
      </c>
      <c r="AD14" s="21"/>
      <c r="AE14" s="21">
        <v>0.86718347453691302</v>
      </c>
      <c r="AF14" s="21">
        <v>0.85870355409013599</v>
      </c>
      <c r="AG14" s="21"/>
      <c r="AH14" s="21">
        <v>0.85531945660882203</v>
      </c>
      <c r="AI14" s="21">
        <v>0.87553518330726499</v>
      </c>
      <c r="AJ14" s="21"/>
      <c r="AK14" s="21">
        <v>0.81602345192657499</v>
      </c>
      <c r="AL14" s="21">
        <v>0.864412279727795</v>
      </c>
      <c r="AM14" s="21">
        <v>0.86441480307195995</v>
      </c>
      <c r="AN14" s="21">
        <v>0.89063309859258399</v>
      </c>
      <c r="AO14" s="21">
        <v>0.81975671431886799</v>
      </c>
      <c r="AP14" s="21"/>
      <c r="AQ14" s="21">
        <v>0.84102320719802903</v>
      </c>
      <c r="AR14" s="21">
        <v>0.86549269331554401</v>
      </c>
      <c r="AS14" s="21"/>
      <c r="AT14" s="21">
        <v>0.83504830363146199</v>
      </c>
      <c r="AU14" s="21">
        <v>0.87374261928183805</v>
      </c>
      <c r="AV14" s="21"/>
      <c r="AW14" s="21">
        <v>0.82428211164299903</v>
      </c>
      <c r="AX14" s="21">
        <v>0.890675004513511</v>
      </c>
      <c r="AY14" s="21">
        <v>0.79482921094913905</v>
      </c>
      <c r="AZ14" s="21">
        <v>0.88147591868792297</v>
      </c>
      <c r="BA14" s="21">
        <v>0.95672539169026105</v>
      </c>
      <c r="BB14" s="21"/>
      <c r="BC14" s="21">
        <v>0.91090049588800903</v>
      </c>
      <c r="BD14" s="21"/>
      <c r="BE14" s="21">
        <v>0.87835682315463304</v>
      </c>
      <c r="BF14" s="21">
        <v>0.78280651475211405</v>
      </c>
      <c r="BG14" s="21">
        <v>0.85683402076225701</v>
      </c>
      <c r="BH14" s="21">
        <v>0.93566907720468695</v>
      </c>
      <c r="BI14" s="21"/>
      <c r="BJ14" s="21">
        <v>0.86130826398746796</v>
      </c>
      <c r="BK14" s="21"/>
      <c r="BL14" s="21">
        <v>0.83941993276721105</v>
      </c>
      <c r="BM14" s="21"/>
      <c r="BN14" s="21">
        <v>0.81536425963697301</v>
      </c>
      <c r="BO14" s="21"/>
      <c r="BP14" s="21">
        <v>0.89592013382522595</v>
      </c>
      <c r="BQ14" s="21">
        <v>0.66776865463730894</v>
      </c>
    </row>
    <row r="15" spans="2:69" x14ac:dyDescent="0.35">
      <c r="B15" s="18" t="s">
        <v>438</v>
      </c>
      <c r="C15" s="21">
        <v>0.101499577970314</v>
      </c>
      <c r="D15" s="21">
        <v>0.13720027798282</v>
      </c>
      <c r="E15" s="21">
        <v>7.1230131137972094E-2</v>
      </c>
      <c r="F15" s="21"/>
      <c r="G15" s="21">
        <v>9.1869182776905603E-2</v>
      </c>
      <c r="H15" s="21">
        <v>0.114674209901015</v>
      </c>
      <c r="I15" s="21">
        <v>0.13353764615691199</v>
      </c>
      <c r="J15" s="21">
        <v>6.6342041673500995E-2</v>
      </c>
      <c r="K15" s="21">
        <v>8.0825348111715004E-2</v>
      </c>
      <c r="L15" s="21"/>
      <c r="M15" s="21">
        <v>0.100132838243842</v>
      </c>
      <c r="N15" s="21">
        <v>9.0493042013002595E-2</v>
      </c>
      <c r="O15" s="21">
        <v>9.7967213946477102E-2</v>
      </c>
      <c r="P15" s="21">
        <v>9.1193600969829994E-2</v>
      </c>
      <c r="Q15" s="21">
        <v>0.14078922853805101</v>
      </c>
      <c r="R15" s="21"/>
      <c r="S15" s="21">
        <v>4.77861248571212E-2</v>
      </c>
      <c r="T15" s="21">
        <v>6.8377856502518403E-2</v>
      </c>
      <c r="U15" s="21">
        <v>0.14727562009258099</v>
      </c>
      <c r="V15" s="21">
        <v>0.154110623247948</v>
      </c>
      <c r="W15" s="21"/>
      <c r="X15" s="21">
        <v>0.107754473131686</v>
      </c>
      <c r="Y15" s="21">
        <v>8.4736090712727502E-2</v>
      </c>
      <c r="Z15" s="21">
        <v>7.6013489962109507E-2</v>
      </c>
      <c r="AA15" s="21"/>
      <c r="AB15" s="21">
        <v>7.9949943305823598E-2</v>
      </c>
      <c r="AC15" s="21">
        <v>0.14579877344615799</v>
      </c>
      <c r="AD15" s="21"/>
      <c r="AE15" s="21">
        <v>0.117154379187713</v>
      </c>
      <c r="AF15" s="21">
        <v>9.8387637580997694E-2</v>
      </c>
      <c r="AG15" s="21"/>
      <c r="AH15" s="21">
        <v>0.10515338840336701</v>
      </c>
      <c r="AI15" s="21">
        <v>9.6607922780798494E-2</v>
      </c>
      <c r="AJ15" s="21"/>
      <c r="AK15" s="21">
        <v>0.134115634041335</v>
      </c>
      <c r="AL15" s="21">
        <v>8.9081239095856607E-2</v>
      </c>
      <c r="AM15" s="21">
        <v>9.7246286123365305E-2</v>
      </c>
      <c r="AN15" s="21">
        <v>8.8420957202460002E-2</v>
      </c>
      <c r="AO15" s="21">
        <v>0.15093495639707999</v>
      </c>
      <c r="AP15" s="21"/>
      <c r="AQ15" s="21">
        <v>0.10342835380875701</v>
      </c>
      <c r="AR15" s="21">
        <v>0.10097194945346399</v>
      </c>
      <c r="AS15" s="21"/>
      <c r="AT15" s="21">
        <v>0.124592273579524</v>
      </c>
      <c r="AU15" s="21">
        <v>9.0966465258949303E-2</v>
      </c>
      <c r="AV15" s="21"/>
      <c r="AW15" s="21">
        <v>9.2386993572237799E-2</v>
      </c>
      <c r="AX15" s="21">
        <v>7.8339555408022996E-2</v>
      </c>
      <c r="AY15" s="21">
        <v>0.15942425212529099</v>
      </c>
      <c r="AZ15" s="21">
        <v>8.9632135880799796E-2</v>
      </c>
      <c r="BA15" s="21">
        <v>2.5425410668176399E-2</v>
      </c>
      <c r="BB15" s="21"/>
      <c r="BC15" s="21">
        <v>6.5457218669786807E-2</v>
      </c>
      <c r="BD15" s="21"/>
      <c r="BE15" s="21">
        <v>8.2594391981696894E-2</v>
      </c>
      <c r="BF15" s="21">
        <v>0.17924998958490199</v>
      </c>
      <c r="BG15" s="21">
        <v>9.3275902754859003E-2</v>
      </c>
      <c r="BH15" s="21">
        <v>5.03862834008671E-2</v>
      </c>
      <c r="BI15" s="21"/>
      <c r="BJ15" s="21">
        <v>9.8185318756277298E-2</v>
      </c>
      <c r="BK15" s="21"/>
      <c r="BL15" s="21">
        <v>0.11462681434398</v>
      </c>
      <c r="BM15" s="21"/>
      <c r="BN15" s="21">
        <v>0.14449842166479901</v>
      </c>
      <c r="BO15" s="21"/>
      <c r="BP15" s="21">
        <v>6.8516581903257406E-2</v>
      </c>
      <c r="BQ15" s="21">
        <v>0.29219427925229602</v>
      </c>
    </row>
    <row r="16" spans="2:69" x14ac:dyDescent="0.35">
      <c r="B16" s="18" t="s">
        <v>261</v>
      </c>
      <c r="C16" s="22">
        <v>0.75873714083905597</v>
      </c>
      <c r="D16" s="22">
        <v>0.70122238798947101</v>
      </c>
      <c r="E16" s="22">
        <v>0.80735456044771003</v>
      </c>
      <c r="F16" s="22"/>
      <c r="G16" s="22">
        <v>0.77896773766131799</v>
      </c>
      <c r="H16" s="22">
        <v>0.73677846936973701</v>
      </c>
      <c r="I16" s="22">
        <v>0.70699209737121205</v>
      </c>
      <c r="J16" s="22">
        <v>0.80701772209327505</v>
      </c>
      <c r="K16" s="22">
        <v>0.79282468656706895</v>
      </c>
      <c r="L16" s="22"/>
      <c r="M16" s="22">
        <v>0.71123082914262403</v>
      </c>
      <c r="N16" s="22">
        <v>0.79440514632261305</v>
      </c>
      <c r="O16" s="22">
        <v>0.750362360826624</v>
      </c>
      <c r="P16" s="22">
        <v>0.78492362549237404</v>
      </c>
      <c r="Q16" s="22">
        <v>0.68837715848711101</v>
      </c>
      <c r="R16" s="22"/>
      <c r="S16" s="22">
        <v>0.88218597766018103</v>
      </c>
      <c r="T16" s="22">
        <v>0.80265267293486098</v>
      </c>
      <c r="U16" s="22">
        <v>0.66083605194334505</v>
      </c>
      <c r="V16" s="22">
        <v>0.65991804282093702</v>
      </c>
      <c r="W16" s="22"/>
      <c r="X16" s="22">
        <v>0.74425590587554802</v>
      </c>
      <c r="Y16" s="22">
        <v>0.78776556594939096</v>
      </c>
      <c r="Z16" s="22">
        <v>0.82959572135931503</v>
      </c>
      <c r="AA16" s="22"/>
      <c r="AB16" s="22">
        <v>0.80356140829703604</v>
      </c>
      <c r="AC16" s="22">
        <v>0.66659270233242096</v>
      </c>
      <c r="AD16" s="22"/>
      <c r="AE16" s="22">
        <v>0.75002909534920004</v>
      </c>
      <c r="AF16" s="22">
        <v>0.76031591650913899</v>
      </c>
      <c r="AG16" s="22"/>
      <c r="AH16" s="22">
        <v>0.75016606820545495</v>
      </c>
      <c r="AI16" s="22">
        <v>0.77892726052646699</v>
      </c>
      <c r="AJ16" s="22"/>
      <c r="AK16" s="22">
        <v>0.68190781788524002</v>
      </c>
      <c r="AL16" s="22">
        <v>0.77533104063193903</v>
      </c>
      <c r="AM16" s="22">
        <v>0.767168516948595</v>
      </c>
      <c r="AN16" s="22">
        <v>0.80221214139012398</v>
      </c>
      <c r="AO16" s="22">
        <v>0.668821757921788</v>
      </c>
      <c r="AP16" s="22"/>
      <c r="AQ16" s="22">
        <v>0.737594853389271</v>
      </c>
      <c r="AR16" s="22">
        <v>0.76452074386208102</v>
      </c>
      <c r="AS16" s="22"/>
      <c r="AT16" s="22">
        <v>0.71045603005193803</v>
      </c>
      <c r="AU16" s="22">
        <v>0.78277615402288903</v>
      </c>
      <c r="AV16" s="22"/>
      <c r="AW16" s="22">
        <v>0.73189511807076102</v>
      </c>
      <c r="AX16" s="22">
        <v>0.81233544910548805</v>
      </c>
      <c r="AY16" s="22">
        <v>0.63540495882384795</v>
      </c>
      <c r="AZ16" s="22">
        <v>0.79184378280712397</v>
      </c>
      <c r="BA16" s="22">
        <v>0.931299981022085</v>
      </c>
      <c r="BB16" s="22"/>
      <c r="BC16" s="22">
        <v>0.84544327721822199</v>
      </c>
      <c r="BD16" s="22"/>
      <c r="BE16" s="22">
        <v>0.79576243117293599</v>
      </c>
      <c r="BF16" s="22">
        <v>0.60355652516721303</v>
      </c>
      <c r="BG16" s="22">
        <v>0.76355811800739803</v>
      </c>
      <c r="BH16" s="22">
        <v>0.88528279380382002</v>
      </c>
      <c r="BI16" s="22"/>
      <c r="BJ16" s="22">
        <v>0.76312294523119095</v>
      </c>
      <c r="BK16" s="22"/>
      <c r="BL16" s="22">
        <v>0.72479311842323102</v>
      </c>
      <c r="BM16" s="22"/>
      <c r="BN16" s="22">
        <v>0.67086583797217403</v>
      </c>
      <c r="BO16" s="22"/>
      <c r="BP16" s="22">
        <v>0.82740355192196802</v>
      </c>
      <c r="BQ16" s="22">
        <v>0.37557437538501198</v>
      </c>
    </row>
    <row r="17" spans="2:2" x14ac:dyDescent="0.35">
      <c r="B17" s="16"/>
    </row>
    <row r="18" spans="2:2" x14ac:dyDescent="0.35">
      <c r="B18" t="s">
        <v>98</v>
      </c>
    </row>
    <row r="19" spans="2:2" x14ac:dyDescent="0.35">
      <c r="B19" t="s">
        <v>99</v>
      </c>
    </row>
    <row r="21" spans="2:2" x14ac:dyDescent="0.35">
      <c r="B21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B2:BQ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444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432</v>
      </c>
      <c r="C9" s="17">
        <v>0.58420324266983803</v>
      </c>
      <c r="D9" s="17">
        <v>0.56764642620161399</v>
      </c>
      <c r="E9" s="17">
        <v>0.59754192905923798</v>
      </c>
      <c r="F9" s="17"/>
      <c r="G9" s="17">
        <v>0.56264725976182195</v>
      </c>
      <c r="H9" s="17">
        <v>0.62703111230022701</v>
      </c>
      <c r="I9" s="17">
        <v>0.58136263103017605</v>
      </c>
      <c r="J9" s="17">
        <v>0.55934051089939496</v>
      </c>
      <c r="K9" s="17">
        <v>0.58145545191869596</v>
      </c>
      <c r="L9" s="17"/>
      <c r="M9" s="17">
        <v>0.50801801972898897</v>
      </c>
      <c r="N9" s="17">
        <v>0.58736309003440801</v>
      </c>
      <c r="O9" s="17">
        <v>0.60702515913469501</v>
      </c>
      <c r="P9" s="17">
        <v>0.53988847015971497</v>
      </c>
      <c r="Q9" s="17">
        <v>0.62664635528977397</v>
      </c>
      <c r="R9" s="17"/>
      <c r="S9" s="17">
        <v>0.67605058878728597</v>
      </c>
      <c r="T9" s="17">
        <v>0.62902575267421401</v>
      </c>
      <c r="U9" s="17">
        <v>0.584135426963731</v>
      </c>
      <c r="V9" s="17">
        <v>0.467059620878506</v>
      </c>
      <c r="W9" s="17"/>
      <c r="X9" s="17">
        <v>0.56544794259745501</v>
      </c>
      <c r="Y9" s="17">
        <v>0.59825014621845896</v>
      </c>
      <c r="Z9" s="17">
        <v>0.70451123367596802</v>
      </c>
      <c r="AA9" s="17"/>
      <c r="AB9" s="17">
        <v>0.65392329885806599</v>
      </c>
      <c r="AC9" s="17">
        <v>0.44088098009995402</v>
      </c>
      <c r="AD9" s="17"/>
      <c r="AE9" s="17">
        <v>0.51418886936866504</v>
      </c>
      <c r="AF9" s="17">
        <v>0.59815248280701505</v>
      </c>
      <c r="AG9" s="17"/>
      <c r="AH9" s="17">
        <v>0.56076449466212697</v>
      </c>
      <c r="AI9" s="17">
        <v>0.67810879215870501</v>
      </c>
      <c r="AJ9" s="17"/>
      <c r="AK9" s="17">
        <v>0.62858304219213401</v>
      </c>
      <c r="AL9" s="17">
        <v>0.54021996825063701</v>
      </c>
      <c r="AM9" s="17">
        <v>0.57303378016398099</v>
      </c>
      <c r="AN9" s="17">
        <v>0.63644434165716302</v>
      </c>
      <c r="AO9" s="17">
        <v>0.62452408995323705</v>
      </c>
      <c r="AP9" s="17"/>
      <c r="AQ9" s="17">
        <v>0.55122751417478999</v>
      </c>
      <c r="AR9" s="17">
        <v>0.59322395641537595</v>
      </c>
      <c r="AS9" s="17"/>
      <c r="AT9" s="17">
        <v>0.54237005804183702</v>
      </c>
      <c r="AU9" s="17">
        <v>0.61091242739087104</v>
      </c>
      <c r="AV9" s="17"/>
      <c r="AW9" s="17">
        <v>0.61321753891117503</v>
      </c>
      <c r="AX9" s="17">
        <v>0.60764053554529696</v>
      </c>
      <c r="AY9" s="17">
        <v>0.53136685798487404</v>
      </c>
      <c r="AZ9" s="17">
        <v>0.58430689890137999</v>
      </c>
      <c r="BA9" s="17">
        <v>0.67183600049122505</v>
      </c>
      <c r="BB9" s="17"/>
      <c r="BC9" s="17">
        <v>0.67644472500461905</v>
      </c>
      <c r="BD9" s="17"/>
      <c r="BE9" s="17">
        <v>0.62102478058509902</v>
      </c>
      <c r="BF9" s="17">
        <v>0.49111031791042797</v>
      </c>
      <c r="BG9" s="17">
        <v>0.57682924561598703</v>
      </c>
      <c r="BH9" s="17">
        <v>0.69451425781582898</v>
      </c>
      <c r="BI9" s="17"/>
      <c r="BJ9" s="17">
        <v>0.58764398520978001</v>
      </c>
      <c r="BK9" s="17"/>
      <c r="BL9" s="17">
        <v>0.55376255496650995</v>
      </c>
      <c r="BM9" s="17"/>
      <c r="BN9" s="17">
        <v>0.52835547983101905</v>
      </c>
      <c r="BO9" s="17"/>
      <c r="BP9" s="17">
        <v>0.62766998608367197</v>
      </c>
      <c r="BQ9" s="17">
        <v>0.316458682553521</v>
      </c>
    </row>
    <row r="10" spans="2:69" x14ac:dyDescent="0.35">
      <c r="B10" s="18" t="s">
        <v>433</v>
      </c>
      <c r="C10" s="17">
        <v>0.37582815079166798</v>
      </c>
      <c r="D10" s="17">
        <v>0.39831474752055701</v>
      </c>
      <c r="E10" s="17">
        <v>0.35735402504182601</v>
      </c>
      <c r="F10" s="17"/>
      <c r="G10" s="17">
        <v>0.38164821952529498</v>
      </c>
      <c r="H10" s="17">
        <v>0.34383900978735699</v>
      </c>
      <c r="I10" s="17">
        <v>0.40344806515484499</v>
      </c>
      <c r="J10" s="17">
        <v>0.39327970747722402</v>
      </c>
      <c r="K10" s="17">
        <v>0.35733189855604303</v>
      </c>
      <c r="L10" s="17"/>
      <c r="M10" s="17">
        <v>0.37468234420151503</v>
      </c>
      <c r="N10" s="17">
        <v>0.38198239769409098</v>
      </c>
      <c r="O10" s="17">
        <v>0.35105780553555899</v>
      </c>
      <c r="P10" s="17">
        <v>0.40919047198007202</v>
      </c>
      <c r="Q10" s="17">
        <v>0.363818572599998</v>
      </c>
      <c r="R10" s="17"/>
      <c r="S10" s="17">
        <v>0.29335749009850698</v>
      </c>
      <c r="T10" s="17">
        <v>0.33728251202174803</v>
      </c>
      <c r="U10" s="17">
        <v>0.38646508956851999</v>
      </c>
      <c r="V10" s="17">
        <v>0.48036719725488602</v>
      </c>
      <c r="W10" s="17"/>
      <c r="X10" s="17">
        <v>0.390721364553827</v>
      </c>
      <c r="Y10" s="17">
        <v>0.38737702049834699</v>
      </c>
      <c r="Z10" s="17">
        <v>0.25278310074650201</v>
      </c>
      <c r="AA10" s="17"/>
      <c r="AB10" s="17">
        <v>0.30817997427735899</v>
      </c>
      <c r="AC10" s="17">
        <v>0.51489128766841097</v>
      </c>
      <c r="AD10" s="17"/>
      <c r="AE10" s="17">
        <v>0.44660647471223902</v>
      </c>
      <c r="AF10" s="17">
        <v>0.361690039087669</v>
      </c>
      <c r="AG10" s="17"/>
      <c r="AH10" s="17">
        <v>0.39592467610115401</v>
      </c>
      <c r="AI10" s="17">
        <v>0.28336189970674303</v>
      </c>
      <c r="AJ10" s="17"/>
      <c r="AK10" s="17">
        <v>0.33326270822904502</v>
      </c>
      <c r="AL10" s="17">
        <v>0.40378316720188101</v>
      </c>
      <c r="AM10" s="17">
        <v>0.38540638258565102</v>
      </c>
      <c r="AN10" s="17">
        <v>0.34891636762365202</v>
      </c>
      <c r="AO10" s="17">
        <v>0.34471031656241702</v>
      </c>
      <c r="AP10" s="17"/>
      <c r="AQ10" s="17">
        <v>0.401710433324381</v>
      </c>
      <c r="AR10" s="17">
        <v>0.36874789290308801</v>
      </c>
      <c r="AS10" s="17"/>
      <c r="AT10" s="17">
        <v>0.41321651946778598</v>
      </c>
      <c r="AU10" s="17">
        <v>0.35249175931947302</v>
      </c>
      <c r="AV10" s="17"/>
      <c r="AW10" s="17">
        <v>0.35959450786438801</v>
      </c>
      <c r="AX10" s="17">
        <v>0.356393876019796</v>
      </c>
      <c r="AY10" s="17">
        <v>0.408862686582594</v>
      </c>
      <c r="AZ10" s="17">
        <v>0.390354360002309</v>
      </c>
      <c r="BA10" s="17">
        <v>0.30341909920460403</v>
      </c>
      <c r="BB10" s="17"/>
      <c r="BC10" s="17">
        <v>0.29963505876431801</v>
      </c>
      <c r="BD10" s="17"/>
      <c r="BE10" s="17">
        <v>0.34338144156108102</v>
      </c>
      <c r="BF10" s="17">
        <v>0.48134100833110299</v>
      </c>
      <c r="BG10" s="17">
        <v>0.36657096160497699</v>
      </c>
      <c r="BH10" s="17">
        <v>0.281902126276872</v>
      </c>
      <c r="BI10" s="17"/>
      <c r="BJ10" s="17">
        <v>0.37502246963105901</v>
      </c>
      <c r="BK10" s="17"/>
      <c r="BL10" s="17">
        <v>0.41396382775205298</v>
      </c>
      <c r="BM10" s="17"/>
      <c r="BN10" s="17">
        <v>0.43381168164459399</v>
      </c>
      <c r="BO10" s="17"/>
      <c r="BP10" s="17">
        <v>0.34643170527750999</v>
      </c>
      <c r="BQ10" s="17">
        <v>0.57182809880513397</v>
      </c>
    </row>
    <row r="11" spans="2:69" x14ac:dyDescent="0.35">
      <c r="B11" s="18" t="s">
        <v>434</v>
      </c>
      <c r="C11" s="17">
        <v>1.75381432142818E-2</v>
      </c>
      <c r="D11" s="17">
        <v>1.6154641069599001E-2</v>
      </c>
      <c r="E11" s="17">
        <v>1.87518902243104E-2</v>
      </c>
      <c r="F11" s="17"/>
      <c r="G11" s="17">
        <v>3.1403178726075003E-2</v>
      </c>
      <c r="H11" s="17">
        <v>8.2914356856836503E-3</v>
      </c>
      <c r="I11" s="17">
        <v>4.4459973149934403E-3</v>
      </c>
      <c r="J11" s="17">
        <v>5.7435614478400197E-3</v>
      </c>
      <c r="K11" s="17">
        <v>4.0576067822495801E-2</v>
      </c>
      <c r="L11" s="17"/>
      <c r="M11" s="17">
        <v>4.2163248647409203E-2</v>
      </c>
      <c r="N11" s="17">
        <v>1.1717032268481999E-2</v>
      </c>
      <c r="O11" s="17">
        <v>1.9666826938172802E-2</v>
      </c>
      <c r="P11" s="17">
        <v>2.4962672736421498E-2</v>
      </c>
      <c r="Q11" s="17">
        <v>9.5350721102276399E-3</v>
      </c>
      <c r="R11" s="17"/>
      <c r="S11" s="17">
        <v>1.6863341334476801E-2</v>
      </c>
      <c r="T11" s="17">
        <v>4.7643165868767202E-3</v>
      </c>
      <c r="U11" s="17">
        <v>1.1256333719049501E-2</v>
      </c>
      <c r="V11" s="17">
        <v>3.2752981764385299E-2</v>
      </c>
      <c r="W11" s="17"/>
      <c r="X11" s="17">
        <v>1.7064418431865999E-2</v>
      </c>
      <c r="Y11" s="17">
        <v>1.43728332831944E-2</v>
      </c>
      <c r="Z11" s="17">
        <v>2.4842427415585702E-2</v>
      </c>
      <c r="AA11" s="17"/>
      <c r="AB11" s="17">
        <v>1.6021839426870601E-2</v>
      </c>
      <c r="AC11" s="17">
        <v>2.0655181573636199E-2</v>
      </c>
      <c r="AD11" s="17"/>
      <c r="AE11" s="17">
        <v>2.2521038911609201E-2</v>
      </c>
      <c r="AF11" s="17">
        <v>1.6535450357766698E-2</v>
      </c>
      <c r="AG11" s="17"/>
      <c r="AH11" s="17">
        <v>1.8127479053522699E-2</v>
      </c>
      <c r="AI11" s="17">
        <v>1.8799456885798899E-2</v>
      </c>
      <c r="AJ11" s="17"/>
      <c r="AK11" s="17">
        <v>7.1489957873888503E-3</v>
      </c>
      <c r="AL11" s="17">
        <v>1.41704693806366E-2</v>
      </c>
      <c r="AM11" s="17">
        <v>2.8820533594799001E-2</v>
      </c>
      <c r="AN11" s="17">
        <v>7.9416584058625006E-3</v>
      </c>
      <c r="AO11" s="17">
        <v>1.36176087992425E-2</v>
      </c>
      <c r="AP11" s="17"/>
      <c r="AQ11" s="17">
        <v>1.8170355859403201E-2</v>
      </c>
      <c r="AR11" s="17">
        <v>1.7365197549144899E-2</v>
      </c>
      <c r="AS11" s="17"/>
      <c r="AT11" s="17">
        <v>1.4239919940193401E-2</v>
      </c>
      <c r="AU11" s="17">
        <v>1.8446863199248001E-2</v>
      </c>
      <c r="AV11" s="17"/>
      <c r="AW11" s="17">
        <v>1.08569030565002E-2</v>
      </c>
      <c r="AX11" s="17">
        <v>2.0804097302043599E-2</v>
      </c>
      <c r="AY11" s="17">
        <v>2.7083083719261599E-2</v>
      </c>
      <c r="AZ11" s="17">
        <v>8.5331581290477593E-3</v>
      </c>
      <c r="BA11" s="17">
        <v>9.7041727228637398E-3</v>
      </c>
      <c r="BB11" s="17"/>
      <c r="BC11" s="17">
        <v>8.4056441692934407E-3</v>
      </c>
      <c r="BD11" s="17"/>
      <c r="BE11" s="17">
        <v>2.0926951640487801E-2</v>
      </c>
      <c r="BF11" s="17">
        <v>1.66080001631588E-2</v>
      </c>
      <c r="BG11" s="17">
        <v>2.8692129481884699E-2</v>
      </c>
      <c r="BH11" s="17">
        <v>5.2831182685360604E-3</v>
      </c>
      <c r="BI11" s="17"/>
      <c r="BJ11" s="17">
        <v>1.5000490949588901E-2</v>
      </c>
      <c r="BK11" s="17"/>
      <c r="BL11" s="17">
        <v>1.6838986194473899E-2</v>
      </c>
      <c r="BM11" s="17"/>
      <c r="BN11" s="17">
        <v>1.47166094619219E-2</v>
      </c>
      <c r="BO11" s="17"/>
      <c r="BP11" s="17">
        <v>1.07640063612854E-2</v>
      </c>
      <c r="BQ11" s="17">
        <v>5.8167855739259998E-2</v>
      </c>
    </row>
    <row r="12" spans="2:69" x14ac:dyDescent="0.35">
      <c r="B12" s="18" t="s">
        <v>435</v>
      </c>
      <c r="C12" s="17">
        <v>5.2211536740382298E-3</v>
      </c>
      <c r="D12" s="17">
        <v>9.0237225472951498E-3</v>
      </c>
      <c r="E12" s="17">
        <v>1.9864796797293099E-3</v>
      </c>
      <c r="F12" s="17"/>
      <c r="G12" s="17">
        <v>9.5807686965439995E-3</v>
      </c>
      <c r="H12" s="17">
        <v>3.5726314113175102E-3</v>
      </c>
      <c r="I12" s="17">
        <v>4.4459973149934403E-3</v>
      </c>
      <c r="J12" s="17">
        <v>5.7435614478400197E-3</v>
      </c>
      <c r="K12" s="17">
        <v>0</v>
      </c>
      <c r="L12" s="17"/>
      <c r="M12" s="17">
        <v>1.1892556941044E-2</v>
      </c>
      <c r="N12" s="17">
        <v>4.34391104539534E-3</v>
      </c>
      <c r="O12" s="17">
        <v>3.9932759515490697E-3</v>
      </c>
      <c r="P12" s="17">
        <v>1.1535670435175401E-2</v>
      </c>
      <c r="Q12" s="17">
        <v>0</v>
      </c>
      <c r="R12" s="17"/>
      <c r="S12" s="17">
        <v>7.8339030714851699E-3</v>
      </c>
      <c r="T12" s="17">
        <v>0</v>
      </c>
      <c r="U12" s="17">
        <v>4.9470981013973398E-3</v>
      </c>
      <c r="V12" s="17">
        <v>7.0661190360409897E-3</v>
      </c>
      <c r="W12" s="17"/>
      <c r="X12" s="17">
        <v>6.79827305008585E-3</v>
      </c>
      <c r="Y12" s="17">
        <v>0</v>
      </c>
      <c r="Z12" s="17">
        <v>0</v>
      </c>
      <c r="AA12" s="17"/>
      <c r="AB12" s="17">
        <v>6.1693371644824498E-3</v>
      </c>
      <c r="AC12" s="17">
        <v>3.2719899668979401E-3</v>
      </c>
      <c r="AD12" s="17"/>
      <c r="AE12" s="17">
        <v>0</v>
      </c>
      <c r="AF12" s="17">
        <v>6.2912320001606101E-3</v>
      </c>
      <c r="AG12" s="17"/>
      <c r="AH12" s="17">
        <v>5.5791554725300799E-3</v>
      </c>
      <c r="AI12" s="17">
        <v>6.1910189622887603E-3</v>
      </c>
      <c r="AJ12" s="17"/>
      <c r="AK12" s="17">
        <v>0</v>
      </c>
      <c r="AL12" s="17">
        <v>1.2017242351795901E-2</v>
      </c>
      <c r="AM12" s="17">
        <v>4.8767621264943096E-3</v>
      </c>
      <c r="AN12" s="17">
        <v>0</v>
      </c>
      <c r="AO12" s="17">
        <v>0</v>
      </c>
      <c r="AP12" s="17"/>
      <c r="AQ12" s="17">
        <v>3.9887877190627899E-3</v>
      </c>
      <c r="AR12" s="17">
        <v>5.5582749755812601E-3</v>
      </c>
      <c r="AS12" s="17"/>
      <c r="AT12" s="17">
        <v>2.7254859014481702E-3</v>
      </c>
      <c r="AU12" s="17">
        <v>6.55247302380198E-3</v>
      </c>
      <c r="AV12" s="17"/>
      <c r="AW12" s="17">
        <v>0</v>
      </c>
      <c r="AX12" s="17">
        <v>4.4136066801915997E-3</v>
      </c>
      <c r="AY12" s="17">
        <v>3.54179642696297E-3</v>
      </c>
      <c r="AZ12" s="17">
        <v>0</v>
      </c>
      <c r="BA12" s="17">
        <v>1.5040727581307299E-2</v>
      </c>
      <c r="BB12" s="17"/>
      <c r="BC12" s="17">
        <v>9.1672650206035804E-3</v>
      </c>
      <c r="BD12" s="17"/>
      <c r="BE12" s="17">
        <v>2.2263506998299698E-3</v>
      </c>
      <c r="BF12" s="17">
        <v>0</v>
      </c>
      <c r="BG12" s="17">
        <v>6.05147684282859E-3</v>
      </c>
      <c r="BH12" s="17">
        <v>1.8300497638762899E-2</v>
      </c>
      <c r="BI12" s="17"/>
      <c r="BJ12" s="17">
        <v>4.8885065828109999E-3</v>
      </c>
      <c r="BK12" s="17"/>
      <c r="BL12" s="17">
        <v>0</v>
      </c>
      <c r="BM12" s="17"/>
      <c r="BN12" s="17">
        <v>1.15903985778259E-2</v>
      </c>
      <c r="BO12" s="17"/>
      <c r="BP12" s="17">
        <v>4.0814296279050198E-3</v>
      </c>
      <c r="BQ12" s="17">
        <v>1.2375782296971199E-2</v>
      </c>
    </row>
    <row r="13" spans="2:69" x14ac:dyDescent="0.35">
      <c r="B13" s="18" t="s">
        <v>436</v>
      </c>
      <c r="C13" s="17">
        <v>1.7209309650173601E-2</v>
      </c>
      <c r="D13" s="17">
        <v>8.8604626609355992E-3</v>
      </c>
      <c r="E13" s="17">
        <v>2.43656759948957E-2</v>
      </c>
      <c r="F13" s="17"/>
      <c r="G13" s="17">
        <v>1.47205732902649E-2</v>
      </c>
      <c r="H13" s="17">
        <v>1.7265810815414499E-2</v>
      </c>
      <c r="I13" s="17">
        <v>6.2973091849918101E-3</v>
      </c>
      <c r="J13" s="17">
        <v>3.5892658727701497E-2</v>
      </c>
      <c r="K13" s="17">
        <v>2.0636581702765701E-2</v>
      </c>
      <c r="L13" s="17"/>
      <c r="M13" s="17">
        <v>6.3243830481042707E-2</v>
      </c>
      <c r="N13" s="17">
        <v>1.45935689576239E-2</v>
      </c>
      <c r="O13" s="17">
        <v>1.8256932440024E-2</v>
      </c>
      <c r="P13" s="17">
        <v>1.44227146886153E-2</v>
      </c>
      <c r="Q13" s="17">
        <v>0</v>
      </c>
      <c r="R13" s="17"/>
      <c r="S13" s="17">
        <v>5.89467670824575E-3</v>
      </c>
      <c r="T13" s="17">
        <v>2.8927418717161198E-2</v>
      </c>
      <c r="U13" s="17">
        <v>1.3196051647302601E-2</v>
      </c>
      <c r="V13" s="17">
        <v>1.2754081066181601E-2</v>
      </c>
      <c r="W13" s="17"/>
      <c r="X13" s="17">
        <v>1.9968001366765999E-2</v>
      </c>
      <c r="Y13" s="17">
        <v>0</v>
      </c>
      <c r="Z13" s="17">
        <v>1.78632381619445E-2</v>
      </c>
      <c r="AA13" s="17"/>
      <c r="AB13" s="17">
        <v>1.5705550273221899E-2</v>
      </c>
      <c r="AC13" s="17">
        <v>2.03005606911013E-2</v>
      </c>
      <c r="AD13" s="17"/>
      <c r="AE13" s="17">
        <v>1.6683617007487401E-2</v>
      </c>
      <c r="AF13" s="17">
        <v>1.7330795747388598E-2</v>
      </c>
      <c r="AG13" s="17"/>
      <c r="AH13" s="17">
        <v>1.9604194710666899E-2</v>
      </c>
      <c r="AI13" s="17">
        <v>1.3538832286463499E-2</v>
      </c>
      <c r="AJ13" s="17"/>
      <c r="AK13" s="17">
        <v>3.1005253791432302E-2</v>
      </c>
      <c r="AL13" s="17">
        <v>2.9809152815049301E-2</v>
      </c>
      <c r="AM13" s="17">
        <v>7.8625415290751403E-3</v>
      </c>
      <c r="AN13" s="17">
        <v>6.6976323133229997E-3</v>
      </c>
      <c r="AO13" s="17">
        <v>1.7147984685103802E-2</v>
      </c>
      <c r="AP13" s="17"/>
      <c r="AQ13" s="17">
        <v>2.4902908922362601E-2</v>
      </c>
      <c r="AR13" s="17">
        <v>1.51046781568097E-2</v>
      </c>
      <c r="AS13" s="17"/>
      <c r="AT13" s="17">
        <v>2.7448016648735599E-2</v>
      </c>
      <c r="AU13" s="17">
        <v>1.15964770666061E-2</v>
      </c>
      <c r="AV13" s="17"/>
      <c r="AW13" s="17">
        <v>1.6331050167936598E-2</v>
      </c>
      <c r="AX13" s="17">
        <v>1.0747884452671099E-2</v>
      </c>
      <c r="AY13" s="17">
        <v>2.9145575286307301E-2</v>
      </c>
      <c r="AZ13" s="17">
        <v>1.68055829672638E-2</v>
      </c>
      <c r="BA13" s="17">
        <v>0</v>
      </c>
      <c r="BB13" s="17"/>
      <c r="BC13" s="17">
        <v>6.3473070411653497E-3</v>
      </c>
      <c r="BD13" s="17"/>
      <c r="BE13" s="17">
        <v>1.24404755135022E-2</v>
      </c>
      <c r="BF13" s="17">
        <v>1.09406735953104E-2</v>
      </c>
      <c r="BG13" s="17">
        <v>2.1856186454322898E-2</v>
      </c>
      <c r="BH13" s="17">
        <v>0</v>
      </c>
      <c r="BI13" s="17"/>
      <c r="BJ13" s="17">
        <v>1.74445476267607E-2</v>
      </c>
      <c r="BK13" s="17"/>
      <c r="BL13" s="17">
        <v>1.5434631086962899E-2</v>
      </c>
      <c r="BM13" s="17"/>
      <c r="BN13" s="17">
        <v>1.15258304846384E-2</v>
      </c>
      <c r="BO13" s="17"/>
      <c r="BP13" s="17">
        <v>1.1052872649627499E-2</v>
      </c>
      <c r="BQ13" s="17">
        <v>4.1169580605113297E-2</v>
      </c>
    </row>
    <row r="14" spans="2:69" x14ac:dyDescent="0.35">
      <c r="B14" s="18" t="s">
        <v>437</v>
      </c>
      <c r="C14" s="21">
        <v>0.96003139346150601</v>
      </c>
      <c r="D14" s="21">
        <v>0.96596117372217005</v>
      </c>
      <c r="E14" s="21">
        <v>0.95489595410106398</v>
      </c>
      <c r="F14" s="21"/>
      <c r="G14" s="21">
        <v>0.94429547928711599</v>
      </c>
      <c r="H14" s="21">
        <v>0.97087012208758405</v>
      </c>
      <c r="I14" s="21">
        <v>0.98481069618502104</v>
      </c>
      <c r="J14" s="21">
        <v>0.95262021837661803</v>
      </c>
      <c r="K14" s="21">
        <v>0.93878735047473805</v>
      </c>
      <c r="L14" s="21"/>
      <c r="M14" s="21">
        <v>0.882700363930504</v>
      </c>
      <c r="N14" s="21">
        <v>0.96934548772849904</v>
      </c>
      <c r="O14" s="21">
        <v>0.958082964670254</v>
      </c>
      <c r="P14" s="21">
        <v>0.94907894213978805</v>
      </c>
      <c r="Q14" s="21">
        <v>0.99046492788977203</v>
      </c>
      <c r="R14" s="21"/>
      <c r="S14" s="21">
        <v>0.96940807888579195</v>
      </c>
      <c r="T14" s="21">
        <v>0.96630826469596198</v>
      </c>
      <c r="U14" s="21">
        <v>0.97060051653225099</v>
      </c>
      <c r="V14" s="21">
        <v>0.94742681813339202</v>
      </c>
      <c r="W14" s="21"/>
      <c r="X14" s="21">
        <v>0.95616930715128201</v>
      </c>
      <c r="Y14" s="21">
        <v>0.98562716671680595</v>
      </c>
      <c r="Z14" s="21">
        <v>0.95729433442247003</v>
      </c>
      <c r="AA14" s="21"/>
      <c r="AB14" s="21">
        <v>0.96210327313542499</v>
      </c>
      <c r="AC14" s="21">
        <v>0.95577226776836399</v>
      </c>
      <c r="AD14" s="21"/>
      <c r="AE14" s="21">
        <v>0.96079534408090295</v>
      </c>
      <c r="AF14" s="21">
        <v>0.959842521894684</v>
      </c>
      <c r="AG14" s="21"/>
      <c r="AH14" s="21">
        <v>0.95668917076327997</v>
      </c>
      <c r="AI14" s="21">
        <v>0.96147069186544898</v>
      </c>
      <c r="AJ14" s="21"/>
      <c r="AK14" s="21">
        <v>0.96184575042117904</v>
      </c>
      <c r="AL14" s="21">
        <v>0.94400313545251802</v>
      </c>
      <c r="AM14" s="21">
        <v>0.95844016274963195</v>
      </c>
      <c r="AN14" s="21">
        <v>0.98536070928081498</v>
      </c>
      <c r="AO14" s="21">
        <v>0.96923440651565396</v>
      </c>
      <c r="AP14" s="21"/>
      <c r="AQ14" s="21">
        <v>0.95293794749917105</v>
      </c>
      <c r="AR14" s="21">
        <v>0.96197184931846402</v>
      </c>
      <c r="AS14" s="21"/>
      <c r="AT14" s="21">
        <v>0.95558657750962295</v>
      </c>
      <c r="AU14" s="21">
        <v>0.963404186710344</v>
      </c>
      <c r="AV14" s="21"/>
      <c r="AW14" s="21">
        <v>0.97281204677556299</v>
      </c>
      <c r="AX14" s="21">
        <v>0.96403441156509395</v>
      </c>
      <c r="AY14" s="21">
        <v>0.94022954456746799</v>
      </c>
      <c r="AZ14" s="21">
        <v>0.97466125890368804</v>
      </c>
      <c r="BA14" s="21">
        <v>0.97525509969582902</v>
      </c>
      <c r="BB14" s="21"/>
      <c r="BC14" s="21">
        <v>0.976079783768938</v>
      </c>
      <c r="BD14" s="21"/>
      <c r="BE14" s="21">
        <v>0.96440622214617999</v>
      </c>
      <c r="BF14" s="21">
        <v>0.97245132624153097</v>
      </c>
      <c r="BG14" s="21">
        <v>0.94340020722096396</v>
      </c>
      <c r="BH14" s="21">
        <v>0.97641638409270104</v>
      </c>
      <c r="BI14" s="21"/>
      <c r="BJ14" s="21">
        <v>0.96266645484083901</v>
      </c>
      <c r="BK14" s="21"/>
      <c r="BL14" s="21">
        <v>0.96772638271856304</v>
      </c>
      <c r="BM14" s="21"/>
      <c r="BN14" s="21">
        <v>0.96216716147561399</v>
      </c>
      <c r="BO14" s="21"/>
      <c r="BP14" s="21">
        <v>0.97410169136118196</v>
      </c>
      <c r="BQ14" s="21">
        <v>0.88828678135865602</v>
      </c>
    </row>
    <row r="15" spans="2:69" x14ac:dyDescent="0.35">
      <c r="B15" s="18" t="s">
        <v>438</v>
      </c>
      <c r="C15" s="21">
        <v>2.2759296888319999E-2</v>
      </c>
      <c r="D15" s="21">
        <v>2.5178363616894101E-2</v>
      </c>
      <c r="E15" s="21">
        <v>2.07383699040397E-2</v>
      </c>
      <c r="F15" s="21"/>
      <c r="G15" s="21">
        <v>4.0983947422619002E-2</v>
      </c>
      <c r="H15" s="21">
        <v>1.1864067097001199E-2</v>
      </c>
      <c r="I15" s="21">
        <v>8.8919946299868807E-3</v>
      </c>
      <c r="J15" s="21">
        <v>1.148712289568E-2</v>
      </c>
      <c r="K15" s="21">
        <v>4.0576067822495801E-2</v>
      </c>
      <c r="L15" s="21"/>
      <c r="M15" s="21">
        <v>5.4055805588453298E-2</v>
      </c>
      <c r="N15" s="21">
        <v>1.60609433138773E-2</v>
      </c>
      <c r="O15" s="21">
        <v>2.3660102889721799E-2</v>
      </c>
      <c r="P15" s="21">
        <v>3.6498343171596899E-2</v>
      </c>
      <c r="Q15" s="21">
        <v>9.5350721102276399E-3</v>
      </c>
      <c r="R15" s="21"/>
      <c r="S15" s="21">
        <v>2.4697244405962E-2</v>
      </c>
      <c r="T15" s="21">
        <v>4.7643165868767202E-3</v>
      </c>
      <c r="U15" s="21">
        <v>1.6203431820446899E-2</v>
      </c>
      <c r="V15" s="21">
        <v>3.9819100800426298E-2</v>
      </c>
      <c r="W15" s="21"/>
      <c r="X15" s="21">
        <v>2.38626914819519E-2</v>
      </c>
      <c r="Y15" s="21">
        <v>1.43728332831944E-2</v>
      </c>
      <c r="Z15" s="21">
        <v>2.4842427415585702E-2</v>
      </c>
      <c r="AA15" s="21"/>
      <c r="AB15" s="21">
        <v>2.2191176591353098E-2</v>
      </c>
      <c r="AC15" s="21">
        <v>2.3927171540534101E-2</v>
      </c>
      <c r="AD15" s="21"/>
      <c r="AE15" s="21">
        <v>2.2521038911609201E-2</v>
      </c>
      <c r="AF15" s="21">
        <v>2.28266823579273E-2</v>
      </c>
      <c r="AG15" s="21"/>
      <c r="AH15" s="21">
        <v>2.3706634526052799E-2</v>
      </c>
      <c r="AI15" s="21">
        <v>2.4990475848087699E-2</v>
      </c>
      <c r="AJ15" s="21"/>
      <c r="AK15" s="21">
        <v>7.1489957873888503E-3</v>
      </c>
      <c r="AL15" s="21">
        <v>2.6187711732432499E-2</v>
      </c>
      <c r="AM15" s="21">
        <v>3.3697295721293298E-2</v>
      </c>
      <c r="AN15" s="21">
        <v>7.9416584058625006E-3</v>
      </c>
      <c r="AO15" s="21">
        <v>1.36176087992425E-2</v>
      </c>
      <c r="AP15" s="21"/>
      <c r="AQ15" s="21">
        <v>2.2159143578466E-2</v>
      </c>
      <c r="AR15" s="21">
        <v>2.29234725247262E-2</v>
      </c>
      <c r="AS15" s="21"/>
      <c r="AT15" s="21">
        <v>1.6965405841641499E-2</v>
      </c>
      <c r="AU15" s="21">
        <v>2.4999336223049999E-2</v>
      </c>
      <c r="AV15" s="21"/>
      <c r="AW15" s="21">
        <v>1.08569030565002E-2</v>
      </c>
      <c r="AX15" s="21">
        <v>2.52177039822352E-2</v>
      </c>
      <c r="AY15" s="21">
        <v>3.0624880146224599E-2</v>
      </c>
      <c r="AZ15" s="21">
        <v>8.5331581290477593E-3</v>
      </c>
      <c r="BA15" s="21">
        <v>2.4744900304171001E-2</v>
      </c>
      <c r="BB15" s="21"/>
      <c r="BC15" s="21">
        <v>1.7572909189896999E-2</v>
      </c>
      <c r="BD15" s="21"/>
      <c r="BE15" s="21">
        <v>2.3153302340317799E-2</v>
      </c>
      <c r="BF15" s="21">
        <v>1.66080001631588E-2</v>
      </c>
      <c r="BG15" s="21">
        <v>3.4743606324713301E-2</v>
      </c>
      <c r="BH15" s="21">
        <v>2.3583615907298901E-2</v>
      </c>
      <c r="BI15" s="21"/>
      <c r="BJ15" s="21">
        <v>1.98889975323999E-2</v>
      </c>
      <c r="BK15" s="21"/>
      <c r="BL15" s="21">
        <v>1.6838986194473899E-2</v>
      </c>
      <c r="BM15" s="21"/>
      <c r="BN15" s="21">
        <v>2.6307008039747899E-2</v>
      </c>
      <c r="BO15" s="21"/>
      <c r="BP15" s="21">
        <v>1.48454359891904E-2</v>
      </c>
      <c r="BQ15" s="21">
        <v>7.0543638036231093E-2</v>
      </c>
    </row>
    <row r="16" spans="2:69" x14ac:dyDescent="0.35">
      <c r="B16" s="18" t="s">
        <v>261</v>
      </c>
      <c r="C16" s="22">
        <v>0.937272096573186</v>
      </c>
      <c r="D16" s="22">
        <v>0.94078281010527598</v>
      </c>
      <c r="E16" s="22">
        <v>0.93415758419702499</v>
      </c>
      <c r="F16" s="22"/>
      <c r="G16" s="22">
        <v>0.90331153186449697</v>
      </c>
      <c r="H16" s="22">
        <v>0.959006054990583</v>
      </c>
      <c r="I16" s="22">
        <v>0.97591870155503402</v>
      </c>
      <c r="J16" s="22">
        <v>0.94113309548093804</v>
      </c>
      <c r="K16" s="22">
        <v>0.89821128265224304</v>
      </c>
      <c r="L16" s="22"/>
      <c r="M16" s="22">
        <v>0.82864455834205097</v>
      </c>
      <c r="N16" s="22">
        <v>0.95328454441462096</v>
      </c>
      <c r="O16" s="22">
        <v>0.93442286178053202</v>
      </c>
      <c r="P16" s="22">
        <v>0.91258059896819099</v>
      </c>
      <c r="Q16" s="22">
        <v>0.98092985577954495</v>
      </c>
      <c r="R16" s="22"/>
      <c r="S16" s="22">
        <v>0.94471083447982995</v>
      </c>
      <c r="T16" s="22">
        <v>0.96154394810908494</v>
      </c>
      <c r="U16" s="22">
        <v>0.95439708471180396</v>
      </c>
      <c r="V16" s="22">
        <v>0.90760771733296597</v>
      </c>
      <c r="W16" s="22"/>
      <c r="X16" s="22">
        <v>0.93230661566933004</v>
      </c>
      <c r="Y16" s="22">
        <v>0.97125433343361101</v>
      </c>
      <c r="Z16" s="22">
        <v>0.93245190700688396</v>
      </c>
      <c r="AA16" s="22"/>
      <c r="AB16" s="22">
        <v>0.93991209654407204</v>
      </c>
      <c r="AC16" s="22">
        <v>0.93184509622782996</v>
      </c>
      <c r="AD16" s="22"/>
      <c r="AE16" s="22">
        <v>0.938274305169294</v>
      </c>
      <c r="AF16" s="22">
        <v>0.93701583953675704</v>
      </c>
      <c r="AG16" s="22"/>
      <c r="AH16" s="22">
        <v>0.93298253623722704</v>
      </c>
      <c r="AI16" s="22">
        <v>0.93648021601736098</v>
      </c>
      <c r="AJ16" s="22"/>
      <c r="AK16" s="22">
        <v>0.95469675463379</v>
      </c>
      <c r="AL16" s="22">
        <v>0.91781542372008595</v>
      </c>
      <c r="AM16" s="22">
        <v>0.92474286702833797</v>
      </c>
      <c r="AN16" s="22">
        <v>0.97741905087495196</v>
      </c>
      <c r="AO16" s="22">
        <v>0.95561679771641095</v>
      </c>
      <c r="AP16" s="22"/>
      <c r="AQ16" s="22">
        <v>0.930778803920705</v>
      </c>
      <c r="AR16" s="22">
        <v>0.93904837679373798</v>
      </c>
      <c r="AS16" s="22"/>
      <c r="AT16" s="22">
        <v>0.93862117166798098</v>
      </c>
      <c r="AU16" s="22">
        <v>0.93840485048729405</v>
      </c>
      <c r="AV16" s="22"/>
      <c r="AW16" s="22">
        <v>0.96195514371906299</v>
      </c>
      <c r="AX16" s="22">
        <v>0.93881670758285796</v>
      </c>
      <c r="AY16" s="22">
        <v>0.90960466442124399</v>
      </c>
      <c r="AZ16" s="22">
        <v>0.96612810077464095</v>
      </c>
      <c r="BA16" s="22">
        <v>0.95051019939165804</v>
      </c>
      <c r="BB16" s="22"/>
      <c r="BC16" s="22">
        <v>0.95850687457904005</v>
      </c>
      <c r="BD16" s="22"/>
      <c r="BE16" s="22">
        <v>0.94125291980586201</v>
      </c>
      <c r="BF16" s="22">
        <v>0.95584332607837197</v>
      </c>
      <c r="BG16" s="22">
        <v>0.90865660089625</v>
      </c>
      <c r="BH16" s="22">
        <v>0.95283276818540197</v>
      </c>
      <c r="BI16" s="22"/>
      <c r="BJ16" s="22">
        <v>0.94277745730843898</v>
      </c>
      <c r="BK16" s="22"/>
      <c r="BL16" s="22">
        <v>0.95088739652408905</v>
      </c>
      <c r="BM16" s="22"/>
      <c r="BN16" s="22">
        <v>0.93586015343586604</v>
      </c>
      <c r="BO16" s="22"/>
      <c r="BP16" s="22">
        <v>0.95925625537199199</v>
      </c>
      <c r="BQ16" s="22">
        <v>0.81774314332242404</v>
      </c>
    </row>
    <row r="17" spans="2:2" x14ac:dyDescent="0.35">
      <c r="B17" s="16"/>
    </row>
    <row r="18" spans="2:2" x14ac:dyDescent="0.35">
      <c r="B18" t="s">
        <v>98</v>
      </c>
    </row>
    <row r="19" spans="2:2" x14ac:dyDescent="0.35">
      <c r="B19" t="s">
        <v>99</v>
      </c>
    </row>
    <row r="21" spans="2:2" x14ac:dyDescent="0.35">
      <c r="B21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B2:BQ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445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432</v>
      </c>
      <c r="C9" s="17">
        <v>0.52653820642581595</v>
      </c>
      <c r="D9" s="17">
        <v>0.49365812922419999</v>
      </c>
      <c r="E9" s="17">
        <v>0.55369549872328905</v>
      </c>
      <c r="F9" s="17"/>
      <c r="G9" s="17">
        <v>0.49913990865466401</v>
      </c>
      <c r="H9" s="17">
        <v>0.57854403020595702</v>
      </c>
      <c r="I9" s="17">
        <v>0.53972284856256203</v>
      </c>
      <c r="J9" s="17">
        <v>0.53845506765504003</v>
      </c>
      <c r="K9" s="17">
        <v>0.45266180300756498</v>
      </c>
      <c r="L9" s="17"/>
      <c r="M9" s="17">
        <v>0.43391280219390499</v>
      </c>
      <c r="N9" s="17">
        <v>0.522402796428863</v>
      </c>
      <c r="O9" s="17">
        <v>0.57436423043486695</v>
      </c>
      <c r="P9" s="17">
        <v>0.46023828255273502</v>
      </c>
      <c r="Q9" s="17">
        <v>0.58335588807184002</v>
      </c>
      <c r="R9" s="17"/>
      <c r="S9" s="17">
        <v>0.64385468238696897</v>
      </c>
      <c r="T9" s="17">
        <v>0.59591229668885304</v>
      </c>
      <c r="U9" s="17">
        <v>0.48041253630424202</v>
      </c>
      <c r="V9" s="17">
        <v>0.38690349610114899</v>
      </c>
      <c r="W9" s="17"/>
      <c r="X9" s="17">
        <v>0.50499677094360096</v>
      </c>
      <c r="Y9" s="17">
        <v>0.57631812671531302</v>
      </c>
      <c r="Z9" s="17">
        <v>0.62394695222844399</v>
      </c>
      <c r="AA9" s="17"/>
      <c r="AB9" s="17">
        <v>0.60696406719635898</v>
      </c>
      <c r="AC9" s="17">
        <v>0.36120821438385697</v>
      </c>
      <c r="AD9" s="17"/>
      <c r="AE9" s="17">
        <v>0.49323500765380002</v>
      </c>
      <c r="AF9" s="17">
        <v>0.53294620787035096</v>
      </c>
      <c r="AG9" s="17"/>
      <c r="AH9" s="17">
        <v>0.50572384866645104</v>
      </c>
      <c r="AI9" s="17">
        <v>0.65603931106910596</v>
      </c>
      <c r="AJ9" s="17"/>
      <c r="AK9" s="17">
        <v>0.52505393505485298</v>
      </c>
      <c r="AL9" s="17">
        <v>0.50252460470709703</v>
      </c>
      <c r="AM9" s="17">
        <v>0.54311820972432401</v>
      </c>
      <c r="AN9" s="17">
        <v>0.51965851419860498</v>
      </c>
      <c r="AO9" s="17">
        <v>0.55698481171097503</v>
      </c>
      <c r="AP9" s="17"/>
      <c r="AQ9" s="17">
        <v>0.48286095549449898</v>
      </c>
      <c r="AR9" s="17">
        <v>0.53848638758283296</v>
      </c>
      <c r="AS9" s="17"/>
      <c r="AT9" s="17">
        <v>0.480298804440633</v>
      </c>
      <c r="AU9" s="17">
        <v>0.55363213822677904</v>
      </c>
      <c r="AV9" s="17"/>
      <c r="AW9" s="17">
        <v>0.553233332317006</v>
      </c>
      <c r="AX9" s="17">
        <v>0.55163734707140499</v>
      </c>
      <c r="AY9" s="17">
        <v>0.452299920633845</v>
      </c>
      <c r="AZ9" s="17">
        <v>0.51166752952958405</v>
      </c>
      <c r="BA9" s="17">
        <v>0.64033963049579501</v>
      </c>
      <c r="BB9" s="17"/>
      <c r="BC9" s="17">
        <v>0.62909042473264398</v>
      </c>
      <c r="BD9" s="17"/>
      <c r="BE9" s="17">
        <v>0.55393135098813495</v>
      </c>
      <c r="BF9" s="17">
        <v>0.35392571898098601</v>
      </c>
      <c r="BG9" s="17">
        <v>0.48910488809791502</v>
      </c>
      <c r="BH9" s="17">
        <v>0.66400588564229801</v>
      </c>
      <c r="BI9" s="17"/>
      <c r="BJ9" s="17">
        <v>0.53454233724631095</v>
      </c>
      <c r="BK9" s="17"/>
      <c r="BL9" s="17">
        <v>0.51798110650008999</v>
      </c>
      <c r="BM9" s="17"/>
      <c r="BN9" s="17">
        <v>0.46399335940890302</v>
      </c>
      <c r="BO9" s="17"/>
      <c r="BP9" s="17">
        <v>0.57246273938556602</v>
      </c>
      <c r="BQ9" s="17">
        <v>0.27317077999811801</v>
      </c>
    </row>
    <row r="10" spans="2:69" x14ac:dyDescent="0.35">
      <c r="B10" s="18" t="s">
        <v>433</v>
      </c>
      <c r="C10" s="17">
        <v>0.41091830301739402</v>
      </c>
      <c r="D10" s="17">
        <v>0.44424677386107703</v>
      </c>
      <c r="E10" s="17">
        <v>0.38325980000357501</v>
      </c>
      <c r="F10" s="17"/>
      <c r="G10" s="17">
        <v>0.43038415915099099</v>
      </c>
      <c r="H10" s="17">
        <v>0.37157324285776999</v>
      </c>
      <c r="I10" s="17">
        <v>0.40565212085644498</v>
      </c>
      <c r="J10" s="17">
        <v>0.39532040414854303</v>
      </c>
      <c r="K10" s="17">
        <v>0.46852238428811399</v>
      </c>
      <c r="L10" s="17"/>
      <c r="M10" s="17">
        <v>0.46464245324179698</v>
      </c>
      <c r="N10" s="17">
        <v>0.41195066128938701</v>
      </c>
      <c r="O10" s="17">
        <v>0.366717630045993</v>
      </c>
      <c r="P10" s="17">
        <v>0.48768758692617697</v>
      </c>
      <c r="Q10" s="17">
        <v>0.36911787922307598</v>
      </c>
      <c r="R10" s="17"/>
      <c r="S10" s="17">
        <v>0.32397487536998698</v>
      </c>
      <c r="T10" s="17">
        <v>0.33528050921479802</v>
      </c>
      <c r="U10" s="17">
        <v>0.47366164845726599</v>
      </c>
      <c r="V10" s="17">
        <v>0.52557587794933303</v>
      </c>
      <c r="W10" s="17"/>
      <c r="X10" s="17">
        <v>0.433962706486196</v>
      </c>
      <c r="Y10" s="17">
        <v>0.36393386624141499</v>
      </c>
      <c r="Z10" s="17">
        <v>0.29911712223914699</v>
      </c>
      <c r="AA10" s="17"/>
      <c r="AB10" s="17">
        <v>0.35652952187780701</v>
      </c>
      <c r="AC10" s="17">
        <v>0.52272433986708899</v>
      </c>
      <c r="AD10" s="17"/>
      <c r="AE10" s="17">
        <v>0.45724420262888099</v>
      </c>
      <c r="AF10" s="17">
        <v>0.40180049325132</v>
      </c>
      <c r="AG10" s="17"/>
      <c r="AH10" s="17">
        <v>0.42778358247831999</v>
      </c>
      <c r="AI10" s="17">
        <v>0.27664991966619701</v>
      </c>
      <c r="AJ10" s="17"/>
      <c r="AK10" s="17">
        <v>0.41534482800415901</v>
      </c>
      <c r="AL10" s="17">
        <v>0.43065234693996701</v>
      </c>
      <c r="AM10" s="17">
        <v>0.40362461270130401</v>
      </c>
      <c r="AN10" s="17">
        <v>0.416612382923149</v>
      </c>
      <c r="AO10" s="17">
        <v>0.35285562050476499</v>
      </c>
      <c r="AP10" s="17"/>
      <c r="AQ10" s="17">
        <v>0.443819550578408</v>
      </c>
      <c r="AR10" s="17">
        <v>0.40191796399035601</v>
      </c>
      <c r="AS10" s="17"/>
      <c r="AT10" s="17">
        <v>0.43256967653235301</v>
      </c>
      <c r="AU10" s="17">
        <v>0.39690156543058502</v>
      </c>
      <c r="AV10" s="17"/>
      <c r="AW10" s="17">
        <v>0.40872181140205699</v>
      </c>
      <c r="AX10" s="17">
        <v>0.40286487727248699</v>
      </c>
      <c r="AY10" s="17">
        <v>0.44527812286198598</v>
      </c>
      <c r="AZ10" s="17">
        <v>0.43718396782378999</v>
      </c>
      <c r="BA10" s="17">
        <v>0.323237056660934</v>
      </c>
      <c r="BB10" s="17"/>
      <c r="BC10" s="17">
        <v>0.32889234599373801</v>
      </c>
      <c r="BD10" s="17"/>
      <c r="BE10" s="17">
        <v>0.40358954506071198</v>
      </c>
      <c r="BF10" s="17">
        <v>0.56373275881585405</v>
      </c>
      <c r="BG10" s="17">
        <v>0.41950211048823399</v>
      </c>
      <c r="BH10" s="17">
        <v>0.30026754757520502</v>
      </c>
      <c r="BI10" s="17"/>
      <c r="BJ10" s="17">
        <v>0.40666505831008198</v>
      </c>
      <c r="BK10" s="17"/>
      <c r="BL10" s="17">
        <v>0.414432811825789</v>
      </c>
      <c r="BM10" s="17"/>
      <c r="BN10" s="17">
        <v>0.47370641293654298</v>
      </c>
      <c r="BO10" s="17"/>
      <c r="BP10" s="17">
        <v>0.39561785411762401</v>
      </c>
      <c r="BQ10" s="17">
        <v>0.51717751898419295</v>
      </c>
    </row>
    <row r="11" spans="2:69" x14ac:dyDescent="0.35">
      <c r="B11" s="18" t="s">
        <v>434</v>
      </c>
      <c r="C11" s="17">
        <v>3.7564578881469302E-2</v>
      </c>
      <c r="D11" s="17">
        <v>4.3476224733999598E-2</v>
      </c>
      <c r="E11" s="17">
        <v>3.2591655903554298E-2</v>
      </c>
      <c r="F11" s="17"/>
      <c r="G11" s="17">
        <v>3.1546652649505402E-2</v>
      </c>
      <c r="H11" s="17">
        <v>2.93857544315651E-2</v>
      </c>
      <c r="I11" s="17">
        <v>4.8327721396001E-2</v>
      </c>
      <c r="J11" s="17">
        <v>2.6979925183709001E-2</v>
      </c>
      <c r="K11" s="17">
        <v>5.8179231001555101E-2</v>
      </c>
      <c r="L11" s="17"/>
      <c r="M11" s="17">
        <v>3.58240573971602E-2</v>
      </c>
      <c r="N11" s="17">
        <v>4.4947800735595303E-2</v>
      </c>
      <c r="O11" s="17">
        <v>3.6399747975422302E-2</v>
      </c>
      <c r="P11" s="17">
        <v>4.0924126644978298E-2</v>
      </c>
      <c r="Q11" s="17">
        <v>1.9731294187197702E-2</v>
      </c>
      <c r="R11" s="17"/>
      <c r="S11" s="17">
        <v>1.04059169938245E-2</v>
      </c>
      <c r="T11" s="17">
        <v>3.8166679651141198E-2</v>
      </c>
      <c r="U11" s="17">
        <v>2.3779953163653202E-2</v>
      </c>
      <c r="V11" s="17">
        <v>6.8219679631624203E-2</v>
      </c>
      <c r="W11" s="17"/>
      <c r="X11" s="17">
        <v>3.6182967816373098E-2</v>
      </c>
      <c r="Y11" s="17">
        <v>3.4480380858422803E-2</v>
      </c>
      <c r="Z11" s="17">
        <v>5.1418270478148703E-2</v>
      </c>
      <c r="AA11" s="17"/>
      <c r="AB11" s="17">
        <v>2.0244912244076301E-2</v>
      </c>
      <c r="AC11" s="17">
        <v>7.3168305343273607E-2</v>
      </c>
      <c r="AD11" s="17"/>
      <c r="AE11" s="17">
        <v>4.5058195114930602E-2</v>
      </c>
      <c r="AF11" s="17">
        <v>3.6065880110203299E-2</v>
      </c>
      <c r="AG11" s="17"/>
      <c r="AH11" s="17">
        <v>3.9533828111658897E-2</v>
      </c>
      <c r="AI11" s="17">
        <v>3.9201575393415303E-2</v>
      </c>
      <c r="AJ11" s="17"/>
      <c r="AK11" s="17">
        <v>2.8595983149555401E-2</v>
      </c>
      <c r="AL11" s="17">
        <v>3.2229198039003003E-2</v>
      </c>
      <c r="AM11" s="17">
        <v>4.1822469831991803E-2</v>
      </c>
      <c r="AN11" s="17">
        <v>4.7850244417734097E-2</v>
      </c>
      <c r="AO11" s="17">
        <v>2.7840137179916701E-2</v>
      </c>
      <c r="AP11" s="17"/>
      <c r="AQ11" s="17">
        <v>4.1640893008929002E-2</v>
      </c>
      <c r="AR11" s="17">
        <v>3.6449478031271999E-2</v>
      </c>
      <c r="AS11" s="17"/>
      <c r="AT11" s="17">
        <v>4.66292964956165E-2</v>
      </c>
      <c r="AU11" s="17">
        <v>3.2366003337555599E-2</v>
      </c>
      <c r="AV11" s="17"/>
      <c r="AW11" s="17">
        <v>2.17138061130005E-2</v>
      </c>
      <c r="AX11" s="17">
        <v>2.7023721932499599E-2</v>
      </c>
      <c r="AY11" s="17">
        <v>6.9808210507039697E-2</v>
      </c>
      <c r="AZ11" s="17">
        <v>2.2256557215348902E-2</v>
      </c>
      <c r="BA11" s="17">
        <v>3.6423312843270599E-2</v>
      </c>
      <c r="BB11" s="17"/>
      <c r="BC11" s="17">
        <v>3.5669922232453001E-2</v>
      </c>
      <c r="BD11" s="17"/>
      <c r="BE11" s="17">
        <v>2.6312106688923202E-2</v>
      </c>
      <c r="BF11" s="17">
        <v>6.4763088827407E-2</v>
      </c>
      <c r="BG11" s="17">
        <v>5.2388600870235801E-2</v>
      </c>
      <c r="BH11" s="17">
        <v>3.0443448513960601E-2</v>
      </c>
      <c r="BI11" s="17"/>
      <c r="BJ11" s="17">
        <v>3.23801483564597E-2</v>
      </c>
      <c r="BK11" s="17"/>
      <c r="BL11" s="17">
        <v>4.26576869255757E-2</v>
      </c>
      <c r="BM11" s="17"/>
      <c r="BN11" s="17">
        <v>4.7650058669096503E-2</v>
      </c>
      <c r="BO11" s="17"/>
      <c r="BP11" s="17">
        <v>1.59727182558866E-2</v>
      </c>
      <c r="BQ11" s="17">
        <v>0.14997953440397699</v>
      </c>
    </row>
    <row r="12" spans="2:69" x14ac:dyDescent="0.35">
      <c r="B12" s="18" t="s">
        <v>435</v>
      </c>
      <c r="C12" s="17">
        <v>4.8380946401058497E-3</v>
      </c>
      <c r="D12" s="17">
        <v>8.1908756702841392E-3</v>
      </c>
      <c r="E12" s="17">
        <v>1.9864796797293099E-3</v>
      </c>
      <c r="F12" s="17"/>
      <c r="G12" s="17">
        <v>1.1790428301327399E-2</v>
      </c>
      <c r="H12" s="17">
        <v>3.5726314113175102E-3</v>
      </c>
      <c r="I12" s="17">
        <v>0</v>
      </c>
      <c r="J12" s="17">
        <v>5.7435614478400197E-3</v>
      </c>
      <c r="K12" s="17">
        <v>0</v>
      </c>
      <c r="L12" s="17"/>
      <c r="M12" s="17">
        <v>1.1892556941044E-2</v>
      </c>
      <c r="N12" s="17">
        <v>3.9035020816279098E-3</v>
      </c>
      <c r="O12" s="17">
        <v>4.2614591036936903E-3</v>
      </c>
      <c r="P12" s="17">
        <v>5.4073873719786896E-3</v>
      </c>
      <c r="Q12" s="17">
        <v>3.50908594560413E-3</v>
      </c>
      <c r="R12" s="17"/>
      <c r="S12" s="17">
        <v>3.6721704889283199E-3</v>
      </c>
      <c r="T12" s="17">
        <v>3.5722111691206399E-3</v>
      </c>
      <c r="U12" s="17">
        <v>8.9498104275361704E-3</v>
      </c>
      <c r="V12" s="17">
        <v>3.0794056731129399E-3</v>
      </c>
      <c r="W12" s="17"/>
      <c r="X12" s="17">
        <v>5.1839240219906596E-3</v>
      </c>
      <c r="Y12" s="17">
        <v>6.7410097077353296E-3</v>
      </c>
      <c r="Z12" s="17">
        <v>0</v>
      </c>
      <c r="AA12" s="17"/>
      <c r="AB12" s="17">
        <v>3.1329523717567101E-3</v>
      </c>
      <c r="AC12" s="17">
        <v>8.3433248602817808E-3</v>
      </c>
      <c r="AD12" s="17"/>
      <c r="AE12" s="17">
        <v>0</v>
      </c>
      <c r="AF12" s="17">
        <v>5.8296648058814796E-3</v>
      </c>
      <c r="AG12" s="17"/>
      <c r="AH12" s="17">
        <v>6.1847321668975002E-3</v>
      </c>
      <c r="AI12" s="17">
        <v>0</v>
      </c>
      <c r="AJ12" s="17"/>
      <c r="AK12" s="17">
        <v>0</v>
      </c>
      <c r="AL12" s="17">
        <v>9.2498862146246103E-3</v>
      </c>
      <c r="AM12" s="17">
        <v>1.6746005233222599E-3</v>
      </c>
      <c r="AN12" s="17">
        <v>4.4525945353224303E-3</v>
      </c>
      <c r="AO12" s="17">
        <v>1.02102732600436E-2</v>
      </c>
      <c r="AP12" s="17"/>
      <c r="AQ12" s="17">
        <v>3.9887877190627899E-3</v>
      </c>
      <c r="AR12" s="17">
        <v>5.07042778228295E-3</v>
      </c>
      <c r="AS12" s="17"/>
      <c r="AT12" s="17">
        <v>5.1303614422834399E-3</v>
      </c>
      <c r="AU12" s="17">
        <v>4.84235130446895E-3</v>
      </c>
      <c r="AV12" s="17"/>
      <c r="AW12" s="17">
        <v>0</v>
      </c>
      <c r="AX12" s="17">
        <v>3.9661315997429197E-3</v>
      </c>
      <c r="AY12" s="17">
        <v>1.03465004753058E-2</v>
      </c>
      <c r="AZ12" s="17">
        <v>0</v>
      </c>
      <c r="BA12" s="17">
        <v>0</v>
      </c>
      <c r="BB12" s="17"/>
      <c r="BC12" s="17">
        <v>0</v>
      </c>
      <c r="BD12" s="17"/>
      <c r="BE12" s="17">
        <v>4.5907232504408396E-3</v>
      </c>
      <c r="BF12" s="17">
        <v>1.1462933698969001E-2</v>
      </c>
      <c r="BG12" s="17">
        <v>6.05147684282859E-3</v>
      </c>
      <c r="BH12" s="17">
        <v>5.2831182685360604E-3</v>
      </c>
      <c r="BI12" s="17"/>
      <c r="BJ12" s="17">
        <v>5.5749023373452503E-3</v>
      </c>
      <c r="BK12" s="17"/>
      <c r="BL12" s="17">
        <v>3.9450853731644898E-3</v>
      </c>
      <c r="BM12" s="17"/>
      <c r="BN12" s="17">
        <v>3.9133255992599104E-3</v>
      </c>
      <c r="BO12" s="17"/>
      <c r="BP12" s="17">
        <v>1.87438355231465E-3</v>
      </c>
      <c r="BQ12" s="17">
        <v>2.2215656292791399E-2</v>
      </c>
    </row>
    <row r="13" spans="2:69" x14ac:dyDescent="0.35">
      <c r="B13" s="18" t="s">
        <v>436</v>
      </c>
      <c r="C13" s="17">
        <v>2.0140817035214399E-2</v>
      </c>
      <c r="D13" s="17">
        <v>1.0427996510439699E-2</v>
      </c>
      <c r="E13" s="17">
        <v>2.8466565689852601E-2</v>
      </c>
      <c r="F13" s="17"/>
      <c r="G13" s="17">
        <v>2.7138851243512299E-2</v>
      </c>
      <c r="H13" s="17">
        <v>1.6924341093390902E-2</v>
      </c>
      <c r="I13" s="17">
        <v>6.2973091849918101E-3</v>
      </c>
      <c r="J13" s="17">
        <v>3.3501041564867703E-2</v>
      </c>
      <c r="K13" s="17">
        <v>2.0636581702765701E-2</v>
      </c>
      <c r="L13" s="17"/>
      <c r="M13" s="17">
        <v>5.3728130226094101E-2</v>
      </c>
      <c r="N13" s="17">
        <v>1.6795239464527201E-2</v>
      </c>
      <c r="O13" s="17">
        <v>1.8256932440024E-2</v>
      </c>
      <c r="P13" s="17">
        <v>5.7426165041306E-3</v>
      </c>
      <c r="Q13" s="17">
        <v>2.4285852572281601E-2</v>
      </c>
      <c r="R13" s="17"/>
      <c r="S13" s="17">
        <v>1.8092354760291099E-2</v>
      </c>
      <c r="T13" s="17">
        <v>2.7068303276087301E-2</v>
      </c>
      <c r="U13" s="17">
        <v>1.3196051647302601E-2</v>
      </c>
      <c r="V13" s="17">
        <v>1.62215406447812E-2</v>
      </c>
      <c r="W13" s="17"/>
      <c r="X13" s="17">
        <v>1.9673630731839201E-2</v>
      </c>
      <c r="Y13" s="17">
        <v>1.8526616477113601E-2</v>
      </c>
      <c r="Z13" s="17">
        <v>2.5517655054259701E-2</v>
      </c>
      <c r="AA13" s="17"/>
      <c r="AB13" s="17">
        <v>1.3128546310000599E-2</v>
      </c>
      <c r="AC13" s="17">
        <v>3.4555815545498199E-2</v>
      </c>
      <c r="AD13" s="17"/>
      <c r="AE13" s="17">
        <v>4.4625946023878196E-3</v>
      </c>
      <c r="AF13" s="17">
        <v>2.33577539622448E-2</v>
      </c>
      <c r="AG13" s="17"/>
      <c r="AH13" s="17">
        <v>2.0774008576672599E-2</v>
      </c>
      <c r="AI13" s="17">
        <v>2.8109193871282401E-2</v>
      </c>
      <c r="AJ13" s="17"/>
      <c r="AK13" s="17">
        <v>3.1005253791432302E-2</v>
      </c>
      <c r="AL13" s="17">
        <v>2.53439640993086E-2</v>
      </c>
      <c r="AM13" s="17">
        <v>9.7601072190576996E-3</v>
      </c>
      <c r="AN13" s="17">
        <v>1.14262639251891E-2</v>
      </c>
      <c r="AO13" s="17">
        <v>5.2109157344298898E-2</v>
      </c>
      <c r="AP13" s="17"/>
      <c r="AQ13" s="17">
        <v>2.7689813199100799E-2</v>
      </c>
      <c r="AR13" s="17">
        <v>1.8075742613255501E-2</v>
      </c>
      <c r="AS13" s="17"/>
      <c r="AT13" s="17">
        <v>3.5371861089114498E-2</v>
      </c>
      <c r="AU13" s="17">
        <v>1.2257941700611201E-2</v>
      </c>
      <c r="AV13" s="17"/>
      <c r="AW13" s="17">
        <v>1.6331050167936598E-2</v>
      </c>
      <c r="AX13" s="17">
        <v>1.4507922123865501E-2</v>
      </c>
      <c r="AY13" s="17">
        <v>2.2267245521823398E-2</v>
      </c>
      <c r="AZ13" s="17">
        <v>2.8891945431276898E-2</v>
      </c>
      <c r="BA13" s="17">
        <v>0</v>
      </c>
      <c r="BB13" s="17"/>
      <c r="BC13" s="17">
        <v>6.3473070411653497E-3</v>
      </c>
      <c r="BD13" s="17"/>
      <c r="BE13" s="17">
        <v>1.1576274011788699E-2</v>
      </c>
      <c r="BF13" s="17">
        <v>6.1154996767840098E-3</v>
      </c>
      <c r="BG13" s="17">
        <v>3.2952923700787E-2</v>
      </c>
      <c r="BH13" s="17">
        <v>0</v>
      </c>
      <c r="BI13" s="17"/>
      <c r="BJ13" s="17">
        <v>2.0837553749802201E-2</v>
      </c>
      <c r="BK13" s="17"/>
      <c r="BL13" s="17">
        <v>2.0983309375380298E-2</v>
      </c>
      <c r="BM13" s="17"/>
      <c r="BN13" s="17">
        <v>1.0736843386197599E-2</v>
      </c>
      <c r="BO13" s="17"/>
      <c r="BP13" s="17">
        <v>1.40723046886084E-2</v>
      </c>
      <c r="BQ13" s="17">
        <v>3.7456510320920601E-2</v>
      </c>
    </row>
    <row r="14" spans="2:69" x14ac:dyDescent="0.35">
      <c r="B14" s="18" t="s">
        <v>437</v>
      </c>
      <c r="C14" s="21">
        <v>0.93745650944321002</v>
      </c>
      <c r="D14" s="21">
        <v>0.93790490308527696</v>
      </c>
      <c r="E14" s="21">
        <v>0.93695529872686401</v>
      </c>
      <c r="F14" s="21"/>
      <c r="G14" s="21">
        <v>0.929524067805655</v>
      </c>
      <c r="H14" s="21">
        <v>0.95011727306372695</v>
      </c>
      <c r="I14" s="21">
        <v>0.94537496941900701</v>
      </c>
      <c r="J14" s="21">
        <v>0.933775471803583</v>
      </c>
      <c r="K14" s="21">
        <v>0.92118418729567897</v>
      </c>
      <c r="L14" s="21"/>
      <c r="M14" s="21">
        <v>0.89855525543570203</v>
      </c>
      <c r="N14" s="21">
        <v>0.93435345771824996</v>
      </c>
      <c r="O14" s="21">
        <v>0.94108186048085996</v>
      </c>
      <c r="P14" s="21">
        <v>0.947925869478912</v>
      </c>
      <c r="Q14" s="21">
        <v>0.95247376729491595</v>
      </c>
      <c r="R14" s="21"/>
      <c r="S14" s="21">
        <v>0.967829557756956</v>
      </c>
      <c r="T14" s="21">
        <v>0.93119280590365106</v>
      </c>
      <c r="U14" s="21">
        <v>0.95407418476150796</v>
      </c>
      <c r="V14" s="21">
        <v>0.91247937405048196</v>
      </c>
      <c r="W14" s="21"/>
      <c r="X14" s="21">
        <v>0.93895947742979702</v>
      </c>
      <c r="Y14" s="21">
        <v>0.94025199295672801</v>
      </c>
      <c r="Z14" s="21">
        <v>0.92306407446759198</v>
      </c>
      <c r="AA14" s="21"/>
      <c r="AB14" s="21">
        <v>0.96349358907416605</v>
      </c>
      <c r="AC14" s="21">
        <v>0.88393255425094597</v>
      </c>
      <c r="AD14" s="21"/>
      <c r="AE14" s="21">
        <v>0.95047921028268201</v>
      </c>
      <c r="AF14" s="21">
        <v>0.93474670112167002</v>
      </c>
      <c r="AG14" s="21"/>
      <c r="AH14" s="21">
        <v>0.93350743114477097</v>
      </c>
      <c r="AI14" s="21">
        <v>0.93268923073530197</v>
      </c>
      <c r="AJ14" s="21"/>
      <c r="AK14" s="21">
        <v>0.94039876305901204</v>
      </c>
      <c r="AL14" s="21">
        <v>0.93317695164706405</v>
      </c>
      <c r="AM14" s="21">
        <v>0.94674282242562802</v>
      </c>
      <c r="AN14" s="21">
        <v>0.93627089712175404</v>
      </c>
      <c r="AO14" s="21">
        <v>0.90984043221574096</v>
      </c>
      <c r="AP14" s="21"/>
      <c r="AQ14" s="21">
        <v>0.92668050607290697</v>
      </c>
      <c r="AR14" s="21">
        <v>0.94040435157318902</v>
      </c>
      <c r="AS14" s="21"/>
      <c r="AT14" s="21">
        <v>0.91286848097298601</v>
      </c>
      <c r="AU14" s="21">
        <v>0.950533703657364</v>
      </c>
      <c r="AV14" s="21"/>
      <c r="AW14" s="21">
        <v>0.96195514371906299</v>
      </c>
      <c r="AX14" s="21">
        <v>0.95450222434389198</v>
      </c>
      <c r="AY14" s="21">
        <v>0.89757804349583103</v>
      </c>
      <c r="AZ14" s="21">
        <v>0.94885149735337404</v>
      </c>
      <c r="BA14" s="21">
        <v>0.96357668715672895</v>
      </c>
      <c r="BB14" s="21"/>
      <c r="BC14" s="21">
        <v>0.95798277072638205</v>
      </c>
      <c r="BD14" s="21"/>
      <c r="BE14" s="21">
        <v>0.95752089604884705</v>
      </c>
      <c r="BF14" s="21">
        <v>0.91765847779683996</v>
      </c>
      <c r="BG14" s="21">
        <v>0.90860699858614902</v>
      </c>
      <c r="BH14" s="21">
        <v>0.96427343321750303</v>
      </c>
      <c r="BI14" s="21"/>
      <c r="BJ14" s="21">
        <v>0.94120739555639299</v>
      </c>
      <c r="BK14" s="21"/>
      <c r="BL14" s="21">
        <v>0.93241391832587905</v>
      </c>
      <c r="BM14" s="21"/>
      <c r="BN14" s="21">
        <v>0.93769977234544599</v>
      </c>
      <c r="BO14" s="21"/>
      <c r="BP14" s="21">
        <v>0.96808059350318998</v>
      </c>
      <c r="BQ14" s="21">
        <v>0.79034829898231096</v>
      </c>
    </row>
    <row r="15" spans="2:69" x14ac:dyDescent="0.35">
      <c r="B15" s="18" t="s">
        <v>438</v>
      </c>
      <c r="C15" s="21">
        <v>4.2402673521575202E-2</v>
      </c>
      <c r="D15" s="21">
        <v>5.1667100404283697E-2</v>
      </c>
      <c r="E15" s="21">
        <v>3.4578135583283598E-2</v>
      </c>
      <c r="F15" s="21"/>
      <c r="G15" s="21">
        <v>4.3337080950832801E-2</v>
      </c>
      <c r="H15" s="21">
        <v>3.2958385842882597E-2</v>
      </c>
      <c r="I15" s="21">
        <v>4.8327721396001E-2</v>
      </c>
      <c r="J15" s="21">
        <v>3.2723486631548997E-2</v>
      </c>
      <c r="K15" s="21">
        <v>5.8179231001555101E-2</v>
      </c>
      <c r="L15" s="21"/>
      <c r="M15" s="21">
        <v>4.7716614338204198E-2</v>
      </c>
      <c r="N15" s="21">
        <v>4.8851302817223198E-2</v>
      </c>
      <c r="O15" s="21">
        <v>4.0661207079116003E-2</v>
      </c>
      <c r="P15" s="21">
        <v>4.6331514016957002E-2</v>
      </c>
      <c r="Q15" s="21">
        <v>2.3240380132801899E-2</v>
      </c>
      <c r="R15" s="21"/>
      <c r="S15" s="21">
        <v>1.4078087482752801E-2</v>
      </c>
      <c r="T15" s="21">
        <v>4.1738890820261901E-2</v>
      </c>
      <c r="U15" s="21">
        <v>3.2729763591189398E-2</v>
      </c>
      <c r="V15" s="21">
        <v>7.1299085304737206E-2</v>
      </c>
      <c r="W15" s="21"/>
      <c r="X15" s="21">
        <v>4.1366891838363798E-2</v>
      </c>
      <c r="Y15" s="21">
        <v>4.12213905661582E-2</v>
      </c>
      <c r="Z15" s="21">
        <v>5.1418270478148703E-2</v>
      </c>
      <c r="AA15" s="21"/>
      <c r="AB15" s="21">
        <v>2.3377864615833001E-2</v>
      </c>
      <c r="AC15" s="21">
        <v>8.1511630203555396E-2</v>
      </c>
      <c r="AD15" s="21"/>
      <c r="AE15" s="21">
        <v>4.5058195114930602E-2</v>
      </c>
      <c r="AF15" s="21">
        <v>4.1895544916084798E-2</v>
      </c>
      <c r="AG15" s="21"/>
      <c r="AH15" s="21">
        <v>4.5718560278556399E-2</v>
      </c>
      <c r="AI15" s="21">
        <v>3.9201575393415303E-2</v>
      </c>
      <c r="AJ15" s="21"/>
      <c r="AK15" s="21">
        <v>2.8595983149555401E-2</v>
      </c>
      <c r="AL15" s="21">
        <v>4.1479084253627597E-2</v>
      </c>
      <c r="AM15" s="21">
        <v>4.3497070355314103E-2</v>
      </c>
      <c r="AN15" s="21">
        <v>5.2302838953056499E-2</v>
      </c>
      <c r="AO15" s="21">
        <v>3.8050410439960401E-2</v>
      </c>
      <c r="AP15" s="21"/>
      <c r="AQ15" s="21">
        <v>4.5629680727991798E-2</v>
      </c>
      <c r="AR15" s="21">
        <v>4.15199058135549E-2</v>
      </c>
      <c r="AS15" s="21"/>
      <c r="AT15" s="21">
        <v>5.1759657937899897E-2</v>
      </c>
      <c r="AU15" s="21">
        <v>3.7208354642024599E-2</v>
      </c>
      <c r="AV15" s="21"/>
      <c r="AW15" s="21">
        <v>2.17138061130005E-2</v>
      </c>
      <c r="AX15" s="21">
        <v>3.0989853532242501E-2</v>
      </c>
      <c r="AY15" s="21">
        <v>8.0154710982345403E-2</v>
      </c>
      <c r="AZ15" s="21">
        <v>2.2256557215348902E-2</v>
      </c>
      <c r="BA15" s="21">
        <v>3.6423312843270599E-2</v>
      </c>
      <c r="BB15" s="21"/>
      <c r="BC15" s="21">
        <v>3.5669922232453001E-2</v>
      </c>
      <c r="BD15" s="21"/>
      <c r="BE15" s="21">
        <v>3.0902829939363999E-2</v>
      </c>
      <c r="BF15" s="21">
        <v>7.6226022526375906E-2</v>
      </c>
      <c r="BG15" s="21">
        <v>5.8440077713064399E-2</v>
      </c>
      <c r="BH15" s="21">
        <v>3.5726566782496701E-2</v>
      </c>
      <c r="BI15" s="21"/>
      <c r="BJ15" s="21">
        <v>3.79550506938049E-2</v>
      </c>
      <c r="BK15" s="21"/>
      <c r="BL15" s="21">
        <v>4.66027722987402E-2</v>
      </c>
      <c r="BM15" s="21"/>
      <c r="BN15" s="21">
        <v>5.1563384268356403E-2</v>
      </c>
      <c r="BO15" s="21"/>
      <c r="BP15" s="21">
        <v>1.7847101808201302E-2</v>
      </c>
      <c r="BQ15" s="21">
        <v>0.172195190696769</v>
      </c>
    </row>
    <row r="16" spans="2:69" x14ac:dyDescent="0.35">
      <c r="B16" s="18" t="s">
        <v>261</v>
      </c>
      <c r="C16" s="22">
        <v>0.89505383592163501</v>
      </c>
      <c r="D16" s="22">
        <v>0.88623780268099295</v>
      </c>
      <c r="E16" s="22">
        <v>0.90237716314357996</v>
      </c>
      <c r="F16" s="22"/>
      <c r="G16" s="22">
        <v>0.886186986854822</v>
      </c>
      <c r="H16" s="22">
        <v>0.91715888722084404</v>
      </c>
      <c r="I16" s="22">
        <v>0.89704724802300595</v>
      </c>
      <c r="J16" s="22">
        <v>0.901051985172034</v>
      </c>
      <c r="K16" s="22">
        <v>0.86300495629412399</v>
      </c>
      <c r="L16" s="22"/>
      <c r="M16" s="22">
        <v>0.85083864109749796</v>
      </c>
      <c r="N16" s="22">
        <v>0.88550215490102602</v>
      </c>
      <c r="O16" s="22">
        <v>0.90042065340174404</v>
      </c>
      <c r="P16" s="22">
        <v>0.90159435546195499</v>
      </c>
      <c r="Q16" s="22">
        <v>0.92923338716211501</v>
      </c>
      <c r="R16" s="22"/>
      <c r="S16" s="22">
        <v>0.95375147027420304</v>
      </c>
      <c r="T16" s="22">
        <v>0.889453915083389</v>
      </c>
      <c r="U16" s="22">
        <v>0.92134442117031901</v>
      </c>
      <c r="V16" s="22">
        <v>0.84118028874574402</v>
      </c>
      <c r="W16" s="22"/>
      <c r="X16" s="22">
        <v>0.89759258559143296</v>
      </c>
      <c r="Y16" s="22">
        <v>0.89903060239056998</v>
      </c>
      <c r="Z16" s="22">
        <v>0.87164580398944302</v>
      </c>
      <c r="AA16" s="22"/>
      <c r="AB16" s="22">
        <v>0.94011572445833302</v>
      </c>
      <c r="AC16" s="22">
        <v>0.80242092404739096</v>
      </c>
      <c r="AD16" s="22"/>
      <c r="AE16" s="22">
        <v>0.90542101516775098</v>
      </c>
      <c r="AF16" s="22">
        <v>0.89285115620558597</v>
      </c>
      <c r="AG16" s="22"/>
      <c r="AH16" s="22">
        <v>0.88778887086621405</v>
      </c>
      <c r="AI16" s="22">
        <v>0.89348765534188701</v>
      </c>
      <c r="AJ16" s="22"/>
      <c r="AK16" s="22">
        <v>0.91180277990945702</v>
      </c>
      <c r="AL16" s="22">
        <v>0.89169786739343604</v>
      </c>
      <c r="AM16" s="22">
        <v>0.90324575207031399</v>
      </c>
      <c r="AN16" s="22">
        <v>0.88396805816869795</v>
      </c>
      <c r="AO16" s="22">
        <v>0.87179002177578002</v>
      </c>
      <c r="AP16" s="22"/>
      <c r="AQ16" s="22">
        <v>0.88105082534491597</v>
      </c>
      <c r="AR16" s="22">
        <v>0.898884445759635</v>
      </c>
      <c r="AS16" s="22"/>
      <c r="AT16" s="22">
        <v>0.86110882303508596</v>
      </c>
      <c r="AU16" s="22">
        <v>0.91332534901534002</v>
      </c>
      <c r="AV16" s="22"/>
      <c r="AW16" s="22">
        <v>0.94024133760606199</v>
      </c>
      <c r="AX16" s="22">
        <v>0.92351237081164905</v>
      </c>
      <c r="AY16" s="22">
        <v>0.81742333251348598</v>
      </c>
      <c r="AZ16" s="22">
        <v>0.92659494013802501</v>
      </c>
      <c r="BA16" s="22">
        <v>0.92715337431345901</v>
      </c>
      <c r="BB16" s="22"/>
      <c r="BC16" s="22">
        <v>0.92231284849392903</v>
      </c>
      <c r="BD16" s="22"/>
      <c r="BE16" s="22">
        <v>0.92661806610948305</v>
      </c>
      <c r="BF16" s="22">
        <v>0.84143245527046395</v>
      </c>
      <c r="BG16" s="22">
        <v>0.85016692087308399</v>
      </c>
      <c r="BH16" s="22">
        <v>0.92854686643500695</v>
      </c>
      <c r="BI16" s="22"/>
      <c r="BJ16" s="22">
        <v>0.90325234486258799</v>
      </c>
      <c r="BK16" s="22"/>
      <c r="BL16" s="22">
        <v>0.88581114602713895</v>
      </c>
      <c r="BM16" s="22"/>
      <c r="BN16" s="22">
        <v>0.88613638807708905</v>
      </c>
      <c r="BO16" s="22"/>
      <c r="BP16" s="22">
        <v>0.95023349169498905</v>
      </c>
      <c r="BQ16" s="22">
        <v>0.61815310828554204</v>
      </c>
    </row>
    <row r="17" spans="2:2" x14ac:dyDescent="0.35">
      <c r="B17" s="16"/>
    </row>
    <row r="18" spans="2:2" x14ac:dyDescent="0.35">
      <c r="B18" t="s">
        <v>98</v>
      </c>
    </row>
    <row r="19" spans="2:2" x14ac:dyDescent="0.35">
      <c r="B19" t="s">
        <v>99</v>
      </c>
    </row>
    <row r="21" spans="2:2" x14ac:dyDescent="0.35">
      <c r="B21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451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446</v>
      </c>
      <c r="C9" s="17">
        <v>0.15697287489193701</v>
      </c>
      <c r="D9" s="17">
        <v>0.15028382586892899</v>
      </c>
      <c r="E9" s="17">
        <v>0.16108155035587299</v>
      </c>
      <c r="F9" s="17"/>
      <c r="G9" s="17">
        <v>0.15921639530391901</v>
      </c>
      <c r="H9" s="17">
        <v>0.1216746407016</v>
      </c>
      <c r="I9" s="17">
        <v>0.13593298605492299</v>
      </c>
      <c r="J9" s="17">
        <v>0.16570501655830899</v>
      </c>
      <c r="K9" s="17">
        <v>0.24322506053866599</v>
      </c>
      <c r="L9" s="17"/>
      <c r="M9" s="17">
        <v>0.12560640200584</v>
      </c>
      <c r="N9" s="17">
        <v>0.13575890222415901</v>
      </c>
      <c r="O9" s="17">
        <v>0.174518722157536</v>
      </c>
      <c r="P9" s="17">
        <v>0.15314245946336499</v>
      </c>
      <c r="Q9" s="17">
        <v>0.20588988820485801</v>
      </c>
      <c r="R9" s="17"/>
      <c r="S9" s="17">
        <v>0.22146999074381801</v>
      </c>
      <c r="T9" s="17">
        <v>0.14479710811740601</v>
      </c>
      <c r="U9" s="17">
        <v>0.16036552575163801</v>
      </c>
      <c r="V9" s="17">
        <v>0.136472495909989</v>
      </c>
      <c r="W9" s="17"/>
      <c r="X9" s="17">
        <v>0.13601298172916901</v>
      </c>
      <c r="Y9" s="17">
        <v>0.100834617603291</v>
      </c>
      <c r="Z9" s="17">
        <v>0.37847074807966702</v>
      </c>
      <c r="AA9" s="17"/>
      <c r="AB9" s="17">
        <v>0.13762605587042301</v>
      </c>
      <c r="AC9" s="17">
        <v>0.19674378196360501</v>
      </c>
      <c r="AD9" s="17"/>
      <c r="AE9" s="17">
        <v>0.168765350184337</v>
      </c>
      <c r="AF9" s="17">
        <v>0.15387117285228399</v>
      </c>
      <c r="AG9" s="17"/>
      <c r="AH9" s="17">
        <v>0.12941238495476101</v>
      </c>
      <c r="AI9" s="17">
        <v>0.20965556630081</v>
      </c>
      <c r="AJ9" s="17"/>
      <c r="AK9" s="17">
        <v>0.14806881091128299</v>
      </c>
      <c r="AL9" s="17">
        <v>0.15535449373395499</v>
      </c>
      <c r="AM9" s="17">
        <v>0.15380917884707301</v>
      </c>
      <c r="AN9" s="17">
        <v>0.13535310799894901</v>
      </c>
      <c r="AO9" s="17">
        <v>0.23591258571013601</v>
      </c>
      <c r="AP9" s="17"/>
      <c r="AQ9" s="17">
        <v>0.11589668543367999</v>
      </c>
      <c r="AR9" s="17">
        <v>0.16820951965373801</v>
      </c>
      <c r="AS9" s="17"/>
      <c r="AT9" s="17">
        <v>0.13136759141071</v>
      </c>
      <c r="AU9" s="17">
        <v>0.17137796731813401</v>
      </c>
      <c r="AV9" s="17"/>
      <c r="AW9" s="17">
        <v>0.13192313107411399</v>
      </c>
      <c r="AX9" s="17">
        <v>0.12624037610396799</v>
      </c>
      <c r="AY9" s="17">
        <v>0.19387082399725999</v>
      </c>
      <c r="AZ9" s="17">
        <v>0.14725096557836601</v>
      </c>
      <c r="BA9" s="17">
        <v>0.20378947653275101</v>
      </c>
      <c r="BB9" s="17"/>
      <c r="BC9" s="17">
        <v>0.18207607083003</v>
      </c>
      <c r="BD9" s="17"/>
      <c r="BE9" s="17">
        <v>0.13847289575830199</v>
      </c>
      <c r="BF9" s="17">
        <v>0.18719008543764601</v>
      </c>
      <c r="BG9" s="17">
        <v>0.15691971025490201</v>
      </c>
      <c r="BH9" s="17">
        <v>0.19661659859237901</v>
      </c>
      <c r="BI9" s="17"/>
      <c r="BJ9" s="17">
        <v>0.15022850383163999</v>
      </c>
      <c r="BK9" s="17"/>
      <c r="BL9" s="17">
        <v>0.13519845597267699</v>
      </c>
      <c r="BM9" s="17"/>
      <c r="BN9" s="17">
        <v>0.14405911998274201</v>
      </c>
      <c r="BO9" s="17"/>
      <c r="BP9" s="17">
        <v>0.17717202010001201</v>
      </c>
      <c r="BQ9" s="17">
        <v>6.5209718087185994E-2</v>
      </c>
    </row>
    <row r="10" spans="2:69" ht="29" x14ac:dyDescent="0.35">
      <c r="B10" s="18" t="s">
        <v>447</v>
      </c>
      <c r="C10" s="17">
        <v>0.554165622403753</v>
      </c>
      <c r="D10" s="17">
        <v>0.54525415743196604</v>
      </c>
      <c r="E10" s="17">
        <v>0.56282039458548705</v>
      </c>
      <c r="F10" s="17"/>
      <c r="G10" s="17">
        <v>0.56280948409700304</v>
      </c>
      <c r="H10" s="17">
        <v>0.59345799853341696</v>
      </c>
      <c r="I10" s="17">
        <v>0.52331143648595801</v>
      </c>
      <c r="J10" s="17">
        <v>0.52950282347914301</v>
      </c>
      <c r="K10" s="17">
        <v>0.54258368941898005</v>
      </c>
      <c r="L10" s="17"/>
      <c r="M10" s="17">
        <v>0.61104750335953595</v>
      </c>
      <c r="N10" s="17">
        <v>0.55806413080351902</v>
      </c>
      <c r="O10" s="17">
        <v>0.565028141773805</v>
      </c>
      <c r="P10" s="17">
        <v>0.51324379325594405</v>
      </c>
      <c r="Q10" s="17">
        <v>0.53566116764568905</v>
      </c>
      <c r="R10" s="17"/>
      <c r="S10" s="17">
        <v>0.51538349435277997</v>
      </c>
      <c r="T10" s="17">
        <v>0.55016720930555696</v>
      </c>
      <c r="U10" s="17">
        <v>0.54006345823186497</v>
      </c>
      <c r="V10" s="17">
        <v>0.53514328579562198</v>
      </c>
      <c r="W10" s="17"/>
      <c r="X10" s="17">
        <v>0.56829474993268303</v>
      </c>
      <c r="Y10" s="17">
        <v>0.52595924623613699</v>
      </c>
      <c r="Z10" s="17">
        <v>0.48488910651454997</v>
      </c>
      <c r="AA10" s="17"/>
      <c r="AB10" s="17">
        <v>0.54672242365283397</v>
      </c>
      <c r="AC10" s="17">
        <v>0.56946647188756605</v>
      </c>
      <c r="AD10" s="17"/>
      <c r="AE10" s="17">
        <v>0.59858855673198796</v>
      </c>
      <c r="AF10" s="17">
        <v>0.54555427552867097</v>
      </c>
      <c r="AG10" s="17"/>
      <c r="AH10" s="17">
        <v>0.55705313570676196</v>
      </c>
      <c r="AI10" s="17">
        <v>0.58136801709453101</v>
      </c>
      <c r="AJ10" s="17"/>
      <c r="AK10" s="17">
        <v>0.70437113756196501</v>
      </c>
      <c r="AL10" s="17">
        <v>0.53671559863128204</v>
      </c>
      <c r="AM10" s="17">
        <v>0.502297351823356</v>
      </c>
      <c r="AN10" s="17">
        <v>0.60674705929688499</v>
      </c>
      <c r="AO10" s="17">
        <v>0.53764840704052497</v>
      </c>
      <c r="AP10" s="17"/>
      <c r="AQ10" s="17">
        <v>0.56404043752313004</v>
      </c>
      <c r="AR10" s="17">
        <v>0.55146430587346396</v>
      </c>
      <c r="AS10" s="17"/>
      <c r="AT10" s="17">
        <v>0.53736532308567297</v>
      </c>
      <c r="AU10" s="17">
        <v>0.56138987861045897</v>
      </c>
      <c r="AV10" s="17"/>
      <c r="AW10" s="17">
        <v>0.56673443420905201</v>
      </c>
      <c r="AX10" s="17">
        <v>0.57246832164762895</v>
      </c>
      <c r="AY10" s="17">
        <v>0.51591189245721503</v>
      </c>
      <c r="AZ10" s="17">
        <v>0.52877854539425695</v>
      </c>
      <c r="BA10" s="17">
        <v>0.58825479808621195</v>
      </c>
      <c r="BB10" s="17"/>
      <c r="BC10" s="17">
        <v>0.58267097137319002</v>
      </c>
      <c r="BD10" s="17"/>
      <c r="BE10" s="17">
        <v>0.58219912407322205</v>
      </c>
      <c r="BF10" s="17">
        <v>0.53957961700565604</v>
      </c>
      <c r="BG10" s="17">
        <v>0.50245581993553601</v>
      </c>
      <c r="BH10" s="17">
        <v>0.57709428891676695</v>
      </c>
      <c r="BI10" s="17"/>
      <c r="BJ10" s="17">
        <v>0.550131927792609</v>
      </c>
      <c r="BK10" s="17"/>
      <c r="BL10" s="17">
        <v>0.55885742165168795</v>
      </c>
      <c r="BM10" s="17"/>
      <c r="BN10" s="17">
        <v>0.50372460197442603</v>
      </c>
      <c r="BO10" s="17"/>
      <c r="BP10" s="17">
        <v>0.59018511134387097</v>
      </c>
      <c r="BQ10" s="17">
        <v>0.39312285315783402</v>
      </c>
    </row>
    <row r="11" spans="2:69" ht="29" x14ac:dyDescent="0.35">
      <c r="B11" s="18" t="s">
        <v>448</v>
      </c>
      <c r="C11" s="17">
        <v>0.225370065700816</v>
      </c>
      <c r="D11" s="17">
        <v>0.232989621391162</v>
      </c>
      <c r="E11" s="17">
        <v>0.21929602970818199</v>
      </c>
      <c r="F11" s="17"/>
      <c r="G11" s="17">
        <v>0.209375446269739</v>
      </c>
      <c r="H11" s="17">
        <v>0.2277537778032</v>
      </c>
      <c r="I11" s="17">
        <v>0.28042330765046403</v>
      </c>
      <c r="J11" s="17">
        <v>0.22110835825296099</v>
      </c>
      <c r="K11" s="17">
        <v>0.16580855783912901</v>
      </c>
      <c r="L11" s="17"/>
      <c r="M11" s="17">
        <v>0.19468163669494301</v>
      </c>
      <c r="N11" s="17">
        <v>0.24314114255119901</v>
      </c>
      <c r="O11" s="17">
        <v>0.21905344741375901</v>
      </c>
      <c r="P11" s="17">
        <v>0.22597906732763101</v>
      </c>
      <c r="Q11" s="17">
        <v>0.20682040640259</v>
      </c>
      <c r="R11" s="17"/>
      <c r="S11" s="17">
        <v>0.22775850217728399</v>
      </c>
      <c r="T11" s="17">
        <v>0.225429248707566</v>
      </c>
      <c r="U11" s="17">
        <v>0.219468931802831</v>
      </c>
      <c r="V11" s="17">
        <v>0.266447422253486</v>
      </c>
      <c r="W11" s="17"/>
      <c r="X11" s="17">
        <v>0.23509919358906201</v>
      </c>
      <c r="Y11" s="17">
        <v>0.27296952121282198</v>
      </c>
      <c r="Z11" s="17">
        <v>9.6452705035606101E-2</v>
      </c>
      <c r="AA11" s="17"/>
      <c r="AB11" s="17">
        <v>0.23558681488483699</v>
      </c>
      <c r="AC11" s="17">
        <v>0.204367678594161</v>
      </c>
      <c r="AD11" s="17"/>
      <c r="AE11" s="17">
        <v>0.20302333947058601</v>
      </c>
      <c r="AF11" s="17">
        <v>0.230117304026454</v>
      </c>
      <c r="AG11" s="17"/>
      <c r="AH11" s="17">
        <v>0.24489552590258201</v>
      </c>
      <c r="AI11" s="17">
        <v>0.15894088886268501</v>
      </c>
      <c r="AJ11" s="17"/>
      <c r="AK11" s="17">
        <v>0.132308978564395</v>
      </c>
      <c r="AL11" s="17">
        <v>0.22802190799695701</v>
      </c>
      <c r="AM11" s="17">
        <v>0.264341501241044</v>
      </c>
      <c r="AN11" s="17">
        <v>0.20226440557486899</v>
      </c>
      <c r="AO11" s="17">
        <v>0.21433226584156101</v>
      </c>
      <c r="AP11" s="17"/>
      <c r="AQ11" s="17">
        <v>0.23712043846664699</v>
      </c>
      <c r="AR11" s="17">
        <v>0.22215567881805601</v>
      </c>
      <c r="AS11" s="17"/>
      <c r="AT11" s="17">
        <v>0.25872165501670003</v>
      </c>
      <c r="AU11" s="17">
        <v>0.208229105679551</v>
      </c>
      <c r="AV11" s="17"/>
      <c r="AW11" s="17">
        <v>0.24377207322337499</v>
      </c>
      <c r="AX11" s="17">
        <v>0.22352334723235801</v>
      </c>
      <c r="AY11" s="17">
        <v>0.239427602025684</v>
      </c>
      <c r="AZ11" s="17">
        <v>0.23250472081520401</v>
      </c>
      <c r="BA11" s="17">
        <v>0.158747758480979</v>
      </c>
      <c r="BB11" s="17"/>
      <c r="BC11" s="17">
        <v>0.18167983802437801</v>
      </c>
      <c r="BD11" s="17"/>
      <c r="BE11" s="17">
        <v>0.200215250088596</v>
      </c>
      <c r="BF11" s="17">
        <v>0.21358859274661199</v>
      </c>
      <c r="BG11" s="17">
        <v>0.27344753619648898</v>
      </c>
      <c r="BH11" s="17">
        <v>0.18051398225790899</v>
      </c>
      <c r="BI11" s="17"/>
      <c r="BJ11" s="17">
        <v>0.233346411087479</v>
      </c>
      <c r="BK11" s="17"/>
      <c r="BL11" s="17">
        <v>0.229757611909362</v>
      </c>
      <c r="BM11" s="17"/>
      <c r="BN11" s="17">
        <v>0.24976688208120401</v>
      </c>
      <c r="BO11" s="17"/>
      <c r="BP11" s="17">
        <v>0.19141368367273201</v>
      </c>
      <c r="BQ11" s="17">
        <v>0.41162029061387401</v>
      </c>
    </row>
    <row r="12" spans="2:69" ht="29" x14ac:dyDescent="0.35">
      <c r="B12" s="18" t="s">
        <v>449</v>
      </c>
      <c r="C12" s="17">
        <v>5.4049469894864699E-2</v>
      </c>
      <c r="D12" s="17">
        <v>6.5886933012855198E-2</v>
      </c>
      <c r="E12" s="17">
        <v>4.40515540587555E-2</v>
      </c>
      <c r="F12" s="17"/>
      <c r="G12" s="17">
        <v>5.3878101039074699E-2</v>
      </c>
      <c r="H12" s="17">
        <v>5.7113582961782802E-2</v>
      </c>
      <c r="I12" s="17">
        <v>5.4034960623662802E-2</v>
      </c>
      <c r="J12" s="17">
        <v>6.7413444488239396E-2</v>
      </c>
      <c r="K12" s="17">
        <v>3.4509230775083E-2</v>
      </c>
      <c r="L12" s="17"/>
      <c r="M12" s="17">
        <v>6.02681294960489E-2</v>
      </c>
      <c r="N12" s="17">
        <v>4.9594135171930703E-2</v>
      </c>
      <c r="O12" s="17">
        <v>4.1399688654899701E-2</v>
      </c>
      <c r="P12" s="17">
        <v>9.0060003156565302E-2</v>
      </c>
      <c r="Q12" s="17">
        <v>4.6556493620808798E-2</v>
      </c>
      <c r="R12" s="17"/>
      <c r="S12" s="17">
        <v>2.49854904975065E-2</v>
      </c>
      <c r="T12" s="17">
        <v>7.4842117282594503E-2</v>
      </c>
      <c r="U12" s="17">
        <v>7.4796772547937804E-2</v>
      </c>
      <c r="V12" s="17">
        <v>5.3426982593763002E-2</v>
      </c>
      <c r="W12" s="17"/>
      <c r="X12" s="17">
        <v>5.0814340175275197E-2</v>
      </c>
      <c r="Y12" s="17">
        <v>9.1811818070853896E-2</v>
      </c>
      <c r="Z12" s="17">
        <v>3.1978776138982298E-2</v>
      </c>
      <c r="AA12" s="17"/>
      <c r="AB12" s="17">
        <v>6.7444716297113197E-2</v>
      </c>
      <c r="AC12" s="17">
        <v>2.65131033596996E-2</v>
      </c>
      <c r="AD12" s="17"/>
      <c r="AE12" s="17">
        <v>2.9622753613089602E-2</v>
      </c>
      <c r="AF12" s="17">
        <v>5.9080144115702199E-2</v>
      </c>
      <c r="AG12" s="17"/>
      <c r="AH12" s="17">
        <v>5.7535321709736603E-2</v>
      </c>
      <c r="AI12" s="17">
        <v>4.4572784358365099E-2</v>
      </c>
      <c r="AJ12" s="17"/>
      <c r="AK12" s="17">
        <v>8.1020771749682006E-3</v>
      </c>
      <c r="AL12" s="17">
        <v>6.8471058662242901E-2</v>
      </c>
      <c r="AM12" s="17">
        <v>7.0147962262891106E-2</v>
      </c>
      <c r="AN12" s="17">
        <v>4.9328773643526697E-2</v>
      </c>
      <c r="AO12" s="17">
        <v>0</v>
      </c>
      <c r="AP12" s="17"/>
      <c r="AQ12" s="17">
        <v>8.2942438576543306E-2</v>
      </c>
      <c r="AR12" s="17">
        <v>4.61456202566266E-2</v>
      </c>
      <c r="AS12" s="17"/>
      <c r="AT12" s="17">
        <v>7.0140554946081193E-2</v>
      </c>
      <c r="AU12" s="17">
        <v>4.5962320684928698E-2</v>
      </c>
      <c r="AV12" s="17"/>
      <c r="AW12" s="17">
        <v>3.13357443956786E-2</v>
      </c>
      <c r="AX12" s="17">
        <v>6.35394042264531E-2</v>
      </c>
      <c r="AY12" s="17">
        <v>4.63296715590105E-2</v>
      </c>
      <c r="AZ12" s="17">
        <v>9.1465768212173698E-2</v>
      </c>
      <c r="BA12" s="17">
        <v>3.9503794177194899E-2</v>
      </c>
      <c r="BB12" s="17"/>
      <c r="BC12" s="17">
        <v>4.98525748051383E-2</v>
      </c>
      <c r="BD12" s="17"/>
      <c r="BE12" s="17">
        <v>6.2643448290518405E-2</v>
      </c>
      <c r="BF12" s="17">
        <v>5.2128549481869499E-2</v>
      </c>
      <c r="BG12" s="17">
        <v>6.71769336130731E-2</v>
      </c>
      <c r="BH12" s="17">
        <v>4.0492011964409498E-2</v>
      </c>
      <c r="BI12" s="17"/>
      <c r="BJ12" s="17">
        <v>5.5413245170248898E-2</v>
      </c>
      <c r="BK12" s="17"/>
      <c r="BL12" s="17">
        <v>6.4614459353674505E-2</v>
      </c>
      <c r="BM12" s="17"/>
      <c r="BN12" s="17">
        <v>0.102449395961628</v>
      </c>
      <c r="BO12" s="17"/>
      <c r="BP12" s="17">
        <v>3.6987246489719301E-2</v>
      </c>
      <c r="BQ12" s="17">
        <v>0.110060932707418</v>
      </c>
    </row>
    <row r="13" spans="2:69" x14ac:dyDescent="0.35">
      <c r="B13" s="18" t="s">
        <v>450</v>
      </c>
      <c r="C13" s="19">
        <v>9.4419671086285496E-3</v>
      </c>
      <c r="D13" s="19">
        <v>5.5854622950878303E-3</v>
      </c>
      <c r="E13" s="19">
        <v>1.2750471291701799E-2</v>
      </c>
      <c r="F13" s="19"/>
      <c r="G13" s="19">
        <v>1.47205732902649E-2</v>
      </c>
      <c r="H13" s="19">
        <v>0</v>
      </c>
      <c r="I13" s="19">
        <v>6.2973091849918101E-3</v>
      </c>
      <c r="J13" s="19">
        <v>1.6270357221347599E-2</v>
      </c>
      <c r="K13" s="19">
        <v>1.3873461428141399E-2</v>
      </c>
      <c r="L13" s="19"/>
      <c r="M13" s="19">
        <v>8.3963284436314595E-3</v>
      </c>
      <c r="N13" s="19">
        <v>1.34416892491914E-2</v>
      </c>
      <c r="O13" s="19">
        <v>0</v>
      </c>
      <c r="P13" s="19">
        <v>1.7574676796495201E-2</v>
      </c>
      <c r="Q13" s="19">
        <v>5.0720441260547703E-3</v>
      </c>
      <c r="R13" s="19"/>
      <c r="S13" s="19">
        <v>1.0402522228611899E-2</v>
      </c>
      <c r="T13" s="19">
        <v>4.7643165868767202E-3</v>
      </c>
      <c r="U13" s="19">
        <v>5.3053116657284698E-3</v>
      </c>
      <c r="V13" s="19">
        <v>8.5098134471400608E-3</v>
      </c>
      <c r="W13" s="19"/>
      <c r="X13" s="19">
        <v>9.7787345738104096E-3</v>
      </c>
      <c r="Y13" s="19">
        <v>8.4247968768963594E-3</v>
      </c>
      <c r="Z13" s="19">
        <v>8.2086642311941203E-3</v>
      </c>
      <c r="AA13" s="19"/>
      <c r="AB13" s="19">
        <v>1.26199892947923E-2</v>
      </c>
      <c r="AC13" s="19">
        <v>2.9089641949679502E-3</v>
      </c>
      <c r="AD13" s="19"/>
      <c r="AE13" s="19">
        <v>0</v>
      </c>
      <c r="AF13" s="19">
        <v>1.13771034768882E-2</v>
      </c>
      <c r="AG13" s="19"/>
      <c r="AH13" s="19">
        <v>1.1103631726158201E-2</v>
      </c>
      <c r="AI13" s="19">
        <v>5.4627433836089796E-3</v>
      </c>
      <c r="AJ13" s="19"/>
      <c r="AK13" s="19">
        <v>7.1489957873888503E-3</v>
      </c>
      <c r="AL13" s="19">
        <v>1.14369409755628E-2</v>
      </c>
      <c r="AM13" s="19">
        <v>9.4040058256360907E-3</v>
      </c>
      <c r="AN13" s="19">
        <v>6.3066534857706396E-3</v>
      </c>
      <c r="AO13" s="19">
        <v>1.21067414077778E-2</v>
      </c>
      <c r="AP13" s="19"/>
      <c r="AQ13" s="19">
        <v>0</v>
      </c>
      <c r="AR13" s="19">
        <v>1.20248753981153E-2</v>
      </c>
      <c r="AS13" s="19"/>
      <c r="AT13" s="19">
        <v>2.4048755408352602E-3</v>
      </c>
      <c r="AU13" s="19">
        <v>1.3040727706928301E-2</v>
      </c>
      <c r="AV13" s="19"/>
      <c r="AW13" s="19">
        <v>2.6234617097779502E-2</v>
      </c>
      <c r="AX13" s="19">
        <v>1.42285507895916E-2</v>
      </c>
      <c r="AY13" s="19">
        <v>4.4600099608306304E-3</v>
      </c>
      <c r="AZ13" s="19">
        <v>0</v>
      </c>
      <c r="BA13" s="19">
        <v>9.7041727228637398E-3</v>
      </c>
      <c r="BB13" s="19"/>
      <c r="BC13" s="19">
        <v>3.7205449672639002E-3</v>
      </c>
      <c r="BD13" s="19"/>
      <c r="BE13" s="19">
        <v>1.6469281789361301E-2</v>
      </c>
      <c r="BF13" s="19">
        <v>7.5131553282164303E-3</v>
      </c>
      <c r="BG13" s="19">
        <v>0</v>
      </c>
      <c r="BH13" s="19">
        <v>5.2831182685360604E-3</v>
      </c>
      <c r="BI13" s="19"/>
      <c r="BJ13" s="19">
        <v>1.08799121180231E-2</v>
      </c>
      <c r="BK13" s="19"/>
      <c r="BL13" s="19">
        <v>1.1572051112598901E-2</v>
      </c>
      <c r="BM13" s="19"/>
      <c r="BN13" s="19">
        <v>0</v>
      </c>
      <c r="BO13" s="19"/>
      <c r="BP13" s="19">
        <v>4.2419383936655002E-3</v>
      </c>
      <c r="BQ13" s="19">
        <v>1.9986205433688901E-2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B2:BQ25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463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452</v>
      </c>
      <c r="C9" s="17">
        <v>0.82631735244596105</v>
      </c>
      <c r="D9" s="17">
        <v>0.84913654684614304</v>
      </c>
      <c r="E9" s="17">
        <v>0.80651727795263395</v>
      </c>
      <c r="F9" s="17"/>
      <c r="G9" s="17">
        <v>0.87635986060981397</v>
      </c>
      <c r="H9" s="17">
        <v>0.84536130688670597</v>
      </c>
      <c r="I9" s="17">
        <v>0.84774239713020805</v>
      </c>
      <c r="J9" s="17">
        <v>0.856129079423256</v>
      </c>
      <c r="K9" s="17">
        <v>0.620155351205531</v>
      </c>
      <c r="L9" s="17"/>
      <c r="M9" s="17">
        <v>0.800321162774424</v>
      </c>
      <c r="N9" s="17">
        <v>0.85615675662129098</v>
      </c>
      <c r="O9" s="17">
        <v>0.78778287466168095</v>
      </c>
      <c r="P9" s="17">
        <v>0.75460184629817595</v>
      </c>
      <c r="Q9" s="17">
        <v>0.87461226864700703</v>
      </c>
      <c r="R9" s="17"/>
      <c r="S9" s="17">
        <v>0.80599920133179503</v>
      </c>
      <c r="T9" s="17">
        <v>0.84343060861076902</v>
      </c>
      <c r="U9" s="17">
        <v>0.78426634965266595</v>
      </c>
      <c r="V9" s="17">
        <v>0.86359615642642196</v>
      </c>
      <c r="W9" s="17"/>
      <c r="X9" s="17">
        <v>0.84467737095210604</v>
      </c>
      <c r="Y9" s="17">
        <v>0.85273186160834802</v>
      </c>
      <c r="Z9" s="17">
        <v>0.65987420870122404</v>
      </c>
      <c r="AA9" s="17"/>
      <c r="AB9" s="17">
        <v>0.85864915612943005</v>
      </c>
      <c r="AC9" s="17">
        <v>0.75985344650231601</v>
      </c>
      <c r="AD9" s="17"/>
      <c r="AE9" s="17">
        <v>0.81919462637570095</v>
      </c>
      <c r="AF9" s="17">
        <v>0.82762819930186404</v>
      </c>
      <c r="AG9" s="17"/>
      <c r="AH9" s="17">
        <v>0.84453420554551095</v>
      </c>
      <c r="AI9" s="17">
        <v>0.85833761751593696</v>
      </c>
      <c r="AJ9" s="17"/>
      <c r="AK9" s="17">
        <v>0.74553910432288895</v>
      </c>
      <c r="AL9" s="17">
        <v>0.81267837835109202</v>
      </c>
      <c r="AM9" s="17">
        <v>0.84175318902567198</v>
      </c>
      <c r="AN9" s="17">
        <v>0.85616252212372501</v>
      </c>
      <c r="AO9" s="17">
        <v>0.85100184800240297</v>
      </c>
      <c r="AP9" s="17"/>
      <c r="AQ9" s="17">
        <v>0.85438133024144103</v>
      </c>
      <c r="AR9" s="17">
        <v>0.81864027837336895</v>
      </c>
      <c r="AS9" s="17"/>
      <c r="AT9" s="17">
        <v>0.84125425678535304</v>
      </c>
      <c r="AU9" s="17">
        <v>0.81598494096638097</v>
      </c>
      <c r="AV9" s="17"/>
      <c r="AW9" s="17">
        <v>0.91040783424844196</v>
      </c>
      <c r="AX9" s="17">
        <v>0.85423872704218395</v>
      </c>
      <c r="AY9" s="17">
        <v>0.76274672538750099</v>
      </c>
      <c r="AZ9" s="17">
        <v>0.85356533064149198</v>
      </c>
      <c r="BA9" s="17">
        <v>0.849713931056436</v>
      </c>
      <c r="BB9" s="17"/>
      <c r="BC9" s="17">
        <v>0.847557123128028</v>
      </c>
      <c r="BD9" s="17"/>
      <c r="BE9" s="17">
        <v>0.85552786083868504</v>
      </c>
      <c r="BF9" s="17">
        <v>0.72156573493349296</v>
      </c>
      <c r="BG9" s="17">
        <v>0.83429366397679305</v>
      </c>
      <c r="BH9" s="17">
        <v>0.88357609634725198</v>
      </c>
      <c r="BI9" s="17"/>
      <c r="BJ9" s="17">
        <v>0.83509022209509598</v>
      </c>
      <c r="BK9" s="17"/>
      <c r="BL9" s="17">
        <v>0.84051313850499798</v>
      </c>
      <c r="BM9" s="17"/>
      <c r="BN9" s="17">
        <v>0.83810383574252501</v>
      </c>
      <c r="BO9" s="17"/>
      <c r="BP9" s="17">
        <v>0.84241600486678503</v>
      </c>
      <c r="BQ9" s="17">
        <v>0.74247340688717001</v>
      </c>
    </row>
    <row r="10" spans="2:69" x14ac:dyDescent="0.35">
      <c r="B10" s="18" t="s">
        <v>453</v>
      </c>
      <c r="C10" s="17">
        <v>0.61778127718120301</v>
      </c>
      <c r="D10" s="17">
        <v>0.60194126431365902</v>
      </c>
      <c r="E10" s="17">
        <v>0.63057202579511695</v>
      </c>
      <c r="F10" s="17"/>
      <c r="G10" s="17">
        <v>0.59054121812434901</v>
      </c>
      <c r="H10" s="17">
        <v>0.59459743648450003</v>
      </c>
      <c r="I10" s="17">
        <v>0.644463833211531</v>
      </c>
      <c r="J10" s="17">
        <v>0.65074211262797399</v>
      </c>
      <c r="K10" s="17">
        <v>0.63631484294589902</v>
      </c>
      <c r="L10" s="17"/>
      <c r="M10" s="17">
        <v>0.60029062885588302</v>
      </c>
      <c r="N10" s="17">
        <v>0.64653998336468799</v>
      </c>
      <c r="O10" s="17">
        <v>0.57512448516253301</v>
      </c>
      <c r="P10" s="17">
        <v>0.61498996830059205</v>
      </c>
      <c r="Q10" s="17">
        <v>0.61222404356980697</v>
      </c>
      <c r="R10" s="17"/>
      <c r="S10" s="17">
        <v>0.56591205820676804</v>
      </c>
      <c r="T10" s="17">
        <v>0.60878390625573997</v>
      </c>
      <c r="U10" s="17">
        <v>0.67897853583376899</v>
      </c>
      <c r="V10" s="17">
        <v>0.63616957286572595</v>
      </c>
      <c r="W10" s="17"/>
      <c r="X10" s="17">
        <v>0.61283848337690905</v>
      </c>
      <c r="Y10" s="17">
        <v>0.71274275321613101</v>
      </c>
      <c r="Z10" s="17">
        <v>0.53890284268854804</v>
      </c>
      <c r="AA10" s="17"/>
      <c r="AB10" s="17">
        <v>0.62428823945179801</v>
      </c>
      <c r="AC10" s="17">
        <v>0.604405032151212</v>
      </c>
      <c r="AD10" s="17"/>
      <c r="AE10" s="17">
        <v>0.61421309285572601</v>
      </c>
      <c r="AF10" s="17">
        <v>0.61901860910907203</v>
      </c>
      <c r="AG10" s="17"/>
      <c r="AH10" s="17">
        <v>0.62717640386589002</v>
      </c>
      <c r="AI10" s="17">
        <v>0.56397752182842897</v>
      </c>
      <c r="AJ10" s="17"/>
      <c r="AK10" s="17">
        <v>0.52112748275412502</v>
      </c>
      <c r="AL10" s="17">
        <v>0.60176363924715104</v>
      </c>
      <c r="AM10" s="17">
        <v>0.59754812131061097</v>
      </c>
      <c r="AN10" s="17">
        <v>0.70744473763237603</v>
      </c>
      <c r="AO10" s="17">
        <v>0.70478685396619201</v>
      </c>
      <c r="AP10" s="17"/>
      <c r="AQ10" s="17">
        <v>0.56008613851579703</v>
      </c>
      <c r="AR10" s="17">
        <v>0.6335641379143</v>
      </c>
      <c r="AS10" s="17"/>
      <c r="AT10" s="17">
        <v>0.56123826607932403</v>
      </c>
      <c r="AU10" s="17">
        <v>0.64348806656362401</v>
      </c>
      <c r="AV10" s="17"/>
      <c r="AW10" s="17">
        <v>0.60596573661407505</v>
      </c>
      <c r="AX10" s="17">
        <v>0.59305186899395002</v>
      </c>
      <c r="AY10" s="17">
        <v>0.59502714126981604</v>
      </c>
      <c r="AZ10" s="17">
        <v>0.728292022114709</v>
      </c>
      <c r="BA10" s="17">
        <v>0.64896361368765598</v>
      </c>
      <c r="BB10" s="17"/>
      <c r="BC10" s="17">
        <v>0.59648804490475904</v>
      </c>
      <c r="BD10" s="17"/>
      <c r="BE10" s="17">
        <v>0.59577219820076799</v>
      </c>
      <c r="BF10" s="17">
        <v>0.59215003887240603</v>
      </c>
      <c r="BG10" s="17">
        <v>0.72764746878065301</v>
      </c>
      <c r="BH10" s="17">
        <v>0.60504641862682995</v>
      </c>
      <c r="BI10" s="17"/>
      <c r="BJ10" s="17">
        <v>0.62060614769042599</v>
      </c>
      <c r="BK10" s="17"/>
      <c r="BL10" s="17">
        <v>0.64406997551016798</v>
      </c>
      <c r="BM10" s="17"/>
      <c r="BN10" s="17">
        <v>0.55582407421283797</v>
      </c>
      <c r="BO10" s="17"/>
      <c r="BP10" s="17">
        <v>0.64239522510741698</v>
      </c>
      <c r="BQ10" s="17">
        <v>0.49810007444175702</v>
      </c>
    </row>
    <row r="11" spans="2:69" ht="29" x14ac:dyDescent="0.35">
      <c r="B11" s="18" t="s">
        <v>454</v>
      </c>
      <c r="C11" s="17">
        <v>0.61582447387189998</v>
      </c>
      <c r="D11" s="17">
        <v>0.62212340349192097</v>
      </c>
      <c r="E11" s="17">
        <v>0.61161777750426805</v>
      </c>
      <c r="F11" s="17"/>
      <c r="G11" s="17">
        <v>0.65947821197968803</v>
      </c>
      <c r="H11" s="17">
        <v>0.66641649822576998</v>
      </c>
      <c r="I11" s="17">
        <v>0.53210581332124696</v>
      </c>
      <c r="J11" s="17">
        <v>0.68687955175890802</v>
      </c>
      <c r="K11" s="17">
        <v>0.49795113231228999</v>
      </c>
      <c r="L11" s="17"/>
      <c r="M11" s="17">
        <v>0.64498456994596998</v>
      </c>
      <c r="N11" s="17">
        <v>0.62176744673746898</v>
      </c>
      <c r="O11" s="17">
        <v>0.53658989249823297</v>
      </c>
      <c r="P11" s="17">
        <v>0.59599283269415104</v>
      </c>
      <c r="Q11" s="17">
        <v>0.69655427884417098</v>
      </c>
      <c r="R11" s="17"/>
      <c r="S11" s="17">
        <v>0.55288338348625099</v>
      </c>
      <c r="T11" s="17">
        <v>0.63262252548795195</v>
      </c>
      <c r="U11" s="17">
        <v>0.65216561640533699</v>
      </c>
      <c r="V11" s="17">
        <v>0.61487481202112904</v>
      </c>
      <c r="W11" s="17"/>
      <c r="X11" s="17">
        <v>0.61890877842686898</v>
      </c>
      <c r="Y11" s="17">
        <v>0.65120454993960597</v>
      </c>
      <c r="Z11" s="17">
        <v>0.55036856272349399</v>
      </c>
      <c r="AA11" s="17"/>
      <c r="AB11" s="17">
        <v>0.62062645234032998</v>
      </c>
      <c r="AC11" s="17">
        <v>0.60595313330600697</v>
      </c>
      <c r="AD11" s="17"/>
      <c r="AE11" s="17">
        <v>0.598989072702374</v>
      </c>
      <c r="AF11" s="17">
        <v>0.618944518514149</v>
      </c>
      <c r="AG11" s="17"/>
      <c r="AH11" s="17">
        <v>0.60541094583255595</v>
      </c>
      <c r="AI11" s="17">
        <v>0.70769828050724304</v>
      </c>
      <c r="AJ11" s="17"/>
      <c r="AK11" s="17">
        <v>0.63504033043241603</v>
      </c>
      <c r="AL11" s="17">
        <v>0.57693307772729796</v>
      </c>
      <c r="AM11" s="17">
        <v>0.60934254874119298</v>
      </c>
      <c r="AN11" s="17">
        <v>0.65755802090455695</v>
      </c>
      <c r="AO11" s="17">
        <v>0.67268324011458702</v>
      </c>
      <c r="AP11" s="17"/>
      <c r="AQ11" s="17">
        <v>0.64799507406381396</v>
      </c>
      <c r="AR11" s="17">
        <v>0.60702400793535505</v>
      </c>
      <c r="AS11" s="17"/>
      <c r="AT11" s="17">
        <v>0.63837626922842305</v>
      </c>
      <c r="AU11" s="17">
        <v>0.60507997592274698</v>
      </c>
      <c r="AV11" s="17"/>
      <c r="AW11" s="17">
        <v>0.65018323277655699</v>
      </c>
      <c r="AX11" s="17">
        <v>0.61971326924263404</v>
      </c>
      <c r="AY11" s="17">
        <v>0.59420359824814295</v>
      </c>
      <c r="AZ11" s="17">
        <v>0.68010926313641296</v>
      </c>
      <c r="BA11" s="17">
        <v>0.52811751486595804</v>
      </c>
      <c r="BB11" s="17"/>
      <c r="BC11" s="17">
        <v>0.58349366989201401</v>
      </c>
      <c r="BD11" s="17"/>
      <c r="BE11" s="17">
        <v>0.63311641446279898</v>
      </c>
      <c r="BF11" s="17">
        <v>0.58442459310358497</v>
      </c>
      <c r="BG11" s="17">
        <v>0.64412980003482301</v>
      </c>
      <c r="BH11" s="17">
        <v>0.56452022986791395</v>
      </c>
      <c r="BI11" s="17"/>
      <c r="BJ11" s="17">
        <v>0.62528804462215604</v>
      </c>
      <c r="BK11" s="17"/>
      <c r="BL11" s="17">
        <v>0.65957416508738598</v>
      </c>
      <c r="BM11" s="17"/>
      <c r="BN11" s="17">
        <v>0.58353627543137898</v>
      </c>
      <c r="BO11" s="17"/>
      <c r="BP11" s="17">
        <v>0.63341450692722701</v>
      </c>
      <c r="BQ11" s="17">
        <v>0.53709551000119404</v>
      </c>
    </row>
    <row r="12" spans="2:69" ht="43.5" x14ac:dyDescent="0.35">
      <c r="B12" s="18" t="s">
        <v>455</v>
      </c>
      <c r="C12" s="17">
        <v>0.578951207874281</v>
      </c>
      <c r="D12" s="17">
        <v>0.57986918665901099</v>
      </c>
      <c r="E12" s="17">
        <v>0.57926592528726994</v>
      </c>
      <c r="F12" s="17"/>
      <c r="G12" s="17">
        <v>0.54484992062458104</v>
      </c>
      <c r="H12" s="17">
        <v>0.56088197283906205</v>
      </c>
      <c r="I12" s="17">
        <v>0.60018097742099596</v>
      </c>
      <c r="J12" s="17">
        <v>0.68704613271418002</v>
      </c>
      <c r="K12" s="17">
        <v>0.53106943336922496</v>
      </c>
      <c r="L12" s="17"/>
      <c r="M12" s="17">
        <v>0.54190169534690003</v>
      </c>
      <c r="N12" s="17">
        <v>0.591571636420128</v>
      </c>
      <c r="O12" s="17">
        <v>0.567438166450417</v>
      </c>
      <c r="P12" s="17">
        <v>0.59823253044678604</v>
      </c>
      <c r="Q12" s="17">
        <v>0.56666870307067796</v>
      </c>
      <c r="R12" s="17"/>
      <c r="S12" s="17">
        <v>0.62931877625475696</v>
      </c>
      <c r="T12" s="17">
        <v>0.61283876333551401</v>
      </c>
      <c r="U12" s="17">
        <v>0.59318339219515803</v>
      </c>
      <c r="V12" s="17">
        <v>0.52892399072377505</v>
      </c>
      <c r="W12" s="17"/>
      <c r="X12" s="17">
        <v>0.57049637695385802</v>
      </c>
      <c r="Y12" s="17">
        <v>0.64762913897339103</v>
      </c>
      <c r="Z12" s="17">
        <v>0.55763781287467995</v>
      </c>
      <c r="AA12" s="17"/>
      <c r="AB12" s="17">
        <v>0.59014958762092695</v>
      </c>
      <c r="AC12" s="17">
        <v>0.55593090051719796</v>
      </c>
      <c r="AD12" s="17"/>
      <c r="AE12" s="17">
        <v>0.54417182269309206</v>
      </c>
      <c r="AF12" s="17">
        <v>0.58570371975550295</v>
      </c>
      <c r="AG12" s="17"/>
      <c r="AH12" s="17">
        <v>0.57391723648029602</v>
      </c>
      <c r="AI12" s="17">
        <v>0.56508082697058404</v>
      </c>
      <c r="AJ12" s="17"/>
      <c r="AK12" s="17">
        <v>0.42651637280375998</v>
      </c>
      <c r="AL12" s="17">
        <v>0.64403256235690198</v>
      </c>
      <c r="AM12" s="17">
        <v>0.55956900054928005</v>
      </c>
      <c r="AN12" s="17">
        <v>0.581369031838185</v>
      </c>
      <c r="AO12" s="17">
        <v>0.62629043212324298</v>
      </c>
      <c r="AP12" s="17"/>
      <c r="AQ12" s="17">
        <v>0.53543817775644098</v>
      </c>
      <c r="AR12" s="17">
        <v>0.59085446541574704</v>
      </c>
      <c r="AS12" s="17"/>
      <c r="AT12" s="17">
        <v>0.53030279604761099</v>
      </c>
      <c r="AU12" s="17">
        <v>0.60331861704909995</v>
      </c>
      <c r="AV12" s="17"/>
      <c r="AW12" s="17">
        <v>0.54515113454449704</v>
      </c>
      <c r="AX12" s="17">
        <v>0.60151239503864495</v>
      </c>
      <c r="AY12" s="17">
        <v>0.57151203915510296</v>
      </c>
      <c r="AZ12" s="17">
        <v>0.62208126279012399</v>
      </c>
      <c r="BA12" s="17">
        <v>0.55723056381387503</v>
      </c>
      <c r="BB12" s="17"/>
      <c r="BC12" s="17">
        <v>0.55608991052752799</v>
      </c>
      <c r="BD12" s="17"/>
      <c r="BE12" s="17">
        <v>0.58266203930461202</v>
      </c>
      <c r="BF12" s="17">
        <v>0.53086598102239801</v>
      </c>
      <c r="BG12" s="17">
        <v>0.641836249309924</v>
      </c>
      <c r="BH12" s="17">
        <v>0.56525881693126101</v>
      </c>
      <c r="BI12" s="17"/>
      <c r="BJ12" s="17">
        <v>0.59353337171548204</v>
      </c>
      <c r="BK12" s="17"/>
      <c r="BL12" s="17">
        <v>0.58221703995811203</v>
      </c>
      <c r="BM12" s="17"/>
      <c r="BN12" s="17">
        <v>0.53648090814641403</v>
      </c>
      <c r="BO12" s="17"/>
      <c r="BP12" s="17">
        <v>0.59451745088103802</v>
      </c>
      <c r="BQ12" s="17">
        <v>0.50843430634282205</v>
      </c>
    </row>
    <row r="13" spans="2:69" ht="43.5" x14ac:dyDescent="0.35">
      <c r="B13" s="18" t="s">
        <v>456</v>
      </c>
      <c r="C13" s="17">
        <v>0.46408898791951902</v>
      </c>
      <c r="D13" s="17">
        <v>0.47011256232137799</v>
      </c>
      <c r="E13" s="17">
        <v>0.45793295445955601</v>
      </c>
      <c r="F13" s="17"/>
      <c r="G13" s="17">
        <v>0.46749721813291401</v>
      </c>
      <c r="H13" s="17">
        <v>0.46224810722959703</v>
      </c>
      <c r="I13" s="17">
        <v>0.50174372415540902</v>
      </c>
      <c r="J13" s="17">
        <v>0.49690959445808802</v>
      </c>
      <c r="K13" s="17">
        <v>0.36189718400138798</v>
      </c>
      <c r="L13" s="17"/>
      <c r="M13" s="17">
        <v>0.50030392691519698</v>
      </c>
      <c r="N13" s="17">
        <v>0.50042097732334101</v>
      </c>
      <c r="O13" s="17">
        <v>0.412326493676273</v>
      </c>
      <c r="P13" s="17">
        <v>0.42570444306509098</v>
      </c>
      <c r="Q13" s="17">
        <v>0.45232854216671298</v>
      </c>
      <c r="R13" s="17"/>
      <c r="S13" s="17">
        <v>0.47621267448839</v>
      </c>
      <c r="T13" s="17">
        <v>0.46281412247363102</v>
      </c>
      <c r="U13" s="17">
        <v>0.52075904842801701</v>
      </c>
      <c r="V13" s="17">
        <v>0.43982186699840298</v>
      </c>
      <c r="W13" s="17"/>
      <c r="X13" s="17">
        <v>0.46822128080532799</v>
      </c>
      <c r="Y13" s="17">
        <v>0.44388367238891702</v>
      </c>
      <c r="Z13" s="17">
        <v>0.45831561487053901</v>
      </c>
      <c r="AA13" s="17"/>
      <c r="AB13" s="17">
        <v>0.487494854240688</v>
      </c>
      <c r="AC13" s="17">
        <v>0.41597397049180002</v>
      </c>
      <c r="AD13" s="17"/>
      <c r="AE13" s="17">
        <v>0.438403413282629</v>
      </c>
      <c r="AF13" s="17">
        <v>0.46889057909256399</v>
      </c>
      <c r="AG13" s="17"/>
      <c r="AH13" s="17">
        <v>0.44007460100547902</v>
      </c>
      <c r="AI13" s="17">
        <v>0.58449642778333799</v>
      </c>
      <c r="AJ13" s="17"/>
      <c r="AK13" s="17">
        <v>0.42637471063778498</v>
      </c>
      <c r="AL13" s="17">
        <v>0.48361374538978802</v>
      </c>
      <c r="AM13" s="17">
        <v>0.44173671742795001</v>
      </c>
      <c r="AN13" s="17">
        <v>0.505512746204547</v>
      </c>
      <c r="AO13" s="17">
        <v>0.454442989387144</v>
      </c>
      <c r="AP13" s="17"/>
      <c r="AQ13" s="17">
        <v>0.43357094574505001</v>
      </c>
      <c r="AR13" s="17">
        <v>0.47243738642636302</v>
      </c>
      <c r="AS13" s="17"/>
      <c r="AT13" s="17">
        <v>0.45178140426806102</v>
      </c>
      <c r="AU13" s="17">
        <v>0.47096307742383497</v>
      </c>
      <c r="AV13" s="17"/>
      <c r="AW13" s="17">
        <v>0.44623917255483098</v>
      </c>
      <c r="AX13" s="17">
        <v>0.46732519359311497</v>
      </c>
      <c r="AY13" s="17">
        <v>0.43833257855831598</v>
      </c>
      <c r="AZ13" s="17">
        <v>0.54490728626343998</v>
      </c>
      <c r="BA13" s="17">
        <v>0.450159977222931</v>
      </c>
      <c r="BB13" s="17"/>
      <c r="BC13" s="17">
        <v>0.441989320322979</v>
      </c>
      <c r="BD13" s="17"/>
      <c r="BE13" s="17">
        <v>0.465698722231078</v>
      </c>
      <c r="BF13" s="17">
        <v>0.43934179849175597</v>
      </c>
      <c r="BG13" s="17">
        <v>0.505997069378751</v>
      </c>
      <c r="BH13" s="17">
        <v>0.43561198743930801</v>
      </c>
      <c r="BI13" s="17"/>
      <c r="BJ13" s="17">
        <v>0.481961169988737</v>
      </c>
      <c r="BK13" s="17"/>
      <c r="BL13" s="17">
        <v>0.49279478915210501</v>
      </c>
      <c r="BM13" s="17"/>
      <c r="BN13" s="17">
        <v>0.46888147646921202</v>
      </c>
      <c r="BO13" s="17"/>
      <c r="BP13" s="17">
        <v>0.47979443570028901</v>
      </c>
      <c r="BQ13" s="17">
        <v>0.39974981907407597</v>
      </c>
    </row>
    <row r="14" spans="2:69" ht="29" x14ac:dyDescent="0.35">
      <c r="B14" s="18" t="s">
        <v>457</v>
      </c>
      <c r="C14" s="17">
        <v>0.44375070182096998</v>
      </c>
      <c r="D14" s="17">
        <v>0.44729508860254602</v>
      </c>
      <c r="E14" s="17">
        <v>0.43967148552458502</v>
      </c>
      <c r="F14" s="17"/>
      <c r="G14" s="17">
        <v>0.43082318028900701</v>
      </c>
      <c r="H14" s="17">
        <v>0.40779124535946598</v>
      </c>
      <c r="I14" s="17">
        <v>0.42254773350025299</v>
      </c>
      <c r="J14" s="17">
        <v>0.45700838794918802</v>
      </c>
      <c r="K14" s="17">
        <v>0.55794653363190405</v>
      </c>
      <c r="L14" s="17"/>
      <c r="M14" s="17">
        <v>0.48665171058072698</v>
      </c>
      <c r="N14" s="17">
        <v>0.45126751085529798</v>
      </c>
      <c r="O14" s="17">
        <v>0.44425536680156003</v>
      </c>
      <c r="P14" s="17">
        <v>0.45363126576388701</v>
      </c>
      <c r="Q14" s="17">
        <v>0.39457688734066498</v>
      </c>
      <c r="R14" s="17"/>
      <c r="S14" s="17">
        <v>0.34279935493907898</v>
      </c>
      <c r="T14" s="17">
        <v>0.47650339127375302</v>
      </c>
      <c r="U14" s="17">
        <v>0.46329650436884401</v>
      </c>
      <c r="V14" s="17">
        <v>0.55895002391689896</v>
      </c>
      <c r="W14" s="17"/>
      <c r="X14" s="17">
        <v>0.43639361769500201</v>
      </c>
      <c r="Y14" s="17">
        <v>0.45551866177352301</v>
      </c>
      <c r="Z14" s="17">
        <v>0.483360575961993</v>
      </c>
      <c r="AA14" s="17"/>
      <c r="AB14" s="17">
        <v>0.40572462125668601</v>
      </c>
      <c r="AC14" s="17">
        <v>0.52192023009019595</v>
      </c>
      <c r="AD14" s="17"/>
      <c r="AE14" s="17">
        <v>0.38014110394913703</v>
      </c>
      <c r="AF14" s="17">
        <v>0.45710071013358899</v>
      </c>
      <c r="AG14" s="17"/>
      <c r="AH14" s="17">
        <v>0.448774593575681</v>
      </c>
      <c r="AI14" s="17">
        <v>0.377069604040144</v>
      </c>
      <c r="AJ14" s="17"/>
      <c r="AK14" s="17">
        <v>0.38325291611745699</v>
      </c>
      <c r="AL14" s="17">
        <v>0.44775712931377398</v>
      </c>
      <c r="AM14" s="17">
        <v>0.41253244021382302</v>
      </c>
      <c r="AN14" s="17">
        <v>0.51032280381011097</v>
      </c>
      <c r="AO14" s="17">
        <v>0.50780633942350795</v>
      </c>
      <c r="AP14" s="17"/>
      <c r="AQ14" s="17">
        <v>0.38983236342614802</v>
      </c>
      <c r="AR14" s="17">
        <v>0.45850039556519701</v>
      </c>
      <c r="AS14" s="17"/>
      <c r="AT14" s="17">
        <v>0.45383479014556499</v>
      </c>
      <c r="AU14" s="17">
        <v>0.43793421985617398</v>
      </c>
      <c r="AV14" s="17"/>
      <c r="AW14" s="17">
        <v>0.41582283662092601</v>
      </c>
      <c r="AX14" s="17">
        <v>0.43916368365736702</v>
      </c>
      <c r="AY14" s="17">
        <v>0.486649320194466</v>
      </c>
      <c r="AZ14" s="17">
        <v>0.49691351386711102</v>
      </c>
      <c r="BA14" s="17">
        <v>0.366394379638245</v>
      </c>
      <c r="BB14" s="17"/>
      <c r="BC14" s="17">
        <v>0.415894031322673</v>
      </c>
      <c r="BD14" s="17"/>
      <c r="BE14" s="17">
        <v>0.45055749634408099</v>
      </c>
      <c r="BF14" s="17">
        <v>0.54052035407370902</v>
      </c>
      <c r="BG14" s="17">
        <v>0.48087065948649299</v>
      </c>
      <c r="BH14" s="17">
        <v>0.37009453757562999</v>
      </c>
      <c r="BI14" s="17"/>
      <c r="BJ14" s="17">
        <v>0.44732770976618702</v>
      </c>
      <c r="BK14" s="17"/>
      <c r="BL14" s="17">
        <v>0.479847238926012</v>
      </c>
      <c r="BM14" s="17"/>
      <c r="BN14" s="17">
        <v>0.49291647421258</v>
      </c>
      <c r="BO14" s="17"/>
      <c r="BP14" s="17">
        <v>0.41766328382033502</v>
      </c>
      <c r="BQ14" s="17">
        <v>0.57392768435921004</v>
      </c>
    </row>
    <row r="15" spans="2:69" x14ac:dyDescent="0.35">
      <c r="B15" s="18" t="s">
        <v>458</v>
      </c>
      <c r="C15" s="17">
        <v>0.41221218257404502</v>
      </c>
      <c r="D15" s="17">
        <v>0.41289416341922702</v>
      </c>
      <c r="E15" s="17">
        <v>0.41051552647005501</v>
      </c>
      <c r="F15" s="17"/>
      <c r="G15" s="17">
        <v>0.39854340576993802</v>
      </c>
      <c r="H15" s="17">
        <v>0.39966190677237301</v>
      </c>
      <c r="I15" s="17">
        <v>0.41953192844255399</v>
      </c>
      <c r="J15" s="17">
        <v>0.43852340630657899</v>
      </c>
      <c r="K15" s="17">
        <v>0.42296619801494401</v>
      </c>
      <c r="L15" s="17"/>
      <c r="M15" s="17">
        <v>0.40853348560893399</v>
      </c>
      <c r="N15" s="17">
        <v>0.42876809508103098</v>
      </c>
      <c r="O15" s="17">
        <v>0.39570214503081902</v>
      </c>
      <c r="P15" s="17">
        <v>0.41706691042600103</v>
      </c>
      <c r="Q15" s="17">
        <v>0.390771209921906</v>
      </c>
      <c r="R15" s="17"/>
      <c r="S15" s="17">
        <v>0.35194440885315398</v>
      </c>
      <c r="T15" s="17">
        <v>0.34842368583343297</v>
      </c>
      <c r="U15" s="17">
        <v>0.38285479009413298</v>
      </c>
      <c r="V15" s="17">
        <v>0.57773503056896602</v>
      </c>
      <c r="W15" s="17"/>
      <c r="X15" s="17">
        <v>0.41674967893462</v>
      </c>
      <c r="Y15" s="17">
        <v>0.38721718159240698</v>
      </c>
      <c r="Z15" s="17">
        <v>0.409275785018759</v>
      </c>
      <c r="AA15" s="17"/>
      <c r="AB15" s="17">
        <v>0.367985621850971</v>
      </c>
      <c r="AC15" s="17">
        <v>0.50312792612138701</v>
      </c>
      <c r="AD15" s="17"/>
      <c r="AE15" s="17">
        <v>0.38805149287948498</v>
      </c>
      <c r="AF15" s="17">
        <v>0.41748363250807902</v>
      </c>
      <c r="AG15" s="17"/>
      <c r="AH15" s="17">
        <v>0.431263640811821</v>
      </c>
      <c r="AI15" s="17">
        <v>0.324263008732321</v>
      </c>
      <c r="AJ15" s="17"/>
      <c r="AK15" s="17">
        <v>0.35669514621397802</v>
      </c>
      <c r="AL15" s="17">
        <v>0.36426833181494001</v>
      </c>
      <c r="AM15" s="17">
        <v>0.43205753679071601</v>
      </c>
      <c r="AN15" s="17">
        <v>0.47667695437898699</v>
      </c>
      <c r="AO15" s="17">
        <v>0.43479397829288702</v>
      </c>
      <c r="AP15" s="17"/>
      <c r="AQ15" s="17">
        <v>0.42469872549905102</v>
      </c>
      <c r="AR15" s="17">
        <v>0.40879641180753101</v>
      </c>
      <c r="AS15" s="17"/>
      <c r="AT15" s="17">
        <v>0.45507976994923899</v>
      </c>
      <c r="AU15" s="17">
        <v>0.39336776958282399</v>
      </c>
      <c r="AV15" s="17"/>
      <c r="AW15" s="17">
        <v>0.375445189057318</v>
      </c>
      <c r="AX15" s="17">
        <v>0.41534704095796998</v>
      </c>
      <c r="AY15" s="17">
        <v>0.41492940204355899</v>
      </c>
      <c r="AZ15" s="17">
        <v>0.48966313266797101</v>
      </c>
      <c r="BA15" s="17">
        <v>0.34247750233132601</v>
      </c>
      <c r="BB15" s="17"/>
      <c r="BC15" s="17">
        <v>0.326671866559329</v>
      </c>
      <c r="BD15" s="17"/>
      <c r="BE15" s="17">
        <v>0.42443882510643</v>
      </c>
      <c r="BF15" s="17">
        <v>0.46756560468800501</v>
      </c>
      <c r="BG15" s="17">
        <v>0.46974113822095398</v>
      </c>
      <c r="BH15" s="17">
        <v>0.321977277081475</v>
      </c>
      <c r="BI15" s="17"/>
      <c r="BJ15" s="17">
        <v>0.401055288452071</v>
      </c>
      <c r="BK15" s="17"/>
      <c r="BL15" s="17">
        <v>0.45312381605289398</v>
      </c>
      <c r="BM15" s="17"/>
      <c r="BN15" s="17">
        <v>0.48282991304509199</v>
      </c>
      <c r="BO15" s="17"/>
      <c r="BP15" s="17">
        <v>0.37657629010520999</v>
      </c>
      <c r="BQ15" s="17">
        <v>0.61437264924611301</v>
      </c>
    </row>
    <row r="16" spans="2:69" x14ac:dyDescent="0.35">
      <c r="B16" s="18" t="s">
        <v>459</v>
      </c>
      <c r="C16" s="17">
        <v>0.30548929206737901</v>
      </c>
      <c r="D16" s="17">
        <v>0.31520557113129599</v>
      </c>
      <c r="E16" s="17">
        <v>0.297778155554765</v>
      </c>
      <c r="F16" s="17"/>
      <c r="G16" s="17">
        <v>0.34520724943314801</v>
      </c>
      <c r="H16" s="17">
        <v>0.25733724100618399</v>
      </c>
      <c r="I16" s="17">
        <v>0.27327569969700199</v>
      </c>
      <c r="J16" s="17">
        <v>0.300807530831676</v>
      </c>
      <c r="K16" s="17">
        <v>0.37119558641618899</v>
      </c>
      <c r="L16" s="17"/>
      <c r="M16" s="17">
        <v>0.354025549790562</v>
      </c>
      <c r="N16" s="17">
        <v>0.33070947348259</v>
      </c>
      <c r="O16" s="17">
        <v>0.30666232013789602</v>
      </c>
      <c r="P16" s="17">
        <v>0.25376276501679601</v>
      </c>
      <c r="Q16" s="17">
        <v>0.26162653303078698</v>
      </c>
      <c r="R16" s="17"/>
      <c r="S16" s="17">
        <v>0.307390637272273</v>
      </c>
      <c r="T16" s="17">
        <v>0.30415119051170802</v>
      </c>
      <c r="U16" s="17">
        <v>0.31807175991463998</v>
      </c>
      <c r="V16" s="17">
        <v>0.31441639720771097</v>
      </c>
      <c r="W16" s="17"/>
      <c r="X16" s="17">
        <v>0.300165855297436</v>
      </c>
      <c r="Y16" s="17">
        <v>0.289916976888204</v>
      </c>
      <c r="Z16" s="17">
        <v>0.36333827698675702</v>
      </c>
      <c r="AA16" s="17"/>
      <c r="AB16" s="17">
        <v>0.29195345758684499</v>
      </c>
      <c r="AC16" s="17">
        <v>0.33331466298050499</v>
      </c>
      <c r="AD16" s="17"/>
      <c r="AE16" s="17">
        <v>0.30888545364712899</v>
      </c>
      <c r="AF16" s="17">
        <v>0.30504772775366101</v>
      </c>
      <c r="AG16" s="17"/>
      <c r="AH16" s="17">
        <v>0.29594861468901501</v>
      </c>
      <c r="AI16" s="17">
        <v>0.260036234894161</v>
      </c>
      <c r="AJ16" s="17"/>
      <c r="AK16" s="17">
        <v>0.33963147893093099</v>
      </c>
      <c r="AL16" s="17">
        <v>0.30189304115378301</v>
      </c>
      <c r="AM16" s="17">
        <v>0.28287677399986699</v>
      </c>
      <c r="AN16" s="17">
        <v>0.29619409599066399</v>
      </c>
      <c r="AO16" s="17">
        <v>0.39520581931389098</v>
      </c>
      <c r="AP16" s="17"/>
      <c r="AQ16" s="17">
        <v>0.282193540516535</v>
      </c>
      <c r="AR16" s="17">
        <v>0.31186198846615298</v>
      </c>
      <c r="AS16" s="17"/>
      <c r="AT16" s="17">
        <v>0.31493975912015099</v>
      </c>
      <c r="AU16" s="17">
        <v>0.300353555440797</v>
      </c>
      <c r="AV16" s="17"/>
      <c r="AW16" s="17">
        <v>0.22481644386802699</v>
      </c>
      <c r="AX16" s="17">
        <v>0.27515621182764</v>
      </c>
      <c r="AY16" s="17">
        <v>0.381952087411837</v>
      </c>
      <c r="AZ16" s="17">
        <v>0.35009620459090002</v>
      </c>
      <c r="BA16" s="17">
        <v>0.26779246737420498</v>
      </c>
      <c r="BB16" s="17"/>
      <c r="BC16" s="17">
        <v>0.24640543771488299</v>
      </c>
      <c r="BD16" s="17"/>
      <c r="BE16" s="17">
        <v>0.26774998271995498</v>
      </c>
      <c r="BF16" s="17">
        <v>0.41463425740374399</v>
      </c>
      <c r="BG16" s="17">
        <v>0.362743800143703</v>
      </c>
      <c r="BH16" s="17">
        <v>0.25413302020789502</v>
      </c>
      <c r="BI16" s="17"/>
      <c r="BJ16" s="17">
        <v>0.31191439395959802</v>
      </c>
      <c r="BK16" s="17"/>
      <c r="BL16" s="17">
        <v>0.32158408946453598</v>
      </c>
      <c r="BM16" s="17"/>
      <c r="BN16" s="17">
        <v>0.29506128564592099</v>
      </c>
      <c r="BO16" s="17"/>
      <c r="BP16" s="17">
        <v>0.31297177289088002</v>
      </c>
      <c r="BQ16" s="17">
        <v>0.27934583915366301</v>
      </c>
    </row>
    <row r="17" spans="2:69" x14ac:dyDescent="0.35">
      <c r="B17" s="18" t="s">
        <v>460</v>
      </c>
      <c r="C17" s="17">
        <v>0.235983079852398</v>
      </c>
      <c r="D17" s="17">
        <v>0.238259784254507</v>
      </c>
      <c r="E17" s="17">
        <v>0.23259149000582899</v>
      </c>
      <c r="F17" s="17"/>
      <c r="G17" s="17">
        <v>0.25383856165692298</v>
      </c>
      <c r="H17" s="17">
        <v>0.22254838068598601</v>
      </c>
      <c r="I17" s="17">
        <v>0.24817514506371399</v>
      </c>
      <c r="J17" s="17">
        <v>0.218495417602766</v>
      </c>
      <c r="K17" s="17">
        <v>0.22197148132132799</v>
      </c>
      <c r="L17" s="17"/>
      <c r="M17" s="17">
        <v>0.29950031073313299</v>
      </c>
      <c r="N17" s="17">
        <v>0.24118032611251999</v>
      </c>
      <c r="O17" s="17">
        <v>0.24623420558570699</v>
      </c>
      <c r="P17" s="17">
        <v>0.235306099999044</v>
      </c>
      <c r="Q17" s="17">
        <v>0.17848260424905801</v>
      </c>
      <c r="R17" s="17"/>
      <c r="S17" s="17">
        <v>0.20867956109338801</v>
      </c>
      <c r="T17" s="17">
        <v>0.21115077494919801</v>
      </c>
      <c r="U17" s="17">
        <v>0.21927300549845399</v>
      </c>
      <c r="V17" s="17">
        <v>0.30192002045307897</v>
      </c>
      <c r="W17" s="17"/>
      <c r="X17" s="17">
        <v>0.24397905962678099</v>
      </c>
      <c r="Y17" s="17">
        <v>0.18781467510005601</v>
      </c>
      <c r="Z17" s="17">
        <v>0.23580366195829999</v>
      </c>
      <c r="AA17" s="17"/>
      <c r="AB17" s="17">
        <v>0.20583434301113199</v>
      </c>
      <c r="AC17" s="17">
        <v>0.29795929464558002</v>
      </c>
      <c r="AD17" s="17"/>
      <c r="AE17" s="17">
        <v>0.19983280410521101</v>
      </c>
      <c r="AF17" s="17">
        <v>0.24355673468691499</v>
      </c>
      <c r="AG17" s="17"/>
      <c r="AH17" s="17">
        <v>0.24655590808102701</v>
      </c>
      <c r="AI17" s="17">
        <v>0.19885680164358199</v>
      </c>
      <c r="AJ17" s="17"/>
      <c r="AK17" s="17">
        <v>0.159773565392484</v>
      </c>
      <c r="AL17" s="17">
        <v>0.241915340213783</v>
      </c>
      <c r="AM17" s="17">
        <v>0.23627587724885399</v>
      </c>
      <c r="AN17" s="17">
        <v>0.25511791708767001</v>
      </c>
      <c r="AO17" s="17">
        <v>0.27394388228939598</v>
      </c>
      <c r="AP17" s="17"/>
      <c r="AQ17" s="17">
        <v>0.21587322265400199</v>
      </c>
      <c r="AR17" s="17">
        <v>0.24148425521771599</v>
      </c>
      <c r="AS17" s="17"/>
      <c r="AT17" s="17">
        <v>0.23885656613396999</v>
      </c>
      <c r="AU17" s="17">
        <v>0.23230068799027401</v>
      </c>
      <c r="AV17" s="17"/>
      <c r="AW17" s="17">
        <v>0.248780514352136</v>
      </c>
      <c r="AX17" s="17">
        <v>0.220043404192165</v>
      </c>
      <c r="AY17" s="17">
        <v>0.25673729517811</v>
      </c>
      <c r="AZ17" s="17">
        <v>0.27369808814702201</v>
      </c>
      <c r="BA17" s="17">
        <v>0.219408532318664</v>
      </c>
      <c r="BB17" s="17"/>
      <c r="BC17" s="17">
        <v>0.19713673696108699</v>
      </c>
      <c r="BD17" s="17"/>
      <c r="BE17" s="17">
        <v>0.24323530651080899</v>
      </c>
      <c r="BF17" s="17">
        <v>0.26626161687796801</v>
      </c>
      <c r="BG17" s="17">
        <v>0.26257012042532701</v>
      </c>
      <c r="BH17" s="17">
        <v>0.190814737062176</v>
      </c>
      <c r="BI17" s="17"/>
      <c r="BJ17" s="17">
        <v>0.23193734410824299</v>
      </c>
      <c r="BK17" s="17"/>
      <c r="BL17" s="17">
        <v>0.260816741511882</v>
      </c>
      <c r="BM17" s="17"/>
      <c r="BN17" s="17">
        <v>0.26122770984035198</v>
      </c>
      <c r="BO17" s="17"/>
      <c r="BP17" s="17">
        <v>0.23257603164936899</v>
      </c>
      <c r="BQ17" s="17">
        <v>0.26111079566192003</v>
      </c>
    </row>
    <row r="18" spans="2:69" ht="29" x14ac:dyDescent="0.35">
      <c r="B18" s="18" t="s">
        <v>461</v>
      </c>
      <c r="C18" s="17">
        <v>0.186366140047037</v>
      </c>
      <c r="D18" s="17">
        <v>0.21032913276142701</v>
      </c>
      <c r="E18" s="17">
        <v>0.166272948175957</v>
      </c>
      <c r="F18" s="17"/>
      <c r="G18" s="17">
        <v>0.20359926014035601</v>
      </c>
      <c r="H18" s="17">
        <v>0.173202936006776</v>
      </c>
      <c r="I18" s="17">
        <v>0.15109572322456299</v>
      </c>
      <c r="J18" s="17">
        <v>0.197696943937999</v>
      </c>
      <c r="K18" s="17">
        <v>0.22226765105876101</v>
      </c>
      <c r="L18" s="17"/>
      <c r="M18" s="17">
        <v>0.26408305199698301</v>
      </c>
      <c r="N18" s="17">
        <v>0.20903533705425201</v>
      </c>
      <c r="O18" s="17">
        <v>0.15414055590365899</v>
      </c>
      <c r="P18" s="17">
        <v>0.12934683167744301</v>
      </c>
      <c r="Q18" s="17">
        <v>0.176942895702565</v>
      </c>
      <c r="R18" s="17"/>
      <c r="S18" s="17">
        <v>0.15009480174508499</v>
      </c>
      <c r="T18" s="17">
        <v>0.198722802527071</v>
      </c>
      <c r="U18" s="17">
        <v>0.181541299867607</v>
      </c>
      <c r="V18" s="17">
        <v>0.245040098656333</v>
      </c>
      <c r="W18" s="17"/>
      <c r="X18" s="17">
        <v>0.18517743775640799</v>
      </c>
      <c r="Y18" s="17">
        <v>0.17048499178359999</v>
      </c>
      <c r="Z18" s="17">
        <v>0.214314137610779</v>
      </c>
      <c r="AA18" s="17"/>
      <c r="AB18" s="17">
        <v>0.147229049296245</v>
      </c>
      <c r="AC18" s="17">
        <v>0.26681955192700901</v>
      </c>
      <c r="AD18" s="17"/>
      <c r="AE18" s="17">
        <v>0.18624227951928801</v>
      </c>
      <c r="AF18" s="17">
        <v>0.18654496440590099</v>
      </c>
      <c r="AG18" s="17"/>
      <c r="AH18" s="17">
        <v>0.17622768751064</v>
      </c>
      <c r="AI18" s="17">
        <v>0.16520220428704899</v>
      </c>
      <c r="AJ18" s="17"/>
      <c r="AK18" s="17">
        <v>0.15109844981949599</v>
      </c>
      <c r="AL18" s="17">
        <v>0.191628397655668</v>
      </c>
      <c r="AM18" s="17">
        <v>0.19130469534213099</v>
      </c>
      <c r="AN18" s="17">
        <v>0.19807388471950499</v>
      </c>
      <c r="AO18" s="17">
        <v>0.16675953801877599</v>
      </c>
      <c r="AP18" s="17"/>
      <c r="AQ18" s="17">
        <v>0.21536531286006899</v>
      </c>
      <c r="AR18" s="17">
        <v>0.17843323761417501</v>
      </c>
      <c r="AS18" s="17"/>
      <c r="AT18" s="17">
        <v>0.21726504965663501</v>
      </c>
      <c r="AU18" s="17">
        <v>0.17108308591075599</v>
      </c>
      <c r="AV18" s="17"/>
      <c r="AW18" s="17">
        <v>0.15354409414733799</v>
      </c>
      <c r="AX18" s="17">
        <v>0.16764824561764899</v>
      </c>
      <c r="AY18" s="17">
        <v>0.20827325610226799</v>
      </c>
      <c r="AZ18" s="17">
        <v>0.259840759011912</v>
      </c>
      <c r="BA18" s="17">
        <v>0.12707791542470401</v>
      </c>
      <c r="BB18" s="17"/>
      <c r="BC18" s="17">
        <v>0.122353737839454</v>
      </c>
      <c r="BD18" s="17"/>
      <c r="BE18" s="17">
        <v>0.17690374419685401</v>
      </c>
      <c r="BF18" s="17">
        <v>0.26448842377189602</v>
      </c>
      <c r="BG18" s="17">
        <v>0.22916314354626899</v>
      </c>
      <c r="BH18" s="17">
        <v>0.112431019241281</v>
      </c>
      <c r="BI18" s="17"/>
      <c r="BJ18" s="17">
        <v>0.18984868491995799</v>
      </c>
      <c r="BK18" s="17"/>
      <c r="BL18" s="17">
        <v>0.19875688271752601</v>
      </c>
      <c r="BM18" s="17"/>
      <c r="BN18" s="17">
        <v>0.22886685355203301</v>
      </c>
      <c r="BO18" s="17"/>
      <c r="BP18" s="17">
        <v>0.188927009799429</v>
      </c>
      <c r="BQ18" s="17">
        <v>0.187865131933378</v>
      </c>
    </row>
    <row r="19" spans="2:69" x14ac:dyDescent="0.35">
      <c r="B19" s="18" t="s">
        <v>462</v>
      </c>
      <c r="C19" s="17">
        <v>8.4876835009220206E-2</v>
      </c>
      <c r="D19" s="17">
        <v>0.105105199089242</v>
      </c>
      <c r="E19" s="17">
        <v>6.7777772288920304E-2</v>
      </c>
      <c r="F19" s="17"/>
      <c r="G19" s="17">
        <v>8.1328074861835603E-2</v>
      </c>
      <c r="H19" s="17">
        <v>7.8596465890653194E-2</v>
      </c>
      <c r="I19" s="17">
        <v>7.6629511918634902E-2</v>
      </c>
      <c r="J19" s="17">
        <v>8.5817772040281903E-2</v>
      </c>
      <c r="K19" s="17">
        <v>0.116609707469069</v>
      </c>
      <c r="L19" s="17"/>
      <c r="M19" s="17">
        <v>0.135547225997772</v>
      </c>
      <c r="N19" s="17">
        <v>7.0721999273568897E-2</v>
      </c>
      <c r="O19" s="17">
        <v>0.107369731627019</v>
      </c>
      <c r="P19" s="17">
        <v>5.6333444131505699E-2</v>
      </c>
      <c r="Q19" s="17">
        <v>8.8168217030405199E-2</v>
      </c>
      <c r="R19" s="17"/>
      <c r="S19" s="17">
        <v>6.12795009296703E-2</v>
      </c>
      <c r="T19" s="17">
        <v>6.2666624890378497E-2</v>
      </c>
      <c r="U19" s="17">
        <v>7.3508157274639205E-2</v>
      </c>
      <c r="V19" s="17">
        <v>0.13112288797072499</v>
      </c>
      <c r="W19" s="17"/>
      <c r="X19" s="17">
        <v>8.3616664261351004E-2</v>
      </c>
      <c r="Y19" s="17">
        <v>8.3911191606085803E-2</v>
      </c>
      <c r="Z19" s="17">
        <v>9.5274143176179896E-2</v>
      </c>
      <c r="AA19" s="17"/>
      <c r="AB19" s="17">
        <v>6.6659266285749003E-2</v>
      </c>
      <c r="AC19" s="17">
        <v>0.122326362601699</v>
      </c>
      <c r="AD19" s="17"/>
      <c r="AE19" s="17">
        <v>9.2979024253440304E-2</v>
      </c>
      <c r="AF19" s="17">
        <v>8.3292889306705503E-2</v>
      </c>
      <c r="AG19" s="17"/>
      <c r="AH19" s="17">
        <v>8.15204660787721E-2</v>
      </c>
      <c r="AI19" s="17">
        <v>8.4763613686941103E-2</v>
      </c>
      <c r="AJ19" s="17"/>
      <c r="AK19" s="17">
        <v>0.105114101246229</v>
      </c>
      <c r="AL19" s="17">
        <v>8.3623511601686101E-2</v>
      </c>
      <c r="AM19" s="17">
        <v>8.4160735985610399E-2</v>
      </c>
      <c r="AN19" s="17">
        <v>8.7121057002718993E-2</v>
      </c>
      <c r="AO19" s="17">
        <v>6.0678797035644598E-2</v>
      </c>
      <c r="AP19" s="17"/>
      <c r="AQ19" s="17">
        <v>8.1990758316159498E-2</v>
      </c>
      <c r="AR19" s="17">
        <v>8.5666339074298894E-2</v>
      </c>
      <c r="AS19" s="17"/>
      <c r="AT19" s="17">
        <v>8.9058656823721397E-2</v>
      </c>
      <c r="AU19" s="17">
        <v>8.23090951335569E-2</v>
      </c>
      <c r="AV19" s="17"/>
      <c r="AW19" s="17">
        <v>4.8577202457026798E-2</v>
      </c>
      <c r="AX19" s="17">
        <v>7.9379665571577301E-2</v>
      </c>
      <c r="AY19" s="17">
        <v>0.12344455041361301</v>
      </c>
      <c r="AZ19" s="17">
        <v>9.32302823380214E-2</v>
      </c>
      <c r="BA19" s="17">
        <v>1.54787947186616E-2</v>
      </c>
      <c r="BB19" s="17"/>
      <c r="BC19" s="17">
        <v>3.9704712980096299E-2</v>
      </c>
      <c r="BD19" s="17"/>
      <c r="BE19" s="17">
        <v>7.5186640045429298E-2</v>
      </c>
      <c r="BF19" s="17">
        <v>0.148988992137462</v>
      </c>
      <c r="BG19" s="17">
        <v>8.0867929410956704E-2</v>
      </c>
      <c r="BH19" s="17">
        <v>3.90389857609355E-2</v>
      </c>
      <c r="BI19" s="17"/>
      <c r="BJ19" s="17">
        <v>8.3507843580993904E-2</v>
      </c>
      <c r="BK19" s="17"/>
      <c r="BL19" s="17">
        <v>0.103128273999003</v>
      </c>
      <c r="BM19" s="17"/>
      <c r="BN19" s="17">
        <v>0.125461391067094</v>
      </c>
      <c r="BO19" s="17"/>
      <c r="BP19" s="17">
        <v>8.5115915066262496E-2</v>
      </c>
      <c r="BQ19" s="17">
        <v>9.5448710732846997E-2</v>
      </c>
    </row>
    <row r="20" spans="2:69" x14ac:dyDescent="0.35">
      <c r="B20" s="18" t="s">
        <v>111</v>
      </c>
      <c r="C20" s="19">
        <v>1.8185165735023399E-2</v>
      </c>
      <c r="D20" s="19">
        <v>1.09762978552776E-2</v>
      </c>
      <c r="E20" s="19">
        <v>2.4370685406112199E-2</v>
      </c>
      <c r="F20" s="19"/>
      <c r="G20" s="19">
        <v>1.9248933815657999E-2</v>
      </c>
      <c r="H20" s="19">
        <v>1.4697164383339401E-2</v>
      </c>
      <c r="I20" s="19">
        <v>1.07433064999852E-2</v>
      </c>
      <c r="J20" s="19">
        <v>4.40278373383753E-2</v>
      </c>
      <c r="K20" s="19">
        <v>7.2848723276764402E-3</v>
      </c>
      <c r="L20" s="19"/>
      <c r="M20" s="19">
        <v>1.73131843996817E-2</v>
      </c>
      <c r="N20" s="19">
        <v>1.6666602123459599E-2</v>
      </c>
      <c r="O20" s="19">
        <v>2.5513059176740401E-2</v>
      </c>
      <c r="P20" s="19">
        <v>1.5792861949090201E-2</v>
      </c>
      <c r="Q20" s="19">
        <v>1.55113546072469E-2</v>
      </c>
      <c r="R20" s="19"/>
      <c r="S20" s="19">
        <v>2.25143260503546E-2</v>
      </c>
      <c r="T20" s="19">
        <v>2.99629461735746E-2</v>
      </c>
      <c r="U20" s="19">
        <v>4.9470981013973398E-3</v>
      </c>
      <c r="V20" s="19">
        <v>7.8644574000970302E-3</v>
      </c>
      <c r="W20" s="19"/>
      <c r="X20" s="19">
        <v>1.96585180221161E-2</v>
      </c>
      <c r="Y20" s="19">
        <v>1.58647468997846E-2</v>
      </c>
      <c r="Z20" s="19">
        <v>1.02088212696294E-2</v>
      </c>
      <c r="AA20" s="19"/>
      <c r="AB20" s="19">
        <v>2.0273479487115002E-2</v>
      </c>
      <c r="AC20" s="19">
        <v>1.3892256803660401E-2</v>
      </c>
      <c r="AD20" s="19"/>
      <c r="AE20" s="19">
        <v>1.79469010594666E-2</v>
      </c>
      <c r="AF20" s="19">
        <v>1.8248784091242601E-2</v>
      </c>
      <c r="AG20" s="19"/>
      <c r="AH20" s="19">
        <v>1.7957215865304799E-2</v>
      </c>
      <c r="AI20" s="19">
        <v>2.9899954885350199E-2</v>
      </c>
      <c r="AJ20" s="19"/>
      <c r="AK20" s="19">
        <v>2.9378358390636499E-2</v>
      </c>
      <c r="AL20" s="19">
        <v>1.8276545367957302E-2</v>
      </c>
      <c r="AM20" s="19">
        <v>2.0388988535126398E-2</v>
      </c>
      <c r="AN20" s="19">
        <v>1.4862460983545499E-2</v>
      </c>
      <c r="AO20" s="19">
        <v>0</v>
      </c>
      <c r="AP20" s="19"/>
      <c r="AQ20" s="19">
        <v>2.4822800803610101E-2</v>
      </c>
      <c r="AR20" s="19">
        <v>1.63693997570236E-2</v>
      </c>
      <c r="AS20" s="19"/>
      <c r="AT20" s="19">
        <v>2.6749926882971901E-2</v>
      </c>
      <c r="AU20" s="19">
        <v>1.46773870348853E-2</v>
      </c>
      <c r="AV20" s="19"/>
      <c r="AW20" s="19">
        <v>1.7427821982609299E-2</v>
      </c>
      <c r="AX20" s="19">
        <v>2.44912875726132E-2</v>
      </c>
      <c r="AY20" s="19">
        <v>1.4588755311952299E-2</v>
      </c>
      <c r="AZ20" s="19">
        <v>6.9997740219878103E-3</v>
      </c>
      <c r="BA20" s="19">
        <v>6.85129546646849E-3</v>
      </c>
      <c r="BB20" s="19"/>
      <c r="BC20" s="19">
        <v>9.2047230288165704E-3</v>
      </c>
      <c r="BD20" s="19"/>
      <c r="BE20" s="19">
        <v>2.8348207936447701E-2</v>
      </c>
      <c r="BF20" s="19">
        <v>9.5773925804755206E-3</v>
      </c>
      <c r="BG20" s="19">
        <v>1.2853272163216699E-2</v>
      </c>
      <c r="BH20" s="19">
        <v>3.7299629010886298E-3</v>
      </c>
      <c r="BI20" s="19"/>
      <c r="BJ20" s="19">
        <v>1.8773157170015198E-2</v>
      </c>
      <c r="BK20" s="19"/>
      <c r="BL20" s="19">
        <v>1.7771881458383699E-2</v>
      </c>
      <c r="BM20" s="19"/>
      <c r="BN20" s="19">
        <v>7.01358031502026E-3</v>
      </c>
      <c r="BO20" s="19"/>
      <c r="BP20" s="19">
        <v>1.33249136455052E-2</v>
      </c>
      <c r="BQ20" s="19">
        <v>2.6265307397656101E-2</v>
      </c>
    </row>
    <row r="21" spans="2:69" x14ac:dyDescent="0.35">
      <c r="B21" s="16"/>
    </row>
    <row r="22" spans="2:69" x14ac:dyDescent="0.35">
      <c r="B22" t="s">
        <v>98</v>
      </c>
    </row>
    <row r="23" spans="2:69" x14ac:dyDescent="0.35">
      <c r="B23" t="s">
        <v>99</v>
      </c>
    </row>
    <row r="25" spans="2:69" x14ac:dyDescent="0.35">
      <c r="B25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B2:BQ25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474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464</v>
      </c>
      <c r="C9" s="17">
        <v>0.85763060823175497</v>
      </c>
      <c r="D9" s="17">
        <v>0.84656974335843804</v>
      </c>
      <c r="E9" s="17">
        <v>0.86679838437929302</v>
      </c>
      <c r="F9" s="17"/>
      <c r="G9" s="17">
        <v>0.89722655381551897</v>
      </c>
      <c r="H9" s="17">
        <v>0.88847776312560001</v>
      </c>
      <c r="I9" s="17">
        <v>0.85081998726761199</v>
      </c>
      <c r="J9" s="17">
        <v>0.89770004088702804</v>
      </c>
      <c r="K9" s="17">
        <v>0.68795063007511903</v>
      </c>
      <c r="L9" s="17"/>
      <c r="M9" s="17">
        <v>0.83916978935367204</v>
      </c>
      <c r="N9" s="17">
        <v>0.87973210471363406</v>
      </c>
      <c r="O9" s="17">
        <v>0.79902621439023602</v>
      </c>
      <c r="P9" s="17">
        <v>0.84247797238155397</v>
      </c>
      <c r="Q9" s="17">
        <v>0.89731801006603296</v>
      </c>
      <c r="R9" s="17"/>
      <c r="S9" s="17">
        <v>0.879822386553757</v>
      </c>
      <c r="T9" s="17">
        <v>0.89272641061707503</v>
      </c>
      <c r="U9" s="17">
        <v>0.78808959895957498</v>
      </c>
      <c r="V9" s="17">
        <v>0.83762158006094201</v>
      </c>
      <c r="W9" s="17"/>
      <c r="X9" s="17">
        <v>0.86446210284752401</v>
      </c>
      <c r="Y9" s="17">
        <v>0.91372619663646304</v>
      </c>
      <c r="Z9" s="17">
        <v>0.73963494051478695</v>
      </c>
      <c r="AA9" s="17"/>
      <c r="AB9" s="17">
        <v>0.88805321637449497</v>
      </c>
      <c r="AC9" s="17">
        <v>0.79509140114157595</v>
      </c>
      <c r="AD9" s="17"/>
      <c r="AE9" s="17">
        <v>0.84425610385721706</v>
      </c>
      <c r="AF9" s="17">
        <v>0.86024340785252496</v>
      </c>
      <c r="AG9" s="17"/>
      <c r="AH9" s="17">
        <v>0.87051393420714096</v>
      </c>
      <c r="AI9" s="17">
        <v>0.906431722569084</v>
      </c>
      <c r="AJ9" s="17"/>
      <c r="AK9" s="17">
        <v>0.72885722893219596</v>
      </c>
      <c r="AL9" s="17">
        <v>0.83569875673781702</v>
      </c>
      <c r="AM9" s="17">
        <v>0.886447173509602</v>
      </c>
      <c r="AN9" s="17">
        <v>0.909749255900273</v>
      </c>
      <c r="AO9" s="17">
        <v>0.86883288112405499</v>
      </c>
      <c r="AP9" s="17"/>
      <c r="AQ9" s="17">
        <v>0.87533658599144903</v>
      </c>
      <c r="AR9" s="17">
        <v>0.852787028901004</v>
      </c>
      <c r="AS9" s="17"/>
      <c r="AT9" s="17">
        <v>0.871160161643456</v>
      </c>
      <c r="AU9" s="17">
        <v>0.85108976095704203</v>
      </c>
      <c r="AV9" s="17"/>
      <c r="AW9" s="17">
        <v>0.93206783653303404</v>
      </c>
      <c r="AX9" s="17">
        <v>0.89570593332692305</v>
      </c>
      <c r="AY9" s="17">
        <v>0.77503215707221695</v>
      </c>
      <c r="AZ9" s="17">
        <v>0.86298116136686198</v>
      </c>
      <c r="BA9" s="17">
        <v>0.84905985542670603</v>
      </c>
      <c r="BB9" s="17"/>
      <c r="BC9" s="17">
        <v>0.85435821262660105</v>
      </c>
      <c r="BD9" s="17"/>
      <c r="BE9" s="17">
        <v>0.89408961665947295</v>
      </c>
      <c r="BF9" s="17">
        <v>0.71698145649700895</v>
      </c>
      <c r="BG9" s="17">
        <v>0.85377413666369795</v>
      </c>
      <c r="BH9" s="17">
        <v>0.88848576844886595</v>
      </c>
      <c r="BI9" s="17"/>
      <c r="BJ9" s="17">
        <v>0.86464954600033495</v>
      </c>
      <c r="BK9" s="17"/>
      <c r="BL9" s="17">
        <v>0.85918080613139303</v>
      </c>
      <c r="BM9" s="17"/>
      <c r="BN9" s="17">
        <v>0.829130719763152</v>
      </c>
      <c r="BO9" s="17"/>
      <c r="BP9" s="17">
        <v>0.872525482778015</v>
      </c>
      <c r="BQ9" s="17">
        <v>0.78181206444787898</v>
      </c>
    </row>
    <row r="10" spans="2:69" ht="29" x14ac:dyDescent="0.35">
      <c r="B10" s="18" t="s">
        <v>465</v>
      </c>
      <c r="C10" s="17">
        <v>0.84273621263729204</v>
      </c>
      <c r="D10" s="17">
        <v>0.83389154895710504</v>
      </c>
      <c r="E10" s="17">
        <v>0.84998474775513699</v>
      </c>
      <c r="F10" s="17"/>
      <c r="G10" s="17">
        <v>0.83314739600409904</v>
      </c>
      <c r="H10" s="17">
        <v>0.866222939823306</v>
      </c>
      <c r="I10" s="17">
        <v>0.857651364787682</v>
      </c>
      <c r="J10" s="17">
        <v>0.88745434886152996</v>
      </c>
      <c r="K10" s="17">
        <v>0.74645583625412704</v>
      </c>
      <c r="L10" s="17"/>
      <c r="M10" s="17">
        <v>0.77438606897970097</v>
      </c>
      <c r="N10" s="17">
        <v>0.86023043557702905</v>
      </c>
      <c r="O10" s="17">
        <v>0.816446499933843</v>
      </c>
      <c r="P10" s="17">
        <v>0.86531416352194401</v>
      </c>
      <c r="Q10" s="17">
        <v>0.850376346664939</v>
      </c>
      <c r="R10" s="17"/>
      <c r="S10" s="17">
        <v>0.85136771195161498</v>
      </c>
      <c r="T10" s="17">
        <v>0.88268108151773494</v>
      </c>
      <c r="U10" s="17">
        <v>0.81526970586918301</v>
      </c>
      <c r="V10" s="17">
        <v>0.84687130969891999</v>
      </c>
      <c r="W10" s="17"/>
      <c r="X10" s="17">
        <v>0.84679043024669698</v>
      </c>
      <c r="Y10" s="17">
        <v>0.88417210534038304</v>
      </c>
      <c r="Z10" s="17">
        <v>0.76284024686465202</v>
      </c>
      <c r="AA10" s="17"/>
      <c r="AB10" s="17">
        <v>0.87777392053042902</v>
      </c>
      <c r="AC10" s="17">
        <v>0.77070982819277001</v>
      </c>
      <c r="AD10" s="17"/>
      <c r="AE10" s="17">
        <v>0.79727254201970899</v>
      </c>
      <c r="AF10" s="17">
        <v>0.85188699632546405</v>
      </c>
      <c r="AG10" s="17"/>
      <c r="AH10" s="17">
        <v>0.85910479833935305</v>
      </c>
      <c r="AI10" s="17">
        <v>0.83223782281954495</v>
      </c>
      <c r="AJ10" s="17"/>
      <c r="AK10" s="17">
        <v>0.79470509762179398</v>
      </c>
      <c r="AL10" s="17">
        <v>0.82793664356089403</v>
      </c>
      <c r="AM10" s="17">
        <v>0.84515804593775901</v>
      </c>
      <c r="AN10" s="17">
        <v>0.90137122733019903</v>
      </c>
      <c r="AO10" s="17">
        <v>0.82437080561671605</v>
      </c>
      <c r="AP10" s="17"/>
      <c r="AQ10" s="17">
        <v>0.88621792967759205</v>
      </c>
      <c r="AR10" s="17">
        <v>0.83084152098115704</v>
      </c>
      <c r="AS10" s="17"/>
      <c r="AT10" s="17">
        <v>0.89119761997124103</v>
      </c>
      <c r="AU10" s="17">
        <v>0.82682938942551998</v>
      </c>
      <c r="AV10" s="17"/>
      <c r="AW10" s="17">
        <v>0.85961663936461596</v>
      </c>
      <c r="AX10" s="17">
        <v>0.86474956556652205</v>
      </c>
      <c r="AY10" s="17">
        <v>0.78320091670360603</v>
      </c>
      <c r="AZ10" s="17">
        <v>0.85035923295591997</v>
      </c>
      <c r="BA10" s="17">
        <v>0.89184454279181102</v>
      </c>
      <c r="BB10" s="17"/>
      <c r="BC10" s="17">
        <v>0.85200709307646705</v>
      </c>
      <c r="BD10" s="17"/>
      <c r="BE10" s="17">
        <v>0.85466508929749097</v>
      </c>
      <c r="BF10" s="17">
        <v>0.73816305446832897</v>
      </c>
      <c r="BG10" s="17">
        <v>0.86573264370942005</v>
      </c>
      <c r="BH10" s="17">
        <v>0.87427968959643398</v>
      </c>
      <c r="BI10" s="17"/>
      <c r="BJ10" s="17">
        <v>0.85872253078253002</v>
      </c>
      <c r="BK10" s="17"/>
      <c r="BL10" s="17">
        <v>0.84083580790241597</v>
      </c>
      <c r="BM10" s="17"/>
      <c r="BN10" s="17">
        <v>0.78778166238416203</v>
      </c>
      <c r="BO10" s="17"/>
      <c r="BP10" s="17">
        <v>0.857690799638816</v>
      </c>
      <c r="BQ10" s="17">
        <v>0.77219360300898099</v>
      </c>
    </row>
    <row r="11" spans="2:69" ht="29" x14ac:dyDescent="0.35">
      <c r="B11" s="18" t="s">
        <v>466</v>
      </c>
      <c r="C11" s="17">
        <v>0.63863071368843705</v>
      </c>
      <c r="D11" s="17">
        <v>0.61957952031988495</v>
      </c>
      <c r="E11" s="17">
        <v>0.65420097219101903</v>
      </c>
      <c r="F11" s="17"/>
      <c r="G11" s="17">
        <v>0.66909549930374101</v>
      </c>
      <c r="H11" s="17">
        <v>0.66159232494818798</v>
      </c>
      <c r="I11" s="17">
        <v>0.63704140371580498</v>
      </c>
      <c r="J11" s="17">
        <v>0.65884096789387103</v>
      </c>
      <c r="K11" s="17">
        <v>0.51470575590502099</v>
      </c>
      <c r="L11" s="17"/>
      <c r="M11" s="17">
        <v>0.59998268463918103</v>
      </c>
      <c r="N11" s="17">
        <v>0.66677079653012605</v>
      </c>
      <c r="O11" s="17">
        <v>0.59119514672706297</v>
      </c>
      <c r="P11" s="17">
        <v>0.61573637180587004</v>
      </c>
      <c r="Q11" s="17">
        <v>0.66796750865352705</v>
      </c>
      <c r="R11" s="17"/>
      <c r="S11" s="17">
        <v>0.63042736662983301</v>
      </c>
      <c r="T11" s="17">
        <v>0.68208034577412602</v>
      </c>
      <c r="U11" s="17">
        <v>0.65093420762807497</v>
      </c>
      <c r="V11" s="17">
        <v>0.61713367604426395</v>
      </c>
      <c r="W11" s="17"/>
      <c r="X11" s="17">
        <v>0.64415544123238999</v>
      </c>
      <c r="Y11" s="17">
        <v>0.62646666611535395</v>
      </c>
      <c r="Z11" s="17">
        <v>0.61291762405077699</v>
      </c>
      <c r="AA11" s="17"/>
      <c r="AB11" s="17">
        <v>0.65693189349626102</v>
      </c>
      <c r="AC11" s="17">
        <v>0.60100930829722199</v>
      </c>
      <c r="AD11" s="17"/>
      <c r="AE11" s="17">
        <v>0.55493384551522895</v>
      </c>
      <c r="AF11" s="17">
        <v>0.65624162529806196</v>
      </c>
      <c r="AG11" s="17"/>
      <c r="AH11" s="17">
        <v>0.65432857327959604</v>
      </c>
      <c r="AI11" s="17">
        <v>0.65446527629129903</v>
      </c>
      <c r="AJ11" s="17"/>
      <c r="AK11" s="17">
        <v>0.55174484095422505</v>
      </c>
      <c r="AL11" s="17">
        <v>0.635231116587475</v>
      </c>
      <c r="AM11" s="17">
        <v>0.63158464480749998</v>
      </c>
      <c r="AN11" s="17">
        <v>0.69611787874817399</v>
      </c>
      <c r="AO11" s="17">
        <v>0.67576680564939295</v>
      </c>
      <c r="AP11" s="17"/>
      <c r="AQ11" s="17">
        <v>0.64875671600123097</v>
      </c>
      <c r="AR11" s="17">
        <v>0.63586068335342505</v>
      </c>
      <c r="AS11" s="17"/>
      <c r="AT11" s="17">
        <v>0.64065499439592299</v>
      </c>
      <c r="AU11" s="17">
        <v>0.64141981076515198</v>
      </c>
      <c r="AV11" s="17"/>
      <c r="AW11" s="17">
        <v>0.62189087863406101</v>
      </c>
      <c r="AX11" s="17">
        <v>0.69983633875707296</v>
      </c>
      <c r="AY11" s="17">
        <v>0.57954474296597702</v>
      </c>
      <c r="AZ11" s="17">
        <v>0.52336338200036503</v>
      </c>
      <c r="BA11" s="17">
        <v>0.67988344411666302</v>
      </c>
      <c r="BB11" s="17"/>
      <c r="BC11" s="17">
        <v>0.67542397484645</v>
      </c>
      <c r="BD11" s="17"/>
      <c r="BE11" s="17">
        <v>0.70936010688386697</v>
      </c>
      <c r="BF11" s="17">
        <v>0.52534281840271402</v>
      </c>
      <c r="BG11" s="17">
        <v>0.54277636460240497</v>
      </c>
      <c r="BH11" s="17">
        <v>0.69041859428909702</v>
      </c>
      <c r="BI11" s="17"/>
      <c r="BJ11" s="17">
        <v>0.65287895049292399</v>
      </c>
      <c r="BK11" s="17"/>
      <c r="BL11" s="17">
        <v>0.67331772954638203</v>
      </c>
      <c r="BM11" s="17"/>
      <c r="BN11" s="17">
        <v>0.59811378883593902</v>
      </c>
      <c r="BO11" s="17"/>
      <c r="BP11" s="17">
        <v>0.66885358182950405</v>
      </c>
      <c r="BQ11" s="17">
        <v>0.50369982605475605</v>
      </c>
    </row>
    <row r="12" spans="2:69" x14ac:dyDescent="0.35">
      <c r="B12" s="18" t="s">
        <v>467</v>
      </c>
      <c r="C12" s="17">
        <v>0.60088641309722901</v>
      </c>
      <c r="D12" s="17">
        <v>0.58460350762199498</v>
      </c>
      <c r="E12" s="17">
        <v>0.614023022397854</v>
      </c>
      <c r="F12" s="17"/>
      <c r="G12" s="17">
        <v>0.56176392177355905</v>
      </c>
      <c r="H12" s="17">
        <v>0.63811549097546005</v>
      </c>
      <c r="I12" s="17">
        <v>0.62419586302250396</v>
      </c>
      <c r="J12" s="17">
        <v>0.66341437441647599</v>
      </c>
      <c r="K12" s="17">
        <v>0.507120239840811</v>
      </c>
      <c r="L12" s="17"/>
      <c r="M12" s="17">
        <v>0.56274245570679005</v>
      </c>
      <c r="N12" s="17">
        <v>0.62329712562946005</v>
      </c>
      <c r="O12" s="17">
        <v>0.58320587394373802</v>
      </c>
      <c r="P12" s="17">
        <v>0.53057504660800603</v>
      </c>
      <c r="Q12" s="17">
        <v>0.64724520853437695</v>
      </c>
      <c r="R12" s="17"/>
      <c r="S12" s="17">
        <v>0.698823611571328</v>
      </c>
      <c r="T12" s="17">
        <v>0.644901278842135</v>
      </c>
      <c r="U12" s="17">
        <v>0.63398205516560502</v>
      </c>
      <c r="V12" s="17">
        <v>0.50758705099986001</v>
      </c>
      <c r="W12" s="17"/>
      <c r="X12" s="17">
        <v>0.60337213950380297</v>
      </c>
      <c r="Y12" s="17">
        <v>0.57364404236604005</v>
      </c>
      <c r="Z12" s="17">
        <v>0.61569668881782802</v>
      </c>
      <c r="AA12" s="17"/>
      <c r="AB12" s="17">
        <v>0.65623042614029203</v>
      </c>
      <c r="AC12" s="17">
        <v>0.48711672324479599</v>
      </c>
      <c r="AD12" s="17"/>
      <c r="AE12" s="17">
        <v>0.55131275154843795</v>
      </c>
      <c r="AF12" s="17">
        <v>0.61067690326590696</v>
      </c>
      <c r="AG12" s="17"/>
      <c r="AH12" s="17">
        <v>0.59135137666256199</v>
      </c>
      <c r="AI12" s="17">
        <v>0.71367999983194697</v>
      </c>
      <c r="AJ12" s="17"/>
      <c r="AK12" s="17">
        <v>0.55924848150489204</v>
      </c>
      <c r="AL12" s="17">
        <v>0.58819888595511105</v>
      </c>
      <c r="AM12" s="17">
        <v>0.59200155069218696</v>
      </c>
      <c r="AN12" s="17">
        <v>0.640154867178371</v>
      </c>
      <c r="AO12" s="17">
        <v>0.65909642644994804</v>
      </c>
      <c r="AP12" s="17"/>
      <c r="AQ12" s="17">
        <v>0.56601982980976095</v>
      </c>
      <c r="AR12" s="17">
        <v>0.610424381823786</v>
      </c>
      <c r="AS12" s="17"/>
      <c r="AT12" s="17">
        <v>0.55186860460968801</v>
      </c>
      <c r="AU12" s="17">
        <v>0.61927434347549604</v>
      </c>
      <c r="AV12" s="17"/>
      <c r="AW12" s="17">
        <v>0.63502038435389696</v>
      </c>
      <c r="AX12" s="17">
        <v>0.62967347483323499</v>
      </c>
      <c r="AY12" s="17">
        <v>0.53024353365176902</v>
      </c>
      <c r="AZ12" s="17">
        <v>0.51517213877159296</v>
      </c>
      <c r="BA12" s="17">
        <v>0.693873613659166</v>
      </c>
      <c r="BB12" s="17"/>
      <c r="BC12" s="17">
        <v>0.62764030170599905</v>
      </c>
      <c r="BD12" s="17"/>
      <c r="BE12" s="17">
        <v>0.65703654843154102</v>
      </c>
      <c r="BF12" s="17">
        <v>0.42763900710485803</v>
      </c>
      <c r="BG12" s="17">
        <v>0.55515703884235101</v>
      </c>
      <c r="BH12" s="17">
        <v>0.671547888237369</v>
      </c>
      <c r="BI12" s="17"/>
      <c r="BJ12" s="17">
        <v>0.629465630578535</v>
      </c>
      <c r="BK12" s="17"/>
      <c r="BL12" s="17">
        <v>0.60521317066164004</v>
      </c>
      <c r="BM12" s="17"/>
      <c r="BN12" s="17">
        <v>0.56343999340574102</v>
      </c>
      <c r="BO12" s="17"/>
      <c r="BP12" s="17">
        <v>0.63229551656756</v>
      </c>
      <c r="BQ12" s="17">
        <v>0.46246463895034901</v>
      </c>
    </row>
    <row r="13" spans="2:69" ht="29" x14ac:dyDescent="0.35">
      <c r="B13" s="18" t="s">
        <v>468</v>
      </c>
      <c r="C13" s="17">
        <v>0.59469264549037004</v>
      </c>
      <c r="D13" s="17">
        <v>0.55892163654341398</v>
      </c>
      <c r="E13" s="17">
        <v>0.62444590731384697</v>
      </c>
      <c r="F13" s="17"/>
      <c r="G13" s="17">
        <v>0.613839134459502</v>
      </c>
      <c r="H13" s="17">
        <v>0.60772104661577797</v>
      </c>
      <c r="I13" s="17">
        <v>0.57440786736585003</v>
      </c>
      <c r="J13" s="17">
        <v>0.562830059589565</v>
      </c>
      <c r="K13" s="17">
        <v>0.59953984809035898</v>
      </c>
      <c r="L13" s="17"/>
      <c r="M13" s="17">
        <v>0.59867724715383197</v>
      </c>
      <c r="N13" s="17">
        <v>0.61437468260321404</v>
      </c>
      <c r="O13" s="17">
        <v>0.56837101027575598</v>
      </c>
      <c r="P13" s="17">
        <v>0.584942142644579</v>
      </c>
      <c r="Q13" s="17">
        <v>0.58548220894290104</v>
      </c>
      <c r="R13" s="17"/>
      <c r="S13" s="17">
        <v>0.54584653199328603</v>
      </c>
      <c r="T13" s="17">
        <v>0.61082245077056097</v>
      </c>
      <c r="U13" s="17">
        <v>0.58611825997401501</v>
      </c>
      <c r="V13" s="17">
        <v>0.62179384781373703</v>
      </c>
      <c r="W13" s="17"/>
      <c r="X13" s="17">
        <v>0.59358740481331096</v>
      </c>
      <c r="Y13" s="17">
        <v>0.61476944437078895</v>
      </c>
      <c r="Z13" s="17">
        <v>0.57845716632227495</v>
      </c>
      <c r="AA13" s="17"/>
      <c r="AB13" s="17">
        <v>0.56553832355362799</v>
      </c>
      <c r="AC13" s="17">
        <v>0.65462465949196202</v>
      </c>
      <c r="AD13" s="17"/>
      <c r="AE13" s="17">
        <v>0.50175328099173999</v>
      </c>
      <c r="AF13" s="17">
        <v>0.613330129936972</v>
      </c>
      <c r="AG13" s="17"/>
      <c r="AH13" s="17">
        <v>0.59713323476135505</v>
      </c>
      <c r="AI13" s="17">
        <v>0.57505022131314998</v>
      </c>
      <c r="AJ13" s="17"/>
      <c r="AK13" s="17">
        <v>0.56786321746653701</v>
      </c>
      <c r="AL13" s="17">
        <v>0.56570975150385205</v>
      </c>
      <c r="AM13" s="17">
        <v>0.59047311505286704</v>
      </c>
      <c r="AN13" s="17">
        <v>0.67943610947453004</v>
      </c>
      <c r="AO13" s="17">
        <v>0.57381361826307897</v>
      </c>
      <c r="AP13" s="17"/>
      <c r="AQ13" s="17">
        <v>0.60963447270813798</v>
      </c>
      <c r="AR13" s="17">
        <v>0.59060521657467502</v>
      </c>
      <c r="AS13" s="17"/>
      <c r="AT13" s="17">
        <v>0.57682663145488799</v>
      </c>
      <c r="AU13" s="17">
        <v>0.60441417601750702</v>
      </c>
      <c r="AV13" s="17"/>
      <c r="AW13" s="17">
        <v>0.58919601352849005</v>
      </c>
      <c r="AX13" s="17">
        <v>0.58985432096933799</v>
      </c>
      <c r="AY13" s="17">
        <v>0.59939311025740505</v>
      </c>
      <c r="AZ13" s="17">
        <v>0.64086295742605304</v>
      </c>
      <c r="BA13" s="17">
        <v>0.58254812977527104</v>
      </c>
      <c r="BB13" s="17"/>
      <c r="BC13" s="17">
        <v>0.57357533830839402</v>
      </c>
      <c r="BD13" s="17"/>
      <c r="BE13" s="17">
        <v>0.59869588619497205</v>
      </c>
      <c r="BF13" s="17">
        <v>0.58533430269959996</v>
      </c>
      <c r="BG13" s="17">
        <v>0.684690333992511</v>
      </c>
      <c r="BH13" s="17">
        <v>0.54938048916364401</v>
      </c>
      <c r="BI13" s="17"/>
      <c r="BJ13" s="17">
        <v>0.59808900896717498</v>
      </c>
      <c r="BK13" s="17"/>
      <c r="BL13" s="17">
        <v>0.63656706696423104</v>
      </c>
      <c r="BM13" s="17"/>
      <c r="BN13" s="17">
        <v>0.58526749935075195</v>
      </c>
      <c r="BO13" s="17"/>
      <c r="BP13" s="17">
        <v>0.62605260824021203</v>
      </c>
      <c r="BQ13" s="17">
        <v>0.43545380441228598</v>
      </c>
    </row>
    <row r="14" spans="2:69" ht="29" x14ac:dyDescent="0.35">
      <c r="B14" s="18" t="s">
        <v>469</v>
      </c>
      <c r="C14" s="17">
        <v>0.42229083494302699</v>
      </c>
      <c r="D14" s="17">
        <v>0.386205357612109</v>
      </c>
      <c r="E14" s="17">
        <v>0.453881974112052</v>
      </c>
      <c r="F14" s="17"/>
      <c r="G14" s="17">
        <v>0.472076315864559</v>
      </c>
      <c r="H14" s="17">
        <v>0.39469400993321002</v>
      </c>
      <c r="I14" s="17">
        <v>0.36312559699610297</v>
      </c>
      <c r="J14" s="17">
        <v>0.487686360064638</v>
      </c>
      <c r="K14" s="17">
        <v>0.39994896049920098</v>
      </c>
      <c r="L14" s="17"/>
      <c r="M14" s="17">
        <v>0.47926855283116698</v>
      </c>
      <c r="N14" s="17">
        <v>0.432557794629369</v>
      </c>
      <c r="O14" s="17">
        <v>0.41784638593838502</v>
      </c>
      <c r="P14" s="17">
        <v>0.373602941433475</v>
      </c>
      <c r="Q14" s="17">
        <v>0.413279074978812</v>
      </c>
      <c r="R14" s="17"/>
      <c r="S14" s="17">
        <v>0.40816249532638099</v>
      </c>
      <c r="T14" s="17">
        <v>0.403402871748127</v>
      </c>
      <c r="U14" s="17">
        <v>0.43872533456148699</v>
      </c>
      <c r="V14" s="17">
        <v>0.41001978400334699</v>
      </c>
      <c r="W14" s="17"/>
      <c r="X14" s="17">
        <v>0.41547855870119299</v>
      </c>
      <c r="Y14" s="17">
        <v>0.46211120191326199</v>
      </c>
      <c r="Z14" s="17">
        <v>0.42391878503258001</v>
      </c>
      <c r="AA14" s="17"/>
      <c r="AB14" s="17">
        <v>0.41543189670171998</v>
      </c>
      <c r="AC14" s="17">
        <v>0.43639063063047201</v>
      </c>
      <c r="AD14" s="17"/>
      <c r="AE14" s="17">
        <v>0.42815676722998097</v>
      </c>
      <c r="AF14" s="17">
        <v>0.42061748547940597</v>
      </c>
      <c r="AG14" s="17"/>
      <c r="AH14" s="17">
        <v>0.41475291612231102</v>
      </c>
      <c r="AI14" s="17">
        <v>0.44356881929331998</v>
      </c>
      <c r="AJ14" s="17"/>
      <c r="AK14" s="17">
        <v>0.43983605679736998</v>
      </c>
      <c r="AL14" s="17">
        <v>0.39486061965451702</v>
      </c>
      <c r="AM14" s="17">
        <v>0.43797532542714102</v>
      </c>
      <c r="AN14" s="17">
        <v>0.44427599403992901</v>
      </c>
      <c r="AO14" s="17">
        <v>0.38147637400526802</v>
      </c>
      <c r="AP14" s="17"/>
      <c r="AQ14" s="17">
        <v>0.47836442508208998</v>
      </c>
      <c r="AR14" s="17">
        <v>0.40695155880224199</v>
      </c>
      <c r="AS14" s="17"/>
      <c r="AT14" s="17">
        <v>0.44469268392226802</v>
      </c>
      <c r="AU14" s="17">
        <v>0.40649355324612302</v>
      </c>
      <c r="AV14" s="17"/>
      <c r="AW14" s="17">
        <v>0.400509370426331</v>
      </c>
      <c r="AX14" s="17">
        <v>0.40669476551562</v>
      </c>
      <c r="AY14" s="17">
        <v>0.40228423679807201</v>
      </c>
      <c r="AZ14" s="17">
        <v>0.45409218769662602</v>
      </c>
      <c r="BA14" s="17">
        <v>0.43762564200925402</v>
      </c>
      <c r="BB14" s="17"/>
      <c r="BC14" s="17">
        <v>0.39615004905575402</v>
      </c>
      <c r="BD14" s="17"/>
      <c r="BE14" s="17">
        <v>0.44107305131803398</v>
      </c>
      <c r="BF14" s="17">
        <v>0.39047121057248901</v>
      </c>
      <c r="BG14" s="17">
        <v>0.47919697241440301</v>
      </c>
      <c r="BH14" s="17">
        <v>0.39706286877729502</v>
      </c>
      <c r="BI14" s="17"/>
      <c r="BJ14" s="17">
        <v>0.41688311552338803</v>
      </c>
      <c r="BK14" s="17"/>
      <c r="BL14" s="17">
        <v>0.407374960591186</v>
      </c>
      <c r="BM14" s="17"/>
      <c r="BN14" s="17">
        <v>0.36840617084649502</v>
      </c>
      <c r="BO14" s="17"/>
      <c r="BP14" s="17">
        <v>0.45518926577514401</v>
      </c>
      <c r="BQ14" s="17">
        <v>0.27435048385445399</v>
      </c>
    </row>
    <row r="15" spans="2:69" x14ac:dyDescent="0.35">
      <c r="B15" s="18" t="s">
        <v>470</v>
      </c>
      <c r="C15" s="17">
        <v>0.409154751193331</v>
      </c>
      <c r="D15" s="17">
        <v>0.400051452382923</v>
      </c>
      <c r="E15" s="17">
        <v>0.41580167426532999</v>
      </c>
      <c r="F15" s="17"/>
      <c r="G15" s="17">
        <v>0.43896229314631502</v>
      </c>
      <c r="H15" s="17">
        <v>0.40556046041717903</v>
      </c>
      <c r="I15" s="17">
        <v>0.37232638772006399</v>
      </c>
      <c r="J15" s="17">
        <v>0.42602922115764902</v>
      </c>
      <c r="K15" s="17">
        <v>0.39825061493255798</v>
      </c>
      <c r="L15" s="17"/>
      <c r="M15" s="17">
        <v>0.37988614295825202</v>
      </c>
      <c r="N15" s="17">
        <v>0.45441438212294999</v>
      </c>
      <c r="O15" s="17">
        <v>0.37117265769223201</v>
      </c>
      <c r="P15" s="17">
        <v>0.35465789031364298</v>
      </c>
      <c r="Q15" s="17">
        <v>0.40807358888634299</v>
      </c>
      <c r="R15" s="17"/>
      <c r="S15" s="17">
        <v>0.47022114694635198</v>
      </c>
      <c r="T15" s="17">
        <v>0.36472383643745199</v>
      </c>
      <c r="U15" s="17">
        <v>0.48518942494290501</v>
      </c>
      <c r="V15" s="17">
        <v>0.37321961443354401</v>
      </c>
      <c r="W15" s="17"/>
      <c r="X15" s="17">
        <v>0.40790751177701501</v>
      </c>
      <c r="Y15" s="17">
        <v>0.3796163493952</v>
      </c>
      <c r="Z15" s="17">
        <v>0.45408066376765099</v>
      </c>
      <c r="AA15" s="17"/>
      <c r="AB15" s="17">
        <v>0.40453475889612101</v>
      </c>
      <c r="AC15" s="17">
        <v>0.41865198606795301</v>
      </c>
      <c r="AD15" s="17"/>
      <c r="AE15" s="17">
        <v>0.38054455218222</v>
      </c>
      <c r="AF15" s="17">
        <v>0.41450807767474501</v>
      </c>
      <c r="AG15" s="17"/>
      <c r="AH15" s="17">
        <v>0.37467427123256603</v>
      </c>
      <c r="AI15" s="17">
        <v>0.55678580500696995</v>
      </c>
      <c r="AJ15" s="17"/>
      <c r="AK15" s="17">
        <v>0.37300388962169601</v>
      </c>
      <c r="AL15" s="17">
        <v>0.41594982707756201</v>
      </c>
      <c r="AM15" s="17">
        <v>0.386941696661465</v>
      </c>
      <c r="AN15" s="17">
        <v>0.41905800605628402</v>
      </c>
      <c r="AO15" s="17">
        <v>0.51180359752290905</v>
      </c>
      <c r="AP15" s="17"/>
      <c r="AQ15" s="17">
        <v>0.42490690981342699</v>
      </c>
      <c r="AR15" s="17">
        <v>0.40484565112879201</v>
      </c>
      <c r="AS15" s="17"/>
      <c r="AT15" s="17">
        <v>0.428537998495848</v>
      </c>
      <c r="AU15" s="17">
        <v>0.39648181440149299</v>
      </c>
      <c r="AV15" s="17"/>
      <c r="AW15" s="17">
        <v>0.455356815334306</v>
      </c>
      <c r="AX15" s="17">
        <v>0.38941075941222802</v>
      </c>
      <c r="AY15" s="17">
        <v>0.37544636025758898</v>
      </c>
      <c r="AZ15" s="17">
        <v>0.48913959547572999</v>
      </c>
      <c r="BA15" s="17">
        <v>0.44566926525794498</v>
      </c>
      <c r="BB15" s="17"/>
      <c r="BC15" s="17">
        <v>0.37764042675506598</v>
      </c>
      <c r="BD15" s="17"/>
      <c r="BE15" s="17">
        <v>0.41138572361258602</v>
      </c>
      <c r="BF15" s="17">
        <v>0.38634945012396799</v>
      </c>
      <c r="BG15" s="17">
        <v>0.46829406385583899</v>
      </c>
      <c r="BH15" s="17">
        <v>0.39171195391199498</v>
      </c>
      <c r="BI15" s="17"/>
      <c r="BJ15" s="17">
        <v>0.41355197116237102</v>
      </c>
      <c r="BK15" s="17"/>
      <c r="BL15" s="17">
        <v>0.401608685095873</v>
      </c>
      <c r="BM15" s="17"/>
      <c r="BN15" s="17">
        <v>0.437785590877732</v>
      </c>
      <c r="BO15" s="17"/>
      <c r="BP15" s="17">
        <v>0.440188643736382</v>
      </c>
      <c r="BQ15" s="17">
        <v>0.252339297512442</v>
      </c>
    </row>
    <row r="16" spans="2:69" ht="29" x14ac:dyDescent="0.35">
      <c r="B16" s="18" t="s">
        <v>471</v>
      </c>
      <c r="C16" s="17">
        <v>0.35279170070650701</v>
      </c>
      <c r="D16" s="17">
        <v>0.34130057013996601</v>
      </c>
      <c r="E16" s="17">
        <v>0.36326568654991498</v>
      </c>
      <c r="F16" s="17"/>
      <c r="G16" s="17">
        <v>0.40195892136577499</v>
      </c>
      <c r="H16" s="17">
        <v>0.28493297860068301</v>
      </c>
      <c r="I16" s="17">
        <v>0.30986864805075998</v>
      </c>
      <c r="J16" s="17">
        <v>0.39063646071542801</v>
      </c>
      <c r="K16" s="17">
        <v>0.40772129222683801</v>
      </c>
      <c r="L16" s="17"/>
      <c r="M16" s="17">
        <v>0.25450881908727602</v>
      </c>
      <c r="N16" s="17">
        <v>0.41013175809636299</v>
      </c>
      <c r="O16" s="17">
        <v>0.280406588767252</v>
      </c>
      <c r="P16" s="17">
        <v>0.32160045300043599</v>
      </c>
      <c r="Q16" s="17">
        <v>0.38144898961156798</v>
      </c>
      <c r="R16" s="17"/>
      <c r="S16" s="17">
        <v>0.32917561017486302</v>
      </c>
      <c r="T16" s="17">
        <v>0.37348234144232201</v>
      </c>
      <c r="U16" s="17">
        <v>0.333850078146819</v>
      </c>
      <c r="V16" s="17">
        <v>0.36833751580590901</v>
      </c>
      <c r="W16" s="17"/>
      <c r="X16" s="17">
        <v>0.34051388878828298</v>
      </c>
      <c r="Y16" s="17">
        <v>0.33140571645471401</v>
      </c>
      <c r="Z16" s="17">
        <v>0.468606549846043</v>
      </c>
      <c r="AA16" s="17"/>
      <c r="AB16" s="17">
        <v>0.34125692741054398</v>
      </c>
      <c r="AC16" s="17">
        <v>0.37650352621830602</v>
      </c>
      <c r="AD16" s="17"/>
      <c r="AE16" s="17">
        <v>0.307937897719815</v>
      </c>
      <c r="AF16" s="17">
        <v>0.36141434447728499</v>
      </c>
      <c r="AG16" s="17"/>
      <c r="AH16" s="17">
        <v>0.32338028336909702</v>
      </c>
      <c r="AI16" s="17">
        <v>0.46435871764453202</v>
      </c>
      <c r="AJ16" s="17"/>
      <c r="AK16" s="17">
        <v>0.29603982126576101</v>
      </c>
      <c r="AL16" s="17">
        <v>0.34388114060695002</v>
      </c>
      <c r="AM16" s="17">
        <v>0.32428144356815802</v>
      </c>
      <c r="AN16" s="17">
        <v>0.436200437418028</v>
      </c>
      <c r="AO16" s="17">
        <v>0.41086273264703999</v>
      </c>
      <c r="AP16" s="17"/>
      <c r="AQ16" s="17">
        <v>0.31967495210284402</v>
      </c>
      <c r="AR16" s="17">
        <v>0.36185099137180499</v>
      </c>
      <c r="AS16" s="17"/>
      <c r="AT16" s="17">
        <v>0.34350706100921002</v>
      </c>
      <c r="AU16" s="17">
        <v>0.35430361192805998</v>
      </c>
      <c r="AV16" s="17"/>
      <c r="AW16" s="17">
        <v>0.36153824071738899</v>
      </c>
      <c r="AX16" s="17">
        <v>0.32753547404089201</v>
      </c>
      <c r="AY16" s="17">
        <v>0.36607685051035199</v>
      </c>
      <c r="AZ16" s="17">
        <v>0.41030682383547301</v>
      </c>
      <c r="BA16" s="17">
        <v>0.31970444755643601</v>
      </c>
      <c r="BB16" s="17"/>
      <c r="BC16" s="17">
        <v>0.324175466754967</v>
      </c>
      <c r="BD16" s="17"/>
      <c r="BE16" s="17">
        <v>0.320622183340945</v>
      </c>
      <c r="BF16" s="17">
        <v>0.38484569652781703</v>
      </c>
      <c r="BG16" s="17">
        <v>0.39601981500507999</v>
      </c>
      <c r="BH16" s="17">
        <v>0.326267092107622</v>
      </c>
      <c r="BI16" s="17"/>
      <c r="BJ16" s="17">
        <v>0.34697541050381697</v>
      </c>
      <c r="BK16" s="17"/>
      <c r="BL16" s="17">
        <v>0.35580761731259503</v>
      </c>
      <c r="BM16" s="17"/>
      <c r="BN16" s="17">
        <v>0.35121934668720101</v>
      </c>
      <c r="BO16" s="17"/>
      <c r="BP16" s="17">
        <v>0.36772638470862001</v>
      </c>
      <c r="BQ16" s="17">
        <v>0.278981272014731</v>
      </c>
    </row>
    <row r="17" spans="2:69" ht="29" x14ac:dyDescent="0.35">
      <c r="B17" s="18" t="s">
        <v>472</v>
      </c>
      <c r="C17" s="17">
        <v>0.193292040722647</v>
      </c>
      <c r="D17" s="17">
        <v>0.18219260371155099</v>
      </c>
      <c r="E17" s="17">
        <v>0.20312931664380601</v>
      </c>
      <c r="F17" s="17"/>
      <c r="G17" s="17">
        <v>0.19681061078429901</v>
      </c>
      <c r="H17" s="17">
        <v>0.190404174534266</v>
      </c>
      <c r="I17" s="17">
        <v>0.194618431290319</v>
      </c>
      <c r="J17" s="17">
        <v>0.175898870305052</v>
      </c>
      <c r="K17" s="17">
        <v>0.207703866159546</v>
      </c>
      <c r="L17" s="17"/>
      <c r="M17" s="17">
        <v>0.233635614777887</v>
      </c>
      <c r="N17" s="17">
        <v>0.20397317246435401</v>
      </c>
      <c r="O17" s="17">
        <v>0.221330711299251</v>
      </c>
      <c r="P17" s="17">
        <v>0.131819456365767</v>
      </c>
      <c r="Q17" s="17">
        <v>0.16418566152997999</v>
      </c>
      <c r="R17" s="17"/>
      <c r="S17" s="17">
        <v>0.163488271335191</v>
      </c>
      <c r="T17" s="17">
        <v>0.19343440743137699</v>
      </c>
      <c r="U17" s="17">
        <v>0.205816491049227</v>
      </c>
      <c r="V17" s="17">
        <v>0.22500232357245101</v>
      </c>
      <c r="W17" s="17"/>
      <c r="X17" s="17">
        <v>0.196630409542147</v>
      </c>
      <c r="Y17" s="17">
        <v>0.146989962306178</v>
      </c>
      <c r="Z17" s="17">
        <v>0.22495489327120399</v>
      </c>
      <c r="AA17" s="17"/>
      <c r="AB17" s="17">
        <v>0.173035427616162</v>
      </c>
      <c r="AC17" s="17">
        <v>0.23493319509272001</v>
      </c>
      <c r="AD17" s="17"/>
      <c r="AE17" s="17">
        <v>0.25301133984332302</v>
      </c>
      <c r="AF17" s="17">
        <v>0.181260985394473</v>
      </c>
      <c r="AG17" s="17"/>
      <c r="AH17" s="17">
        <v>0.18389516601834899</v>
      </c>
      <c r="AI17" s="17">
        <v>0.16664993138419901</v>
      </c>
      <c r="AJ17" s="17"/>
      <c r="AK17" s="17">
        <v>0.216523374309816</v>
      </c>
      <c r="AL17" s="17">
        <v>0.19202959661629099</v>
      </c>
      <c r="AM17" s="17">
        <v>0.20174844421622101</v>
      </c>
      <c r="AN17" s="17">
        <v>0.166888939537403</v>
      </c>
      <c r="AO17" s="17">
        <v>0.18546369811802499</v>
      </c>
      <c r="AP17" s="17"/>
      <c r="AQ17" s="17">
        <v>0.19408911023023101</v>
      </c>
      <c r="AR17" s="17">
        <v>0.19307399744683901</v>
      </c>
      <c r="AS17" s="17"/>
      <c r="AT17" s="17">
        <v>0.19982682501754701</v>
      </c>
      <c r="AU17" s="17">
        <v>0.19119257578822299</v>
      </c>
      <c r="AV17" s="17"/>
      <c r="AW17" s="17">
        <v>0.10440922537262599</v>
      </c>
      <c r="AX17" s="17">
        <v>0.18255893304052601</v>
      </c>
      <c r="AY17" s="17">
        <v>0.21498177722673201</v>
      </c>
      <c r="AZ17" s="17">
        <v>0.21491962088458599</v>
      </c>
      <c r="BA17" s="17">
        <v>0.24218969137160901</v>
      </c>
      <c r="BB17" s="17"/>
      <c r="BC17" s="17">
        <v>0.184568625496423</v>
      </c>
      <c r="BD17" s="17"/>
      <c r="BE17" s="17">
        <v>0.18141195248358799</v>
      </c>
      <c r="BF17" s="17">
        <v>0.211461170702302</v>
      </c>
      <c r="BG17" s="17">
        <v>0.20900016403799199</v>
      </c>
      <c r="BH17" s="17">
        <v>0.20718389371295301</v>
      </c>
      <c r="BI17" s="17"/>
      <c r="BJ17" s="17">
        <v>0.18599816906417799</v>
      </c>
      <c r="BK17" s="17"/>
      <c r="BL17" s="17">
        <v>0.191566090303219</v>
      </c>
      <c r="BM17" s="17"/>
      <c r="BN17" s="17">
        <v>0.26101374903805802</v>
      </c>
      <c r="BO17" s="17"/>
      <c r="BP17" s="17">
        <v>0.19993114365943601</v>
      </c>
      <c r="BQ17" s="17">
        <v>0.13410074134692401</v>
      </c>
    </row>
    <row r="18" spans="2:69" x14ac:dyDescent="0.35">
      <c r="B18" s="18" t="s">
        <v>473</v>
      </c>
      <c r="C18" s="17">
        <v>0.15817642491961101</v>
      </c>
      <c r="D18" s="17">
        <v>0.140009013814726</v>
      </c>
      <c r="E18" s="17">
        <v>0.17397791576483701</v>
      </c>
      <c r="F18" s="17"/>
      <c r="G18" s="17">
        <v>0.134936072994115</v>
      </c>
      <c r="H18" s="17">
        <v>0.11381503142015199</v>
      </c>
      <c r="I18" s="17">
        <v>0.162967503463639</v>
      </c>
      <c r="J18" s="17">
        <v>0.18993048785203001</v>
      </c>
      <c r="K18" s="17">
        <v>0.245491636974947</v>
      </c>
      <c r="L18" s="17"/>
      <c r="M18" s="17">
        <v>6.1116332370826899E-2</v>
      </c>
      <c r="N18" s="17">
        <v>0.18776864669583501</v>
      </c>
      <c r="O18" s="17">
        <v>0.14165427664454999</v>
      </c>
      <c r="P18" s="17">
        <v>0.20277344422416499</v>
      </c>
      <c r="Q18" s="17">
        <v>0.122880456956186</v>
      </c>
      <c r="R18" s="17"/>
      <c r="S18" s="17">
        <v>0.14317267728927999</v>
      </c>
      <c r="T18" s="17">
        <v>0.14403509990239899</v>
      </c>
      <c r="U18" s="17">
        <v>0.19245824845986101</v>
      </c>
      <c r="V18" s="17">
        <v>0.159765172779117</v>
      </c>
      <c r="W18" s="17"/>
      <c r="X18" s="17">
        <v>0.14979842509407201</v>
      </c>
      <c r="Y18" s="17">
        <v>0.14498850616876</v>
      </c>
      <c r="Z18" s="17">
        <v>0.235502119042279</v>
      </c>
      <c r="AA18" s="17"/>
      <c r="AB18" s="17">
        <v>0.133650739224349</v>
      </c>
      <c r="AC18" s="17">
        <v>0.20859343484617901</v>
      </c>
      <c r="AD18" s="17"/>
      <c r="AE18" s="17">
        <v>0.15588977802469201</v>
      </c>
      <c r="AF18" s="17">
        <v>0.15877350707955701</v>
      </c>
      <c r="AG18" s="17"/>
      <c r="AH18" s="17">
        <v>0.15621144456880701</v>
      </c>
      <c r="AI18" s="17">
        <v>0.105952212207022</v>
      </c>
      <c r="AJ18" s="17"/>
      <c r="AK18" s="17">
        <v>0.10733835044295</v>
      </c>
      <c r="AL18" s="17">
        <v>0.14145920547033</v>
      </c>
      <c r="AM18" s="17">
        <v>0.14605284603388599</v>
      </c>
      <c r="AN18" s="17">
        <v>0.22988669997348801</v>
      </c>
      <c r="AO18" s="17">
        <v>0.18822812793025301</v>
      </c>
      <c r="AP18" s="17"/>
      <c r="AQ18" s="17">
        <v>0.14189985000080399</v>
      </c>
      <c r="AR18" s="17">
        <v>0.16262898229442099</v>
      </c>
      <c r="AS18" s="17"/>
      <c r="AT18" s="17">
        <v>0.15905813661645399</v>
      </c>
      <c r="AU18" s="17">
        <v>0.15953488409073899</v>
      </c>
      <c r="AV18" s="17"/>
      <c r="AW18" s="17">
        <v>0.10436101020725901</v>
      </c>
      <c r="AX18" s="17">
        <v>0.14508670516334499</v>
      </c>
      <c r="AY18" s="17">
        <v>0.14397301832644699</v>
      </c>
      <c r="AZ18" s="17">
        <v>0.20933779221325199</v>
      </c>
      <c r="BA18" s="17">
        <v>0.18972798873476501</v>
      </c>
      <c r="BB18" s="17"/>
      <c r="BC18" s="17">
        <v>0.120885087871048</v>
      </c>
      <c r="BD18" s="17"/>
      <c r="BE18" s="17">
        <v>0.171365942803204</v>
      </c>
      <c r="BF18" s="17">
        <v>0.129268582191572</v>
      </c>
      <c r="BG18" s="17">
        <v>0.18014211005505101</v>
      </c>
      <c r="BH18" s="17">
        <v>0.13813029744503799</v>
      </c>
      <c r="BI18" s="17"/>
      <c r="BJ18" s="17">
        <v>0.157023583143937</v>
      </c>
      <c r="BK18" s="17"/>
      <c r="BL18" s="17">
        <v>0.15662205866756199</v>
      </c>
      <c r="BM18" s="17"/>
      <c r="BN18" s="17">
        <v>0.15368785882764199</v>
      </c>
      <c r="BO18" s="17"/>
      <c r="BP18" s="17">
        <v>0.170047611101422</v>
      </c>
      <c r="BQ18" s="17">
        <v>0.106249537242892</v>
      </c>
    </row>
    <row r="19" spans="2:69" x14ac:dyDescent="0.35">
      <c r="B19" s="18" t="s">
        <v>141</v>
      </c>
      <c r="C19" s="17">
        <v>2.03738599273365E-2</v>
      </c>
      <c r="D19" s="17">
        <v>2.6667175851988498E-2</v>
      </c>
      <c r="E19" s="17">
        <v>1.5042671038690799E-2</v>
      </c>
      <c r="F19" s="17"/>
      <c r="G19" s="17">
        <v>2.07041324193444E-2</v>
      </c>
      <c r="H19" s="17">
        <v>2.25819613309537E-2</v>
      </c>
      <c r="I19" s="17">
        <v>2.1486612999970501E-2</v>
      </c>
      <c r="J19" s="17">
        <v>1.9622301506353801E-2</v>
      </c>
      <c r="K19" s="17">
        <v>1.4569744655352899E-2</v>
      </c>
      <c r="L19" s="17"/>
      <c r="M19" s="17">
        <v>8.11558591796228E-2</v>
      </c>
      <c r="N19" s="17">
        <v>1.2596958567280899E-2</v>
      </c>
      <c r="O19" s="17">
        <v>1.07709210381802E-2</v>
      </c>
      <c r="P19" s="17">
        <v>2.2658876785251199E-2</v>
      </c>
      <c r="Q19" s="17">
        <v>1.5921523574172199E-2</v>
      </c>
      <c r="R19" s="17"/>
      <c r="S19" s="17">
        <v>2.3034340206966299E-2</v>
      </c>
      <c r="T19" s="17">
        <v>1.22354758506872E-2</v>
      </c>
      <c r="U19" s="17">
        <v>1.9226870677535701E-2</v>
      </c>
      <c r="V19" s="17">
        <v>2.6074802931643999E-2</v>
      </c>
      <c r="W19" s="17"/>
      <c r="X19" s="17">
        <v>2.1967980827181301E-2</v>
      </c>
      <c r="Y19" s="17">
        <v>2.7554694966343701E-2</v>
      </c>
      <c r="Z19" s="17">
        <v>0</v>
      </c>
      <c r="AA19" s="17"/>
      <c r="AB19" s="17">
        <v>1.6778083464683902E-2</v>
      </c>
      <c r="AC19" s="17">
        <v>2.77656327757629E-2</v>
      </c>
      <c r="AD19" s="17"/>
      <c r="AE19" s="17">
        <v>2.1257754859629999E-2</v>
      </c>
      <c r="AF19" s="17">
        <v>2.0210218759678399E-2</v>
      </c>
      <c r="AG19" s="17"/>
      <c r="AH19" s="17">
        <v>2.4949473077204399E-2</v>
      </c>
      <c r="AI19" s="17">
        <v>6.1910189622887603E-3</v>
      </c>
      <c r="AJ19" s="17"/>
      <c r="AK19" s="17">
        <v>3.9829527438268897E-2</v>
      </c>
      <c r="AL19" s="17">
        <v>2.6945111590814998E-2</v>
      </c>
      <c r="AM19" s="17">
        <v>1.5664626833099601E-2</v>
      </c>
      <c r="AN19" s="17">
        <v>8.1648286702225396E-3</v>
      </c>
      <c r="AO19" s="17">
        <v>1.76298639198731E-2</v>
      </c>
      <c r="AP19" s="17"/>
      <c r="AQ19" s="17">
        <v>2.9951925388267801E-2</v>
      </c>
      <c r="AR19" s="17">
        <v>1.77537210948597E-2</v>
      </c>
      <c r="AS19" s="17"/>
      <c r="AT19" s="17">
        <v>2.8324304257706299E-2</v>
      </c>
      <c r="AU19" s="17">
        <v>1.4798999309639699E-2</v>
      </c>
      <c r="AV19" s="17"/>
      <c r="AW19" s="17">
        <v>1.3671563788121101E-2</v>
      </c>
      <c r="AX19" s="17">
        <v>1.8588328090866298E-2</v>
      </c>
      <c r="AY19" s="17">
        <v>2.5649462701827101E-2</v>
      </c>
      <c r="AZ19" s="17">
        <v>3.6361815055044697E-2</v>
      </c>
      <c r="BA19" s="17">
        <v>1.25633837101084E-2</v>
      </c>
      <c r="BB19" s="17"/>
      <c r="BC19" s="17">
        <v>1.7257185722077899E-2</v>
      </c>
      <c r="BD19" s="17"/>
      <c r="BE19" s="17">
        <v>2.2010451905535602E-2</v>
      </c>
      <c r="BF19" s="17">
        <v>9.5773925804755206E-3</v>
      </c>
      <c r="BG19" s="17">
        <v>3.9811164195154097E-2</v>
      </c>
      <c r="BH19" s="17">
        <v>6.8397218278195603E-3</v>
      </c>
      <c r="BI19" s="17"/>
      <c r="BJ19" s="17">
        <v>2.1517182832733801E-2</v>
      </c>
      <c r="BK19" s="17"/>
      <c r="BL19" s="17">
        <v>2.7617625897005501E-2</v>
      </c>
      <c r="BM19" s="17"/>
      <c r="BN19" s="17">
        <v>3.0568847216227799E-2</v>
      </c>
      <c r="BO19" s="17"/>
      <c r="BP19" s="17">
        <v>1.5132857093311001E-2</v>
      </c>
      <c r="BQ19" s="17">
        <v>2.4669143887811398E-2</v>
      </c>
    </row>
    <row r="20" spans="2:69" x14ac:dyDescent="0.35">
      <c r="B20" s="18" t="s">
        <v>232</v>
      </c>
      <c r="C20" s="19">
        <v>2.8410025099021501E-2</v>
      </c>
      <c r="D20" s="19">
        <v>3.2036536131104902E-2</v>
      </c>
      <c r="E20" s="19">
        <v>2.3473034724125701E-2</v>
      </c>
      <c r="F20" s="19"/>
      <c r="G20" s="19">
        <v>3.1650806185313102E-2</v>
      </c>
      <c r="H20" s="19">
        <v>2.6310418715109699E-2</v>
      </c>
      <c r="I20" s="19">
        <v>4.9667363326955899E-2</v>
      </c>
      <c r="J20" s="19">
        <v>1.8844746573035101E-2</v>
      </c>
      <c r="K20" s="19">
        <v>0</v>
      </c>
      <c r="L20" s="19"/>
      <c r="M20" s="19">
        <v>2.3785113882088101E-2</v>
      </c>
      <c r="N20" s="19">
        <v>3.0406529437560201E-2</v>
      </c>
      <c r="O20" s="19">
        <v>2.2250208391573101E-2</v>
      </c>
      <c r="P20" s="19">
        <v>1.9408597854002198E-2</v>
      </c>
      <c r="Q20" s="19">
        <v>4.08754193135848E-2</v>
      </c>
      <c r="R20" s="19"/>
      <c r="S20" s="19">
        <v>1.6061647950339899E-2</v>
      </c>
      <c r="T20" s="19">
        <v>1.8580976419589602E-2</v>
      </c>
      <c r="U20" s="19">
        <v>3.7310112910288698E-2</v>
      </c>
      <c r="V20" s="19">
        <v>4.56973728870445E-2</v>
      </c>
      <c r="W20" s="19"/>
      <c r="X20" s="19">
        <v>2.5918079507754498E-2</v>
      </c>
      <c r="Y20" s="19">
        <v>5.22480393456339E-2</v>
      </c>
      <c r="Z20" s="19">
        <v>1.7770546023514602E-2</v>
      </c>
      <c r="AA20" s="19"/>
      <c r="AB20" s="19">
        <v>2.45184930675084E-2</v>
      </c>
      <c r="AC20" s="19">
        <v>3.6409777338374999E-2</v>
      </c>
      <c r="AD20" s="19"/>
      <c r="AE20" s="19">
        <v>3.3922206857682401E-2</v>
      </c>
      <c r="AF20" s="19">
        <v>2.73082478309374E-2</v>
      </c>
      <c r="AG20" s="19"/>
      <c r="AH20" s="19">
        <v>2.8521611206297901E-2</v>
      </c>
      <c r="AI20" s="19">
        <v>2.9258185129802598E-2</v>
      </c>
      <c r="AJ20" s="19"/>
      <c r="AK20" s="19">
        <v>1.3735063993427899E-2</v>
      </c>
      <c r="AL20" s="19">
        <v>2.9654179639234501E-2</v>
      </c>
      <c r="AM20" s="19">
        <v>3.2421865645125697E-2</v>
      </c>
      <c r="AN20" s="19">
        <v>2.5704969015017998E-2</v>
      </c>
      <c r="AO20" s="19">
        <v>3.1247472719115599E-2</v>
      </c>
      <c r="AP20" s="19"/>
      <c r="AQ20" s="19">
        <v>4.0738568494092998E-2</v>
      </c>
      <c r="AR20" s="19">
        <v>2.50374760776076E-2</v>
      </c>
      <c r="AS20" s="19"/>
      <c r="AT20" s="19">
        <v>3.6694867694198101E-2</v>
      </c>
      <c r="AU20" s="19">
        <v>2.5334875778024499E-2</v>
      </c>
      <c r="AV20" s="19"/>
      <c r="AW20" s="19">
        <v>1.53777140412793E-2</v>
      </c>
      <c r="AX20" s="19">
        <v>3.5196547175159403E-2</v>
      </c>
      <c r="AY20" s="19">
        <v>2.5843595739645099E-2</v>
      </c>
      <c r="AZ20" s="19">
        <v>1.7066316258095501E-2</v>
      </c>
      <c r="BA20" s="19">
        <v>3.08090953010479E-2</v>
      </c>
      <c r="BB20" s="19"/>
      <c r="BC20" s="19">
        <v>3.3558080337230699E-2</v>
      </c>
      <c r="BD20" s="19"/>
      <c r="BE20" s="19">
        <v>2.6145746837836801E-2</v>
      </c>
      <c r="BF20" s="19">
        <v>3.3957700555375898E-2</v>
      </c>
      <c r="BG20" s="19">
        <v>1.6405777355432499E-2</v>
      </c>
      <c r="BH20" s="19">
        <v>3.0160861427803502E-2</v>
      </c>
      <c r="BI20" s="19"/>
      <c r="BJ20" s="19">
        <v>2.71109290114665E-2</v>
      </c>
      <c r="BK20" s="19"/>
      <c r="BL20" s="19">
        <v>3.6085605635838403E-2</v>
      </c>
      <c r="BM20" s="19"/>
      <c r="BN20" s="19">
        <v>1.6386670922685202E-2</v>
      </c>
      <c r="BO20" s="19"/>
      <c r="BP20" s="19">
        <v>1.9212969572687099E-2</v>
      </c>
      <c r="BQ20" s="19">
        <v>6.7454973901680204E-2</v>
      </c>
    </row>
    <row r="21" spans="2:69" x14ac:dyDescent="0.35">
      <c r="B21" s="16"/>
    </row>
    <row r="22" spans="2:69" x14ac:dyDescent="0.35">
      <c r="B22" t="s">
        <v>98</v>
      </c>
    </row>
    <row r="23" spans="2:69" x14ac:dyDescent="0.35">
      <c r="B23" t="s">
        <v>99</v>
      </c>
    </row>
    <row r="25" spans="2:69" x14ac:dyDescent="0.35">
      <c r="B25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F251"/>
  <sheetViews>
    <sheetView showGridLines="0" topLeftCell="A146" workbookViewId="0">
      <selection activeCell="D146" sqref="D146"/>
    </sheetView>
  </sheetViews>
  <sheetFormatPr defaultColWidth="10.90625" defaultRowHeight="14.5" x14ac:dyDescent="0.35"/>
  <cols>
    <col min="4" max="4" width="127" customWidth="1"/>
    <col min="5" max="5" width="20.7265625" customWidth="1"/>
  </cols>
  <sheetData>
    <row r="2" spans="3:6" ht="40" customHeight="1" x14ac:dyDescent="0.35">
      <c r="D2" s="1" t="s">
        <v>11</v>
      </c>
    </row>
    <row r="6" spans="3:6" x14ac:dyDescent="0.35">
      <c r="D6" s="8" t="str">
        <f>HYPERLINK("#'Full Results'!A1", "Full Results")</f>
        <v>Full Results</v>
      </c>
    </row>
    <row r="8" spans="3:6" x14ac:dyDescent="0.35">
      <c r="D8" s="6" t="s">
        <v>12</v>
      </c>
      <c r="E8" s="6" t="s">
        <v>13</v>
      </c>
      <c r="F8" s="6" t="s">
        <v>14</v>
      </c>
    </row>
    <row r="9" spans="3:6" x14ac:dyDescent="0.35">
      <c r="C9">
        <v>1</v>
      </c>
      <c r="D9" s="8" t="str">
        <f>HYPERLINK("#'Table 1'!A1", "Which do you think are the most important issues facing the country at this time? Please select up to three  ")</f>
        <v>Which do you think are the most important issues facing the country at this time? Please select up to three  </v>
      </c>
      <c r="E9" s="14" t="str">
        <f>HYPERLINK("#'Full Results'!A11", "11")</f>
        <v>11</v>
      </c>
      <c r="F9" t="s">
        <v>97</v>
      </c>
    </row>
    <row r="10" spans="3:6" x14ac:dyDescent="0.35">
      <c r="C10">
        <v>2</v>
      </c>
      <c r="D10" s="8" t="str">
        <f>HYPERLINK("#'Table 2'!A1", "Grid Summary: For each of the following, would you say they are significant issues in the UK or not?")</f>
        <v>Grid Summary: For each of the following, would you say they are significant issues in the UK or not?</v>
      </c>
      <c r="E10" s="7"/>
      <c r="F10" t="s">
        <v>97</v>
      </c>
    </row>
    <row r="11" spans="3:6" x14ac:dyDescent="0.35">
      <c r="C11">
        <v>3</v>
      </c>
      <c r="D11" s="8" t="str">
        <f>HYPERLINK("#'Table 3'!A1", "For each of the following, would you say they are significant issues in the UK or not?: Children living in poverty ")</f>
        <v xml:space="preserve">For each of the following, would you say they are significant issues in the UK or not?: Children living in poverty </v>
      </c>
      <c r="E11" s="14" t="str">
        <f>HYPERLINK("#'Full Results'!A29", "29")</f>
        <v>29</v>
      </c>
      <c r="F11" t="s">
        <v>97</v>
      </c>
    </row>
    <row r="12" spans="3:6" x14ac:dyDescent="0.35">
      <c r="C12">
        <v>4</v>
      </c>
      <c r="D12" s="8" t="str">
        <f>HYPERLINK("#'Table 4'!A1", "For each of the following, would you say they are significant issues in the UK or not?: Older people living in poverty ")</f>
        <v xml:space="preserve">For each of the following, would you say they are significant issues in the UK or not?: Older people living in poverty </v>
      </c>
      <c r="E12" s="14" t="str">
        <f>HYPERLINK("#'Full Results'!A37", "37")</f>
        <v>37</v>
      </c>
      <c r="F12" t="s">
        <v>97</v>
      </c>
    </row>
    <row r="13" spans="3:6" x14ac:dyDescent="0.35">
      <c r="C13">
        <v>5</v>
      </c>
      <c r="D13" s="8" t="str">
        <f>HYPERLINK("#'Table 5'!A1", "For each of the following, would you say they are significant issues in the UK or not?: Cost of living for all ages")</f>
        <v>For each of the following, would you say they are significant issues in the UK or not?: Cost of living for all ages</v>
      </c>
      <c r="E13" s="14" t="str">
        <f>HYPERLINK("#'Full Results'!A45", "45")</f>
        <v>45</v>
      </c>
      <c r="F13" t="s">
        <v>97</v>
      </c>
    </row>
    <row r="14" spans="3:6" x14ac:dyDescent="0.35">
      <c r="C14">
        <v>6</v>
      </c>
      <c r="D14" s="8" t="str">
        <f>HYPERLINK("#'Table 6'!A1", "For each of the following, would you say they are significant issues in the UK or not?: Levels of unemployment")</f>
        <v>For each of the following, would you say they are significant issues in the UK or not?: Levels of unemployment</v>
      </c>
      <c r="E14" s="14" t="str">
        <f>HYPERLINK("#'Full Results'!A53", "53")</f>
        <v>53</v>
      </c>
      <c r="F14" t="s">
        <v>97</v>
      </c>
    </row>
    <row r="15" spans="3:6" x14ac:dyDescent="0.35">
      <c r="C15">
        <v>7</v>
      </c>
      <c r="D15" s="8" t="str">
        <f>HYPERLINK("#'Table 7'!A1", "For each of the following, would you say they are significant issues in the UK or not?: Illegal immigration")</f>
        <v>For each of the following, would you say they are significant issues in the UK or not?: Illegal immigration</v>
      </c>
      <c r="E15" s="14" t="str">
        <f>HYPERLINK("#'Full Results'!A61", "61")</f>
        <v>61</v>
      </c>
      <c r="F15" t="s">
        <v>97</v>
      </c>
    </row>
    <row r="16" spans="3:6" x14ac:dyDescent="0.35">
      <c r="C16">
        <v>8</v>
      </c>
      <c r="D16" s="8" t="str">
        <f>HYPERLINK("#'Table 8'!A1", "For each of the following, would you say they are significant issues in the UK or not?: Availability and affordability of housing")</f>
        <v>For each of the following, would you say they are significant issues in the UK or not?: Availability and affordability of housing</v>
      </c>
      <c r="E16" s="14" t="str">
        <f>HYPERLINK("#'Full Results'!A69", "69")</f>
        <v>69</v>
      </c>
      <c r="F16" t="s">
        <v>97</v>
      </c>
    </row>
    <row r="17" spans="3:6" x14ac:dyDescent="0.35">
      <c r="C17">
        <v>9</v>
      </c>
      <c r="D17" s="8" t="str">
        <f>HYPERLINK("#'Table 9'!A1", "For each of the following, would you say they are significant issues in the UK or not?: Public health")</f>
        <v>For each of the following, would you say they are significant issues in the UK or not?: Public health</v>
      </c>
      <c r="E17" s="14" t="str">
        <f>HYPERLINK("#'Full Results'!A77", "77")</f>
        <v>77</v>
      </c>
      <c r="F17" t="s">
        <v>97</v>
      </c>
    </row>
    <row r="18" spans="3:6" x14ac:dyDescent="0.35">
      <c r="C18">
        <v>10</v>
      </c>
      <c r="D18" s="8" t="str">
        <f>HYPERLINK("#'Table 10'!A1", "Grid Summary: In your opinion, how much is supporting the following groups in society a priority to the Labour Party?")</f>
        <v>Grid Summary: In your opinion, how much is supporting the following groups in society a priority to the Labour Party?</v>
      </c>
      <c r="E18" s="7"/>
      <c r="F18" t="s">
        <v>143</v>
      </c>
    </row>
    <row r="19" spans="3:6" x14ac:dyDescent="0.35">
      <c r="C19">
        <v>11</v>
      </c>
      <c r="D19" s="8" t="str">
        <f>HYPERLINK("#'Table 11'!A1", "In your opinion, how much is supporting the following groups in society a priority to the Labour Party?: Families with children ")</f>
        <v xml:space="preserve">In your opinion, how much is supporting the following groups in society a priority to the Labour Party?: Families with children </v>
      </c>
      <c r="E19" s="14" t="str">
        <f>HYPERLINK("#'Full Results'!A85", "85")</f>
        <v>85</v>
      </c>
      <c r="F19" t="s">
        <v>143</v>
      </c>
    </row>
    <row r="20" spans="3:6" x14ac:dyDescent="0.35">
      <c r="C20">
        <v>12</v>
      </c>
      <c r="D20" s="8" t="str">
        <f>HYPERLINK("#'Table 12'!A1", "In your opinion, how much is supporting the following groups in society a priority to the Labour Party?: Single people")</f>
        <v>In your opinion, how much is supporting the following groups in society a priority to the Labour Party?: Single people</v>
      </c>
      <c r="E20" s="14" t="str">
        <f>HYPERLINK("#'Full Results'!A93", "93")</f>
        <v>93</v>
      </c>
      <c r="F20" t="s">
        <v>143</v>
      </c>
    </row>
    <row r="21" spans="3:6" x14ac:dyDescent="0.35">
      <c r="C21">
        <v>13</v>
      </c>
      <c r="D21" s="8" t="str">
        <f>HYPERLINK("#'Table 13'!A1", "In your opinion, how much is supporting the following groups in society a priority to the Labour Party?: Working adults")</f>
        <v>In your opinion, how much is supporting the following groups in society a priority to the Labour Party?: Working adults</v>
      </c>
      <c r="E21" s="14" t="str">
        <f>HYPERLINK("#'Full Results'!A101", "101")</f>
        <v>101</v>
      </c>
      <c r="F21" t="s">
        <v>143</v>
      </c>
    </row>
    <row r="22" spans="3:6" x14ac:dyDescent="0.35">
      <c r="C22">
        <v>14</v>
      </c>
      <c r="D22" s="8" t="str">
        <f>HYPERLINK("#'Table 14'!A1", "In your opinion, how much is supporting the following groups in society a priority to the Labour Party?: Retired adults")</f>
        <v>In your opinion, how much is supporting the following groups in society a priority to the Labour Party?: Retired adults</v>
      </c>
      <c r="E22" s="14" t="str">
        <f>HYPERLINK("#'Full Results'!A109", "109")</f>
        <v>109</v>
      </c>
      <c r="F22" t="s">
        <v>143</v>
      </c>
    </row>
    <row r="23" spans="3:6" x14ac:dyDescent="0.35">
      <c r="C23">
        <v>15</v>
      </c>
      <c r="D23" s="8" t="str">
        <f>HYPERLINK("#'Table 15'!A1", "In your opinion, how much is supporting the following groups in society a priority to the Labour Party?: Students")</f>
        <v>In your opinion, how much is supporting the following groups in society a priority to the Labour Party?: Students</v>
      </c>
      <c r="E23" s="14" t="str">
        <f>HYPERLINK("#'Full Results'!A117", "117")</f>
        <v>117</v>
      </c>
      <c r="F23" t="s">
        <v>143</v>
      </c>
    </row>
    <row r="24" spans="3:6" x14ac:dyDescent="0.35">
      <c r="C24">
        <v>16</v>
      </c>
      <c r="D24" s="8" t="str">
        <f>HYPERLINK("#'Table 16'!A1", "In your opinion, how much is supporting the following groups in society a priority to the Labour Party?: People who are rich")</f>
        <v>In your opinion, how much is supporting the following groups in society a priority to the Labour Party?: People who are rich</v>
      </c>
      <c r="E24" s="14" t="str">
        <f>HYPERLINK("#'Full Results'!A125", "125")</f>
        <v>125</v>
      </c>
      <c r="F24" t="s">
        <v>143</v>
      </c>
    </row>
    <row r="25" spans="3:6" x14ac:dyDescent="0.35">
      <c r="C25">
        <v>17</v>
      </c>
      <c r="D25" s="8" t="str">
        <f>HYPERLINK("#'Table 17'!A1", "In your opinion, how much is supporting the following groups in society a priority to the Labour Party?: People who are poor")</f>
        <v>In your opinion, how much is supporting the following groups in society a priority to the Labour Party?: People who are poor</v>
      </c>
      <c r="E25" s="14" t="str">
        <f>HYPERLINK("#'Full Results'!A133", "133")</f>
        <v>133</v>
      </c>
      <c r="F25" t="s">
        <v>143</v>
      </c>
    </row>
    <row r="26" spans="3:6" x14ac:dyDescent="0.35">
      <c r="C26">
        <v>18</v>
      </c>
      <c r="D26" s="8" t="str">
        <f>HYPERLINK("#'Table 18'!A1", "In your opinion, how much is supporting the following groups in society a priority to the Labour Party?: Young people in general")</f>
        <v>In your opinion, how much is supporting the following groups in society a priority to the Labour Party?: Young people in general</v>
      </c>
      <c r="E26" s="14" t="str">
        <f>HYPERLINK("#'Full Results'!A141", "141")</f>
        <v>141</v>
      </c>
      <c r="F26" t="s">
        <v>143</v>
      </c>
    </row>
    <row r="27" spans="3:6" x14ac:dyDescent="0.35">
      <c r="C27">
        <v>19</v>
      </c>
      <c r="D27" s="8" t="str">
        <f>HYPERLINK("#'Table 19'!A1", "In your opinion, how much is supporting the following groups in society a priority to the Labour Party?: Older people in general")</f>
        <v>In your opinion, how much is supporting the following groups in society a priority to the Labour Party?: Older people in general</v>
      </c>
      <c r="E27" s="14" t="str">
        <f>HYPERLINK("#'Full Results'!A149", "149")</f>
        <v>149</v>
      </c>
      <c r="F27" t="s">
        <v>143</v>
      </c>
    </row>
    <row r="28" spans="3:6" x14ac:dyDescent="0.35">
      <c r="C28">
        <v>20</v>
      </c>
      <c r="D28" s="8" t="str">
        <f>HYPERLINK("#'Table 20'!A1", "In your opinion, how much is supporting the following groups in society a priority to the Labour Party?: Middle-aged people")</f>
        <v>In your opinion, how much is supporting the following groups in society a priority to the Labour Party?: Middle-aged people</v>
      </c>
      <c r="E28" s="14" t="str">
        <f>HYPERLINK("#'Full Results'!A157", "157")</f>
        <v>157</v>
      </c>
      <c r="F28" t="s">
        <v>143</v>
      </c>
    </row>
    <row r="29" spans="3:6" x14ac:dyDescent="0.35">
      <c r="C29">
        <v>21</v>
      </c>
      <c r="D29" s="8" t="str">
        <f>HYPERLINK("#'Table 21'!A1", "In your opinion, how much is supporting the following groups in society a priority to the Labour Party?: Homeowners")</f>
        <v>In your opinion, how much is supporting the following groups in society a priority to the Labour Party?: Homeowners</v>
      </c>
      <c r="E29" s="14" t="str">
        <f>HYPERLINK("#'Full Results'!A165", "165")</f>
        <v>165</v>
      </c>
      <c r="F29" t="s">
        <v>143</v>
      </c>
    </row>
    <row r="30" spans="3:6" x14ac:dyDescent="0.35">
      <c r="C30">
        <v>22</v>
      </c>
      <c r="D30" s="8" t="str">
        <f>HYPERLINK("#'Table 22'!A1", "In your opinion, how much is supporting the following groups in society a priority to the Labour Party?: Renters")</f>
        <v>In your opinion, how much is supporting the following groups in society a priority to the Labour Party?: Renters</v>
      </c>
      <c r="E30" s="14" t="str">
        <f>HYPERLINK("#'Full Results'!A173", "173")</f>
        <v>173</v>
      </c>
      <c r="F30" t="s">
        <v>143</v>
      </c>
    </row>
    <row r="31" spans="3:6" x14ac:dyDescent="0.35">
      <c r="C31">
        <v>23</v>
      </c>
      <c r="D31" s="8" t="str">
        <f>HYPERLINK("#'Table 23'!A1", "In your opinion, how much is supporting the following groups in society a priority to the Labour Party?: Immigrants")</f>
        <v>In your opinion, how much is supporting the following groups in society a priority to the Labour Party?: Immigrants</v>
      </c>
      <c r="E31" s="14" t="str">
        <f>HYPERLINK("#'Full Results'!A181", "181")</f>
        <v>181</v>
      </c>
      <c r="F31" t="s">
        <v>143</v>
      </c>
    </row>
    <row r="32" spans="3:6" x14ac:dyDescent="0.35">
      <c r="C32">
        <v>24</v>
      </c>
      <c r="D32" s="8" t="str">
        <f>HYPERLINK("#'Table 24'!A1", "In your opinion, how much is supporting the following groups in society a priority to the Labour Party?: People born and raised in the UK")</f>
        <v>In your opinion, how much is supporting the following groups in society a priority to the Labour Party?: People born and raised in the UK</v>
      </c>
      <c r="E32" s="14" t="str">
        <f>HYPERLINK("#'Full Results'!A189", "189")</f>
        <v>189</v>
      </c>
      <c r="F32" t="s">
        <v>143</v>
      </c>
    </row>
    <row r="33" spans="3:6" x14ac:dyDescent="0.35">
      <c r="C33">
        <v>25</v>
      </c>
      <c r="D33" s="8" t="str">
        <f>HYPERLINK("#'Table 25'!A1", "In your opinion, how much is supporting the following groups in society a priority to the Labour Party?: Older people in poverty")</f>
        <v>In your opinion, how much is supporting the following groups in society a priority to the Labour Party?: Older people in poverty</v>
      </c>
      <c r="E33" s="14" t="str">
        <f>HYPERLINK("#'Full Results'!A197", "197")</f>
        <v>197</v>
      </c>
      <c r="F33" t="s">
        <v>143</v>
      </c>
    </row>
    <row r="34" spans="3:6" x14ac:dyDescent="0.35">
      <c r="C34">
        <v>26</v>
      </c>
      <c r="D34" s="8" t="str">
        <f>HYPERLINK("#'Table 26'!A1", "In your opinion, how much is supporting the following groups in society a priority to the Labour Party?: Working-age adults in poverty")</f>
        <v>In your opinion, how much is supporting the following groups in society a priority to the Labour Party?: Working-age adults in poverty</v>
      </c>
      <c r="E34" s="14" t="str">
        <f>HYPERLINK("#'Full Results'!A205", "205")</f>
        <v>205</v>
      </c>
      <c r="F34" t="s">
        <v>143</v>
      </c>
    </row>
    <row r="35" spans="3:6" x14ac:dyDescent="0.35">
      <c r="C35">
        <v>27</v>
      </c>
      <c r="D35" s="8" t="str">
        <f>HYPERLINK("#'Table 27'!A1", "In your opinion, how much is supporting the following groups in society a priority to the Labour Party?: Families with children in poverty")</f>
        <v>In your opinion, how much is supporting the following groups in society a priority to the Labour Party?: Families with children in poverty</v>
      </c>
      <c r="E35" s="14" t="str">
        <f>HYPERLINK("#'Full Results'!A213", "213")</f>
        <v>213</v>
      </c>
      <c r="F35" t="s">
        <v>143</v>
      </c>
    </row>
    <row r="36" spans="3:6" x14ac:dyDescent="0.35">
      <c r="C36">
        <v>28</v>
      </c>
      <c r="D36" s="8" t="str">
        <f>HYPERLINK("#'Table 28'!A1", "Grid Summary: In your opinion, how much is supporting the following groups in society a priority to the Conservative Party?")</f>
        <v>Grid Summary: In your opinion, how much is supporting the following groups in society a priority to the Conservative Party?</v>
      </c>
      <c r="E36" s="7"/>
      <c r="F36" t="s">
        <v>143</v>
      </c>
    </row>
    <row r="37" spans="3:6" x14ac:dyDescent="0.35">
      <c r="C37">
        <v>29</v>
      </c>
      <c r="D37" s="8" t="str">
        <f>HYPERLINK("#'Table 29'!A1", "In your opinion, how much is supporting the following groups in society a priority to the Conservative Party?: Families with children ")</f>
        <v xml:space="preserve">In your opinion, how much is supporting the following groups in society a priority to the Conservative Party?: Families with children </v>
      </c>
      <c r="E37" s="14" t="str">
        <f>HYPERLINK("#'Full Results'!A221", "221")</f>
        <v>221</v>
      </c>
      <c r="F37" t="s">
        <v>143</v>
      </c>
    </row>
    <row r="38" spans="3:6" x14ac:dyDescent="0.35">
      <c r="C38">
        <v>30</v>
      </c>
      <c r="D38" s="8" t="str">
        <f>HYPERLINK("#'Table 30'!A1", "In your opinion, how much is supporting the following groups in society a priority to the Conservative Party?: Single people")</f>
        <v>In your opinion, how much is supporting the following groups in society a priority to the Conservative Party?: Single people</v>
      </c>
      <c r="E38" s="14" t="str">
        <f>HYPERLINK("#'Full Results'!A229", "229")</f>
        <v>229</v>
      </c>
      <c r="F38" t="s">
        <v>143</v>
      </c>
    </row>
    <row r="39" spans="3:6" x14ac:dyDescent="0.35">
      <c r="C39">
        <v>31</v>
      </c>
      <c r="D39" s="8" t="str">
        <f>HYPERLINK("#'Table 31'!A1", "In your opinion, how much is supporting the following groups in society a priority to the Conservative Party?: Working adults")</f>
        <v>In your opinion, how much is supporting the following groups in society a priority to the Conservative Party?: Working adults</v>
      </c>
      <c r="E39" s="14" t="str">
        <f>HYPERLINK("#'Full Results'!A237", "237")</f>
        <v>237</v>
      </c>
      <c r="F39" t="s">
        <v>143</v>
      </c>
    </row>
    <row r="40" spans="3:6" x14ac:dyDescent="0.35">
      <c r="C40">
        <v>32</v>
      </c>
      <c r="D40" s="8" t="str">
        <f>HYPERLINK("#'Table 32'!A1", "In your opinion, how much is supporting the following groups in society a priority to the Conservative Party?: Retired adults")</f>
        <v>In your opinion, how much is supporting the following groups in society a priority to the Conservative Party?: Retired adults</v>
      </c>
      <c r="E40" s="14" t="str">
        <f>HYPERLINK("#'Full Results'!A245", "245")</f>
        <v>245</v>
      </c>
      <c r="F40" t="s">
        <v>143</v>
      </c>
    </row>
    <row r="41" spans="3:6" x14ac:dyDescent="0.35">
      <c r="C41">
        <v>33</v>
      </c>
      <c r="D41" s="8" t="str">
        <f>HYPERLINK("#'Table 33'!A1", "In your opinion, how much is supporting the following groups in society a priority to the Conservative Party?: Students")</f>
        <v>In your opinion, how much is supporting the following groups in society a priority to the Conservative Party?: Students</v>
      </c>
      <c r="E41" s="14" t="str">
        <f>HYPERLINK("#'Full Results'!A253", "253")</f>
        <v>253</v>
      </c>
      <c r="F41" t="s">
        <v>143</v>
      </c>
    </row>
    <row r="42" spans="3:6" x14ac:dyDescent="0.35">
      <c r="C42">
        <v>34</v>
      </c>
      <c r="D42" s="8" t="str">
        <f>HYPERLINK("#'Table 34'!A1", "In your opinion, how much is supporting the following groups in society a priority to the Conservative Party?: People who are rich")</f>
        <v>In your opinion, how much is supporting the following groups in society a priority to the Conservative Party?: People who are rich</v>
      </c>
      <c r="E42" s="14" t="str">
        <f>HYPERLINK("#'Full Results'!A261", "261")</f>
        <v>261</v>
      </c>
      <c r="F42" t="s">
        <v>143</v>
      </c>
    </row>
    <row r="43" spans="3:6" x14ac:dyDescent="0.35">
      <c r="C43">
        <v>35</v>
      </c>
      <c r="D43" s="8" t="str">
        <f>HYPERLINK("#'Table 35'!A1", "In your opinion, how much is supporting the following groups in society a priority to the Conservative Party?: People who are poor")</f>
        <v>In your opinion, how much is supporting the following groups in society a priority to the Conservative Party?: People who are poor</v>
      </c>
      <c r="E43" s="14" t="str">
        <f>HYPERLINK("#'Full Results'!A269", "269")</f>
        <v>269</v>
      </c>
      <c r="F43" t="s">
        <v>143</v>
      </c>
    </row>
    <row r="44" spans="3:6" x14ac:dyDescent="0.35">
      <c r="C44">
        <v>36</v>
      </c>
      <c r="D44" s="8" t="str">
        <f>HYPERLINK("#'Table 36'!A1", "In your opinion, how much is supporting the following groups in society a priority to the Conservative Party?: Young people in general")</f>
        <v>In your opinion, how much is supporting the following groups in society a priority to the Conservative Party?: Young people in general</v>
      </c>
      <c r="E44" s="14" t="str">
        <f>HYPERLINK("#'Full Results'!A277", "277")</f>
        <v>277</v>
      </c>
      <c r="F44" t="s">
        <v>143</v>
      </c>
    </row>
    <row r="45" spans="3:6" x14ac:dyDescent="0.35">
      <c r="C45">
        <v>37</v>
      </c>
      <c r="D45" s="8" t="str">
        <f>HYPERLINK("#'Table 37'!A1", "In your opinion, how much is supporting the following groups in society a priority to the Conservative Party?: Older people in general")</f>
        <v>In your opinion, how much is supporting the following groups in society a priority to the Conservative Party?: Older people in general</v>
      </c>
      <c r="E45" s="14" t="str">
        <f>HYPERLINK("#'Full Results'!A285", "285")</f>
        <v>285</v>
      </c>
      <c r="F45" t="s">
        <v>143</v>
      </c>
    </row>
    <row r="46" spans="3:6" x14ac:dyDescent="0.35">
      <c r="C46">
        <v>38</v>
      </c>
      <c r="D46" s="8" t="str">
        <f>HYPERLINK("#'Table 38'!A1", "In your opinion, how much is supporting the following groups in society a priority to the Conservative Party?: Middle-aged people")</f>
        <v>In your opinion, how much is supporting the following groups in society a priority to the Conservative Party?: Middle-aged people</v>
      </c>
      <c r="E46" s="14" t="str">
        <f>HYPERLINK("#'Full Results'!A293", "293")</f>
        <v>293</v>
      </c>
      <c r="F46" t="s">
        <v>143</v>
      </c>
    </row>
    <row r="47" spans="3:6" x14ac:dyDescent="0.35">
      <c r="C47">
        <v>39</v>
      </c>
      <c r="D47" s="8" t="str">
        <f>HYPERLINK("#'Table 39'!A1", "In your opinion, how much is supporting the following groups in society a priority to the Conservative Party?: Homeowners")</f>
        <v>In your opinion, how much is supporting the following groups in society a priority to the Conservative Party?: Homeowners</v>
      </c>
      <c r="E47" s="14" t="str">
        <f>HYPERLINK("#'Full Results'!A301", "301")</f>
        <v>301</v>
      </c>
      <c r="F47" t="s">
        <v>143</v>
      </c>
    </row>
    <row r="48" spans="3:6" x14ac:dyDescent="0.35">
      <c r="C48">
        <v>40</v>
      </c>
      <c r="D48" s="8" t="str">
        <f>HYPERLINK("#'Table 40'!A1", "In your opinion, how much is supporting the following groups in society a priority to the Conservative Party?: Renters")</f>
        <v>In your opinion, how much is supporting the following groups in society a priority to the Conservative Party?: Renters</v>
      </c>
      <c r="E48" s="14" t="str">
        <f>HYPERLINK("#'Full Results'!A309", "309")</f>
        <v>309</v>
      </c>
      <c r="F48" t="s">
        <v>143</v>
      </c>
    </row>
    <row r="49" spans="3:6" x14ac:dyDescent="0.35">
      <c r="C49">
        <v>41</v>
      </c>
      <c r="D49" s="8" t="str">
        <f>HYPERLINK("#'Table 41'!A1", "In your opinion, how much is supporting the following groups in society a priority to the Conservative Party?: Immigrants")</f>
        <v>In your opinion, how much is supporting the following groups in society a priority to the Conservative Party?: Immigrants</v>
      </c>
      <c r="E49" s="14" t="str">
        <f>HYPERLINK("#'Full Results'!A317", "317")</f>
        <v>317</v>
      </c>
      <c r="F49" t="s">
        <v>143</v>
      </c>
    </row>
    <row r="50" spans="3:6" x14ac:dyDescent="0.35">
      <c r="C50">
        <v>42</v>
      </c>
      <c r="D50" s="8" t="str">
        <f>HYPERLINK("#'Table 42'!A1", "In your opinion, how much is supporting the following groups in society a priority to the Conservative Party?: People born and raised in the UK")</f>
        <v>In your opinion, how much is supporting the following groups in society a priority to the Conservative Party?: People born and raised in the UK</v>
      </c>
      <c r="E50" s="14" t="str">
        <f>HYPERLINK("#'Full Results'!A325", "325")</f>
        <v>325</v>
      </c>
      <c r="F50" t="s">
        <v>143</v>
      </c>
    </row>
    <row r="51" spans="3:6" x14ac:dyDescent="0.35">
      <c r="C51">
        <v>43</v>
      </c>
      <c r="D51" s="8" t="str">
        <f>HYPERLINK("#'Table 43'!A1", "In your opinion, how much is supporting the following groups in society a priority to the Conservative Party?: Older people in poverty")</f>
        <v>In your opinion, how much is supporting the following groups in society a priority to the Conservative Party?: Older people in poverty</v>
      </c>
      <c r="E51" s="14" t="str">
        <f>HYPERLINK("#'Full Results'!A333", "333")</f>
        <v>333</v>
      </c>
      <c r="F51" t="s">
        <v>143</v>
      </c>
    </row>
    <row r="52" spans="3:6" x14ac:dyDescent="0.35">
      <c r="C52">
        <v>44</v>
      </c>
      <c r="D52" s="8" t="str">
        <f>HYPERLINK("#'Table 44'!A1", "In your opinion, how much is supporting the following groups in society a priority to the Conservative Party?: Working-age adults in poverty")</f>
        <v>In your opinion, how much is supporting the following groups in society a priority to the Conservative Party?: Working-age adults in poverty</v>
      </c>
      <c r="E52" s="14" t="str">
        <f>HYPERLINK("#'Full Results'!A341", "341")</f>
        <v>341</v>
      </c>
      <c r="F52" t="s">
        <v>143</v>
      </c>
    </row>
    <row r="53" spans="3:6" x14ac:dyDescent="0.35">
      <c r="C53">
        <v>45</v>
      </c>
      <c r="D53" s="8" t="str">
        <f>HYPERLINK("#'Table 45'!A1", "In your opinion, how much is supporting the following groups in society a priority to the Conservative Party?: Families with children in poverty")</f>
        <v>In your opinion, how much is supporting the following groups in society a priority to the Conservative Party?: Families with children in poverty</v>
      </c>
      <c r="E53" s="14" t="str">
        <f>HYPERLINK("#'Full Results'!A349", "349")</f>
        <v>349</v>
      </c>
      <c r="F53" t="s">
        <v>143</v>
      </c>
    </row>
    <row r="54" spans="3:6" x14ac:dyDescent="0.35">
      <c r="C54">
        <v>46</v>
      </c>
      <c r="D54" s="8" t="str">
        <f>HYPERLINK("#'Table 46'!A1", "Grid Summary: In your opinion, how much is supporting the following groups in society a priority to the Reform Party?")</f>
        <v>Grid Summary: In your opinion, how much is supporting the following groups in society a priority to the Reform Party?</v>
      </c>
      <c r="E54" s="7"/>
      <c r="F54" t="s">
        <v>143</v>
      </c>
    </row>
    <row r="55" spans="3:6" x14ac:dyDescent="0.35">
      <c r="C55">
        <v>47</v>
      </c>
      <c r="D55" s="8" t="str">
        <f>HYPERLINK("#'Table 47'!A1", "In your opinion, how much is supporting the following groups in society a priority to the Reform Party?: Families with children ")</f>
        <v xml:space="preserve">In your opinion, how much is supporting the following groups in society a priority to the Reform Party?: Families with children </v>
      </c>
      <c r="E55" s="14" t="str">
        <f>HYPERLINK("#'Full Results'!A357", "357")</f>
        <v>357</v>
      </c>
      <c r="F55" t="s">
        <v>143</v>
      </c>
    </row>
    <row r="56" spans="3:6" x14ac:dyDescent="0.35">
      <c r="C56">
        <v>48</v>
      </c>
      <c r="D56" s="8" t="str">
        <f>HYPERLINK("#'Table 48'!A1", "In your opinion, how much is supporting the following groups in society a priority to the Reform Party?: Single people")</f>
        <v>In your opinion, how much is supporting the following groups in society a priority to the Reform Party?: Single people</v>
      </c>
      <c r="E56" s="14" t="str">
        <f>HYPERLINK("#'Full Results'!A365", "365")</f>
        <v>365</v>
      </c>
      <c r="F56" t="s">
        <v>143</v>
      </c>
    </row>
    <row r="57" spans="3:6" x14ac:dyDescent="0.35">
      <c r="C57">
        <v>49</v>
      </c>
      <c r="D57" s="8" t="str">
        <f>HYPERLINK("#'Table 49'!A1", "In your opinion, how much is supporting the following groups in society a priority to the Reform Party?: Working adults")</f>
        <v>In your opinion, how much is supporting the following groups in society a priority to the Reform Party?: Working adults</v>
      </c>
      <c r="E57" s="14" t="str">
        <f>HYPERLINK("#'Full Results'!A373", "373")</f>
        <v>373</v>
      </c>
      <c r="F57" t="s">
        <v>143</v>
      </c>
    </row>
    <row r="58" spans="3:6" x14ac:dyDescent="0.35">
      <c r="C58">
        <v>50</v>
      </c>
      <c r="D58" s="8" t="str">
        <f>HYPERLINK("#'Table 50'!A1", "In your opinion, how much is supporting the following groups in society a priority to the Reform Party?: Retired adults")</f>
        <v>In your opinion, how much is supporting the following groups in society a priority to the Reform Party?: Retired adults</v>
      </c>
      <c r="E58" s="14" t="str">
        <f>HYPERLINK("#'Full Results'!A381", "381")</f>
        <v>381</v>
      </c>
      <c r="F58" t="s">
        <v>143</v>
      </c>
    </row>
    <row r="59" spans="3:6" x14ac:dyDescent="0.35">
      <c r="C59">
        <v>51</v>
      </c>
      <c r="D59" s="8" t="str">
        <f>HYPERLINK("#'Table 51'!A1", "In your opinion, how much is supporting the following groups in society a priority to the Reform Party?: Students")</f>
        <v>In your opinion, how much is supporting the following groups in society a priority to the Reform Party?: Students</v>
      </c>
      <c r="E59" s="14" t="str">
        <f>HYPERLINK("#'Full Results'!A389", "389")</f>
        <v>389</v>
      </c>
      <c r="F59" t="s">
        <v>143</v>
      </c>
    </row>
    <row r="60" spans="3:6" x14ac:dyDescent="0.35">
      <c r="C60">
        <v>52</v>
      </c>
      <c r="D60" s="8" t="str">
        <f>HYPERLINK("#'Table 52'!A1", "In your opinion, how much is supporting the following groups in society a priority to the Reform Party?: People who are rich")</f>
        <v>In your opinion, how much is supporting the following groups in society a priority to the Reform Party?: People who are rich</v>
      </c>
      <c r="E60" s="14" t="str">
        <f>HYPERLINK("#'Full Results'!A397", "397")</f>
        <v>397</v>
      </c>
      <c r="F60" t="s">
        <v>143</v>
      </c>
    </row>
    <row r="61" spans="3:6" x14ac:dyDescent="0.35">
      <c r="C61">
        <v>53</v>
      </c>
      <c r="D61" s="8" t="str">
        <f>HYPERLINK("#'Table 53'!A1", "In your opinion, how much is supporting the following groups in society a priority to the Reform Party?: People who are poor")</f>
        <v>In your opinion, how much is supporting the following groups in society a priority to the Reform Party?: People who are poor</v>
      </c>
      <c r="E61" s="14" t="str">
        <f>HYPERLINK("#'Full Results'!A405", "405")</f>
        <v>405</v>
      </c>
      <c r="F61" t="s">
        <v>143</v>
      </c>
    </row>
    <row r="62" spans="3:6" x14ac:dyDescent="0.35">
      <c r="C62">
        <v>54</v>
      </c>
      <c r="D62" s="8" t="str">
        <f>HYPERLINK("#'Table 54'!A1", "In your opinion, how much is supporting the following groups in society a priority to the Reform Party?: Young people in general")</f>
        <v>In your opinion, how much is supporting the following groups in society a priority to the Reform Party?: Young people in general</v>
      </c>
      <c r="E62" s="14" t="str">
        <f>HYPERLINK("#'Full Results'!A413", "413")</f>
        <v>413</v>
      </c>
      <c r="F62" t="s">
        <v>143</v>
      </c>
    </row>
    <row r="63" spans="3:6" x14ac:dyDescent="0.35">
      <c r="C63">
        <v>55</v>
      </c>
      <c r="D63" s="8" t="str">
        <f>HYPERLINK("#'Table 55'!A1", "In your opinion, how much is supporting the following groups in society a priority to the Reform Party?: Older people in general")</f>
        <v>In your opinion, how much is supporting the following groups in society a priority to the Reform Party?: Older people in general</v>
      </c>
      <c r="E63" s="14" t="str">
        <f>HYPERLINK("#'Full Results'!A421", "421")</f>
        <v>421</v>
      </c>
      <c r="F63" t="s">
        <v>143</v>
      </c>
    </row>
    <row r="64" spans="3:6" x14ac:dyDescent="0.35">
      <c r="C64">
        <v>56</v>
      </c>
      <c r="D64" s="8" t="str">
        <f>HYPERLINK("#'Table 56'!A1", "In your opinion, how much is supporting the following groups in society a priority to the Reform Party?: Middle-aged people")</f>
        <v>In your opinion, how much is supporting the following groups in society a priority to the Reform Party?: Middle-aged people</v>
      </c>
      <c r="E64" s="14" t="str">
        <f>HYPERLINK("#'Full Results'!A429", "429")</f>
        <v>429</v>
      </c>
      <c r="F64" t="s">
        <v>143</v>
      </c>
    </row>
    <row r="65" spans="3:6" x14ac:dyDescent="0.35">
      <c r="C65">
        <v>57</v>
      </c>
      <c r="D65" s="8" t="str">
        <f>HYPERLINK("#'Table 57'!A1", "In your opinion, how much is supporting the following groups in society a priority to the Reform Party?: Homeowners")</f>
        <v>In your opinion, how much is supporting the following groups in society a priority to the Reform Party?: Homeowners</v>
      </c>
      <c r="E65" s="14" t="str">
        <f>HYPERLINK("#'Full Results'!A437", "437")</f>
        <v>437</v>
      </c>
      <c r="F65" t="s">
        <v>143</v>
      </c>
    </row>
    <row r="66" spans="3:6" x14ac:dyDescent="0.35">
      <c r="C66">
        <v>58</v>
      </c>
      <c r="D66" s="8" t="str">
        <f>HYPERLINK("#'Table 58'!A1", "In your opinion, how much is supporting the following groups in society a priority to the Reform Party?: Renters")</f>
        <v>In your opinion, how much is supporting the following groups in society a priority to the Reform Party?: Renters</v>
      </c>
      <c r="E66" s="14" t="str">
        <f>HYPERLINK("#'Full Results'!A445", "445")</f>
        <v>445</v>
      </c>
      <c r="F66" t="s">
        <v>143</v>
      </c>
    </row>
    <row r="67" spans="3:6" x14ac:dyDescent="0.35">
      <c r="C67">
        <v>59</v>
      </c>
      <c r="D67" s="8" t="str">
        <f>HYPERLINK("#'Table 59'!A1", "In your opinion, how much is supporting the following groups in society a priority to the Reform Party?: Immigrants")</f>
        <v>In your opinion, how much is supporting the following groups in society a priority to the Reform Party?: Immigrants</v>
      </c>
      <c r="E67" s="14" t="str">
        <f>HYPERLINK("#'Full Results'!A453", "453")</f>
        <v>453</v>
      </c>
      <c r="F67" t="s">
        <v>143</v>
      </c>
    </row>
    <row r="68" spans="3:6" x14ac:dyDescent="0.35">
      <c r="C68">
        <v>60</v>
      </c>
      <c r="D68" s="8" t="str">
        <f>HYPERLINK("#'Table 60'!A1", "In your opinion, how much is supporting the following groups in society a priority to the Reform Party?: People born and raised in the UK")</f>
        <v>In your opinion, how much is supporting the following groups in society a priority to the Reform Party?: People born and raised in the UK</v>
      </c>
      <c r="E68" s="14" t="str">
        <f>HYPERLINK("#'Full Results'!A461", "461")</f>
        <v>461</v>
      </c>
      <c r="F68" t="s">
        <v>143</v>
      </c>
    </row>
    <row r="69" spans="3:6" x14ac:dyDescent="0.35">
      <c r="C69">
        <v>61</v>
      </c>
      <c r="D69" s="8" t="str">
        <f>HYPERLINK("#'Table 61'!A1", "In your opinion, how much is supporting the following groups in society a priority to the Reform Party?: Older people in poverty")</f>
        <v>In your opinion, how much is supporting the following groups in society a priority to the Reform Party?: Older people in poverty</v>
      </c>
      <c r="E69" s="14" t="str">
        <f>HYPERLINK("#'Full Results'!A469", "469")</f>
        <v>469</v>
      </c>
      <c r="F69" t="s">
        <v>143</v>
      </c>
    </row>
    <row r="70" spans="3:6" x14ac:dyDescent="0.35">
      <c r="C70">
        <v>62</v>
      </c>
      <c r="D70" s="8" t="str">
        <f>HYPERLINK("#'Table 62'!A1", "In your opinion, how much is supporting the following groups in society a priority to the Reform Party?: Working-age adults in poverty")</f>
        <v>In your opinion, how much is supporting the following groups in society a priority to the Reform Party?: Working-age adults in poverty</v>
      </c>
      <c r="E70" s="14" t="str">
        <f>HYPERLINK("#'Full Results'!A477", "477")</f>
        <v>477</v>
      </c>
      <c r="F70" t="s">
        <v>143</v>
      </c>
    </row>
    <row r="71" spans="3:6" x14ac:dyDescent="0.35">
      <c r="C71">
        <v>63</v>
      </c>
      <c r="D71" s="8" t="str">
        <f>HYPERLINK("#'Table 63'!A1", "In your opinion, how much is supporting the following groups in society a priority to the Reform Party?: Families with children in poverty")</f>
        <v>In your opinion, how much is supporting the following groups in society a priority to the Reform Party?: Families with children in poverty</v>
      </c>
      <c r="E71" s="14" t="str">
        <f>HYPERLINK("#'Full Results'!A485", "485")</f>
        <v>485</v>
      </c>
      <c r="F71" t="s">
        <v>143</v>
      </c>
    </row>
    <row r="72" spans="3:6" x14ac:dyDescent="0.35">
      <c r="C72">
        <v>64</v>
      </c>
      <c r="D72" s="8" t="str">
        <f>HYPERLINK("#'Table 64'!A1", "Grid Summary: In your opinion, how much is supporting the following groups in society a priority to the Liberal Democrat Party?")</f>
        <v>Grid Summary: In your opinion, how much is supporting the following groups in society a priority to the Liberal Democrat Party?</v>
      </c>
      <c r="E72" s="7"/>
      <c r="F72" t="s">
        <v>143</v>
      </c>
    </row>
    <row r="73" spans="3:6" x14ac:dyDescent="0.35">
      <c r="C73">
        <v>65</v>
      </c>
      <c r="D73" s="8" t="str">
        <f>HYPERLINK("#'Table 65'!A1", "In your opinion, how much is supporting the following groups in society a priority to the Liberal Democrat Party?: Families with children ")</f>
        <v xml:space="preserve">In your opinion, how much is supporting the following groups in society a priority to the Liberal Democrat Party?: Families with children </v>
      </c>
      <c r="E73" s="14" t="str">
        <f>HYPERLINK("#'Full Results'!A493", "493")</f>
        <v>493</v>
      </c>
      <c r="F73" t="s">
        <v>143</v>
      </c>
    </row>
    <row r="74" spans="3:6" x14ac:dyDescent="0.35">
      <c r="C74">
        <v>66</v>
      </c>
      <c r="D74" s="8" t="str">
        <f>HYPERLINK("#'Table 66'!A1", "In your opinion, how much is supporting the following groups in society a priority to the Liberal Democrat Party?: Single people")</f>
        <v>In your opinion, how much is supporting the following groups in society a priority to the Liberal Democrat Party?: Single people</v>
      </c>
      <c r="E74" s="14" t="str">
        <f>HYPERLINK("#'Full Results'!A501", "501")</f>
        <v>501</v>
      </c>
      <c r="F74" t="s">
        <v>143</v>
      </c>
    </row>
    <row r="75" spans="3:6" x14ac:dyDescent="0.35">
      <c r="C75">
        <v>67</v>
      </c>
      <c r="D75" s="8" t="str">
        <f>HYPERLINK("#'Table 67'!A1", "In your opinion, how much is supporting the following groups in society a priority to the Liberal Democrat Party?: Working adults")</f>
        <v>In your opinion, how much is supporting the following groups in society a priority to the Liberal Democrat Party?: Working adults</v>
      </c>
      <c r="E75" s="14" t="str">
        <f>HYPERLINK("#'Full Results'!A509", "509")</f>
        <v>509</v>
      </c>
      <c r="F75" t="s">
        <v>143</v>
      </c>
    </row>
    <row r="76" spans="3:6" x14ac:dyDescent="0.35">
      <c r="C76">
        <v>68</v>
      </c>
      <c r="D76" s="8" t="str">
        <f>HYPERLINK("#'Table 68'!A1", "In your opinion, how much is supporting the following groups in society a priority to the Liberal Democrat Party?: Retired adults")</f>
        <v>In your opinion, how much is supporting the following groups in society a priority to the Liberal Democrat Party?: Retired adults</v>
      </c>
      <c r="E76" s="14" t="str">
        <f>HYPERLINK("#'Full Results'!A517", "517")</f>
        <v>517</v>
      </c>
      <c r="F76" t="s">
        <v>143</v>
      </c>
    </row>
    <row r="77" spans="3:6" x14ac:dyDescent="0.35">
      <c r="C77">
        <v>69</v>
      </c>
      <c r="D77" s="8" t="str">
        <f>HYPERLINK("#'Table 69'!A1", "In your opinion, how much is supporting the following groups in society a priority to the Liberal Democrat Party?: Students")</f>
        <v>In your opinion, how much is supporting the following groups in society a priority to the Liberal Democrat Party?: Students</v>
      </c>
      <c r="E77" s="14" t="str">
        <f>HYPERLINK("#'Full Results'!A525", "525")</f>
        <v>525</v>
      </c>
      <c r="F77" t="s">
        <v>143</v>
      </c>
    </row>
    <row r="78" spans="3:6" x14ac:dyDescent="0.35">
      <c r="C78">
        <v>70</v>
      </c>
      <c r="D78" s="8" t="str">
        <f>HYPERLINK("#'Table 70'!A1", "In your opinion, how much is supporting the following groups in society a priority to the Liberal Democrat Party?: People who are rich")</f>
        <v>In your opinion, how much is supporting the following groups in society a priority to the Liberal Democrat Party?: People who are rich</v>
      </c>
      <c r="E78" s="14" t="str">
        <f>HYPERLINK("#'Full Results'!A533", "533")</f>
        <v>533</v>
      </c>
      <c r="F78" t="s">
        <v>143</v>
      </c>
    </row>
    <row r="79" spans="3:6" x14ac:dyDescent="0.35">
      <c r="C79">
        <v>71</v>
      </c>
      <c r="D79" s="8" t="str">
        <f>HYPERLINK("#'Table 71'!A1", "In your opinion, how much is supporting the following groups in society a priority to the Liberal Democrat Party?: People who are poor")</f>
        <v>In your opinion, how much is supporting the following groups in society a priority to the Liberal Democrat Party?: People who are poor</v>
      </c>
      <c r="E79" s="14" t="str">
        <f>HYPERLINK("#'Full Results'!A541", "541")</f>
        <v>541</v>
      </c>
      <c r="F79" t="s">
        <v>143</v>
      </c>
    </row>
    <row r="80" spans="3:6" x14ac:dyDescent="0.35">
      <c r="C80">
        <v>72</v>
      </c>
      <c r="D80" s="8" t="str">
        <f>HYPERLINK("#'Table 72'!A1", "In your opinion, how much is supporting the following groups in society a priority to the Liberal Democrat Party?: Young people in general")</f>
        <v>In your opinion, how much is supporting the following groups in society a priority to the Liberal Democrat Party?: Young people in general</v>
      </c>
      <c r="E80" s="14" t="str">
        <f>HYPERLINK("#'Full Results'!A549", "549")</f>
        <v>549</v>
      </c>
      <c r="F80" t="s">
        <v>143</v>
      </c>
    </row>
    <row r="81" spans="3:6" x14ac:dyDescent="0.35">
      <c r="C81">
        <v>73</v>
      </c>
      <c r="D81" s="8" t="str">
        <f>HYPERLINK("#'Table 73'!A1", "In your opinion, how much is supporting the following groups in society a priority to the Liberal Democrat Party?: Older people in general")</f>
        <v>In your opinion, how much is supporting the following groups in society a priority to the Liberal Democrat Party?: Older people in general</v>
      </c>
      <c r="E81" s="14" t="str">
        <f>HYPERLINK("#'Full Results'!A557", "557")</f>
        <v>557</v>
      </c>
      <c r="F81" t="s">
        <v>143</v>
      </c>
    </row>
    <row r="82" spans="3:6" x14ac:dyDescent="0.35">
      <c r="C82">
        <v>74</v>
      </c>
      <c r="D82" s="8" t="str">
        <f>HYPERLINK("#'Table 74'!A1", "In your opinion, how much is supporting the following groups in society a priority to the Liberal Democrat Party?: Middle-aged people")</f>
        <v>In your opinion, how much is supporting the following groups in society a priority to the Liberal Democrat Party?: Middle-aged people</v>
      </c>
      <c r="E82" s="14" t="str">
        <f>HYPERLINK("#'Full Results'!A565", "565")</f>
        <v>565</v>
      </c>
      <c r="F82" t="s">
        <v>143</v>
      </c>
    </row>
    <row r="83" spans="3:6" x14ac:dyDescent="0.35">
      <c r="C83">
        <v>75</v>
      </c>
      <c r="D83" s="8" t="str">
        <f>HYPERLINK("#'Table 75'!A1", "In your opinion, how much is supporting the following groups in society a priority to the Liberal Democrat Party?: Homeowners")</f>
        <v>In your opinion, how much is supporting the following groups in society a priority to the Liberal Democrat Party?: Homeowners</v>
      </c>
      <c r="E83" s="14" t="str">
        <f>HYPERLINK("#'Full Results'!A573", "573")</f>
        <v>573</v>
      </c>
      <c r="F83" t="s">
        <v>143</v>
      </c>
    </row>
    <row r="84" spans="3:6" x14ac:dyDescent="0.35">
      <c r="C84">
        <v>76</v>
      </c>
      <c r="D84" s="8" t="str">
        <f>HYPERLINK("#'Table 76'!A1", "In your opinion, how much is supporting the following groups in society a priority to the Liberal Democrat Party?: Renters")</f>
        <v>In your opinion, how much is supporting the following groups in society a priority to the Liberal Democrat Party?: Renters</v>
      </c>
      <c r="E84" s="14" t="str">
        <f>HYPERLINK("#'Full Results'!A581", "581")</f>
        <v>581</v>
      </c>
      <c r="F84" t="s">
        <v>143</v>
      </c>
    </row>
    <row r="85" spans="3:6" x14ac:dyDescent="0.35">
      <c r="C85">
        <v>77</v>
      </c>
      <c r="D85" s="8" t="str">
        <f>HYPERLINK("#'Table 77'!A1", "In your opinion, how much is supporting the following groups in society a priority to the Liberal Democrat Party?: Immigrants")</f>
        <v>In your opinion, how much is supporting the following groups in society a priority to the Liberal Democrat Party?: Immigrants</v>
      </c>
      <c r="E85" s="14" t="str">
        <f>HYPERLINK("#'Full Results'!A589", "589")</f>
        <v>589</v>
      </c>
      <c r="F85" t="s">
        <v>143</v>
      </c>
    </row>
    <row r="86" spans="3:6" x14ac:dyDescent="0.35">
      <c r="C86">
        <v>78</v>
      </c>
      <c r="D86" s="8" t="str">
        <f>HYPERLINK("#'Table 78'!A1", "In your opinion, how much is supporting the following groups in society a priority to the Liberal Democrat Party?: People born and raised in the UK")</f>
        <v>In your opinion, how much is supporting the following groups in society a priority to the Liberal Democrat Party?: People born and raised in the UK</v>
      </c>
      <c r="E86" s="14" t="str">
        <f>HYPERLINK("#'Full Results'!A597", "597")</f>
        <v>597</v>
      </c>
      <c r="F86" t="s">
        <v>143</v>
      </c>
    </row>
    <row r="87" spans="3:6" x14ac:dyDescent="0.35">
      <c r="C87">
        <v>79</v>
      </c>
      <c r="D87" s="8" t="str">
        <f>HYPERLINK("#'Table 79'!A1", "In your opinion, how much is supporting the following groups in society a priority to the Liberal Democrat Party?: Older people in poverty")</f>
        <v>In your opinion, how much is supporting the following groups in society a priority to the Liberal Democrat Party?: Older people in poverty</v>
      </c>
      <c r="E87" s="14" t="str">
        <f>HYPERLINK("#'Full Results'!A605", "605")</f>
        <v>605</v>
      </c>
      <c r="F87" t="s">
        <v>143</v>
      </c>
    </row>
    <row r="88" spans="3:6" x14ac:dyDescent="0.35">
      <c r="C88">
        <v>80</v>
      </c>
      <c r="D88" s="8" t="str">
        <f>HYPERLINK("#'Table 80'!A1", "In your opinion, how much is supporting the following groups in society a priority to the Liberal Democrat Party?: Working-age adults in poverty")</f>
        <v>In your opinion, how much is supporting the following groups in society a priority to the Liberal Democrat Party?: Working-age adults in poverty</v>
      </c>
      <c r="E88" s="14" t="str">
        <f>HYPERLINK("#'Full Results'!A613", "613")</f>
        <v>613</v>
      </c>
      <c r="F88" t="s">
        <v>143</v>
      </c>
    </row>
    <row r="89" spans="3:6" x14ac:dyDescent="0.35">
      <c r="C89">
        <v>81</v>
      </c>
      <c r="D89" s="8" t="str">
        <f>HYPERLINK("#'Table 81'!A1", "In your opinion, how much is supporting the following groups in society a priority to the Liberal Democrat Party?: Families with children in poverty")</f>
        <v>In your opinion, how much is supporting the following groups in society a priority to the Liberal Democrat Party?: Families with children in poverty</v>
      </c>
      <c r="E89" s="14" t="str">
        <f>HYPERLINK("#'Full Results'!A621", "621")</f>
        <v>621</v>
      </c>
      <c r="F89" t="s">
        <v>143</v>
      </c>
    </row>
    <row r="90" spans="3:6" x14ac:dyDescent="0.35">
      <c r="C90">
        <v>82</v>
      </c>
      <c r="D90" s="8" t="str">
        <f>HYPERLINK("#'Table 82'!A1", "If you had to choose, which of these groups of people should be a top priority for the UK Government to support? Select up to three.")</f>
        <v>If you had to choose, which of these groups of people should be a top priority for the UK Government to support? Select up to three.</v>
      </c>
      <c r="E90" s="14" t="str">
        <f>HYPERLINK("#'Full Results'!A629", "629")</f>
        <v>629</v>
      </c>
      <c r="F90" t="s">
        <v>97</v>
      </c>
    </row>
    <row r="91" spans="3:6" x14ac:dyDescent="0.35">
      <c r="C91">
        <v>83</v>
      </c>
      <c r="D91" s="8" t="str">
        <f>HYPERLINK("#'Table 83'!A1", "Which of the following groups in society do you think are most at risk of Government cuts under the Labour Government? Select up to three")</f>
        <v>Which of the following groups in society do you think are most at risk of Government cuts under the Labour Government? Select up to three</v>
      </c>
      <c r="E91" s="14" t="str">
        <f>HYPERLINK("#'Full Results'!A651", "651")</f>
        <v>651</v>
      </c>
      <c r="F91" t="s">
        <v>97</v>
      </c>
    </row>
    <row r="92" spans="3:6" x14ac:dyDescent="0.35">
      <c r="C92">
        <v>84</v>
      </c>
      <c r="D92" s="8" t="str">
        <f>HYPERLINK("#'Table 84'!A1", "Grid Summary: Would you be willing to pay more in taxes if it meant better support for the following people in the UK?")</f>
        <v>Grid Summary: Would you be willing to pay more in taxes if it meant better support for the following people in the UK?</v>
      </c>
      <c r="E92" s="7"/>
      <c r="F92" t="s">
        <v>143</v>
      </c>
    </row>
    <row r="93" spans="3:6" x14ac:dyDescent="0.35">
      <c r="C93">
        <v>85</v>
      </c>
      <c r="D93" s="8" t="str">
        <f>HYPERLINK("#'Table 85'!A1", "Would you be willing to pay more in taxes if it meant better support for the following people in the UK?: Families with children ")</f>
        <v xml:space="preserve">Would you be willing to pay more in taxes if it meant better support for the following people in the UK?: Families with children </v>
      </c>
      <c r="E93" s="14" t="str">
        <f>HYPERLINK("#'Full Results'!A673", "673")</f>
        <v>673</v>
      </c>
      <c r="F93" t="s">
        <v>143</v>
      </c>
    </row>
    <row r="94" spans="3:6" x14ac:dyDescent="0.35">
      <c r="C94">
        <v>86</v>
      </c>
      <c r="D94" s="8" t="str">
        <f>HYPERLINK("#'Table 86'!A1", "Would you be willing to pay more in taxes if it meant better support for the following people in the UK?: Single people")</f>
        <v>Would you be willing to pay more in taxes if it meant better support for the following people in the UK?: Single people</v>
      </c>
      <c r="E94" s="14" t="str">
        <f>HYPERLINK("#'Full Results'!A680", "680")</f>
        <v>680</v>
      </c>
      <c r="F94" t="s">
        <v>143</v>
      </c>
    </row>
    <row r="95" spans="3:6" x14ac:dyDescent="0.35">
      <c r="C95">
        <v>87</v>
      </c>
      <c r="D95" s="8" t="str">
        <f>HYPERLINK("#'Table 87'!A1", "Would you be willing to pay more in taxes if it meant better support for the following people in the UK?: Working adults")</f>
        <v>Would you be willing to pay more in taxes if it meant better support for the following people in the UK?: Working adults</v>
      </c>
      <c r="E95" s="14" t="str">
        <f>HYPERLINK("#'Full Results'!A687", "687")</f>
        <v>687</v>
      </c>
      <c r="F95" t="s">
        <v>143</v>
      </c>
    </row>
    <row r="96" spans="3:6" x14ac:dyDescent="0.35">
      <c r="C96">
        <v>88</v>
      </c>
      <c r="D96" s="8" t="str">
        <f>HYPERLINK("#'Table 88'!A1", "Would you be willing to pay more in taxes if it meant better support for the following people in the UK?: Retired adults")</f>
        <v>Would you be willing to pay more in taxes if it meant better support for the following people in the UK?: Retired adults</v>
      </c>
      <c r="E96" s="14" t="str">
        <f>HYPERLINK("#'Full Results'!A694", "694")</f>
        <v>694</v>
      </c>
      <c r="F96" t="s">
        <v>143</v>
      </c>
    </row>
    <row r="97" spans="3:6" x14ac:dyDescent="0.35">
      <c r="C97">
        <v>89</v>
      </c>
      <c r="D97" s="8" t="str">
        <f>HYPERLINK("#'Table 89'!A1", "Would you be willing to pay more in taxes if it meant better support for the following people in the UK?: Students")</f>
        <v>Would you be willing to pay more in taxes if it meant better support for the following people in the UK?: Students</v>
      </c>
      <c r="E97" s="14" t="str">
        <f>HYPERLINK("#'Full Results'!A701", "701")</f>
        <v>701</v>
      </c>
      <c r="F97" t="s">
        <v>143</v>
      </c>
    </row>
    <row r="98" spans="3:6" x14ac:dyDescent="0.35">
      <c r="C98">
        <v>90</v>
      </c>
      <c r="D98" s="8" t="str">
        <f>HYPERLINK("#'Table 90'!A1", "Would you be willing to pay more in taxes if it meant better support for the following people in the UK?: People who are rich")</f>
        <v>Would you be willing to pay more in taxes if it meant better support for the following people in the UK?: People who are rich</v>
      </c>
      <c r="E98" s="14" t="str">
        <f>HYPERLINK("#'Full Results'!A708", "708")</f>
        <v>708</v>
      </c>
      <c r="F98" t="s">
        <v>143</v>
      </c>
    </row>
    <row r="99" spans="3:6" x14ac:dyDescent="0.35">
      <c r="C99">
        <v>91</v>
      </c>
      <c r="D99" s="8" t="str">
        <f>HYPERLINK("#'Table 91'!A1", "Would you be willing to pay more in taxes if it meant better support for the following people in the UK?: People who are poor")</f>
        <v>Would you be willing to pay more in taxes if it meant better support for the following people in the UK?: People who are poor</v>
      </c>
      <c r="E99" s="14" t="str">
        <f>HYPERLINK("#'Full Results'!A715", "715")</f>
        <v>715</v>
      </c>
      <c r="F99" t="s">
        <v>143</v>
      </c>
    </row>
    <row r="100" spans="3:6" x14ac:dyDescent="0.35">
      <c r="C100">
        <v>92</v>
      </c>
      <c r="D100" s="8" t="str">
        <f>HYPERLINK("#'Table 92'!A1", "Would you be willing to pay more in taxes if it meant better support for the following people in the UK?: Young people in general")</f>
        <v>Would you be willing to pay more in taxes if it meant better support for the following people in the UK?: Young people in general</v>
      </c>
      <c r="E100" s="14" t="str">
        <f>HYPERLINK("#'Full Results'!A722", "722")</f>
        <v>722</v>
      </c>
      <c r="F100" t="s">
        <v>143</v>
      </c>
    </row>
    <row r="101" spans="3:6" x14ac:dyDescent="0.35">
      <c r="C101">
        <v>93</v>
      </c>
      <c r="D101" s="8" t="str">
        <f>HYPERLINK("#'Table 93'!A1", "Would you be willing to pay more in taxes if it meant better support for the following people in the UK?: Older people in general")</f>
        <v>Would you be willing to pay more in taxes if it meant better support for the following people in the UK?: Older people in general</v>
      </c>
      <c r="E101" s="14" t="str">
        <f>HYPERLINK("#'Full Results'!A729", "729")</f>
        <v>729</v>
      </c>
      <c r="F101" t="s">
        <v>143</v>
      </c>
    </row>
    <row r="102" spans="3:6" x14ac:dyDescent="0.35">
      <c r="C102">
        <v>94</v>
      </c>
      <c r="D102" s="8" t="str">
        <f>HYPERLINK("#'Table 94'!A1", "Would you be willing to pay more in taxes if it meant better support for the following people in the UK?: Middle-aged people")</f>
        <v>Would you be willing to pay more in taxes if it meant better support for the following people in the UK?: Middle-aged people</v>
      </c>
      <c r="E102" s="14" t="str">
        <f>HYPERLINK("#'Full Results'!A736", "736")</f>
        <v>736</v>
      </c>
      <c r="F102" t="s">
        <v>143</v>
      </c>
    </row>
    <row r="103" spans="3:6" x14ac:dyDescent="0.35">
      <c r="C103">
        <v>95</v>
      </c>
      <c r="D103" s="8" t="str">
        <f>HYPERLINK("#'Table 95'!A1", "Would you be willing to pay more in taxes if it meant better support for the following people in the UK?: Homeowners")</f>
        <v>Would you be willing to pay more in taxes if it meant better support for the following people in the UK?: Homeowners</v>
      </c>
      <c r="E103" s="14" t="str">
        <f>HYPERLINK("#'Full Results'!A743", "743")</f>
        <v>743</v>
      </c>
      <c r="F103" t="s">
        <v>143</v>
      </c>
    </row>
    <row r="104" spans="3:6" x14ac:dyDescent="0.35">
      <c r="C104">
        <v>96</v>
      </c>
      <c r="D104" s="8" t="str">
        <f>HYPERLINK("#'Table 96'!A1", "Would you be willing to pay more in taxes if it meant better support for the following people in the UK?: Renters")</f>
        <v>Would you be willing to pay more in taxes if it meant better support for the following people in the UK?: Renters</v>
      </c>
      <c r="E104" s="14" t="str">
        <f>HYPERLINK("#'Full Results'!A750", "750")</f>
        <v>750</v>
      </c>
      <c r="F104" t="s">
        <v>143</v>
      </c>
    </row>
    <row r="105" spans="3:6" x14ac:dyDescent="0.35">
      <c r="C105">
        <v>97</v>
      </c>
      <c r="D105" s="8" t="str">
        <f>HYPERLINK("#'Table 97'!A1", "Would you be willing to pay more in taxes if it meant better support for the following people in the UK?: Immigrants")</f>
        <v>Would you be willing to pay more in taxes if it meant better support for the following people in the UK?: Immigrants</v>
      </c>
      <c r="E105" s="14" t="str">
        <f>HYPERLINK("#'Full Results'!A757", "757")</f>
        <v>757</v>
      </c>
      <c r="F105" t="s">
        <v>143</v>
      </c>
    </row>
    <row r="106" spans="3:6" x14ac:dyDescent="0.35">
      <c r="C106">
        <v>98</v>
      </c>
      <c r="D106" s="8" t="str">
        <f>HYPERLINK("#'Table 98'!A1", "Would you be willing to pay more in taxes if it meant better support for the following people in the UK?: People born and raised in the UK")</f>
        <v>Would you be willing to pay more in taxes if it meant better support for the following people in the UK?: People born and raised in the UK</v>
      </c>
      <c r="E106" s="14" t="str">
        <f>HYPERLINK("#'Full Results'!A764", "764")</f>
        <v>764</v>
      </c>
      <c r="F106" t="s">
        <v>143</v>
      </c>
    </row>
    <row r="107" spans="3:6" x14ac:dyDescent="0.35">
      <c r="C107">
        <v>99</v>
      </c>
      <c r="D107" s="8" t="str">
        <f>HYPERLINK("#'Table 99'!A1", "Would you be willing to pay more in taxes if it meant better support for the following people in the UK?: Older people in poverty")</f>
        <v>Would you be willing to pay more in taxes if it meant better support for the following people in the UK?: Older people in poverty</v>
      </c>
      <c r="E107" s="14" t="str">
        <f>HYPERLINK("#'Full Results'!A771", "771")</f>
        <v>771</v>
      </c>
      <c r="F107" t="s">
        <v>143</v>
      </c>
    </row>
    <row r="108" spans="3:6" x14ac:dyDescent="0.35">
      <c r="C108">
        <v>100</v>
      </c>
      <c r="D108" s="8" t="str">
        <f>HYPERLINK("#'Table 100'!A1", "Would you be willing to pay more in taxes if it meant better support for the following people in the UK?: Working-age adults in poverty")</f>
        <v>Would you be willing to pay more in taxes if it meant better support for the following people in the UK?: Working-age adults in poverty</v>
      </c>
      <c r="E108" s="14" t="str">
        <f>HYPERLINK("#'Full Results'!A778", "778")</f>
        <v>778</v>
      </c>
      <c r="F108" t="s">
        <v>143</v>
      </c>
    </row>
    <row r="109" spans="3:6" x14ac:dyDescent="0.35">
      <c r="C109">
        <v>101</v>
      </c>
      <c r="D109" s="8" t="str">
        <f>HYPERLINK("#'Table 101'!A1", "Would you be willing to pay more in taxes if it meant better support for the following people in the UK?: Families with children in poverty")</f>
        <v>Would you be willing to pay more in taxes if it meant better support for the following people in the UK?: Families with children in poverty</v>
      </c>
      <c r="E109" s="14" t="str">
        <f>HYPERLINK("#'Full Results'!A785", "785")</f>
        <v>785</v>
      </c>
      <c r="F109" t="s">
        <v>143</v>
      </c>
    </row>
    <row r="110" spans="3:6" x14ac:dyDescent="0.35">
      <c r="C110">
        <v>102</v>
      </c>
      <c r="D110" s="8" t="str">
        <f>HYPERLINK("#'Table 102'!A1", "Grid Summary: If there were an election tomorrow, how much would the different political parties’ policies towards the following groups influence your vote?")</f>
        <v>Grid Summary: If there were an election tomorrow, how much would the different political parties’ policies towards the following groups influence your vote?</v>
      </c>
      <c r="E110" s="7"/>
      <c r="F110" t="s">
        <v>143</v>
      </c>
    </row>
    <row r="111" spans="3:6" x14ac:dyDescent="0.35">
      <c r="C111">
        <v>103</v>
      </c>
      <c r="D111" s="8" t="str">
        <f>HYPERLINK("#'Table 103'!A1", "If there were an election tomorrow, how much would the different political parties’ policies towards the following groups influence your vote?: Families with children ")</f>
        <v xml:space="preserve">If there were an election tomorrow, how much would the different political parties’ policies towards the following groups influence your vote?: Families with children </v>
      </c>
      <c r="E111" s="14" t="str">
        <f>HYPERLINK("#'Full Results'!A792", "792")</f>
        <v>792</v>
      </c>
      <c r="F111" t="s">
        <v>143</v>
      </c>
    </row>
    <row r="112" spans="3:6" x14ac:dyDescent="0.35">
      <c r="C112">
        <v>104</v>
      </c>
      <c r="D112" s="8" t="str">
        <f>HYPERLINK("#'Table 104'!A1", "If there were an election tomorrow, how much would the different political parties’ policies towards the following groups influence your vote?: Single people")</f>
        <v>If there were an election tomorrow, how much would the different political parties’ policies towards the following groups influence your vote?: Single people</v>
      </c>
      <c r="E112" s="14" t="str">
        <f>HYPERLINK("#'Full Results'!A802", "802")</f>
        <v>802</v>
      </c>
      <c r="F112" t="s">
        <v>143</v>
      </c>
    </row>
    <row r="113" spans="3:6" x14ac:dyDescent="0.35">
      <c r="C113">
        <v>105</v>
      </c>
      <c r="D113" s="8" t="str">
        <f>HYPERLINK("#'Table 105'!A1", "If there were an election tomorrow, how much would the different political parties’ policies towards the following groups influence your vote?: Working adults")</f>
        <v>If there were an election tomorrow, how much would the different political parties’ policies towards the following groups influence your vote?: Working adults</v>
      </c>
      <c r="E113" s="14" t="str">
        <f>HYPERLINK("#'Full Results'!A812", "812")</f>
        <v>812</v>
      </c>
      <c r="F113" t="s">
        <v>143</v>
      </c>
    </row>
    <row r="114" spans="3:6" x14ac:dyDescent="0.35">
      <c r="C114">
        <v>106</v>
      </c>
      <c r="D114" s="8" t="str">
        <f>HYPERLINK("#'Table 106'!A1", "If there were an election tomorrow, how much would the different political parties’ policies towards the following groups influence your vote?: Retired adults")</f>
        <v>If there were an election tomorrow, how much would the different political parties’ policies towards the following groups influence your vote?: Retired adults</v>
      </c>
      <c r="E114" s="14" t="str">
        <f>HYPERLINK("#'Full Results'!A822", "822")</f>
        <v>822</v>
      </c>
      <c r="F114" t="s">
        <v>143</v>
      </c>
    </row>
    <row r="115" spans="3:6" x14ac:dyDescent="0.35">
      <c r="C115">
        <v>107</v>
      </c>
      <c r="D115" s="8" t="str">
        <f>HYPERLINK("#'Table 107'!A1", "If there were an election tomorrow, how much would the different political parties’ policies towards the following groups influence your vote?: Students")</f>
        <v>If there were an election tomorrow, how much would the different political parties’ policies towards the following groups influence your vote?: Students</v>
      </c>
      <c r="E115" s="14" t="str">
        <f>HYPERLINK("#'Full Results'!A832", "832")</f>
        <v>832</v>
      </c>
      <c r="F115" t="s">
        <v>143</v>
      </c>
    </row>
    <row r="116" spans="3:6" x14ac:dyDescent="0.35">
      <c r="C116">
        <v>108</v>
      </c>
      <c r="D116" s="8" t="str">
        <f>HYPERLINK("#'Table 108'!A1", "If there were an election tomorrow, how much would the different political parties’ policies towards the following groups influence your vote?: People who are rich")</f>
        <v>If there were an election tomorrow, how much would the different political parties’ policies towards the following groups influence your vote?: People who are rich</v>
      </c>
      <c r="E116" s="14" t="str">
        <f>HYPERLINK("#'Full Results'!A842", "842")</f>
        <v>842</v>
      </c>
      <c r="F116" t="s">
        <v>143</v>
      </c>
    </row>
    <row r="117" spans="3:6" x14ac:dyDescent="0.35">
      <c r="C117">
        <v>109</v>
      </c>
      <c r="D117" s="8" t="str">
        <f>HYPERLINK("#'Table 109'!A1", "If there were an election tomorrow, how much would the different political parties’ policies towards the following groups influence your vote?: People who are poor")</f>
        <v>If there were an election tomorrow, how much would the different political parties’ policies towards the following groups influence your vote?: People who are poor</v>
      </c>
      <c r="E117" s="14" t="str">
        <f>HYPERLINK("#'Full Results'!A852", "852")</f>
        <v>852</v>
      </c>
      <c r="F117" t="s">
        <v>143</v>
      </c>
    </row>
    <row r="118" spans="3:6" x14ac:dyDescent="0.35">
      <c r="C118">
        <v>110</v>
      </c>
      <c r="D118" s="8" t="str">
        <f>HYPERLINK("#'Table 110'!A1", "If there were an election tomorrow, how much would the different political parties’ policies towards the following groups influence your vote?: Young people in general")</f>
        <v>If there were an election tomorrow, how much would the different political parties’ policies towards the following groups influence your vote?: Young people in general</v>
      </c>
      <c r="E118" s="14" t="str">
        <f>HYPERLINK("#'Full Results'!A862", "862")</f>
        <v>862</v>
      </c>
      <c r="F118" t="s">
        <v>143</v>
      </c>
    </row>
    <row r="119" spans="3:6" x14ac:dyDescent="0.35">
      <c r="C119">
        <v>111</v>
      </c>
      <c r="D119" s="8" t="str">
        <f>HYPERLINK("#'Table 111'!A1", "If there were an election tomorrow, how much would the different political parties’ policies towards the following groups influence your vote?: Older people in general")</f>
        <v>If there were an election tomorrow, how much would the different political parties’ policies towards the following groups influence your vote?: Older people in general</v>
      </c>
      <c r="E119" s="14" t="str">
        <f>HYPERLINK("#'Full Results'!A872", "872")</f>
        <v>872</v>
      </c>
      <c r="F119" t="s">
        <v>143</v>
      </c>
    </row>
    <row r="120" spans="3:6" x14ac:dyDescent="0.35">
      <c r="C120">
        <v>112</v>
      </c>
      <c r="D120" s="8" t="str">
        <f>HYPERLINK("#'Table 112'!A1", "If there were an election tomorrow, how much would the different political parties’ policies towards the following groups influence your vote?: Middle-aged people")</f>
        <v>If there were an election tomorrow, how much would the different political parties’ policies towards the following groups influence your vote?: Middle-aged people</v>
      </c>
      <c r="E120" s="14" t="str">
        <f>HYPERLINK("#'Full Results'!A882", "882")</f>
        <v>882</v>
      </c>
      <c r="F120" t="s">
        <v>143</v>
      </c>
    </row>
    <row r="121" spans="3:6" x14ac:dyDescent="0.35">
      <c r="C121">
        <v>113</v>
      </c>
      <c r="D121" s="8" t="str">
        <f>HYPERLINK("#'Table 113'!A1", "If there were an election tomorrow, how much would the different political parties’ policies towards the following groups influence your vote?: Homeowners")</f>
        <v>If there were an election tomorrow, how much would the different political parties’ policies towards the following groups influence your vote?: Homeowners</v>
      </c>
      <c r="E121" s="14" t="str">
        <f>HYPERLINK("#'Full Results'!A892", "892")</f>
        <v>892</v>
      </c>
      <c r="F121" t="s">
        <v>143</v>
      </c>
    </row>
    <row r="122" spans="3:6" x14ac:dyDescent="0.35">
      <c r="C122">
        <v>114</v>
      </c>
      <c r="D122" s="8" t="str">
        <f>HYPERLINK("#'Table 114'!A1", "If there were an election tomorrow, how much would the different political parties’ policies towards the following groups influence your vote?: Renters")</f>
        <v>If there were an election tomorrow, how much would the different political parties’ policies towards the following groups influence your vote?: Renters</v>
      </c>
      <c r="E122" s="14" t="str">
        <f>HYPERLINK("#'Full Results'!A902", "902")</f>
        <v>902</v>
      </c>
      <c r="F122" t="s">
        <v>143</v>
      </c>
    </row>
    <row r="123" spans="3:6" x14ac:dyDescent="0.35">
      <c r="C123">
        <v>115</v>
      </c>
      <c r="D123" s="8" t="str">
        <f>HYPERLINK("#'Table 115'!A1", "If there were an election tomorrow, how much would the different political parties’ policies towards the following groups influence your vote?: Immigrants")</f>
        <v>If there were an election tomorrow, how much would the different political parties’ policies towards the following groups influence your vote?: Immigrants</v>
      </c>
      <c r="E123" s="14" t="str">
        <f>HYPERLINK("#'Full Results'!A912", "912")</f>
        <v>912</v>
      </c>
      <c r="F123" t="s">
        <v>143</v>
      </c>
    </row>
    <row r="124" spans="3:6" x14ac:dyDescent="0.35">
      <c r="C124">
        <v>116</v>
      </c>
      <c r="D124" s="8" t="str">
        <f>HYPERLINK("#'Table 116'!A1", "If there were an election tomorrow, how much would the different political parties’ policies towards the following groups influence your vote?: People born and raised in the UK")</f>
        <v>If there were an election tomorrow, how much would the different political parties’ policies towards the following groups influence your vote?: People born and raised in the UK</v>
      </c>
      <c r="E124" s="14" t="str">
        <f>HYPERLINK("#'Full Results'!A922", "922")</f>
        <v>922</v>
      </c>
      <c r="F124" t="s">
        <v>143</v>
      </c>
    </row>
    <row r="125" spans="3:6" x14ac:dyDescent="0.35">
      <c r="C125">
        <v>117</v>
      </c>
      <c r="D125" s="8" t="str">
        <f>HYPERLINK("#'Table 117'!A1", "If there were an election tomorrow, how much would the different political parties’ policies towards the following groups influence your vote?: Older people in poverty")</f>
        <v>If there were an election tomorrow, how much would the different political parties’ policies towards the following groups influence your vote?: Older people in poverty</v>
      </c>
      <c r="E125" s="14" t="str">
        <f>HYPERLINK("#'Full Results'!A932", "932")</f>
        <v>932</v>
      </c>
      <c r="F125" t="s">
        <v>143</v>
      </c>
    </row>
    <row r="126" spans="3:6" x14ac:dyDescent="0.35">
      <c r="C126">
        <v>118</v>
      </c>
      <c r="D126" s="8" t="str">
        <f>HYPERLINK("#'Table 118'!A1", "If there were an election tomorrow, how much would the different political parties’ policies towards the following groups influence your vote?: Working-age adults in poverty")</f>
        <v>If there were an election tomorrow, how much would the different political parties’ policies towards the following groups influence your vote?: Working-age adults in poverty</v>
      </c>
      <c r="E126" s="14" t="str">
        <f>HYPERLINK("#'Full Results'!A942", "942")</f>
        <v>942</v>
      </c>
      <c r="F126" t="s">
        <v>143</v>
      </c>
    </row>
    <row r="127" spans="3:6" x14ac:dyDescent="0.35">
      <c r="C127">
        <v>119</v>
      </c>
      <c r="D127" s="8" t="str">
        <f>HYPERLINK("#'Table 119'!A1", "If there were an election tomorrow, how much would the different political parties’ policies towards the following groups influence your vote?: Families with children in poverty")</f>
        <v>If there were an election tomorrow, how much would the different political parties’ policies towards the following groups influence your vote?: Families with children in poverty</v>
      </c>
      <c r="E127" s="14" t="str">
        <f>HYPERLINK("#'Full Results'!A952", "952")</f>
        <v>952</v>
      </c>
      <c r="F127" t="s">
        <v>143</v>
      </c>
    </row>
    <row r="128" spans="3:6" x14ac:dyDescent="0.35">
      <c r="C128">
        <v>120</v>
      </c>
      <c r="D128" s="8" t="str">
        <f>HYPERLINK("#'Table 120'!A1", "Grid Summary: In your view, how have the following groups been impacted by the Labour Government's decisions so far, if at all? ")</f>
        <v>Grid Summary: In your view, how have the following groups been impacted by the Labour Government's decisions so far, if at all? </v>
      </c>
      <c r="E128" s="7"/>
      <c r="F128" t="s">
        <v>143</v>
      </c>
    </row>
    <row r="129" spans="3:6" x14ac:dyDescent="0.35">
      <c r="C129">
        <v>121</v>
      </c>
      <c r="D129" s="8" t="str">
        <f>HYPERLINK("#'Table 121'!A1", "In your view, how have the following groups been impacted by the Labour Government's decisions so far, if at all? : Families with children ")</f>
        <v xml:space="preserve">In your view, how have the following groups been impacted by the Labour Government's decisions so far, if at all? : Families with children </v>
      </c>
      <c r="E129" s="14" t="str">
        <f>HYPERLINK("#'Full Results'!A962", "962")</f>
        <v>962</v>
      </c>
      <c r="F129" t="s">
        <v>143</v>
      </c>
    </row>
    <row r="130" spans="3:6" x14ac:dyDescent="0.35">
      <c r="C130">
        <v>122</v>
      </c>
      <c r="D130" s="8" t="str">
        <f>HYPERLINK("#'Table 122'!A1", "In your view, how have the following groups been impacted by the Labour Government's decisions so far, if at all? : Single people")</f>
        <v>In your view, how have the following groups been impacted by the Labour Government's decisions so far, if at all? : Single people</v>
      </c>
      <c r="E130" s="14" t="str">
        <f>HYPERLINK("#'Full Results'!A971", "971")</f>
        <v>971</v>
      </c>
      <c r="F130" t="s">
        <v>143</v>
      </c>
    </row>
    <row r="131" spans="3:6" x14ac:dyDescent="0.35">
      <c r="C131">
        <v>123</v>
      </c>
      <c r="D131" s="8" t="str">
        <f>HYPERLINK("#'Table 123'!A1", "In your view, how have the following groups been impacted by the Labour Government's decisions so far, if at all? : Working adults")</f>
        <v>In your view, how have the following groups been impacted by the Labour Government's decisions so far, if at all? : Working adults</v>
      </c>
      <c r="E131" s="14" t="str">
        <f>HYPERLINK("#'Full Results'!A980", "980")</f>
        <v>980</v>
      </c>
      <c r="F131" t="s">
        <v>143</v>
      </c>
    </row>
    <row r="132" spans="3:6" x14ac:dyDescent="0.35">
      <c r="C132">
        <v>124</v>
      </c>
      <c r="D132" s="8" t="str">
        <f>HYPERLINK("#'Table 124'!A1", "In your view, how have the following groups been impacted by the Labour Government's decisions so far, if at all? : Retired adults")</f>
        <v>In your view, how have the following groups been impacted by the Labour Government's decisions so far, if at all? : Retired adults</v>
      </c>
      <c r="E132" s="14" t="str">
        <f>HYPERLINK("#'Full Results'!A989", "989")</f>
        <v>989</v>
      </c>
      <c r="F132" t="s">
        <v>143</v>
      </c>
    </row>
    <row r="133" spans="3:6" x14ac:dyDescent="0.35">
      <c r="C133">
        <v>125</v>
      </c>
      <c r="D133" s="8" t="str">
        <f>HYPERLINK("#'Table 125'!A1", "In your view, how have the following groups been impacted by the Labour Government's decisions so far, if at all? : Students")</f>
        <v>In your view, how have the following groups been impacted by the Labour Government's decisions so far, if at all? : Students</v>
      </c>
      <c r="E133" s="14" t="str">
        <f>HYPERLINK("#'Full Results'!A998", "998")</f>
        <v>998</v>
      </c>
      <c r="F133" t="s">
        <v>143</v>
      </c>
    </row>
    <row r="134" spans="3:6" x14ac:dyDescent="0.35">
      <c r="C134">
        <v>126</v>
      </c>
      <c r="D134" s="8" t="str">
        <f>HYPERLINK("#'Table 126'!A1", "In your view, how have the following groups been impacted by the Labour Government's decisions so far, if at all? : People who are rich")</f>
        <v>In your view, how have the following groups been impacted by the Labour Government's decisions so far, if at all? : People who are rich</v>
      </c>
      <c r="E134" s="14" t="str">
        <f>HYPERLINK("#'Full Results'!A1007", "1007")</f>
        <v>1007</v>
      </c>
      <c r="F134" t="s">
        <v>143</v>
      </c>
    </row>
    <row r="135" spans="3:6" x14ac:dyDescent="0.35">
      <c r="C135">
        <v>127</v>
      </c>
      <c r="D135" s="8" t="str">
        <f>HYPERLINK("#'Table 127'!A1", "In your view, how have the following groups been impacted by the Labour Government's decisions so far, if at all? : People who are poor")</f>
        <v>In your view, how have the following groups been impacted by the Labour Government's decisions so far, if at all? : People who are poor</v>
      </c>
      <c r="E135" s="14" t="str">
        <f>HYPERLINK("#'Full Results'!A1016", "1016")</f>
        <v>1016</v>
      </c>
      <c r="F135" t="s">
        <v>143</v>
      </c>
    </row>
    <row r="136" spans="3:6" x14ac:dyDescent="0.35">
      <c r="C136">
        <v>128</v>
      </c>
      <c r="D136" s="8" t="str">
        <f>HYPERLINK("#'Table 128'!A1", "In your view, how have the following groups been impacted by the Labour Government's decisions so far, if at all? : Young people in general")</f>
        <v>In your view, how have the following groups been impacted by the Labour Government's decisions so far, if at all? : Young people in general</v>
      </c>
      <c r="E136" s="14" t="str">
        <f>HYPERLINK("#'Full Results'!A1025", "1025")</f>
        <v>1025</v>
      </c>
      <c r="F136" t="s">
        <v>143</v>
      </c>
    </row>
    <row r="137" spans="3:6" x14ac:dyDescent="0.35">
      <c r="C137">
        <v>129</v>
      </c>
      <c r="D137" s="8" t="str">
        <f>HYPERLINK("#'Table 129'!A1", "In your view, how have the following groups been impacted by the Labour Government's decisions so far, if at all? : Older people in general")</f>
        <v>In your view, how have the following groups been impacted by the Labour Government's decisions so far, if at all? : Older people in general</v>
      </c>
      <c r="E137" s="14" t="str">
        <f>HYPERLINK("#'Full Results'!A1034", "1034")</f>
        <v>1034</v>
      </c>
      <c r="F137" t="s">
        <v>143</v>
      </c>
    </row>
    <row r="138" spans="3:6" x14ac:dyDescent="0.35">
      <c r="C138">
        <v>130</v>
      </c>
      <c r="D138" s="8" t="str">
        <f>HYPERLINK("#'Table 130'!A1", "In your view, how have the following groups been impacted by the Labour Government's decisions so far, if at all? : Middle-aged people")</f>
        <v>In your view, how have the following groups been impacted by the Labour Government's decisions so far, if at all? : Middle-aged people</v>
      </c>
      <c r="E138" s="14" t="str">
        <f>HYPERLINK("#'Full Results'!A1043", "1043")</f>
        <v>1043</v>
      </c>
      <c r="F138" t="s">
        <v>143</v>
      </c>
    </row>
    <row r="139" spans="3:6" x14ac:dyDescent="0.35">
      <c r="C139">
        <v>131</v>
      </c>
      <c r="D139" s="8" t="str">
        <f>HYPERLINK("#'Table 131'!A1", "In your view, how have the following groups been impacted by the Labour Government's decisions so far, if at all? : Homeowners")</f>
        <v>In your view, how have the following groups been impacted by the Labour Government's decisions so far, if at all? : Homeowners</v>
      </c>
      <c r="E139" s="14" t="str">
        <f>HYPERLINK("#'Full Results'!A1052", "1052")</f>
        <v>1052</v>
      </c>
      <c r="F139" t="s">
        <v>143</v>
      </c>
    </row>
    <row r="140" spans="3:6" x14ac:dyDescent="0.35">
      <c r="C140">
        <v>132</v>
      </c>
      <c r="D140" s="8" t="str">
        <f>HYPERLINK("#'Table 132'!A1", "In your view, how have the following groups been impacted by the Labour Government's decisions so far, if at all? : Renters")</f>
        <v>In your view, how have the following groups been impacted by the Labour Government's decisions so far, if at all? : Renters</v>
      </c>
      <c r="E140" s="14" t="str">
        <f>HYPERLINK("#'Full Results'!A1061", "1061")</f>
        <v>1061</v>
      </c>
      <c r="F140" t="s">
        <v>143</v>
      </c>
    </row>
    <row r="141" spans="3:6" x14ac:dyDescent="0.35">
      <c r="C141">
        <v>133</v>
      </c>
      <c r="D141" s="8" t="str">
        <f>HYPERLINK("#'Table 133'!A1", "In your view, how have the following groups been impacted by the Labour Government's decisions so far, if at all? : Immigrants")</f>
        <v>In your view, how have the following groups been impacted by the Labour Government's decisions so far, if at all? : Immigrants</v>
      </c>
      <c r="E141" s="14" t="str">
        <f>HYPERLINK("#'Full Results'!A1070", "1070")</f>
        <v>1070</v>
      </c>
      <c r="F141" t="s">
        <v>143</v>
      </c>
    </row>
    <row r="142" spans="3:6" x14ac:dyDescent="0.35">
      <c r="C142">
        <v>134</v>
      </c>
      <c r="D142" s="8" t="str">
        <f>HYPERLINK("#'Table 134'!A1", "In your view, how have the following groups been impacted by the Labour Government's decisions so far, if at all? : People born and raised in the UK")</f>
        <v>In your view, how have the following groups been impacted by the Labour Government's decisions so far, if at all? : People born and raised in the UK</v>
      </c>
      <c r="E142" s="14" t="str">
        <f>HYPERLINK("#'Full Results'!A1079", "1079")</f>
        <v>1079</v>
      </c>
      <c r="F142" t="s">
        <v>143</v>
      </c>
    </row>
    <row r="143" spans="3:6" x14ac:dyDescent="0.35">
      <c r="C143">
        <v>135</v>
      </c>
      <c r="D143" s="8" t="str">
        <f>HYPERLINK("#'Table 135'!A1", "In your view, how have the following groups been impacted by the Labour Government's decisions so far, if at all? : Older people in poverty")</f>
        <v>In your view, how have the following groups been impacted by the Labour Government's decisions so far, if at all? : Older people in poverty</v>
      </c>
      <c r="E143" s="14" t="str">
        <f>HYPERLINK("#'Full Results'!A1088", "1088")</f>
        <v>1088</v>
      </c>
      <c r="F143" t="s">
        <v>143</v>
      </c>
    </row>
    <row r="144" spans="3:6" x14ac:dyDescent="0.35">
      <c r="C144">
        <v>136</v>
      </c>
      <c r="D144" s="8" t="str">
        <f>HYPERLINK("#'Table 136'!A1", "In your view, how have the following groups been impacted by the Labour Government's decisions so far, if at all? : Working-age adults in poverty")</f>
        <v>In your view, how have the following groups been impacted by the Labour Government's decisions so far, if at all? : Working-age adults in poverty</v>
      </c>
      <c r="E144" s="14" t="str">
        <f>HYPERLINK("#'Full Results'!A1097", "1097")</f>
        <v>1097</v>
      </c>
      <c r="F144" t="s">
        <v>143</v>
      </c>
    </row>
    <row r="145" spans="3:6" x14ac:dyDescent="0.35">
      <c r="C145">
        <v>137</v>
      </c>
      <c r="D145" s="8" t="str">
        <f>HYPERLINK("#'Table 137'!A1", "In your view, how have the following groups been impacted by the Labour Government's decisions so far, if at all? : Families with children in poverty")</f>
        <v>In your view, how have the following groups been impacted by the Labour Government's decisions so far, if at all? : Families with children in poverty</v>
      </c>
      <c r="E145" s="14" t="str">
        <f>HYPERLINK("#'Full Results'!A1106", "1106")</f>
        <v>1106</v>
      </c>
      <c r="F145" t="s">
        <v>143</v>
      </c>
    </row>
    <row r="146" spans="3:6" x14ac:dyDescent="0.35">
      <c r="C146">
        <v>138</v>
      </c>
      <c r="D146" s="8" t="str">
        <f>HYPERLINK("#'Table 138'!A1", "Grid Summary: In your view, to what extent has the Labour Government prioritised helping the following groups since it came to power?")</f>
        <v>Grid Summary: In your view, to what extent has the Labour Government prioritised helping the following groups since it came to power?</v>
      </c>
      <c r="E146" s="7"/>
      <c r="F146" t="s">
        <v>143</v>
      </c>
    </row>
    <row r="147" spans="3:6" x14ac:dyDescent="0.35">
      <c r="C147">
        <v>139</v>
      </c>
      <c r="D147" s="8" t="str">
        <f>HYPERLINK("#'Table 139'!A1", "In your view, to what extent has the Labour Government prioritised helping the following groups since it came to power?: Families with children ")</f>
        <v xml:space="preserve">In your view, to what extent has the Labour Government prioritised helping the following groups since it came to power?: Families with children </v>
      </c>
      <c r="E147" s="14" t="str">
        <f>HYPERLINK("#'Full Results'!A1115", "1115")</f>
        <v>1115</v>
      </c>
      <c r="F147" t="s">
        <v>143</v>
      </c>
    </row>
    <row r="148" spans="3:6" x14ac:dyDescent="0.35">
      <c r="C148">
        <v>140</v>
      </c>
      <c r="D148" s="8" t="str">
        <f>HYPERLINK("#'Table 140'!A1", "In your view, to what extent has the Labour Government prioritised helping the following groups since it came to power?: Single people")</f>
        <v>In your view, to what extent has the Labour Government prioritised helping the following groups since it came to power?: Single people</v>
      </c>
      <c r="E148" s="14" t="str">
        <f>HYPERLINK("#'Full Results'!A1123", "1123")</f>
        <v>1123</v>
      </c>
      <c r="F148" t="s">
        <v>143</v>
      </c>
    </row>
    <row r="149" spans="3:6" x14ac:dyDescent="0.35">
      <c r="C149">
        <v>141</v>
      </c>
      <c r="D149" s="8" t="str">
        <f>HYPERLINK("#'Table 141'!A1", "In your view, to what extent has the Labour Government prioritised helping the following groups since it came to power?: Working adults")</f>
        <v>In your view, to what extent has the Labour Government prioritised helping the following groups since it came to power?: Working adults</v>
      </c>
      <c r="E149" s="14" t="str">
        <f>HYPERLINK("#'Full Results'!A1131", "1131")</f>
        <v>1131</v>
      </c>
      <c r="F149" t="s">
        <v>143</v>
      </c>
    </row>
    <row r="150" spans="3:6" x14ac:dyDescent="0.35">
      <c r="C150">
        <v>142</v>
      </c>
      <c r="D150" s="8" t="str">
        <f>HYPERLINK("#'Table 142'!A1", "In your view, to what extent has the Labour Government prioritised helping the following groups since it came to power?: Retired adults")</f>
        <v>In your view, to what extent has the Labour Government prioritised helping the following groups since it came to power?: Retired adults</v>
      </c>
      <c r="E150" s="14" t="str">
        <f>HYPERLINK("#'Full Results'!A1139", "1139")</f>
        <v>1139</v>
      </c>
      <c r="F150" t="s">
        <v>143</v>
      </c>
    </row>
    <row r="151" spans="3:6" x14ac:dyDescent="0.35">
      <c r="C151">
        <v>143</v>
      </c>
      <c r="D151" s="8" t="str">
        <f>HYPERLINK("#'Table 143'!A1", "In your view, to what extent has the Labour Government prioritised helping the following groups since it came to power?: Students")</f>
        <v>In your view, to what extent has the Labour Government prioritised helping the following groups since it came to power?: Students</v>
      </c>
      <c r="E151" s="14" t="str">
        <f>HYPERLINK("#'Full Results'!A1147", "1147")</f>
        <v>1147</v>
      </c>
      <c r="F151" t="s">
        <v>143</v>
      </c>
    </row>
    <row r="152" spans="3:6" x14ac:dyDescent="0.35">
      <c r="C152">
        <v>144</v>
      </c>
      <c r="D152" s="8" t="str">
        <f>HYPERLINK("#'Table 144'!A1", "In your view, to what extent has the Labour Government prioritised helping the following groups since it came to power?: People who are rich")</f>
        <v>In your view, to what extent has the Labour Government prioritised helping the following groups since it came to power?: People who are rich</v>
      </c>
      <c r="E152" s="14" t="str">
        <f>HYPERLINK("#'Full Results'!A1155", "1155")</f>
        <v>1155</v>
      </c>
      <c r="F152" t="s">
        <v>143</v>
      </c>
    </row>
    <row r="153" spans="3:6" x14ac:dyDescent="0.35">
      <c r="C153">
        <v>145</v>
      </c>
      <c r="D153" s="8" t="str">
        <f>HYPERLINK("#'Table 145'!A1", "In your view, to what extent has the Labour Government prioritised helping the following groups since it came to power?: People who are poor")</f>
        <v>In your view, to what extent has the Labour Government prioritised helping the following groups since it came to power?: People who are poor</v>
      </c>
      <c r="E153" s="14" t="str">
        <f>HYPERLINK("#'Full Results'!A1163", "1163")</f>
        <v>1163</v>
      </c>
      <c r="F153" t="s">
        <v>143</v>
      </c>
    </row>
    <row r="154" spans="3:6" x14ac:dyDescent="0.35">
      <c r="C154">
        <v>146</v>
      </c>
      <c r="D154" s="8" t="str">
        <f>HYPERLINK("#'Table 146'!A1", "In your view, to what extent has the Labour Government prioritised helping the following groups since it came to power?: Young people in general")</f>
        <v>In your view, to what extent has the Labour Government prioritised helping the following groups since it came to power?: Young people in general</v>
      </c>
      <c r="E154" s="14" t="str">
        <f>HYPERLINK("#'Full Results'!A1171", "1171")</f>
        <v>1171</v>
      </c>
      <c r="F154" t="s">
        <v>143</v>
      </c>
    </row>
    <row r="155" spans="3:6" x14ac:dyDescent="0.35">
      <c r="C155">
        <v>147</v>
      </c>
      <c r="D155" s="8" t="str">
        <f>HYPERLINK("#'Table 147'!A1", "In your view, to what extent has the Labour Government prioritised helping the following groups since it came to power?: Older people in general")</f>
        <v>In your view, to what extent has the Labour Government prioritised helping the following groups since it came to power?: Older people in general</v>
      </c>
      <c r="E155" s="14" t="str">
        <f>HYPERLINK("#'Full Results'!A1179", "1179")</f>
        <v>1179</v>
      </c>
      <c r="F155" t="s">
        <v>143</v>
      </c>
    </row>
    <row r="156" spans="3:6" x14ac:dyDescent="0.35">
      <c r="C156">
        <v>148</v>
      </c>
      <c r="D156" s="8" t="str">
        <f>HYPERLINK("#'Table 148'!A1", "In your view, to what extent has the Labour Government prioritised helping the following groups since it came to power?: Middle-aged people")</f>
        <v>In your view, to what extent has the Labour Government prioritised helping the following groups since it came to power?: Middle-aged people</v>
      </c>
      <c r="E156" s="14" t="str">
        <f>HYPERLINK("#'Full Results'!A1187", "1187")</f>
        <v>1187</v>
      </c>
      <c r="F156" t="s">
        <v>143</v>
      </c>
    </row>
    <row r="157" spans="3:6" x14ac:dyDescent="0.35">
      <c r="C157">
        <v>149</v>
      </c>
      <c r="D157" s="8" t="str">
        <f>HYPERLINK("#'Table 149'!A1", "In your view, to what extent has the Labour Government prioritised helping the following groups since it came to power?: Homeowners")</f>
        <v>In your view, to what extent has the Labour Government prioritised helping the following groups since it came to power?: Homeowners</v>
      </c>
      <c r="E157" s="14" t="str">
        <f>HYPERLINK("#'Full Results'!A1195", "1195")</f>
        <v>1195</v>
      </c>
      <c r="F157" t="s">
        <v>143</v>
      </c>
    </row>
    <row r="158" spans="3:6" x14ac:dyDescent="0.35">
      <c r="C158">
        <v>150</v>
      </c>
      <c r="D158" s="8" t="str">
        <f>HYPERLINK("#'Table 150'!A1", "In your view, to what extent has the Labour Government prioritised helping the following groups since it came to power?: Renters")</f>
        <v>In your view, to what extent has the Labour Government prioritised helping the following groups since it came to power?: Renters</v>
      </c>
      <c r="E158" s="14" t="str">
        <f>HYPERLINK("#'Full Results'!A1203", "1203")</f>
        <v>1203</v>
      </c>
      <c r="F158" t="s">
        <v>143</v>
      </c>
    </row>
    <row r="159" spans="3:6" x14ac:dyDescent="0.35">
      <c r="C159">
        <v>151</v>
      </c>
      <c r="D159" s="8" t="str">
        <f>HYPERLINK("#'Table 151'!A1", "In your view, to what extent has the Labour Government prioritised helping the following groups since it came to power?: Immigrants")</f>
        <v>In your view, to what extent has the Labour Government prioritised helping the following groups since it came to power?: Immigrants</v>
      </c>
      <c r="E159" s="14" t="str">
        <f>HYPERLINK("#'Full Results'!A1211", "1211")</f>
        <v>1211</v>
      </c>
      <c r="F159" t="s">
        <v>143</v>
      </c>
    </row>
    <row r="160" spans="3:6" x14ac:dyDescent="0.35">
      <c r="C160">
        <v>152</v>
      </c>
      <c r="D160" s="8" t="str">
        <f>HYPERLINK("#'Table 152'!A1", "In your view, to what extent has the Labour Government prioritised helping the following groups since it came to power?: People born and raised in the UK")</f>
        <v>In your view, to what extent has the Labour Government prioritised helping the following groups since it came to power?: People born and raised in the UK</v>
      </c>
      <c r="E160" s="14" t="str">
        <f>HYPERLINK("#'Full Results'!A1219", "1219")</f>
        <v>1219</v>
      </c>
      <c r="F160" t="s">
        <v>143</v>
      </c>
    </row>
    <row r="161" spans="3:6" x14ac:dyDescent="0.35">
      <c r="C161">
        <v>153</v>
      </c>
      <c r="D161" s="8" t="str">
        <f>HYPERLINK("#'Table 153'!A1", "In your view, to what extent has the Labour Government prioritised helping the following groups since it came to power?: Older people in poverty")</f>
        <v>In your view, to what extent has the Labour Government prioritised helping the following groups since it came to power?: Older people in poverty</v>
      </c>
      <c r="E161" s="14" t="str">
        <f>HYPERLINK("#'Full Results'!A1227", "1227")</f>
        <v>1227</v>
      </c>
      <c r="F161" t="s">
        <v>143</v>
      </c>
    </row>
    <row r="162" spans="3:6" x14ac:dyDescent="0.35">
      <c r="C162">
        <v>154</v>
      </c>
      <c r="D162" s="8" t="str">
        <f>HYPERLINK("#'Table 154'!A1", "In your view, to what extent has the Labour Government prioritised helping the following groups since it came to power?: Working-age adults in poverty")</f>
        <v>In your view, to what extent has the Labour Government prioritised helping the following groups since it came to power?: Working-age adults in poverty</v>
      </c>
      <c r="E162" s="14" t="str">
        <f>HYPERLINK("#'Full Results'!A1235", "1235")</f>
        <v>1235</v>
      </c>
      <c r="F162" t="s">
        <v>143</v>
      </c>
    </row>
    <row r="163" spans="3:6" x14ac:dyDescent="0.35">
      <c r="C163">
        <v>155</v>
      </c>
      <c r="D163" s="8" t="str">
        <f>HYPERLINK("#'Table 155'!A1", "In your view, to what extent has the Labour Government prioritised helping the following groups since it came to power?: Families with children in poverty")</f>
        <v>In your view, to what extent has the Labour Government prioritised helping the following groups since it came to power?: Families with children in poverty</v>
      </c>
      <c r="E163" s="14" t="str">
        <f>HYPERLINK("#'Full Results'!A1243", "1243")</f>
        <v>1243</v>
      </c>
      <c r="F163" t="s">
        <v>143</v>
      </c>
    </row>
    <row r="164" spans="3:6" x14ac:dyDescent="0.35">
      <c r="C164">
        <v>156</v>
      </c>
      <c r="D164" s="8" t="str">
        <f>HYPERLINK("#'Table 156'!A1", "Grid Summary: Since coming to power, the UK Labour Government has introduced the following policies. Please indicate to what extent you support or oppose these policies in the UK. ")</f>
        <v>Grid Summary: Since coming to power, the UK Labour Government has introduced the following policies. Please indicate to what extent you support or oppose these policies in the UK. </v>
      </c>
      <c r="E164" s="7"/>
      <c r="F164" t="s">
        <v>143</v>
      </c>
    </row>
    <row r="165" spans="3:6" x14ac:dyDescent="0.35">
      <c r="C165">
        <v>157</v>
      </c>
      <c r="D165" s="8" t="str">
        <f>HYPERLINK("#'Table 157'!A1", "Since coming to power, the UK Labour Government has introduced the following policies. Please indicate to what extent you support or oppose these policies in the UK. : Launched a state-owned energy investment and generation company (GB Energy)")</f>
        <v>Since coming to power, the UK Labour Government has introduced the following policies. Please indicate to what extent you support or oppose these policies in the UK. : Launched a state-owned energy investment and generation company (GB Energy)</v>
      </c>
      <c r="E165" s="14" t="str">
        <f>HYPERLINK("#'Full Results'!A1251", "1251")</f>
        <v>1251</v>
      </c>
      <c r="F165" t="s">
        <v>143</v>
      </c>
    </row>
    <row r="166" spans="3:6" x14ac:dyDescent="0.35">
      <c r="C166">
        <v>158</v>
      </c>
      <c r="D166" s="8" t="str">
        <f>HYPERLINK("#'Table 158'!A1", "Since coming to power, the UK Labour Government has introduced the following policies. Please indicate to what extent you support or oppose these policies in the UK. : Passed legislation to renationalise the railways")</f>
        <v>Since coming to power, the UK Labour Government has introduced the following policies. Please indicate to what extent you support or oppose these policies in the UK. : Passed legislation to renationalise the railways</v>
      </c>
      <c r="E166" s="14" t="str">
        <f>HYPERLINK("#'Full Results'!A1260", "1260")</f>
        <v>1260</v>
      </c>
      <c r="F166" t="s">
        <v>143</v>
      </c>
    </row>
    <row r="167" spans="3:6" x14ac:dyDescent="0.35">
      <c r="C167">
        <v>159</v>
      </c>
      <c r="D167" s="8" t="str">
        <f>HYPERLINK("#'Table 159'!A1", "Since coming to power, the UK Labour Government has introduced the following policies. Please indicate to what extent you support or oppose these policies in the UK. : Introduced a law to enhance the rights of people who rent, including banning n...")</f>
        <v>Since coming to power, the UK Labour Government has introduced the following policies. Please indicate to what extent you support or oppose these policies in the UK. : Introduced a law to enhance the rights of people who rent, including banning n...</v>
      </c>
      <c r="E167" s="14" t="str">
        <f>HYPERLINK("#'Full Results'!A1269", "1269")</f>
        <v>1269</v>
      </c>
      <c r="F167" t="s">
        <v>143</v>
      </c>
    </row>
    <row r="168" spans="3:6" x14ac:dyDescent="0.35">
      <c r="C168">
        <v>160</v>
      </c>
      <c r="D168" s="8" t="str">
        <f>HYPERLINK("#'Table 160'!A1", "Since coming to power, the UK Labour Government has introduced the following policies. Please indicate to what extent you support or oppose these policies in the UK. : Raised the National Living Wage for over-21s (the minimum wage) by 6.7% from A...")</f>
        <v>Since coming to power, the UK Labour Government has introduced the following policies. Please indicate to what extent you support or oppose these policies in the UK. : Raised the National Living Wage for over-21s (the minimum wage) by 6.7% from A...</v>
      </c>
      <c r="E168" s="14" t="str">
        <f>HYPERLINK("#'Full Results'!A1278", "1278")</f>
        <v>1278</v>
      </c>
      <c r="F168" t="s">
        <v>143</v>
      </c>
    </row>
    <row r="169" spans="3:6" x14ac:dyDescent="0.35">
      <c r="C169">
        <v>161</v>
      </c>
      <c r="D169" s="8" t="str">
        <f>HYPERLINK("#'Table 161'!A1", "Since coming to power, the UK Labour Government has introduced the following policies. Please indicate to what extent you support or oppose these policies in the UK. : Introduced planning reforms to make it easier to build houses and infrastructure")</f>
        <v>Since coming to power, the UK Labour Government has introduced the following policies. Please indicate to what extent you support or oppose these policies in the UK. : Introduced planning reforms to make it easier to build houses and infrastructure</v>
      </c>
      <c r="E169" s="14" t="str">
        <f>HYPERLINK("#'Full Results'!A1287", "1287")</f>
        <v>1287</v>
      </c>
      <c r="F169" t="s">
        <v>143</v>
      </c>
    </row>
    <row r="170" spans="3:6" x14ac:dyDescent="0.35">
      <c r="C170">
        <v>162</v>
      </c>
      <c r="D170" s="8" t="str">
        <f>HYPERLINK("#'Table 162'!A1", "Since coming to power, the UK Labour Government has introduced the following policies. Please indicate to what extent you support or oppose these policies in the UK. : Introduced legislation to increase workers’ rights, including on sick pay, fle...")</f>
        <v>Since coming to power, the UK Labour Government has introduced the following policies. Please indicate to what extent you support or oppose these policies in the UK. : Introduced legislation to increase workers’ rights, including on sick pay, fle...</v>
      </c>
      <c r="E170" s="14" t="str">
        <f>HYPERLINK("#'Full Results'!A1296", "1296")</f>
        <v>1296</v>
      </c>
      <c r="F170" t="s">
        <v>143</v>
      </c>
    </row>
    <row r="171" spans="3:6" x14ac:dyDescent="0.35">
      <c r="C171">
        <v>163</v>
      </c>
      <c r="D171" s="8" t="str">
        <f>HYPERLINK("#'Table 163'!A1", "Since coming to power, the UK Labour Government has introduced the following policies. Please indicate to what extent you support or oppose these policies in the UK. : Ended Winter Fuel Payments for most pensioners")</f>
        <v>Since coming to power, the UK Labour Government has introduced the following policies. Please indicate to what extent you support or oppose these policies in the UK. : Ended Winter Fuel Payments for most pensioners</v>
      </c>
      <c r="E171" s="14" t="str">
        <f>HYPERLINK("#'Full Results'!A1305", "1305")</f>
        <v>1305</v>
      </c>
      <c r="F171" t="s">
        <v>143</v>
      </c>
    </row>
    <row r="172" spans="3:6" x14ac:dyDescent="0.35">
      <c r="C172">
        <v>164</v>
      </c>
      <c r="D172" s="8" t="str">
        <f>HYPERLINK("#'Table 164'!A1", "Since coming to power, the UK Labour Government has introduced the following policies. Please indicate to what extent you support or oppose these policies in the UK. : Increased employer National Insurance Contributions (NICs)")</f>
        <v>Since coming to power, the UK Labour Government has introduced the following policies. Please indicate to what extent you support or oppose these policies in the UK. : Increased employer National Insurance Contributions (NICs)</v>
      </c>
      <c r="E172" s="14" t="str">
        <f>HYPERLINK("#'Full Results'!A1314", "1314")</f>
        <v>1314</v>
      </c>
      <c r="F172" t="s">
        <v>143</v>
      </c>
    </row>
    <row r="173" spans="3:6" x14ac:dyDescent="0.35">
      <c r="C173">
        <v>165</v>
      </c>
      <c r="D173" s="8" t="str">
        <f>HYPERLINK("#'Table 165'!A1", "Grid Summary: Since coming to power, the UK Labour Government has introduced the following policies. Please indicate to what extent you support or oppose these policies in the UK. ")</f>
        <v>Grid Summary: Since coming to power, the UK Labour Government has introduced the following policies. Please indicate to what extent you support or oppose these policies in the UK. </v>
      </c>
      <c r="E173" s="7"/>
      <c r="F173" t="s">
        <v>143</v>
      </c>
    </row>
    <row r="174" spans="3:6" x14ac:dyDescent="0.35">
      <c r="C174">
        <v>166</v>
      </c>
      <c r="D174" s="8" t="str">
        <f>HYPERLINK("#'Table 166'!A1", "Since coming to power, the UK Labour Government has introduced the following policies. Please indicate to what extent you support or oppose these policies in the UK. : Introduced VAT on private schools")</f>
        <v>Since coming to power, the UK Labour Government has introduced the following policies. Please indicate to what extent you support or oppose these policies in the UK. : Introduced VAT on private schools</v>
      </c>
      <c r="E174" s="14" t="str">
        <f>HYPERLINK("#'Full Results'!A1323", "1323")</f>
        <v>1323</v>
      </c>
      <c r="F174" t="s">
        <v>143</v>
      </c>
    </row>
    <row r="175" spans="3:6" x14ac:dyDescent="0.35">
      <c r="C175">
        <v>167</v>
      </c>
      <c r="D175" s="8" t="str">
        <f>HYPERLINK("#'Table 167'!A1", "Since coming to power, the UK Labour Government has introduced the following policies. Please indicate to what extent you support or oppose these policies in the UK. ...309: No increases to income tax, employee national insurance or VAT")</f>
        <v>Since coming to power, the UK Labour Government has introduced the following policies. Please indicate to what extent you support or oppose these policies in the UK. ...309: No increases to income tax, employee national insurance or VAT</v>
      </c>
      <c r="E175" s="14" t="str">
        <f>HYPERLINK("#'Full Results'!A1332", "1332")</f>
        <v>1332</v>
      </c>
      <c r="F175" t="s">
        <v>143</v>
      </c>
    </row>
    <row r="176" spans="3:6" x14ac:dyDescent="0.35">
      <c r="C176">
        <v>168</v>
      </c>
      <c r="D176" s="8" t="str">
        <f>HYPERLINK("#'Table 168'!A1", "Since coming to power, the UK Labour Government has introduced the following policies. Please indicate to what extent you support or oppose these policies in the UK. : Delivered 200,000 extra NHS appointments")</f>
        <v>Since coming to power, the UK Labour Government has introduced the following policies. Please indicate to what extent you support or oppose these policies in the UK. : Delivered 200,000 extra NHS appointments</v>
      </c>
      <c r="E176" s="14" t="str">
        <f>HYPERLINK("#'Full Results'!A1341", "1341")</f>
        <v>1341</v>
      </c>
      <c r="F176" t="s">
        <v>143</v>
      </c>
    </row>
    <row r="177" spans="3:6" x14ac:dyDescent="0.35">
      <c r="C177">
        <v>169</v>
      </c>
      <c r="D177" s="8" t="str">
        <f>HYPERLINK("#'Table 169'!A1", "Since coming to power, the UK Labour Government has introduced the following policies. Please indicate to what extent you support or oppose these policies in the UK. : Decided not to compensate women affected by previous increases to the rising s...")</f>
        <v>Since coming to power, the UK Labour Government has introduced the following policies. Please indicate to what extent you support or oppose these policies in the UK. : Decided not to compensate women affected by previous increases to the rising s...</v>
      </c>
      <c r="E177" s="14" t="str">
        <f>HYPERLINK("#'Full Results'!A1350", "1350")</f>
        <v>1350</v>
      </c>
      <c r="F177" t="s">
        <v>143</v>
      </c>
    </row>
    <row r="178" spans="3:6" x14ac:dyDescent="0.35">
      <c r="C178">
        <v>170</v>
      </c>
      <c r="D178" s="25" t="str">
        <f>HYPERLINK("#'Table 170'!A1", "Since coming to power, the UK Labour Government has introduced the following policies. Please indicate to what extent you support or oppose these policies in the UK. : Kept the triple lock in place, so tha...")</f>
        <v>Since coming to power, the UK Labour Government has introduced the following policies. Please indicate to what extent you support or oppose these policies in the UK. : Kept the triple lock in place, so tha...</v>
      </c>
      <c r="E178" s="14" t="str">
        <f>HYPERLINK("#'Full Results'!A1359", "1359")</f>
        <v>1359</v>
      </c>
      <c r="F178" t="s">
        <v>143</v>
      </c>
    </row>
    <row r="179" spans="3:6" x14ac:dyDescent="0.35">
      <c r="C179">
        <v>171</v>
      </c>
      <c r="D179" s="8" t="str">
        <f>HYPERLINK("#'Table 171'!A1", "Since coming to power, the UK Labour Government has introduced the following policies. Please indicate to what extent you support or oppose these policies in the UK. : Introduced welfare reforms aimed at getting more people into work and cutting ...")</f>
        <v>Since coming to power, the UK Labour Government has introduced the following policies. Please indicate to what extent you support or oppose these policies in the UK. : Introduced welfare reforms aimed at getting more people into work and cutting ...</v>
      </c>
      <c r="E179" s="14" t="str">
        <f>HYPERLINK("#'Full Results'!A1368", "1368")</f>
        <v>1368</v>
      </c>
      <c r="F179" t="s">
        <v>143</v>
      </c>
    </row>
    <row r="180" spans="3:6" x14ac:dyDescent="0.35">
      <c r="C180">
        <v>173</v>
      </c>
      <c r="D180" s="8" t="str">
        <f>HYPERLINK("#'Table 173'!A1", "Since coming to power, the UK Labour Government has introduced the following policies. Please indicate to what extent you support or oppose these policies in the UK. : Cut the international aid budget to pay for increased defence spending")</f>
        <v>Since coming to power, the UK Labour Government has introduced the following policies. Please indicate to what extent you support or oppose these policies in the UK. : Cut the international aid budget to pay for increased defence spending</v>
      </c>
      <c r="E180" s="14" t="str">
        <f>HYPERLINK("#'Full Results'!A1386", "1386")</f>
        <v>1386</v>
      </c>
      <c r="F180" t="s">
        <v>143</v>
      </c>
    </row>
    <row r="181" spans="3:6" x14ac:dyDescent="0.35">
      <c r="C181">
        <v>174</v>
      </c>
      <c r="D181" s="8" t="str">
        <f>HYPERLINK("#'Table 174'!A1", "You said that you oppose ending Winter Fuel Payments for most pensioners in the UK, what are your reasons for this? Select all that apply")</f>
        <v>You said that you oppose ending Winter Fuel Payments for most pensioners in the UK, what are your reasons for this? Select all that apply</v>
      </c>
      <c r="E181" s="14" t="str">
        <f>HYPERLINK("#'Full Results'!A1395", "1395")</f>
        <v>1395</v>
      </c>
      <c r="F181" t="s">
        <v>365</v>
      </c>
    </row>
    <row r="182" spans="3:6" x14ac:dyDescent="0.35">
      <c r="C182">
        <v>175</v>
      </c>
      <c r="D182" s="8" t="str">
        <f>HYPERLINK("#'Table 175'!A1", "You said that you support ending Winter Fuel Payments for most pensioners in the UK, what are your reasons for this? Select all that apply")</f>
        <v>You said that you support ending Winter Fuel Payments for most pensioners in the UK, what are your reasons for this? Select all that apply</v>
      </c>
      <c r="E182" s="14" t="str">
        <f>HYPERLINK("#'Full Results'!A1408", "1408")</f>
        <v>1408</v>
      </c>
      <c r="F182" t="s">
        <v>378</v>
      </c>
    </row>
    <row r="183" spans="3:6" x14ac:dyDescent="0.35">
      <c r="C183">
        <v>176</v>
      </c>
      <c r="D183" s="8" t="str">
        <f>HYPERLINK("#'Table 176'!A1", "Grid Summary: In your opinion, do most older people have it better or worse off than other people in the UK in the following ways?")</f>
        <v>Grid Summary: In your opinion, do most older people have it better or worse off than other people in the UK in the following ways?</v>
      </c>
      <c r="E183" s="7"/>
      <c r="F183" t="s">
        <v>97</v>
      </c>
    </row>
    <row r="184" spans="3:6" x14ac:dyDescent="0.35">
      <c r="C184">
        <v>177</v>
      </c>
      <c r="D184" s="8" t="str">
        <f>HYPERLINK("#'Table 177'!A1", "In your opinion, do most older people have it better or worse off than other people in the UK in the following ways?: In general")</f>
        <v>In your opinion, do most older people have it better or worse off than other people in the UK in the following ways?: In general</v>
      </c>
      <c r="E184" s="14" t="str">
        <f>HYPERLINK("#'Full Results'!A1424", "1424")</f>
        <v>1424</v>
      </c>
      <c r="F184" t="s">
        <v>97</v>
      </c>
    </row>
    <row r="185" spans="3:6" x14ac:dyDescent="0.35">
      <c r="C185">
        <v>178</v>
      </c>
      <c r="D185" s="8" t="str">
        <f>HYPERLINK("#'Table 178'!A1", "In your opinion, do most older people have it better or worse off than other people in the UK in the following ways?: Financial stability")</f>
        <v>In your opinion, do most older people have it better or worse off than other people in the UK in the following ways?: Financial stability</v>
      </c>
      <c r="E185" s="14" t="str">
        <f>HYPERLINK("#'Full Results'!A1433", "1433")</f>
        <v>1433</v>
      </c>
      <c r="F185" t="s">
        <v>97</v>
      </c>
    </row>
    <row r="186" spans="3:6" x14ac:dyDescent="0.35">
      <c r="C186">
        <v>179</v>
      </c>
      <c r="D186" s="8" t="str">
        <f>HYPERLINK("#'Table 179'!A1", "In your opinion, do most older people have it better or worse off than other people in the UK in the following ways?: Living standards")</f>
        <v>In your opinion, do most older people have it better or worse off than other people in the UK in the following ways?: Living standards</v>
      </c>
      <c r="E186" s="14" t="str">
        <f>HYPERLINK("#'Full Results'!A1442", "1442")</f>
        <v>1442</v>
      </c>
      <c r="F186" t="s">
        <v>97</v>
      </c>
    </row>
    <row r="187" spans="3:6" x14ac:dyDescent="0.35">
      <c r="C187">
        <v>180</v>
      </c>
      <c r="D187" s="8" t="str">
        <f>HYPERLINK("#'Table 180'!A1", "In your opinion, do most older people have it better or worse off than other people in the UK in the following ways?: Levels of home ownership")</f>
        <v>In your opinion, do most older people have it better or worse off than other people in the UK in the following ways?: Levels of home ownership</v>
      </c>
      <c r="E187" s="14" t="str">
        <f>HYPERLINK("#'Full Results'!A1451", "1451")</f>
        <v>1451</v>
      </c>
      <c r="F187" t="s">
        <v>97</v>
      </c>
    </row>
    <row r="188" spans="3:6" x14ac:dyDescent="0.35">
      <c r="C188">
        <v>181</v>
      </c>
      <c r="D188" s="8" t="str">
        <f>HYPERLINK("#'Table 181'!A1", "Grid Summary: Thinking about older people in the UK in general, how would you describe their lives?")</f>
        <v>Grid Summary: Thinking about older people in the UK in general, how would you describe their lives?</v>
      </c>
      <c r="E188" s="7"/>
      <c r="F188" t="s">
        <v>97</v>
      </c>
    </row>
    <row r="189" spans="3:6" x14ac:dyDescent="0.35">
      <c r="C189">
        <v>182</v>
      </c>
      <c r="D189" s="8" t="str">
        <f>HYPERLINK("#'Table 182'!A1", "Thinking about older people in the UK in general, how would you describe their lives?: Sociable|Isolated")</f>
        <v>Thinking about older people in the UK in general, how would you describe their lives?: Sociable|Isolated</v>
      </c>
      <c r="E189" s="14" t="str">
        <f>HYPERLINK("#'Full Results'!A1460", "1460")</f>
        <v>1460</v>
      </c>
      <c r="F189" t="s">
        <v>97</v>
      </c>
    </row>
    <row r="190" spans="3:6" x14ac:dyDescent="0.35">
      <c r="C190">
        <v>183</v>
      </c>
      <c r="D190" s="8" t="str">
        <f>HYPERLINK("#'Table 183'!A1", "Thinking about older people in the UK in general, how would you describe their lives?: Stable|Struggling")</f>
        <v>Thinking about older people in the UK in general, how would you describe their lives?: Stable|Struggling</v>
      </c>
      <c r="E190" s="14" t="str">
        <f>HYPERLINK("#'Full Results'!A1468", "1468")</f>
        <v>1468</v>
      </c>
      <c r="F190" t="s">
        <v>97</v>
      </c>
    </row>
    <row r="191" spans="3:6" x14ac:dyDescent="0.35">
      <c r="C191">
        <v>184</v>
      </c>
      <c r="D191" s="8" t="str">
        <f>HYPERLINK("#'Table 184'!A1", "Thinking about older people in the UK in general, how would you describe their lives?: Healthy|Unhealthy")</f>
        <v>Thinking about older people in the UK in general, how would you describe their lives?: Healthy|Unhealthy</v>
      </c>
      <c r="E191" s="14" t="str">
        <f>HYPERLINK("#'Full Results'!A1476", "1476")</f>
        <v>1476</v>
      </c>
      <c r="F191" t="s">
        <v>97</v>
      </c>
    </row>
    <row r="192" spans="3:6" x14ac:dyDescent="0.35">
      <c r="C192">
        <v>185</v>
      </c>
      <c r="D192" s="8" t="str">
        <f>HYPERLINK("#'Table 185'!A1", "Thinking about older people in the UK in general, how would you describe their lives?: Dependent|Independent")</f>
        <v>Thinking about older people in the UK in general, how would you describe their lives?: Dependent|Independent</v>
      </c>
      <c r="E192" s="14" t="str">
        <f>HYPERLINK("#'Full Results'!A1484", "1484")</f>
        <v>1484</v>
      </c>
      <c r="F192" t="s">
        <v>97</v>
      </c>
    </row>
    <row r="193" spans="3:6" x14ac:dyDescent="0.35">
      <c r="C193">
        <v>186</v>
      </c>
      <c r="D193" s="8" t="str">
        <f>HYPERLINK("#'Table 186'!A1", "Thinking about older people in the UK in general, how would you describe their lives?: Respected|Disrespected")</f>
        <v>Thinking about older people in the UK in general, how would you describe their lives?: Respected|Disrespected</v>
      </c>
      <c r="E193" s="14" t="str">
        <f>HYPERLINK("#'Full Results'!A1492", "1492")</f>
        <v>1492</v>
      </c>
      <c r="F193" t="s">
        <v>97</v>
      </c>
    </row>
    <row r="194" spans="3:6" x14ac:dyDescent="0.35">
      <c r="C194">
        <v>187</v>
      </c>
      <c r="D194" s="8" t="str">
        <f>HYPERLINK("#'Table 187'!A1", "What are the biggest challenges currently facing older people in the UK? Select up to three.")</f>
        <v>What are the biggest challenges currently facing older people in the UK? Select up to three.</v>
      </c>
      <c r="E194" s="14" t="str">
        <f>HYPERLINK("#'Full Results'!A1500", "1500")</f>
        <v>1500</v>
      </c>
      <c r="F194" t="s">
        <v>97</v>
      </c>
    </row>
    <row r="195" spans="3:6" x14ac:dyDescent="0.35">
      <c r="C195">
        <v>188</v>
      </c>
      <c r="D195" s="8" t="str">
        <f>HYPERLINK("#'Table 188'!A1", "Grid Summary: To what extent do you agree or disagree with the following?")</f>
        <v>Grid Summary: To what extent do you agree or disagree with the following?</v>
      </c>
      <c r="E195" s="7"/>
      <c r="F195" t="s">
        <v>97</v>
      </c>
    </row>
    <row r="196" spans="3:6" x14ac:dyDescent="0.35">
      <c r="C196">
        <v>189</v>
      </c>
      <c r="D196" s="8" t="str">
        <f>HYPERLINK("#'Table 189'!A1", "To what extent do you agree or disagree with the following?: Older people in the UK deserve more support and attention from society than they currently receive.")</f>
        <v>To what extent do you agree or disagree with the following?: Older people in the UK deserve more support and attention from society than they currently receive.</v>
      </c>
      <c r="E196" s="14" t="str">
        <f>HYPERLINK("#'Full Results'!A1521", "1521")</f>
        <v>1521</v>
      </c>
      <c r="F196" t="s">
        <v>97</v>
      </c>
    </row>
    <row r="197" spans="3:6" x14ac:dyDescent="0.35">
      <c r="C197">
        <v>190</v>
      </c>
      <c r="D197" s="8" t="str">
        <f>HYPERLINK("#'Table 190'!A1", "To what extent do you agree or disagree with the following?: Older people in the UK deserve more support and attention from the Government than they currently receive.")</f>
        <v>To what extent do you agree or disagree with the following?: Older people in the UK deserve more support and attention from the Government than they currently receive.</v>
      </c>
      <c r="E197" s="14" t="str">
        <f>HYPERLINK("#'Full Results'!A1532", "1532")</f>
        <v>1532</v>
      </c>
      <c r="F197" t="s">
        <v>97</v>
      </c>
    </row>
    <row r="198" spans="3:6" x14ac:dyDescent="0.35">
      <c r="C198">
        <v>191</v>
      </c>
      <c r="D198" s="8" t="str">
        <f>HYPERLINK("#'Table 191'!A1", "To what extent do you agree or disagree with the following?: Politicians care too much about looking after older people in the UK.")</f>
        <v>To what extent do you agree or disagree with the following?: Politicians care too much about looking after older people in the UK.</v>
      </c>
      <c r="E198" s="14" t="str">
        <f>HYPERLINK("#'Full Results'!A1543", "1543")</f>
        <v>1543</v>
      </c>
      <c r="F198" t="s">
        <v>97</v>
      </c>
    </row>
    <row r="199" spans="3:6" x14ac:dyDescent="0.35">
      <c r="C199">
        <v>192</v>
      </c>
      <c r="D199" s="8" t="str">
        <f>HYPERLINK("#'Table 192'!A1", "To what extent do you agree or disagree with the following?: Life is getting more difficult for older people in the UK than it used to be.")</f>
        <v>To what extent do you agree or disagree with the following?: Life is getting more difficult for older people in the UK than it used to be.</v>
      </c>
      <c r="E199" s="14" t="str">
        <f>HYPERLINK("#'Full Results'!A1554", "1554")</f>
        <v>1554</v>
      </c>
      <c r="F199" t="s">
        <v>97</v>
      </c>
    </row>
    <row r="200" spans="3:6" x14ac:dyDescent="0.35">
      <c r="C200">
        <v>193</v>
      </c>
      <c r="D200" s="8" t="str">
        <f>HYPERLINK("#'Table 193'!A1", "To what extent do you agree or disagree with the following?: The Government has a role to play in ensuring that older people maintain a decent standard of living")</f>
        <v>To what extent do you agree or disagree with the following?: The Government has a role to play in ensuring that older people maintain a decent standard of living</v>
      </c>
      <c r="E200" s="14" t="str">
        <f>HYPERLINK("#'Full Results'!A1565", "1565")</f>
        <v>1565</v>
      </c>
      <c r="F200" t="s">
        <v>97</v>
      </c>
    </row>
    <row r="201" spans="3:6" x14ac:dyDescent="0.35">
      <c r="C201">
        <v>194</v>
      </c>
      <c r="D201" s="8" t="str">
        <f>HYPERLINK("#'Table 194'!A1", "To what extent do you agree or disagree with the following?: The Government should do more to ensure that older people maintain a decent standard of living")</f>
        <v>To what extent do you agree or disagree with the following?: The Government should do more to ensure that older people maintain a decent standard of living</v>
      </c>
      <c r="E201" s="14" t="str">
        <f>HYPERLINK("#'Full Results'!A1576", "1576")</f>
        <v>1576</v>
      </c>
      <c r="F201" t="s">
        <v>97</v>
      </c>
    </row>
    <row r="202" spans="3:6" x14ac:dyDescent="0.35">
      <c r="C202">
        <v>195</v>
      </c>
      <c r="D202" s="8" t="str">
        <f>HYPERLINK("#'Table 195'!A1", " Before today, how aware were you of the issue of older people living in poverty in the UK?")</f>
        <v xml:space="preserve"> Before today, how aware were you of the issue of older people living in poverty in the UK?</v>
      </c>
      <c r="E202" s="14" t="str">
        <f>HYPERLINK("#'Full Results'!A1587", "1587")</f>
        <v>1587</v>
      </c>
      <c r="F202" t="s">
        <v>97</v>
      </c>
    </row>
    <row r="203" spans="3:6" x14ac:dyDescent="0.35">
      <c r="C203">
        <v>196</v>
      </c>
      <c r="D203" s="8" t="str">
        <f>HYPERLINK("#'Table 196'!A1", "Which of the following has a role to play in addressing older people living in poverty in the UK? Select any which apply")</f>
        <v>Which of the following has a role to play in addressing older people living in poverty in the UK? Select any which apply</v>
      </c>
      <c r="E203" s="14" t="str">
        <f>HYPERLINK("#'Full Results'!A1595", "1595")</f>
        <v>1595</v>
      </c>
      <c r="F203" t="s">
        <v>97</v>
      </c>
    </row>
    <row r="204" spans="3:6" x14ac:dyDescent="0.35">
      <c r="C204">
        <v>197</v>
      </c>
      <c r="D204" s="8" t="str">
        <f>HYPERLINK("#'Table 197'!A1", "As far as you are aware, what has led to rising levels of older people living in poverty? Select all that apply.")</f>
        <v>As far as you are aware, what has led to rising levels of older people living in poverty? Select all that apply.</v>
      </c>
      <c r="E204" s="14" t="str">
        <f>HYPERLINK("#'Full Results'!A1610", "1610")</f>
        <v>1610</v>
      </c>
      <c r="F204" t="s">
        <v>97</v>
      </c>
    </row>
    <row r="205" spans="3:6" x14ac:dyDescent="0.35">
      <c r="C205">
        <v>198</v>
      </c>
      <c r="D205" s="8" t="str">
        <f>HYPERLINK("#'Table 198'!A1", "What are the biggest challenges currently facing older people living in poverty? Select up to three.")</f>
        <v>What are the biggest challenges currently facing older people living in poverty? Select up to three.</v>
      </c>
      <c r="E205" s="14" t="str">
        <f>HYPERLINK("#'Full Results'!A1625", "1625")</f>
        <v>1625</v>
      </c>
      <c r="F205" t="s">
        <v>97</v>
      </c>
    </row>
    <row r="206" spans="3:6" x14ac:dyDescent="0.35">
      <c r="C206">
        <v>199</v>
      </c>
      <c r="D206" s="8" t="str">
        <f>HYPERLINK("#'Table 199'!A1", "Grid Summary: To what extent do you expect the following policies to be good or bad, or make no difference either way, for people over 65? ")</f>
        <v>Grid Summary: To what extent do you expect the following policies to be good or bad, or make no difference either way, for people over 65? </v>
      </c>
      <c r="E206" s="7"/>
      <c r="F206" t="s">
        <v>97</v>
      </c>
    </row>
    <row r="207" spans="3:6" x14ac:dyDescent="0.35">
      <c r="C207">
        <v>200</v>
      </c>
      <c r="D207" s="8" t="str">
        <f>HYPERLINK("#'Table 200'!A1", "To what extent do you expect the following policies to be good or bad, or make no difference either way, for people over 65? : Launched a state-owned energy investment and generation company (GB Energy)")</f>
        <v>To what extent do you expect the following policies to be good or bad, or make no difference either way, for people over 65? : Launched a state-owned energy investment and generation company (GB Energy)</v>
      </c>
      <c r="E207" s="14" t="str">
        <f>HYPERLINK("#'Full Results'!A1645", "1645")</f>
        <v>1645</v>
      </c>
      <c r="F207" t="s">
        <v>97</v>
      </c>
    </row>
    <row r="208" spans="3:6" x14ac:dyDescent="0.35">
      <c r="C208">
        <v>201</v>
      </c>
      <c r="D208" s="8" t="str">
        <f>HYPERLINK("#'Table 201'!A1", "To what extent do you expect the following policies to be good or bad, or make no difference either way, for people over 65? : Passed legislation to renationalise the railways")</f>
        <v>To what extent do you expect the following policies to be good or bad, or make no difference either way, for people over 65? : Passed legislation to renationalise the railways</v>
      </c>
      <c r="E208" s="14" t="str">
        <f>HYPERLINK("#'Full Results'!A1654", "1654")</f>
        <v>1654</v>
      </c>
      <c r="F208" t="s">
        <v>97</v>
      </c>
    </row>
    <row r="209" spans="3:6" x14ac:dyDescent="0.35">
      <c r="C209">
        <v>202</v>
      </c>
      <c r="D209" s="8" t="str">
        <f>HYPERLINK("#'Table 202'!A1", "To what extent do you expect the following policies to be good or bad, or make no difference either way, for people over 65? : Introduced a law to enhance the rights of people who rent, including banning no-fault evictions")</f>
        <v>To what extent do you expect the following policies to be good or bad, or make no difference either way, for people over 65? : Introduced a law to enhance the rights of people who rent, including banning no-fault evictions</v>
      </c>
      <c r="E209" s="14" t="str">
        <f>HYPERLINK("#'Full Results'!A1663", "1663")</f>
        <v>1663</v>
      </c>
      <c r="F209" t="s">
        <v>97</v>
      </c>
    </row>
    <row r="210" spans="3:6" x14ac:dyDescent="0.35">
      <c r="C210">
        <v>203</v>
      </c>
      <c r="D210" s="8" t="str">
        <f>HYPERLINK("#'Table 203'!A1", "To what extent do you expect the following policies to be good or bad, or make no difference either way, for people over 65? : Raised the National Living Wage for over-21s (the minimum wage) by 6.7% from April 2025")</f>
        <v>To what extent do you expect the following policies to be good or bad, or make no difference either way, for people over 65? : Raised the National Living Wage for over-21s (the minimum wage) by 6.7% from April 2025</v>
      </c>
      <c r="E210" s="14" t="str">
        <f>HYPERLINK("#'Full Results'!A1672", "1672")</f>
        <v>1672</v>
      </c>
      <c r="F210" t="s">
        <v>97</v>
      </c>
    </row>
    <row r="211" spans="3:6" x14ac:dyDescent="0.35">
      <c r="C211">
        <v>204</v>
      </c>
      <c r="D211" s="8" t="str">
        <f>HYPERLINK("#'Table 204'!A1", "To what extent do you expect the following policies to be good or bad, or make no difference either way, for people over 65? : Introduced planning reforms to make it easier to build houses and infrastructure")</f>
        <v>To what extent do you expect the following policies to be good or bad, or make no difference either way, for people over 65? : Introduced planning reforms to make it easier to build houses and infrastructure</v>
      </c>
      <c r="E211" s="14" t="str">
        <f>HYPERLINK("#'Full Results'!A1681", "1681")</f>
        <v>1681</v>
      </c>
      <c r="F211" t="s">
        <v>97</v>
      </c>
    </row>
    <row r="212" spans="3:6" x14ac:dyDescent="0.35">
      <c r="C212">
        <v>205</v>
      </c>
      <c r="D212" s="8" t="str">
        <f>HYPERLINK("#'Table 205'!A1", "To what extent do you expect the following policies to be good or bad, or make no difference either way, for people over 65? : Introduced legislation to increase workers’ rights, including on sick pay, flexible working and protection from unfair ...")</f>
        <v>To what extent do you expect the following policies to be good or bad, or make no difference either way, for people over 65? : Introduced legislation to increase workers’ rights, including on sick pay, flexible working and protection from unfair ...</v>
      </c>
      <c r="E212" s="14" t="str">
        <f>HYPERLINK("#'Full Results'!A1690", "1690")</f>
        <v>1690</v>
      </c>
      <c r="F212" t="s">
        <v>97</v>
      </c>
    </row>
    <row r="213" spans="3:6" x14ac:dyDescent="0.35">
      <c r="C213">
        <v>206</v>
      </c>
      <c r="D213" s="8" t="str">
        <f>HYPERLINK("#'Table 206'!A1", "To what extent do you expect the following policies to be good or bad, or make no difference either way, for people over 65? : Ended Winter Fuel Payments for most pensioners")</f>
        <v>To what extent do you expect the following policies to be good or bad, or make no difference either way, for people over 65? : Ended Winter Fuel Payments for most pensioners</v>
      </c>
      <c r="E213" s="14" t="str">
        <f>HYPERLINK("#'Full Results'!A1699", "1699")</f>
        <v>1699</v>
      </c>
      <c r="F213" t="s">
        <v>97</v>
      </c>
    </row>
    <row r="214" spans="3:6" x14ac:dyDescent="0.35">
      <c r="C214">
        <v>207</v>
      </c>
      <c r="D214" s="8" t="str">
        <f>HYPERLINK("#'Table 207'!A1", "To what extent do you expect the following policies to be good or bad, or make no difference either way, for people over 65? : Increased employer National Insurance Contributions (NICs)")</f>
        <v>To what extent do you expect the following policies to be good or bad, or make no difference either way, for people over 65? : Increased employer National Insurance Contributions (NICs)</v>
      </c>
      <c r="E214" s="14" t="str">
        <f>HYPERLINK("#'Full Results'!A1708", "1708")</f>
        <v>1708</v>
      </c>
      <c r="F214" t="s">
        <v>97</v>
      </c>
    </row>
    <row r="215" spans="3:6" x14ac:dyDescent="0.35">
      <c r="C215">
        <v>208</v>
      </c>
      <c r="D215" s="8" t="str">
        <f>HYPERLINK("#'Table 208'!A1", "To what extent do you expect the following policies to be good or bad, or make no difference either way, for people over 65? : Introduced VAT on private schools")</f>
        <v>To what extent do you expect the following policies to be good or bad, or make no difference either way, for people over 65? : Introduced VAT on private schools</v>
      </c>
      <c r="E215" s="14" t="str">
        <f>HYPERLINK("#'Full Results'!A1717", "1717")</f>
        <v>1717</v>
      </c>
      <c r="F215" t="s">
        <v>97</v>
      </c>
    </row>
    <row r="216" spans="3:6" x14ac:dyDescent="0.35">
      <c r="C216">
        <v>209</v>
      </c>
      <c r="D216" s="8" t="str">
        <f>HYPERLINK("#'Table 209'!A1", "To what extent do you expect the following policies to be good or bad, or make no difference either way, for people over 65? : No increases to income tax, employee national insurance or VAT")</f>
        <v>To what extent do you expect the following policies to be good or bad, or make no difference either way, for people over 65? : No increases to income tax, employee national insurance or VAT</v>
      </c>
      <c r="E216" s="14" t="str">
        <f>HYPERLINK("#'Full Results'!A1726", "1726")</f>
        <v>1726</v>
      </c>
      <c r="F216" t="s">
        <v>97</v>
      </c>
    </row>
    <row r="217" spans="3:6" x14ac:dyDescent="0.35">
      <c r="C217">
        <v>210</v>
      </c>
      <c r="D217" s="8" t="str">
        <f>HYPERLINK("#'Table 210'!A1", "To what extent do you expect the following policies to be good or bad, or make no difference either way, for people over 65? : Delivered 200,000 extra NHS appointments")</f>
        <v>To what extent do you expect the following policies to be good or bad, or make no difference either way, for people over 65? : Delivered 200,000 extra NHS appointments</v>
      </c>
      <c r="E217" s="14" t="str">
        <f>HYPERLINK("#'Full Results'!A1735", "1735")</f>
        <v>1735</v>
      </c>
      <c r="F217" t="s">
        <v>97</v>
      </c>
    </row>
    <row r="218" spans="3:6" x14ac:dyDescent="0.35">
      <c r="C218">
        <v>211</v>
      </c>
      <c r="D218" s="8" t="str">
        <f>HYPERLINK("#'Table 211'!A1", "To what extent do you expect the following policies to be good or bad, or make no difference either way, for people over 65? : Decided not to compensate women affected by previous increases to the rising state pension age (“Waspi women”)")</f>
        <v>To what extent do you expect the following policies to be good or bad, or make no difference either way, for people over 65? : Decided not to compensate women affected by previous increases to the rising state pension age (“Waspi women”)</v>
      </c>
      <c r="E218" s="14" t="str">
        <f>HYPERLINK("#'Full Results'!A1744", "1744")</f>
        <v>1744</v>
      </c>
      <c r="F218" t="s">
        <v>97</v>
      </c>
    </row>
    <row r="219" spans="3:6" x14ac:dyDescent="0.35">
      <c r="C219">
        <v>212</v>
      </c>
      <c r="D219" s="25" t="str">
        <f>HYPERLINK("#'Table 212'!A1", "To what extent do you expect the following policies to be good or bad, or make no difference either way, for people over 65? : Kept the triple lock in place, so that the state pension automatically rises ea...")</f>
        <v>To what extent do you expect the following policies to be good or bad, or make no difference either way, for people over 65? : Kept the triple lock in place, so that the state pension automatically rises ea...</v>
      </c>
      <c r="E219" s="14" t="str">
        <f>HYPERLINK("#'Full Results'!A1753", "1753")</f>
        <v>1753</v>
      </c>
      <c r="F219" t="s">
        <v>97</v>
      </c>
    </row>
    <row r="220" spans="3:6" x14ac:dyDescent="0.35">
      <c r="C220">
        <v>213</v>
      </c>
      <c r="D220" s="8" t="str">
        <f>HYPERLINK("#'Table 213'!A1", "To what extent do you expect the following policies to be good or bad, or make no difference either way, for people over 65? : Introduced welfare reforms aimed at getting more people into work and cutting disability benefits by £5 billion")</f>
        <v>To what extent do you expect the following policies to be good or bad, or make no difference either way, for people over 65? : Introduced welfare reforms aimed at getting more people into work and cutting disability benefits by £5 billion</v>
      </c>
      <c r="E220" s="14" t="str">
        <f>HYPERLINK("#'Full Results'!A1762", "1762")</f>
        <v>1762</v>
      </c>
      <c r="F220" t="s">
        <v>97</v>
      </c>
    </row>
    <row r="221" spans="3:6" x14ac:dyDescent="0.35">
      <c r="C221">
        <v>214</v>
      </c>
      <c r="D221" s="8" t="str">
        <f>HYPERLINK("#'Table 214'!A1", "To what extent do you expect the following policies to be good or bad, or make no difference either way, for people over 65? : Setting up a commission on the future of social care to report in 2028")</f>
        <v>To what extent do you expect the following policies to be good or bad, or make no difference either way, for people over 65? : Setting up a commission on the future of social care to report in 2028</v>
      </c>
      <c r="E221" s="14" t="str">
        <f>HYPERLINK("#'Full Results'!A1771", "1771")</f>
        <v>1771</v>
      </c>
      <c r="F221" t="s">
        <v>97</v>
      </c>
    </row>
    <row r="222" spans="3:6" x14ac:dyDescent="0.35">
      <c r="C222">
        <v>215</v>
      </c>
      <c r="D222" s="8" t="str">
        <f>HYPERLINK("#'Table 215'!A1", "To what extent do you expect the following policies to be good or bad, or make no difference either way, for people over 65? : Cut the international aid budget to pay for increased defence spending")</f>
        <v>To what extent do you expect the following policies to be good or bad, or make no difference either way, for people over 65? : Cut the international aid budget to pay for increased defence spending</v>
      </c>
      <c r="E222" s="14" t="str">
        <f>HYPERLINK("#'Full Results'!A1780", "1780")</f>
        <v>1780</v>
      </c>
      <c r="F222" t="s">
        <v>97</v>
      </c>
    </row>
    <row r="223" spans="3:6" x14ac:dyDescent="0.35">
      <c r="C223">
        <v>216</v>
      </c>
      <c r="D223" s="8" t="str">
        <f>HYPERLINK("#'Table 216'!A1", "Grid Summary: To what extent would you support or oppose a UK government decision to do the following? ")</f>
        <v>Grid Summary: To what extent would you support or oppose a UK government decision to do the following? </v>
      </c>
      <c r="E223" s="7"/>
      <c r="F223" t="s">
        <v>143</v>
      </c>
    </row>
    <row r="224" spans="3:6" x14ac:dyDescent="0.35">
      <c r="C224">
        <v>217</v>
      </c>
      <c r="D224" s="8" t="str">
        <f>HYPERLINK("#'Table 217'!A1", "To what extent would you support or oppose a UK government decision to do the following? : Provide further help to older people in poverty with their gas and electricity costs")</f>
        <v>To what extent would you support or oppose a UK government decision to do the following? : Provide further help to older people in poverty with their gas and electricity costs</v>
      </c>
      <c r="E224" s="14" t="str">
        <f>HYPERLINK("#'Full Results'!A1789", "1789")</f>
        <v>1789</v>
      </c>
      <c r="F224" t="s">
        <v>143</v>
      </c>
    </row>
    <row r="225" spans="3:6" x14ac:dyDescent="0.35">
      <c r="C225">
        <v>218</v>
      </c>
      <c r="D225" s="8" t="str">
        <f>HYPERLINK("#'Table 218'!A1", "To what extent would you support or oppose a UK government decision to do the following? : Provide further help to older people in poverty with their water costs")</f>
        <v>To what extent would you support or oppose a UK government decision to do the following? : Provide further help to older people in poverty with their water costs</v>
      </c>
      <c r="E225" s="14" t="str">
        <f>HYPERLINK("#'Full Results'!A1798", "1798")</f>
        <v>1798</v>
      </c>
      <c r="F225" t="s">
        <v>143</v>
      </c>
    </row>
    <row r="226" spans="3:6" x14ac:dyDescent="0.35">
      <c r="C226">
        <v>219</v>
      </c>
      <c r="D226" s="8" t="str">
        <f>HYPERLINK("#'Table 219'!A1", "To what extent would you support or oppose a UK government decision to do the following? : Provide more support to older people in poverty with their housing costs")</f>
        <v>To what extent would you support or oppose a UK government decision to do the following? : Provide more support to older people in poverty with their housing costs</v>
      </c>
      <c r="E226" s="14" t="str">
        <f>HYPERLINK("#'Full Results'!A1807", "1807")</f>
        <v>1807</v>
      </c>
      <c r="F226" t="s">
        <v>143</v>
      </c>
    </row>
    <row r="227" spans="3:6" x14ac:dyDescent="0.35">
      <c r="C227">
        <v>220</v>
      </c>
      <c r="D227" s="8" t="str">
        <f>HYPERLINK("#'Table 220'!A1", "To what extent would you support or oppose a UK government decision to do the following? : Provide more funding for social care services that support older people in general")</f>
        <v>To what extent would you support or oppose a UK government decision to do the following? : Provide more funding for social care services that support older people in general</v>
      </c>
      <c r="E227" s="14" t="str">
        <f>HYPERLINK("#'Full Results'!A1816", "1816")</f>
        <v>1816</v>
      </c>
      <c r="F227" t="s">
        <v>143</v>
      </c>
    </row>
    <row r="228" spans="3:6" x14ac:dyDescent="0.35">
      <c r="C228">
        <v>221</v>
      </c>
      <c r="D228" s="8" t="str">
        <f>HYPERLINK("#'Table 221'!A1", "To what extent would you support or oppose a UK government decision to do the following? : Provide more funding to build or adapt more suitable housing for older people in general")</f>
        <v>To what extent would you support or oppose a UK government decision to do the following? : Provide more funding to build or adapt more suitable housing for older people in general</v>
      </c>
      <c r="E228" s="14" t="str">
        <f>HYPERLINK("#'Full Results'!A1825", "1825")</f>
        <v>1825</v>
      </c>
      <c r="F228" t="s">
        <v>143</v>
      </c>
    </row>
    <row r="229" spans="3:6" x14ac:dyDescent="0.35">
      <c r="C229">
        <v>222</v>
      </c>
      <c r="D229" s="8" t="str">
        <f>HYPERLINK("#'Table 222'!A1", "To what extent would you support or oppose a UK government decision to do the following? : Changing the benefit system so that all older people are receiving the benefits they are entitled to without having to apply")</f>
        <v>To what extent would you support or oppose a UK government decision to do the following? : Changing the benefit system so that all older people are receiving the benefits they are entitled to without having to apply</v>
      </c>
      <c r="E229" s="14" t="str">
        <f>HYPERLINK("#'Full Results'!A1834", "1834")</f>
        <v>1834</v>
      </c>
      <c r="F229" t="s">
        <v>143</v>
      </c>
    </row>
    <row r="230" spans="3:6" x14ac:dyDescent="0.35">
      <c r="C230">
        <v>223</v>
      </c>
      <c r="D230" s="8" t="str">
        <f>HYPERLINK("#'Table 223'!A1", "To what extent would you support or oppose a UK government decision to do the following? : Make sure that pensions and means-tested benefits are high enough to keep older people out of poverty")</f>
        <v>To what extent would you support or oppose a UK government decision to do the following? : Make sure that pensions and means-tested benefits are high enough to keep older people out of poverty</v>
      </c>
      <c r="E230" s="14" t="str">
        <f>HYPERLINK("#'Full Results'!A1843", "1843")</f>
        <v>1843</v>
      </c>
      <c r="F230" t="s">
        <v>143</v>
      </c>
    </row>
    <row r="231" spans="3:6" x14ac:dyDescent="0.35">
      <c r="C231">
        <v>224</v>
      </c>
      <c r="D231" s="8" t="str">
        <f>HYPERLINK("#'Table 224'!A1", "To what extent would you support or oppose a UK government decision to do the following? : Create a long-term strategy to ensure that the state pension is fit for purpose")</f>
        <v>To what extent would you support or oppose a UK government decision to do the following? : Create a long-term strategy to ensure that the state pension is fit for purpose</v>
      </c>
      <c r="E231" s="14" t="str">
        <f>HYPERLINK("#'Full Results'!A1852", "1852")</f>
        <v>1852</v>
      </c>
      <c r="F231" t="s">
        <v>143</v>
      </c>
    </row>
    <row r="232" spans="3:6" x14ac:dyDescent="0.35">
      <c r="C232">
        <v>225</v>
      </c>
      <c r="D232" s="25" t="str">
        <f>HYPERLINK("#'Table 225'!A1", "Grid Summary: To what extent would you support or oppose a government decision to do the following?")</f>
        <v>Grid Summary: To what extent would you support or oppose a government decision to do the following?</v>
      </c>
      <c r="E232" s="7"/>
      <c r="F232" t="s">
        <v>143</v>
      </c>
    </row>
    <row r="233" spans="3:6" x14ac:dyDescent="0.35">
      <c r="C233">
        <v>226</v>
      </c>
      <c r="D233" s="25" t="str">
        <f>HYPERLINK("#'Table 226'!A1", "To what extent would you support or oppose a government decision to do the following?  : Abolish the triple lock, so that the state pension no longer automatically rises each year by the highest of earnings growth, CPI inflation or 2.5%")</f>
        <v>To what extent would you support or oppose a government decision to do the following?  : Abolish the triple lock, so that the state pension no longer automatically rises each year by the highest of earnings growth, CPI inflation or 2.5%</v>
      </c>
      <c r="E233" s="14" t="str">
        <f>HYPERLINK("#'Full Results'!A1861", "1861")</f>
        <v>1861</v>
      </c>
      <c r="F233" t="s">
        <v>143</v>
      </c>
    </row>
    <row r="234" spans="3:6" x14ac:dyDescent="0.35">
      <c r="C234">
        <v>227</v>
      </c>
      <c r="D234" s="25" t="str">
        <f>HYPERLINK("#'Table 227'!A1", "To what extent would you support or oppose a government decision to do the following?  : Means-test the state pension so it is only received by lower-income pensioners")</f>
        <v>To what extent would you support or oppose a government decision to do the following?  : Means-test the state pension so it is only received by lower-income pensioners</v>
      </c>
      <c r="E234" s="14" t="str">
        <f>HYPERLINK("#'Full Results'!A1870", "1870")</f>
        <v>1870</v>
      </c>
      <c r="F234" t="s">
        <v>143</v>
      </c>
    </row>
    <row r="235" spans="3:6" x14ac:dyDescent="0.35">
      <c r="C235">
        <v>228</v>
      </c>
      <c r="D235" s="8" t="str">
        <f>HYPERLINK("#'Table 228'!A1", "To what extent would you support or oppose a government decision to do the following?  : Replace the triple lock with a guarantee that the state pension will always rise, but not necessarily as quickly as under the current system")</f>
        <v>To what extent would you support or oppose a government decision to do the following?  : Replace the triple lock with a guarantee that the state pension will always rise, but not necessarily as quickly as under the current system</v>
      </c>
      <c r="E235" s="14" t="str">
        <f>HYPERLINK("#'Full Results'!A1879", "1879")</f>
        <v>1879</v>
      </c>
      <c r="F235" t="s">
        <v>143</v>
      </c>
    </row>
    <row r="236" spans="3:6" x14ac:dyDescent="0.35">
      <c r="C236">
        <v>229</v>
      </c>
      <c r="D236" s="8" t="str">
        <f>HYPERLINK("#'Table 229'!A1", "To what extent would you support or oppose a government decision to do the following?  : Increase the State Pension age")</f>
        <v>To what extent would you support or oppose a government decision to do the following?  : Increase the State Pension age</v>
      </c>
      <c r="E236" s="14" t="str">
        <f>HYPERLINK("#'Full Results'!A1888", "1888")</f>
        <v>1888</v>
      </c>
      <c r="F236" t="s">
        <v>143</v>
      </c>
    </row>
    <row r="237" spans="3:6" x14ac:dyDescent="0.35">
      <c r="C237">
        <v>230</v>
      </c>
      <c r="D237" s="8" t="str">
        <f>HYPERLINK("#'Table 230'!A1", "To what extent would you support or oppose a government decision to do the following?  : Introduce a more restrictive health assessment that leads to fewer older people being eligible for Attendance Allowance (a benefit for older people with disa...")</f>
        <v>To what extent would you support or oppose a government decision to do the following?  : Introduce a more restrictive health assessment that leads to fewer older people being eligible for Attendance Allowance (a benefit for older people with disa...</v>
      </c>
      <c r="E237" s="14" t="str">
        <f>HYPERLINK("#'Full Results'!A1897", "1897")</f>
        <v>1897</v>
      </c>
      <c r="F237" t="s">
        <v>143</v>
      </c>
    </row>
    <row r="238" spans="3:6" x14ac:dyDescent="0.35">
      <c r="C238">
        <v>231</v>
      </c>
      <c r="D238" s="8" t="str">
        <f>HYPERLINK("#'Table 231'!A1", "To what extent would you support or oppose a government decision to do the following?  : Means-test Attendance Allowance (a benefit for older people with disabilities and care needs) so it is only paid to older people who have a low income")</f>
        <v>To what extent would you support or oppose a government decision to do the following?  : Means-test Attendance Allowance (a benefit for older people with disabilities and care needs) so it is only paid to older people who have a low income</v>
      </c>
      <c r="E238" s="14" t="str">
        <f>HYPERLINK("#'Full Results'!A1906", "1906")</f>
        <v>1906</v>
      </c>
      <c r="F238" t="s">
        <v>143</v>
      </c>
    </row>
    <row r="239" spans="3:6" x14ac:dyDescent="0.35">
      <c r="C239">
        <v>232</v>
      </c>
      <c r="D239" s="8" t="str">
        <f>HYPERLINK("#'Table 232'!A1", "To what extent would you support or oppose a government decision to do the following?  : Changing housing benefit so that it covers the cost of the rent of pensioners on low income")</f>
        <v>To what extent would you support or oppose a government decision to do the following?  : Changing housing benefit so that it covers the cost of the rent of pensioners on low income</v>
      </c>
      <c r="E239" s="14" t="str">
        <f>HYPERLINK("#'Full Results'!A1915", "1915")</f>
        <v>1915</v>
      </c>
      <c r="F239" t="s">
        <v>143</v>
      </c>
    </row>
    <row r="240" spans="3:6" x14ac:dyDescent="0.35">
      <c r="C240">
        <v>233</v>
      </c>
      <c r="D240" s="8" t="str">
        <f>HYPERLINK("#'Table 233'!A1", "To what extent would you support or oppose a government decision to do the following?  : Introducing a commissioner for older people, similar to the Children's Commissioner")</f>
        <v>To what extent would you support or oppose a government decision to do the following?  : Introducing a commissioner for older people, similar to the Children's Commissioner</v>
      </c>
      <c r="E240" s="14" t="str">
        <f>HYPERLINK("#'Full Results'!A1924", "1924")</f>
        <v>1924</v>
      </c>
      <c r="F240" t="s">
        <v>143</v>
      </c>
    </row>
    <row r="241" spans="3:6" x14ac:dyDescent="0.35">
      <c r="C241">
        <v>234</v>
      </c>
      <c r="D241" s="8" t="str">
        <f>HYPERLINK("#'Table 234'!A1", "To what extent would you support or oppose a government decision to do the following?  : Compensating WASPI women (women born in the 1950’s who were negatively affected by changes to the State Pension Age) for the pension that they lost")</f>
        <v>To what extent would you support or oppose a government decision to do the following?  : Compensating WASPI women (women born in the 1950’s who were negatively affected by changes to the State Pension Age) for the pension that they lost</v>
      </c>
      <c r="E241" s="14" t="str">
        <f>HYPERLINK("#'Full Results'!A1933", "1933")</f>
        <v>1933</v>
      </c>
      <c r="F241" t="s">
        <v>143</v>
      </c>
    </row>
    <row r="242" spans="3:6" x14ac:dyDescent="0.35">
      <c r="C242">
        <v>235</v>
      </c>
      <c r="D242" s="8" t="str">
        <f>HYPERLINK("#'Table 235'!A1", "Grid Summary: To what extent would you support or oppose a future government decision to change the Winter Fuel Payment again in the following ways? ")</f>
        <v>Grid Summary: To what extent would you support or oppose a future government decision to change the Winter Fuel Payment again in the following ways? </v>
      </c>
      <c r="E242" s="7"/>
      <c r="F242" t="s">
        <v>97</v>
      </c>
    </row>
    <row r="243" spans="3:6" x14ac:dyDescent="0.35">
      <c r="C243">
        <v>236</v>
      </c>
      <c r="D243" s="8" t="str">
        <f>HYPERLINK("#'Table 236'!A1", "To what extent would you support or oppose a future government decision to change the Winter Fuel Payment again in the following ways? : Introduce a sliding scale so that higher payments go to low-income pensioners, and lower payments go to wealt...")</f>
        <v>To what extent would you support or oppose a future government decision to change the Winter Fuel Payment again in the following ways? : Introduce a sliding scale so that higher payments go to low-income pensioners, and lower payments go to wealt...</v>
      </c>
      <c r="E243" s="14" t="str">
        <f>HYPERLINK("#'Full Results'!A1942", "1942")</f>
        <v>1942</v>
      </c>
      <c r="F243" t="s">
        <v>97</v>
      </c>
    </row>
    <row r="244" spans="3:6" x14ac:dyDescent="0.35">
      <c r="C244">
        <v>237</v>
      </c>
      <c r="D244" s="8" t="str">
        <f>HYPERLINK("#'Table 237'!A1", "To what extent would you support or oppose a future government decision to change the Winter Fuel Payment again in the following ways? : Restore Winter Fuel Payments for all pensioners regardless of income")</f>
        <v>To what extent would you support or oppose a future government decision to change the Winter Fuel Payment again in the following ways? : Restore Winter Fuel Payments for all pensioners regardless of income</v>
      </c>
      <c r="E244" s="14" t="str">
        <f>HYPERLINK("#'Full Results'!A1951", "1951")</f>
        <v>1951</v>
      </c>
      <c r="F244" t="s">
        <v>97</v>
      </c>
    </row>
    <row r="245" spans="3:6" x14ac:dyDescent="0.35">
      <c r="C245">
        <v>238</v>
      </c>
      <c r="D245" s="8" t="str">
        <f>HYPERLINK("#'Table 238'!A1", "To what extent would you support or oppose a future government decision to change the Winter Fuel Payment again in the following ways? : Restore Winter Fuel Payments for all pensioners regardless of income but make it taxable income so that those...")</f>
        <v>To what extent would you support or oppose a future government decision to change the Winter Fuel Payment again in the following ways? : Restore Winter Fuel Payments for all pensioners regardless of income but make it taxable income so that those...</v>
      </c>
      <c r="E245" s="14" t="str">
        <f>HYPERLINK("#'Full Results'!A1960", "1960")</f>
        <v>1960</v>
      </c>
      <c r="F245" t="s">
        <v>97</v>
      </c>
    </row>
    <row r="246" spans="3:6" x14ac:dyDescent="0.35">
      <c r="C246">
        <v>239</v>
      </c>
      <c r="D246" s="8" t="str">
        <f>HYPERLINK("#'Table 239'!A1", "To what extent would you support or oppose a future government decision to change the Winter Fuel Payment again in the following ways? : Restore Winter Fuel Payments for all pensioners except the richest 10%")</f>
        <v>To what extent would you support or oppose a future government decision to change the Winter Fuel Payment again in the following ways? : Restore Winter Fuel Payments for all pensioners except the richest 10%</v>
      </c>
      <c r="E246" s="14" t="str">
        <f>HYPERLINK("#'Full Results'!A1969", "1969")</f>
        <v>1969</v>
      </c>
      <c r="F246" t="s">
        <v>97</v>
      </c>
    </row>
    <row r="247" spans="3:6" x14ac:dyDescent="0.35">
      <c r="C247">
        <v>240</v>
      </c>
      <c r="D247" s="8" t="str">
        <f>HYPERLINK("#'Table 240'!A1", "To what extent would you support or oppose a future government decision to change the Winter Fuel Payment again in the following ways? : Restrict Winter Fuel Payments for only pensioners who have a disability")</f>
        <v>To what extent would you support or oppose a future government decision to change the Winter Fuel Payment again in the following ways? : Restrict Winter Fuel Payments for only pensioners who have a disability</v>
      </c>
      <c r="E247" s="14" t="str">
        <f>HYPERLINK("#'Full Results'!A1978", "1978")</f>
        <v>1978</v>
      </c>
      <c r="F247" t="s">
        <v>97</v>
      </c>
    </row>
    <row r="248" spans="3:6" x14ac:dyDescent="0.35">
      <c r="C248">
        <v>241</v>
      </c>
      <c r="D248" s="8" t="str">
        <f>HYPERLINK("#'Table 241'!A1", "To what extent would you support or oppose a future government decision to change the Winter Fuel Payment again in the following ways? : Restrict Winter Fuel Payments for only pensioners who have low or no private pension")</f>
        <v>To what extent would you support or oppose a future government decision to change the Winter Fuel Payment again in the following ways? : Restrict Winter Fuel Payments for only pensioners who have low or no private pension</v>
      </c>
      <c r="E248" s="14" t="str">
        <f>HYPERLINK("#'Full Results'!A1987", "1987")</f>
        <v>1987</v>
      </c>
      <c r="F248" t="s">
        <v>97</v>
      </c>
    </row>
    <row r="249" spans="3:6" x14ac:dyDescent="0.35">
      <c r="C249">
        <v>242</v>
      </c>
      <c r="D249" s="8" t="str">
        <f>HYPERLINK("#'Table 242'!A1", "To what extent would you support or oppose a future government decision to change the Winter Fuel Payment again in the following ways? : Replace cash payments with energy vouchers or direct credits to energy bills, ensuring funds are used for hea...")</f>
        <v>To what extent would you support or oppose a future government decision to change the Winter Fuel Payment again in the following ways? : Replace cash payments with energy vouchers or direct credits to energy bills, ensuring funds are used for hea...</v>
      </c>
      <c r="E249" s="14" t="str">
        <f>HYPERLINK("#'Full Results'!A1996", "1996")</f>
        <v>1996</v>
      </c>
      <c r="F249" t="s">
        <v>97</v>
      </c>
    </row>
    <row r="250" spans="3:6" x14ac:dyDescent="0.35">
      <c r="C250">
        <v>243</v>
      </c>
      <c r="D250" s="8" t="str">
        <f>HYPERLINK("#'Table 243'!A1", "To what extent would you support or oppose a future government decision to change the Winter Fuel Payment again in the following ways? : Require recipients to opt-in annually with a brief self-assessment on need or income")</f>
        <v>To what extent would you support or oppose a future government decision to change the Winter Fuel Payment again in the following ways? : Require recipients to opt-in annually with a brief self-assessment on need or income</v>
      </c>
      <c r="E250" s="14" t="str">
        <f>HYPERLINK("#'Full Results'!A2005", "2005")</f>
        <v>2005</v>
      </c>
      <c r="F250" t="s">
        <v>97</v>
      </c>
    </row>
    <row r="251" spans="3:6" x14ac:dyDescent="0.35">
      <c r="C251">
        <v>244</v>
      </c>
      <c r="D251" s="8" t="str">
        <f>HYPERLINK("#'Table 244'!A1", "To what extent would you support or oppose a future government decision to change the Winter Fuel Payment again in the following ways? : Abolish Winter Fuel Payments for all pensioners regardless of income")</f>
        <v>To what extent would you support or oppose a future government decision to change the Winter Fuel Payment again in the following ways? : Abolish Winter Fuel Payments for all pensioners regardless of income</v>
      </c>
      <c r="E251" s="14" t="str">
        <f>HYPERLINK("#'Full Results'!A2014", "2014")</f>
        <v>2014</v>
      </c>
      <c r="F251" t="s">
        <v>97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150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0.13636998287259</v>
      </c>
      <c r="D9" s="17">
        <v>0.18737930594430799</v>
      </c>
      <c r="E9" s="17">
        <v>8.7576688118941495E-2</v>
      </c>
      <c r="F9" s="17"/>
      <c r="G9" s="17">
        <v>0.109072829100767</v>
      </c>
      <c r="H9" s="17">
        <v>0.10879013526329299</v>
      </c>
      <c r="I9" s="17">
        <v>0.123341978791117</v>
      </c>
      <c r="J9" s="17">
        <v>8.5910480182867094E-2</v>
      </c>
      <c r="K9" s="17">
        <v>0.33150934261496701</v>
      </c>
      <c r="L9" s="17"/>
      <c r="M9" s="17">
        <v>4.53847194716556E-2</v>
      </c>
      <c r="N9" s="17">
        <v>8.9957696978005305E-2</v>
      </c>
      <c r="O9" s="17">
        <v>0.15056065374494901</v>
      </c>
      <c r="P9" s="17">
        <v>0.18222168308122499</v>
      </c>
      <c r="Q9" s="17">
        <v>0.20908053060543799</v>
      </c>
      <c r="R9" s="17"/>
      <c r="S9" s="17">
        <v>0.19654290846633901</v>
      </c>
      <c r="T9" s="17">
        <v>7.5111268880163201E-2</v>
      </c>
      <c r="U9" s="17">
        <v>0.12884664602705001</v>
      </c>
      <c r="V9" s="17">
        <v>9.7353115033228202E-2</v>
      </c>
      <c r="W9" s="17"/>
      <c r="X9" s="17">
        <v>0.120008649944273</v>
      </c>
      <c r="Y9" s="17">
        <v>3.94935737716091E-2</v>
      </c>
      <c r="Z9" s="17">
        <v>0.33896021303129098</v>
      </c>
      <c r="AA9" s="17"/>
      <c r="AB9" s="17">
        <v>0.122852972781285</v>
      </c>
      <c r="AC9" s="17">
        <v>0.15904034820409699</v>
      </c>
      <c r="AD9" s="17"/>
      <c r="AE9" s="17">
        <v>0.164722499512198</v>
      </c>
      <c r="AF9" s="17">
        <v>0.129909362246662</v>
      </c>
      <c r="AG9" s="17"/>
      <c r="AH9" s="17">
        <v>0.112122369130781</v>
      </c>
      <c r="AI9" s="17">
        <v>0.119977209865809</v>
      </c>
      <c r="AJ9" s="17"/>
      <c r="AK9" s="17">
        <v>6.3462174480906797E-2</v>
      </c>
      <c r="AL9" s="17">
        <v>0.202086018945421</v>
      </c>
      <c r="AM9" s="17">
        <v>0.13020490354230499</v>
      </c>
      <c r="AN9" s="17">
        <v>8.6330948190722498E-2</v>
      </c>
      <c r="AO9" s="17">
        <v>8.8716025977815999E-2</v>
      </c>
      <c r="AP9" s="17"/>
      <c r="AQ9" s="17">
        <v>0.118490223959912</v>
      </c>
      <c r="AR9" s="17">
        <v>0.14158658506079699</v>
      </c>
      <c r="AS9" s="17"/>
      <c r="AT9" s="17">
        <v>8.7446313304008302E-2</v>
      </c>
      <c r="AU9" s="17">
        <v>0.15314870996032801</v>
      </c>
      <c r="AV9" s="17"/>
      <c r="AW9" s="17">
        <v>0.104842651949462</v>
      </c>
      <c r="AX9" s="17">
        <v>4.0097238239095903E-2</v>
      </c>
      <c r="AY9" s="17">
        <v>0.28337768851054301</v>
      </c>
      <c r="AZ9" s="17">
        <v>4.0382571699184903E-2</v>
      </c>
      <c r="BA9" s="17">
        <v>0.18671171329901401</v>
      </c>
      <c r="BB9" s="17"/>
      <c r="BC9" s="17">
        <v>0.12607106803902801</v>
      </c>
      <c r="BD9" s="17"/>
      <c r="BE9" s="17">
        <v>4.67256063779092E-2</v>
      </c>
      <c r="BF9" s="17">
        <v>0.29641509605043498</v>
      </c>
      <c r="BG9" s="17">
        <v>5.2992934322684399E-2</v>
      </c>
      <c r="BH9" s="17">
        <v>0.160991380920118</v>
      </c>
      <c r="BI9" s="17"/>
      <c r="BJ9" s="17">
        <v>0.12256650449846999</v>
      </c>
      <c r="BK9" s="17"/>
      <c r="BL9" s="17">
        <v>0.121737513916456</v>
      </c>
      <c r="BM9" s="17"/>
      <c r="BN9" s="17">
        <v>0.14080301789907601</v>
      </c>
      <c r="BO9" s="17"/>
      <c r="BP9" s="17">
        <v>0.145998518817471</v>
      </c>
      <c r="BQ9" s="17">
        <v>9.8251703717868497E-2</v>
      </c>
    </row>
    <row r="10" spans="2:69" x14ac:dyDescent="0.35">
      <c r="B10" s="18" t="s">
        <v>138</v>
      </c>
      <c r="C10" s="17">
        <v>0.29627398185947701</v>
      </c>
      <c r="D10" s="17">
        <v>0.33810712480619298</v>
      </c>
      <c r="E10" s="17">
        <v>0.25625822098766998</v>
      </c>
      <c r="F10" s="17"/>
      <c r="G10" s="17">
        <v>0.30977445390726099</v>
      </c>
      <c r="H10" s="17">
        <v>0.32187133472102902</v>
      </c>
      <c r="I10" s="17">
        <v>0.19069859067648601</v>
      </c>
      <c r="J10" s="17">
        <v>0.38691302878712802</v>
      </c>
      <c r="K10" s="17">
        <v>0.349117757883943</v>
      </c>
      <c r="L10" s="17"/>
      <c r="M10" s="17">
        <v>0.54105869890198099</v>
      </c>
      <c r="N10" s="17">
        <v>0.320699729965714</v>
      </c>
      <c r="O10" s="17">
        <v>0.31918938909800798</v>
      </c>
      <c r="P10" s="17">
        <v>0.28540158879773703</v>
      </c>
      <c r="Q10" s="17">
        <v>0.142288342704017</v>
      </c>
      <c r="R10" s="17"/>
      <c r="S10" s="17">
        <v>0.16533466375324801</v>
      </c>
      <c r="T10" s="17">
        <v>0.37878299047816699</v>
      </c>
      <c r="U10" s="17">
        <v>0.27478920862934297</v>
      </c>
      <c r="V10" s="17">
        <v>0.41531817872925098</v>
      </c>
      <c r="W10" s="17"/>
      <c r="X10" s="17">
        <v>0.32791177184590498</v>
      </c>
      <c r="Y10" s="17">
        <v>0.22164721889025399</v>
      </c>
      <c r="Z10" s="17">
        <v>0.17901417751997201</v>
      </c>
      <c r="AA10" s="17"/>
      <c r="AB10" s="17">
        <v>0.275798504652499</v>
      </c>
      <c r="AC10" s="17">
        <v>0.33061490085588602</v>
      </c>
      <c r="AD10" s="17"/>
      <c r="AE10" s="17">
        <v>0.267922990377711</v>
      </c>
      <c r="AF10" s="17">
        <v>0.30273425495131001</v>
      </c>
      <c r="AG10" s="17"/>
      <c r="AH10" s="17">
        <v>0.32785898251961498</v>
      </c>
      <c r="AI10" s="17">
        <v>0.134767507285495</v>
      </c>
      <c r="AJ10" s="17"/>
      <c r="AK10" s="17">
        <v>0.40426264254432998</v>
      </c>
      <c r="AL10" s="17">
        <v>0.33127337752507402</v>
      </c>
      <c r="AM10" s="17">
        <v>0.25252699672678303</v>
      </c>
      <c r="AN10" s="17">
        <v>0.28966527092386102</v>
      </c>
      <c r="AO10" s="17">
        <v>0.23401778833130699</v>
      </c>
      <c r="AP10" s="17"/>
      <c r="AQ10" s="17">
        <v>0.20927080128702499</v>
      </c>
      <c r="AR10" s="17">
        <v>0.32165804796303998</v>
      </c>
      <c r="AS10" s="17"/>
      <c r="AT10" s="17">
        <v>0.27974036941842501</v>
      </c>
      <c r="AU10" s="17">
        <v>0.30830031681737402</v>
      </c>
      <c r="AV10" s="17"/>
      <c r="AW10" s="17">
        <v>0.27084997645013298</v>
      </c>
      <c r="AX10" s="17">
        <v>0.28341720867583697</v>
      </c>
      <c r="AY10" s="17">
        <v>0.36076376756652301</v>
      </c>
      <c r="AZ10" s="17">
        <v>0.41564937380391798</v>
      </c>
      <c r="BA10" s="17">
        <v>0.19464194281222799</v>
      </c>
      <c r="BB10" s="17"/>
      <c r="BC10" s="17">
        <v>0.28955259987048598</v>
      </c>
      <c r="BD10" s="17"/>
      <c r="BE10" s="17">
        <v>0.32366488338402299</v>
      </c>
      <c r="BF10" s="17">
        <v>0.48279879663560199</v>
      </c>
      <c r="BG10" s="17">
        <v>0.33253725611101098</v>
      </c>
      <c r="BH10" s="17">
        <v>0.21278976459638499</v>
      </c>
      <c r="BI10" s="17"/>
      <c r="BJ10" s="17">
        <v>0.298865615647606</v>
      </c>
      <c r="BK10" s="17"/>
      <c r="BL10" s="17">
        <v>0.319173573521573</v>
      </c>
      <c r="BM10" s="17"/>
      <c r="BN10" s="17">
        <v>0.37121960985292501</v>
      </c>
      <c r="BO10" s="17"/>
      <c r="BP10" s="17">
        <v>0.29069422106526699</v>
      </c>
      <c r="BQ10" s="17">
        <v>0.40699374003807698</v>
      </c>
    </row>
    <row r="11" spans="2:69" x14ac:dyDescent="0.35">
      <c r="B11" s="18" t="s">
        <v>139</v>
      </c>
      <c r="C11" s="17">
        <v>0.29942355946621702</v>
      </c>
      <c r="D11" s="17">
        <v>0.25281408687511697</v>
      </c>
      <c r="E11" s="17">
        <v>0.34400814905687099</v>
      </c>
      <c r="F11" s="17"/>
      <c r="G11" s="17">
        <v>0.24563246489350199</v>
      </c>
      <c r="H11" s="17">
        <v>0.38073997738190402</v>
      </c>
      <c r="I11" s="17">
        <v>0.33666963892523799</v>
      </c>
      <c r="J11" s="17">
        <v>0.327276438597983</v>
      </c>
      <c r="K11" s="17">
        <v>0.158962155564039</v>
      </c>
      <c r="L11" s="17"/>
      <c r="M11" s="17">
        <v>0.21222874162380201</v>
      </c>
      <c r="N11" s="17">
        <v>0.31111782440354102</v>
      </c>
      <c r="O11" s="17">
        <v>0.28702161413656002</v>
      </c>
      <c r="P11" s="17">
        <v>0.342756893482277</v>
      </c>
      <c r="Q11" s="17">
        <v>0.29807752049474401</v>
      </c>
      <c r="R11" s="17"/>
      <c r="S11" s="17">
        <v>0.31824791609344599</v>
      </c>
      <c r="T11" s="17">
        <v>0.31387717253346797</v>
      </c>
      <c r="U11" s="17">
        <v>0.32102250167016799</v>
      </c>
      <c r="V11" s="17">
        <v>0.35641331298830498</v>
      </c>
      <c r="W11" s="17"/>
      <c r="X11" s="17">
        <v>0.31087626555935099</v>
      </c>
      <c r="Y11" s="17">
        <v>0.24939368517813701</v>
      </c>
      <c r="Z11" s="17">
        <v>0.28109256388067799</v>
      </c>
      <c r="AA11" s="17"/>
      <c r="AB11" s="17">
        <v>0.276933640701504</v>
      </c>
      <c r="AC11" s="17">
        <v>0.33714304559724301</v>
      </c>
      <c r="AD11" s="17"/>
      <c r="AE11" s="17">
        <v>0.19840010314471199</v>
      </c>
      <c r="AF11" s="17">
        <v>0.32244353451497398</v>
      </c>
      <c r="AG11" s="17"/>
      <c r="AH11" s="17">
        <v>0.30751528240597797</v>
      </c>
      <c r="AI11" s="17">
        <v>0.35804314877565202</v>
      </c>
      <c r="AJ11" s="17"/>
      <c r="AK11" s="17">
        <v>0.29507430680994301</v>
      </c>
      <c r="AL11" s="17">
        <v>0.22580411812426299</v>
      </c>
      <c r="AM11" s="17">
        <v>0.37950713871860298</v>
      </c>
      <c r="AN11" s="17">
        <v>0.23998260049669201</v>
      </c>
      <c r="AO11" s="17">
        <v>0.39653748866961802</v>
      </c>
      <c r="AP11" s="17"/>
      <c r="AQ11" s="17">
        <v>0.43156734687661302</v>
      </c>
      <c r="AR11" s="17">
        <v>0.26086926050001702</v>
      </c>
      <c r="AS11" s="17"/>
      <c r="AT11" s="17">
        <v>0.35442082885299098</v>
      </c>
      <c r="AU11" s="17">
        <v>0.27193866507908299</v>
      </c>
      <c r="AV11" s="17"/>
      <c r="AW11" s="17">
        <v>0.209826020950581</v>
      </c>
      <c r="AX11" s="17">
        <v>0.33659206495954402</v>
      </c>
      <c r="AY11" s="17">
        <v>0.17675752244271201</v>
      </c>
      <c r="AZ11" s="17">
        <v>0.33112631401777098</v>
      </c>
      <c r="BA11" s="17">
        <v>0.40039081291823098</v>
      </c>
      <c r="BB11" s="17"/>
      <c r="BC11" s="17">
        <v>0.28555825971263898</v>
      </c>
      <c r="BD11" s="17"/>
      <c r="BE11" s="17">
        <v>0.33117222444156103</v>
      </c>
      <c r="BF11" s="17">
        <v>0.175971830766179</v>
      </c>
      <c r="BG11" s="17">
        <v>0.33601432586179403</v>
      </c>
      <c r="BH11" s="17">
        <v>0.26998012248834902</v>
      </c>
      <c r="BI11" s="17"/>
      <c r="BJ11" s="17">
        <v>0.33201821752525401</v>
      </c>
      <c r="BK11" s="17"/>
      <c r="BL11" s="17">
        <v>0.34164336041112597</v>
      </c>
      <c r="BM11" s="17"/>
      <c r="BN11" s="17">
        <v>0.22242791291896</v>
      </c>
      <c r="BO11" s="17"/>
      <c r="BP11" s="17">
        <v>0.30357511671431198</v>
      </c>
      <c r="BQ11" s="17">
        <v>0.35354431369313699</v>
      </c>
    </row>
    <row r="12" spans="2:69" x14ac:dyDescent="0.35">
      <c r="B12" s="18" t="s">
        <v>140</v>
      </c>
      <c r="C12" s="17">
        <v>0.20458641831872401</v>
      </c>
      <c r="D12" s="17">
        <v>0.165946767069058</v>
      </c>
      <c r="E12" s="17">
        <v>0.24154742424998099</v>
      </c>
      <c r="F12" s="17"/>
      <c r="G12" s="17">
        <v>0.244112612004592</v>
      </c>
      <c r="H12" s="17">
        <v>0.11541040456473201</v>
      </c>
      <c r="I12" s="17">
        <v>0.27707842340773903</v>
      </c>
      <c r="J12" s="17">
        <v>0.199900052432022</v>
      </c>
      <c r="K12" s="17">
        <v>0.12751838827242101</v>
      </c>
      <c r="L12" s="17"/>
      <c r="M12" s="17">
        <v>0.158592484302716</v>
      </c>
      <c r="N12" s="17">
        <v>0.21980187053927999</v>
      </c>
      <c r="O12" s="17">
        <v>0.18663795014708201</v>
      </c>
      <c r="P12" s="17">
        <v>0.15354706331461801</v>
      </c>
      <c r="Q12" s="17">
        <v>0.246098929073258</v>
      </c>
      <c r="R12" s="17"/>
      <c r="S12" s="17">
        <v>0.234958249252852</v>
      </c>
      <c r="T12" s="17">
        <v>0.14387328481185499</v>
      </c>
      <c r="U12" s="17">
        <v>0.20645136446631401</v>
      </c>
      <c r="V12" s="17">
        <v>9.9984677282840106E-2</v>
      </c>
      <c r="W12" s="17"/>
      <c r="X12" s="17">
        <v>0.181861160974325</v>
      </c>
      <c r="Y12" s="17">
        <v>0.34205879474615403</v>
      </c>
      <c r="Z12" s="17">
        <v>0.20093304556805899</v>
      </c>
      <c r="AA12" s="17"/>
      <c r="AB12" s="17">
        <v>0.25804546878711698</v>
      </c>
      <c r="AC12" s="17">
        <v>0.114926338448435</v>
      </c>
      <c r="AD12" s="17"/>
      <c r="AE12" s="17">
        <v>0.26353188781713899</v>
      </c>
      <c r="AF12" s="17">
        <v>0.19115465418691299</v>
      </c>
      <c r="AG12" s="17"/>
      <c r="AH12" s="17">
        <v>0.177787139151347</v>
      </c>
      <c r="AI12" s="17">
        <v>0.33923273035593599</v>
      </c>
      <c r="AJ12" s="17"/>
      <c r="AK12" s="17">
        <v>0.20161997897025299</v>
      </c>
      <c r="AL12" s="17">
        <v>0.20054021327014199</v>
      </c>
      <c r="AM12" s="17">
        <v>0.172796693471753</v>
      </c>
      <c r="AN12" s="17">
        <v>0.28460372073282703</v>
      </c>
      <c r="AO12" s="17">
        <v>0.181309268871962</v>
      </c>
      <c r="AP12" s="17"/>
      <c r="AQ12" s="17">
        <v>0.163858421661459</v>
      </c>
      <c r="AR12" s="17">
        <v>0.21646922711503899</v>
      </c>
      <c r="AS12" s="17"/>
      <c r="AT12" s="17">
        <v>0.20214477410227399</v>
      </c>
      <c r="AU12" s="17">
        <v>0.20858342105409799</v>
      </c>
      <c r="AV12" s="17"/>
      <c r="AW12" s="17">
        <v>0.29397701609082899</v>
      </c>
      <c r="AX12" s="17">
        <v>0.25704716496694802</v>
      </c>
      <c r="AY12" s="17">
        <v>0.16276152106279901</v>
      </c>
      <c r="AZ12" s="17">
        <v>0.10847944902588</v>
      </c>
      <c r="BA12" s="17">
        <v>0.218255530970527</v>
      </c>
      <c r="BB12" s="17"/>
      <c r="BC12" s="17">
        <v>0.26368118098587301</v>
      </c>
      <c r="BD12" s="17"/>
      <c r="BE12" s="17">
        <v>0.22263164476351599</v>
      </c>
      <c r="BF12" s="17">
        <v>4.4814276547784603E-2</v>
      </c>
      <c r="BG12" s="17">
        <v>0.17831524822456701</v>
      </c>
      <c r="BH12" s="17">
        <v>0.33327130355545098</v>
      </c>
      <c r="BI12" s="17"/>
      <c r="BJ12" s="17">
        <v>0.17401376753745401</v>
      </c>
      <c r="BK12" s="17"/>
      <c r="BL12" s="17">
        <v>0.15394043172171401</v>
      </c>
      <c r="BM12" s="17"/>
      <c r="BN12" s="17">
        <v>0.23960854286730901</v>
      </c>
      <c r="BO12" s="17"/>
      <c r="BP12" s="17">
        <v>0.21937919973785699</v>
      </c>
      <c r="BQ12" s="17">
        <v>0.117495279722049</v>
      </c>
    </row>
    <row r="13" spans="2:69" x14ac:dyDescent="0.35">
      <c r="B13" s="18" t="s">
        <v>141</v>
      </c>
      <c r="C13" s="19">
        <v>6.3346057482991894E-2</v>
      </c>
      <c r="D13" s="19">
        <v>5.5752715305323601E-2</v>
      </c>
      <c r="E13" s="19">
        <v>7.0609517586537301E-2</v>
      </c>
      <c r="F13" s="19"/>
      <c r="G13" s="19">
        <v>9.1407640093878695E-2</v>
      </c>
      <c r="H13" s="19">
        <v>7.3188148069040601E-2</v>
      </c>
      <c r="I13" s="19">
        <v>7.2211368199419507E-2</v>
      </c>
      <c r="J13" s="19">
        <v>0</v>
      </c>
      <c r="K13" s="19">
        <v>3.2892355664629801E-2</v>
      </c>
      <c r="L13" s="19"/>
      <c r="M13" s="19">
        <v>4.2735355699845802E-2</v>
      </c>
      <c r="N13" s="19">
        <v>5.8422878113459899E-2</v>
      </c>
      <c r="O13" s="19">
        <v>5.6590392873400702E-2</v>
      </c>
      <c r="P13" s="19">
        <v>3.6072771324143098E-2</v>
      </c>
      <c r="Q13" s="19">
        <v>0.104454677122542</v>
      </c>
      <c r="R13" s="19"/>
      <c r="S13" s="19">
        <v>8.4916262434114806E-2</v>
      </c>
      <c r="T13" s="19">
        <v>8.8355283296346704E-2</v>
      </c>
      <c r="U13" s="19">
        <v>6.8890279207125704E-2</v>
      </c>
      <c r="V13" s="19">
        <v>3.0930715966374998E-2</v>
      </c>
      <c r="W13" s="19"/>
      <c r="X13" s="19">
        <v>5.9342151676147398E-2</v>
      </c>
      <c r="Y13" s="19">
        <v>0.147406727413846</v>
      </c>
      <c r="Z13" s="19">
        <v>0</v>
      </c>
      <c r="AA13" s="19"/>
      <c r="AB13" s="19">
        <v>6.6369413077595196E-2</v>
      </c>
      <c r="AC13" s="19">
        <v>5.8275366894338598E-2</v>
      </c>
      <c r="AD13" s="19"/>
      <c r="AE13" s="19">
        <v>0.105422519148239</v>
      </c>
      <c r="AF13" s="19">
        <v>5.3758194100140898E-2</v>
      </c>
      <c r="AG13" s="19"/>
      <c r="AH13" s="19">
        <v>7.47162267922796E-2</v>
      </c>
      <c r="AI13" s="19">
        <v>4.7979403717108099E-2</v>
      </c>
      <c r="AJ13" s="19"/>
      <c r="AK13" s="19">
        <v>3.5580897194567203E-2</v>
      </c>
      <c r="AL13" s="19">
        <v>4.0296272135099703E-2</v>
      </c>
      <c r="AM13" s="19">
        <v>6.49642675405563E-2</v>
      </c>
      <c r="AN13" s="19">
        <v>9.9417459655896601E-2</v>
      </c>
      <c r="AO13" s="19">
        <v>9.94194281492978E-2</v>
      </c>
      <c r="AP13" s="19"/>
      <c r="AQ13" s="19">
        <v>7.6813206214991894E-2</v>
      </c>
      <c r="AR13" s="19">
        <v>5.9416879361108003E-2</v>
      </c>
      <c r="AS13" s="19"/>
      <c r="AT13" s="19">
        <v>7.6247714322301596E-2</v>
      </c>
      <c r="AU13" s="19">
        <v>5.8028887089117499E-2</v>
      </c>
      <c r="AV13" s="19"/>
      <c r="AW13" s="19">
        <v>0.12050433455899499</v>
      </c>
      <c r="AX13" s="19">
        <v>8.28463231585745E-2</v>
      </c>
      <c r="AY13" s="19">
        <v>1.63395004174237E-2</v>
      </c>
      <c r="AZ13" s="19">
        <v>0.10436229145324501</v>
      </c>
      <c r="BA13" s="19">
        <v>0</v>
      </c>
      <c r="BB13" s="19"/>
      <c r="BC13" s="19">
        <v>3.5136891391974102E-2</v>
      </c>
      <c r="BD13" s="19"/>
      <c r="BE13" s="19">
        <v>7.58056410329912E-2</v>
      </c>
      <c r="BF13" s="19">
        <v>0</v>
      </c>
      <c r="BG13" s="19">
        <v>0.100140235479943</v>
      </c>
      <c r="BH13" s="19">
        <v>2.2967428439698099E-2</v>
      </c>
      <c r="BI13" s="19"/>
      <c r="BJ13" s="19">
        <v>7.2535894791215694E-2</v>
      </c>
      <c r="BK13" s="19"/>
      <c r="BL13" s="19">
        <v>6.3505120429131104E-2</v>
      </c>
      <c r="BM13" s="19"/>
      <c r="BN13" s="19">
        <v>2.59409164617312E-2</v>
      </c>
      <c r="BO13" s="19"/>
      <c r="BP13" s="19">
        <v>4.0352943665093802E-2</v>
      </c>
      <c r="BQ13" s="19">
        <v>2.3714962828869202E-2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B2:BQ30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475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409</v>
      </c>
      <c r="C9" s="17">
        <v>0.66168199392954696</v>
      </c>
      <c r="D9" s="17">
        <v>0.621662234290565</v>
      </c>
      <c r="E9" s="17">
        <v>0.69518758686134197</v>
      </c>
      <c r="F9" s="17"/>
      <c r="G9" s="17">
        <v>0.67304360407612396</v>
      </c>
      <c r="H9" s="17">
        <v>0.70455850595166902</v>
      </c>
      <c r="I9" s="17">
        <v>0.69897102544206802</v>
      </c>
      <c r="J9" s="17">
        <v>0.639469875435138</v>
      </c>
      <c r="K9" s="17">
        <v>0.52050284487835496</v>
      </c>
      <c r="L9" s="17"/>
      <c r="M9" s="17">
        <v>0.66456880049299105</v>
      </c>
      <c r="N9" s="17">
        <v>0.672808201999894</v>
      </c>
      <c r="O9" s="17">
        <v>0.65594756090580997</v>
      </c>
      <c r="P9" s="17">
        <v>0.61366843669187099</v>
      </c>
      <c r="Q9" s="17">
        <v>0.68031160151529702</v>
      </c>
      <c r="R9" s="17"/>
      <c r="S9" s="17">
        <v>0.72578924864499195</v>
      </c>
      <c r="T9" s="17">
        <v>0.74523947666482404</v>
      </c>
      <c r="U9" s="17">
        <v>0.597783706457512</v>
      </c>
      <c r="V9" s="17">
        <v>0.59505404260416594</v>
      </c>
      <c r="W9" s="17"/>
      <c r="X9" s="17">
        <v>0.66177119311871802</v>
      </c>
      <c r="Y9" s="17">
        <v>0.72596668961321598</v>
      </c>
      <c r="Z9" s="17">
        <v>0.58313132051733396</v>
      </c>
      <c r="AA9" s="17"/>
      <c r="AB9" s="17">
        <v>0.702645060486212</v>
      </c>
      <c r="AC9" s="17">
        <v>0.57747495650473601</v>
      </c>
      <c r="AD9" s="17"/>
      <c r="AE9" s="17">
        <v>0.64194416595613601</v>
      </c>
      <c r="AF9" s="17">
        <v>0.66625614999108096</v>
      </c>
      <c r="AG9" s="17"/>
      <c r="AH9" s="17">
        <v>0.66522955884980195</v>
      </c>
      <c r="AI9" s="17">
        <v>0.72436283191444595</v>
      </c>
      <c r="AJ9" s="17"/>
      <c r="AK9" s="17">
        <v>0.63989233107280397</v>
      </c>
      <c r="AL9" s="17">
        <v>0.65044156389931096</v>
      </c>
      <c r="AM9" s="17">
        <v>0.64611232904827898</v>
      </c>
      <c r="AN9" s="17">
        <v>0.72032716319453705</v>
      </c>
      <c r="AO9" s="17">
        <v>0.67626140376704402</v>
      </c>
      <c r="AP9" s="17"/>
      <c r="AQ9" s="17">
        <v>0.68483604953935895</v>
      </c>
      <c r="AR9" s="17">
        <v>0.65534805932865603</v>
      </c>
      <c r="AS9" s="17"/>
      <c r="AT9" s="17">
        <v>0.68272080248337697</v>
      </c>
      <c r="AU9" s="17">
        <v>0.65635089247930001</v>
      </c>
      <c r="AV9" s="17"/>
      <c r="AW9" s="17">
        <v>0.74703283434481704</v>
      </c>
      <c r="AX9" s="17">
        <v>0.711252884553221</v>
      </c>
      <c r="AY9" s="17">
        <v>0.58790538459721198</v>
      </c>
      <c r="AZ9" s="17">
        <v>0.58763264101838997</v>
      </c>
      <c r="BA9" s="17">
        <v>0.70478989680981696</v>
      </c>
      <c r="BB9" s="17"/>
      <c r="BC9" s="17">
        <v>0.68256617097546202</v>
      </c>
      <c r="BD9" s="17"/>
      <c r="BE9" s="17">
        <v>0.69451987413986505</v>
      </c>
      <c r="BF9" s="17">
        <v>0.58667838272140105</v>
      </c>
      <c r="BG9" s="17">
        <v>0.62552508171731902</v>
      </c>
      <c r="BH9" s="17">
        <v>0.69413486843519001</v>
      </c>
      <c r="BI9" s="17"/>
      <c r="BJ9" s="17">
        <v>0.68165322094228098</v>
      </c>
      <c r="BK9" s="17"/>
      <c r="BL9" s="17">
        <v>0.65460965972350904</v>
      </c>
      <c r="BM9" s="17"/>
      <c r="BN9" s="17">
        <v>0.62175874992795399</v>
      </c>
      <c r="BO9" s="17"/>
      <c r="BP9" s="17">
        <v>0.68025040921090696</v>
      </c>
      <c r="BQ9" s="17">
        <v>0.56300620329941198</v>
      </c>
    </row>
    <row r="10" spans="2:69" x14ac:dyDescent="0.35">
      <c r="B10" s="18" t="s">
        <v>411</v>
      </c>
      <c r="C10" s="17">
        <v>0.40017947012551403</v>
      </c>
      <c r="D10" s="17">
        <v>0.41395544308057203</v>
      </c>
      <c r="E10" s="17">
        <v>0.38728742754163598</v>
      </c>
      <c r="F10" s="17"/>
      <c r="G10" s="17">
        <v>0.374892666967647</v>
      </c>
      <c r="H10" s="17">
        <v>0.421273870544284</v>
      </c>
      <c r="I10" s="17">
        <v>0.43260969157639401</v>
      </c>
      <c r="J10" s="17">
        <v>0.36297640314740498</v>
      </c>
      <c r="K10" s="17">
        <v>0.39879626651230099</v>
      </c>
      <c r="L10" s="17"/>
      <c r="M10" s="17">
        <v>0.28304710135136102</v>
      </c>
      <c r="N10" s="17">
        <v>0.38348520236251099</v>
      </c>
      <c r="O10" s="17">
        <v>0.46656846568187399</v>
      </c>
      <c r="P10" s="17">
        <v>0.35526508644232202</v>
      </c>
      <c r="Q10" s="17">
        <v>0.45994212293526898</v>
      </c>
      <c r="R10" s="17"/>
      <c r="S10" s="17">
        <v>0.48459021872501801</v>
      </c>
      <c r="T10" s="17">
        <v>0.420824186760764</v>
      </c>
      <c r="U10" s="17">
        <v>0.37152591525794498</v>
      </c>
      <c r="V10" s="17">
        <v>0.34237737247919803</v>
      </c>
      <c r="W10" s="17"/>
      <c r="X10" s="17">
        <v>0.388374864655463</v>
      </c>
      <c r="Y10" s="17">
        <v>0.42591368881855401</v>
      </c>
      <c r="Z10" s="17">
        <v>0.45543110450748198</v>
      </c>
      <c r="AA10" s="17"/>
      <c r="AB10" s="17">
        <v>0.43094287716686502</v>
      </c>
      <c r="AC10" s="17">
        <v>0.33693968888349901</v>
      </c>
      <c r="AD10" s="17"/>
      <c r="AE10" s="17">
        <v>0.35580429982495199</v>
      </c>
      <c r="AF10" s="17">
        <v>0.409567321578447</v>
      </c>
      <c r="AG10" s="17"/>
      <c r="AH10" s="17">
        <v>0.393643279957621</v>
      </c>
      <c r="AI10" s="17">
        <v>0.43435682920638602</v>
      </c>
      <c r="AJ10" s="17"/>
      <c r="AK10" s="17">
        <v>0.28385506030923602</v>
      </c>
      <c r="AL10" s="17">
        <v>0.39971551135560701</v>
      </c>
      <c r="AM10" s="17">
        <v>0.44090431590677498</v>
      </c>
      <c r="AN10" s="17">
        <v>0.38636562091011001</v>
      </c>
      <c r="AO10" s="17">
        <v>0.40392768295864701</v>
      </c>
      <c r="AP10" s="17"/>
      <c r="AQ10" s="17">
        <v>0.400766313403777</v>
      </c>
      <c r="AR10" s="17">
        <v>0.40001893553027401</v>
      </c>
      <c r="AS10" s="17"/>
      <c r="AT10" s="17">
        <v>0.38305187847453998</v>
      </c>
      <c r="AU10" s="17">
        <v>0.40656533155491198</v>
      </c>
      <c r="AV10" s="17"/>
      <c r="AW10" s="17">
        <v>0.423046242725445</v>
      </c>
      <c r="AX10" s="17">
        <v>0.37901587186866298</v>
      </c>
      <c r="AY10" s="17">
        <v>0.39435136746313998</v>
      </c>
      <c r="AZ10" s="17">
        <v>0.32599953971510098</v>
      </c>
      <c r="BA10" s="17">
        <v>0.53907588257567296</v>
      </c>
      <c r="BB10" s="17"/>
      <c r="BC10" s="17">
        <v>0.44814102710739401</v>
      </c>
      <c r="BD10" s="17"/>
      <c r="BE10" s="17">
        <v>0.38331645453830698</v>
      </c>
      <c r="BF10" s="17">
        <v>0.351688150118253</v>
      </c>
      <c r="BG10" s="17">
        <v>0.34003124358096398</v>
      </c>
      <c r="BH10" s="17">
        <v>0.506132553510521</v>
      </c>
      <c r="BI10" s="17"/>
      <c r="BJ10" s="17">
        <v>0.41789827934285301</v>
      </c>
      <c r="BK10" s="17"/>
      <c r="BL10" s="17">
        <v>0.40739565860343802</v>
      </c>
      <c r="BM10" s="17"/>
      <c r="BN10" s="17">
        <v>0.35785154412492998</v>
      </c>
      <c r="BO10" s="17"/>
      <c r="BP10" s="17">
        <v>0.42064195801535498</v>
      </c>
      <c r="BQ10" s="17">
        <v>0.32045005817906203</v>
      </c>
    </row>
    <row r="11" spans="2:69" ht="29" x14ac:dyDescent="0.35">
      <c r="B11" s="18" t="s">
        <v>410</v>
      </c>
      <c r="C11" s="17">
        <v>0.28758039148419201</v>
      </c>
      <c r="D11" s="17">
        <v>0.29943147360901001</v>
      </c>
      <c r="E11" s="17">
        <v>0.27611723315586401</v>
      </c>
      <c r="F11" s="17"/>
      <c r="G11" s="17">
        <v>0.34490713161293601</v>
      </c>
      <c r="H11" s="17">
        <v>0.29250553662873702</v>
      </c>
      <c r="I11" s="17">
        <v>0.25116411677204897</v>
      </c>
      <c r="J11" s="17">
        <v>0.28642162680539202</v>
      </c>
      <c r="K11" s="17">
        <v>0.222867893005603</v>
      </c>
      <c r="L11" s="17"/>
      <c r="M11" s="17">
        <v>0.27016595543546101</v>
      </c>
      <c r="N11" s="17">
        <v>0.339236482638887</v>
      </c>
      <c r="O11" s="17">
        <v>0.22537385293118101</v>
      </c>
      <c r="P11" s="17">
        <v>0.26460511864557601</v>
      </c>
      <c r="Q11" s="17">
        <v>0.2678939922163</v>
      </c>
      <c r="R11" s="17"/>
      <c r="S11" s="17">
        <v>0.19542319338308201</v>
      </c>
      <c r="T11" s="17">
        <v>0.27821372927062599</v>
      </c>
      <c r="U11" s="17">
        <v>0.30318121697997602</v>
      </c>
      <c r="V11" s="17">
        <v>0.349905439279524</v>
      </c>
      <c r="W11" s="17"/>
      <c r="X11" s="17">
        <v>0.30434071219835501</v>
      </c>
      <c r="Y11" s="17">
        <v>0.27519538557215001</v>
      </c>
      <c r="Z11" s="17">
        <v>0.17986615456553201</v>
      </c>
      <c r="AA11" s="17"/>
      <c r="AB11" s="17">
        <v>0.27721105214482999</v>
      </c>
      <c r="AC11" s="17">
        <v>0.30889645542223598</v>
      </c>
      <c r="AD11" s="17"/>
      <c r="AE11" s="17">
        <v>0.27734912127496703</v>
      </c>
      <c r="AF11" s="17">
        <v>0.28908192694267199</v>
      </c>
      <c r="AG11" s="17"/>
      <c r="AH11" s="17">
        <v>0.308059953219673</v>
      </c>
      <c r="AI11" s="17">
        <v>0.24002786283139199</v>
      </c>
      <c r="AJ11" s="17"/>
      <c r="AK11" s="17">
        <v>0.310158781730835</v>
      </c>
      <c r="AL11" s="17">
        <v>0.277206250384471</v>
      </c>
      <c r="AM11" s="17">
        <v>0.25315083265527699</v>
      </c>
      <c r="AN11" s="17">
        <v>0.33181607778866001</v>
      </c>
      <c r="AO11" s="17">
        <v>0.355726578518202</v>
      </c>
      <c r="AP11" s="17"/>
      <c r="AQ11" s="17">
        <v>0.27845281561109603</v>
      </c>
      <c r="AR11" s="17">
        <v>0.29007729611373601</v>
      </c>
      <c r="AS11" s="17"/>
      <c r="AT11" s="17">
        <v>0.288623455027397</v>
      </c>
      <c r="AU11" s="17">
        <v>0.28745917358961798</v>
      </c>
      <c r="AV11" s="17"/>
      <c r="AW11" s="17">
        <v>0.30129892667534097</v>
      </c>
      <c r="AX11" s="17">
        <v>0.28023532565964998</v>
      </c>
      <c r="AY11" s="17">
        <v>0.29892445811798002</v>
      </c>
      <c r="AZ11" s="17">
        <v>0.34906189366391999</v>
      </c>
      <c r="BA11" s="17">
        <v>0.238515971718257</v>
      </c>
      <c r="BB11" s="17"/>
      <c r="BC11" s="17">
        <v>0.253961177941678</v>
      </c>
      <c r="BD11" s="17"/>
      <c r="BE11" s="17">
        <v>0.26996750506237099</v>
      </c>
      <c r="BF11" s="17">
        <v>0.347593900924834</v>
      </c>
      <c r="BG11" s="17">
        <v>0.37530697088176701</v>
      </c>
      <c r="BH11" s="17">
        <v>0.24890706560652301</v>
      </c>
      <c r="BI11" s="17"/>
      <c r="BJ11" s="17">
        <v>0.27551673955491801</v>
      </c>
      <c r="BK11" s="17"/>
      <c r="BL11" s="17">
        <v>0.32151018429449901</v>
      </c>
      <c r="BM11" s="17"/>
      <c r="BN11" s="17">
        <v>0.262495363957997</v>
      </c>
      <c r="BO11" s="17"/>
      <c r="BP11" s="17">
        <v>0.27928407683745199</v>
      </c>
      <c r="BQ11" s="17">
        <v>0.34831043902857101</v>
      </c>
    </row>
    <row r="12" spans="2:69" x14ac:dyDescent="0.35">
      <c r="B12" s="18" t="s">
        <v>413</v>
      </c>
      <c r="C12" s="17">
        <v>0.25943464807686401</v>
      </c>
      <c r="D12" s="17">
        <v>0.25803277466492702</v>
      </c>
      <c r="E12" s="17">
        <v>0.26112283146870002</v>
      </c>
      <c r="F12" s="17"/>
      <c r="G12" s="17">
        <v>0.26122365811821902</v>
      </c>
      <c r="H12" s="17">
        <v>0.30112473711559201</v>
      </c>
      <c r="I12" s="17">
        <v>0.24151139809936001</v>
      </c>
      <c r="J12" s="17">
        <v>0.285503938517019</v>
      </c>
      <c r="K12" s="17">
        <v>0.18154364989701099</v>
      </c>
      <c r="L12" s="17"/>
      <c r="M12" s="17">
        <v>0.28390154112996902</v>
      </c>
      <c r="N12" s="17">
        <v>0.24649111343782801</v>
      </c>
      <c r="O12" s="17">
        <v>0.24792815864825099</v>
      </c>
      <c r="P12" s="17">
        <v>0.29437401047417</v>
      </c>
      <c r="Q12" s="17">
        <v>0.26175941959206001</v>
      </c>
      <c r="R12" s="17"/>
      <c r="S12" s="17">
        <v>0.22656711542609501</v>
      </c>
      <c r="T12" s="17">
        <v>0.20705825438827499</v>
      </c>
      <c r="U12" s="17">
        <v>0.25318467146524198</v>
      </c>
      <c r="V12" s="17">
        <v>0.30219522637679502</v>
      </c>
      <c r="W12" s="17"/>
      <c r="X12" s="17">
        <v>0.25158447035708897</v>
      </c>
      <c r="Y12" s="17">
        <v>0.29276696802319002</v>
      </c>
      <c r="Z12" s="17">
        <v>0.27652423436967699</v>
      </c>
      <c r="AA12" s="17"/>
      <c r="AB12" s="17">
        <v>0.25117709963087398</v>
      </c>
      <c r="AC12" s="17">
        <v>0.276409541547469</v>
      </c>
      <c r="AD12" s="17"/>
      <c r="AE12" s="17">
        <v>0.27261731898570501</v>
      </c>
      <c r="AF12" s="17">
        <v>0.25695745311705098</v>
      </c>
      <c r="AG12" s="17"/>
      <c r="AH12" s="17">
        <v>0.24909923553133001</v>
      </c>
      <c r="AI12" s="17">
        <v>0.32825070476506801</v>
      </c>
      <c r="AJ12" s="17"/>
      <c r="AK12" s="17">
        <v>0.26757418876495798</v>
      </c>
      <c r="AL12" s="17">
        <v>0.234504420857399</v>
      </c>
      <c r="AM12" s="17">
        <v>0.27965871855095098</v>
      </c>
      <c r="AN12" s="17">
        <v>0.24511746190472999</v>
      </c>
      <c r="AO12" s="17">
        <v>0.27989527450162899</v>
      </c>
      <c r="AP12" s="17"/>
      <c r="AQ12" s="17">
        <v>0.31621426322488599</v>
      </c>
      <c r="AR12" s="17">
        <v>0.24390223444393899</v>
      </c>
      <c r="AS12" s="17"/>
      <c r="AT12" s="17">
        <v>0.29370544780364199</v>
      </c>
      <c r="AU12" s="17">
        <v>0.238233149672053</v>
      </c>
      <c r="AV12" s="17"/>
      <c r="AW12" s="17">
        <v>0.24546828095814899</v>
      </c>
      <c r="AX12" s="17">
        <v>0.28245523535349099</v>
      </c>
      <c r="AY12" s="17">
        <v>0.30008885393619</v>
      </c>
      <c r="AZ12" s="17">
        <v>0.19518906228383601</v>
      </c>
      <c r="BA12" s="17">
        <v>0.20140335865093101</v>
      </c>
      <c r="BB12" s="17"/>
      <c r="BC12" s="17">
        <v>0.21928353003931</v>
      </c>
      <c r="BD12" s="17"/>
      <c r="BE12" s="17">
        <v>0.291705230252574</v>
      </c>
      <c r="BF12" s="17">
        <v>0.29453585798375698</v>
      </c>
      <c r="BG12" s="17">
        <v>0.18539427529662</v>
      </c>
      <c r="BH12" s="17">
        <v>0.210423169767401</v>
      </c>
      <c r="BI12" s="17"/>
      <c r="BJ12" s="17">
        <v>0.248950688390432</v>
      </c>
      <c r="BK12" s="17"/>
      <c r="BL12" s="17">
        <v>0.24423850566284899</v>
      </c>
      <c r="BM12" s="17"/>
      <c r="BN12" s="17">
        <v>0.22719558733633699</v>
      </c>
      <c r="BO12" s="17"/>
      <c r="BP12" s="17">
        <v>0.25611852943282598</v>
      </c>
      <c r="BQ12" s="17">
        <v>0.29266542142340701</v>
      </c>
    </row>
    <row r="13" spans="2:69" ht="29" x14ac:dyDescent="0.35">
      <c r="B13" s="18" t="s">
        <v>412</v>
      </c>
      <c r="C13" s="17">
        <v>0.25637715567331898</v>
      </c>
      <c r="D13" s="17">
        <v>0.24482119836882299</v>
      </c>
      <c r="E13" s="17">
        <v>0.26672360364907199</v>
      </c>
      <c r="F13" s="17"/>
      <c r="G13" s="17">
        <v>0.23846578825243001</v>
      </c>
      <c r="H13" s="17">
        <v>0.233606757180434</v>
      </c>
      <c r="I13" s="17">
        <v>0.27950837726359501</v>
      </c>
      <c r="J13" s="17">
        <v>0.28950318012484999</v>
      </c>
      <c r="K13" s="17">
        <v>0.26071360657142301</v>
      </c>
      <c r="L13" s="17"/>
      <c r="M13" s="17">
        <v>0.19441588977997701</v>
      </c>
      <c r="N13" s="17">
        <v>0.27500365515244302</v>
      </c>
      <c r="O13" s="17">
        <v>0.20181109742652101</v>
      </c>
      <c r="P13" s="17">
        <v>0.26127727207936402</v>
      </c>
      <c r="Q13" s="17">
        <v>0.306014326439985</v>
      </c>
      <c r="R13" s="17"/>
      <c r="S13" s="17">
        <v>0.29278636491211701</v>
      </c>
      <c r="T13" s="17">
        <v>0.20770074878321701</v>
      </c>
      <c r="U13" s="17">
        <v>0.28781316469507201</v>
      </c>
      <c r="V13" s="17">
        <v>0.261523564400654</v>
      </c>
      <c r="W13" s="17"/>
      <c r="X13" s="17">
        <v>0.256005320117137</v>
      </c>
      <c r="Y13" s="17">
        <v>0.269526829942489</v>
      </c>
      <c r="Z13" s="17">
        <v>0.243165565151818</v>
      </c>
      <c r="AA13" s="17"/>
      <c r="AB13" s="17">
        <v>0.25269016789648202</v>
      </c>
      <c r="AC13" s="17">
        <v>0.263956429975925</v>
      </c>
      <c r="AD13" s="17"/>
      <c r="AE13" s="17">
        <v>0.21219323420274799</v>
      </c>
      <c r="AF13" s="17">
        <v>0.26560749399540601</v>
      </c>
      <c r="AG13" s="17"/>
      <c r="AH13" s="17">
        <v>0.26981403977820001</v>
      </c>
      <c r="AI13" s="17">
        <v>0.264090444494749</v>
      </c>
      <c r="AJ13" s="17"/>
      <c r="AK13" s="17">
        <v>0.17812078516551699</v>
      </c>
      <c r="AL13" s="17">
        <v>0.25303598132039101</v>
      </c>
      <c r="AM13" s="17">
        <v>0.25885252012539001</v>
      </c>
      <c r="AN13" s="17">
        <v>0.28433825510614202</v>
      </c>
      <c r="AO13" s="17">
        <v>0.30237393964867698</v>
      </c>
      <c r="AP13" s="17"/>
      <c r="AQ13" s="17">
        <v>0.28283775041190801</v>
      </c>
      <c r="AR13" s="17">
        <v>0.249138696916923</v>
      </c>
      <c r="AS13" s="17"/>
      <c r="AT13" s="17">
        <v>0.28162224908035499</v>
      </c>
      <c r="AU13" s="17">
        <v>0.24956743916770999</v>
      </c>
      <c r="AV13" s="17"/>
      <c r="AW13" s="17">
        <v>0.19939694456194501</v>
      </c>
      <c r="AX13" s="17">
        <v>0.26672352463534699</v>
      </c>
      <c r="AY13" s="17">
        <v>0.219586590028612</v>
      </c>
      <c r="AZ13" s="17">
        <v>0.32517159004803903</v>
      </c>
      <c r="BA13" s="17">
        <v>0.242395182982614</v>
      </c>
      <c r="BB13" s="17"/>
      <c r="BC13" s="17">
        <v>0.256363323363278</v>
      </c>
      <c r="BD13" s="17"/>
      <c r="BE13" s="17">
        <v>0.241807706377623</v>
      </c>
      <c r="BF13" s="17">
        <v>0.207765043991886</v>
      </c>
      <c r="BG13" s="17">
        <v>0.30274917489171099</v>
      </c>
      <c r="BH13" s="17">
        <v>0.26220721977862599</v>
      </c>
      <c r="BI13" s="17"/>
      <c r="BJ13" s="17">
        <v>0.26269335953158501</v>
      </c>
      <c r="BK13" s="17"/>
      <c r="BL13" s="17">
        <v>0.27775263061324401</v>
      </c>
      <c r="BM13" s="17"/>
      <c r="BN13" s="17">
        <v>0.218295542991639</v>
      </c>
      <c r="BO13" s="17"/>
      <c r="BP13" s="17">
        <v>0.26240461949048499</v>
      </c>
      <c r="BQ13" s="17">
        <v>0.220244244264926</v>
      </c>
    </row>
    <row r="14" spans="2:69" ht="29" x14ac:dyDescent="0.35">
      <c r="B14" s="18" t="s">
        <v>415</v>
      </c>
      <c r="C14" s="17">
        <v>0.23407879761724401</v>
      </c>
      <c r="D14" s="17">
        <v>0.23357841135399099</v>
      </c>
      <c r="E14" s="17">
        <v>0.23494969120053599</v>
      </c>
      <c r="F14" s="17"/>
      <c r="G14" s="17">
        <v>0.22361900841625901</v>
      </c>
      <c r="H14" s="17">
        <v>0.26166224123974602</v>
      </c>
      <c r="I14" s="17">
        <v>0.22585940040507499</v>
      </c>
      <c r="J14" s="17">
        <v>0.1956514294219</v>
      </c>
      <c r="K14" s="17">
        <v>0.25998721475637399</v>
      </c>
      <c r="L14" s="17"/>
      <c r="M14" s="17">
        <v>0.223786879733612</v>
      </c>
      <c r="N14" s="17">
        <v>0.26497228946696399</v>
      </c>
      <c r="O14" s="17">
        <v>0.17991833530853901</v>
      </c>
      <c r="P14" s="17">
        <v>0.24919995046753701</v>
      </c>
      <c r="Q14" s="17">
        <v>0.21855336880589399</v>
      </c>
      <c r="R14" s="17"/>
      <c r="S14" s="17">
        <v>0.21336250511273899</v>
      </c>
      <c r="T14" s="17">
        <v>0.2193297390201</v>
      </c>
      <c r="U14" s="17">
        <v>0.279446362630144</v>
      </c>
      <c r="V14" s="17">
        <v>0.24348825228337201</v>
      </c>
      <c r="W14" s="17"/>
      <c r="X14" s="17">
        <v>0.239354450352286</v>
      </c>
      <c r="Y14" s="17">
        <v>0.21321501854987801</v>
      </c>
      <c r="Z14" s="17">
        <v>0.22073145115356199</v>
      </c>
      <c r="AA14" s="17"/>
      <c r="AB14" s="17">
        <v>0.223783652021358</v>
      </c>
      <c r="AC14" s="17">
        <v>0.25524234281441399</v>
      </c>
      <c r="AD14" s="17"/>
      <c r="AE14" s="17">
        <v>0.28538401563235899</v>
      </c>
      <c r="AF14" s="17">
        <v>0.22297501555632801</v>
      </c>
      <c r="AG14" s="17"/>
      <c r="AH14" s="17">
        <v>0.235167036379826</v>
      </c>
      <c r="AI14" s="17">
        <v>0.213908124404563</v>
      </c>
      <c r="AJ14" s="17"/>
      <c r="AK14" s="17">
        <v>0.217909538801383</v>
      </c>
      <c r="AL14" s="17">
        <v>0.202018054239852</v>
      </c>
      <c r="AM14" s="17">
        <v>0.24860923335627</v>
      </c>
      <c r="AN14" s="17">
        <v>0.25182810842930797</v>
      </c>
      <c r="AO14" s="17">
        <v>0.27005625106723202</v>
      </c>
      <c r="AP14" s="17"/>
      <c r="AQ14" s="17">
        <v>0.214485290089766</v>
      </c>
      <c r="AR14" s="17">
        <v>0.23943872234803401</v>
      </c>
      <c r="AS14" s="17"/>
      <c r="AT14" s="17">
        <v>0.222749888967851</v>
      </c>
      <c r="AU14" s="17">
        <v>0.237427603660193</v>
      </c>
      <c r="AV14" s="17"/>
      <c r="AW14" s="17">
        <v>0.266754866900479</v>
      </c>
      <c r="AX14" s="17">
        <v>0.25633907111354498</v>
      </c>
      <c r="AY14" s="17">
        <v>0.17249920528274601</v>
      </c>
      <c r="AZ14" s="17">
        <v>0.25660231283628399</v>
      </c>
      <c r="BA14" s="17">
        <v>0.22158229826588099</v>
      </c>
      <c r="BB14" s="17"/>
      <c r="BC14" s="17">
        <v>0.23734329739860699</v>
      </c>
      <c r="BD14" s="17"/>
      <c r="BE14" s="17">
        <v>0.27579108035216399</v>
      </c>
      <c r="BF14" s="17">
        <v>0.14470536179123</v>
      </c>
      <c r="BG14" s="17">
        <v>0.22455925296092299</v>
      </c>
      <c r="BH14" s="17">
        <v>0.22367798424958199</v>
      </c>
      <c r="BI14" s="17"/>
      <c r="BJ14" s="17">
        <v>0.23809173939181499</v>
      </c>
      <c r="BK14" s="17"/>
      <c r="BL14" s="17">
        <v>0.23734539527488399</v>
      </c>
      <c r="BM14" s="17"/>
      <c r="BN14" s="17">
        <v>0.28605168506316397</v>
      </c>
      <c r="BO14" s="17"/>
      <c r="BP14" s="17">
        <v>0.231863108667272</v>
      </c>
      <c r="BQ14" s="17">
        <v>0.24892560420051801</v>
      </c>
    </row>
    <row r="15" spans="2:69" ht="29" x14ac:dyDescent="0.35">
      <c r="B15" s="18" t="s">
        <v>416</v>
      </c>
      <c r="C15" s="17">
        <v>0.196908360012294</v>
      </c>
      <c r="D15" s="17">
        <v>0.201265704891498</v>
      </c>
      <c r="E15" s="17">
        <v>0.19356385653848601</v>
      </c>
      <c r="F15" s="17"/>
      <c r="G15" s="17">
        <v>0.17018799843388499</v>
      </c>
      <c r="H15" s="17">
        <v>0.183468752596575</v>
      </c>
      <c r="I15" s="17">
        <v>0.231407323439106</v>
      </c>
      <c r="J15" s="17">
        <v>0.21561094795296101</v>
      </c>
      <c r="K15" s="17">
        <v>0.19857204152475899</v>
      </c>
      <c r="L15" s="17"/>
      <c r="M15" s="17">
        <v>0.156427193633315</v>
      </c>
      <c r="N15" s="17">
        <v>0.202946521830914</v>
      </c>
      <c r="O15" s="17">
        <v>0.22375661989117401</v>
      </c>
      <c r="P15" s="17">
        <v>0.21398449752341001</v>
      </c>
      <c r="Q15" s="17">
        <v>0.15831253499438999</v>
      </c>
      <c r="R15" s="17"/>
      <c r="S15" s="17">
        <v>0.19517724672005901</v>
      </c>
      <c r="T15" s="17">
        <v>0.22515279065066399</v>
      </c>
      <c r="U15" s="17">
        <v>0.19754051648579801</v>
      </c>
      <c r="V15" s="17">
        <v>0.203533269352073</v>
      </c>
      <c r="W15" s="17"/>
      <c r="X15" s="17">
        <v>0.20375945428342601</v>
      </c>
      <c r="Y15" s="17">
        <v>0.157861277499457</v>
      </c>
      <c r="Z15" s="17">
        <v>0.19405914360736201</v>
      </c>
      <c r="AA15" s="17"/>
      <c r="AB15" s="17">
        <v>0.192828996057752</v>
      </c>
      <c r="AC15" s="17">
        <v>0.20529423494952301</v>
      </c>
      <c r="AD15" s="17"/>
      <c r="AE15" s="17">
        <v>0.22550502697196301</v>
      </c>
      <c r="AF15" s="17">
        <v>0.191233243742499</v>
      </c>
      <c r="AG15" s="17"/>
      <c r="AH15" s="17">
        <v>0.193603829508735</v>
      </c>
      <c r="AI15" s="17">
        <v>0.22329499753110399</v>
      </c>
      <c r="AJ15" s="17"/>
      <c r="AK15" s="17">
        <v>0.17763784314822301</v>
      </c>
      <c r="AL15" s="17">
        <v>0.17697040702230299</v>
      </c>
      <c r="AM15" s="17">
        <v>0.230675397463</v>
      </c>
      <c r="AN15" s="17">
        <v>0.18130554874940899</v>
      </c>
      <c r="AO15" s="17">
        <v>0.17732301231519201</v>
      </c>
      <c r="AP15" s="17"/>
      <c r="AQ15" s="17">
        <v>0.22871410964672501</v>
      </c>
      <c r="AR15" s="17">
        <v>0.18820770119417199</v>
      </c>
      <c r="AS15" s="17"/>
      <c r="AT15" s="17">
        <v>0.21031127008471201</v>
      </c>
      <c r="AU15" s="17">
        <v>0.192144992841981</v>
      </c>
      <c r="AV15" s="17"/>
      <c r="AW15" s="17">
        <v>0.218734558455875</v>
      </c>
      <c r="AX15" s="17">
        <v>0.19148752085266299</v>
      </c>
      <c r="AY15" s="17">
        <v>0.17820362964616401</v>
      </c>
      <c r="AZ15" s="17">
        <v>0.25597511122458899</v>
      </c>
      <c r="BA15" s="17">
        <v>0.17575260248813501</v>
      </c>
      <c r="BB15" s="17"/>
      <c r="BC15" s="17">
        <v>0.16965000371019601</v>
      </c>
      <c r="BD15" s="17"/>
      <c r="BE15" s="17">
        <v>0.19424264860673801</v>
      </c>
      <c r="BF15" s="17">
        <v>0.20391847395886101</v>
      </c>
      <c r="BG15" s="17">
        <v>0.248053202618741</v>
      </c>
      <c r="BH15" s="17">
        <v>0.17807304100454899</v>
      </c>
      <c r="BI15" s="17"/>
      <c r="BJ15" s="17">
        <v>0.19431320435965099</v>
      </c>
      <c r="BK15" s="17"/>
      <c r="BL15" s="17">
        <v>0.19306389770472401</v>
      </c>
      <c r="BM15" s="17"/>
      <c r="BN15" s="17">
        <v>0.237935393721384</v>
      </c>
      <c r="BO15" s="17"/>
      <c r="BP15" s="17">
        <v>0.183985257030993</v>
      </c>
      <c r="BQ15" s="17">
        <v>0.25496848363246699</v>
      </c>
    </row>
    <row r="16" spans="2:69" x14ac:dyDescent="0.35">
      <c r="B16" s="18" t="s">
        <v>418</v>
      </c>
      <c r="C16" s="17">
        <v>0.143588204624673</v>
      </c>
      <c r="D16" s="17">
        <v>0.17132113655470099</v>
      </c>
      <c r="E16" s="17">
        <v>0.120197149199161</v>
      </c>
      <c r="F16" s="17"/>
      <c r="G16" s="17">
        <v>0.15958133563218699</v>
      </c>
      <c r="H16" s="17">
        <v>0.134643376698797</v>
      </c>
      <c r="I16" s="17">
        <v>0.147421623748801</v>
      </c>
      <c r="J16" s="17">
        <v>0.15190132984374299</v>
      </c>
      <c r="K16" s="17">
        <v>0.11166115808206301</v>
      </c>
      <c r="L16" s="17"/>
      <c r="M16" s="17">
        <v>0.1530096530773</v>
      </c>
      <c r="N16" s="17">
        <v>0.119033656305794</v>
      </c>
      <c r="O16" s="17">
        <v>0.17352695600644</v>
      </c>
      <c r="P16" s="17">
        <v>0.147163671343498</v>
      </c>
      <c r="Q16" s="17">
        <v>0.15795229067299901</v>
      </c>
      <c r="R16" s="17"/>
      <c r="S16" s="17">
        <v>0.142451568571801</v>
      </c>
      <c r="T16" s="17">
        <v>0.16699460318206399</v>
      </c>
      <c r="U16" s="17">
        <v>0.14039100835875201</v>
      </c>
      <c r="V16" s="17">
        <v>0.124738983746372</v>
      </c>
      <c r="W16" s="17"/>
      <c r="X16" s="17">
        <v>0.156483750521758</v>
      </c>
      <c r="Y16" s="17">
        <v>9.5345181516915303E-2</v>
      </c>
      <c r="Z16" s="17">
        <v>0.107623762205267</v>
      </c>
      <c r="AA16" s="17"/>
      <c r="AB16" s="17">
        <v>0.151961241325898</v>
      </c>
      <c r="AC16" s="17">
        <v>0.126375904029842</v>
      </c>
      <c r="AD16" s="17"/>
      <c r="AE16" s="17">
        <v>0.166068020403839</v>
      </c>
      <c r="AF16" s="17">
        <v>0.13911777212469001</v>
      </c>
      <c r="AG16" s="17"/>
      <c r="AH16" s="17">
        <v>0.14166390075477001</v>
      </c>
      <c r="AI16" s="17">
        <v>0.118449004541909</v>
      </c>
      <c r="AJ16" s="17"/>
      <c r="AK16" s="17">
        <v>0.16084953533820501</v>
      </c>
      <c r="AL16" s="17">
        <v>0.17316572109082801</v>
      </c>
      <c r="AM16" s="17">
        <v>0.12945063599299</v>
      </c>
      <c r="AN16" s="17">
        <v>0.114449012444197</v>
      </c>
      <c r="AO16" s="17">
        <v>0.13812037232858501</v>
      </c>
      <c r="AP16" s="17"/>
      <c r="AQ16" s="17">
        <v>0.13146259580851</v>
      </c>
      <c r="AR16" s="17">
        <v>0.14690523964142499</v>
      </c>
      <c r="AS16" s="17"/>
      <c r="AT16" s="17">
        <v>0.14531031440107101</v>
      </c>
      <c r="AU16" s="17">
        <v>0.139353538335382</v>
      </c>
      <c r="AV16" s="17"/>
      <c r="AW16" s="17">
        <v>9.8783148444294797E-2</v>
      </c>
      <c r="AX16" s="17">
        <v>0.133174663367711</v>
      </c>
      <c r="AY16" s="17">
        <v>0.186587114019895</v>
      </c>
      <c r="AZ16" s="17">
        <v>0.174391500552426</v>
      </c>
      <c r="BA16" s="17">
        <v>0.13216441157063599</v>
      </c>
      <c r="BB16" s="17"/>
      <c r="BC16" s="17">
        <v>0.133357588974336</v>
      </c>
      <c r="BD16" s="17"/>
      <c r="BE16" s="17">
        <v>0.137094085508283</v>
      </c>
      <c r="BF16" s="17">
        <v>0.16422353086170699</v>
      </c>
      <c r="BG16" s="17">
        <v>0.17568887421805501</v>
      </c>
      <c r="BH16" s="17">
        <v>0.13435892564716601</v>
      </c>
      <c r="BI16" s="17"/>
      <c r="BJ16" s="17">
        <v>0.14479709658722401</v>
      </c>
      <c r="BK16" s="17"/>
      <c r="BL16" s="17">
        <v>0.13983598318958201</v>
      </c>
      <c r="BM16" s="17"/>
      <c r="BN16" s="17">
        <v>0.15272556171599899</v>
      </c>
      <c r="BO16" s="17"/>
      <c r="BP16" s="17">
        <v>0.15460100256375001</v>
      </c>
      <c r="BQ16" s="17">
        <v>0.101703295516523</v>
      </c>
    </row>
    <row r="17" spans="2:69" ht="29" x14ac:dyDescent="0.35">
      <c r="B17" s="18" t="s">
        <v>414</v>
      </c>
      <c r="C17" s="17">
        <v>0.13013775813818701</v>
      </c>
      <c r="D17" s="17">
        <v>0.15309583484189601</v>
      </c>
      <c r="E17" s="17">
        <v>0.11079538176281099</v>
      </c>
      <c r="F17" s="17"/>
      <c r="G17" s="17">
        <v>0.131827347732763</v>
      </c>
      <c r="H17" s="17">
        <v>0.12257767813183</v>
      </c>
      <c r="I17" s="17">
        <v>0.118529763268837</v>
      </c>
      <c r="J17" s="17">
        <v>0.108373390790849</v>
      </c>
      <c r="K17" s="17">
        <v>0.18336142838974401</v>
      </c>
      <c r="L17" s="17"/>
      <c r="M17" s="17">
        <v>6.6183807863159805E-2</v>
      </c>
      <c r="N17" s="17">
        <v>0.126317267614456</v>
      </c>
      <c r="O17" s="17">
        <v>0.149756164695343</v>
      </c>
      <c r="P17" s="17">
        <v>0.166913808528386</v>
      </c>
      <c r="Q17" s="17">
        <v>0.11952301274732199</v>
      </c>
      <c r="R17" s="17"/>
      <c r="S17" s="17">
        <v>0.160481236230405</v>
      </c>
      <c r="T17" s="17">
        <v>0.108660380007121</v>
      </c>
      <c r="U17" s="17">
        <v>0.15258086219411701</v>
      </c>
      <c r="V17" s="17">
        <v>0.124487947699695</v>
      </c>
      <c r="W17" s="17"/>
      <c r="X17" s="17">
        <v>0.124864085611135</v>
      </c>
      <c r="Y17" s="17">
        <v>0.13286556102441199</v>
      </c>
      <c r="Z17" s="17">
        <v>0.16544703287905899</v>
      </c>
      <c r="AA17" s="17"/>
      <c r="AB17" s="17">
        <v>0.13785657585841299</v>
      </c>
      <c r="AC17" s="17">
        <v>0.114270323708119</v>
      </c>
      <c r="AD17" s="17"/>
      <c r="AE17" s="17">
        <v>0.155627152507269</v>
      </c>
      <c r="AF17" s="17">
        <v>0.12504190894761799</v>
      </c>
      <c r="AG17" s="17"/>
      <c r="AH17" s="17">
        <v>0.12991016050319801</v>
      </c>
      <c r="AI17" s="17">
        <v>0.133096677539046</v>
      </c>
      <c r="AJ17" s="17"/>
      <c r="AK17" s="17">
        <v>0.174828842398523</v>
      </c>
      <c r="AL17" s="17">
        <v>0.14581040540798301</v>
      </c>
      <c r="AM17" s="17">
        <v>0.11991554845902699</v>
      </c>
      <c r="AN17" s="17">
        <v>0.12738681107900701</v>
      </c>
      <c r="AO17" s="17">
        <v>6.4393189071455803E-2</v>
      </c>
      <c r="AP17" s="17"/>
      <c r="AQ17" s="17">
        <v>0.107871333286819</v>
      </c>
      <c r="AR17" s="17">
        <v>0.13622887587500601</v>
      </c>
      <c r="AS17" s="17"/>
      <c r="AT17" s="17">
        <v>0.104202084843929</v>
      </c>
      <c r="AU17" s="17">
        <v>0.143432307028938</v>
      </c>
      <c r="AV17" s="17"/>
      <c r="AW17" s="17">
        <v>0.168845183666335</v>
      </c>
      <c r="AX17" s="17">
        <v>0.104503426114229</v>
      </c>
      <c r="AY17" s="17">
        <v>0.12333016878547701</v>
      </c>
      <c r="AZ17" s="17">
        <v>0.124510977814997</v>
      </c>
      <c r="BA17" s="17">
        <v>0.22087653875739999</v>
      </c>
      <c r="BB17" s="17"/>
      <c r="BC17" s="17">
        <v>0.18101955964411501</v>
      </c>
      <c r="BD17" s="17"/>
      <c r="BE17" s="17">
        <v>0.11284526446928</v>
      </c>
      <c r="BF17" s="17">
        <v>0.11243098055604001</v>
      </c>
      <c r="BG17" s="17">
        <v>0.11932141082458</v>
      </c>
      <c r="BH17" s="17">
        <v>0.17471517540968101</v>
      </c>
      <c r="BI17" s="17"/>
      <c r="BJ17" s="17">
        <v>0.123617837751369</v>
      </c>
      <c r="BK17" s="17"/>
      <c r="BL17" s="17">
        <v>0.12341434071467899</v>
      </c>
      <c r="BM17" s="17"/>
      <c r="BN17" s="17">
        <v>0.15114978159044501</v>
      </c>
      <c r="BO17" s="17"/>
      <c r="BP17" s="17">
        <v>0.12754507587421801</v>
      </c>
      <c r="BQ17" s="17">
        <v>0.128721836189754</v>
      </c>
    </row>
    <row r="18" spans="2:69" ht="43.5" x14ac:dyDescent="0.35">
      <c r="B18" s="18" t="s">
        <v>417</v>
      </c>
      <c r="C18" s="17">
        <v>0.105416730821488</v>
      </c>
      <c r="D18" s="17">
        <v>0.10527743193906</v>
      </c>
      <c r="E18" s="17">
        <v>0.105735513507991</v>
      </c>
      <c r="F18" s="17"/>
      <c r="G18" s="17">
        <v>0.10277442370291701</v>
      </c>
      <c r="H18" s="17">
        <v>8.9523551684161803E-2</v>
      </c>
      <c r="I18" s="17">
        <v>0.102901085801424</v>
      </c>
      <c r="J18" s="17">
        <v>0.113493234127232</v>
      </c>
      <c r="K18" s="17">
        <v>0.13563256055808301</v>
      </c>
      <c r="L18" s="17"/>
      <c r="M18" s="17">
        <v>0.13291324868776599</v>
      </c>
      <c r="N18" s="17">
        <v>0.109095359644981</v>
      </c>
      <c r="O18" s="17">
        <v>8.18698161742029E-2</v>
      </c>
      <c r="P18" s="17">
        <v>0.101458081473326</v>
      </c>
      <c r="Q18" s="17">
        <v>0.113327236873079</v>
      </c>
      <c r="R18" s="17"/>
      <c r="S18" s="17">
        <v>8.2217589950773801E-2</v>
      </c>
      <c r="T18" s="17">
        <v>0.13192823154199401</v>
      </c>
      <c r="U18" s="17">
        <v>0.103564524202179</v>
      </c>
      <c r="V18" s="17">
        <v>0.120887038492467</v>
      </c>
      <c r="W18" s="17"/>
      <c r="X18" s="17">
        <v>0.102546480311976</v>
      </c>
      <c r="Y18" s="17">
        <v>8.6775548314812406E-2</v>
      </c>
      <c r="Z18" s="17">
        <v>0.14902180177591301</v>
      </c>
      <c r="AA18" s="17"/>
      <c r="AB18" s="17">
        <v>8.8634813550947295E-2</v>
      </c>
      <c r="AC18" s="17">
        <v>0.139915015604576</v>
      </c>
      <c r="AD18" s="17"/>
      <c r="AE18" s="17">
        <v>0.10460696018114</v>
      </c>
      <c r="AF18" s="17">
        <v>0.10566887609987401</v>
      </c>
      <c r="AG18" s="17"/>
      <c r="AH18" s="17">
        <v>9.7986847298143206E-2</v>
      </c>
      <c r="AI18" s="17">
        <v>6.4076587735737295E-2</v>
      </c>
      <c r="AJ18" s="17"/>
      <c r="AK18" s="17">
        <v>0.16278705152933301</v>
      </c>
      <c r="AL18" s="17">
        <v>0.107242950797224</v>
      </c>
      <c r="AM18" s="17">
        <v>0.122329234763023</v>
      </c>
      <c r="AN18" s="17">
        <v>6.5573941762332694E-2</v>
      </c>
      <c r="AO18" s="17">
        <v>3.1047614980206601E-2</v>
      </c>
      <c r="AP18" s="17"/>
      <c r="AQ18" s="17">
        <v>0.13516503888950199</v>
      </c>
      <c r="AR18" s="17">
        <v>9.7278897823015797E-2</v>
      </c>
      <c r="AS18" s="17"/>
      <c r="AT18" s="17">
        <v>0.121354823827426</v>
      </c>
      <c r="AU18" s="17">
        <v>0.100992821646106</v>
      </c>
      <c r="AV18" s="17"/>
      <c r="AW18" s="17">
        <v>8.4597393950733304E-2</v>
      </c>
      <c r="AX18" s="17">
        <v>8.3698398893499004E-2</v>
      </c>
      <c r="AY18" s="17">
        <v>0.110153399077559</v>
      </c>
      <c r="AZ18" s="17">
        <v>0.118109406385251</v>
      </c>
      <c r="BA18" s="17">
        <v>8.2359096109743193E-2</v>
      </c>
      <c r="BB18" s="17"/>
      <c r="BC18" s="17">
        <v>0.115297223614011</v>
      </c>
      <c r="BD18" s="17"/>
      <c r="BE18" s="17">
        <v>8.0755148899061893E-2</v>
      </c>
      <c r="BF18" s="17">
        <v>0.141159109645523</v>
      </c>
      <c r="BG18" s="17">
        <v>6.7219672610438402E-2</v>
      </c>
      <c r="BH18" s="17">
        <v>8.4922973153220296E-2</v>
      </c>
      <c r="BI18" s="17"/>
      <c r="BJ18" s="17">
        <v>0.108023121089069</v>
      </c>
      <c r="BK18" s="17"/>
      <c r="BL18" s="17">
        <v>0.110963823222619</v>
      </c>
      <c r="BM18" s="17"/>
      <c r="BN18" s="17">
        <v>0.14547852666887601</v>
      </c>
      <c r="BO18" s="17"/>
      <c r="BP18" s="17">
        <v>0.10871620426065801</v>
      </c>
      <c r="BQ18" s="17">
        <v>9.6190953097558402E-2</v>
      </c>
    </row>
    <row r="19" spans="2:69" ht="43.5" x14ac:dyDescent="0.35">
      <c r="B19" s="18" t="s">
        <v>419</v>
      </c>
      <c r="C19" s="17">
        <v>6.38499230348233E-2</v>
      </c>
      <c r="D19" s="17">
        <v>5.0822404357574999E-2</v>
      </c>
      <c r="E19" s="17">
        <v>7.5086862704088694E-2</v>
      </c>
      <c r="F19" s="17"/>
      <c r="G19" s="17">
        <v>5.24833586011616E-2</v>
      </c>
      <c r="H19" s="17">
        <v>7.4259612648389595E-2</v>
      </c>
      <c r="I19" s="17">
        <v>6.0013841684918003E-2</v>
      </c>
      <c r="J19" s="17">
        <v>4.5089445520934801E-2</v>
      </c>
      <c r="K19" s="17">
        <v>9.4724308496986903E-2</v>
      </c>
      <c r="L19" s="17"/>
      <c r="M19" s="17">
        <v>0.12809724906532199</v>
      </c>
      <c r="N19" s="17">
        <v>3.9569547509898398E-2</v>
      </c>
      <c r="O19" s="17">
        <v>8.6875519855519001E-2</v>
      </c>
      <c r="P19" s="17">
        <v>8.40357316731669E-2</v>
      </c>
      <c r="Q19" s="17">
        <v>4.2996549960331198E-2</v>
      </c>
      <c r="R19" s="17"/>
      <c r="S19" s="17">
        <v>4.5331269686380099E-2</v>
      </c>
      <c r="T19" s="17">
        <v>5.8795353226718E-2</v>
      </c>
      <c r="U19" s="17">
        <v>7.6429877274517694E-2</v>
      </c>
      <c r="V19" s="17">
        <v>5.4076869835659402E-2</v>
      </c>
      <c r="W19" s="17"/>
      <c r="X19" s="17">
        <v>6.1148337598010298E-2</v>
      </c>
      <c r="Y19" s="17">
        <v>6.0418023064380003E-2</v>
      </c>
      <c r="Z19" s="17">
        <v>8.7790018989753499E-2</v>
      </c>
      <c r="AA19" s="17"/>
      <c r="AB19" s="17">
        <v>5.6854470198493802E-2</v>
      </c>
      <c r="AC19" s="17">
        <v>7.8230349314125994E-2</v>
      </c>
      <c r="AD19" s="17"/>
      <c r="AE19" s="17">
        <v>6.9754394751275206E-2</v>
      </c>
      <c r="AF19" s="17">
        <v>6.2697266720474806E-2</v>
      </c>
      <c r="AG19" s="17"/>
      <c r="AH19" s="17">
        <v>5.6871009066147601E-2</v>
      </c>
      <c r="AI19" s="17">
        <v>5.18521108168538E-2</v>
      </c>
      <c r="AJ19" s="17"/>
      <c r="AK19" s="17">
        <v>0.122507117758048</v>
      </c>
      <c r="AL19" s="17">
        <v>5.6805612533295302E-2</v>
      </c>
      <c r="AM19" s="17">
        <v>6.1953308110330702E-2</v>
      </c>
      <c r="AN19" s="17">
        <v>5.8879888441387099E-2</v>
      </c>
      <c r="AO19" s="17">
        <v>3.02670772947592E-2</v>
      </c>
      <c r="AP19" s="17"/>
      <c r="AQ19" s="17">
        <v>5.33264183077507E-2</v>
      </c>
      <c r="AR19" s="17">
        <v>6.6728692604902606E-2</v>
      </c>
      <c r="AS19" s="17"/>
      <c r="AT19" s="17">
        <v>7.0972983172142998E-2</v>
      </c>
      <c r="AU19" s="17">
        <v>5.893511173648E-2</v>
      </c>
      <c r="AV19" s="17"/>
      <c r="AW19" s="17">
        <v>5.0233358006497898E-2</v>
      </c>
      <c r="AX19" s="17">
        <v>4.2411987335142398E-2</v>
      </c>
      <c r="AY19" s="17">
        <v>0.120982333142496</v>
      </c>
      <c r="AZ19" s="17">
        <v>4.2519886830413002E-2</v>
      </c>
      <c r="BA19" s="17">
        <v>8.2164829569151096E-2</v>
      </c>
      <c r="BB19" s="17"/>
      <c r="BC19" s="17">
        <v>6.4858062989313903E-2</v>
      </c>
      <c r="BD19" s="17"/>
      <c r="BE19" s="17">
        <v>4.6257235047594401E-2</v>
      </c>
      <c r="BF19" s="17">
        <v>0.13703656416881099</v>
      </c>
      <c r="BG19" s="17">
        <v>6.1043935480638203E-2</v>
      </c>
      <c r="BH19" s="17">
        <v>6.2215044473837001E-2</v>
      </c>
      <c r="BI19" s="17"/>
      <c r="BJ19" s="17">
        <v>6.0539221723882597E-2</v>
      </c>
      <c r="BK19" s="17"/>
      <c r="BL19" s="17">
        <v>6.0857411836031002E-2</v>
      </c>
      <c r="BM19" s="17"/>
      <c r="BN19" s="17">
        <v>5.6740171537214501E-2</v>
      </c>
      <c r="BO19" s="17"/>
      <c r="BP19" s="17">
        <v>6.6300367097004306E-2</v>
      </c>
      <c r="BQ19" s="17">
        <v>5.9009789263462099E-2</v>
      </c>
    </row>
    <row r="20" spans="2:69" ht="29" x14ac:dyDescent="0.35">
      <c r="B20" s="18" t="s">
        <v>421</v>
      </c>
      <c r="C20" s="17">
        <v>5.0603773485140897E-2</v>
      </c>
      <c r="D20" s="17">
        <v>2.8939226859306801E-2</v>
      </c>
      <c r="E20" s="17">
        <v>6.9185213179259797E-2</v>
      </c>
      <c r="F20" s="17"/>
      <c r="G20" s="17">
        <v>4.8931241883555097E-2</v>
      </c>
      <c r="H20" s="17">
        <v>3.8747120677487E-2</v>
      </c>
      <c r="I20" s="17">
        <v>4.0378540554945899E-2</v>
      </c>
      <c r="J20" s="17">
        <v>5.2163015949049103E-2</v>
      </c>
      <c r="K20" s="17">
        <v>9.1370062196141702E-2</v>
      </c>
      <c r="L20" s="17"/>
      <c r="M20" s="17">
        <v>3.6804804682480298E-2</v>
      </c>
      <c r="N20" s="17">
        <v>3.4330419212516602E-2</v>
      </c>
      <c r="O20" s="17">
        <v>8.1707801900559596E-2</v>
      </c>
      <c r="P20" s="17">
        <v>7.0725284271676694E-2</v>
      </c>
      <c r="Q20" s="17">
        <v>4.2795148837958E-2</v>
      </c>
      <c r="R20" s="17"/>
      <c r="S20" s="17">
        <v>3.7231563446702302E-2</v>
      </c>
      <c r="T20" s="17">
        <v>3.6971064983754097E-2</v>
      </c>
      <c r="U20" s="17">
        <v>6.3227327256176094E-2</v>
      </c>
      <c r="V20" s="17">
        <v>5.4534181371778297E-2</v>
      </c>
      <c r="W20" s="17"/>
      <c r="X20" s="17">
        <v>4.9744673288345601E-2</v>
      </c>
      <c r="Y20" s="17">
        <v>2.61942642238603E-2</v>
      </c>
      <c r="Z20" s="17">
        <v>8.6472685298528598E-2</v>
      </c>
      <c r="AA20" s="17"/>
      <c r="AB20" s="17">
        <v>4.2905283625969001E-2</v>
      </c>
      <c r="AC20" s="17">
        <v>6.6429420297716493E-2</v>
      </c>
      <c r="AD20" s="17"/>
      <c r="AE20" s="17">
        <v>4.52546545891305E-2</v>
      </c>
      <c r="AF20" s="17">
        <v>5.0913494108106701E-2</v>
      </c>
      <c r="AG20" s="17"/>
      <c r="AH20" s="17">
        <v>4.8538338205937802E-2</v>
      </c>
      <c r="AI20" s="17">
        <v>2.56955408596212E-2</v>
      </c>
      <c r="AJ20" s="17"/>
      <c r="AK20" s="17">
        <v>4.50266136357498E-2</v>
      </c>
      <c r="AL20" s="17">
        <v>3.9238234651360997E-2</v>
      </c>
      <c r="AM20" s="17">
        <v>4.95427011402228E-2</v>
      </c>
      <c r="AN20" s="17">
        <v>4.7785249602645401E-2</v>
      </c>
      <c r="AO20" s="17">
        <v>0.110923666103555</v>
      </c>
      <c r="AP20" s="17"/>
      <c r="AQ20" s="17">
        <v>2.8108759857711701E-2</v>
      </c>
      <c r="AR20" s="17">
        <v>5.67574230903495E-2</v>
      </c>
      <c r="AS20" s="17"/>
      <c r="AT20" s="17">
        <v>3.8478013234550697E-2</v>
      </c>
      <c r="AU20" s="17">
        <v>5.5179820504050202E-2</v>
      </c>
      <c r="AV20" s="17"/>
      <c r="AW20" s="17">
        <v>9.4719925838793004E-2</v>
      </c>
      <c r="AX20" s="17">
        <v>4.3593341363301202E-2</v>
      </c>
      <c r="AY20" s="17">
        <v>5.8752528496114599E-2</v>
      </c>
      <c r="AZ20" s="17">
        <v>4.2495638830322702E-2</v>
      </c>
      <c r="BA20" s="17">
        <v>5.9742253257121902E-2</v>
      </c>
      <c r="BB20" s="17"/>
      <c r="BC20" s="17">
        <v>6.0378494863615302E-2</v>
      </c>
      <c r="BD20" s="17"/>
      <c r="BE20" s="17">
        <v>4.9583783678139599E-2</v>
      </c>
      <c r="BF20" s="17">
        <v>6.97803238526577E-2</v>
      </c>
      <c r="BG20" s="17">
        <v>2.9302107856487299E-2</v>
      </c>
      <c r="BH20" s="17">
        <v>5.45874040369458E-2</v>
      </c>
      <c r="BI20" s="17"/>
      <c r="BJ20" s="17">
        <v>4.6847354066071899E-2</v>
      </c>
      <c r="BK20" s="17"/>
      <c r="BL20" s="17">
        <v>4.3949824580144597E-2</v>
      </c>
      <c r="BM20" s="17"/>
      <c r="BN20" s="17">
        <v>3.3572731116984202E-2</v>
      </c>
      <c r="BO20" s="17"/>
      <c r="BP20" s="17">
        <v>5.1054430957874403E-2</v>
      </c>
      <c r="BQ20" s="17">
        <v>5.5170753579051802E-2</v>
      </c>
    </row>
    <row r="21" spans="2:69" ht="43.5" x14ac:dyDescent="0.35">
      <c r="B21" s="18" t="s">
        <v>420</v>
      </c>
      <c r="C21" s="17">
        <v>4.8168613346143203E-2</v>
      </c>
      <c r="D21" s="17">
        <v>4.58663838514368E-2</v>
      </c>
      <c r="E21" s="17">
        <v>5.0224363929213998E-2</v>
      </c>
      <c r="F21" s="17"/>
      <c r="G21" s="17">
        <v>4.92151111723148E-2</v>
      </c>
      <c r="H21" s="17">
        <v>3.6616610457074303E-2</v>
      </c>
      <c r="I21" s="17">
        <v>3.8527228684947498E-2</v>
      </c>
      <c r="J21" s="17">
        <v>6.0709555918227E-2</v>
      </c>
      <c r="K21" s="17">
        <v>7.0036384910340393E-2</v>
      </c>
      <c r="L21" s="17"/>
      <c r="M21" s="17">
        <v>7.9585595471588902E-2</v>
      </c>
      <c r="N21" s="17">
        <v>5.0110669399788303E-2</v>
      </c>
      <c r="O21" s="17">
        <v>3.6667931127566902E-2</v>
      </c>
      <c r="P21" s="17">
        <v>6.4905470409294397E-2</v>
      </c>
      <c r="Q21" s="17">
        <v>2.6772920782021901E-2</v>
      </c>
      <c r="R21" s="17"/>
      <c r="S21" s="17">
        <v>5.35263257378275E-2</v>
      </c>
      <c r="T21" s="17">
        <v>2.5232617815340499E-2</v>
      </c>
      <c r="U21" s="17">
        <v>1.9690175541645798E-2</v>
      </c>
      <c r="V21" s="17">
        <v>9.3904878876014203E-2</v>
      </c>
      <c r="W21" s="17"/>
      <c r="X21" s="17">
        <v>3.9570638447680703E-2</v>
      </c>
      <c r="Y21" s="17">
        <v>7.6527903748165996E-2</v>
      </c>
      <c r="Z21" s="17">
        <v>7.6759807886191994E-2</v>
      </c>
      <c r="AA21" s="17"/>
      <c r="AB21" s="17">
        <v>3.7349155996663198E-2</v>
      </c>
      <c r="AC21" s="17">
        <v>7.0409976762710005E-2</v>
      </c>
      <c r="AD21" s="17"/>
      <c r="AE21" s="17">
        <v>3.3244470493752599E-2</v>
      </c>
      <c r="AF21" s="17">
        <v>5.1254713716896202E-2</v>
      </c>
      <c r="AG21" s="17"/>
      <c r="AH21" s="17">
        <v>5.1405382724677103E-2</v>
      </c>
      <c r="AI21" s="17">
        <v>6.1910189622887603E-3</v>
      </c>
      <c r="AJ21" s="17"/>
      <c r="AK21" s="17">
        <v>3.2490475653816797E-2</v>
      </c>
      <c r="AL21" s="17">
        <v>6.0355402659614199E-2</v>
      </c>
      <c r="AM21" s="17">
        <v>3.46382364056705E-2</v>
      </c>
      <c r="AN21" s="17">
        <v>7.0842319564644304E-2</v>
      </c>
      <c r="AO21" s="17">
        <v>3.65393201272649E-2</v>
      </c>
      <c r="AP21" s="17"/>
      <c r="AQ21" s="17">
        <v>4.4255282543639897E-2</v>
      </c>
      <c r="AR21" s="17">
        <v>4.9239129103400302E-2</v>
      </c>
      <c r="AS21" s="17"/>
      <c r="AT21" s="17">
        <v>4.6052096223483503E-2</v>
      </c>
      <c r="AU21" s="17">
        <v>4.9316531797211703E-2</v>
      </c>
      <c r="AV21" s="17"/>
      <c r="AW21" s="17">
        <v>5.9051891785457999E-2</v>
      </c>
      <c r="AX21" s="17">
        <v>3.94382217134637E-2</v>
      </c>
      <c r="AY21" s="17">
        <v>6.04337253829813E-2</v>
      </c>
      <c r="AZ21" s="17">
        <v>3.2624668613211297E-2</v>
      </c>
      <c r="BA21" s="17">
        <v>3.6231451685606701E-2</v>
      </c>
      <c r="BB21" s="17"/>
      <c r="BC21" s="17">
        <v>4.2509690328126203E-2</v>
      </c>
      <c r="BD21" s="17"/>
      <c r="BE21" s="17">
        <v>3.02505695839917E-2</v>
      </c>
      <c r="BF21" s="17">
        <v>8.9308936916558904E-2</v>
      </c>
      <c r="BG21" s="17">
        <v>4.2244923045189398E-2</v>
      </c>
      <c r="BH21" s="17">
        <v>5.45792919161101E-2</v>
      </c>
      <c r="BI21" s="17"/>
      <c r="BJ21" s="17">
        <v>4.6316006275512599E-2</v>
      </c>
      <c r="BK21" s="17"/>
      <c r="BL21" s="17">
        <v>4.9287393368455903E-2</v>
      </c>
      <c r="BM21" s="17"/>
      <c r="BN21" s="17">
        <v>4.85474794501599E-2</v>
      </c>
      <c r="BO21" s="17"/>
      <c r="BP21" s="17">
        <v>4.3752292227604503E-2</v>
      </c>
      <c r="BQ21" s="17">
        <v>7.9815209143310195E-2</v>
      </c>
    </row>
    <row r="22" spans="2:69" x14ac:dyDescent="0.35">
      <c r="B22" s="18" t="s">
        <v>423</v>
      </c>
      <c r="C22" s="17">
        <v>4.3659771951661902E-2</v>
      </c>
      <c r="D22" s="17">
        <v>4.1097838473693402E-2</v>
      </c>
      <c r="E22" s="17">
        <v>4.5928566191991697E-2</v>
      </c>
      <c r="F22" s="17"/>
      <c r="G22" s="17">
        <v>5.5793760910574301E-2</v>
      </c>
      <c r="H22" s="17">
        <v>2.4069603916025899E-2</v>
      </c>
      <c r="I22" s="17">
        <v>1.96353011299721E-2</v>
      </c>
      <c r="J22" s="17">
        <v>3.9244603012707699E-2</v>
      </c>
      <c r="K22" s="17">
        <v>9.9773222184225296E-2</v>
      </c>
      <c r="L22" s="17"/>
      <c r="M22" s="17">
        <v>8.1812467730769597E-2</v>
      </c>
      <c r="N22" s="17">
        <v>3.8798403422919098E-2</v>
      </c>
      <c r="O22" s="17">
        <v>4.36294403353868E-2</v>
      </c>
      <c r="P22" s="17">
        <v>6.7525369694958398E-2</v>
      </c>
      <c r="Q22" s="17">
        <v>1.52400847469671E-2</v>
      </c>
      <c r="R22" s="17"/>
      <c r="S22" s="17">
        <v>1.7750257971681099E-2</v>
      </c>
      <c r="T22" s="17">
        <v>5.2499530752077098E-2</v>
      </c>
      <c r="U22" s="17">
        <v>8.0817435584661895E-2</v>
      </c>
      <c r="V22" s="17">
        <v>3.6566992452613203E-2</v>
      </c>
      <c r="W22" s="17"/>
      <c r="X22" s="17">
        <v>4.0765152092630097E-2</v>
      </c>
      <c r="Y22" s="17">
        <v>2.78974379518039E-2</v>
      </c>
      <c r="Z22" s="17">
        <v>8.3954809519290893E-2</v>
      </c>
      <c r="AA22" s="17"/>
      <c r="AB22" s="17">
        <v>2.90589681104227E-2</v>
      </c>
      <c r="AC22" s="17">
        <v>7.3674381179971493E-2</v>
      </c>
      <c r="AD22" s="17"/>
      <c r="AE22" s="17">
        <v>6.1047811577998601E-2</v>
      </c>
      <c r="AF22" s="17">
        <v>4.0146378982190603E-2</v>
      </c>
      <c r="AG22" s="17"/>
      <c r="AH22" s="17">
        <v>3.2554619241087601E-2</v>
      </c>
      <c r="AI22" s="17">
        <v>7.2767089393697304E-2</v>
      </c>
      <c r="AJ22" s="17"/>
      <c r="AK22" s="17">
        <v>0.12359795492949301</v>
      </c>
      <c r="AL22" s="17">
        <v>3.6959880409580502E-2</v>
      </c>
      <c r="AM22" s="17">
        <v>3.5093749850761802E-2</v>
      </c>
      <c r="AN22" s="17">
        <v>2.0281535937590099E-2</v>
      </c>
      <c r="AO22" s="17">
        <v>5.0105163654174403E-2</v>
      </c>
      <c r="AP22" s="17"/>
      <c r="AQ22" s="17">
        <v>3.3240614556818399E-2</v>
      </c>
      <c r="AR22" s="17">
        <v>4.6509996665960701E-2</v>
      </c>
      <c r="AS22" s="17"/>
      <c r="AT22" s="17">
        <v>4.1069020038186299E-2</v>
      </c>
      <c r="AU22" s="17">
        <v>4.4879382943235201E-2</v>
      </c>
      <c r="AV22" s="17"/>
      <c r="AW22" s="17">
        <v>2.9732132834223501E-2</v>
      </c>
      <c r="AX22" s="17">
        <v>3.13033548454398E-2</v>
      </c>
      <c r="AY22" s="17">
        <v>6.71203206387576E-2</v>
      </c>
      <c r="AZ22" s="17">
        <v>7.1169304374800998E-2</v>
      </c>
      <c r="BA22" s="17">
        <v>1.6980211910346599E-2</v>
      </c>
      <c r="BB22" s="17"/>
      <c r="BC22" s="17">
        <v>3.9865469317837202E-2</v>
      </c>
      <c r="BD22" s="17"/>
      <c r="BE22" s="17">
        <v>3.8558955456781403E-2</v>
      </c>
      <c r="BF22" s="17">
        <v>6.3996871586515805E-2</v>
      </c>
      <c r="BG22" s="17">
        <v>6.0751303580781901E-2</v>
      </c>
      <c r="BH22" s="17">
        <v>3.1146150935848899E-2</v>
      </c>
      <c r="BI22" s="17"/>
      <c r="BJ22" s="17">
        <v>4.3675798976078602E-2</v>
      </c>
      <c r="BK22" s="17"/>
      <c r="BL22" s="17">
        <v>3.1521990789619897E-2</v>
      </c>
      <c r="BM22" s="17"/>
      <c r="BN22" s="17">
        <v>2.96087080781572E-2</v>
      </c>
      <c r="BO22" s="17"/>
      <c r="BP22" s="17">
        <v>4.2268333049823498E-2</v>
      </c>
      <c r="BQ22" s="17">
        <v>5.2508811657676499E-2</v>
      </c>
    </row>
    <row r="23" spans="2:69" x14ac:dyDescent="0.35">
      <c r="B23" s="18" t="s">
        <v>422</v>
      </c>
      <c r="C23" s="17">
        <v>3.3346416654108701E-2</v>
      </c>
      <c r="D23" s="17">
        <v>4.0161618226726203E-2</v>
      </c>
      <c r="E23" s="17">
        <v>2.7594526834311E-2</v>
      </c>
      <c r="F23" s="17"/>
      <c r="G23" s="17">
        <v>2.6926891174859101E-2</v>
      </c>
      <c r="H23" s="17">
        <v>2.68171079994899E-2</v>
      </c>
      <c r="I23" s="17">
        <v>5.17468806575241E-2</v>
      </c>
      <c r="J23" s="17">
        <v>1.31011851251951E-2</v>
      </c>
      <c r="K23" s="17">
        <v>4.9230473276537998E-2</v>
      </c>
      <c r="L23" s="17"/>
      <c r="M23" s="17">
        <v>5.95753234305628E-2</v>
      </c>
      <c r="N23" s="17">
        <v>2.2510274011698299E-2</v>
      </c>
      <c r="O23" s="17">
        <v>2.53194171175826E-2</v>
      </c>
      <c r="P23" s="17">
        <v>1.37873048195831E-2</v>
      </c>
      <c r="Q23" s="17">
        <v>7.05424382380022E-2</v>
      </c>
      <c r="R23" s="17"/>
      <c r="S23" s="17">
        <v>5.4091401974946801E-2</v>
      </c>
      <c r="T23" s="17">
        <v>2.23676143446086E-2</v>
      </c>
      <c r="U23" s="17">
        <v>2.92788608899134E-2</v>
      </c>
      <c r="V23" s="17">
        <v>3.5857003493234202E-2</v>
      </c>
      <c r="W23" s="17"/>
      <c r="X23" s="17">
        <v>3.1322755208876799E-2</v>
      </c>
      <c r="Y23" s="17">
        <v>3.7626715441381103E-2</v>
      </c>
      <c r="Z23" s="17">
        <v>4.2977315301952299E-2</v>
      </c>
      <c r="AA23" s="17"/>
      <c r="AB23" s="17">
        <v>2.17789468270542E-2</v>
      </c>
      <c r="AC23" s="17">
        <v>5.7125455835408498E-2</v>
      </c>
      <c r="AD23" s="17"/>
      <c r="AE23" s="17">
        <v>4.3398737697291703E-2</v>
      </c>
      <c r="AF23" s="17">
        <v>3.1321942746343902E-2</v>
      </c>
      <c r="AG23" s="17"/>
      <c r="AH23" s="17">
        <v>3.1677449943405898E-2</v>
      </c>
      <c r="AI23" s="17">
        <v>2.1188980554559599E-2</v>
      </c>
      <c r="AJ23" s="17"/>
      <c r="AK23" s="17">
        <v>4.3101547968275901E-2</v>
      </c>
      <c r="AL23" s="17">
        <v>5.2181311830913901E-2</v>
      </c>
      <c r="AM23" s="17">
        <v>2.4035092469934401E-2</v>
      </c>
      <c r="AN23" s="17">
        <v>9.6661228181176995E-3</v>
      </c>
      <c r="AO23" s="17">
        <v>4.3988779758035598E-2</v>
      </c>
      <c r="AP23" s="17"/>
      <c r="AQ23" s="17">
        <v>1.0646681768418801E-2</v>
      </c>
      <c r="AR23" s="17">
        <v>3.95560690211266E-2</v>
      </c>
      <c r="AS23" s="17"/>
      <c r="AT23" s="17">
        <v>2.33980978198319E-2</v>
      </c>
      <c r="AU23" s="17">
        <v>3.7858360681626603E-2</v>
      </c>
      <c r="AV23" s="17"/>
      <c r="AW23" s="17">
        <v>1.23043108516142E-2</v>
      </c>
      <c r="AX23" s="17">
        <v>2.45158985645848E-2</v>
      </c>
      <c r="AY23" s="17">
        <v>5.1905665038215497E-2</v>
      </c>
      <c r="AZ23" s="17">
        <v>2.8337085172469301E-2</v>
      </c>
      <c r="BA23" s="17">
        <v>1.4753679652144001E-2</v>
      </c>
      <c r="BB23" s="17"/>
      <c r="BC23" s="17">
        <v>2.3361073965681899E-2</v>
      </c>
      <c r="BD23" s="17"/>
      <c r="BE23" s="17">
        <v>2.1140779960846099E-2</v>
      </c>
      <c r="BF23" s="17">
        <v>5.8699591058208003E-2</v>
      </c>
      <c r="BG23" s="17">
        <v>6.02106897483667E-2</v>
      </c>
      <c r="BH23" s="17">
        <v>2.4382226341715701E-2</v>
      </c>
      <c r="BI23" s="17"/>
      <c r="BJ23" s="17">
        <v>2.8340204566842501E-2</v>
      </c>
      <c r="BK23" s="17"/>
      <c r="BL23" s="17">
        <v>3.0887690257807E-2</v>
      </c>
      <c r="BM23" s="17"/>
      <c r="BN23" s="17">
        <v>5.2002958882505702E-2</v>
      </c>
      <c r="BO23" s="17"/>
      <c r="BP23" s="17">
        <v>3.2514989863047801E-2</v>
      </c>
      <c r="BQ23" s="17">
        <v>4.2713548382508099E-2</v>
      </c>
    </row>
    <row r="24" spans="2:69" x14ac:dyDescent="0.35">
      <c r="B24" s="18" t="s">
        <v>141</v>
      </c>
      <c r="C24" s="17">
        <v>1.05570501967353E-2</v>
      </c>
      <c r="D24" s="17">
        <v>1.1093528713346301E-2</v>
      </c>
      <c r="E24" s="17">
        <v>1.01193167193106E-2</v>
      </c>
      <c r="F24" s="17"/>
      <c r="G24" s="17">
        <v>9.5807686965439995E-3</v>
      </c>
      <c r="H24" s="17">
        <v>8.6329054077072705E-3</v>
      </c>
      <c r="I24" s="17">
        <v>4.4459973149934403E-3</v>
      </c>
      <c r="J24" s="17">
        <v>2.8423959357780401E-2</v>
      </c>
      <c r="K24" s="17">
        <v>7.2848723276764402E-3</v>
      </c>
      <c r="L24" s="17"/>
      <c r="M24" s="17">
        <v>3.9458716598954703E-2</v>
      </c>
      <c r="N24" s="17">
        <v>2.8475740884609901E-3</v>
      </c>
      <c r="O24" s="17">
        <v>2.4725035132858699E-2</v>
      </c>
      <c r="P24" s="17">
        <v>0</v>
      </c>
      <c r="Q24" s="17">
        <v>5.2783982985784997E-3</v>
      </c>
      <c r="R24" s="17"/>
      <c r="S24" s="17">
        <v>8.0245292123069297E-3</v>
      </c>
      <c r="T24" s="17">
        <v>1.36361115175425E-2</v>
      </c>
      <c r="U24" s="17">
        <v>0</v>
      </c>
      <c r="V24" s="17">
        <v>7.8644574000970302E-3</v>
      </c>
      <c r="W24" s="17"/>
      <c r="X24" s="17">
        <v>1.08710437148922E-2</v>
      </c>
      <c r="Y24" s="17">
        <v>8.9470892801063392E-3</v>
      </c>
      <c r="Z24" s="17">
        <v>1.02088212696294E-2</v>
      </c>
      <c r="AA24" s="17"/>
      <c r="AB24" s="17">
        <v>1.1783746382930499E-2</v>
      </c>
      <c r="AC24" s="17">
        <v>8.0353529620587998E-3</v>
      </c>
      <c r="AD24" s="17"/>
      <c r="AE24" s="17">
        <v>4.4625946023878196E-3</v>
      </c>
      <c r="AF24" s="17">
        <v>1.1809788822639E-2</v>
      </c>
      <c r="AG24" s="17"/>
      <c r="AH24" s="17">
        <v>1.10314153022962E-2</v>
      </c>
      <c r="AI24" s="17">
        <v>1.3928446955968199E-2</v>
      </c>
      <c r="AJ24" s="17"/>
      <c r="AK24" s="17">
        <v>8.1020771749682006E-3</v>
      </c>
      <c r="AL24" s="17">
        <v>1.9772449479199899E-2</v>
      </c>
      <c r="AM24" s="17">
        <v>5.8731441843635403E-3</v>
      </c>
      <c r="AN24" s="17">
        <v>1.1041833882575699E-2</v>
      </c>
      <c r="AO24" s="17">
        <v>0</v>
      </c>
      <c r="AP24" s="17"/>
      <c r="AQ24" s="17">
        <v>1.10279274321402E-2</v>
      </c>
      <c r="AR24" s="17">
        <v>1.0428238827169501E-2</v>
      </c>
      <c r="AS24" s="17"/>
      <c r="AT24" s="17">
        <v>5.1303614422834399E-3</v>
      </c>
      <c r="AU24" s="17">
        <v>1.22935180251039E-2</v>
      </c>
      <c r="AV24" s="17"/>
      <c r="AW24" s="17">
        <v>0</v>
      </c>
      <c r="AX24" s="17">
        <v>1.9449910439403102E-2</v>
      </c>
      <c r="AY24" s="17">
        <v>3.7613688860440799E-3</v>
      </c>
      <c r="AZ24" s="17">
        <v>0</v>
      </c>
      <c r="BA24" s="17">
        <v>8.12034617669153E-3</v>
      </c>
      <c r="BB24" s="17"/>
      <c r="BC24" s="17">
        <v>9.1407777200553497E-3</v>
      </c>
      <c r="BD24" s="17"/>
      <c r="BE24" s="17">
        <v>2.02865573637722E-2</v>
      </c>
      <c r="BF24" s="17">
        <v>0</v>
      </c>
      <c r="BG24" s="17">
        <v>6.4266360816083402E-3</v>
      </c>
      <c r="BH24" s="17">
        <v>4.4208558996315702E-3</v>
      </c>
      <c r="BI24" s="17"/>
      <c r="BJ24" s="17">
        <v>9.8953316946196797E-3</v>
      </c>
      <c r="BK24" s="17"/>
      <c r="BL24" s="17">
        <v>1.2389279793269699E-2</v>
      </c>
      <c r="BM24" s="17"/>
      <c r="BN24" s="17">
        <v>1.70306831601406E-2</v>
      </c>
      <c r="BO24" s="17"/>
      <c r="BP24" s="17">
        <v>8.24267114950312E-3</v>
      </c>
      <c r="BQ24" s="17">
        <v>5.1215791770766999E-3</v>
      </c>
    </row>
    <row r="25" spans="2:69" x14ac:dyDescent="0.35">
      <c r="B25" s="18" t="s">
        <v>232</v>
      </c>
      <c r="C25" s="19">
        <v>6.5295615383438596E-3</v>
      </c>
      <c r="D25" s="19">
        <v>1.11825150566444E-2</v>
      </c>
      <c r="E25" s="19">
        <v>2.5717706353239498E-3</v>
      </c>
      <c r="F25" s="19"/>
      <c r="G25" s="19">
        <v>2.8043465598734298E-3</v>
      </c>
      <c r="H25" s="19">
        <v>0</v>
      </c>
      <c r="I25" s="19">
        <v>1.07433064999852E-2</v>
      </c>
      <c r="J25" s="19">
        <v>5.7435614478400197E-3</v>
      </c>
      <c r="K25" s="19">
        <v>1.99394861197301E-2</v>
      </c>
      <c r="L25" s="19"/>
      <c r="M25" s="19">
        <v>8.9168559560502594E-3</v>
      </c>
      <c r="N25" s="19">
        <v>7.8152802502709298E-3</v>
      </c>
      <c r="O25" s="19">
        <v>1.29601861738624E-2</v>
      </c>
      <c r="P25" s="19">
        <v>0</v>
      </c>
      <c r="Q25" s="19">
        <v>0</v>
      </c>
      <c r="R25" s="19"/>
      <c r="S25" s="19">
        <v>0</v>
      </c>
      <c r="T25" s="19">
        <v>6.1680618334772098E-3</v>
      </c>
      <c r="U25" s="19">
        <v>1.09779171316304E-2</v>
      </c>
      <c r="V25" s="19">
        <v>0</v>
      </c>
      <c r="W25" s="19"/>
      <c r="X25" s="19">
        <v>8.5019030287740108E-3</v>
      </c>
      <c r="Y25" s="19">
        <v>0</v>
      </c>
      <c r="Z25" s="19">
        <v>0</v>
      </c>
      <c r="AA25" s="19"/>
      <c r="AB25" s="19">
        <v>7.6452600763993904E-3</v>
      </c>
      <c r="AC25" s="19">
        <v>4.2360401678457503E-3</v>
      </c>
      <c r="AD25" s="19"/>
      <c r="AE25" s="19">
        <v>4.4625946023878196E-3</v>
      </c>
      <c r="AF25" s="19">
        <v>6.95686414165393E-3</v>
      </c>
      <c r="AG25" s="19"/>
      <c r="AH25" s="19">
        <v>8.3470027533501297E-3</v>
      </c>
      <c r="AI25" s="19">
        <v>0</v>
      </c>
      <c r="AJ25" s="19"/>
      <c r="AK25" s="19">
        <v>0</v>
      </c>
      <c r="AL25" s="19">
        <v>2.7673561371713402E-3</v>
      </c>
      <c r="AM25" s="19">
        <v>1.00767140615034E-2</v>
      </c>
      <c r="AN25" s="19">
        <v>1.2617423205545E-2</v>
      </c>
      <c r="AO25" s="19">
        <v>0</v>
      </c>
      <c r="AP25" s="19"/>
      <c r="AQ25" s="19">
        <v>3.5195698565386999E-3</v>
      </c>
      <c r="AR25" s="19">
        <v>7.3529633122301503E-3</v>
      </c>
      <c r="AS25" s="19"/>
      <c r="AT25" s="19">
        <v>2.4048755408352602E-3</v>
      </c>
      <c r="AU25" s="19">
        <v>8.6681738417152196E-3</v>
      </c>
      <c r="AV25" s="19"/>
      <c r="AW25" s="19">
        <v>0</v>
      </c>
      <c r="AX25" s="19">
        <v>9.9833595035093408E-3</v>
      </c>
      <c r="AY25" s="19">
        <v>1.2207531265850601E-2</v>
      </c>
      <c r="AZ25" s="19">
        <v>0</v>
      </c>
      <c r="BA25" s="19">
        <v>0</v>
      </c>
      <c r="BB25" s="19"/>
      <c r="BC25" s="19">
        <v>1.1680438875026599E-2</v>
      </c>
      <c r="BD25" s="19"/>
      <c r="BE25" s="19">
        <v>9.3292014642083008E-3</v>
      </c>
      <c r="BF25" s="19">
        <v>0</v>
      </c>
      <c r="BG25" s="19">
        <v>0</v>
      </c>
      <c r="BH25" s="19">
        <v>1.65860486966652E-2</v>
      </c>
      <c r="BI25" s="19"/>
      <c r="BJ25" s="19">
        <v>6.6528418794801602E-3</v>
      </c>
      <c r="BK25" s="19"/>
      <c r="BL25" s="19">
        <v>4.2247731625887899E-3</v>
      </c>
      <c r="BM25" s="19"/>
      <c r="BN25" s="19">
        <v>3.66705126714956E-3</v>
      </c>
      <c r="BO25" s="19"/>
      <c r="BP25" s="19">
        <v>6.8858477674134796E-3</v>
      </c>
      <c r="BQ25" s="19">
        <v>5.4390897278605603E-3</v>
      </c>
    </row>
    <row r="26" spans="2:69" x14ac:dyDescent="0.35">
      <c r="B26" s="16"/>
    </row>
    <row r="27" spans="2:69" x14ac:dyDescent="0.35">
      <c r="B27" t="s">
        <v>98</v>
      </c>
    </row>
    <row r="28" spans="2:69" x14ac:dyDescent="0.35">
      <c r="B28" t="s">
        <v>99</v>
      </c>
    </row>
    <row r="30" spans="2:69" x14ac:dyDescent="0.35">
      <c r="B30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B2:S19"/>
  <sheetViews>
    <sheetView showGridLines="0" topLeftCell="A10" workbookViewId="0">
      <pane xSplit="2" topLeftCell="L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19" width="20.7265625" customWidth="1"/>
  </cols>
  <sheetData>
    <row r="2" spans="2:19" ht="40" customHeight="1" x14ac:dyDescent="0.35">
      <c r="D2" s="31" t="s">
        <v>482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</row>
    <row r="6" spans="2:19" ht="50" customHeight="1" x14ac:dyDescent="0.35">
      <c r="B6" s="20" t="s">
        <v>15</v>
      </c>
      <c r="C6" s="20" t="s">
        <v>322</v>
      </c>
      <c r="D6" s="20" t="s">
        <v>323</v>
      </c>
      <c r="E6" s="20" t="s">
        <v>324</v>
      </c>
      <c r="F6" s="20" t="s">
        <v>325</v>
      </c>
      <c r="G6" s="20" t="s">
        <v>326</v>
      </c>
      <c r="H6" s="20" t="s">
        <v>327</v>
      </c>
      <c r="I6" s="20" t="s">
        <v>328</v>
      </c>
      <c r="J6" s="20" t="s">
        <v>329</v>
      </c>
      <c r="K6" s="20" t="s">
        <v>344</v>
      </c>
      <c r="L6" s="20" t="s">
        <v>345</v>
      </c>
      <c r="M6" s="20" t="s">
        <v>346</v>
      </c>
      <c r="N6" s="20" t="s">
        <v>347</v>
      </c>
      <c r="O6" s="20" t="s">
        <v>559</v>
      </c>
      <c r="P6" s="20" t="s">
        <v>348</v>
      </c>
      <c r="Q6" s="20" t="s">
        <v>476</v>
      </c>
      <c r="R6" s="20" t="s">
        <v>349</v>
      </c>
    </row>
    <row r="7" spans="2:19" ht="29" x14ac:dyDescent="0.35">
      <c r="B7" s="18" t="s">
        <v>477</v>
      </c>
      <c r="C7" s="17">
        <v>6.93208053738541E-2</v>
      </c>
      <c r="D7" s="17">
        <v>6.2188866910601603E-2</v>
      </c>
      <c r="E7" s="17">
        <v>0.130960256587038</v>
      </c>
      <c r="F7" s="17">
        <v>3.4592835846967297E-2</v>
      </c>
      <c r="G7" s="17">
        <v>4.6734520368034702E-2</v>
      </c>
      <c r="H7" s="17">
        <v>4.3943475325624197E-2</v>
      </c>
      <c r="I7" s="17">
        <v>4.6664785426762702E-2</v>
      </c>
      <c r="J7" s="17">
        <v>3.5171862889306099E-2</v>
      </c>
      <c r="K7" s="17">
        <v>4.37776002170868E-2</v>
      </c>
      <c r="L7" s="17">
        <v>0.113846061454171</v>
      </c>
      <c r="M7" s="17">
        <v>0.32954399711620402</v>
      </c>
      <c r="N7" s="17">
        <v>5.9271836021044202E-2</v>
      </c>
      <c r="O7" s="17">
        <v>0.57463191148792903</v>
      </c>
      <c r="P7" s="17">
        <v>6.7240193079047605E-2</v>
      </c>
      <c r="Q7" s="17">
        <v>0.18751774120924999</v>
      </c>
      <c r="R7" s="17">
        <v>0.124813619145974</v>
      </c>
    </row>
    <row r="8" spans="2:19" ht="29" x14ac:dyDescent="0.35">
      <c r="B8" s="18" t="s">
        <v>478</v>
      </c>
      <c r="C8" s="17">
        <v>0.188051941611143</v>
      </c>
      <c r="D8" s="17">
        <v>0.134112598092471</v>
      </c>
      <c r="E8" s="17">
        <v>0.41201309660949598</v>
      </c>
      <c r="F8" s="17">
        <v>8.9668681074372397E-2</v>
      </c>
      <c r="G8" s="17">
        <v>0.124173141418963</v>
      </c>
      <c r="H8" s="17">
        <v>0.106659544207006</v>
      </c>
      <c r="I8" s="17">
        <v>4.6922730392450297E-2</v>
      </c>
      <c r="J8" s="17">
        <v>4.9289438958738503E-2</v>
      </c>
      <c r="K8" s="17">
        <v>4.5435318626468303E-2</v>
      </c>
      <c r="L8" s="17">
        <v>0.195493454033457</v>
      </c>
      <c r="M8" s="17">
        <v>0.51133249861431596</v>
      </c>
      <c r="N8" s="17">
        <v>7.3726730253387399E-2</v>
      </c>
      <c r="O8" s="17">
        <v>0.336091709096834</v>
      </c>
      <c r="P8" s="17">
        <v>0.111549859087697</v>
      </c>
      <c r="Q8" s="17">
        <v>0.42025071300324102</v>
      </c>
      <c r="R8" s="17">
        <v>0.109926555218815</v>
      </c>
    </row>
    <row r="9" spans="2:19" ht="29" x14ac:dyDescent="0.35">
      <c r="B9" s="18" t="s">
        <v>479</v>
      </c>
      <c r="C9" s="17">
        <v>0.42513867438140401</v>
      </c>
      <c r="D9" s="17">
        <v>0.596013702684419</v>
      </c>
      <c r="E9" s="17">
        <v>0.28837240947522202</v>
      </c>
      <c r="F9" s="17">
        <v>0.70519844572454105</v>
      </c>
      <c r="G9" s="17">
        <v>0.61577925610196405</v>
      </c>
      <c r="H9" s="17">
        <v>0.67752075432435999</v>
      </c>
      <c r="I9" s="17">
        <v>2.7589870381450599E-2</v>
      </c>
      <c r="J9" s="17">
        <v>0.62031367318278896</v>
      </c>
      <c r="K9" s="17">
        <v>0.71931528289899704</v>
      </c>
      <c r="L9" s="17">
        <v>0.51484046564256003</v>
      </c>
      <c r="M9" s="17">
        <v>8.1309602435508402E-2</v>
      </c>
      <c r="N9" s="17">
        <v>0.109151157200691</v>
      </c>
      <c r="O9" s="17">
        <v>2.9754154899691701E-2</v>
      </c>
      <c r="P9" s="17">
        <v>0.55528864612635398</v>
      </c>
      <c r="Q9" s="17">
        <v>0.176819943932291</v>
      </c>
      <c r="R9" s="17">
        <v>0.60757630969879095</v>
      </c>
    </row>
    <row r="10" spans="2:19" ht="29" x14ac:dyDescent="0.35">
      <c r="B10" s="18" t="s">
        <v>480</v>
      </c>
      <c r="C10" s="17">
        <v>5.4749537498272903E-2</v>
      </c>
      <c r="D10" s="17">
        <v>4.0287926617294099E-2</v>
      </c>
      <c r="E10" s="17">
        <v>4.0234322788948097E-2</v>
      </c>
      <c r="F10" s="17">
        <v>5.9062747832206899E-2</v>
      </c>
      <c r="G10" s="17">
        <v>5.3874909952559898E-2</v>
      </c>
      <c r="H10" s="17">
        <v>4.9755289722150597E-2</v>
      </c>
      <c r="I10" s="17">
        <v>0.21535483912547099</v>
      </c>
      <c r="J10" s="17">
        <v>0.105715016506404</v>
      </c>
      <c r="K10" s="17">
        <v>4.56914051338577E-2</v>
      </c>
      <c r="L10" s="17">
        <v>5.0742882200986897E-2</v>
      </c>
      <c r="M10" s="17">
        <v>8.1042389665440494E-3</v>
      </c>
      <c r="N10" s="17">
        <v>0.33549198830863602</v>
      </c>
      <c r="O10" s="17">
        <v>7.7346667981544196E-3</v>
      </c>
      <c r="P10" s="17">
        <v>0.10006923873404799</v>
      </c>
      <c r="Q10" s="17">
        <v>3.3899451303767501E-2</v>
      </c>
      <c r="R10" s="17">
        <v>3.2030741450075902E-2</v>
      </c>
    </row>
    <row r="11" spans="2:19" ht="29" x14ac:dyDescent="0.35">
      <c r="B11" s="18" t="s">
        <v>481</v>
      </c>
      <c r="C11" s="17">
        <v>5.72235955907546E-2</v>
      </c>
      <c r="D11" s="17">
        <v>4.11875331990307E-2</v>
      </c>
      <c r="E11" s="17">
        <v>1.61579722593072E-2</v>
      </c>
      <c r="F11" s="17">
        <v>3.4584944799564199E-2</v>
      </c>
      <c r="G11" s="17">
        <v>3.9132736903521703E-2</v>
      </c>
      <c r="H11" s="17">
        <v>3.6466063498583702E-2</v>
      </c>
      <c r="I11" s="17">
        <v>0.636637692919235</v>
      </c>
      <c r="J11" s="17">
        <v>8.1660831354797403E-2</v>
      </c>
      <c r="K11" s="17">
        <v>4.4677905349095402E-2</v>
      </c>
      <c r="L11" s="17">
        <v>1.83283126212598E-2</v>
      </c>
      <c r="M11" s="17">
        <v>6.8048334859143302E-3</v>
      </c>
      <c r="N11" s="17">
        <v>0.30593017139129203</v>
      </c>
      <c r="O11" s="17">
        <v>8.0667901910139398E-3</v>
      </c>
      <c r="P11" s="17">
        <v>6.1765173995902499E-2</v>
      </c>
      <c r="Q11" s="17">
        <v>2.2058166860945201E-2</v>
      </c>
      <c r="R11" s="17">
        <v>2.5313982019755401E-2</v>
      </c>
    </row>
    <row r="12" spans="2:19" x14ac:dyDescent="0.35">
      <c r="B12" s="18" t="s">
        <v>141</v>
      </c>
      <c r="C12" s="17">
        <v>0.20551544554457099</v>
      </c>
      <c r="D12" s="17">
        <v>0.126209372496184</v>
      </c>
      <c r="E12" s="17">
        <v>0.11226194227998899</v>
      </c>
      <c r="F12" s="17">
        <v>7.6892344722348696E-2</v>
      </c>
      <c r="G12" s="17">
        <v>0.120305435254956</v>
      </c>
      <c r="H12" s="17">
        <v>8.5654872922275901E-2</v>
      </c>
      <c r="I12" s="17">
        <v>2.6830081754629701E-2</v>
      </c>
      <c r="J12" s="17">
        <v>0.107849177107965</v>
      </c>
      <c r="K12" s="17">
        <v>0.101102487774495</v>
      </c>
      <c r="L12" s="17">
        <v>0.106748824047565</v>
      </c>
      <c r="M12" s="17">
        <v>6.2904829381513302E-2</v>
      </c>
      <c r="N12" s="17">
        <v>0.116428116824949</v>
      </c>
      <c r="O12" s="17">
        <v>4.3720767526376401E-2</v>
      </c>
      <c r="P12" s="17">
        <v>0.10408688897695099</v>
      </c>
      <c r="Q12" s="17">
        <v>0.15945398369050601</v>
      </c>
      <c r="R12" s="17">
        <v>0.100338792466589</v>
      </c>
    </row>
    <row r="13" spans="2:19" x14ac:dyDescent="0.35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</row>
    <row r="14" spans="2:19" x14ac:dyDescent="0.35">
      <c r="B14" t="s">
        <v>98</v>
      </c>
    </row>
    <row r="15" spans="2:19" x14ac:dyDescent="0.35">
      <c r="B15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S2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483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6.93208053738541E-2</v>
      </c>
      <c r="D9" s="17">
        <v>5.7562121991513601E-2</v>
      </c>
      <c r="E9" s="17">
        <v>7.9485475568893904E-2</v>
      </c>
      <c r="F9" s="17"/>
      <c r="G9" s="17">
        <v>5.7735382945844002E-2</v>
      </c>
      <c r="H9" s="17">
        <v>5.14434656905602E-2</v>
      </c>
      <c r="I9" s="17">
        <v>6.3369919991941207E-2</v>
      </c>
      <c r="J9" s="17">
        <v>5.0731725908387697E-2</v>
      </c>
      <c r="K9" s="17">
        <v>0.155936958022248</v>
      </c>
      <c r="L9" s="17"/>
      <c r="M9" s="17">
        <v>3.8721441595674401E-2</v>
      </c>
      <c r="N9" s="17">
        <v>6.1847981954146897E-2</v>
      </c>
      <c r="O9" s="17">
        <v>0.11915955301136499</v>
      </c>
      <c r="P9" s="17">
        <v>5.5376571019099097E-2</v>
      </c>
      <c r="Q9" s="17">
        <v>5.55870106112301E-2</v>
      </c>
      <c r="R9" s="17"/>
      <c r="S9" s="17">
        <v>9.4420156614325998E-2</v>
      </c>
      <c r="T9" s="17">
        <v>8.8505946153350001E-2</v>
      </c>
      <c r="U9" s="17">
        <v>6.5434777589854706E-2</v>
      </c>
      <c r="V9" s="17">
        <v>2.9489558805499399E-2</v>
      </c>
      <c r="W9" s="17"/>
      <c r="X9" s="17">
        <v>5.6170748838567701E-2</v>
      </c>
      <c r="Y9" s="17">
        <v>6.7376902355093499E-2</v>
      </c>
      <c r="Z9" s="17">
        <v>0.167963263818665</v>
      </c>
      <c r="AA9" s="17"/>
      <c r="AB9" s="17">
        <v>6.1038311009012802E-2</v>
      </c>
      <c r="AC9" s="17">
        <v>8.6346979720107797E-2</v>
      </c>
      <c r="AD9" s="17"/>
      <c r="AE9" s="17">
        <v>5.2787242045665997E-2</v>
      </c>
      <c r="AF9" s="17">
        <v>7.2752858025394204E-2</v>
      </c>
      <c r="AG9" s="17"/>
      <c r="AH9" s="17">
        <v>4.9709150404733803E-2</v>
      </c>
      <c r="AI9" s="17">
        <v>0.119698494651235</v>
      </c>
      <c r="AJ9" s="17"/>
      <c r="AK9" s="17">
        <v>6.7488627938844095E-2</v>
      </c>
      <c r="AL9" s="17">
        <v>6.4417037139143901E-2</v>
      </c>
      <c r="AM9" s="17">
        <v>6.2926584608403002E-2</v>
      </c>
      <c r="AN9" s="17">
        <v>9.1178089604083801E-2</v>
      </c>
      <c r="AO9" s="17">
        <v>7.1607996056080495E-2</v>
      </c>
      <c r="AP9" s="17"/>
      <c r="AQ9" s="17">
        <v>3.03433945989059E-2</v>
      </c>
      <c r="AR9" s="17">
        <v>7.9983316292933995E-2</v>
      </c>
      <c r="AS9" s="17"/>
      <c r="AT9" s="17">
        <v>3.1548390905226598E-2</v>
      </c>
      <c r="AU9" s="17">
        <v>8.6414401989355294E-2</v>
      </c>
      <c r="AV9" s="17"/>
      <c r="AW9" s="17">
        <v>1.7427821982609299E-2</v>
      </c>
      <c r="AX9" s="17">
        <v>3.1210734190396501E-2</v>
      </c>
      <c r="AY9" s="17">
        <v>0.11181979993739601</v>
      </c>
      <c r="AZ9" s="17">
        <v>0.109930624585972</v>
      </c>
      <c r="BA9" s="17">
        <v>5.6036170172390001E-2</v>
      </c>
      <c r="BB9" s="17"/>
      <c r="BC9" s="17">
        <v>5.9077213110273301E-2</v>
      </c>
      <c r="BD9" s="17"/>
      <c r="BE9" s="17">
        <v>3.8352192595865198E-2</v>
      </c>
      <c r="BF9" s="17">
        <v>0.162825032636538</v>
      </c>
      <c r="BG9" s="17">
        <v>8.5052734752551706E-2</v>
      </c>
      <c r="BH9" s="17">
        <v>3.9345335442930097E-2</v>
      </c>
      <c r="BI9" s="17"/>
      <c r="BJ9" s="17">
        <v>6.5817713383575102E-2</v>
      </c>
      <c r="BK9" s="17"/>
      <c r="BL9" s="17">
        <v>7.5755480586165602E-2</v>
      </c>
      <c r="BM9" s="17"/>
      <c r="BN9" s="17">
        <v>6.50496049331344E-2</v>
      </c>
      <c r="BO9" s="17"/>
      <c r="BP9" s="17">
        <v>7.3716669925228601E-2</v>
      </c>
      <c r="BQ9" s="17">
        <v>5.42880191109621E-2</v>
      </c>
    </row>
    <row r="10" spans="2:69" ht="29" x14ac:dyDescent="0.35">
      <c r="B10" s="18" t="s">
        <v>478</v>
      </c>
      <c r="C10" s="17">
        <v>0.188051941611143</v>
      </c>
      <c r="D10" s="17">
        <v>0.19073317985882399</v>
      </c>
      <c r="E10" s="17">
        <v>0.186120794804984</v>
      </c>
      <c r="F10" s="17"/>
      <c r="G10" s="17">
        <v>0.19690446028151901</v>
      </c>
      <c r="H10" s="17">
        <v>0.173822876229696</v>
      </c>
      <c r="I10" s="17">
        <v>0.172074739867844</v>
      </c>
      <c r="J10" s="17">
        <v>0.13668332495483301</v>
      </c>
      <c r="K10" s="17">
        <v>0.27776490910959201</v>
      </c>
      <c r="L10" s="17"/>
      <c r="M10" s="17">
        <v>0.23179430438308499</v>
      </c>
      <c r="N10" s="17">
        <v>0.193099730741223</v>
      </c>
      <c r="O10" s="17">
        <v>0.192531398913524</v>
      </c>
      <c r="P10" s="17">
        <v>0.17041969914703201</v>
      </c>
      <c r="Q10" s="17">
        <v>0.162191960817405</v>
      </c>
      <c r="R10" s="17"/>
      <c r="S10" s="17">
        <v>0.169554358059368</v>
      </c>
      <c r="T10" s="17">
        <v>0.18959406201943299</v>
      </c>
      <c r="U10" s="17">
        <v>0.25336525180365899</v>
      </c>
      <c r="V10" s="17">
        <v>0.17538891150556399</v>
      </c>
      <c r="W10" s="17"/>
      <c r="X10" s="17">
        <v>0.193419761186022</v>
      </c>
      <c r="Y10" s="17">
        <v>0.140645165584837</v>
      </c>
      <c r="Z10" s="17">
        <v>0.20619344272352499</v>
      </c>
      <c r="AA10" s="17"/>
      <c r="AB10" s="17">
        <v>0.17989792339315899</v>
      </c>
      <c r="AC10" s="17">
        <v>0.204814009858512</v>
      </c>
      <c r="AD10" s="17"/>
      <c r="AE10" s="17">
        <v>0.21747804387326999</v>
      </c>
      <c r="AF10" s="17">
        <v>0.18220021894307301</v>
      </c>
      <c r="AG10" s="17"/>
      <c r="AH10" s="17">
        <v>0.17707924235995701</v>
      </c>
      <c r="AI10" s="17">
        <v>0.205148972751552</v>
      </c>
      <c r="AJ10" s="17"/>
      <c r="AK10" s="17">
        <v>0.251723730662403</v>
      </c>
      <c r="AL10" s="17">
        <v>0.18587665170141501</v>
      </c>
      <c r="AM10" s="17">
        <v>0.20219324945918801</v>
      </c>
      <c r="AN10" s="17">
        <v>0.13260396492500701</v>
      </c>
      <c r="AO10" s="17">
        <v>0.166203692299046</v>
      </c>
      <c r="AP10" s="17"/>
      <c r="AQ10" s="17">
        <v>0.18262034917245101</v>
      </c>
      <c r="AR10" s="17">
        <v>0.18953778719539499</v>
      </c>
      <c r="AS10" s="17"/>
      <c r="AT10" s="17">
        <v>0.16689372626373</v>
      </c>
      <c r="AU10" s="17">
        <v>0.19525171018916401</v>
      </c>
      <c r="AV10" s="17"/>
      <c r="AW10" s="17">
        <v>0.20157468104543</v>
      </c>
      <c r="AX10" s="17">
        <v>0.115807685884376</v>
      </c>
      <c r="AY10" s="17">
        <v>0.319775308524403</v>
      </c>
      <c r="AZ10" s="17">
        <v>0.22133918545346301</v>
      </c>
      <c r="BA10" s="17">
        <v>0.14486821794972701</v>
      </c>
      <c r="BB10" s="17"/>
      <c r="BC10" s="17">
        <v>0.14543794657755399</v>
      </c>
      <c r="BD10" s="17"/>
      <c r="BE10" s="17">
        <v>0.13627428396399799</v>
      </c>
      <c r="BF10" s="17">
        <v>0.35890685785685</v>
      </c>
      <c r="BG10" s="17">
        <v>0.19703081799563099</v>
      </c>
      <c r="BH10" s="17">
        <v>0.15160492924282801</v>
      </c>
      <c r="BI10" s="17"/>
      <c r="BJ10" s="17">
        <v>0.18763221907129601</v>
      </c>
      <c r="BK10" s="17"/>
      <c r="BL10" s="17">
        <v>0.179048359635264</v>
      </c>
      <c r="BM10" s="17"/>
      <c r="BN10" s="17">
        <v>0.194237309006287</v>
      </c>
      <c r="BO10" s="17"/>
      <c r="BP10" s="17">
        <v>0.190029099891383</v>
      </c>
      <c r="BQ10" s="17">
        <v>0.18438294095810701</v>
      </c>
    </row>
    <row r="11" spans="2:69" ht="29" x14ac:dyDescent="0.35">
      <c r="B11" s="18" t="s">
        <v>479</v>
      </c>
      <c r="C11" s="17">
        <v>0.42513867438140401</v>
      </c>
      <c r="D11" s="17">
        <v>0.47748033177021199</v>
      </c>
      <c r="E11" s="17">
        <v>0.37938745115515798</v>
      </c>
      <c r="F11" s="17"/>
      <c r="G11" s="17">
        <v>0.443207255043371</v>
      </c>
      <c r="H11" s="17">
        <v>0.45476578673865498</v>
      </c>
      <c r="I11" s="17">
        <v>0.41318702666434498</v>
      </c>
      <c r="J11" s="17">
        <v>0.413064690244351</v>
      </c>
      <c r="K11" s="17">
        <v>0.36654323204782402</v>
      </c>
      <c r="L11" s="17"/>
      <c r="M11" s="17">
        <v>0.39511000640195898</v>
      </c>
      <c r="N11" s="17">
        <v>0.419899487981792</v>
      </c>
      <c r="O11" s="17">
        <v>0.42031094956839998</v>
      </c>
      <c r="P11" s="17">
        <v>0.45947844389518999</v>
      </c>
      <c r="Q11" s="17">
        <v>0.43082732903416299</v>
      </c>
      <c r="R11" s="17"/>
      <c r="S11" s="17">
        <v>0.381065709893182</v>
      </c>
      <c r="T11" s="17">
        <v>0.42404864005057802</v>
      </c>
      <c r="U11" s="17">
        <v>0.43008770701931498</v>
      </c>
      <c r="V11" s="17">
        <v>0.48502134105542599</v>
      </c>
      <c r="W11" s="17"/>
      <c r="X11" s="17">
        <v>0.43757526006842801</v>
      </c>
      <c r="Y11" s="17">
        <v>0.43850083134011097</v>
      </c>
      <c r="Z11" s="17">
        <v>0.31788419997845901</v>
      </c>
      <c r="AA11" s="17"/>
      <c r="AB11" s="17">
        <v>0.41039639688871599</v>
      </c>
      <c r="AC11" s="17">
        <v>0.45544410844446398</v>
      </c>
      <c r="AD11" s="17"/>
      <c r="AE11" s="17">
        <v>0.46731183064336301</v>
      </c>
      <c r="AF11" s="17">
        <v>0.41688026605367101</v>
      </c>
      <c r="AG11" s="17"/>
      <c r="AH11" s="17">
        <v>0.447687396187189</v>
      </c>
      <c r="AI11" s="17">
        <v>0.31219501631034202</v>
      </c>
      <c r="AJ11" s="17"/>
      <c r="AK11" s="17">
        <v>0.40891762870430798</v>
      </c>
      <c r="AL11" s="17">
        <v>0.46725242212034801</v>
      </c>
      <c r="AM11" s="17">
        <v>0.39490718027758498</v>
      </c>
      <c r="AN11" s="17">
        <v>0.42495957643043197</v>
      </c>
      <c r="AO11" s="17">
        <v>0.42871905920799802</v>
      </c>
      <c r="AP11" s="17"/>
      <c r="AQ11" s="17">
        <v>0.43118250251327001</v>
      </c>
      <c r="AR11" s="17">
        <v>0.42348534795032999</v>
      </c>
      <c r="AS11" s="17"/>
      <c r="AT11" s="17">
        <v>0.46374529102485501</v>
      </c>
      <c r="AU11" s="17">
        <v>0.41249510350451801</v>
      </c>
      <c r="AV11" s="17"/>
      <c r="AW11" s="17">
        <v>0.33418225352106301</v>
      </c>
      <c r="AX11" s="17">
        <v>0.46956337773335</v>
      </c>
      <c r="AY11" s="17">
        <v>0.37662223899334601</v>
      </c>
      <c r="AZ11" s="17">
        <v>0.43677608524186701</v>
      </c>
      <c r="BA11" s="17">
        <v>0.39368034594326701</v>
      </c>
      <c r="BB11" s="17"/>
      <c r="BC11" s="17">
        <v>0.44733062570492699</v>
      </c>
      <c r="BD11" s="17"/>
      <c r="BE11" s="17">
        <v>0.45571786246039497</v>
      </c>
      <c r="BF11" s="17">
        <v>0.322167558713157</v>
      </c>
      <c r="BG11" s="17">
        <v>0.479787223354536</v>
      </c>
      <c r="BH11" s="17">
        <v>0.44275183362436199</v>
      </c>
      <c r="BI11" s="17"/>
      <c r="BJ11" s="17">
        <v>0.42438128363821398</v>
      </c>
      <c r="BK11" s="17"/>
      <c r="BL11" s="17">
        <v>0.43661038333366697</v>
      </c>
      <c r="BM11" s="17"/>
      <c r="BN11" s="17">
        <v>0.48236929611122897</v>
      </c>
      <c r="BO11" s="17"/>
      <c r="BP11" s="17">
        <v>0.41315113922954699</v>
      </c>
      <c r="BQ11" s="17">
        <v>0.53388175461185405</v>
      </c>
    </row>
    <row r="12" spans="2:69" ht="29" x14ac:dyDescent="0.35">
      <c r="B12" s="18" t="s">
        <v>480</v>
      </c>
      <c r="C12" s="17">
        <v>5.4749537498272903E-2</v>
      </c>
      <c r="D12" s="17">
        <v>6.1827236156814E-2</v>
      </c>
      <c r="E12" s="17">
        <v>4.8814261076442503E-2</v>
      </c>
      <c r="F12" s="17"/>
      <c r="G12" s="17">
        <v>3.3614073113839203E-2</v>
      </c>
      <c r="H12" s="17">
        <v>6.5925346020878794E-2</v>
      </c>
      <c r="I12" s="17">
        <v>7.8847809998744897E-2</v>
      </c>
      <c r="J12" s="17">
        <v>5.9491581963915602E-2</v>
      </c>
      <c r="K12" s="17">
        <v>3.21729078344122E-2</v>
      </c>
      <c r="L12" s="17"/>
      <c r="M12" s="17">
        <v>8.1441924645265507E-2</v>
      </c>
      <c r="N12" s="17">
        <v>5.3298590815910603E-2</v>
      </c>
      <c r="O12" s="17">
        <v>4.5717752420808298E-2</v>
      </c>
      <c r="P12" s="17">
        <v>6.5289293899735895E-2</v>
      </c>
      <c r="Q12" s="17">
        <v>4.6021684736229598E-2</v>
      </c>
      <c r="R12" s="17"/>
      <c r="S12" s="17">
        <v>4.4909187029227998E-2</v>
      </c>
      <c r="T12" s="17">
        <v>7.2184352529177404E-2</v>
      </c>
      <c r="U12" s="17">
        <v>2.7797424151606399E-2</v>
      </c>
      <c r="V12" s="17">
        <v>7.4196628282488394E-2</v>
      </c>
      <c r="W12" s="17"/>
      <c r="X12" s="17">
        <v>5.7549764931103899E-2</v>
      </c>
      <c r="Y12" s="17">
        <v>6.7514775820959202E-2</v>
      </c>
      <c r="Z12" s="17">
        <v>1.8777413977770802E-2</v>
      </c>
      <c r="AA12" s="17"/>
      <c r="AB12" s="17">
        <v>5.3323064585341397E-2</v>
      </c>
      <c r="AC12" s="17">
        <v>5.76819121484601E-2</v>
      </c>
      <c r="AD12" s="17"/>
      <c r="AE12" s="17">
        <v>2.8853760355774499E-2</v>
      </c>
      <c r="AF12" s="17">
        <v>6.0080663004005899E-2</v>
      </c>
      <c r="AG12" s="17"/>
      <c r="AH12" s="17">
        <v>5.79902384249288E-2</v>
      </c>
      <c r="AI12" s="17">
        <v>4.5852214286803097E-2</v>
      </c>
      <c r="AJ12" s="17"/>
      <c r="AK12" s="17">
        <v>2.04781581550753E-2</v>
      </c>
      <c r="AL12" s="17">
        <v>6.7480563533218296E-2</v>
      </c>
      <c r="AM12" s="17">
        <v>5.5927015239599802E-2</v>
      </c>
      <c r="AN12" s="17">
        <v>4.8945242819266502E-2</v>
      </c>
      <c r="AO12" s="17">
        <v>6.1073645020013299E-2</v>
      </c>
      <c r="AP12" s="17"/>
      <c r="AQ12" s="17">
        <v>8.1475982205553896E-2</v>
      </c>
      <c r="AR12" s="17">
        <v>4.74383538446186E-2</v>
      </c>
      <c r="AS12" s="17"/>
      <c r="AT12" s="17">
        <v>6.1104678191548703E-2</v>
      </c>
      <c r="AU12" s="17">
        <v>5.3359279960605702E-2</v>
      </c>
      <c r="AV12" s="17"/>
      <c r="AW12" s="17">
        <v>5.5946225770551999E-2</v>
      </c>
      <c r="AX12" s="17">
        <v>7.0709050822740399E-2</v>
      </c>
      <c r="AY12" s="17">
        <v>1.9213971245732701E-2</v>
      </c>
      <c r="AZ12" s="17">
        <v>2.7646637220910399E-2</v>
      </c>
      <c r="BA12" s="17">
        <v>0.110151852510805</v>
      </c>
      <c r="BB12" s="17"/>
      <c r="BC12" s="17">
        <v>8.6128561395361999E-2</v>
      </c>
      <c r="BD12" s="17"/>
      <c r="BE12" s="17">
        <v>6.0340459579640099E-2</v>
      </c>
      <c r="BF12" s="17">
        <v>1.9915339440867302E-2</v>
      </c>
      <c r="BG12" s="17">
        <v>4.2036531124364E-2</v>
      </c>
      <c r="BH12" s="17">
        <v>9.3506191895101495E-2</v>
      </c>
      <c r="BI12" s="17"/>
      <c r="BJ12" s="17">
        <v>5.7208474198611102E-2</v>
      </c>
      <c r="BK12" s="17"/>
      <c r="BL12" s="17">
        <v>6.3186030515036795E-2</v>
      </c>
      <c r="BM12" s="17"/>
      <c r="BN12" s="17">
        <v>5.3504430760954597E-2</v>
      </c>
      <c r="BO12" s="17"/>
      <c r="BP12" s="17">
        <v>5.8894071914209603E-2</v>
      </c>
      <c r="BQ12" s="17">
        <v>3.9086614917633801E-2</v>
      </c>
    </row>
    <row r="13" spans="2:69" ht="29" x14ac:dyDescent="0.35">
      <c r="B13" s="18" t="s">
        <v>481</v>
      </c>
      <c r="C13" s="17">
        <v>5.72235955907546E-2</v>
      </c>
      <c r="D13" s="17">
        <v>8.0414495785625095E-2</v>
      </c>
      <c r="E13" s="17">
        <v>3.7544277504128497E-2</v>
      </c>
      <c r="F13" s="17"/>
      <c r="G13" s="17">
        <v>3.9558399107533802E-2</v>
      </c>
      <c r="H13" s="17">
        <v>5.5540347173836303E-2</v>
      </c>
      <c r="I13" s="17">
        <v>6.5787658285986206E-2</v>
      </c>
      <c r="J13" s="17">
        <v>0.10158096529386</v>
      </c>
      <c r="K13" s="17">
        <v>3.4879538824842002E-2</v>
      </c>
      <c r="L13" s="17"/>
      <c r="M13" s="17">
        <v>5.8817598649596001E-2</v>
      </c>
      <c r="N13" s="17">
        <v>7.3711284464607105E-2</v>
      </c>
      <c r="O13" s="17">
        <v>3.5408154338716198E-2</v>
      </c>
      <c r="P13" s="17">
        <v>4.1902923762837899E-2</v>
      </c>
      <c r="Q13" s="17">
        <v>5.6046404444080503E-2</v>
      </c>
      <c r="R13" s="17"/>
      <c r="S13" s="17">
        <v>4.2054853468382503E-2</v>
      </c>
      <c r="T13" s="17">
        <v>5.4021770401450397E-2</v>
      </c>
      <c r="U13" s="17">
        <v>5.7846159456592598E-2</v>
      </c>
      <c r="V13" s="17">
        <v>6.3154827772412103E-2</v>
      </c>
      <c r="W13" s="17"/>
      <c r="X13" s="17">
        <v>5.5109435823487297E-2</v>
      </c>
      <c r="Y13" s="17">
        <v>7.1539464370703798E-2</v>
      </c>
      <c r="Z13" s="17">
        <v>5.5356448438724101E-2</v>
      </c>
      <c r="AA13" s="17"/>
      <c r="AB13" s="17">
        <v>6.5541047783625503E-2</v>
      </c>
      <c r="AC13" s="17">
        <v>4.0125559067651702E-2</v>
      </c>
      <c r="AD13" s="17"/>
      <c r="AE13" s="17">
        <v>5.4474043403160498E-2</v>
      </c>
      <c r="AF13" s="17">
        <v>5.7831997255931203E-2</v>
      </c>
      <c r="AG13" s="17"/>
      <c r="AH13" s="17">
        <v>5.8618638799329499E-2</v>
      </c>
      <c r="AI13" s="17">
        <v>6.9764557143863495E-2</v>
      </c>
      <c r="AJ13" s="17"/>
      <c r="AK13" s="17">
        <v>5.6210831848746201E-2</v>
      </c>
      <c r="AL13" s="17">
        <v>3.4541928549534098E-2</v>
      </c>
      <c r="AM13" s="17">
        <v>5.2235651107487298E-2</v>
      </c>
      <c r="AN13" s="17">
        <v>9.8054808406901894E-2</v>
      </c>
      <c r="AO13" s="17">
        <v>7.6670106651474404E-2</v>
      </c>
      <c r="AP13" s="17"/>
      <c r="AQ13" s="17">
        <v>7.6436721913551803E-2</v>
      </c>
      <c r="AR13" s="17">
        <v>5.1967726482636298E-2</v>
      </c>
      <c r="AS13" s="17"/>
      <c r="AT13" s="17">
        <v>6.7304030699001205E-2</v>
      </c>
      <c r="AU13" s="17">
        <v>4.9295528215406198E-2</v>
      </c>
      <c r="AV13" s="17"/>
      <c r="AW13" s="17">
        <v>4.0859517012557897E-2</v>
      </c>
      <c r="AX13" s="17">
        <v>8.6536376806303605E-2</v>
      </c>
      <c r="AY13" s="17">
        <v>1.0508653946852201E-2</v>
      </c>
      <c r="AZ13" s="17">
        <v>2.7026101711548602E-2</v>
      </c>
      <c r="BA13" s="17">
        <v>0.116407068776575</v>
      </c>
      <c r="BB13" s="17"/>
      <c r="BC13" s="17">
        <v>9.5039369170608803E-2</v>
      </c>
      <c r="BD13" s="17"/>
      <c r="BE13" s="17">
        <v>7.1809151891194495E-2</v>
      </c>
      <c r="BF13" s="17">
        <v>1.09406735953104E-2</v>
      </c>
      <c r="BG13" s="17">
        <v>1.7954977740831199E-2</v>
      </c>
      <c r="BH13" s="17">
        <v>0.117420275515961</v>
      </c>
      <c r="BI13" s="17"/>
      <c r="BJ13" s="17">
        <v>5.6509894164111001E-2</v>
      </c>
      <c r="BK13" s="17"/>
      <c r="BL13" s="17">
        <v>5.9571450694823801E-2</v>
      </c>
      <c r="BM13" s="17"/>
      <c r="BN13" s="17">
        <v>4.1190075121946598E-2</v>
      </c>
      <c r="BO13" s="17"/>
      <c r="BP13" s="17">
        <v>5.6803575137321302E-2</v>
      </c>
      <c r="BQ13" s="17">
        <v>5.2995687769091603E-2</v>
      </c>
    </row>
    <row r="14" spans="2:69" x14ac:dyDescent="0.35">
      <c r="B14" s="18" t="s">
        <v>141</v>
      </c>
      <c r="C14" s="19">
        <v>0.20551544554457099</v>
      </c>
      <c r="D14" s="19">
        <v>0.131982634437011</v>
      </c>
      <c r="E14" s="19">
        <v>0.26864773989039298</v>
      </c>
      <c r="F14" s="19"/>
      <c r="G14" s="19">
        <v>0.22898042950789299</v>
      </c>
      <c r="H14" s="19">
        <v>0.198502178146374</v>
      </c>
      <c r="I14" s="19">
        <v>0.20673284519113899</v>
      </c>
      <c r="J14" s="19">
        <v>0.238447711634653</v>
      </c>
      <c r="K14" s="19">
        <v>0.13270245416108101</v>
      </c>
      <c r="L14" s="19"/>
      <c r="M14" s="19">
        <v>0.19411472432442001</v>
      </c>
      <c r="N14" s="19">
        <v>0.19814292404232001</v>
      </c>
      <c r="O14" s="19">
        <v>0.186872191747186</v>
      </c>
      <c r="P14" s="19">
        <v>0.20753306827610499</v>
      </c>
      <c r="Q14" s="19">
        <v>0.24932561035689199</v>
      </c>
      <c r="R14" s="19"/>
      <c r="S14" s="19">
        <v>0.26799573493551399</v>
      </c>
      <c r="T14" s="19">
        <v>0.17164522884601099</v>
      </c>
      <c r="U14" s="19">
        <v>0.16546867997897299</v>
      </c>
      <c r="V14" s="19">
        <v>0.17274873257861101</v>
      </c>
      <c r="W14" s="19"/>
      <c r="X14" s="19">
        <v>0.20017502915239099</v>
      </c>
      <c r="Y14" s="19">
        <v>0.21442286052829501</v>
      </c>
      <c r="Z14" s="19">
        <v>0.23382523106285599</v>
      </c>
      <c r="AA14" s="19"/>
      <c r="AB14" s="19">
        <v>0.22980325634014601</v>
      </c>
      <c r="AC14" s="19">
        <v>0.155587430760804</v>
      </c>
      <c r="AD14" s="19"/>
      <c r="AE14" s="19">
        <v>0.17909507967876601</v>
      </c>
      <c r="AF14" s="19">
        <v>0.210253996717924</v>
      </c>
      <c r="AG14" s="19"/>
      <c r="AH14" s="19">
        <v>0.20891533382386299</v>
      </c>
      <c r="AI14" s="19">
        <v>0.247340744856205</v>
      </c>
      <c r="AJ14" s="19"/>
      <c r="AK14" s="19">
        <v>0.19518102269062401</v>
      </c>
      <c r="AL14" s="19">
        <v>0.180431396956341</v>
      </c>
      <c r="AM14" s="19">
        <v>0.23181031930773599</v>
      </c>
      <c r="AN14" s="19">
        <v>0.204258317814309</v>
      </c>
      <c r="AO14" s="19">
        <v>0.195725500765389</v>
      </c>
      <c r="AP14" s="19"/>
      <c r="AQ14" s="19">
        <v>0.19794104959626699</v>
      </c>
      <c r="AR14" s="19">
        <v>0.207587468234086</v>
      </c>
      <c r="AS14" s="19"/>
      <c r="AT14" s="19">
        <v>0.209403882915638</v>
      </c>
      <c r="AU14" s="19">
        <v>0.20318397614095099</v>
      </c>
      <c r="AV14" s="19"/>
      <c r="AW14" s="19">
        <v>0.35000950066778702</v>
      </c>
      <c r="AX14" s="19">
        <v>0.226172774562833</v>
      </c>
      <c r="AY14" s="19">
        <v>0.16206002735227101</v>
      </c>
      <c r="AZ14" s="19">
        <v>0.17728136578623799</v>
      </c>
      <c r="BA14" s="19">
        <v>0.17885634464723499</v>
      </c>
      <c r="BB14" s="19"/>
      <c r="BC14" s="19">
        <v>0.166986284041274</v>
      </c>
      <c r="BD14" s="19"/>
      <c r="BE14" s="19">
        <v>0.237506049508908</v>
      </c>
      <c r="BF14" s="19">
        <v>0.12524453775727701</v>
      </c>
      <c r="BG14" s="19">
        <v>0.178137715032086</v>
      </c>
      <c r="BH14" s="19">
        <v>0.155371434278818</v>
      </c>
      <c r="BI14" s="19"/>
      <c r="BJ14" s="19">
        <v>0.208450415544193</v>
      </c>
      <c r="BK14" s="19"/>
      <c r="BL14" s="19">
        <v>0.18582829523504199</v>
      </c>
      <c r="BM14" s="19"/>
      <c r="BN14" s="19">
        <v>0.16364928406644799</v>
      </c>
      <c r="BO14" s="19"/>
      <c r="BP14" s="19">
        <v>0.20740544390231</v>
      </c>
      <c r="BQ14" s="19">
        <v>0.135364982632352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484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6.2188866910601603E-2</v>
      </c>
      <c r="D9" s="17">
        <v>5.7325191435153099E-2</v>
      </c>
      <c r="E9" s="17">
        <v>6.6456783909934994E-2</v>
      </c>
      <c r="F9" s="17"/>
      <c r="G9" s="17">
        <v>6.4175346117018695E-2</v>
      </c>
      <c r="H9" s="17">
        <v>3.9847772146368199E-2</v>
      </c>
      <c r="I9" s="17">
        <v>5.43108432369881E-2</v>
      </c>
      <c r="J9" s="17">
        <v>5.2574377307553197E-2</v>
      </c>
      <c r="K9" s="17">
        <v>0.12264576252742899</v>
      </c>
      <c r="L9" s="17"/>
      <c r="M9" s="17">
        <v>4.1284068906166198E-2</v>
      </c>
      <c r="N9" s="17">
        <v>5.3063191905161497E-2</v>
      </c>
      <c r="O9" s="17">
        <v>0.11632835606556401</v>
      </c>
      <c r="P9" s="17">
        <v>2.8593244160310002E-2</v>
      </c>
      <c r="Q9" s="17">
        <v>5.8292368507236299E-2</v>
      </c>
      <c r="R9" s="17"/>
      <c r="S9" s="17">
        <v>3.3860161062589801E-2</v>
      </c>
      <c r="T9" s="17">
        <v>7.9667307276529306E-2</v>
      </c>
      <c r="U9" s="17">
        <v>0.10679933027475701</v>
      </c>
      <c r="V9" s="17">
        <v>5.6597144164268802E-2</v>
      </c>
      <c r="W9" s="17"/>
      <c r="X9" s="17">
        <v>5.5000096955262201E-2</v>
      </c>
      <c r="Y9" s="17">
        <v>5.7900505355665301E-2</v>
      </c>
      <c r="Z9" s="17">
        <v>0.120022704456371</v>
      </c>
      <c r="AA9" s="17"/>
      <c r="AB9" s="17">
        <v>4.8000315182257801E-2</v>
      </c>
      <c r="AC9" s="17">
        <v>9.1356016902649703E-2</v>
      </c>
      <c r="AD9" s="17"/>
      <c r="AE9" s="17">
        <v>7.0804848194000805E-2</v>
      </c>
      <c r="AF9" s="17">
        <v>6.0481350649601799E-2</v>
      </c>
      <c r="AG9" s="17"/>
      <c r="AH9" s="17">
        <v>5.2805242126110999E-2</v>
      </c>
      <c r="AI9" s="17">
        <v>6.8110789764352406E-2</v>
      </c>
      <c r="AJ9" s="17"/>
      <c r="AK9" s="17">
        <v>0.11830176015421801</v>
      </c>
      <c r="AL9" s="17">
        <v>6.7993576745003004E-2</v>
      </c>
      <c r="AM9" s="17">
        <v>4.6599285961829197E-2</v>
      </c>
      <c r="AN9" s="17">
        <v>5.9970612853208899E-2</v>
      </c>
      <c r="AO9" s="17">
        <v>4.0622341899692299E-2</v>
      </c>
      <c r="AP9" s="17"/>
      <c r="AQ9" s="17">
        <v>3.1691025303359502E-2</v>
      </c>
      <c r="AR9" s="17">
        <v>7.0531739427792797E-2</v>
      </c>
      <c r="AS9" s="17"/>
      <c r="AT9" s="17">
        <v>3.2154951616739001E-2</v>
      </c>
      <c r="AU9" s="17">
        <v>7.5164238183654905E-2</v>
      </c>
      <c r="AV9" s="17"/>
      <c r="AW9" s="17">
        <v>0</v>
      </c>
      <c r="AX9" s="17">
        <v>3.9994031477412699E-2</v>
      </c>
      <c r="AY9" s="17">
        <v>0.12580171289811701</v>
      </c>
      <c r="AZ9" s="17">
        <v>8.1073844498319794E-2</v>
      </c>
      <c r="BA9" s="17">
        <v>3.24012760165285E-2</v>
      </c>
      <c r="BB9" s="17"/>
      <c r="BC9" s="17">
        <v>5.1409577407517199E-2</v>
      </c>
      <c r="BD9" s="17"/>
      <c r="BE9" s="17">
        <v>4.5894722887739603E-2</v>
      </c>
      <c r="BF9" s="17">
        <v>0.155662377591261</v>
      </c>
      <c r="BG9" s="17">
        <v>8.6324372528249205E-2</v>
      </c>
      <c r="BH9" s="17">
        <v>2.7751878318934501E-2</v>
      </c>
      <c r="BI9" s="17"/>
      <c r="BJ9" s="17">
        <v>5.74406989701352E-2</v>
      </c>
      <c r="BK9" s="17"/>
      <c r="BL9" s="17">
        <v>5.7399203684103603E-2</v>
      </c>
      <c r="BM9" s="17"/>
      <c r="BN9" s="17">
        <v>5.2858548975771899E-2</v>
      </c>
      <c r="BO9" s="17"/>
      <c r="BP9" s="17">
        <v>6.3681735462105704E-2</v>
      </c>
      <c r="BQ9" s="17">
        <v>6.2510658575754996E-2</v>
      </c>
    </row>
    <row r="10" spans="2:69" ht="29" x14ac:dyDescent="0.35">
      <c r="B10" s="18" t="s">
        <v>478</v>
      </c>
      <c r="C10" s="17">
        <v>0.134112598092471</v>
      </c>
      <c r="D10" s="17">
        <v>0.13598578456230601</v>
      </c>
      <c r="E10" s="17">
        <v>0.13276863181048201</v>
      </c>
      <c r="F10" s="17"/>
      <c r="G10" s="17">
        <v>0.14373796101526101</v>
      </c>
      <c r="H10" s="17">
        <v>8.2260268026265404E-2</v>
      </c>
      <c r="I10" s="17">
        <v>0.123051237490062</v>
      </c>
      <c r="J10" s="17">
        <v>4.7379781623381502E-2</v>
      </c>
      <c r="K10" s="17">
        <v>0.32082283796272298</v>
      </c>
      <c r="L10" s="17"/>
      <c r="M10" s="17">
        <v>0.17942982476252001</v>
      </c>
      <c r="N10" s="17">
        <v>0.152314669098679</v>
      </c>
      <c r="O10" s="17">
        <v>0.115733460504949</v>
      </c>
      <c r="P10" s="17">
        <v>9.0422678027764797E-2</v>
      </c>
      <c r="Q10" s="17">
        <v>0.12500590953871901</v>
      </c>
      <c r="R10" s="17"/>
      <c r="S10" s="17">
        <v>0.108677065398661</v>
      </c>
      <c r="T10" s="17">
        <v>0.12509369036682899</v>
      </c>
      <c r="U10" s="17">
        <v>0.165257912836895</v>
      </c>
      <c r="V10" s="17">
        <v>0.131540058992482</v>
      </c>
      <c r="W10" s="17"/>
      <c r="X10" s="17">
        <v>0.121632124073572</v>
      </c>
      <c r="Y10" s="17">
        <v>0.12084523810547</v>
      </c>
      <c r="Z10" s="17">
        <v>0.24157355915473799</v>
      </c>
      <c r="AA10" s="17"/>
      <c r="AB10" s="17">
        <v>0.11608061958282501</v>
      </c>
      <c r="AC10" s="17">
        <v>0.17118061122827</v>
      </c>
      <c r="AD10" s="17"/>
      <c r="AE10" s="17">
        <v>0.143807239747025</v>
      </c>
      <c r="AF10" s="17">
        <v>0.132244154135845</v>
      </c>
      <c r="AG10" s="17"/>
      <c r="AH10" s="17">
        <v>0.11311108677430499</v>
      </c>
      <c r="AI10" s="17">
        <v>0.109864591869807</v>
      </c>
      <c r="AJ10" s="17"/>
      <c r="AK10" s="17">
        <v>0.18877311544449299</v>
      </c>
      <c r="AL10" s="17">
        <v>0.10162997714563</v>
      </c>
      <c r="AM10" s="17">
        <v>0.15940458209851399</v>
      </c>
      <c r="AN10" s="17">
        <v>0.13712536506627501</v>
      </c>
      <c r="AO10" s="17">
        <v>5.9529381355425799E-2</v>
      </c>
      <c r="AP10" s="17"/>
      <c r="AQ10" s="17">
        <v>0.104150091321685</v>
      </c>
      <c r="AR10" s="17">
        <v>0.14230902646610299</v>
      </c>
      <c r="AS10" s="17"/>
      <c r="AT10" s="17">
        <v>0.11183737617239201</v>
      </c>
      <c r="AU10" s="17">
        <v>0.14110005779863199</v>
      </c>
      <c r="AV10" s="17"/>
      <c r="AW10" s="17">
        <v>0.102805653488483</v>
      </c>
      <c r="AX10" s="17">
        <v>7.6200140071293804E-2</v>
      </c>
      <c r="AY10" s="17">
        <v>0.24368671690103</v>
      </c>
      <c r="AZ10" s="17">
        <v>9.5597665211672095E-2</v>
      </c>
      <c r="BA10" s="17">
        <v>0.118663417107906</v>
      </c>
      <c r="BB10" s="17"/>
      <c r="BC10" s="17">
        <v>0.103483920069943</v>
      </c>
      <c r="BD10" s="17"/>
      <c r="BE10" s="17">
        <v>7.7826395843740195E-2</v>
      </c>
      <c r="BF10" s="17">
        <v>0.32156787535207398</v>
      </c>
      <c r="BG10" s="17">
        <v>8.5568453408051803E-2</v>
      </c>
      <c r="BH10" s="17">
        <v>0.10060060443135101</v>
      </c>
      <c r="BI10" s="17"/>
      <c r="BJ10" s="17">
        <v>0.12776643085751099</v>
      </c>
      <c r="BK10" s="17"/>
      <c r="BL10" s="17">
        <v>0.14335418904206701</v>
      </c>
      <c r="BM10" s="17"/>
      <c r="BN10" s="17">
        <v>0.15467502826069501</v>
      </c>
      <c r="BO10" s="17"/>
      <c r="BP10" s="17">
        <v>0.142751466856533</v>
      </c>
      <c r="BQ10" s="17">
        <v>9.7018079052781106E-2</v>
      </c>
    </row>
    <row r="11" spans="2:69" ht="29" x14ac:dyDescent="0.35">
      <c r="B11" s="18" t="s">
        <v>479</v>
      </c>
      <c r="C11" s="17">
        <v>0.596013702684419</v>
      </c>
      <c r="D11" s="17">
        <v>0.61361708286202199</v>
      </c>
      <c r="E11" s="17">
        <v>0.58022729358481795</v>
      </c>
      <c r="F11" s="17"/>
      <c r="G11" s="17">
        <v>0.63155806319384999</v>
      </c>
      <c r="H11" s="17">
        <v>0.62528391575467301</v>
      </c>
      <c r="I11" s="17">
        <v>0.62115534541859396</v>
      </c>
      <c r="J11" s="17">
        <v>0.60245991579951996</v>
      </c>
      <c r="K11" s="17">
        <v>0.41972572794297602</v>
      </c>
      <c r="L11" s="17"/>
      <c r="M11" s="17">
        <v>0.5311613356339</v>
      </c>
      <c r="N11" s="17">
        <v>0.60143089390135396</v>
      </c>
      <c r="O11" s="17">
        <v>0.56387388938544902</v>
      </c>
      <c r="P11" s="17">
        <v>0.68610234698133898</v>
      </c>
      <c r="Q11" s="17">
        <v>0.58153747048982096</v>
      </c>
      <c r="R11" s="17"/>
      <c r="S11" s="17">
        <v>0.62362124122027596</v>
      </c>
      <c r="T11" s="17">
        <v>0.59632856132548095</v>
      </c>
      <c r="U11" s="17">
        <v>0.61328485944363298</v>
      </c>
      <c r="V11" s="17">
        <v>0.59952473211145196</v>
      </c>
      <c r="W11" s="17"/>
      <c r="X11" s="17">
        <v>0.617334568625451</v>
      </c>
      <c r="Y11" s="17">
        <v>0.57739931548739498</v>
      </c>
      <c r="Z11" s="17">
        <v>0.46245489682367602</v>
      </c>
      <c r="AA11" s="17"/>
      <c r="AB11" s="17">
        <v>0.61942264273604397</v>
      </c>
      <c r="AC11" s="17">
        <v>0.54789236664441399</v>
      </c>
      <c r="AD11" s="17"/>
      <c r="AE11" s="17">
        <v>0.58951029558856305</v>
      </c>
      <c r="AF11" s="17">
        <v>0.59783225829153797</v>
      </c>
      <c r="AG11" s="17"/>
      <c r="AH11" s="17">
        <v>0.62318444455300004</v>
      </c>
      <c r="AI11" s="17">
        <v>0.59404378956163595</v>
      </c>
      <c r="AJ11" s="17"/>
      <c r="AK11" s="17">
        <v>0.43576609486353801</v>
      </c>
      <c r="AL11" s="17">
        <v>0.64193628440375805</v>
      </c>
      <c r="AM11" s="17">
        <v>0.58192535798647405</v>
      </c>
      <c r="AN11" s="17">
        <v>0.59805147577687601</v>
      </c>
      <c r="AO11" s="17">
        <v>0.701419486094082</v>
      </c>
      <c r="AP11" s="17"/>
      <c r="AQ11" s="17">
        <v>0.63180980896655603</v>
      </c>
      <c r="AR11" s="17">
        <v>0.586221457214405</v>
      </c>
      <c r="AS11" s="17"/>
      <c r="AT11" s="17">
        <v>0.63525462900332297</v>
      </c>
      <c r="AU11" s="17">
        <v>0.58457217941420403</v>
      </c>
      <c r="AV11" s="17"/>
      <c r="AW11" s="17">
        <v>0.60025207315329698</v>
      </c>
      <c r="AX11" s="17">
        <v>0.63804155272964802</v>
      </c>
      <c r="AY11" s="17">
        <v>0.47467285943168303</v>
      </c>
      <c r="AZ11" s="17">
        <v>0.70387743156179305</v>
      </c>
      <c r="BA11" s="17">
        <v>0.62740784597382004</v>
      </c>
      <c r="BB11" s="17"/>
      <c r="BC11" s="17">
        <v>0.64721673400777702</v>
      </c>
      <c r="BD11" s="17"/>
      <c r="BE11" s="17">
        <v>0.63333501707270901</v>
      </c>
      <c r="BF11" s="17">
        <v>0.40871024125119998</v>
      </c>
      <c r="BG11" s="17">
        <v>0.68095916278158297</v>
      </c>
      <c r="BH11" s="17">
        <v>0.65100173951536999</v>
      </c>
      <c r="BI11" s="17"/>
      <c r="BJ11" s="17">
        <v>0.60142916115068001</v>
      </c>
      <c r="BK11" s="17"/>
      <c r="BL11" s="17">
        <v>0.59731832886565295</v>
      </c>
      <c r="BM11" s="17"/>
      <c r="BN11" s="17">
        <v>0.60745354972183996</v>
      </c>
      <c r="BO11" s="17"/>
      <c r="BP11" s="17">
        <v>0.58020229605863305</v>
      </c>
      <c r="BQ11" s="17">
        <v>0.68092960128268099</v>
      </c>
    </row>
    <row r="12" spans="2:69" ht="29" x14ac:dyDescent="0.35">
      <c r="B12" s="18" t="s">
        <v>480</v>
      </c>
      <c r="C12" s="17">
        <v>4.0287926617294099E-2</v>
      </c>
      <c r="D12" s="17">
        <v>5.3131910183191002E-2</v>
      </c>
      <c r="E12" s="17">
        <v>2.94050891732907E-2</v>
      </c>
      <c r="F12" s="17"/>
      <c r="G12" s="17">
        <v>2.03292664100117E-2</v>
      </c>
      <c r="H12" s="17">
        <v>5.1774838464496598E-2</v>
      </c>
      <c r="I12" s="17">
        <v>5.1341728046004197E-2</v>
      </c>
      <c r="J12" s="17">
        <v>5.3224624131608597E-2</v>
      </c>
      <c r="K12" s="17">
        <v>2.7921454030442099E-2</v>
      </c>
      <c r="L12" s="17"/>
      <c r="M12" s="17">
        <v>2.9804585639624102E-2</v>
      </c>
      <c r="N12" s="17">
        <v>5.7086701055899601E-2</v>
      </c>
      <c r="O12" s="17">
        <v>2.43811726203523E-2</v>
      </c>
      <c r="P12" s="17">
        <v>2.3732114780112099E-2</v>
      </c>
      <c r="Q12" s="17">
        <v>3.8803918098574898E-2</v>
      </c>
      <c r="R12" s="17"/>
      <c r="S12" s="17">
        <v>3.4953699015700501E-2</v>
      </c>
      <c r="T12" s="17">
        <v>4.0905870529804503E-2</v>
      </c>
      <c r="U12" s="17">
        <v>9.9376465879539907E-3</v>
      </c>
      <c r="V12" s="17">
        <v>6.5667188527178996E-2</v>
      </c>
      <c r="W12" s="17"/>
      <c r="X12" s="17">
        <v>4.1603397090200299E-2</v>
      </c>
      <c r="Y12" s="17">
        <v>4.2390002739101401E-2</v>
      </c>
      <c r="Z12" s="17">
        <v>2.8108622317155298E-2</v>
      </c>
      <c r="AA12" s="17"/>
      <c r="AB12" s="17">
        <v>3.4012587196744701E-2</v>
      </c>
      <c r="AC12" s="17">
        <v>5.3188028730220598E-2</v>
      </c>
      <c r="AD12" s="17"/>
      <c r="AE12" s="17">
        <v>1.42593797576666E-2</v>
      </c>
      <c r="AF12" s="17">
        <v>4.5634239505002901E-2</v>
      </c>
      <c r="AG12" s="17"/>
      <c r="AH12" s="17">
        <v>4.5992233917875401E-2</v>
      </c>
      <c r="AI12" s="17">
        <v>2.10007181529181E-2</v>
      </c>
      <c r="AJ12" s="17"/>
      <c r="AK12" s="17">
        <v>2.8323331286092799E-2</v>
      </c>
      <c r="AL12" s="17">
        <v>3.5215100293204897E-2</v>
      </c>
      <c r="AM12" s="17">
        <v>3.5216856393419899E-2</v>
      </c>
      <c r="AN12" s="17">
        <v>4.3933848978642803E-2</v>
      </c>
      <c r="AO12" s="17">
        <v>9.0162526610862798E-2</v>
      </c>
      <c r="AP12" s="17"/>
      <c r="AQ12" s="17">
        <v>4.82066399358635E-2</v>
      </c>
      <c r="AR12" s="17">
        <v>3.8121713789258403E-2</v>
      </c>
      <c r="AS12" s="17"/>
      <c r="AT12" s="17">
        <v>4.4016329017442297E-2</v>
      </c>
      <c r="AU12" s="17">
        <v>3.7687940422341901E-2</v>
      </c>
      <c r="AV12" s="17"/>
      <c r="AW12" s="17">
        <v>3.0002613956057699E-2</v>
      </c>
      <c r="AX12" s="17">
        <v>5.7725091153795101E-2</v>
      </c>
      <c r="AY12" s="17">
        <v>2.3967608454858302E-2</v>
      </c>
      <c r="AZ12" s="17">
        <v>1.60030277528155E-2</v>
      </c>
      <c r="BA12" s="17">
        <v>3.2780612538995599E-2</v>
      </c>
      <c r="BB12" s="17"/>
      <c r="BC12" s="17">
        <v>4.2701427062042399E-2</v>
      </c>
      <c r="BD12" s="17"/>
      <c r="BE12" s="17">
        <v>6.6382676732999496E-2</v>
      </c>
      <c r="BF12" s="17">
        <v>6.3362523706800298E-3</v>
      </c>
      <c r="BG12" s="17">
        <v>3.4442836148136098E-2</v>
      </c>
      <c r="BH12" s="17">
        <v>4.0965238226676498E-2</v>
      </c>
      <c r="BI12" s="17"/>
      <c r="BJ12" s="17">
        <v>4.18614726560885E-2</v>
      </c>
      <c r="BK12" s="17"/>
      <c r="BL12" s="17">
        <v>3.6133173725250399E-2</v>
      </c>
      <c r="BM12" s="17"/>
      <c r="BN12" s="17">
        <v>5.53461255182661E-2</v>
      </c>
      <c r="BO12" s="17"/>
      <c r="BP12" s="17">
        <v>4.13549967128332E-2</v>
      </c>
      <c r="BQ12" s="17">
        <v>3.34839447539989E-2</v>
      </c>
    </row>
    <row r="13" spans="2:69" ht="29" x14ac:dyDescent="0.35">
      <c r="B13" s="18" t="s">
        <v>481</v>
      </c>
      <c r="C13" s="17">
        <v>4.11875331990307E-2</v>
      </c>
      <c r="D13" s="17">
        <v>6.4178478141328196E-2</v>
      </c>
      <c r="E13" s="17">
        <v>2.1648416053883901E-2</v>
      </c>
      <c r="F13" s="17"/>
      <c r="G13" s="17">
        <v>2.9516199107978001E-2</v>
      </c>
      <c r="H13" s="17">
        <v>6.3005082464868398E-2</v>
      </c>
      <c r="I13" s="17">
        <v>4.0775368696969003E-2</v>
      </c>
      <c r="J13" s="17">
        <v>4.4988164460547701E-2</v>
      </c>
      <c r="K13" s="17">
        <v>2.1854616983029301E-2</v>
      </c>
      <c r="L13" s="17"/>
      <c r="M13" s="17">
        <v>5.1868317379640802E-2</v>
      </c>
      <c r="N13" s="17">
        <v>3.5809971386117703E-2</v>
      </c>
      <c r="O13" s="17">
        <v>3.9226838034641998E-2</v>
      </c>
      <c r="P13" s="17">
        <v>3.5287985080892301E-2</v>
      </c>
      <c r="Q13" s="17">
        <v>5.5354222663945803E-2</v>
      </c>
      <c r="R13" s="17"/>
      <c r="S13" s="17">
        <v>3.2641534889601899E-2</v>
      </c>
      <c r="T13" s="17">
        <v>2.15320338783082E-2</v>
      </c>
      <c r="U13" s="17">
        <v>2.5759013003247299E-2</v>
      </c>
      <c r="V13" s="17">
        <v>6.1045997948031699E-2</v>
      </c>
      <c r="W13" s="17"/>
      <c r="X13" s="17">
        <v>4.0318868889369502E-2</v>
      </c>
      <c r="Y13" s="17">
        <v>5.1723933984924003E-2</v>
      </c>
      <c r="Z13" s="17">
        <v>3.47804630337138E-2</v>
      </c>
      <c r="AA13" s="17"/>
      <c r="AB13" s="17">
        <v>5.1498962156234701E-2</v>
      </c>
      <c r="AC13" s="17">
        <v>1.9990514589561598E-2</v>
      </c>
      <c r="AD13" s="17"/>
      <c r="AE13" s="17">
        <v>4.7787457264044299E-2</v>
      </c>
      <c r="AF13" s="17">
        <v>3.9874245682814398E-2</v>
      </c>
      <c r="AG13" s="17"/>
      <c r="AH13" s="17">
        <v>4.2503540155383303E-2</v>
      </c>
      <c r="AI13" s="17">
        <v>4.6231535599398597E-2</v>
      </c>
      <c r="AJ13" s="17"/>
      <c r="AK13" s="17">
        <v>7.1721641771030506E-2</v>
      </c>
      <c r="AL13" s="17">
        <v>2.4022548786913098E-2</v>
      </c>
      <c r="AM13" s="17">
        <v>4.9707311706505997E-2</v>
      </c>
      <c r="AN13" s="17">
        <v>4.2232589066823298E-2</v>
      </c>
      <c r="AO13" s="17">
        <v>2.2657228832474799E-2</v>
      </c>
      <c r="AP13" s="17"/>
      <c r="AQ13" s="17">
        <v>6.7885934115349503E-2</v>
      </c>
      <c r="AR13" s="17">
        <v>3.3884021097216402E-2</v>
      </c>
      <c r="AS13" s="17"/>
      <c r="AT13" s="17">
        <v>5.1650403759630301E-2</v>
      </c>
      <c r="AU13" s="17">
        <v>3.6296592037886197E-2</v>
      </c>
      <c r="AV13" s="17"/>
      <c r="AW13" s="17">
        <v>2.4528466844621299E-2</v>
      </c>
      <c r="AX13" s="17">
        <v>5.3661855805821598E-2</v>
      </c>
      <c r="AY13" s="17">
        <v>2.7396703223211399E-2</v>
      </c>
      <c r="AZ13" s="17">
        <v>2.08169315697605E-2</v>
      </c>
      <c r="BA13" s="17">
        <v>7.3094491654523003E-2</v>
      </c>
      <c r="BB13" s="17"/>
      <c r="BC13" s="17">
        <v>6.6003605614554803E-2</v>
      </c>
      <c r="BD13" s="17"/>
      <c r="BE13" s="17">
        <v>4.2561724520269198E-2</v>
      </c>
      <c r="BF13" s="17">
        <v>2.5506936913735099E-2</v>
      </c>
      <c r="BG13" s="17">
        <v>1.8680847377021002E-2</v>
      </c>
      <c r="BH13" s="17">
        <v>7.7180120375243799E-2</v>
      </c>
      <c r="BI13" s="17"/>
      <c r="BJ13" s="17">
        <v>4.0087588226147199E-2</v>
      </c>
      <c r="BK13" s="17"/>
      <c r="BL13" s="17">
        <v>4.3537560271120102E-2</v>
      </c>
      <c r="BM13" s="17"/>
      <c r="BN13" s="17">
        <v>1.4540446355952299E-2</v>
      </c>
      <c r="BO13" s="17"/>
      <c r="BP13" s="17">
        <v>3.9266355191784098E-2</v>
      </c>
      <c r="BQ13" s="17">
        <v>4.8287162242510097E-2</v>
      </c>
    </row>
    <row r="14" spans="2:69" x14ac:dyDescent="0.35">
      <c r="B14" s="18" t="s">
        <v>141</v>
      </c>
      <c r="C14" s="19">
        <v>0.126209372496184</v>
      </c>
      <c r="D14" s="19">
        <v>7.5761552815998806E-2</v>
      </c>
      <c r="E14" s="19">
        <v>0.169493785467591</v>
      </c>
      <c r="F14" s="19"/>
      <c r="G14" s="19">
        <v>0.110683164155881</v>
      </c>
      <c r="H14" s="19">
        <v>0.13782812314332901</v>
      </c>
      <c r="I14" s="19">
        <v>0.109365477111382</v>
      </c>
      <c r="J14" s="19">
        <v>0.19937313667738901</v>
      </c>
      <c r="K14" s="19">
        <v>8.7029600553400602E-2</v>
      </c>
      <c r="L14" s="19"/>
      <c r="M14" s="19">
        <v>0.16645186767815001</v>
      </c>
      <c r="N14" s="19">
        <v>0.100294572652788</v>
      </c>
      <c r="O14" s="19">
        <v>0.14045628338904401</v>
      </c>
      <c r="P14" s="19">
        <v>0.13586163096958201</v>
      </c>
      <c r="Q14" s="19">
        <v>0.14100611070170199</v>
      </c>
      <c r="R14" s="19"/>
      <c r="S14" s="19">
        <v>0.16624629841317001</v>
      </c>
      <c r="T14" s="19">
        <v>0.13647253662304801</v>
      </c>
      <c r="U14" s="19">
        <v>7.8961237853513999E-2</v>
      </c>
      <c r="V14" s="19">
        <v>8.5624878256586198E-2</v>
      </c>
      <c r="W14" s="19"/>
      <c r="X14" s="19">
        <v>0.124110944366145</v>
      </c>
      <c r="Y14" s="19">
        <v>0.149741004327444</v>
      </c>
      <c r="Z14" s="19">
        <v>0.113059754214346</v>
      </c>
      <c r="AA14" s="19"/>
      <c r="AB14" s="19">
        <v>0.13098487314589299</v>
      </c>
      <c r="AC14" s="19">
        <v>0.116392461904884</v>
      </c>
      <c r="AD14" s="19"/>
      <c r="AE14" s="19">
        <v>0.1338307794487</v>
      </c>
      <c r="AF14" s="19">
        <v>0.123933751735197</v>
      </c>
      <c r="AG14" s="19"/>
      <c r="AH14" s="19">
        <v>0.122403452473326</v>
      </c>
      <c r="AI14" s="19">
        <v>0.160748575051888</v>
      </c>
      <c r="AJ14" s="19"/>
      <c r="AK14" s="19">
        <v>0.15711405648062701</v>
      </c>
      <c r="AL14" s="19">
        <v>0.12920251262549201</v>
      </c>
      <c r="AM14" s="19">
        <v>0.12714660585325699</v>
      </c>
      <c r="AN14" s="19">
        <v>0.11868610825817399</v>
      </c>
      <c r="AO14" s="19">
        <v>8.56090352074627E-2</v>
      </c>
      <c r="AP14" s="19"/>
      <c r="AQ14" s="19">
        <v>0.116256500357186</v>
      </c>
      <c r="AR14" s="19">
        <v>0.12893204200522401</v>
      </c>
      <c r="AS14" s="19"/>
      <c r="AT14" s="19">
        <v>0.125086310430473</v>
      </c>
      <c r="AU14" s="19">
        <v>0.12517899214328099</v>
      </c>
      <c r="AV14" s="19"/>
      <c r="AW14" s="19">
        <v>0.24241119255754001</v>
      </c>
      <c r="AX14" s="19">
        <v>0.13437732876202799</v>
      </c>
      <c r="AY14" s="19">
        <v>0.1044743990911</v>
      </c>
      <c r="AZ14" s="19">
        <v>8.2631099405639494E-2</v>
      </c>
      <c r="BA14" s="19">
        <v>0.115652356708227</v>
      </c>
      <c r="BB14" s="19"/>
      <c r="BC14" s="19">
        <v>8.9184735838165496E-2</v>
      </c>
      <c r="BD14" s="19"/>
      <c r="BE14" s="19">
        <v>0.133999462942542</v>
      </c>
      <c r="BF14" s="19">
        <v>8.2216316521049507E-2</v>
      </c>
      <c r="BG14" s="19">
        <v>9.4024327756959195E-2</v>
      </c>
      <c r="BH14" s="19">
        <v>0.102500419132425</v>
      </c>
      <c r="BI14" s="19"/>
      <c r="BJ14" s="19">
        <v>0.13141464813943801</v>
      </c>
      <c r="BK14" s="19"/>
      <c r="BL14" s="19">
        <v>0.122257544411807</v>
      </c>
      <c r="BM14" s="19"/>
      <c r="BN14" s="19">
        <v>0.11512630116747501</v>
      </c>
      <c r="BO14" s="19"/>
      <c r="BP14" s="19">
        <v>0.13274314971811099</v>
      </c>
      <c r="BQ14" s="19">
        <v>7.7770554092274E-2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485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0.130960256587038</v>
      </c>
      <c r="D9" s="17">
        <v>0.13036786026747399</v>
      </c>
      <c r="E9" s="17">
        <v>0.13171409246778201</v>
      </c>
      <c r="F9" s="17"/>
      <c r="G9" s="17">
        <v>0.118040898497512</v>
      </c>
      <c r="H9" s="17">
        <v>0.10033078198270499</v>
      </c>
      <c r="I9" s="17">
        <v>0.130464455164916</v>
      </c>
      <c r="J9" s="17">
        <v>9.6784986834782205E-2</v>
      </c>
      <c r="K9" s="17">
        <v>0.25121298820551602</v>
      </c>
      <c r="L9" s="17"/>
      <c r="M9" s="17">
        <v>0.121328008396465</v>
      </c>
      <c r="N9" s="17">
        <v>0.141719975551898</v>
      </c>
      <c r="O9" s="17">
        <v>9.4125516755138597E-2</v>
      </c>
      <c r="P9" s="17">
        <v>0.15419463526798299</v>
      </c>
      <c r="Q9" s="17">
        <v>0.13524770358006499</v>
      </c>
      <c r="R9" s="17"/>
      <c r="S9" s="17">
        <v>0.133935698667875</v>
      </c>
      <c r="T9" s="17">
        <v>0.13046733772705099</v>
      </c>
      <c r="U9" s="17">
        <v>0.18345230656269501</v>
      </c>
      <c r="V9" s="17">
        <v>0.114339184482184</v>
      </c>
      <c r="W9" s="17"/>
      <c r="X9" s="17">
        <v>0.113803877593394</v>
      </c>
      <c r="Y9" s="17">
        <v>9.3094997829628698E-2</v>
      </c>
      <c r="Z9" s="17">
        <v>0.30246569610701701</v>
      </c>
      <c r="AA9" s="17"/>
      <c r="AB9" s="17">
        <v>0.118986038506465</v>
      </c>
      <c r="AC9" s="17">
        <v>0.155575440820102</v>
      </c>
      <c r="AD9" s="17"/>
      <c r="AE9" s="17">
        <v>0.15776408028054001</v>
      </c>
      <c r="AF9" s="17">
        <v>0.12559677492788099</v>
      </c>
      <c r="AG9" s="17"/>
      <c r="AH9" s="17">
        <v>9.3161943017237694E-2</v>
      </c>
      <c r="AI9" s="17">
        <v>0.241448957052432</v>
      </c>
      <c r="AJ9" s="17"/>
      <c r="AK9" s="17">
        <v>0.21618564044111499</v>
      </c>
      <c r="AL9" s="17">
        <v>0.112833100276532</v>
      </c>
      <c r="AM9" s="17">
        <v>0.13939796157031001</v>
      </c>
      <c r="AN9" s="17">
        <v>0.106237655251603</v>
      </c>
      <c r="AO9" s="17">
        <v>9.8438975250555102E-2</v>
      </c>
      <c r="AP9" s="17"/>
      <c r="AQ9" s="17">
        <v>0.103572427135828</v>
      </c>
      <c r="AR9" s="17">
        <v>0.138452366113233</v>
      </c>
      <c r="AS9" s="17"/>
      <c r="AT9" s="17">
        <v>0.10425647921577599</v>
      </c>
      <c r="AU9" s="17">
        <v>0.14161415932013399</v>
      </c>
      <c r="AV9" s="17"/>
      <c r="AW9" s="17">
        <v>3.7890035268444699E-2</v>
      </c>
      <c r="AX9" s="17">
        <v>0.113066125701149</v>
      </c>
      <c r="AY9" s="17">
        <v>0.18214383025550801</v>
      </c>
      <c r="AZ9" s="17">
        <v>0.106012163868035</v>
      </c>
      <c r="BA9" s="17">
        <v>0.106019855762745</v>
      </c>
      <c r="BB9" s="17"/>
      <c r="BC9" s="17">
        <v>0.118310084385086</v>
      </c>
      <c r="BD9" s="17"/>
      <c r="BE9" s="17">
        <v>0.116043435755114</v>
      </c>
      <c r="BF9" s="17">
        <v>0.25357759255728402</v>
      </c>
      <c r="BG9" s="17">
        <v>9.2223612660397802E-2</v>
      </c>
      <c r="BH9" s="17">
        <v>0.11205264018021301</v>
      </c>
      <c r="BI9" s="17"/>
      <c r="BJ9" s="17">
        <v>0.11824452188786801</v>
      </c>
      <c r="BK9" s="17"/>
      <c r="BL9" s="17">
        <v>0.120650459474021</v>
      </c>
      <c r="BM9" s="17"/>
      <c r="BN9" s="17">
        <v>0.13465749069017599</v>
      </c>
      <c r="BO9" s="17"/>
      <c r="BP9" s="17">
        <v>0.14084496896540799</v>
      </c>
      <c r="BQ9" s="17">
        <v>8.1404202467724507E-2</v>
      </c>
    </row>
    <row r="10" spans="2:69" ht="29" x14ac:dyDescent="0.35">
      <c r="B10" s="18" t="s">
        <v>478</v>
      </c>
      <c r="C10" s="17">
        <v>0.41201309660949598</v>
      </c>
      <c r="D10" s="17">
        <v>0.39598278439454299</v>
      </c>
      <c r="E10" s="17">
        <v>0.426472494322919</v>
      </c>
      <c r="F10" s="17"/>
      <c r="G10" s="17">
        <v>0.39654195278514598</v>
      </c>
      <c r="H10" s="17">
        <v>0.397398633353029</v>
      </c>
      <c r="I10" s="17">
        <v>0.40631699798972798</v>
      </c>
      <c r="J10" s="17">
        <v>0.46485868541285102</v>
      </c>
      <c r="K10" s="17">
        <v>0.423816320494739</v>
      </c>
      <c r="L10" s="17"/>
      <c r="M10" s="17">
        <v>0.365801756838536</v>
      </c>
      <c r="N10" s="17">
        <v>0.41324046852172402</v>
      </c>
      <c r="O10" s="17">
        <v>0.49154213780116601</v>
      </c>
      <c r="P10" s="17">
        <v>0.35890579067839701</v>
      </c>
      <c r="Q10" s="17">
        <v>0.38318231857836998</v>
      </c>
      <c r="R10" s="17"/>
      <c r="S10" s="17">
        <v>0.35049028504242102</v>
      </c>
      <c r="T10" s="17">
        <v>0.41971947323650899</v>
      </c>
      <c r="U10" s="17">
        <v>0.443817219539694</v>
      </c>
      <c r="V10" s="17">
        <v>0.44959830335640799</v>
      </c>
      <c r="W10" s="17"/>
      <c r="X10" s="17">
        <v>0.41820396121765901</v>
      </c>
      <c r="Y10" s="17">
        <v>0.46451199121384101</v>
      </c>
      <c r="Z10" s="17">
        <v>0.30306655428911899</v>
      </c>
      <c r="AA10" s="17"/>
      <c r="AB10" s="17">
        <v>0.40004704061722002</v>
      </c>
      <c r="AC10" s="17">
        <v>0.43661150218479799</v>
      </c>
      <c r="AD10" s="17"/>
      <c r="AE10" s="17">
        <v>0.39278130727320498</v>
      </c>
      <c r="AF10" s="17">
        <v>0.41627826243897698</v>
      </c>
      <c r="AG10" s="17"/>
      <c r="AH10" s="17">
        <v>0.41440173998598501</v>
      </c>
      <c r="AI10" s="17">
        <v>0.426378252611811</v>
      </c>
      <c r="AJ10" s="17"/>
      <c r="AK10" s="17">
        <v>0.37921552315733997</v>
      </c>
      <c r="AL10" s="17">
        <v>0.383904405590204</v>
      </c>
      <c r="AM10" s="17">
        <v>0.46013792638751499</v>
      </c>
      <c r="AN10" s="17">
        <v>0.42952837520528903</v>
      </c>
      <c r="AO10" s="17">
        <v>0.30430475709785498</v>
      </c>
      <c r="AP10" s="17"/>
      <c r="AQ10" s="17">
        <v>0.40481582505376801</v>
      </c>
      <c r="AR10" s="17">
        <v>0.41398195459735998</v>
      </c>
      <c r="AS10" s="17"/>
      <c r="AT10" s="17">
        <v>0.39599918377043503</v>
      </c>
      <c r="AU10" s="17">
        <v>0.42187857695370501</v>
      </c>
      <c r="AV10" s="17"/>
      <c r="AW10" s="17">
        <v>0.45376850431424998</v>
      </c>
      <c r="AX10" s="17">
        <v>0.39391681610956603</v>
      </c>
      <c r="AY10" s="17">
        <v>0.43356493250864703</v>
      </c>
      <c r="AZ10" s="17">
        <v>0.50260092032612202</v>
      </c>
      <c r="BA10" s="17">
        <v>0.356838633050238</v>
      </c>
      <c r="BB10" s="17"/>
      <c r="BC10" s="17">
        <v>0.36177249475085599</v>
      </c>
      <c r="BD10" s="17"/>
      <c r="BE10" s="17">
        <v>0.42317665578264402</v>
      </c>
      <c r="BF10" s="17">
        <v>0.40440226717065098</v>
      </c>
      <c r="BG10" s="17">
        <v>0.51482492175438199</v>
      </c>
      <c r="BH10" s="17">
        <v>0.36035890281927002</v>
      </c>
      <c r="BI10" s="17"/>
      <c r="BJ10" s="17">
        <v>0.42233512495556402</v>
      </c>
      <c r="BK10" s="17"/>
      <c r="BL10" s="17">
        <v>0.44070481951396101</v>
      </c>
      <c r="BM10" s="17"/>
      <c r="BN10" s="17">
        <v>0.41342436247525799</v>
      </c>
      <c r="BO10" s="17"/>
      <c r="BP10" s="17">
        <v>0.41864659550392203</v>
      </c>
      <c r="BQ10" s="17">
        <v>0.37595442883704699</v>
      </c>
    </row>
    <row r="11" spans="2:69" ht="29" x14ac:dyDescent="0.35">
      <c r="B11" s="18" t="s">
        <v>479</v>
      </c>
      <c r="C11" s="17">
        <v>0.28837240947522202</v>
      </c>
      <c r="D11" s="17">
        <v>0.35452692936279501</v>
      </c>
      <c r="E11" s="17">
        <v>0.232472375218268</v>
      </c>
      <c r="F11" s="17"/>
      <c r="G11" s="17">
        <v>0.32873022592094903</v>
      </c>
      <c r="H11" s="17">
        <v>0.30857118000197398</v>
      </c>
      <c r="I11" s="17">
        <v>0.27336958807657202</v>
      </c>
      <c r="J11" s="17">
        <v>0.285023707867962</v>
      </c>
      <c r="K11" s="17">
        <v>0.19690570703531901</v>
      </c>
      <c r="L11" s="17"/>
      <c r="M11" s="17">
        <v>0.27158680262837198</v>
      </c>
      <c r="N11" s="17">
        <v>0.28373453435422002</v>
      </c>
      <c r="O11" s="17">
        <v>0.28098599327794799</v>
      </c>
      <c r="P11" s="17">
        <v>0.28017971256334501</v>
      </c>
      <c r="Q11" s="17">
        <v>0.32368216298417402</v>
      </c>
      <c r="R11" s="17"/>
      <c r="S11" s="17">
        <v>0.293610752360914</v>
      </c>
      <c r="T11" s="17">
        <v>0.27871457353625201</v>
      </c>
      <c r="U11" s="17">
        <v>0.232820868404572</v>
      </c>
      <c r="V11" s="17">
        <v>0.32436784447998002</v>
      </c>
      <c r="W11" s="17"/>
      <c r="X11" s="17">
        <v>0.305384041537067</v>
      </c>
      <c r="Y11" s="17">
        <v>0.21983862322626499</v>
      </c>
      <c r="Z11" s="17">
        <v>0.24685680422262099</v>
      </c>
      <c r="AA11" s="17"/>
      <c r="AB11" s="17">
        <v>0.31273955849118201</v>
      </c>
      <c r="AC11" s="17">
        <v>0.238281300542144</v>
      </c>
      <c r="AD11" s="17"/>
      <c r="AE11" s="17">
        <v>0.32001100940104699</v>
      </c>
      <c r="AF11" s="17">
        <v>0.28215170783110999</v>
      </c>
      <c r="AG11" s="17"/>
      <c r="AH11" s="17">
        <v>0.31056677653130599</v>
      </c>
      <c r="AI11" s="17">
        <v>0.20678000089238499</v>
      </c>
      <c r="AJ11" s="17"/>
      <c r="AK11" s="17">
        <v>0.30253130531894601</v>
      </c>
      <c r="AL11" s="17">
        <v>0.31394391694066998</v>
      </c>
      <c r="AM11" s="17">
        <v>0.24203853084857599</v>
      </c>
      <c r="AN11" s="17">
        <v>0.31636736150799699</v>
      </c>
      <c r="AO11" s="17">
        <v>0.32413827005159201</v>
      </c>
      <c r="AP11" s="17"/>
      <c r="AQ11" s="17">
        <v>0.301624890069428</v>
      </c>
      <c r="AR11" s="17">
        <v>0.28474711173914302</v>
      </c>
      <c r="AS11" s="17"/>
      <c r="AT11" s="17">
        <v>0.30167087798474401</v>
      </c>
      <c r="AU11" s="17">
        <v>0.28539878930040602</v>
      </c>
      <c r="AV11" s="17"/>
      <c r="AW11" s="17">
        <v>0.34111728163725302</v>
      </c>
      <c r="AX11" s="17">
        <v>0.29731758280919302</v>
      </c>
      <c r="AY11" s="17">
        <v>0.25361385417082599</v>
      </c>
      <c r="AZ11" s="17">
        <v>0.262869732265197</v>
      </c>
      <c r="BA11" s="17">
        <v>0.34267717955441002</v>
      </c>
      <c r="BB11" s="17"/>
      <c r="BC11" s="17">
        <v>0.355343283370611</v>
      </c>
      <c r="BD11" s="17"/>
      <c r="BE11" s="17">
        <v>0.288534661969373</v>
      </c>
      <c r="BF11" s="17">
        <v>0.23220403568289999</v>
      </c>
      <c r="BG11" s="17">
        <v>0.23051949796322499</v>
      </c>
      <c r="BH11" s="17">
        <v>0.348304017955888</v>
      </c>
      <c r="BI11" s="17"/>
      <c r="BJ11" s="17">
        <v>0.282783033467147</v>
      </c>
      <c r="BK11" s="17"/>
      <c r="BL11" s="17">
        <v>0.27326815970975599</v>
      </c>
      <c r="BM11" s="17"/>
      <c r="BN11" s="17">
        <v>0.32966272782800199</v>
      </c>
      <c r="BO11" s="17"/>
      <c r="BP11" s="17">
        <v>0.28030507987044501</v>
      </c>
      <c r="BQ11" s="17">
        <v>0.33804976063723402</v>
      </c>
    </row>
    <row r="12" spans="2:69" ht="29" x14ac:dyDescent="0.35">
      <c r="B12" s="18" t="s">
        <v>480</v>
      </c>
      <c r="C12" s="17">
        <v>4.0234322788948097E-2</v>
      </c>
      <c r="D12" s="17">
        <v>4.14652935462409E-2</v>
      </c>
      <c r="E12" s="17">
        <v>3.9260291041209101E-2</v>
      </c>
      <c r="F12" s="17"/>
      <c r="G12" s="17">
        <v>2.6025355952328601E-2</v>
      </c>
      <c r="H12" s="17">
        <v>5.03036973677067E-2</v>
      </c>
      <c r="I12" s="17">
        <v>5.42324432187015E-2</v>
      </c>
      <c r="J12" s="17">
        <v>3.4461368687040098E-2</v>
      </c>
      <c r="K12" s="17">
        <v>3.3661503544578301E-2</v>
      </c>
      <c r="L12" s="17"/>
      <c r="M12" s="17">
        <v>4.7685443650123997E-2</v>
      </c>
      <c r="N12" s="17">
        <v>4.0894366013837599E-2</v>
      </c>
      <c r="O12" s="17">
        <v>3.5050271473032801E-2</v>
      </c>
      <c r="P12" s="17">
        <v>4.2217953029385101E-2</v>
      </c>
      <c r="Q12" s="17">
        <v>3.9235629802650503E-2</v>
      </c>
      <c r="R12" s="17"/>
      <c r="S12" s="17">
        <v>4.0068555372406098E-2</v>
      </c>
      <c r="T12" s="17">
        <v>3.5451665644612898E-2</v>
      </c>
      <c r="U12" s="17">
        <v>5.1163758641574603E-2</v>
      </c>
      <c r="V12" s="17">
        <v>3.6990374962161301E-2</v>
      </c>
      <c r="W12" s="17"/>
      <c r="X12" s="17">
        <v>4.0421540699949299E-2</v>
      </c>
      <c r="Y12" s="17">
        <v>6.0041466760106098E-2</v>
      </c>
      <c r="Z12" s="17">
        <v>1.4862002008541099E-2</v>
      </c>
      <c r="AA12" s="17"/>
      <c r="AB12" s="17">
        <v>3.3409659138105299E-2</v>
      </c>
      <c r="AC12" s="17">
        <v>5.4263660818689698E-2</v>
      </c>
      <c r="AD12" s="17"/>
      <c r="AE12" s="17">
        <v>1.90181408633226E-2</v>
      </c>
      <c r="AF12" s="17">
        <v>4.4598259419874602E-2</v>
      </c>
      <c r="AG12" s="17"/>
      <c r="AH12" s="17">
        <v>4.6793838884229298E-2</v>
      </c>
      <c r="AI12" s="17">
        <v>0</v>
      </c>
      <c r="AJ12" s="17"/>
      <c r="AK12" s="17">
        <v>7.1489957873888503E-3</v>
      </c>
      <c r="AL12" s="17">
        <v>3.7491809432716197E-2</v>
      </c>
      <c r="AM12" s="17">
        <v>4.82647177558303E-2</v>
      </c>
      <c r="AN12" s="17">
        <v>3.7757387057205799E-2</v>
      </c>
      <c r="AO12" s="17">
        <v>6.3868247336762898E-2</v>
      </c>
      <c r="AP12" s="17"/>
      <c r="AQ12" s="17">
        <v>5.0949177021257702E-2</v>
      </c>
      <c r="AR12" s="17">
        <v>3.73032083825037E-2</v>
      </c>
      <c r="AS12" s="17"/>
      <c r="AT12" s="17">
        <v>4.7209902676005597E-2</v>
      </c>
      <c r="AU12" s="17">
        <v>3.6043322361958202E-2</v>
      </c>
      <c r="AV12" s="17"/>
      <c r="AW12" s="17">
        <v>1.08569030565002E-2</v>
      </c>
      <c r="AX12" s="17">
        <v>5.6334722280512797E-2</v>
      </c>
      <c r="AY12" s="17">
        <v>2.9739283569310101E-2</v>
      </c>
      <c r="AZ12" s="17">
        <v>1.60030277528155E-2</v>
      </c>
      <c r="BA12" s="17">
        <v>3.9335449285949502E-2</v>
      </c>
      <c r="BB12" s="17"/>
      <c r="BC12" s="17">
        <v>3.9959171772423502E-2</v>
      </c>
      <c r="BD12" s="17"/>
      <c r="BE12" s="17">
        <v>4.5171634321909203E-2</v>
      </c>
      <c r="BF12" s="17">
        <v>3.4553851931980802E-2</v>
      </c>
      <c r="BG12" s="17">
        <v>3.30357305359208E-2</v>
      </c>
      <c r="BH12" s="17">
        <v>4.8948721915507899E-2</v>
      </c>
      <c r="BI12" s="17"/>
      <c r="BJ12" s="17">
        <v>4.2361294487699597E-2</v>
      </c>
      <c r="BK12" s="17"/>
      <c r="BL12" s="17">
        <v>4.4368379752239097E-2</v>
      </c>
      <c r="BM12" s="17"/>
      <c r="BN12" s="17">
        <v>2.5962936614906899E-2</v>
      </c>
      <c r="BO12" s="17"/>
      <c r="BP12" s="17">
        <v>4.1067993447879397E-2</v>
      </c>
      <c r="BQ12" s="17">
        <v>4.1187187438539302E-2</v>
      </c>
    </row>
    <row r="13" spans="2:69" ht="29" x14ac:dyDescent="0.35">
      <c r="B13" s="18" t="s">
        <v>481</v>
      </c>
      <c r="C13" s="17">
        <v>1.61579722593072E-2</v>
      </c>
      <c r="D13" s="17">
        <v>2.7941391541916501E-2</v>
      </c>
      <c r="E13" s="17">
        <v>4.2377905141914802E-3</v>
      </c>
      <c r="F13" s="17"/>
      <c r="G13" s="17">
        <v>1.1790428301327399E-2</v>
      </c>
      <c r="H13" s="17">
        <v>3.07588668684966E-2</v>
      </c>
      <c r="I13" s="17">
        <v>2.1805041123707E-2</v>
      </c>
      <c r="J13" s="17">
        <v>5.7435614478400197E-3</v>
      </c>
      <c r="K13" s="17">
        <v>0</v>
      </c>
      <c r="L13" s="17"/>
      <c r="M13" s="17">
        <v>4.44019922700436E-2</v>
      </c>
      <c r="N13" s="17">
        <v>1.7692369797112799E-2</v>
      </c>
      <c r="O13" s="17">
        <v>8.6282165059800801E-3</v>
      </c>
      <c r="P13" s="17">
        <v>6.12828306319673E-3</v>
      </c>
      <c r="Q13" s="17">
        <v>1.47459115028604E-2</v>
      </c>
      <c r="R13" s="17"/>
      <c r="S13" s="17">
        <v>1.64717836882016E-2</v>
      </c>
      <c r="T13" s="17">
        <v>4.3547466933511903E-3</v>
      </c>
      <c r="U13" s="17">
        <v>2.07851141790646E-2</v>
      </c>
      <c r="V13" s="17">
        <v>1.9055748299802899E-2</v>
      </c>
      <c r="W13" s="17"/>
      <c r="X13" s="17">
        <v>1.87799749483267E-2</v>
      </c>
      <c r="Y13" s="17">
        <v>7.7005496324229102E-3</v>
      </c>
      <c r="Z13" s="17">
        <v>7.2075851162259697E-3</v>
      </c>
      <c r="AA13" s="17"/>
      <c r="AB13" s="17">
        <v>1.7054676952477602E-2</v>
      </c>
      <c r="AC13" s="17">
        <v>1.4314632587646E-2</v>
      </c>
      <c r="AD13" s="17"/>
      <c r="AE13" s="17">
        <v>3.4148095682753003E-2</v>
      </c>
      <c r="AF13" s="17">
        <v>1.24990200652636E-2</v>
      </c>
      <c r="AG13" s="17"/>
      <c r="AH13" s="17">
        <v>1.83821309767229E-2</v>
      </c>
      <c r="AI13" s="17">
        <v>1.28497642823612E-2</v>
      </c>
      <c r="AJ13" s="17"/>
      <c r="AK13" s="17">
        <v>8.1020771749682006E-3</v>
      </c>
      <c r="AL13" s="17">
        <v>2.2515546089952199E-2</v>
      </c>
      <c r="AM13" s="17">
        <v>1.52173116041139E-2</v>
      </c>
      <c r="AN13" s="17">
        <v>1.4001508204981699E-2</v>
      </c>
      <c r="AO13" s="17">
        <v>1.2446955572431201E-2</v>
      </c>
      <c r="AP13" s="17"/>
      <c r="AQ13" s="17">
        <v>1.6400506453895101E-2</v>
      </c>
      <c r="AR13" s="17">
        <v>1.60916255357402E-2</v>
      </c>
      <c r="AS13" s="17"/>
      <c r="AT13" s="17">
        <v>1.6336610624980898E-2</v>
      </c>
      <c r="AU13" s="17">
        <v>1.65485589718221E-2</v>
      </c>
      <c r="AV13" s="17"/>
      <c r="AW13" s="17">
        <v>0</v>
      </c>
      <c r="AX13" s="17">
        <v>2.3626248832619198E-2</v>
      </c>
      <c r="AY13" s="17">
        <v>4.0139774651848899E-3</v>
      </c>
      <c r="AZ13" s="17">
        <v>0</v>
      </c>
      <c r="BA13" s="17">
        <v>4.4808474282662401E-2</v>
      </c>
      <c r="BB13" s="17"/>
      <c r="BC13" s="17">
        <v>3.3335427647711198E-2</v>
      </c>
      <c r="BD13" s="17"/>
      <c r="BE13" s="17">
        <v>2.4464625152767001E-2</v>
      </c>
      <c r="BF13" s="17">
        <v>0</v>
      </c>
      <c r="BG13" s="17">
        <v>0</v>
      </c>
      <c r="BH13" s="17">
        <v>3.8733799804418399E-2</v>
      </c>
      <c r="BI13" s="17"/>
      <c r="BJ13" s="17">
        <v>1.6945060175941301E-2</v>
      </c>
      <c r="BK13" s="17"/>
      <c r="BL13" s="17">
        <v>1.3147807238238701E-2</v>
      </c>
      <c r="BM13" s="17"/>
      <c r="BN13" s="17">
        <v>1.57499985091962E-2</v>
      </c>
      <c r="BO13" s="17"/>
      <c r="BP13" s="17">
        <v>1.1237524051357899E-2</v>
      </c>
      <c r="BQ13" s="17">
        <v>4.6149803617880597E-2</v>
      </c>
    </row>
    <row r="14" spans="2:69" x14ac:dyDescent="0.35">
      <c r="B14" s="18" t="s">
        <v>141</v>
      </c>
      <c r="C14" s="19">
        <v>0.11226194227998899</v>
      </c>
      <c r="D14" s="19">
        <v>4.97157408870312E-2</v>
      </c>
      <c r="E14" s="19">
        <v>0.16584295643562999</v>
      </c>
      <c r="F14" s="19"/>
      <c r="G14" s="19">
        <v>0.118871138542737</v>
      </c>
      <c r="H14" s="19">
        <v>0.112636840426088</v>
      </c>
      <c r="I14" s="19">
        <v>0.113811474426376</v>
      </c>
      <c r="J14" s="19">
        <v>0.113127689749525</v>
      </c>
      <c r="K14" s="19">
        <v>9.4403480719848096E-2</v>
      </c>
      <c r="L14" s="19"/>
      <c r="M14" s="19">
        <v>0.14919599621645899</v>
      </c>
      <c r="N14" s="19">
        <v>0.10271828576120801</v>
      </c>
      <c r="O14" s="19">
        <v>8.9667864186734295E-2</v>
      </c>
      <c r="P14" s="19">
        <v>0.15837362539769301</v>
      </c>
      <c r="Q14" s="19">
        <v>0.10390627355187899</v>
      </c>
      <c r="R14" s="19"/>
      <c r="S14" s="19">
        <v>0.165422924868183</v>
      </c>
      <c r="T14" s="19">
        <v>0.13129220316222401</v>
      </c>
      <c r="U14" s="19">
        <v>6.7960732672400798E-2</v>
      </c>
      <c r="V14" s="19">
        <v>5.5648544419463999E-2</v>
      </c>
      <c r="W14" s="19"/>
      <c r="X14" s="19">
        <v>0.10340660400360301</v>
      </c>
      <c r="Y14" s="19">
        <v>0.15481237133773701</v>
      </c>
      <c r="Z14" s="19">
        <v>0.125541358256476</v>
      </c>
      <c r="AA14" s="19"/>
      <c r="AB14" s="19">
        <v>0.11776302629455</v>
      </c>
      <c r="AC14" s="19">
        <v>0.10095346304662001</v>
      </c>
      <c r="AD14" s="19"/>
      <c r="AE14" s="19">
        <v>7.6277366499132401E-2</v>
      </c>
      <c r="AF14" s="19">
        <v>0.11887597531689501</v>
      </c>
      <c r="AG14" s="19"/>
      <c r="AH14" s="19">
        <v>0.116693570604519</v>
      </c>
      <c r="AI14" s="19">
        <v>0.112543025161011</v>
      </c>
      <c r="AJ14" s="19"/>
      <c r="AK14" s="19">
        <v>8.6816458120241705E-2</v>
      </c>
      <c r="AL14" s="19">
        <v>0.12931122166992601</v>
      </c>
      <c r="AM14" s="19">
        <v>9.4943551833654397E-2</v>
      </c>
      <c r="AN14" s="19">
        <v>9.6107712772923307E-2</v>
      </c>
      <c r="AO14" s="19">
        <v>0.196802794690804</v>
      </c>
      <c r="AP14" s="19"/>
      <c r="AQ14" s="19">
        <v>0.122637174265822</v>
      </c>
      <c r="AR14" s="19">
        <v>0.109423733632019</v>
      </c>
      <c r="AS14" s="19"/>
      <c r="AT14" s="19">
        <v>0.13452694572805901</v>
      </c>
      <c r="AU14" s="19">
        <v>9.8516593091974899E-2</v>
      </c>
      <c r="AV14" s="19"/>
      <c r="AW14" s="19">
        <v>0.156367275723552</v>
      </c>
      <c r="AX14" s="19">
        <v>0.11573850426696</v>
      </c>
      <c r="AY14" s="19">
        <v>9.6924122030522794E-2</v>
      </c>
      <c r="AZ14" s="19">
        <v>0.112514155787831</v>
      </c>
      <c r="BA14" s="19">
        <v>0.110320408063995</v>
      </c>
      <c r="BB14" s="19"/>
      <c r="BC14" s="19">
        <v>9.1279538073311406E-2</v>
      </c>
      <c r="BD14" s="19"/>
      <c r="BE14" s="19">
        <v>0.102608987018193</v>
      </c>
      <c r="BF14" s="19">
        <v>7.5262252657185003E-2</v>
      </c>
      <c r="BG14" s="19">
        <v>0.12939623708607401</v>
      </c>
      <c r="BH14" s="19">
        <v>9.1601917324703297E-2</v>
      </c>
      <c r="BI14" s="19"/>
      <c r="BJ14" s="19">
        <v>0.11733096502578</v>
      </c>
      <c r="BK14" s="19"/>
      <c r="BL14" s="19">
        <v>0.107860374311784</v>
      </c>
      <c r="BM14" s="19"/>
      <c r="BN14" s="19">
        <v>8.0542483882460894E-2</v>
      </c>
      <c r="BO14" s="19"/>
      <c r="BP14" s="19">
        <v>0.107897838160988</v>
      </c>
      <c r="BQ14" s="19">
        <v>0.117254617001575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486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3.4592835846967297E-2</v>
      </c>
      <c r="D9" s="17">
        <v>3.7110032368750399E-2</v>
      </c>
      <c r="E9" s="17">
        <v>3.2510621249002503E-2</v>
      </c>
      <c r="F9" s="17"/>
      <c r="G9" s="17">
        <v>4.1757840440964901E-2</v>
      </c>
      <c r="H9" s="17">
        <v>2.2098303725123801E-2</v>
      </c>
      <c r="I9" s="17">
        <v>2.74373767519887E-2</v>
      </c>
      <c r="J9" s="17">
        <v>3.0149097279861401E-2</v>
      </c>
      <c r="K9" s="17">
        <v>5.9548764127920803E-2</v>
      </c>
      <c r="L9" s="17"/>
      <c r="M9" s="17">
        <v>3.8721441595674401E-2</v>
      </c>
      <c r="N9" s="17">
        <v>2.2999537647377499E-2</v>
      </c>
      <c r="O9" s="17">
        <v>4.4449417123883402E-2</v>
      </c>
      <c r="P9" s="17">
        <v>2.1200249321068902E-2</v>
      </c>
      <c r="Q9" s="17">
        <v>5.90325055748279E-2</v>
      </c>
      <c r="R9" s="17"/>
      <c r="S9" s="17">
        <v>3.1611688467186899E-2</v>
      </c>
      <c r="T9" s="17">
        <v>4.7836566768617403E-2</v>
      </c>
      <c r="U9" s="17">
        <v>7.0840895719429697E-2</v>
      </c>
      <c r="V9" s="17">
        <v>1.63342394639787E-2</v>
      </c>
      <c r="W9" s="17"/>
      <c r="X9" s="17">
        <v>3.2765331322935798E-2</v>
      </c>
      <c r="Y9" s="17">
        <v>8.4247968768963594E-3</v>
      </c>
      <c r="Z9" s="17">
        <v>7.9683480128814405E-2</v>
      </c>
      <c r="AA9" s="17"/>
      <c r="AB9" s="17">
        <v>2.7554769041281499E-2</v>
      </c>
      <c r="AC9" s="17">
        <v>4.9060862894816898E-2</v>
      </c>
      <c r="AD9" s="17"/>
      <c r="AE9" s="17">
        <v>2.8560624254611498E-2</v>
      </c>
      <c r="AF9" s="17">
        <v>3.5852671128534998E-2</v>
      </c>
      <c r="AG9" s="17"/>
      <c r="AH9" s="17">
        <v>2.6951875706139501E-2</v>
      </c>
      <c r="AI9" s="17">
        <v>4.4146479777883697E-2</v>
      </c>
      <c r="AJ9" s="17"/>
      <c r="AK9" s="17">
        <v>8.8014199082724606E-2</v>
      </c>
      <c r="AL9" s="17">
        <v>3.6656240397544601E-2</v>
      </c>
      <c r="AM9" s="17">
        <v>3.2608156758716901E-2</v>
      </c>
      <c r="AN9" s="17">
        <v>1.3004285799093599E-2</v>
      </c>
      <c r="AO9" s="17">
        <v>1.0729872159162501E-2</v>
      </c>
      <c r="AP9" s="17"/>
      <c r="AQ9" s="17">
        <v>1.24212802025584E-2</v>
      </c>
      <c r="AR9" s="17">
        <v>4.0658001527583497E-2</v>
      </c>
      <c r="AS9" s="17"/>
      <c r="AT9" s="17">
        <v>2.57320147038235E-2</v>
      </c>
      <c r="AU9" s="17">
        <v>3.9791537802944602E-2</v>
      </c>
      <c r="AV9" s="17"/>
      <c r="AW9" s="17">
        <v>0</v>
      </c>
      <c r="AX9" s="17">
        <v>2.3964362260660999E-2</v>
      </c>
      <c r="AY9" s="17">
        <v>7.6637070336789404E-2</v>
      </c>
      <c r="AZ9" s="17">
        <v>3.88064231330243E-2</v>
      </c>
      <c r="BA9" s="17">
        <v>6.85129546646849E-3</v>
      </c>
      <c r="BB9" s="17"/>
      <c r="BC9" s="17">
        <v>2.66050959969866E-2</v>
      </c>
      <c r="BD9" s="17"/>
      <c r="BE9" s="17">
        <v>3.0222996757447902E-2</v>
      </c>
      <c r="BF9" s="17">
        <v>9.9049257606642099E-2</v>
      </c>
      <c r="BG9" s="17">
        <v>4.3393519150999302E-2</v>
      </c>
      <c r="BH9" s="17">
        <v>7.9571925964394899E-3</v>
      </c>
      <c r="BI9" s="17"/>
      <c r="BJ9" s="17">
        <v>2.77975429330319E-2</v>
      </c>
      <c r="BK9" s="17"/>
      <c r="BL9" s="17">
        <v>3.28329320024889E-2</v>
      </c>
      <c r="BM9" s="17"/>
      <c r="BN9" s="17">
        <v>4.3858958044711301E-2</v>
      </c>
      <c r="BO9" s="17"/>
      <c r="BP9" s="17">
        <v>3.6114019928122798E-2</v>
      </c>
      <c r="BQ9" s="17">
        <v>2.36256923134627E-2</v>
      </c>
    </row>
    <row r="10" spans="2:69" ht="29" x14ac:dyDescent="0.35">
      <c r="B10" s="18" t="s">
        <v>478</v>
      </c>
      <c r="C10" s="17">
        <v>8.9668681074372397E-2</v>
      </c>
      <c r="D10" s="17">
        <v>7.5619923455885293E-2</v>
      </c>
      <c r="E10" s="17">
        <v>0.10182596775573299</v>
      </c>
      <c r="F10" s="17"/>
      <c r="G10" s="17">
        <v>7.9358176801843497E-2</v>
      </c>
      <c r="H10" s="17">
        <v>5.4010589509661901E-2</v>
      </c>
      <c r="I10" s="17">
        <v>4.8845589733672597E-2</v>
      </c>
      <c r="J10" s="17">
        <v>8.1841150310421606E-2</v>
      </c>
      <c r="K10" s="17">
        <v>0.25351852915713402</v>
      </c>
      <c r="L10" s="17"/>
      <c r="M10" s="17">
        <v>6.33405274694024E-2</v>
      </c>
      <c r="N10" s="17">
        <v>8.8778451458072297E-2</v>
      </c>
      <c r="O10" s="17">
        <v>0.13573592332515999</v>
      </c>
      <c r="P10" s="17">
        <v>0.105429256095793</v>
      </c>
      <c r="Q10" s="17">
        <v>3.8185945958974898E-2</v>
      </c>
      <c r="R10" s="17"/>
      <c r="S10" s="17">
        <v>6.3557013746929694E-2</v>
      </c>
      <c r="T10" s="17">
        <v>5.1637626347576203E-2</v>
      </c>
      <c r="U10" s="17">
        <v>0.14905255141721799</v>
      </c>
      <c r="V10" s="17">
        <v>9.3797726577253895E-2</v>
      </c>
      <c r="W10" s="17"/>
      <c r="X10" s="17">
        <v>7.7901005501186393E-2</v>
      </c>
      <c r="Y10" s="17">
        <v>6.6269237301712705E-2</v>
      </c>
      <c r="Z10" s="17">
        <v>0.20418805361005599</v>
      </c>
      <c r="AA10" s="17"/>
      <c r="AB10" s="17">
        <v>5.9388029702880998E-2</v>
      </c>
      <c r="AC10" s="17">
        <v>0.151916070189138</v>
      </c>
      <c r="AD10" s="17"/>
      <c r="AE10" s="17">
        <v>0.12637514138269801</v>
      </c>
      <c r="AF10" s="17">
        <v>8.2249788231644305E-2</v>
      </c>
      <c r="AG10" s="17"/>
      <c r="AH10" s="17">
        <v>6.8649435870686601E-2</v>
      </c>
      <c r="AI10" s="17">
        <v>8.8500296437803203E-2</v>
      </c>
      <c r="AJ10" s="17"/>
      <c r="AK10" s="17">
        <v>0.14272796254907499</v>
      </c>
      <c r="AL10" s="17">
        <v>9.1060384485674203E-2</v>
      </c>
      <c r="AM10" s="17">
        <v>9.93199705701696E-2</v>
      </c>
      <c r="AN10" s="17">
        <v>5.85184567377737E-2</v>
      </c>
      <c r="AO10" s="17">
        <v>3.6778842470757002E-2</v>
      </c>
      <c r="AP10" s="17"/>
      <c r="AQ10" s="17">
        <v>5.4895867498370499E-2</v>
      </c>
      <c r="AR10" s="17">
        <v>9.9180998518494295E-2</v>
      </c>
      <c r="AS10" s="17"/>
      <c r="AT10" s="17">
        <v>5.7253256135853602E-2</v>
      </c>
      <c r="AU10" s="17">
        <v>0.10417344080030699</v>
      </c>
      <c r="AV10" s="17"/>
      <c r="AW10" s="17">
        <v>3.10993857707304E-2</v>
      </c>
      <c r="AX10" s="17">
        <v>5.84881524334794E-2</v>
      </c>
      <c r="AY10" s="17">
        <v>0.14657211675816001</v>
      </c>
      <c r="AZ10" s="17">
        <v>7.2648711428425203E-2</v>
      </c>
      <c r="BA10" s="17">
        <v>9.7399506677116096E-2</v>
      </c>
      <c r="BB10" s="17"/>
      <c r="BC10" s="17">
        <v>9.5893213291664697E-2</v>
      </c>
      <c r="BD10" s="17"/>
      <c r="BE10" s="17">
        <v>5.7090778700734701E-2</v>
      </c>
      <c r="BF10" s="17">
        <v>0.21416931228942901</v>
      </c>
      <c r="BG10" s="17">
        <v>5.6609052632548201E-2</v>
      </c>
      <c r="BH10" s="17">
        <v>7.78267258388608E-2</v>
      </c>
      <c r="BI10" s="17"/>
      <c r="BJ10" s="17">
        <v>7.8705181285182696E-2</v>
      </c>
      <c r="BK10" s="17"/>
      <c r="BL10" s="17">
        <v>8.0917682887856099E-2</v>
      </c>
      <c r="BM10" s="17"/>
      <c r="BN10" s="17">
        <v>8.0292624730739295E-2</v>
      </c>
      <c r="BO10" s="17"/>
      <c r="BP10" s="17">
        <v>0.100499452191188</v>
      </c>
      <c r="BQ10" s="17">
        <v>3.4788300906436802E-2</v>
      </c>
    </row>
    <row r="11" spans="2:69" ht="29" x14ac:dyDescent="0.35">
      <c r="B11" s="18" t="s">
        <v>479</v>
      </c>
      <c r="C11" s="17">
        <v>0.70519844572454105</v>
      </c>
      <c r="D11" s="17">
        <v>0.72947151328955095</v>
      </c>
      <c r="E11" s="17">
        <v>0.68392813679548903</v>
      </c>
      <c r="F11" s="17"/>
      <c r="G11" s="17">
        <v>0.73169275450122795</v>
      </c>
      <c r="H11" s="17">
        <v>0.718248007914433</v>
      </c>
      <c r="I11" s="17">
        <v>0.74028446650729895</v>
      </c>
      <c r="J11" s="17">
        <v>0.70239153596486603</v>
      </c>
      <c r="K11" s="17">
        <v>0.57049305642093595</v>
      </c>
      <c r="L11" s="17"/>
      <c r="M11" s="17">
        <v>0.70321023142846695</v>
      </c>
      <c r="N11" s="17">
        <v>0.71460069471292498</v>
      </c>
      <c r="O11" s="17">
        <v>0.65267190549710297</v>
      </c>
      <c r="P11" s="17">
        <v>0.674375240359676</v>
      </c>
      <c r="Q11" s="17">
        <v>0.77173152191334504</v>
      </c>
      <c r="R11" s="17"/>
      <c r="S11" s="17">
        <v>0.72973044178608704</v>
      </c>
      <c r="T11" s="17">
        <v>0.73608948122969797</v>
      </c>
      <c r="U11" s="17">
        <v>0.62512678650836695</v>
      </c>
      <c r="V11" s="17">
        <v>0.73089394430916599</v>
      </c>
      <c r="W11" s="17"/>
      <c r="X11" s="17">
        <v>0.71172116368055105</v>
      </c>
      <c r="Y11" s="17">
        <v>0.76836926703161101</v>
      </c>
      <c r="Z11" s="17">
        <v>0.58089021711448696</v>
      </c>
      <c r="AA11" s="17"/>
      <c r="AB11" s="17">
        <v>0.73115584216363405</v>
      </c>
      <c r="AC11" s="17">
        <v>0.65183829383323399</v>
      </c>
      <c r="AD11" s="17"/>
      <c r="AE11" s="17">
        <v>0.68265580400554005</v>
      </c>
      <c r="AF11" s="17">
        <v>0.71038099093112395</v>
      </c>
      <c r="AG11" s="17"/>
      <c r="AH11" s="17">
        <v>0.72856081207155798</v>
      </c>
      <c r="AI11" s="17">
        <v>0.68647992656616696</v>
      </c>
      <c r="AJ11" s="17"/>
      <c r="AK11" s="17">
        <v>0.62472915803929796</v>
      </c>
      <c r="AL11" s="17">
        <v>0.70275180965610795</v>
      </c>
      <c r="AM11" s="17">
        <v>0.70380241433150903</v>
      </c>
      <c r="AN11" s="17">
        <v>0.71504279374755597</v>
      </c>
      <c r="AO11" s="17">
        <v>0.80750249384436801</v>
      </c>
      <c r="AP11" s="17"/>
      <c r="AQ11" s="17">
        <v>0.70277495386312705</v>
      </c>
      <c r="AR11" s="17">
        <v>0.70586140685820398</v>
      </c>
      <c r="AS11" s="17"/>
      <c r="AT11" s="17">
        <v>0.70891126969720697</v>
      </c>
      <c r="AU11" s="17">
        <v>0.70717000266490004</v>
      </c>
      <c r="AV11" s="17"/>
      <c r="AW11" s="17">
        <v>0.72201348954802402</v>
      </c>
      <c r="AX11" s="17">
        <v>0.71227201819763097</v>
      </c>
      <c r="AY11" s="17">
        <v>0.64252384239403704</v>
      </c>
      <c r="AZ11" s="17">
        <v>0.77091750609044696</v>
      </c>
      <c r="BA11" s="17">
        <v>0.69750800092768805</v>
      </c>
      <c r="BB11" s="17"/>
      <c r="BC11" s="17">
        <v>0.70965734785602397</v>
      </c>
      <c r="BD11" s="17"/>
      <c r="BE11" s="17">
        <v>0.717718547369812</v>
      </c>
      <c r="BF11" s="17">
        <v>0.55560827981480998</v>
      </c>
      <c r="BG11" s="17">
        <v>0.78102406837808303</v>
      </c>
      <c r="BH11" s="17">
        <v>0.74011061041276105</v>
      </c>
      <c r="BI11" s="17"/>
      <c r="BJ11" s="17">
        <v>0.71962392742467296</v>
      </c>
      <c r="BK11" s="17"/>
      <c r="BL11" s="17">
        <v>0.70316772608502798</v>
      </c>
      <c r="BM11" s="17"/>
      <c r="BN11" s="17">
        <v>0.69625833862869502</v>
      </c>
      <c r="BO11" s="17"/>
      <c r="BP11" s="17">
        <v>0.69138599033807402</v>
      </c>
      <c r="BQ11" s="17">
        <v>0.79330141042783797</v>
      </c>
    </row>
    <row r="12" spans="2:69" ht="29" x14ac:dyDescent="0.35">
      <c r="B12" s="18" t="s">
        <v>480</v>
      </c>
      <c r="C12" s="17">
        <v>5.9062747832206899E-2</v>
      </c>
      <c r="D12" s="17">
        <v>7.7863680709738897E-2</v>
      </c>
      <c r="E12" s="17">
        <v>4.31326967248295E-2</v>
      </c>
      <c r="F12" s="17"/>
      <c r="G12" s="17">
        <v>3.9222766233585997E-2</v>
      </c>
      <c r="H12" s="17">
        <v>6.3415643901483895E-2</v>
      </c>
      <c r="I12" s="17">
        <v>7.64244474584478E-2</v>
      </c>
      <c r="J12" s="17">
        <v>6.9805061651073197E-2</v>
      </c>
      <c r="K12" s="17">
        <v>5.1264666723637602E-2</v>
      </c>
      <c r="L12" s="17"/>
      <c r="M12" s="17">
        <v>4.4780297403578702E-2</v>
      </c>
      <c r="N12" s="17">
        <v>6.4011848168538804E-2</v>
      </c>
      <c r="O12" s="17">
        <v>4.5910805039427099E-2</v>
      </c>
      <c r="P12" s="17">
        <v>7.6175201157253999E-2</v>
      </c>
      <c r="Q12" s="17">
        <v>5.6478704044691998E-2</v>
      </c>
      <c r="R12" s="17"/>
      <c r="S12" s="17">
        <v>3.0142899724029601E-2</v>
      </c>
      <c r="T12" s="17">
        <v>5.5052844099676701E-2</v>
      </c>
      <c r="U12" s="17">
        <v>6.5285409493341995E-2</v>
      </c>
      <c r="V12" s="17">
        <v>8.9985453996143702E-2</v>
      </c>
      <c r="W12" s="17"/>
      <c r="X12" s="17">
        <v>6.3440729429430104E-2</v>
      </c>
      <c r="Y12" s="17">
        <v>4.8103031743696199E-2</v>
      </c>
      <c r="Z12" s="17">
        <v>4.0286964924370797E-2</v>
      </c>
      <c r="AA12" s="17"/>
      <c r="AB12" s="17">
        <v>6.1710940174087403E-2</v>
      </c>
      <c r="AC12" s="17">
        <v>5.3618906577491403E-2</v>
      </c>
      <c r="AD12" s="17"/>
      <c r="AE12" s="17">
        <v>3.6837282533846098E-2</v>
      </c>
      <c r="AF12" s="17">
        <v>6.36482182698411E-2</v>
      </c>
      <c r="AG12" s="17"/>
      <c r="AH12" s="17">
        <v>6.2790284220257203E-2</v>
      </c>
      <c r="AI12" s="17">
        <v>5.8316784085300402E-2</v>
      </c>
      <c r="AJ12" s="17"/>
      <c r="AK12" s="17">
        <v>3.04354636384764E-2</v>
      </c>
      <c r="AL12" s="17">
        <v>5.85301852886322E-2</v>
      </c>
      <c r="AM12" s="17">
        <v>7.1130330199108999E-2</v>
      </c>
      <c r="AN12" s="17">
        <v>7.0581269243332106E-2</v>
      </c>
      <c r="AO12" s="17">
        <v>2.00648243682994E-2</v>
      </c>
      <c r="AP12" s="17"/>
      <c r="AQ12" s="17">
        <v>8.0338734247188903E-2</v>
      </c>
      <c r="AR12" s="17">
        <v>5.3242570633321502E-2</v>
      </c>
      <c r="AS12" s="17"/>
      <c r="AT12" s="17">
        <v>7.2796583665367204E-2</v>
      </c>
      <c r="AU12" s="17">
        <v>5.4316782395273197E-2</v>
      </c>
      <c r="AV12" s="17"/>
      <c r="AW12" s="17">
        <v>7.5026845683639806E-2</v>
      </c>
      <c r="AX12" s="17">
        <v>7.7032463632866296E-2</v>
      </c>
      <c r="AY12" s="17">
        <v>4.2785893441363902E-2</v>
      </c>
      <c r="AZ12" s="17">
        <v>3.4438779724547598E-2</v>
      </c>
      <c r="BA12" s="17">
        <v>6.7900598000267195E-2</v>
      </c>
      <c r="BB12" s="17"/>
      <c r="BC12" s="17">
        <v>5.6945898250097798E-2</v>
      </c>
      <c r="BD12" s="17"/>
      <c r="BE12" s="17">
        <v>7.3585608553197498E-2</v>
      </c>
      <c r="BF12" s="17">
        <v>5.1008766529997897E-2</v>
      </c>
      <c r="BG12" s="17">
        <v>5.0055527085104398E-2</v>
      </c>
      <c r="BH12" s="17">
        <v>6.6851017091548906E-2</v>
      </c>
      <c r="BI12" s="17"/>
      <c r="BJ12" s="17">
        <v>6.31902123025984E-2</v>
      </c>
      <c r="BK12" s="17"/>
      <c r="BL12" s="17">
        <v>7.53193049008654E-2</v>
      </c>
      <c r="BM12" s="17"/>
      <c r="BN12" s="17">
        <v>7.4493901864693998E-2</v>
      </c>
      <c r="BO12" s="17"/>
      <c r="BP12" s="17">
        <v>5.8259505789589099E-2</v>
      </c>
      <c r="BQ12" s="17">
        <v>4.74157062170757E-2</v>
      </c>
    </row>
    <row r="13" spans="2:69" ht="29" x14ac:dyDescent="0.35">
      <c r="B13" s="18" t="s">
        <v>481</v>
      </c>
      <c r="C13" s="17">
        <v>3.4584944799564199E-2</v>
      </c>
      <c r="D13" s="17">
        <v>3.9943608667521897E-2</v>
      </c>
      <c r="E13" s="17">
        <v>3.00782077327559E-2</v>
      </c>
      <c r="F13" s="17"/>
      <c r="G13" s="17">
        <v>4.6840268001603999E-2</v>
      </c>
      <c r="H13" s="17">
        <v>3.9846199079570203E-2</v>
      </c>
      <c r="I13" s="17">
        <v>3.92706022599442E-2</v>
      </c>
      <c r="J13" s="17">
        <v>1.7230684343520101E-2</v>
      </c>
      <c r="K13" s="17">
        <v>1.03182908513828E-2</v>
      </c>
      <c r="L13" s="17"/>
      <c r="M13" s="17">
        <v>3.4287447716196601E-2</v>
      </c>
      <c r="N13" s="17">
        <v>4.18592299647879E-2</v>
      </c>
      <c r="O13" s="17">
        <v>3.778912901282E-2</v>
      </c>
      <c r="P13" s="17">
        <v>3.5454260097156097E-2</v>
      </c>
      <c r="Q13" s="17">
        <v>1.31188806465841E-2</v>
      </c>
      <c r="R13" s="17"/>
      <c r="S13" s="17">
        <v>3.9147484823968903E-2</v>
      </c>
      <c r="T13" s="17">
        <v>1.15305437785628E-2</v>
      </c>
      <c r="U13" s="17">
        <v>4.5140770686995797E-2</v>
      </c>
      <c r="V13" s="17">
        <v>3.1430446508254703E-2</v>
      </c>
      <c r="W13" s="17"/>
      <c r="X13" s="17">
        <v>3.6111383431908797E-2</v>
      </c>
      <c r="Y13" s="17">
        <v>3.3447388344757502E-2</v>
      </c>
      <c r="Z13" s="17">
        <v>2.4786549390033202E-2</v>
      </c>
      <c r="AA13" s="17"/>
      <c r="AB13" s="17">
        <v>3.78322383696462E-2</v>
      </c>
      <c r="AC13" s="17">
        <v>2.7909541950830199E-2</v>
      </c>
      <c r="AD13" s="17"/>
      <c r="AE13" s="17">
        <v>4.3728587643115401E-2</v>
      </c>
      <c r="AF13" s="17">
        <v>3.2746976743004599E-2</v>
      </c>
      <c r="AG13" s="17"/>
      <c r="AH13" s="17">
        <v>3.6872461509526701E-2</v>
      </c>
      <c r="AI13" s="17">
        <v>2.65235479630542E-2</v>
      </c>
      <c r="AJ13" s="17"/>
      <c r="AK13" s="17">
        <v>2.7667012415175201E-2</v>
      </c>
      <c r="AL13" s="17">
        <v>2.7436725375971999E-2</v>
      </c>
      <c r="AM13" s="17">
        <v>2.4862668863255399E-2</v>
      </c>
      <c r="AN13" s="17">
        <v>8.1187125562972695E-2</v>
      </c>
      <c r="AO13" s="17">
        <v>1.36176087992425E-2</v>
      </c>
      <c r="AP13" s="17"/>
      <c r="AQ13" s="17">
        <v>6.0269594839956697E-2</v>
      </c>
      <c r="AR13" s="17">
        <v>2.7558750497185099E-2</v>
      </c>
      <c r="AS13" s="17"/>
      <c r="AT13" s="17">
        <v>4.7446670066305603E-2</v>
      </c>
      <c r="AU13" s="17">
        <v>2.95311590115073E-2</v>
      </c>
      <c r="AV13" s="17"/>
      <c r="AW13" s="17">
        <v>9.6950708740994197E-3</v>
      </c>
      <c r="AX13" s="17">
        <v>5.1264861290957101E-2</v>
      </c>
      <c r="AY13" s="17">
        <v>2.02016261891588E-2</v>
      </c>
      <c r="AZ13" s="17">
        <v>3.1929898563639501E-2</v>
      </c>
      <c r="BA13" s="17">
        <v>5.2439295026350703E-2</v>
      </c>
      <c r="BB13" s="17"/>
      <c r="BC13" s="17">
        <v>5.0590257677088003E-2</v>
      </c>
      <c r="BD13" s="17"/>
      <c r="BE13" s="17">
        <v>4.9070833088940599E-2</v>
      </c>
      <c r="BF13" s="17">
        <v>1.09406735953104E-2</v>
      </c>
      <c r="BG13" s="17">
        <v>2.1481027215543201E-2</v>
      </c>
      <c r="BH13" s="17">
        <v>4.1789163554925297E-2</v>
      </c>
      <c r="BI13" s="17"/>
      <c r="BJ13" s="17">
        <v>3.4084490028426902E-2</v>
      </c>
      <c r="BK13" s="17"/>
      <c r="BL13" s="17">
        <v>3.8533107258866502E-2</v>
      </c>
      <c r="BM13" s="17"/>
      <c r="BN13" s="17">
        <v>2.8996578526055101E-2</v>
      </c>
      <c r="BO13" s="17"/>
      <c r="BP13" s="17">
        <v>3.73572455194024E-2</v>
      </c>
      <c r="BQ13" s="17">
        <v>2.38218435028947E-2</v>
      </c>
    </row>
    <row r="14" spans="2:69" x14ac:dyDescent="0.35">
      <c r="B14" s="18" t="s">
        <v>141</v>
      </c>
      <c r="C14" s="19">
        <v>7.6892344722348696E-2</v>
      </c>
      <c r="D14" s="19">
        <v>3.99912415085521E-2</v>
      </c>
      <c r="E14" s="19">
        <v>0.10852436974219</v>
      </c>
      <c r="F14" s="19"/>
      <c r="G14" s="19">
        <v>6.1128194020774101E-2</v>
      </c>
      <c r="H14" s="19">
        <v>0.102381255869727</v>
      </c>
      <c r="I14" s="19">
        <v>6.7737517288648005E-2</v>
      </c>
      <c r="J14" s="19">
        <v>9.85824704502581E-2</v>
      </c>
      <c r="K14" s="19">
        <v>5.4856692718988402E-2</v>
      </c>
      <c r="L14" s="19"/>
      <c r="M14" s="19">
        <v>0.115660054386681</v>
      </c>
      <c r="N14" s="19">
        <v>6.7750238048298897E-2</v>
      </c>
      <c r="O14" s="19">
        <v>8.3442820001606896E-2</v>
      </c>
      <c r="P14" s="19">
        <v>8.7365792969051795E-2</v>
      </c>
      <c r="Q14" s="19">
        <v>6.1452441861576397E-2</v>
      </c>
      <c r="R14" s="19"/>
      <c r="S14" s="19">
        <v>0.105810471451798</v>
      </c>
      <c r="T14" s="19">
        <v>9.7852937775868801E-2</v>
      </c>
      <c r="U14" s="19">
        <v>4.4553586174647997E-2</v>
      </c>
      <c r="V14" s="19">
        <v>3.7558189145202599E-2</v>
      </c>
      <c r="W14" s="19"/>
      <c r="X14" s="19">
        <v>7.8060386633987497E-2</v>
      </c>
      <c r="Y14" s="19">
        <v>7.5386278701326095E-2</v>
      </c>
      <c r="Z14" s="19">
        <v>7.0164734832238798E-2</v>
      </c>
      <c r="AA14" s="19"/>
      <c r="AB14" s="19">
        <v>8.2358180548469898E-2</v>
      </c>
      <c r="AC14" s="19">
        <v>6.5656324554489304E-2</v>
      </c>
      <c r="AD14" s="19"/>
      <c r="AE14" s="19">
        <v>8.1842560180188595E-2</v>
      </c>
      <c r="AF14" s="19">
        <v>7.5121354695851197E-2</v>
      </c>
      <c r="AG14" s="19"/>
      <c r="AH14" s="19">
        <v>7.6175130621831705E-2</v>
      </c>
      <c r="AI14" s="19">
        <v>9.6032965169791096E-2</v>
      </c>
      <c r="AJ14" s="19"/>
      <c r="AK14" s="19">
        <v>8.6426204275250898E-2</v>
      </c>
      <c r="AL14" s="19">
        <v>8.3564654796069296E-2</v>
      </c>
      <c r="AM14" s="19">
        <v>6.8276459277239798E-2</v>
      </c>
      <c r="AN14" s="19">
        <v>6.1666068909271503E-2</v>
      </c>
      <c r="AO14" s="19">
        <v>0.111306358358171</v>
      </c>
      <c r="AP14" s="19"/>
      <c r="AQ14" s="19">
        <v>8.9299569348798097E-2</v>
      </c>
      <c r="AR14" s="19">
        <v>7.3498271965211595E-2</v>
      </c>
      <c r="AS14" s="19"/>
      <c r="AT14" s="19">
        <v>8.7860205731443097E-2</v>
      </c>
      <c r="AU14" s="19">
        <v>6.5017077325067701E-2</v>
      </c>
      <c r="AV14" s="19"/>
      <c r="AW14" s="19">
        <v>0.16216520812350699</v>
      </c>
      <c r="AX14" s="19">
        <v>7.6978142184405698E-2</v>
      </c>
      <c r="AY14" s="19">
        <v>7.1279450880490106E-2</v>
      </c>
      <c r="AZ14" s="19">
        <v>5.1258681059916503E-2</v>
      </c>
      <c r="BA14" s="19">
        <v>7.7901303902109698E-2</v>
      </c>
      <c r="BB14" s="19"/>
      <c r="BC14" s="19">
        <v>6.03081869281391E-2</v>
      </c>
      <c r="BD14" s="19"/>
      <c r="BE14" s="19">
        <v>7.2311235529867401E-2</v>
      </c>
      <c r="BF14" s="19">
        <v>6.9223710163810306E-2</v>
      </c>
      <c r="BG14" s="19">
        <v>4.7436805537721803E-2</v>
      </c>
      <c r="BH14" s="19">
        <v>6.5465290505464693E-2</v>
      </c>
      <c r="BI14" s="19"/>
      <c r="BJ14" s="19">
        <v>7.65986460260875E-2</v>
      </c>
      <c r="BK14" s="19"/>
      <c r="BL14" s="19">
        <v>6.9229246864894997E-2</v>
      </c>
      <c r="BM14" s="19"/>
      <c r="BN14" s="19">
        <v>7.6099598205104799E-2</v>
      </c>
      <c r="BO14" s="19"/>
      <c r="BP14" s="19">
        <v>7.6383786233623602E-2</v>
      </c>
      <c r="BQ14" s="19">
        <v>7.7047046632292296E-2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487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4.6734520368034702E-2</v>
      </c>
      <c r="D9" s="17">
        <v>4.6671717866670202E-2</v>
      </c>
      <c r="E9" s="17">
        <v>4.6876739997301298E-2</v>
      </c>
      <c r="F9" s="17"/>
      <c r="G9" s="17">
        <v>4.3069043381319103E-2</v>
      </c>
      <c r="H9" s="17">
        <v>3.1802712759867298E-2</v>
      </c>
      <c r="I9" s="17">
        <v>4.77271464614678E-2</v>
      </c>
      <c r="J9" s="17">
        <v>3.1109424402033899E-2</v>
      </c>
      <c r="K9" s="17">
        <v>9.6739803660518903E-2</v>
      </c>
      <c r="L9" s="17"/>
      <c r="M9" s="17">
        <v>9.3483545320942801E-2</v>
      </c>
      <c r="N9" s="17">
        <v>3.2286173228199197E-2</v>
      </c>
      <c r="O9" s="17">
        <v>5.7619946892904901E-2</v>
      </c>
      <c r="P9" s="17">
        <v>3.8754976455319397E-2</v>
      </c>
      <c r="Q9" s="17">
        <v>4.96078012060635E-2</v>
      </c>
      <c r="R9" s="17"/>
      <c r="S9" s="17">
        <v>2.7913086845028901E-2</v>
      </c>
      <c r="T9" s="17">
        <v>7.4662246256911605E-2</v>
      </c>
      <c r="U9" s="17">
        <v>4.5050867410248503E-2</v>
      </c>
      <c r="V9" s="17">
        <v>2.6952082385325999E-2</v>
      </c>
      <c r="W9" s="17"/>
      <c r="X9" s="17">
        <v>4.1459012558524397E-2</v>
      </c>
      <c r="Y9" s="17">
        <v>2.1814112107628899E-2</v>
      </c>
      <c r="Z9" s="17">
        <v>0.11556019492681401</v>
      </c>
      <c r="AA9" s="17"/>
      <c r="AB9" s="17">
        <v>3.9129791613382398E-2</v>
      </c>
      <c r="AC9" s="17">
        <v>6.2367424168405503E-2</v>
      </c>
      <c r="AD9" s="17"/>
      <c r="AE9" s="17">
        <v>7.2386159202839001E-2</v>
      </c>
      <c r="AF9" s="17">
        <v>4.1536839484634602E-2</v>
      </c>
      <c r="AG9" s="17"/>
      <c r="AH9" s="17">
        <v>2.8436769379609799E-2</v>
      </c>
      <c r="AI9" s="17">
        <v>0.104991327912936</v>
      </c>
      <c r="AJ9" s="17"/>
      <c r="AK9" s="17">
        <v>8.6399836715006506E-2</v>
      </c>
      <c r="AL9" s="17">
        <v>5.7794599240964001E-2</v>
      </c>
      <c r="AM9" s="17">
        <v>3.2883846900273399E-2</v>
      </c>
      <c r="AN9" s="17">
        <v>4.0509935726340901E-2</v>
      </c>
      <c r="AO9" s="17">
        <v>2.8681710093875799E-2</v>
      </c>
      <c r="AP9" s="17"/>
      <c r="AQ9" s="17">
        <v>3.29220706177039E-2</v>
      </c>
      <c r="AR9" s="17">
        <v>5.0513001117628298E-2</v>
      </c>
      <c r="AS9" s="17"/>
      <c r="AT9" s="17">
        <v>4.3562437778402498E-2</v>
      </c>
      <c r="AU9" s="17">
        <v>4.9605198781671501E-2</v>
      </c>
      <c r="AV9" s="17"/>
      <c r="AW9" s="17">
        <v>1.23043108516142E-2</v>
      </c>
      <c r="AX9" s="17">
        <v>3.6531549902744397E-2</v>
      </c>
      <c r="AY9" s="17">
        <v>6.8570769049561206E-2</v>
      </c>
      <c r="AZ9" s="17">
        <v>2.4868645494531601E-2</v>
      </c>
      <c r="BA9" s="17">
        <v>4.0255403231563798E-2</v>
      </c>
      <c r="BB9" s="17"/>
      <c r="BC9" s="17">
        <v>3.8298915476445698E-2</v>
      </c>
      <c r="BD9" s="17"/>
      <c r="BE9" s="17">
        <v>3.4628270381254503E-2</v>
      </c>
      <c r="BF9" s="17">
        <v>9.8182742860795105E-2</v>
      </c>
      <c r="BG9" s="17">
        <v>3.1409317647985997E-2</v>
      </c>
      <c r="BH9" s="17">
        <v>4.4253249367107297E-2</v>
      </c>
      <c r="BI9" s="17"/>
      <c r="BJ9" s="17">
        <v>3.9163957524654E-2</v>
      </c>
      <c r="BK9" s="17"/>
      <c r="BL9" s="17">
        <v>4.8609126524765102E-2</v>
      </c>
      <c r="BM9" s="17"/>
      <c r="BN9" s="17">
        <v>1.007207741393E-2</v>
      </c>
      <c r="BO9" s="17"/>
      <c r="BP9" s="17">
        <v>4.9189608781284901E-2</v>
      </c>
      <c r="BQ9" s="17">
        <v>2.8538823164629201E-2</v>
      </c>
    </row>
    <row r="10" spans="2:69" ht="29" x14ac:dyDescent="0.35">
      <c r="B10" s="18" t="s">
        <v>478</v>
      </c>
      <c r="C10" s="17">
        <v>0.124173141418963</v>
      </c>
      <c r="D10" s="17">
        <v>0.12926063445598601</v>
      </c>
      <c r="E10" s="17">
        <v>0.12006768887100799</v>
      </c>
      <c r="F10" s="17"/>
      <c r="G10" s="17">
        <v>0.12344138889874801</v>
      </c>
      <c r="H10" s="17">
        <v>8.1230281338774094E-2</v>
      </c>
      <c r="I10" s="17">
        <v>0.108477419807453</v>
      </c>
      <c r="J10" s="17">
        <v>8.3134835945918695E-2</v>
      </c>
      <c r="K10" s="17">
        <v>0.27482754840322998</v>
      </c>
      <c r="L10" s="17"/>
      <c r="M10" s="17">
        <v>0.13671728270617201</v>
      </c>
      <c r="N10" s="17">
        <v>0.120799612551366</v>
      </c>
      <c r="O10" s="17">
        <v>0.145370061851441</v>
      </c>
      <c r="P10" s="17">
        <v>8.8002799586987396E-2</v>
      </c>
      <c r="Q10" s="17">
        <v>0.13014022576914799</v>
      </c>
      <c r="R10" s="17"/>
      <c r="S10" s="17">
        <v>0.10315751889542001</v>
      </c>
      <c r="T10" s="17">
        <v>9.0696248196330695E-2</v>
      </c>
      <c r="U10" s="17">
        <v>0.178740525150619</v>
      </c>
      <c r="V10" s="17">
        <v>0.14162484112590601</v>
      </c>
      <c r="W10" s="17"/>
      <c r="X10" s="17">
        <v>0.107009606466553</v>
      </c>
      <c r="Y10" s="17">
        <v>0.107353097362421</v>
      </c>
      <c r="Z10" s="17">
        <v>0.270229255165643</v>
      </c>
      <c r="AA10" s="17"/>
      <c r="AB10" s="17">
        <v>9.31090640959501E-2</v>
      </c>
      <c r="AC10" s="17">
        <v>0.18803100513841001</v>
      </c>
      <c r="AD10" s="17"/>
      <c r="AE10" s="17">
        <v>0.18145642879526799</v>
      </c>
      <c r="AF10" s="17">
        <v>0.112582396232269</v>
      </c>
      <c r="AG10" s="17"/>
      <c r="AH10" s="17">
        <v>9.8392429522704994E-2</v>
      </c>
      <c r="AI10" s="17">
        <v>0.12985028365839499</v>
      </c>
      <c r="AJ10" s="17"/>
      <c r="AK10" s="17">
        <v>0.231355772357311</v>
      </c>
      <c r="AL10" s="17">
        <v>0.103182760962217</v>
      </c>
      <c r="AM10" s="17">
        <v>0.116207131570082</v>
      </c>
      <c r="AN10" s="17">
        <v>9.0497412815311498E-2</v>
      </c>
      <c r="AO10" s="17">
        <v>0.166225012660629</v>
      </c>
      <c r="AP10" s="17"/>
      <c r="AQ10" s="17">
        <v>7.6866711296001894E-2</v>
      </c>
      <c r="AR10" s="17">
        <v>0.13711410690897899</v>
      </c>
      <c r="AS10" s="17"/>
      <c r="AT10" s="17">
        <v>9.30276568241621E-2</v>
      </c>
      <c r="AU10" s="17">
        <v>0.14070028664315801</v>
      </c>
      <c r="AV10" s="17"/>
      <c r="AW10" s="17">
        <v>0.120157751034081</v>
      </c>
      <c r="AX10" s="17">
        <v>7.9361289016649197E-2</v>
      </c>
      <c r="AY10" s="17">
        <v>0.18876397839808201</v>
      </c>
      <c r="AZ10" s="17">
        <v>0.131964849894294</v>
      </c>
      <c r="BA10" s="17">
        <v>0.10072446505077</v>
      </c>
      <c r="BB10" s="17"/>
      <c r="BC10" s="17">
        <v>9.7965629711006502E-2</v>
      </c>
      <c r="BD10" s="17"/>
      <c r="BE10" s="17">
        <v>8.8943073165442504E-2</v>
      </c>
      <c r="BF10" s="17">
        <v>0.26575421393360099</v>
      </c>
      <c r="BG10" s="17">
        <v>0.163125050372907</v>
      </c>
      <c r="BH10" s="17">
        <v>8.3933707669735499E-2</v>
      </c>
      <c r="BI10" s="17"/>
      <c r="BJ10" s="17">
        <v>0.115431754348293</v>
      </c>
      <c r="BK10" s="17"/>
      <c r="BL10" s="17">
        <v>0.10797285244889999</v>
      </c>
      <c r="BM10" s="17"/>
      <c r="BN10" s="17">
        <v>0.18441264892505499</v>
      </c>
      <c r="BO10" s="17"/>
      <c r="BP10" s="17">
        <v>0.13044583624140799</v>
      </c>
      <c r="BQ10" s="17">
        <v>0.100829497796774</v>
      </c>
    </row>
    <row r="11" spans="2:69" ht="29" x14ac:dyDescent="0.35">
      <c r="B11" s="18" t="s">
        <v>479</v>
      </c>
      <c r="C11" s="17">
        <v>0.61577925610196405</v>
      </c>
      <c r="D11" s="17">
        <v>0.64783362574525605</v>
      </c>
      <c r="E11" s="17">
        <v>0.58769989632015296</v>
      </c>
      <c r="F11" s="17"/>
      <c r="G11" s="17">
        <v>0.58906268318913502</v>
      </c>
      <c r="H11" s="17">
        <v>0.64554701467923603</v>
      </c>
      <c r="I11" s="17">
        <v>0.64927301479108002</v>
      </c>
      <c r="J11" s="17">
        <v>0.67203638828094303</v>
      </c>
      <c r="K11" s="17">
        <v>0.499665171383465</v>
      </c>
      <c r="L11" s="17"/>
      <c r="M11" s="17">
        <v>0.52477178698151905</v>
      </c>
      <c r="N11" s="17">
        <v>0.62778343564969097</v>
      </c>
      <c r="O11" s="17">
        <v>0.59556048117390303</v>
      </c>
      <c r="P11" s="17">
        <v>0.68308442819222204</v>
      </c>
      <c r="Q11" s="17">
        <v>0.60432510339885903</v>
      </c>
      <c r="R11" s="17"/>
      <c r="S11" s="17">
        <v>0.66307469054785295</v>
      </c>
      <c r="T11" s="17">
        <v>0.63551907740824398</v>
      </c>
      <c r="U11" s="17">
        <v>0.58008240239012798</v>
      </c>
      <c r="V11" s="17">
        <v>0.62854278387329399</v>
      </c>
      <c r="W11" s="17"/>
      <c r="X11" s="17">
        <v>0.63645288814051704</v>
      </c>
      <c r="Y11" s="17">
        <v>0.65338960554643799</v>
      </c>
      <c r="Z11" s="17">
        <v>0.41882878913377702</v>
      </c>
      <c r="AA11" s="17"/>
      <c r="AB11" s="17">
        <v>0.64079539942222996</v>
      </c>
      <c r="AC11" s="17">
        <v>0.56435402127780998</v>
      </c>
      <c r="AD11" s="17"/>
      <c r="AE11" s="17">
        <v>0.54247451942802805</v>
      </c>
      <c r="AF11" s="17">
        <v>0.63125002978576905</v>
      </c>
      <c r="AG11" s="17"/>
      <c r="AH11" s="17">
        <v>0.65464601546331203</v>
      </c>
      <c r="AI11" s="17">
        <v>0.52882855857918898</v>
      </c>
      <c r="AJ11" s="17"/>
      <c r="AK11" s="17">
        <v>0.46880834780866498</v>
      </c>
      <c r="AL11" s="17">
        <v>0.60546516315402199</v>
      </c>
      <c r="AM11" s="17">
        <v>0.63590478948865903</v>
      </c>
      <c r="AN11" s="17">
        <v>0.67846790298791804</v>
      </c>
      <c r="AO11" s="17">
        <v>0.62508280567531904</v>
      </c>
      <c r="AP11" s="17"/>
      <c r="AQ11" s="17">
        <v>0.66036099118997404</v>
      </c>
      <c r="AR11" s="17">
        <v>0.60358364772992401</v>
      </c>
      <c r="AS11" s="17"/>
      <c r="AT11" s="17">
        <v>0.61547447295438795</v>
      </c>
      <c r="AU11" s="17">
        <v>0.61359716317192803</v>
      </c>
      <c r="AV11" s="17"/>
      <c r="AW11" s="17">
        <v>0.58937014430847601</v>
      </c>
      <c r="AX11" s="17">
        <v>0.65585549254908404</v>
      </c>
      <c r="AY11" s="17">
        <v>0.58737600975400095</v>
      </c>
      <c r="AZ11" s="17">
        <v>0.60779905974348902</v>
      </c>
      <c r="BA11" s="17">
        <v>0.64398959035899095</v>
      </c>
      <c r="BB11" s="17"/>
      <c r="BC11" s="17">
        <v>0.67738652533268795</v>
      </c>
      <c r="BD11" s="17"/>
      <c r="BE11" s="17">
        <v>0.65454685030567406</v>
      </c>
      <c r="BF11" s="17">
        <v>0.52966137465049801</v>
      </c>
      <c r="BG11" s="17">
        <v>0.575984164460843</v>
      </c>
      <c r="BH11" s="17">
        <v>0.69190146827348498</v>
      </c>
      <c r="BI11" s="17"/>
      <c r="BJ11" s="17">
        <v>0.63009718035989803</v>
      </c>
      <c r="BK11" s="17"/>
      <c r="BL11" s="17">
        <v>0.62036498310013</v>
      </c>
      <c r="BM11" s="17"/>
      <c r="BN11" s="17">
        <v>0.63484967677454696</v>
      </c>
      <c r="BO11" s="17"/>
      <c r="BP11" s="17">
        <v>0.60551810961771602</v>
      </c>
      <c r="BQ11" s="17">
        <v>0.69444962676214805</v>
      </c>
    </row>
    <row r="12" spans="2:69" ht="29" x14ac:dyDescent="0.35">
      <c r="B12" s="18" t="s">
        <v>480</v>
      </c>
      <c r="C12" s="17">
        <v>5.3874909952559898E-2</v>
      </c>
      <c r="D12" s="17">
        <v>7.1444074918740205E-2</v>
      </c>
      <c r="E12" s="17">
        <v>3.8986037040610502E-2</v>
      </c>
      <c r="F12" s="17"/>
      <c r="G12" s="17">
        <v>6.9190178373223596E-2</v>
      </c>
      <c r="H12" s="17">
        <v>5.4138297791638201E-2</v>
      </c>
      <c r="I12" s="17">
        <v>5.1865220629927801E-2</v>
      </c>
      <c r="J12" s="17">
        <v>3.6954266910260998E-2</v>
      </c>
      <c r="K12" s="17">
        <v>4.3282698812925603E-2</v>
      </c>
      <c r="L12" s="17"/>
      <c r="M12" s="17">
        <v>6.1056024631309498E-2</v>
      </c>
      <c r="N12" s="17">
        <v>7.3270101581256603E-2</v>
      </c>
      <c r="O12" s="17">
        <v>5.0739535495913701E-2</v>
      </c>
      <c r="P12" s="17">
        <v>2.8813957374481398E-2</v>
      </c>
      <c r="Q12" s="17">
        <v>2.8791922362708E-2</v>
      </c>
      <c r="R12" s="17"/>
      <c r="S12" s="17">
        <v>3.29338658664153E-2</v>
      </c>
      <c r="T12" s="17">
        <v>4.5188042305970899E-2</v>
      </c>
      <c r="U12" s="17">
        <v>7.7044243010818594E-2</v>
      </c>
      <c r="V12" s="17">
        <v>6.9407513216180106E-2</v>
      </c>
      <c r="W12" s="17"/>
      <c r="X12" s="17">
        <v>5.74205866741948E-2</v>
      </c>
      <c r="Y12" s="17">
        <v>5.2380278256957402E-2</v>
      </c>
      <c r="Z12" s="17">
        <v>2.9724004017082199E-2</v>
      </c>
      <c r="AA12" s="17"/>
      <c r="AB12" s="17">
        <v>5.7084538945372097E-2</v>
      </c>
      <c r="AC12" s="17">
        <v>4.7276933496289801E-2</v>
      </c>
      <c r="AD12" s="17"/>
      <c r="AE12" s="17">
        <v>6.84453067592838E-2</v>
      </c>
      <c r="AF12" s="17">
        <v>5.0945088993920203E-2</v>
      </c>
      <c r="AG12" s="17"/>
      <c r="AH12" s="17">
        <v>5.6165034889407203E-2</v>
      </c>
      <c r="AI12" s="17">
        <v>5.9140411617964503E-2</v>
      </c>
      <c r="AJ12" s="17"/>
      <c r="AK12" s="17">
        <v>3.6852853623436099E-2</v>
      </c>
      <c r="AL12" s="17">
        <v>6.0969906971976198E-2</v>
      </c>
      <c r="AM12" s="17">
        <v>6.2051213340303203E-2</v>
      </c>
      <c r="AN12" s="17">
        <v>4.263410693973E-2</v>
      </c>
      <c r="AO12" s="17">
        <v>3.7873724592557403E-2</v>
      </c>
      <c r="AP12" s="17"/>
      <c r="AQ12" s="17">
        <v>7.1583790048821705E-2</v>
      </c>
      <c r="AR12" s="17">
        <v>4.9030536669755001E-2</v>
      </c>
      <c r="AS12" s="17"/>
      <c r="AT12" s="17">
        <v>7.0837859548073506E-2</v>
      </c>
      <c r="AU12" s="17">
        <v>4.6185723819498203E-2</v>
      </c>
      <c r="AV12" s="17"/>
      <c r="AW12" s="17">
        <v>2.5585724416830501E-2</v>
      </c>
      <c r="AX12" s="17">
        <v>5.7927509404974098E-2</v>
      </c>
      <c r="AY12" s="17">
        <v>2.5351170280203499E-2</v>
      </c>
      <c r="AZ12" s="17">
        <v>8.6885924277946794E-2</v>
      </c>
      <c r="BA12" s="17">
        <v>6.2981791310821406E-2</v>
      </c>
      <c r="BB12" s="17"/>
      <c r="BC12" s="17">
        <v>5.0782419678482897E-2</v>
      </c>
      <c r="BD12" s="17"/>
      <c r="BE12" s="17">
        <v>5.3117178250841002E-2</v>
      </c>
      <c r="BF12" s="17">
        <v>2.1582304416159701E-2</v>
      </c>
      <c r="BG12" s="17">
        <v>8.90799012238669E-2</v>
      </c>
      <c r="BH12" s="17">
        <v>5.9418036259557203E-2</v>
      </c>
      <c r="BI12" s="17"/>
      <c r="BJ12" s="17">
        <v>5.4771922454483597E-2</v>
      </c>
      <c r="BK12" s="17"/>
      <c r="BL12" s="17">
        <v>5.9810764606044002E-2</v>
      </c>
      <c r="BM12" s="17"/>
      <c r="BN12" s="17">
        <v>6.9148825024545293E-2</v>
      </c>
      <c r="BO12" s="17"/>
      <c r="BP12" s="17">
        <v>5.2887601442279802E-2</v>
      </c>
      <c r="BQ12" s="17">
        <v>4.9350465192142298E-2</v>
      </c>
    </row>
    <row r="13" spans="2:69" ht="29" x14ac:dyDescent="0.35">
      <c r="B13" s="18" t="s">
        <v>481</v>
      </c>
      <c r="C13" s="17">
        <v>3.9132736903521703E-2</v>
      </c>
      <c r="D13" s="17">
        <v>3.9600847457369297E-2</v>
      </c>
      <c r="E13" s="17">
        <v>3.8807533291020498E-2</v>
      </c>
      <c r="F13" s="17"/>
      <c r="G13" s="17">
        <v>4.2019655570445298E-2</v>
      </c>
      <c r="H13" s="17">
        <v>6.1745220966476701E-2</v>
      </c>
      <c r="I13" s="17">
        <v>4.0696968678682402E-2</v>
      </c>
      <c r="J13" s="17">
        <v>1.38787400585138E-2</v>
      </c>
      <c r="K13" s="17">
        <v>1.6058340365519001E-2</v>
      </c>
      <c r="L13" s="17"/>
      <c r="M13" s="17">
        <v>0</v>
      </c>
      <c r="N13" s="17">
        <v>5.0722036478696803E-2</v>
      </c>
      <c r="O13" s="17">
        <v>2.9160912506839901E-2</v>
      </c>
      <c r="P13" s="17">
        <v>4.1905730543575603E-2</v>
      </c>
      <c r="Q13" s="17">
        <v>4.2151698955927498E-2</v>
      </c>
      <c r="R13" s="17"/>
      <c r="S13" s="17">
        <v>3.1659015937132301E-2</v>
      </c>
      <c r="T13" s="17">
        <v>2.7024823280771298E-2</v>
      </c>
      <c r="U13" s="17">
        <v>6.3164964236727197E-2</v>
      </c>
      <c r="V13" s="17">
        <v>3.2554139304624599E-2</v>
      </c>
      <c r="W13" s="17"/>
      <c r="X13" s="17">
        <v>4.2574921177994197E-2</v>
      </c>
      <c r="Y13" s="17">
        <v>2.8390165806183199E-2</v>
      </c>
      <c r="Z13" s="17">
        <v>2.69458914246073E-2</v>
      </c>
      <c r="AA13" s="17"/>
      <c r="AB13" s="17">
        <v>4.1253055464895001E-2</v>
      </c>
      <c r="AC13" s="17">
        <v>3.4774036262711798E-2</v>
      </c>
      <c r="AD13" s="17"/>
      <c r="AE13" s="17">
        <v>2.7878441342094301E-2</v>
      </c>
      <c r="AF13" s="17">
        <v>4.14622791469434E-2</v>
      </c>
      <c r="AG13" s="17"/>
      <c r="AH13" s="17">
        <v>4.3437525050470299E-2</v>
      </c>
      <c r="AI13" s="17">
        <v>1.7116505729506699E-2</v>
      </c>
      <c r="AJ13" s="17"/>
      <c r="AK13" s="17">
        <v>4.1729377683224898E-2</v>
      </c>
      <c r="AL13" s="17">
        <v>2.7582993248234801E-2</v>
      </c>
      <c r="AM13" s="17">
        <v>4.3232353421060001E-2</v>
      </c>
      <c r="AN13" s="17">
        <v>5.71750630393058E-2</v>
      </c>
      <c r="AO13" s="17">
        <v>2.0750532869379602E-2</v>
      </c>
      <c r="AP13" s="17"/>
      <c r="AQ13" s="17">
        <v>5.24134018093457E-2</v>
      </c>
      <c r="AR13" s="17">
        <v>3.5499729175312099E-2</v>
      </c>
      <c r="AS13" s="17"/>
      <c r="AT13" s="17">
        <v>4.4344139405755399E-2</v>
      </c>
      <c r="AU13" s="17">
        <v>3.6659906288858603E-2</v>
      </c>
      <c r="AV13" s="17"/>
      <c r="AW13" s="17">
        <v>9.6950708740994197E-3</v>
      </c>
      <c r="AX13" s="17">
        <v>4.9153911590768901E-2</v>
      </c>
      <c r="AY13" s="17">
        <v>2.3635334337167298E-2</v>
      </c>
      <c r="AZ13" s="17">
        <v>6.4069007287344396E-2</v>
      </c>
      <c r="BA13" s="17">
        <v>5.01258079032861E-2</v>
      </c>
      <c r="BB13" s="17"/>
      <c r="BC13" s="17">
        <v>5.2746428278589601E-2</v>
      </c>
      <c r="BD13" s="17"/>
      <c r="BE13" s="17">
        <v>4.5166956536066498E-2</v>
      </c>
      <c r="BF13" s="17">
        <v>2.5506936913735099E-2</v>
      </c>
      <c r="BG13" s="17">
        <v>4.5913352186518201E-2</v>
      </c>
      <c r="BH13" s="17">
        <v>4.0633686997341101E-2</v>
      </c>
      <c r="BI13" s="17"/>
      <c r="BJ13" s="17">
        <v>3.8353795655435799E-2</v>
      </c>
      <c r="BK13" s="17"/>
      <c r="BL13" s="17">
        <v>4.1849778534711099E-2</v>
      </c>
      <c r="BM13" s="17"/>
      <c r="BN13" s="17">
        <v>1.55037241770859E-2</v>
      </c>
      <c r="BO13" s="17"/>
      <c r="BP13" s="17">
        <v>4.2382214389757297E-2</v>
      </c>
      <c r="BQ13" s="17">
        <v>1.90655464264575E-2</v>
      </c>
    </row>
    <row r="14" spans="2:69" x14ac:dyDescent="0.35">
      <c r="B14" s="18" t="s">
        <v>141</v>
      </c>
      <c r="C14" s="19">
        <v>0.120305435254956</v>
      </c>
      <c r="D14" s="19">
        <v>6.51890995559785E-2</v>
      </c>
      <c r="E14" s="19">
        <v>0.16756210447990699</v>
      </c>
      <c r="F14" s="19"/>
      <c r="G14" s="19">
        <v>0.13321705058712899</v>
      </c>
      <c r="H14" s="19">
        <v>0.12553647246400801</v>
      </c>
      <c r="I14" s="19">
        <v>0.101960229631389</v>
      </c>
      <c r="J14" s="19">
        <v>0.16288634440232999</v>
      </c>
      <c r="K14" s="19">
        <v>6.9426437374341302E-2</v>
      </c>
      <c r="L14" s="19"/>
      <c r="M14" s="19">
        <v>0.18397136036005601</v>
      </c>
      <c r="N14" s="19">
        <v>9.5138640510790906E-2</v>
      </c>
      <c r="O14" s="19">
        <v>0.121549062078998</v>
      </c>
      <c r="P14" s="19">
        <v>0.119438107847414</v>
      </c>
      <c r="Q14" s="19">
        <v>0.144983248307295</v>
      </c>
      <c r="R14" s="19"/>
      <c r="S14" s="19">
        <v>0.14126182190815101</v>
      </c>
      <c r="T14" s="19">
        <v>0.12690956255177099</v>
      </c>
      <c r="U14" s="19">
        <v>5.5916997801458798E-2</v>
      </c>
      <c r="V14" s="19">
        <v>0.100918640094669</v>
      </c>
      <c r="W14" s="19"/>
      <c r="X14" s="19">
        <v>0.115082984982217</v>
      </c>
      <c r="Y14" s="19">
        <v>0.13667274092037199</v>
      </c>
      <c r="Z14" s="19">
        <v>0.138711865332076</v>
      </c>
      <c r="AA14" s="19"/>
      <c r="AB14" s="19">
        <v>0.12862815045817</v>
      </c>
      <c r="AC14" s="19">
        <v>0.10319657965637299</v>
      </c>
      <c r="AD14" s="19"/>
      <c r="AE14" s="19">
        <v>0.107359144472487</v>
      </c>
      <c r="AF14" s="19">
        <v>0.122223366356464</v>
      </c>
      <c r="AG14" s="19"/>
      <c r="AH14" s="19">
        <v>0.11892222569449599</v>
      </c>
      <c r="AI14" s="19">
        <v>0.160072912502009</v>
      </c>
      <c r="AJ14" s="19"/>
      <c r="AK14" s="19">
        <v>0.13485381181235601</v>
      </c>
      <c r="AL14" s="19">
        <v>0.14500457642258499</v>
      </c>
      <c r="AM14" s="19">
        <v>0.109720665279622</v>
      </c>
      <c r="AN14" s="19">
        <v>9.0715578491393598E-2</v>
      </c>
      <c r="AO14" s="19">
        <v>0.12138621410823799</v>
      </c>
      <c r="AP14" s="19"/>
      <c r="AQ14" s="19">
        <v>0.10585303503815301</v>
      </c>
      <c r="AR14" s="19">
        <v>0.124258978398402</v>
      </c>
      <c r="AS14" s="19"/>
      <c r="AT14" s="19">
        <v>0.132753433489218</v>
      </c>
      <c r="AU14" s="19">
        <v>0.113251721294886</v>
      </c>
      <c r="AV14" s="19"/>
      <c r="AW14" s="19">
        <v>0.24288699851489901</v>
      </c>
      <c r="AX14" s="19">
        <v>0.121170247535779</v>
      </c>
      <c r="AY14" s="19">
        <v>0.106302738180986</v>
      </c>
      <c r="AZ14" s="19">
        <v>8.4412513302394104E-2</v>
      </c>
      <c r="BA14" s="19">
        <v>0.101922942144568</v>
      </c>
      <c r="BB14" s="19"/>
      <c r="BC14" s="19">
        <v>8.2820081522786998E-2</v>
      </c>
      <c r="BD14" s="19"/>
      <c r="BE14" s="19">
        <v>0.123597671360721</v>
      </c>
      <c r="BF14" s="19">
        <v>5.9312427225211399E-2</v>
      </c>
      <c r="BG14" s="19">
        <v>9.4488214107878402E-2</v>
      </c>
      <c r="BH14" s="19">
        <v>7.9859851432774201E-2</v>
      </c>
      <c r="BI14" s="19"/>
      <c r="BJ14" s="19">
        <v>0.122181389657236</v>
      </c>
      <c r="BK14" s="19"/>
      <c r="BL14" s="19">
        <v>0.12139249478545</v>
      </c>
      <c r="BM14" s="19"/>
      <c r="BN14" s="19">
        <v>8.6013047684836794E-2</v>
      </c>
      <c r="BO14" s="19"/>
      <c r="BP14" s="19">
        <v>0.119576629527554</v>
      </c>
      <c r="BQ14" s="19">
        <v>0.10776604065784801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488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4.3943475325624197E-2</v>
      </c>
      <c r="D9" s="17">
        <v>4.5120076917072101E-2</v>
      </c>
      <c r="E9" s="17">
        <v>4.3022869028744103E-2</v>
      </c>
      <c r="F9" s="17"/>
      <c r="G9" s="17">
        <v>5.3874918127868703E-2</v>
      </c>
      <c r="H9" s="17">
        <v>2.63132821143598E-2</v>
      </c>
      <c r="I9" s="17">
        <v>2.7862322203248899E-2</v>
      </c>
      <c r="J9" s="17">
        <v>3.8467048079388999E-2</v>
      </c>
      <c r="K9" s="17">
        <v>8.8757835749806904E-2</v>
      </c>
      <c r="L9" s="17"/>
      <c r="M9" s="17">
        <v>5.8258332222681002E-2</v>
      </c>
      <c r="N9" s="17">
        <v>4.4726756235960501E-2</v>
      </c>
      <c r="O9" s="17">
        <v>3.8744532204047402E-2</v>
      </c>
      <c r="P9" s="17">
        <v>4.9007735020337097E-2</v>
      </c>
      <c r="Q9" s="17">
        <v>3.6494727442971803E-2</v>
      </c>
      <c r="R9" s="17"/>
      <c r="S9" s="17">
        <v>3.2239120659807198E-2</v>
      </c>
      <c r="T9" s="17">
        <v>4.39141764264269E-2</v>
      </c>
      <c r="U9" s="17">
        <v>6.5883159834294602E-2</v>
      </c>
      <c r="V9" s="17">
        <v>3.6928705562324797E-2</v>
      </c>
      <c r="W9" s="17"/>
      <c r="X9" s="17">
        <v>4.2113832299692198E-2</v>
      </c>
      <c r="Y9" s="17">
        <v>1.3471268620524999E-2</v>
      </c>
      <c r="Z9" s="17">
        <v>9.4265390958889597E-2</v>
      </c>
      <c r="AA9" s="17"/>
      <c r="AB9" s="17">
        <v>3.3592442036143699E-2</v>
      </c>
      <c r="AC9" s="17">
        <v>6.5221907846953794E-2</v>
      </c>
      <c r="AD9" s="17"/>
      <c r="AE9" s="17">
        <v>7.3764666326920497E-2</v>
      </c>
      <c r="AF9" s="17">
        <v>3.7892378133328498E-2</v>
      </c>
      <c r="AG9" s="17"/>
      <c r="AH9" s="17">
        <v>2.6820453614276801E-2</v>
      </c>
      <c r="AI9" s="17">
        <v>8.5213372733839096E-2</v>
      </c>
      <c r="AJ9" s="17"/>
      <c r="AK9" s="17">
        <v>0.141662296905881</v>
      </c>
      <c r="AL9" s="17">
        <v>3.2919334365694601E-2</v>
      </c>
      <c r="AM9" s="17">
        <v>3.6084595902914303E-2</v>
      </c>
      <c r="AN9" s="17">
        <v>2.90368159544247E-2</v>
      </c>
      <c r="AO9" s="17">
        <v>2.0940145419206101E-2</v>
      </c>
      <c r="AP9" s="17"/>
      <c r="AQ9" s="17">
        <v>1.89451934495618E-2</v>
      </c>
      <c r="AR9" s="17">
        <v>5.0781909386848803E-2</v>
      </c>
      <c r="AS9" s="17"/>
      <c r="AT9" s="17">
        <v>3.5372570801397898E-2</v>
      </c>
      <c r="AU9" s="17">
        <v>4.80747919122416E-2</v>
      </c>
      <c r="AV9" s="17"/>
      <c r="AW9" s="17">
        <v>3.4855643965218598E-2</v>
      </c>
      <c r="AX9" s="17">
        <v>2.4119835449577999E-2</v>
      </c>
      <c r="AY9" s="17">
        <v>5.9012753164607697E-2</v>
      </c>
      <c r="AZ9" s="17">
        <v>4.3758292425796201E-2</v>
      </c>
      <c r="BA9" s="17">
        <v>6.3842227799611601E-2</v>
      </c>
      <c r="BB9" s="17"/>
      <c r="BC9" s="17">
        <v>6.7147946584896701E-2</v>
      </c>
      <c r="BD9" s="17"/>
      <c r="BE9" s="17">
        <v>2.7249551645622198E-2</v>
      </c>
      <c r="BF9" s="17">
        <v>7.5422986518410701E-2</v>
      </c>
      <c r="BG9" s="17">
        <v>3.0001486252509299E-2</v>
      </c>
      <c r="BH9" s="17">
        <v>6.5745652892673895E-2</v>
      </c>
      <c r="BI9" s="17"/>
      <c r="BJ9" s="17">
        <v>3.43204572712731E-2</v>
      </c>
      <c r="BK9" s="17"/>
      <c r="BL9" s="17">
        <v>2.39005879408382E-2</v>
      </c>
      <c r="BM9" s="17"/>
      <c r="BN9" s="17">
        <v>3.6608603382425303E-2</v>
      </c>
      <c r="BO9" s="17"/>
      <c r="BP9" s="17">
        <v>5.1470769730580603E-2</v>
      </c>
      <c r="BQ9" s="17">
        <v>7.7039249631893798E-3</v>
      </c>
    </row>
    <row r="10" spans="2:69" ht="29" x14ac:dyDescent="0.35">
      <c r="B10" s="18" t="s">
        <v>478</v>
      </c>
      <c r="C10" s="17">
        <v>0.106659544207006</v>
      </c>
      <c r="D10" s="17">
        <v>0.101509345410593</v>
      </c>
      <c r="E10" s="17">
        <v>0.111256279214081</v>
      </c>
      <c r="F10" s="17"/>
      <c r="G10" s="17">
        <v>8.9913689473245698E-2</v>
      </c>
      <c r="H10" s="17">
        <v>0.10875398159081801</v>
      </c>
      <c r="I10" s="17">
        <v>6.6511239021242605E-2</v>
      </c>
      <c r="J10" s="17">
        <v>0.111029920468111</v>
      </c>
      <c r="K10" s="17">
        <v>0.20031862953163701</v>
      </c>
      <c r="L10" s="17"/>
      <c r="M10" s="17">
        <v>0.109160428249775</v>
      </c>
      <c r="N10" s="17">
        <v>8.2660860026301505E-2</v>
      </c>
      <c r="O10" s="17">
        <v>0.146152464876628</v>
      </c>
      <c r="P10" s="17">
        <v>0.124627669694108</v>
      </c>
      <c r="Q10" s="17">
        <v>0.100217154359881</v>
      </c>
      <c r="R10" s="17"/>
      <c r="S10" s="17">
        <v>0.114691025760891</v>
      </c>
      <c r="T10" s="17">
        <v>9.4191233451086306E-2</v>
      </c>
      <c r="U10" s="17">
        <v>0.142254056081041</v>
      </c>
      <c r="V10" s="17">
        <v>9.4298773127190302E-2</v>
      </c>
      <c r="W10" s="17"/>
      <c r="X10" s="17">
        <v>9.6221232496316103E-2</v>
      </c>
      <c r="Y10" s="17">
        <v>7.4811711974753295E-2</v>
      </c>
      <c r="Z10" s="17">
        <v>0.221682500410706</v>
      </c>
      <c r="AA10" s="17"/>
      <c r="AB10" s="17">
        <v>8.6084962479389002E-2</v>
      </c>
      <c r="AC10" s="17">
        <v>0.14895434093909701</v>
      </c>
      <c r="AD10" s="17"/>
      <c r="AE10" s="17">
        <v>0.14112252660428601</v>
      </c>
      <c r="AF10" s="17">
        <v>9.97126033003565E-2</v>
      </c>
      <c r="AG10" s="17"/>
      <c r="AH10" s="17">
        <v>8.9224162132914703E-2</v>
      </c>
      <c r="AI10" s="17">
        <v>0.11393374309634099</v>
      </c>
      <c r="AJ10" s="17"/>
      <c r="AK10" s="17">
        <v>0.14671657551002901</v>
      </c>
      <c r="AL10" s="17">
        <v>0.10858584860946199</v>
      </c>
      <c r="AM10" s="17">
        <v>0.11798717660702999</v>
      </c>
      <c r="AN10" s="17">
        <v>5.4341293532679101E-2</v>
      </c>
      <c r="AO10" s="17">
        <v>0.10740680820275</v>
      </c>
      <c r="AP10" s="17"/>
      <c r="AQ10" s="17">
        <v>8.0224244616252799E-2</v>
      </c>
      <c r="AR10" s="17">
        <v>0.113891083319828</v>
      </c>
      <c r="AS10" s="17"/>
      <c r="AT10" s="17">
        <v>8.5052478757679698E-2</v>
      </c>
      <c r="AU10" s="17">
        <v>0.117006776068538</v>
      </c>
      <c r="AV10" s="17"/>
      <c r="AW10" s="17">
        <v>0.126046293971153</v>
      </c>
      <c r="AX10" s="17">
        <v>7.3998277175833502E-2</v>
      </c>
      <c r="AY10" s="17">
        <v>0.18619942386903901</v>
      </c>
      <c r="AZ10" s="17">
        <v>9.9145527739817899E-2</v>
      </c>
      <c r="BA10" s="17">
        <v>7.5981072832076502E-2</v>
      </c>
      <c r="BB10" s="17"/>
      <c r="BC10" s="17">
        <v>7.6847754539625501E-2</v>
      </c>
      <c r="BD10" s="17"/>
      <c r="BE10" s="17">
        <v>9.9022019731197605E-2</v>
      </c>
      <c r="BF10" s="17">
        <v>0.249374790026402</v>
      </c>
      <c r="BG10" s="17">
        <v>9.3324358715540803E-2</v>
      </c>
      <c r="BH10" s="17">
        <v>6.5168209309481695E-2</v>
      </c>
      <c r="BI10" s="17"/>
      <c r="BJ10" s="17">
        <v>0.10723124542960601</v>
      </c>
      <c r="BK10" s="17"/>
      <c r="BL10" s="17">
        <v>9.2925306303421301E-2</v>
      </c>
      <c r="BM10" s="17"/>
      <c r="BN10" s="17">
        <v>0.10247105097527701</v>
      </c>
      <c r="BO10" s="17"/>
      <c r="BP10" s="17">
        <v>0.11208969813109999</v>
      </c>
      <c r="BQ10" s="17">
        <v>9.1042679932427803E-2</v>
      </c>
    </row>
    <row r="11" spans="2:69" ht="29" x14ac:dyDescent="0.35">
      <c r="B11" s="18" t="s">
        <v>479</v>
      </c>
      <c r="C11" s="17">
        <v>0.67752075432435999</v>
      </c>
      <c r="D11" s="17">
        <v>0.68227798047658805</v>
      </c>
      <c r="E11" s="17">
        <v>0.67474653834101594</v>
      </c>
      <c r="F11" s="17"/>
      <c r="G11" s="17">
        <v>0.70111919788941401</v>
      </c>
      <c r="H11" s="17">
        <v>0.65880275147600198</v>
      </c>
      <c r="I11" s="17">
        <v>0.74733902419801401</v>
      </c>
      <c r="J11" s="17">
        <v>0.64604006843461403</v>
      </c>
      <c r="K11" s="17">
        <v>0.57925036037911104</v>
      </c>
      <c r="L11" s="17"/>
      <c r="M11" s="17">
        <v>0.661225480228674</v>
      </c>
      <c r="N11" s="17">
        <v>0.70622918897868703</v>
      </c>
      <c r="O11" s="17">
        <v>0.64397530694695004</v>
      </c>
      <c r="P11" s="17">
        <v>0.66186793606646599</v>
      </c>
      <c r="Q11" s="17">
        <v>0.67124905137456303</v>
      </c>
      <c r="R11" s="17"/>
      <c r="S11" s="17">
        <v>0.686018794484063</v>
      </c>
      <c r="T11" s="17">
        <v>0.67348786453093701</v>
      </c>
      <c r="U11" s="17">
        <v>0.68157978833158395</v>
      </c>
      <c r="V11" s="17">
        <v>0.704097382307176</v>
      </c>
      <c r="W11" s="17"/>
      <c r="X11" s="17">
        <v>0.69328411030058901</v>
      </c>
      <c r="Y11" s="17">
        <v>0.68152431273254399</v>
      </c>
      <c r="Z11" s="17">
        <v>0.55724747414478404</v>
      </c>
      <c r="AA11" s="17"/>
      <c r="AB11" s="17">
        <v>0.69091530324545603</v>
      </c>
      <c r="AC11" s="17">
        <v>0.64998582158862594</v>
      </c>
      <c r="AD11" s="17"/>
      <c r="AE11" s="17">
        <v>0.628589618544378</v>
      </c>
      <c r="AF11" s="17">
        <v>0.68806709254168197</v>
      </c>
      <c r="AG11" s="17"/>
      <c r="AH11" s="17">
        <v>0.71100762905699999</v>
      </c>
      <c r="AI11" s="17">
        <v>0.61123683092320602</v>
      </c>
      <c r="AJ11" s="17"/>
      <c r="AK11" s="17">
        <v>0.57268301863791105</v>
      </c>
      <c r="AL11" s="17">
        <v>0.69282253858460197</v>
      </c>
      <c r="AM11" s="17">
        <v>0.69212934290136197</v>
      </c>
      <c r="AN11" s="17">
        <v>0.67560737770031898</v>
      </c>
      <c r="AO11" s="17">
        <v>0.70009998695154996</v>
      </c>
      <c r="AP11" s="17"/>
      <c r="AQ11" s="17">
        <v>0.72759958703546601</v>
      </c>
      <c r="AR11" s="17">
        <v>0.66382138102119204</v>
      </c>
      <c r="AS11" s="17"/>
      <c r="AT11" s="17">
        <v>0.69706743101666602</v>
      </c>
      <c r="AU11" s="17">
        <v>0.670576424384841</v>
      </c>
      <c r="AV11" s="17"/>
      <c r="AW11" s="17">
        <v>0.609733838597455</v>
      </c>
      <c r="AX11" s="17">
        <v>0.69616815885814298</v>
      </c>
      <c r="AY11" s="17">
        <v>0.60413690067818404</v>
      </c>
      <c r="AZ11" s="17">
        <v>0.76734636638834697</v>
      </c>
      <c r="BA11" s="17">
        <v>0.70212920141205204</v>
      </c>
      <c r="BB11" s="17"/>
      <c r="BC11" s="17">
        <v>0.66622412213524296</v>
      </c>
      <c r="BD11" s="17"/>
      <c r="BE11" s="17">
        <v>0.69200796185682201</v>
      </c>
      <c r="BF11" s="17">
        <v>0.55350984916634705</v>
      </c>
      <c r="BG11" s="17">
        <v>0.78257532653156503</v>
      </c>
      <c r="BH11" s="17">
        <v>0.68033033799709897</v>
      </c>
      <c r="BI11" s="17"/>
      <c r="BJ11" s="17">
        <v>0.68448878471963004</v>
      </c>
      <c r="BK11" s="17"/>
      <c r="BL11" s="17">
        <v>0.69302347272595999</v>
      </c>
      <c r="BM11" s="17"/>
      <c r="BN11" s="17">
        <v>0.69313884397550696</v>
      </c>
      <c r="BO11" s="17"/>
      <c r="BP11" s="17">
        <v>0.664416655064481</v>
      </c>
      <c r="BQ11" s="17">
        <v>0.73564519618215196</v>
      </c>
    </row>
    <row r="12" spans="2:69" ht="29" x14ac:dyDescent="0.35">
      <c r="B12" s="18" t="s">
        <v>480</v>
      </c>
      <c r="C12" s="17">
        <v>4.9755289722150597E-2</v>
      </c>
      <c r="D12" s="17">
        <v>6.8862039839104799E-2</v>
      </c>
      <c r="E12" s="17">
        <v>3.3546645555452601E-2</v>
      </c>
      <c r="F12" s="17"/>
      <c r="G12" s="17">
        <v>2.7038501933680899E-2</v>
      </c>
      <c r="H12" s="17">
        <v>7.3554266449343694E-2</v>
      </c>
      <c r="I12" s="17">
        <v>3.8924056826970699E-2</v>
      </c>
      <c r="J12" s="17">
        <v>5.9827231641233998E-2</v>
      </c>
      <c r="K12" s="17">
        <v>6.0415189641993099E-2</v>
      </c>
      <c r="L12" s="17"/>
      <c r="M12" s="17">
        <v>2.18743632627337E-2</v>
      </c>
      <c r="N12" s="17">
        <v>5.8381529846663199E-2</v>
      </c>
      <c r="O12" s="17">
        <v>5.09269413009047E-2</v>
      </c>
      <c r="P12" s="17">
        <v>5.6711305010519401E-2</v>
      </c>
      <c r="Q12" s="17">
        <v>3.71335610604605E-2</v>
      </c>
      <c r="R12" s="17"/>
      <c r="S12" s="17">
        <v>3.0191371021383199E-2</v>
      </c>
      <c r="T12" s="17">
        <v>7.1088778914786405E-2</v>
      </c>
      <c r="U12" s="17">
        <v>3.0024820672150399E-2</v>
      </c>
      <c r="V12" s="17">
        <v>6.9691915408685301E-2</v>
      </c>
      <c r="W12" s="17"/>
      <c r="X12" s="17">
        <v>4.7400816320780498E-2</v>
      </c>
      <c r="Y12" s="17">
        <v>7.7688679954824993E-2</v>
      </c>
      <c r="Z12" s="17">
        <v>3.31466085865771E-2</v>
      </c>
      <c r="AA12" s="17"/>
      <c r="AB12" s="17">
        <v>5.2789431571223899E-2</v>
      </c>
      <c r="AC12" s="17">
        <v>4.3518059023524597E-2</v>
      </c>
      <c r="AD12" s="17"/>
      <c r="AE12" s="17">
        <v>3.11114038794791E-2</v>
      </c>
      <c r="AF12" s="17">
        <v>5.3601996105461701E-2</v>
      </c>
      <c r="AG12" s="17"/>
      <c r="AH12" s="17">
        <v>5.1779314966644799E-2</v>
      </c>
      <c r="AI12" s="17">
        <v>4.2989592677347102E-2</v>
      </c>
      <c r="AJ12" s="17"/>
      <c r="AK12" s="17">
        <v>2.2843268300416698E-2</v>
      </c>
      <c r="AL12" s="17">
        <v>3.9781028053014998E-2</v>
      </c>
      <c r="AM12" s="17">
        <v>5.1505956694511898E-2</v>
      </c>
      <c r="AN12" s="17">
        <v>8.3149572807286201E-2</v>
      </c>
      <c r="AO12" s="17">
        <v>4.2722053200774102E-2</v>
      </c>
      <c r="AP12" s="17"/>
      <c r="AQ12" s="17">
        <v>5.2135586063777203E-2</v>
      </c>
      <c r="AR12" s="17">
        <v>4.9104144989121003E-2</v>
      </c>
      <c r="AS12" s="17"/>
      <c r="AT12" s="17">
        <v>5.3349110552579702E-2</v>
      </c>
      <c r="AU12" s="17">
        <v>4.8386475503820102E-2</v>
      </c>
      <c r="AV12" s="17"/>
      <c r="AW12" s="17">
        <v>5.0787261256094403E-2</v>
      </c>
      <c r="AX12" s="17">
        <v>7.3150389260164303E-2</v>
      </c>
      <c r="AY12" s="17">
        <v>3.9754274380739099E-2</v>
      </c>
      <c r="AZ12" s="17">
        <v>3.5756670817295999E-2</v>
      </c>
      <c r="BA12" s="17">
        <v>3.02733163202785E-2</v>
      </c>
      <c r="BB12" s="17"/>
      <c r="BC12" s="17">
        <v>6.07637887612048E-2</v>
      </c>
      <c r="BD12" s="17"/>
      <c r="BE12" s="17">
        <v>6.3205279680510706E-2</v>
      </c>
      <c r="BF12" s="17">
        <v>4.78136837452042E-2</v>
      </c>
      <c r="BG12" s="17">
        <v>2.8826461447953498E-2</v>
      </c>
      <c r="BH12" s="17">
        <v>6.2581887318400406E-2</v>
      </c>
      <c r="BI12" s="17"/>
      <c r="BJ12" s="17">
        <v>5.25713643360044E-2</v>
      </c>
      <c r="BK12" s="17"/>
      <c r="BL12" s="17">
        <v>6.6716377178324807E-2</v>
      </c>
      <c r="BM12" s="17"/>
      <c r="BN12" s="17">
        <v>4.9400748967870903E-2</v>
      </c>
      <c r="BO12" s="17"/>
      <c r="BP12" s="17">
        <v>4.8021427599739201E-2</v>
      </c>
      <c r="BQ12" s="17">
        <v>6.6511160977746994E-2</v>
      </c>
    </row>
    <row r="13" spans="2:69" ht="29" x14ac:dyDescent="0.35">
      <c r="B13" s="18" t="s">
        <v>481</v>
      </c>
      <c r="C13" s="17">
        <v>3.6466063498583702E-2</v>
      </c>
      <c r="D13" s="17">
        <v>5.5120050530648702E-2</v>
      </c>
      <c r="E13" s="17">
        <v>1.8722022835440499E-2</v>
      </c>
      <c r="F13" s="17"/>
      <c r="G13" s="17">
        <v>4.4645204758495503E-2</v>
      </c>
      <c r="H13" s="17">
        <v>3.8548570393269997E-2</v>
      </c>
      <c r="I13" s="17">
        <v>4.24272403530324E-2</v>
      </c>
      <c r="J13" s="17">
        <v>2.53658629541939E-2</v>
      </c>
      <c r="K13" s="17">
        <v>1.76031631790593E-2</v>
      </c>
      <c r="L13" s="17"/>
      <c r="M13" s="17">
        <v>3.03251131520429E-2</v>
      </c>
      <c r="N13" s="17">
        <v>4.0824796269260798E-2</v>
      </c>
      <c r="O13" s="17">
        <v>2.0849219624891401E-2</v>
      </c>
      <c r="P13" s="17">
        <v>2.65876870308028E-2</v>
      </c>
      <c r="Q13" s="17">
        <v>5.6101409077285003E-2</v>
      </c>
      <c r="R13" s="17"/>
      <c r="S13" s="17">
        <v>2.7536817301677102E-2</v>
      </c>
      <c r="T13" s="17">
        <v>2.8514947749820999E-2</v>
      </c>
      <c r="U13" s="17">
        <v>3.5299852957462803E-2</v>
      </c>
      <c r="V13" s="17">
        <v>4.4391847587550499E-2</v>
      </c>
      <c r="W13" s="17"/>
      <c r="X13" s="17">
        <v>4.0585733462068799E-2</v>
      </c>
      <c r="Y13" s="17">
        <v>4.1666067130157698E-2</v>
      </c>
      <c r="Z13" s="17">
        <v>0</v>
      </c>
      <c r="AA13" s="17"/>
      <c r="AB13" s="17">
        <v>3.9913012525168497E-2</v>
      </c>
      <c r="AC13" s="17">
        <v>2.93802325273716E-2</v>
      </c>
      <c r="AD13" s="17"/>
      <c r="AE13" s="17">
        <v>5.6394386388506502E-2</v>
      </c>
      <c r="AF13" s="17">
        <v>3.2428204264079399E-2</v>
      </c>
      <c r="AG13" s="17"/>
      <c r="AH13" s="17">
        <v>4.0852367035402098E-2</v>
      </c>
      <c r="AI13" s="17">
        <v>2.6388596568824699E-2</v>
      </c>
      <c r="AJ13" s="17"/>
      <c r="AK13" s="17">
        <v>3.2001283088329398E-2</v>
      </c>
      <c r="AL13" s="17">
        <v>1.7713486939410099E-2</v>
      </c>
      <c r="AM13" s="17">
        <v>3.5376872121372999E-2</v>
      </c>
      <c r="AN13" s="17">
        <v>5.9089955423084102E-2</v>
      </c>
      <c r="AO13" s="17">
        <v>6.7735561578623302E-2</v>
      </c>
      <c r="AP13" s="17"/>
      <c r="AQ13" s="17">
        <v>3.7997460047474098E-2</v>
      </c>
      <c r="AR13" s="17">
        <v>3.6047140535273803E-2</v>
      </c>
      <c r="AS13" s="17"/>
      <c r="AT13" s="17">
        <v>3.0373039547855699E-2</v>
      </c>
      <c r="AU13" s="17">
        <v>4.0413521210542099E-2</v>
      </c>
      <c r="AV13" s="17"/>
      <c r="AW13" s="17">
        <v>3.99340434551054E-2</v>
      </c>
      <c r="AX13" s="17">
        <v>4.5828285248945298E-2</v>
      </c>
      <c r="AY13" s="17">
        <v>1.6202697408858699E-2</v>
      </c>
      <c r="AZ13" s="17">
        <v>2.54011449956545E-2</v>
      </c>
      <c r="BA13" s="17">
        <v>6.3807333205384703E-2</v>
      </c>
      <c r="BB13" s="17"/>
      <c r="BC13" s="17">
        <v>7.8674209398133604E-2</v>
      </c>
      <c r="BD13" s="17"/>
      <c r="BE13" s="17">
        <v>3.4797820215686101E-2</v>
      </c>
      <c r="BF13" s="17">
        <v>1.45662633184248E-2</v>
      </c>
      <c r="BG13" s="17">
        <v>1.7269835306742701E-2</v>
      </c>
      <c r="BH13" s="17">
        <v>8.3655240714005194E-2</v>
      </c>
      <c r="BI13" s="17"/>
      <c r="BJ13" s="17">
        <v>3.3467103825828098E-2</v>
      </c>
      <c r="BK13" s="17"/>
      <c r="BL13" s="17">
        <v>3.7211928155263502E-2</v>
      </c>
      <c r="BM13" s="17"/>
      <c r="BN13" s="17">
        <v>4.8489740478887398E-2</v>
      </c>
      <c r="BO13" s="17"/>
      <c r="BP13" s="17">
        <v>3.5974003414249597E-2</v>
      </c>
      <c r="BQ13" s="17">
        <v>3.48507268522548E-2</v>
      </c>
    </row>
    <row r="14" spans="2:69" x14ac:dyDescent="0.35">
      <c r="B14" s="18" t="s">
        <v>141</v>
      </c>
      <c r="C14" s="19">
        <v>8.5654872922275901E-2</v>
      </c>
      <c r="D14" s="19">
        <v>4.7110506825993201E-2</v>
      </c>
      <c r="E14" s="19">
        <v>0.118705645025266</v>
      </c>
      <c r="F14" s="19"/>
      <c r="G14" s="19">
        <v>8.3408487817294902E-2</v>
      </c>
      <c r="H14" s="19">
        <v>9.4027147976205802E-2</v>
      </c>
      <c r="I14" s="19">
        <v>7.6936117397491302E-2</v>
      </c>
      <c r="J14" s="19">
        <v>0.119269868422459</v>
      </c>
      <c r="K14" s="19">
        <v>5.3654821518392501E-2</v>
      </c>
      <c r="L14" s="19"/>
      <c r="M14" s="19">
        <v>0.119156282884093</v>
      </c>
      <c r="N14" s="19">
        <v>6.7176868643126705E-2</v>
      </c>
      <c r="O14" s="19">
        <v>9.9351535046578204E-2</v>
      </c>
      <c r="P14" s="19">
        <v>8.1197667177766497E-2</v>
      </c>
      <c r="Q14" s="19">
        <v>9.8804096684838902E-2</v>
      </c>
      <c r="R14" s="19"/>
      <c r="S14" s="19">
        <v>0.109322870772178</v>
      </c>
      <c r="T14" s="19">
        <v>8.8802998926942406E-2</v>
      </c>
      <c r="U14" s="19">
        <v>4.4958322123467398E-2</v>
      </c>
      <c r="V14" s="19">
        <v>5.0591376007073197E-2</v>
      </c>
      <c r="W14" s="19"/>
      <c r="X14" s="19">
        <v>8.0394275120553096E-2</v>
      </c>
      <c r="Y14" s="19">
        <v>0.110837959587195</v>
      </c>
      <c r="Z14" s="19">
        <v>9.3658025899043401E-2</v>
      </c>
      <c r="AA14" s="19"/>
      <c r="AB14" s="19">
        <v>9.6704848142619301E-2</v>
      </c>
      <c r="AC14" s="19">
        <v>6.2939638074427706E-2</v>
      </c>
      <c r="AD14" s="19"/>
      <c r="AE14" s="19">
        <v>6.9017398256429704E-2</v>
      </c>
      <c r="AF14" s="19">
        <v>8.8297725655092002E-2</v>
      </c>
      <c r="AG14" s="19"/>
      <c r="AH14" s="19">
        <v>8.03160731937618E-2</v>
      </c>
      <c r="AI14" s="19">
        <v>0.12023786400044199</v>
      </c>
      <c r="AJ14" s="19"/>
      <c r="AK14" s="19">
        <v>8.4093557557432197E-2</v>
      </c>
      <c r="AL14" s="19">
        <v>0.108177763447816</v>
      </c>
      <c r="AM14" s="19">
        <v>6.6916055772808694E-2</v>
      </c>
      <c r="AN14" s="19">
        <v>9.8774984582207098E-2</v>
      </c>
      <c r="AO14" s="19">
        <v>6.1095444647096403E-2</v>
      </c>
      <c r="AP14" s="19"/>
      <c r="AQ14" s="19">
        <v>8.3097928787468398E-2</v>
      </c>
      <c r="AR14" s="19">
        <v>8.6354340747737096E-2</v>
      </c>
      <c r="AS14" s="19"/>
      <c r="AT14" s="19">
        <v>9.8785369323821107E-2</v>
      </c>
      <c r="AU14" s="19">
        <v>7.5542010920017402E-2</v>
      </c>
      <c r="AV14" s="19"/>
      <c r="AW14" s="19">
        <v>0.138642918754973</v>
      </c>
      <c r="AX14" s="19">
        <v>8.6735054007335902E-2</v>
      </c>
      <c r="AY14" s="19">
        <v>9.4693950498572002E-2</v>
      </c>
      <c r="AZ14" s="19">
        <v>2.8591997633088499E-2</v>
      </c>
      <c r="BA14" s="19">
        <v>6.3966848430596704E-2</v>
      </c>
      <c r="BB14" s="19"/>
      <c r="BC14" s="19">
        <v>5.0342178580896298E-2</v>
      </c>
      <c r="BD14" s="19"/>
      <c r="BE14" s="19">
        <v>8.3717366870161597E-2</v>
      </c>
      <c r="BF14" s="19">
        <v>5.9312427225211399E-2</v>
      </c>
      <c r="BG14" s="19">
        <v>4.80025317456882E-2</v>
      </c>
      <c r="BH14" s="19">
        <v>4.2518671768340503E-2</v>
      </c>
      <c r="BI14" s="19"/>
      <c r="BJ14" s="19">
        <v>8.7921044417658203E-2</v>
      </c>
      <c r="BK14" s="19"/>
      <c r="BL14" s="19">
        <v>8.6222327696192494E-2</v>
      </c>
      <c r="BM14" s="19"/>
      <c r="BN14" s="19">
        <v>6.9891012220032606E-2</v>
      </c>
      <c r="BO14" s="19"/>
      <c r="BP14" s="19">
        <v>8.8027446059850106E-2</v>
      </c>
      <c r="BQ14" s="19">
        <v>6.42463110922286E-2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489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4.6664785426762702E-2</v>
      </c>
      <c r="D9" s="17">
        <v>4.1731602906324897E-2</v>
      </c>
      <c r="E9" s="17">
        <v>5.0962568244937098E-2</v>
      </c>
      <c r="F9" s="17"/>
      <c r="G9" s="17">
        <v>3.3234424785503598E-2</v>
      </c>
      <c r="H9" s="17">
        <v>2.3927416032219598E-2</v>
      </c>
      <c r="I9" s="17">
        <v>3.28242302370177E-2</v>
      </c>
      <c r="J9" s="17">
        <v>2.77574801170276E-2</v>
      </c>
      <c r="K9" s="17">
        <v>0.159636854333147</v>
      </c>
      <c r="L9" s="17"/>
      <c r="M9" s="17">
        <v>8.9168559560502594E-3</v>
      </c>
      <c r="N9" s="17">
        <v>4.8589948494734102E-2</v>
      </c>
      <c r="O9" s="17">
        <v>5.8121240236321703E-2</v>
      </c>
      <c r="P9" s="17">
        <v>3.6048473296839002E-2</v>
      </c>
      <c r="Q9" s="17">
        <v>5.73322991722265E-2</v>
      </c>
      <c r="R9" s="17"/>
      <c r="S9" s="17">
        <v>7.0474825381988807E-2</v>
      </c>
      <c r="T9" s="17">
        <v>1.94633814757059E-2</v>
      </c>
      <c r="U9" s="17">
        <v>3.9386639107536398E-2</v>
      </c>
      <c r="V9" s="17">
        <v>5.0925785671623001E-2</v>
      </c>
      <c r="W9" s="17"/>
      <c r="X9" s="17">
        <v>3.6848013759250502E-2</v>
      </c>
      <c r="Y9" s="17">
        <v>8.9470892801063392E-3</v>
      </c>
      <c r="Z9" s="17">
        <v>0.16424958022408101</v>
      </c>
      <c r="AA9" s="17"/>
      <c r="AB9" s="17">
        <v>4.0873537985522103E-2</v>
      </c>
      <c r="AC9" s="17">
        <v>5.8569748385194603E-2</v>
      </c>
      <c r="AD9" s="17"/>
      <c r="AE9" s="17">
        <v>2.43396031014626E-2</v>
      </c>
      <c r="AF9" s="17">
        <v>5.1260396484514997E-2</v>
      </c>
      <c r="AG9" s="17"/>
      <c r="AH9" s="17">
        <v>3.3844977888500799E-2</v>
      </c>
      <c r="AI9" s="17">
        <v>4.4149430414641498E-2</v>
      </c>
      <c r="AJ9" s="17"/>
      <c r="AK9" s="17">
        <v>4.3551385584667E-2</v>
      </c>
      <c r="AL9" s="17">
        <v>6.1249674137985599E-2</v>
      </c>
      <c r="AM9" s="17">
        <v>4.1001980735154001E-2</v>
      </c>
      <c r="AN9" s="17">
        <v>3.0692137439535E-2</v>
      </c>
      <c r="AO9" s="17">
        <v>5.7146168253145002E-2</v>
      </c>
      <c r="AP9" s="17"/>
      <c r="AQ9" s="17">
        <v>3.0451097535223601E-2</v>
      </c>
      <c r="AR9" s="17">
        <v>5.11001396677171E-2</v>
      </c>
      <c r="AS9" s="17"/>
      <c r="AT9" s="17">
        <v>3.2404752038705402E-2</v>
      </c>
      <c r="AU9" s="17">
        <v>5.36315115688576E-2</v>
      </c>
      <c r="AV9" s="17"/>
      <c r="AW9" s="17">
        <v>1.53777140412793E-2</v>
      </c>
      <c r="AX9" s="17">
        <v>3.5928501932758997E-2</v>
      </c>
      <c r="AY9" s="17">
        <v>8.6023367889531202E-2</v>
      </c>
      <c r="AZ9" s="17">
        <v>6.0172982542677902E-2</v>
      </c>
      <c r="BA9" s="17">
        <v>3.1332531187664797E-2</v>
      </c>
      <c r="BB9" s="17"/>
      <c r="BC9" s="17">
        <v>4.7244475764881798E-2</v>
      </c>
      <c r="BD9" s="17"/>
      <c r="BE9" s="17">
        <v>3.1620923854796402E-2</v>
      </c>
      <c r="BF9" s="17">
        <v>0.103168301726244</v>
      </c>
      <c r="BG9" s="17">
        <v>5.4870890066815399E-2</v>
      </c>
      <c r="BH9" s="17">
        <v>3.8927134980034597E-2</v>
      </c>
      <c r="BI9" s="17"/>
      <c r="BJ9" s="17">
        <v>3.8997695428642898E-2</v>
      </c>
      <c r="BK9" s="17"/>
      <c r="BL9" s="17">
        <v>3.6207467774594299E-2</v>
      </c>
      <c r="BM9" s="17"/>
      <c r="BN9" s="17">
        <v>5.0430967280126998E-2</v>
      </c>
      <c r="BO9" s="17"/>
      <c r="BP9" s="17">
        <v>4.8858430763255398E-2</v>
      </c>
      <c r="BQ9" s="17">
        <v>3.3604068487208899E-2</v>
      </c>
    </row>
    <row r="10" spans="2:69" ht="29" x14ac:dyDescent="0.35">
      <c r="B10" s="18" t="s">
        <v>478</v>
      </c>
      <c r="C10" s="17">
        <v>4.6922730392450297E-2</v>
      </c>
      <c r="D10" s="17">
        <v>4.6888896462869797E-2</v>
      </c>
      <c r="E10" s="17">
        <v>4.7040589271559498E-2</v>
      </c>
      <c r="F10" s="17"/>
      <c r="G10" s="17">
        <v>2.1152610835094801E-2</v>
      </c>
      <c r="H10" s="17">
        <v>2.45471690283912E-2</v>
      </c>
      <c r="I10" s="17">
        <v>3.1804974048695603E-2</v>
      </c>
      <c r="J10" s="17">
        <v>1.9622301506353801E-2</v>
      </c>
      <c r="K10" s="17">
        <v>0.19581593026170899</v>
      </c>
      <c r="L10" s="17"/>
      <c r="M10" s="17">
        <v>2.3372040207586101E-2</v>
      </c>
      <c r="N10" s="17">
        <v>4.1867673570735703E-2</v>
      </c>
      <c r="O10" s="17">
        <v>6.2798738957352607E-2</v>
      </c>
      <c r="P10" s="17">
        <v>6.6264223332924505E-2</v>
      </c>
      <c r="Q10" s="17">
        <v>3.6573504305440603E-2</v>
      </c>
      <c r="R10" s="17"/>
      <c r="S10" s="17">
        <v>1.93906388423154E-2</v>
      </c>
      <c r="T10" s="17">
        <v>5.8691032844282898E-2</v>
      </c>
      <c r="U10" s="17">
        <v>0.10545290657152601</v>
      </c>
      <c r="V10" s="17">
        <v>3.75053665636709E-2</v>
      </c>
      <c r="W10" s="17"/>
      <c r="X10" s="17">
        <v>4.11884118771444E-2</v>
      </c>
      <c r="Y10" s="17">
        <v>0</v>
      </c>
      <c r="Z10" s="17">
        <v>0.14576940000265901</v>
      </c>
      <c r="AA10" s="17"/>
      <c r="AB10" s="17">
        <v>2.0743576261837302E-2</v>
      </c>
      <c r="AC10" s="17">
        <v>0.100738745572293</v>
      </c>
      <c r="AD10" s="17"/>
      <c r="AE10" s="17">
        <v>6.5273461015104894E-2</v>
      </c>
      <c r="AF10" s="17">
        <v>4.3215514749972601E-2</v>
      </c>
      <c r="AG10" s="17"/>
      <c r="AH10" s="17">
        <v>3.6891988388899399E-2</v>
      </c>
      <c r="AI10" s="17">
        <v>2.4427342703135901E-2</v>
      </c>
      <c r="AJ10" s="17"/>
      <c r="AK10" s="17">
        <v>0.13323703312761501</v>
      </c>
      <c r="AL10" s="17">
        <v>3.14467604759699E-2</v>
      </c>
      <c r="AM10" s="17">
        <v>3.2389651172988899E-2</v>
      </c>
      <c r="AN10" s="17">
        <v>3.39234841467475E-2</v>
      </c>
      <c r="AO10" s="17">
        <v>8.1755599421433706E-2</v>
      </c>
      <c r="AP10" s="17"/>
      <c r="AQ10" s="17">
        <v>1.6053711615670398E-2</v>
      </c>
      <c r="AR10" s="17">
        <v>5.5367140711779297E-2</v>
      </c>
      <c r="AS10" s="17"/>
      <c r="AT10" s="17">
        <v>1.8386692488728401E-2</v>
      </c>
      <c r="AU10" s="17">
        <v>6.0483478801741999E-2</v>
      </c>
      <c r="AV10" s="17"/>
      <c r="AW10" s="17">
        <v>0</v>
      </c>
      <c r="AX10" s="17">
        <v>3.3267833010629098E-2</v>
      </c>
      <c r="AY10" s="17">
        <v>4.30911778769002E-2</v>
      </c>
      <c r="AZ10" s="17">
        <v>6.9850969797296505E-2</v>
      </c>
      <c r="BA10" s="17">
        <v>5.0129297284538597E-2</v>
      </c>
      <c r="BB10" s="17"/>
      <c r="BC10" s="17">
        <v>5.5996036771365602E-2</v>
      </c>
      <c r="BD10" s="17"/>
      <c r="BE10" s="17">
        <v>2.6588150390485E-2</v>
      </c>
      <c r="BF10" s="17">
        <v>6.6474184092590399E-2</v>
      </c>
      <c r="BG10" s="17">
        <v>6.4434916362526101E-2</v>
      </c>
      <c r="BH10" s="17">
        <v>2.74024444931204E-2</v>
      </c>
      <c r="BI10" s="17"/>
      <c r="BJ10" s="17">
        <v>4.5920621938234298E-2</v>
      </c>
      <c r="BK10" s="17"/>
      <c r="BL10" s="17">
        <v>3.5824809836474E-2</v>
      </c>
      <c r="BM10" s="17"/>
      <c r="BN10" s="17">
        <v>4.6239030329128898E-2</v>
      </c>
      <c r="BO10" s="17"/>
      <c r="BP10" s="17">
        <v>4.7058065427433599E-2</v>
      </c>
      <c r="BQ10" s="17">
        <v>5.2749389389745098E-2</v>
      </c>
    </row>
    <row r="11" spans="2:69" ht="29" x14ac:dyDescent="0.35">
      <c r="B11" s="18" t="s">
        <v>479</v>
      </c>
      <c r="C11" s="17">
        <v>2.7589870381450599E-2</v>
      </c>
      <c r="D11" s="17">
        <v>4.1862527939115601E-2</v>
      </c>
      <c r="E11" s="17">
        <v>1.5463921952892999E-2</v>
      </c>
      <c r="F11" s="17"/>
      <c r="G11" s="17">
        <v>3.24957955036526E-2</v>
      </c>
      <c r="H11" s="17">
        <v>1.54366985083187E-2</v>
      </c>
      <c r="I11" s="17">
        <v>4.0775368696969003E-2</v>
      </c>
      <c r="J11" s="17">
        <v>2.53658629541939E-2</v>
      </c>
      <c r="K11" s="17">
        <v>1.99394861197301E-2</v>
      </c>
      <c r="L11" s="17"/>
      <c r="M11" s="17">
        <v>6.6844518014846005E-2</v>
      </c>
      <c r="N11" s="17">
        <v>2.6496501332333999E-2</v>
      </c>
      <c r="O11" s="17">
        <v>9.4162405498618203E-3</v>
      </c>
      <c r="P11" s="17">
        <v>3.0508574479264298E-2</v>
      </c>
      <c r="Q11" s="17">
        <v>2.8461795025493401E-2</v>
      </c>
      <c r="R11" s="17"/>
      <c r="S11" s="17">
        <v>5.2012611143059696E-3</v>
      </c>
      <c r="T11" s="17">
        <v>1.6590222544038399E-2</v>
      </c>
      <c r="U11" s="17">
        <v>3.4137265727899602E-2</v>
      </c>
      <c r="V11" s="17">
        <v>4.6748313465057097E-2</v>
      </c>
      <c r="W11" s="17"/>
      <c r="X11" s="17">
        <v>3.3930453533687302E-2</v>
      </c>
      <c r="Y11" s="17">
        <v>5.9480364062980398E-3</v>
      </c>
      <c r="Z11" s="17">
        <v>7.3877398330173304E-3</v>
      </c>
      <c r="AA11" s="17"/>
      <c r="AB11" s="17">
        <v>1.1805022499673801E-2</v>
      </c>
      <c r="AC11" s="17">
        <v>6.00384975975553E-2</v>
      </c>
      <c r="AD11" s="17"/>
      <c r="AE11" s="17">
        <v>4.2377678481729103E-2</v>
      </c>
      <c r="AF11" s="17">
        <v>2.45940145705301E-2</v>
      </c>
      <c r="AG11" s="17"/>
      <c r="AH11" s="17">
        <v>2.5548916961074499E-2</v>
      </c>
      <c r="AI11" s="17">
        <v>2.5713059142844E-2</v>
      </c>
      <c r="AJ11" s="17"/>
      <c r="AK11" s="17">
        <v>7.1592161949604993E-2</v>
      </c>
      <c r="AL11" s="17">
        <v>2.0542159192969901E-2</v>
      </c>
      <c r="AM11" s="17">
        <v>2.5316597734416999E-2</v>
      </c>
      <c r="AN11" s="17">
        <v>1.99919212753214E-2</v>
      </c>
      <c r="AO11" s="17">
        <v>2.1106255021167399E-2</v>
      </c>
      <c r="AP11" s="17"/>
      <c r="AQ11" s="17">
        <v>1.6580823661135901E-2</v>
      </c>
      <c r="AR11" s="17">
        <v>3.0601462955974899E-2</v>
      </c>
      <c r="AS11" s="17"/>
      <c r="AT11" s="17">
        <v>2.2930195563588499E-2</v>
      </c>
      <c r="AU11" s="17">
        <v>3.05999597526341E-2</v>
      </c>
      <c r="AV11" s="17"/>
      <c r="AW11" s="17">
        <v>2.31612139081144E-2</v>
      </c>
      <c r="AX11" s="17">
        <v>1.8333533994631199E-2</v>
      </c>
      <c r="AY11" s="17">
        <v>2.70330091257363E-2</v>
      </c>
      <c r="AZ11" s="17">
        <v>3.6841428219759803E-2</v>
      </c>
      <c r="BA11" s="17">
        <v>0</v>
      </c>
      <c r="BB11" s="17"/>
      <c r="BC11" s="17">
        <v>1.8037732186346401E-2</v>
      </c>
      <c r="BD11" s="17"/>
      <c r="BE11" s="17">
        <v>1.2637355131364599E-2</v>
      </c>
      <c r="BF11" s="17">
        <v>4.5538731602501499E-2</v>
      </c>
      <c r="BG11" s="17">
        <v>2.6739216483130199E-2</v>
      </c>
      <c r="BH11" s="17">
        <v>2.2337516589712999E-2</v>
      </c>
      <c r="BI11" s="17"/>
      <c r="BJ11" s="17">
        <v>2.5282551357422099E-2</v>
      </c>
      <c r="BK11" s="17"/>
      <c r="BL11" s="17">
        <v>3.01267526731363E-2</v>
      </c>
      <c r="BM11" s="17"/>
      <c r="BN11" s="17">
        <v>3.6829542776030601E-2</v>
      </c>
      <c r="BO11" s="17"/>
      <c r="BP11" s="17">
        <v>2.39182887415385E-2</v>
      </c>
      <c r="BQ11" s="17">
        <v>5.2150660486332601E-2</v>
      </c>
    </row>
    <row r="12" spans="2:69" ht="29" x14ac:dyDescent="0.35">
      <c r="B12" s="18" t="s">
        <v>480</v>
      </c>
      <c r="C12" s="17">
        <v>0.21535483912547099</v>
      </c>
      <c r="D12" s="17">
        <v>0.22865195725608101</v>
      </c>
      <c r="E12" s="17">
        <v>0.20441737799687401</v>
      </c>
      <c r="F12" s="17"/>
      <c r="G12" s="17">
        <v>0.21059848640787299</v>
      </c>
      <c r="H12" s="17">
        <v>0.22031032502002301</v>
      </c>
      <c r="I12" s="17">
        <v>0.23257465033962499</v>
      </c>
      <c r="J12" s="17">
        <v>0.239503192168984</v>
      </c>
      <c r="K12" s="17">
        <v>0.161233855727522</v>
      </c>
      <c r="L12" s="17"/>
      <c r="M12" s="17">
        <v>0.236456902240476</v>
      </c>
      <c r="N12" s="17">
        <v>0.221545640734851</v>
      </c>
      <c r="O12" s="17">
        <v>0.20750650987487701</v>
      </c>
      <c r="P12" s="17">
        <v>0.23078206689286701</v>
      </c>
      <c r="Q12" s="17">
        <v>0.18618781686167199</v>
      </c>
      <c r="R12" s="17"/>
      <c r="S12" s="17">
        <v>0.11949943133881399</v>
      </c>
      <c r="T12" s="17">
        <v>0.20312149757359399</v>
      </c>
      <c r="U12" s="17">
        <v>0.204773441872974</v>
      </c>
      <c r="V12" s="17">
        <v>0.31799000458744098</v>
      </c>
      <c r="W12" s="17"/>
      <c r="X12" s="17">
        <v>0.211941119830412</v>
      </c>
      <c r="Y12" s="17">
        <v>0.30892448613453299</v>
      </c>
      <c r="Z12" s="17">
        <v>0.12696682590208</v>
      </c>
      <c r="AA12" s="17"/>
      <c r="AB12" s="17">
        <v>0.19306547830755799</v>
      </c>
      <c r="AC12" s="17">
        <v>0.26117467631887897</v>
      </c>
      <c r="AD12" s="17"/>
      <c r="AE12" s="17">
        <v>0.228834981581267</v>
      </c>
      <c r="AF12" s="17">
        <v>0.212780606336293</v>
      </c>
      <c r="AG12" s="17"/>
      <c r="AH12" s="17">
        <v>0.237874715696273</v>
      </c>
      <c r="AI12" s="17">
        <v>0.15827896288361501</v>
      </c>
      <c r="AJ12" s="17"/>
      <c r="AK12" s="17">
        <v>0.170873154362427</v>
      </c>
      <c r="AL12" s="17">
        <v>0.22167896666293199</v>
      </c>
      <c r="AM12" s="17">
        <v>0.22130760110825801</v>
      </c>
      <c r="AN12" s="17">
        <v>0.23024162221598199</v>
      </c>
      <c r="AO12" s="17">
        <v>0.192769427093824</v>
      </c>
      <c r="AP12" s="17"/>
      <c r="AQ12" s="17">
        <v>0.25720593973789102</v>
      </c>
      <c r="AR12" s="17">
        <v>0.20390621264199399</v>
      </c>
      <c r="AS12" s="17"/>
      <c r="AT12" s="17">
        <v>0.253121318639558</v>
      </c>
      <c r="AU12" s="17">
        <v>0.198965587338854</v>
      </c>
      <c r="AV12" s="17"/>
      <c r="AW12" s="17">
        <v>0.208287065755941</v>
      </c>
      <c r="AX12" s="17">
        <v>0.16203907771718701</v>
      </c>
      <c r="AY12" s="17">
        <v>0.30393540762596299</v>
      </c>
      <c r="AZ12" s="17">
        <v>0.31768314927770802</v>
      </c>
      <c r="BA12" s="17">
        <v>0.136034548833847</v>
      </c>
      <c r="BB12" s="17"/>
      <c r="BC12" s="17">
        <v>0.141631141430658</v>
      </c>
      <c r="BD12" s="17"/>
      <c r="BE12" s="17">
        <v>0.17070030206060399</v>
      </c>
      <c r="BF12" s="17">
        <v>0.38178576856122698</v>
      </c>
      <c r="BG12" s="17">
        <v>0.28353361875162503</v>
      </c>
      <c r="BH12" s="17">
        <v>0.124763886644859</v>
      </c>
      <c r="BI12" s="17"/>
      <c r="BJ12" s="17">
        <v>0.21641496662523399</v>
      </c>
      <c r="BK12" s="17"/>
      <c r="BL12" s="17">
        <v>0.24143867937480901</v>
      </c>
      <c r="BM12" s="17"/>
      <c r="BN12" s="17">
        <v>0.21653106427435501</v>
      </c>
      <c r="BO12" s="17"/>
      <c r="BP12" s="17">
        <v>0.19807079431719199</v>
      </c>
      <c r="BQ12" s="17">
        <v>0.30739575264451802</v>
      </c>
    </row>
    <row r="13" spans="2:69" ht="29" x14ac:dyDescent="0.35">
      <c r="B13" s="18" t="s">
        <v>481</v>
      </c>
      <c r="C13" s="17">
        <v>0.636637692919235</v>
      </c>
      <c r="D13" s="17">
        <v>0.62673099169176605</v>
      </c>
      <c r="E13" s="17">
        <v>0.64440155167051605</v>
      </c>
      <c r="F13" s="17"/>
      <c r="G13" s="17">
        <v>0.67568103149070702</v>
      </c>
      <c r="H13" s="17">
        <v>0.67518251080458602</v>
      </c>
      <c r="I13" s="17">
        <v>0.64498016099271505</v>
      </c>
      <c r="J13" s="17">
        <v>0.663345627421419</v>
      </c>
      <c r="K13" s="17">
        <v>0.442737291855126</v>
      </c>
      <c r="L13" s="17"/>
      <c r="M13" s="17">
        <v>0.58597339384518299</v>
      </c>
      <c r="N13" s="17">
        <v>0.63083631631310599</v>
      </c>
      <c r="O13" s="17">
        <v>0.64496477642656802</v>
      </c>
      <c r="P13" s="17">
        <v>0.62005754205723396</v>
      </c>
      <c r="Q13" s="17">
        <v>0.68095117102754998</v>
      </c>
      <c r="R13" s="17"/>
      <c r="S13" s="17">
        <v>0.78176167283364695</v>
      </c>
      <c r="T13" s="17">
        <v>0.66377652404190901</v>
      </c>
      <c r="U13" s="17">
        <v>0.58426588370245502</v>
      </c>
      <c r="V13" s="17">
        <v>0.52780750174635505</v>
      </c>
      <c r="W13" s="17"/>
      <c r="X13" s="17">
        <v>0.64668333489532004</v>
      </c>
      <c r="Y13" s="17">
        <v>0.648738245609632</v>
      </c>
      <c r="Z13" s="17">
        <v>0.54841886892193703</v>
      </c>
      <c r="AA13" s="17"/>
      <c r="AB13" s="17">
        <v>0.70482339660042304</v>
      </c>
      <c r="AC13" s="17">
        <v>0.49646957113626</v>
      </c>
      <c r="AD13" s="17"/>
      <c r="AE13" s="17">
        <v>0.60689744548605495</v>
      </c>
      <c r="AF13" s="17">
        <v>0.64323297649215305</v>
      </c>
      <c r="AG13" s="17"/>
      <c r="AH13" s="17">
        <v>0.63915877959192202</v>
      </c>
      <c r="AI13" s="17">
        <v>0.71753124997041295</v>
      </c>
      <c r="AJ13" s="17"/>
      <c r="AK13" s="17">
        <v>0.55986684654712504</v>
      </c>
      <c r="AL13" s="17">
        <v>0.62514392869175495</v>
      </c>
      <c r="AM13" s="17">
        <v>0.65186949075378997</v>
      </c>
      <c r="AN13" s="17">
        <v>0.67845320260909003</v>
      </c>
      <c r="AO13" s="17">
        <v>0.62309416625730996</v>
      </c>
      <c r="AP13" s="17"/>
      <c r="AQ13" s="17">
        <v>0.64811576182017405</v>
      </c>
      <c r="AR13" s="17">
        <v>0.63349779643681203</v>
      </c>
      <c r="AS13" s="17"/>
      <c r="AT13" s="17">
        <v>0.63799714228113802</v>
      </c>
      <c r="AU13" s="17">
        <v>0.63608006775623505</v>
      </c>
      <c r="AV13" s="17"/>
      <c r="AW13" s="17">
        <v>0.71054926275067998</v>
      </c>
      <c r="AX13" s="17">
        <v>0.72851774314097395</v>
      </c>
      <c r="AY13" s="17">
        <v>0.48934726616051699</v>
      </c>
      <c r="AZ13" s="17">
        <v>0.50369546572750001</v>
      </c>
      <c r="BA13" s="17">
        <v>0.77565232722748101</v>
      </c>
      <c r="BB13" s="17"/>
      <c r="BC13" s="17">
        <v>0.72776635316398597</v>
      </c>
      <c r="BD13" s="17"/>
      <c r="BE13" s="17">
        <v>0.73888917598998805</v>
      </c>
      <c r="BF13" s="17">
        <v>0.35832773162196901</v>
      </c>
      <c r="BG13" s="17">
        <v>0.55962792957083596</v>
      </c>
      <c r="BH13" s="17">
        <v>0.78283905439118395</v>
      </c>
      <c r="BI13" s="17"/>
      <c r="BJ13" s="17">
        <v>0.64810925809984599</v>
      </c>
      <c r="BK13" s="17"/>
      <c r="BL13" s="17">
        <v>0.625650200388157</v>
      </c>
      <c r="BM13" s="17"/>
      <c r="BN13" s="17">
        <v>0.61365976808701705</v>
      </c>
      <c r="BO13" s="17"/>
      <c r="BP13" s="17">
        <v>0.659725271108763</v>
      </c>
      <c r="BQ13" s="17">
        <v>0.50607251043577095</v>
      </c>
    </row>
    <row r="14" spans="2:69" x14ac:dyDescent="0.35">
      <c r="B14" s="18" t="s">
        <v>141</v>
      </c>
      <c r="C14" s="19">
        <v>2.6830081754629701E-2</v>
      </c>
      <c r="D14" s="19">
        <v>1.41340237438419E-2</v>
      </c>
      <c r="E14" s="19">
        <v>3.7713990863219603E-2</v>
      </c>
      <c r="F14" s="19"/>
      <c r="G14" s="19">
        <v>2.6837650977168601E-2</v>
      </c>
      <c r="H14" s="19">
        <v>4.0595880606461202E-2</v>
      </c>
      <c r="I14" s="19">
        <v>1.7040615684977001E-2</v>
      </c>
      <c r="J14" s="19">
        <v>2.4405535832021399E-2</v>
      </c>
      <c r="K14" s="19">
        <v>2.0636581702765701E-2</v>
      </c>
      <c r="L14" s="19"/>
      <c r="M14" s="19">
        <v>7.8436289735858797E-2</v>
      </c>
      <c r="N14" s="19">
        <v>3.0663919554239399E-2</v>
      </c>
      <c r="O14" s="19">
        <v>1.7192493955019299E-2</v>
      </c>
      <c r="P14" s="19">
        <v>1.6339119940871099E-2</v>
      </c>
      <c r="Q14" s="19">
        <v>1.0493413607618201E-2</v>
      </c>
      <c r="R14" s="19"/>
      <c r="S14" s="19">
        <v>3.6721704889283199E-3</v>
      </c>
      <c r="T14" s="19">
        <v>3.8357341520469997E-2</v>
      </c>
      <c r="U14" s="19">
        <v>3.1983863017609103E-2</v>
      </c>
      <c r="V14" s="19">
        <v>1.90230279658531E-2</v>
      </c>
      <c r="W14" s="19"/>
      <c r="X14" s="19">
        <v>2.94086661041855E-2</v>
      </c>
      <c r="Y14" s="19">
        <v>2.7442142569431501E-2</v>
      </c>
      <c r="Z14" s="19">
        <v>7.2075851162259697E-3</v>
      </c>
      <c r="AA14" s="19"/>
      <c r="AB14" s="19">
        <v>2.86889883449859E-2</v>
      </c>
      <c r="AC14" s="19">
        <v>2.3008760989817901E-2</v>
      </c>
      <c r="AD14" s="19"/>
      <c r="AE14" s="19">
        <v>3.2276830334381397E-2</v>
      </c>
      <c r="AF14" s="19">
        <v>2.4916491366536401E-2</v>
      </c>
      <c r="AG14" s="19"/>
      <c r="AH14" s="19">
        <v>2.6680621473330099E-2</v>
      </c>
      <c r="AI14" s="19">
        <v>2.9899954885350199E-2</v>
      </c>
      <c r="AJ14" s="19"/>
      <c r="AK14" s="19">
        <v>2.0879418428560999E-2</v>
      </c>
      <c r="AL14" s="19">
        <v>3.9938510838388501E-2</v>
      </c>
      <c r="AM14" s="19">
        <v>2.8114678495392301E-2</v>
      </c>
      <c r="AN14" s="19">
        <v>6.6976323133229997E-3</v>
      </c>
      <c r="AO14" s="19">
        <v>2.41283839531196E-2</v>
      </c>
      <c r="AP14" s="19"/>
      <c r="AQ14" s="19">
        <v>3.1592665629904801E-2</v>
      </c>
      <c r="AR14" s="19">
        <v>2.5527247585721901E-2</v>
      </c>
      <c r="AS14" s="19"/>
      <c r="AT14" s="19">
        <v>3.5159898988282402E-2</v>
      </c>
      <c r="AU14" s="19">
        <v>2.0239394781677501E-2</v>
      </c>
      <c r="AV14" s="19"/>
      <c r="AW14" s="19">
        <v>4.2624743543984898E-2</v>
      </c>
      <c r="AX14" s="19">
        <v>2.1913310203819598E-2</v>
      </c>
      <c r="AY14" s="19">
        <v>5.0569771321352E-2</v>
      </c>
      <c r="AZ14" s="19">
        <v>1.17560044350587E-2</v>
      </c>
      <c r="BA14" s="19">
        <v>6.85129546646849E-3</v>
      </c>
      <c r="BB14" s="19"/>
      <c r="BC14" s="19">
        <v>9.3242606827623597E-3</v>
      </c>
      <c r="BD14" s="19"/>
      <c r="BE14" s="19">
        <v>1.9564092572762599E-2</v>
      </c>
      <c r="BF14" s="19">
        <v>4.47052823954684E-2</v>
      </c>
      <c r="BG14" s="19">
        <v>1.07934287650676E-2</v>
      </c>
      <c r="BH14" s="19">
        <v>3.7299629010886298E-3</v>
      </c>
      <c r="BI14" s="19"/>
      <c r="BJ14" s="19">
        <v>2.5274906550620799E-2</v>
      </c>
      <c r="BK14" s="19"/>
      <c r="BL14" s="19">
        <v>3.0752089952828798E-2</v>
      </c>
      <c r="BM14" s="19"/>
      <c r="BN14" s="19">
        <v>3.6309627253341498E-2</v>
      </c>
      <c r="BO14" s="19"/>
      <c r="BP14" s="19">
        <v>2.2369149641817802E-2</v>
      </c>
      <c r="BQ14" s="19">
        <v>4.80276185564254E-2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490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3.5171862889306099E-2</v>
      </c>
      <c r="D9" s="17">
        <v>4.14952750670598E-2</v>
      </c>
      <c r="E9" s="17">
        <v>2.9843058772984699E-2</v>
      </c>
      <c r="F9" s="17"/>
      <c r="G9" s="17">
        <v>2.0150469038188502E-2</v>
      </c>
      <c r="H9" s="17">
        <v>1.0376424511928901E-2</v>
      </c>
      <c r="I9" s="17">
        <v>3.4675542107015997E-2</v>
      </c>
      <c r="J9" s="17">
        <v>1.38787400585138E-2</v>
      </c>
      <c r="K9" s="17">
        <v>0.135275718279777</v>
      </c>
      <c r="L9" s="17"/>
      <c r="M9" s="17">
        <v>4.4178775944075099E-2</v>
      </c>
      <c r="N9" s="17">
        <v>2.00880486654435E-2</v>
      </c>
      <c r="O9" s="17">
        <v>6.4160223002921804E-2</v>
      </c>
      <c r="P9" s="17">
        <v>1.1535670435175401E-2</v>
      </c>
      <c r="Q9" s="17">
        <v>5.10126970203615E-2</v>
      </c>
      <c r="R9" s="17"/>
      <c r="S9" s="17">
        <v>3.9785265652544997E-2</v>
      </c>
      <c r="T9" s="17">
        <v>3.26926620752351E-2</v>
      </c>
      <c r="U9" s="17">
        <v>5.0503983685886399E-2</v>
      </c>
      <c r="V9" s="17">
        <v>2.0680171335717999E-2</v>
      </c>
      <c r="W9" s="17"/>
      <c r="X9" s="17">
        <v>2.0567789653580498E-2</v>
      </c>
      <c r="Y9" s="17">
        <v>2.1814112107628899E-2</v>
      </c>
      <c r="Z9" s="17">
        <v>0.158291705017332</v>
      </c>
      <c r="AA9" s="17"/>
      <c r="AB9" s="17">
        <v>2.0744150400244299E-2</v>
      </c>
      <c r="AC9" s="17">
        <v>6.4830651345492804E-2</v>
      </c>
      <c r="AD9" s="17"/>
      <c r="AE9" s="17">
        <v>2.7940539536619999E-2</v>
      </c>
      <c r="AF9" s="17">
        <v>3.66769459197041E-2</v>
      </c>
      <c r="AG9" s="17"/>
      <c r="AH9" s="17">
        <v>2.1000872973846299E-2</v>
      </c>
      <c r="AI9" s="17">
        <v>2.65301041475593E-2</v>
      </c>
      <c r="AJ9" s="17"/>
      <c r="AK9" s="17">
        <v>8.3172740447790897E-2</v>
      </c>
      <c r="AL9" s="17">
        <v>3.9402287503681799E-2</v>
      </c>
      <c r="AM9" s="17">
        <v>3.4961295158852601E-2</v>
      </c>
      <c r="AN9" s="17">
        <v>5.7038677615385402E-3</v>
      </c>
      <c r="AO9" s="17">
        <v>1.9591300608145901E-2</v>
      </c>
      <c r="AP9" s="17"/>
      <c r="AQ9" s="17">
        <v>2.5369079978226902E-2</v>
      </c>
      <c r="AR9" s="17">
        <v>3.7853474565111199E-2</v>
      </c>
      <c r="AS9" s="17"/>
      <c r="AT9" s="17">
        <v>2.8315508116840901E-2</v>
      </c>
      <c r="AU9" s="17">
        <v>3.9441547388537598E-2</v>
      </c>
      <c r="AV9" s="17"/>
      <c r="AW9" s="17">
        <v>1.23043108516142E-2</v>
      </c>
      <c r="AX9" s="17">
        <v>9.1616331752658996E-3</v>
      </c>
      <c r="AY9" s="17">
        <v>9.4452263274381706E-2</v>
      </c>
      <c r="AZ9" s="17">
        <v>1.3182314934656001E-2</v>
      </c>
      <c r="BA9" s="17">
        <v>9.8992049987121494E-3</v>
      </c>
      <c r="BB9" s="17"/>
      <c r="BC9" s="17">
        <v>3.9068404379505102E-2</v>
      </c>
      <c r="BD9" s="17"/>
      <c r="BE9" s="17">
        <v>8.5908616984148797E-3</v>
      </c>
      <c r="BF9" s="17">
        <v>0.124936788600587</v>
      </c>
      <c r="BG9" s="17">
        <v>6.05147684282859E-3</v>
      </c>
      <c r="BH9" s="17">
        <v>2.9576031121028402E-2</v>
      </c>
      <c r="BI9" s="17"/>
      <c r="BJ9" s="17">
        <v>2.44724155653912E-2</v>
      </c>
      <c r="BK9" s="17"/>
      <c r="BL9" s="17">
        <v>2.2145436533246202E-2</v>
      </c>
      <c r="BM9" s="17"/>
      <c r="BN9" s="17">
        <v>5.9532141574256098E-2</v>
      </c>
      <c r="BO9" s="17"/>
      <c r="BP9" s="17">
        <v>3.8226602812495902E-2</v>
      </c>
      <c r="BQ9" s="17">
        <v>2.2899858536213399E-2</v>
      </c>
    </row>
    <row r="10" spans="2:69" ht="29" x14ac:dyDescent="0.35">
      <c r="B10" s="18" t="s">
        <v>478</v>
      </c>
      <c r="C10" s="17">
        <v>4.9289438958738503E-2</v>
      </c>
      <c r="D10" s="17">
        <v>6.8188447527985793E-2</v>
      </c>
      <c r="E10" s="17">
        <v>3.3257168637143598E-2</v>
      </c>
      <c r="F10" s="17"/>
      <c r="G10" s="17">
        <v>2.7507390459706901E-2</v>
      </c>
      <c r="H10" s="17">
        <v>3.06175204974879E-2</v>
      </c>
      <c r="I10" s="17">
        <v>3.2947875988960103E-2</v>
      </c>
      <c r="J10" s="17">
        <v>4.59484915827202E-2</v>
      </c>
      <c r="K10" s="17">
        <v>0.15959168054341599</v>
      </c>
      <c r="L10" s="17"/>
      <c r="M10" s="17">
        <v>5.78987172170638E-2</v>
      </c>
      <c r="N10" s="17">
        <v>4.4417639937456899E-2</v>
      </c>
      <c r="O10" s="17">
        <v>4.85059311463409E-2</v>
      </c>
      <c r="P10" s="17">
        <v>7.5348269862937994E-2</v>
      </c>
      <c r="Q10" s="17">
        <v>3.5650103757298698E-2</v>
      </c>
      <c r="R10" s="17"/>
      <c r="S10" s="17">
        <v>9.5668471971740703E-3</v>
      </c>
      <c r="T10" s="17">
        <v>4.3376745739480901E-2</v>
      </c>
      <c r="U10" s="17">
        <v>9.4834529685394603E-2</v>
      </c>
      <c r="V10" s="17">
        <v>6.6289153460744099E-2</v>
      </c>
      <c r="W10" s="17"/>
      <c r="X10" s="17">
        <v>4.01013062902663E-2</v>
      </c>
      <c r="Y10" s="17">
        <v>6.2095193950697597E-2</v>
      </c>
      <c r="Z10" s="17">
        <v>0.10104900006975399</v>
      </c>
      <c r="AA10" s="17"/>
      <c r="AB10" s="17">
        <v>2.9991345526568399E-2</v>
      </c>
      <c r="AC10" s="17">
        <v>8.8960181714832803E-2</v>
      </c>
      <c r="AD10" s="17"/>
      <c r="AE10" s="17">
        <v>0.106745121252789</v>
      </c>
      <c r="AF10" s="17">
        <v>3.7601809074582201E-2</v>
      </c>
      <c r="AG10" s="17"/>
      <c r="AH10" s="17">
        <v>3.6870447874801801E-2</v>
      </c>
      <c r="AI10" s="17">
        <v>2.6470253400172099E-2</v>
      </c>
      <c r="AJ10" s="17"/>
      <c r="AK10" s="17">
        <v>0.12519716520169599</v>
      </c>
      <c r="AL10" s="17">
        <v>5.53167812981687E-2</v>
      </c>
      <c r="AM10" s="17">
        <v>3.9590879598981797E-2</v>
      </c>
      <c r="AN10" s="17">
        <v>3.4859144654462701E-2</v>
      </c>
      <c r="AO10" s="17">
        <v>0</v>
      </c>
      <c r="AP10" s="17"/>
      <c r="AQ10" s="17">
        <v>2.39753535367133E-2</v>
      </c>
      <c r="AR10" s="17">
        <v>5.6214263026127399E-2</v>
      </c>
      <c r="AS10" s="17"/>
      <c r="AT10" s="17">
        <v>4.3989681284053402E-2</v>
      </c>
      <c r="AU10" s="17">
        <v>5.3239394407067701E-2</v>
      </c>
      <c r="AV10" s="17"/>
      <c r="AW10" s="17">
        <v>1.23043108516142E-2</v>
      </c>
      <c r="AX10" s="17">
        <v>2.1071102881635599E-2</v>
      </c>
      <c r="AY10" s="17">
        <v>8.0540575693797994E-2</v>
      </c>
      <c r="AZ10" s="17">
        <v>7.1042937357559705E-2</v>
      </c>
      <c r="BA10" s="17">
        <v>5.6929070658726197E-2</v>
      </c>
      <c r="BB10" s="17"/>
      <c r="BC10" s="17">
        <v>4.7396257566945398E-2</v>
      </c>
      <c r="BD10" s="17"/>
      <c r="BE10" s="17">
        <v>2.7153220126669101E-2</v>
      </c>
      <c r="BF10" s="17">
        <v>0.12933919695024099</v>
      </c>
      <c r="BG10" s="17">
        <v>5.71640964475797E-2</v>
      </c>
      <c r="BH10" s="17">
        <v>3.7179149429594098E-2</v>
      </c>
      <c r="BI10" s="17"/>
      <c r="BJ10" s="17">
        <v>4.7912698632947497E-2</v>
      </c>
      <c r="BK10" s="17"/>
      <c r="BL10" s="17">
        <v>3.5989935734674197E-2</v>
      </c>
      <c r="BM10" s="17"/>
      <c r="BN10" s="17">
        <v>4.9693548353622399E-2</v>
      </c>
      <c r="BO10" s="17"/>
      <c r="BP10" s="17">
        <v>4.9055999396639398E-2</v>
      </c>
      <c r="BQ10" s="17">
        <v>3.4752040998852901E-2</v>
      </c>
    </row>
    <row r="11" spans="2:69" ht="29" x14ac:dyDescent="0.35">
      <c r="B11" s="18" t="s">
        <v>479</v>
      </c>
      <c r="C11" s="17">
        <v>0.62031367318278896</v>
      </c>
      <c r="D11" s="17">
        <v>0.61108978501259104</v>
      </c>
      <c r="E11" s="17">
        <v>0.62936047419128005</v>
      </c>
      <c r="F11" s="17"/>
      <c r="G11" s="17">
        <v>0.66771877661787005</v>
      </c>
      <c r="H11" s="17">
        <v>0.61371959054357195</v>
      </c>
      <c r="I11" s="17">
        <v>0.66730207923930895</v>
      </c>
      <c r="J11" s="17">
        <v>0.62283723347360398</v>
      </c>
      <c r="K11" s="17">
        <v>0.452768322739383</v>
      </c>
      <c r="L11" s="17"/>
      <c r="M11" s="17">
        <v>0.52192625444144602</v>
      </c>
      <c r="N11" s="17">
        <v>0.639498764286207</v>
      </c>
      <c r="O11" s="17">
        <v>0.59412934822291397</v>
      </c>
      <c r="P11" s="17">
        <v>0.65808421401613204</v>
      </c>
      <c r="Q11" s="17">
        <v>0.62727071062024498</v>
      </c>
      <c r="R11" s="17"/>
      <c r="S11" s="17">
        <v>0.68300293264957601</v>
      </c>
      <c r="T11" s="17">
        <v>0.60120327180856703</v>
      </c>
      <c r="U11" s="17">
        <v>0.59773290207056895</v>
      </c>
      <c r="V11" s="17">
        <v>0.65022810823273103</v>
      </c>
      <c r="W11" s="17"/>
      <c r="X11" s="17">
        <v>0.64456951730413203</v>
      </c>
      <c r="Y11" s="17">
        <v>0.58321393081714201</v>
      </c>
      <c r="Z11" s="17">
        <v>0.48766425612622699</v>
      </c>
      <c r="AA11" s="17"/>
      <c r="AB11" s="17">
        <v>0.63667477923943305</v>
      </c>
      <c r="AC11" s="17">
        <v>0.58668044242558404</v>
      </c>
      <c r="AD11" s="17"/>
      <c r="AE11" s="17">
        <v>0.58516094003404595</v>
      </c>
      <c r="AF11" s="17">
        <v>0.62800034067557498</v>
      </c>
      <c r="AG11" s="17"/>
      <c r="AH11" s="17">
        <v>0.64812589244704</v>
      </c>
      <c r="AI11" s="17">
        <v>0.60584744669928803</v>
      </c>
      <c r="AJ11" s="17"/>
      <c r="AK11" s="17">
        <v>0.49865344437709402</v>
      </c>
      <c r="AL11" s="17">
        <v>0.62085741943912198</v>
      </c>
      <c r="AM11" s="17">
        <v>0.61774942940254196</v>
      </c>
      <c r="AN11" s="17">
        <v>0.687207751672815</v>
      </c>
      <c r="AO11" s="17">
        <v>0.64908008239008697</v>
      </c>
      <c r="AP11" s="17"/>
      <c r="AQ11" s="17">
        <v>0.61733983355571598</v>
      </c>
      <c r="AR11" s="17">
        <v>0.62112718533931399</v>
      </c>
      <c r="AS11" s="17"/>
      <c r="AT11" s="17">
        <v>0.60729318507268104</v>
      </c>
      <c r="AU11" s="17">
        <v>0.62513398473088899</v>
      </c>
      <c r="AV11" s="17"/>
      <c r="AW11" s="17">
        <v>0.54748235699304704</v>
      </c>
      <c r="AX11" s="17">
        <v>0.63221552016404203</v>
      </c>
      <c r="AY11" s="17">
        <v>0.60969540281215195</v>
      </c>
      <c r="AZ11" s="17">
        <v>0.67200398522321403</v>
      </c>
      <c r="BA11" s="17">
        <v>0.56995656288934704</v>
      </c>
      <c r="BB11" s="17"/>
      <c r="BC11" s="17">
        <v>0.61248002586189099</v>
      </c>
      <c r="BD11" s="17"/>
      <c r="BE11" s="17">
        <v>0.63771508306941405</v>
      </c>
      <c r="BF11" s="17">
        <v>0.58441107922112701</v>
      </c>
      <c r="BG11" s="17">
        <v>0.66567311291583597</v>
      </c>
      <c r="BH11" s="17">
        <v>0.60633682569672898</v>
      </c>
      <c r="BI11" s="17"/>
      <c r="BJ11" s="17">
        <v>0.62522788732933499</v>
      </c>
      <c r="BK11" s="17"/>
      <c r="BL11" s="17">
        <v>0.62211327697875596</v>
      </c>
      <c r="BM11" s="17"/>
      <c r="BN11" s="17">
        <v>0.62204570528178305</v>
      </c>
      <c r="BO11" s="17"/>
      <c r="BP11" s="17">
        <v>0.61306114750686103</v>
      </c>
      <c r="BQ11" s="17">
        <v>0.68673898922697696</v>
      </c>
    </row>
    <row r="12" spans="2:69" ht="29" x14ac:dyDescent="0.35">
      <c r="B12" s="18" t="s">
        <v>480</v>
      </c>
      <c r="C12" s="17">
        <v>0.105715016506404</v>
      </c>
      <c r="D12" s="17">
        <v>0.13623453034210001</v>
      </c>
      <c r="E12" s="17">
        <v>7.9874457911345897E-2</v>
      </c>
      <c r="F12" s="17"/>
      <c r="G12" s="17">
        <v>8.6752983527296906E-2</v>
      </c>
      <c r="H12" s="17">
        <v>0.115623122812299</v>
      </c>
      <c r="I12" s="17">
        <v>0.114127202326867</v>
      </c>
      <c r="J12" s="17">
        <v>0.11640728834113601</v>
      </c>
      <c r="K12" s="17">
        <v>0.101040737737109</v>
      </c>
      <c r="L12" s="17"/>
      <c r="M12" s="17">
        <v>0.13648942819021101</v>
      </c>
      <c r="N12" s="17">
        <v>0.11589005395629901</v>
      </c>
      <c r="O12" s="17">
        <v>0.101421080731962</v>
      </c>
      <c r="P12" s="17">
        <v>7.66244509863446E-2</v>
      </c>
      <c r="Q12" s="17">
        <v>9.4499480486680401E-2</v>
      </c>
      <c r="R12" s="17"/>
      <c r="S12" s="17">
        <v>6.6907553093786098E-2</v>
      </c>
      <c r="T12" s="17">
        <v>0.14612240007209701</v>
      </c>
      <c r="U12" s="17">
        <v>7.5144804164883006E-2</v>
      </c>
      <c r="V12" s="17">
        <v>0.13830491858654101</v>
      </c>
      <c r="W12" s="17"/>
      <c r="X12" s="17">
        <v>0.10709628164075601</v>
      </c>
      <c r="Y12" s="17">
        <v>0.12617608556979901</v>
      </c>
      <c r="Z12" s="17">
        <v>7.0807282471608293E-2</v>
      </c>
      <c r="AA12" s="17"/>
      <c r="AB12" s="17">
        <v>9.5292659590093795E-2</v>
      </c>
      <c r="AC12" s="17">
        <v>0.127140067721561</v>
      </c>
      <c r="AD12" s="17"/>
      <c r="AE12" s="17">
        <v>8.3361390394039503E-2</v>
      </c>
      <c r="AF12" s="17">
        <v>0.110365083302523</v>
      </c>
      <c r="AG12" s="17"/>
      <c r="AH12" s="17">
        <v>0.11264676671105001</v>
      </c>
      <c r="AI12" s="17">
        <v>8.5725621004937205E-2</v>
      </c>
      <c r="AJ12" s="17"/>
      <c r="AK12" s="17">
        <v>0.10623144559884</v>
      </c>
      <c r="AL12" s="17">
        <v>8.4350050294155404E-2</v>
      </c>
      <c r="AM12" s="17">
        <v>0.125963506540061</v>
      </c>
      <c r="AN12" s="17">
        <v>8.4657227425577006E-2</v>
      </c>
      <c r="AO12" s="17">
        <v>0.137717461885069</v>
      </c>
      <c r="AP12" s="17"/>
      <c r="AQ12" s="17">
        <v>0.11690830695527001</v>
      </c>
      <c r="AR12" s="17">
        <v>0.102653022924517</v>
      </c>
      <c r="AS12" s="17"/>
      <c r="AT12" s="17">
        <v>0.11615989073891</v>
      </c>
      <c r="AU12" s="17">
        <v>0.100935502047072</v>
      </c>
      <c r="AV12" s="17"/>
      <c r="AW12" s="17">
        <v>0.105802575395785</v>
      </c>
      <c r="AX12" s="17">
        <v>0.12221416656893</v>
      </c>
      <c r="AY12" s="17">
        <v>7.2261356950516595E-2</v>
      </c>
      <c r="AZ12" s="17">
        <v>0.114256797774365</v>
      </c>
      <c r="BA12" s="17">
        <v>0.12234656316300301</v>
      </c>
      <c r="BB12" s="17"/>
      <c r="BC12" s="17">
        <v>0.108453740620605</v>
      </c>
      <c r="BD12" s="17"/>
      <c r="BE12" s="17">
        <v>0.116809804329671</v>
      </c>
      <c r="BF12" s="17">
        <v>7.7611067819999796E-2</v>
      </c>
      <c r="BG12" s="17">
        <v>0.123948103317587</v>
      </c>
      <c r="BH12" s="17">
        <v>0.108253177788758</v>
      </c>
      <c r="BI12" s="17"/>
      <c r="BJ12" s="17">
        <v>0.114579167521993</v>
      </c>
      <c r="BK12" s="17"/>
      <c r="BL12" s="17">
        <v>0.13023996016925601</v>
      </c>
      <c r="BM12" s="17"/>
      <c r="BN12" s="17">
        <v>0.12508008011385299</v>
      </c>
      <c r="BO12" s="17"/>
      <c r="BP12" s="17">
        <v>0.10799802496488201</v>
      </c>
      <c r="BQ12" s="17">
        <v>9.8188707319905102E-2</v>
      </c>
    </row>
    <row r="13" spans="2:69" ht="29" x14ac:dyDescent="0.35">
      <c r="B13" s="18" t="s">
        <v>481</v>
      </c>
      <c r="C13" s="17">
        <v>8.1660831354797403E-2</v>
      </c>
      <c r="D13" s="17">
        <v>8.7397412822896994E-2</v>
      </c>
      <c r="E13" s="17">
        <v>7.5024395532601498E-2</v>
      </c>
      <c r="F13" s="17"/>
      <c r="G13" s="17">
        <v>7.7649168464021603E-2</v>
      </c>
      <c r="H13" s="17">
        <v>0.113128901563565</v>
      </c>
      <c r="I13" s="17">
        <v>7.0473683706429605E-2</v>
      </c>
      <c r="J13" s="17">
        <v>7.0354027414741602E-2</v>
      </c>
      <c r="K13" s="17">
        <v>6.3127780388560706E-2</v>
      </c>
      <c r="L13" s="17"/>
      <c r="M13" s="17">
        <v>7.8036174241664105E-2</v>
      </c>
      <c r="N13" s="17">
        <v>8.7844626944233895E-2</v>
      </c>
      <c r="O13" s="17">
        <v>6.58603292410537E-2</v>
      </c>
      <c r="P13" s="17">
        <v>7.5917884416368694E-2</v>
      </c>
      <c r="Q13" s="17">
        <v>9.2479624518935405E-2</v>
      </c>
      <c r="R13" s="17"/>
      <c r="S13" s="17">
        <v>8.9328796981386405E-2</v>
      </c>
      <c r="T13" s="17">
        <v>5.4837194115554398E-2</v>
      </c>
      <c r="U13" s="17">
        <v>9.5839479125358604E-2</v>
      </c>
      <c r="V13" s="17">
        <v>8.3873623035050998E-2</v>
      </c>
      <c r="W13" s="17"/>
      <c r="X13" s="17">
        <v>8.3567879834439501E-2</v>
      </c>
      <c r="Y13" s="17">
        <v>6.1914161298748702E-2</v>
      </c>
      <c r="Z13" s="17">
        <v>9.16253029772294E-2</v>
      </c>
      <c r="AA13" s="17"/>
      <c r="AB13" s="17">
        <v>0.100412676773635</v>
      </c>
      <c r="AC13" s="17">
        <v>4.3113000791769697E-2</v>
      </c>
      <c r="AD13" s="17"/>
      <c r="AE13" s="17">
        <v>9.7267546446002703E-2</v>
      </c>
      <c r="AF13" s="17">
        <v>7.8542362116212697E-2</v>
      </c>
      <c r="AG13" s="17"/>
      <c r="AH13" s="17">
        <v>8.2135465667609403E-2</v>
      </c>
      <c r="AI13" s="17">
        <v>0.108342192116094</v>
      </c>
      <c r="AJ13" s="17"/>
      <c r="AK13" s="17">
        <v>8.2244339921009199E-2</v>
      </c>
      <c r="AL13" s="17">
        <v>7.5786682184149204E-2</v>
      </c>
      <c r="AM13" s="17">
        <v>7.7453665464507104E-2</v>
      </c>
      <c r="AN13" s="17">
        <v>9.1910945000528793E-2</v>
      </c>
      <c r="AO13" s="17">
        <v>9.9448633781267101E-2</v>
      </c>
      <c r="AP13" s="17"/>
      <c r="AQ13" s="17">
        <v>8.5660024078289002E-2</v>
      </c>
      <c r="AR13" s="17">
        <v>8.05668275399226E-2</v>
      </c>
      <c r="AS13" s="17"/>
      <c r="AT13" s="17">
        <v>7.8648175951582605E-2</v>
      </c>
      <c r="AU13" s="17">
        <v>8.5482782072687002E-2</v>
      </c>
      <c r="AV13" s="17"/>
      <c r="AW13" s="17">
        <v>9.7560865331817001E-2</v>
      </c>
      <c r="AX13" s="17">
        <v>0.10254551979221201</v>
      </c>
      <c r="AY13" s="17">
        <v>5.0225238042853698E-2</v>
      </c>
      <c r="AZ13" s="17">
        <v>5.2819328340084598E-2</v>
      </c>
      <c r="BA13" s="17">
        <v>0.15017178752943899</v>
      </c>
      <c r="BB13" s="17"/>
      <c r="BC13" s="17">
        <v>0.12668631449461201</v>
      </c>
      <c r="BD13" s="17"/>
      <c r="BE13" s="17">
        <v>9.7213103545092994E-2</v>
      </c>
      <c r="BF13" s="17">
        <v>2.1571155525379301E-2</v>
      </c>
      <c r="BG13" s="17">
        <v>6.04005484176088E-2</v>
      </c>
      <c r="BH13" s="17">
        <v>0.152122707272007</v>
      </c>
      <c r="BI13" s="17"/>
      <c r="BJ13" s="17">
        <v>8.0119021598718199E-2</v>
      </c>
      <c r="BK13" s="17"/>
      <c r="BL13" s="17">
        <v>8.3984102191283896E-2</v>
      </c>
      <c r="BM13" s="17"/>
      <c r="BN13" s="17">
        <v>7.9206162992913803E-2</v>
      </c>
      <c r="BO13" s="17"/>
      <c r="BP13" s="17">
        <v>8.5783301876011298E-2</v>
      </c>
      <c r="BQ13" s="17">
        <v>6.99012630215054E-2</v>
      </c>
    </row>
    <row r="14" spans="2:69" x14ac:dyDescent="0.35">
      <c r="B14" s="18" t="s">
        <v>141</v>
      </c>
      <c r="C14" s="19">
        <v>0.107849177107965</v>
      </c>
      <c r="D14" s="19">
        <v>5.5594549227365599E-2</v>
      </c>
      <c r="E14" s="19">
        <v>0.15264044495464399</v>
      </c>
      <c r="F14" s="19"/>
      <c r="G14" s="19">
        <v>0.120221211892916</v>
      </c>
      <c r="H14" s="19">
        <v>0.11653444007114699</v>
      </c>
      <c r="I14" s="19">
        <v>8.0473616631418096E-2</v>
      </c>
      <c r="J14" s="19">
        <v>0.13057421912928499</v>
      </c>
      <c r="K14" s="19">
        <v>8.8195760311753996E-2</v>
      </c>
      <c r="L14" s="19"/>
      <c r="M14" s="19">
        <v>0.16147064996554</v>
      </c>
      <c r="N14" s="19">
        <v>9.2260866210359394E-2</v>
      </c>
      <c r="O14" s="19">
        <v>0.125923087654808</v>
      </c>
      <c r="P14" s="19">
        <v>0.102489510283041</v>
      </c>
      <c r="Q14" s="19">
        <v>9.9087383596479006E-2</v>
      </c>
      <c r="R14" s="19"/>
      <c r="S14" s="19">
        <v>0.11140860442553301</v>
      </c>
      <c r="T14" s="19">
        <v>0.12176772618906501</v>
      </c>
      <c r="U14" s="19">
        <v>8.5944301267908696E-2</v>
      </c>
      <c r="V14" s="19">
        <v>4.0624025349214797E-2</v>
      </c>
      <c r="W14" s="19"/>
      <c r="X14" s="19">
        <v>0.10409722527682599</v>
      </c>
      <c r="Y14" s="19">
        <v>0.14478651625598399</v>
      </c>
      <c r="Z14" s="19">
        <v>9.0562453337849E-2</v>
      </c>
      <c r="AA14" s="19"/>
      <c r="AB14" s="19">
        <v>0.116884388470025</v>
      </c>
      <c r="AC14" s="19">
        <v>8.9275656000758902E-2</v>
      </c>
      <c r="AD14" s="19"/>
      <c r="AE14" s="19">
        <v>9.9524462336502306E-2</v>
      </c>
      <c r="AF14" s="19">
        <v>0.108813458911403</v>
      </c>
      <c r="AG14" s="19"/>
      <c r="AH14" s="19">
        <v>9.9220554325652494E-2</v>
      </c>
      <c r="AI14" s="19">
        <v>0.14708438263194901</v>
      </c>
      <c r="AJ14" s="19"/>
      <c r="AK14" s="19">
        <v>0.10450086445357</v>
      </c>
      <c r="AL14" s="19">
        <v>0.124286779280723</v>
      </c>
      <c r="AM14" s="19">
        <v>0.104281223835055</v>
      </c>
      <c r="AN14" s="19">
        <v>9.5661063485077996E-2</v>
      </c>
      <c r="AO14" s="19">
        <v>9.4162521335430099E-2</v>
      </c>
      <c r="AP14" s="19"/>
      <c r="AQ14" s="19">
        <v>0.13074740189578499</v>
      </c>
      <c r="AR14" s="19">
        <v>0.101585226605008</v>
      </c>
      <c r="AS14" s="19"/>
      <c r="AT14" s="19">
        <v>0.12559355883593201</v>
      </c>
      <c r="AU14" s="19">
        <v>9.5766789353746704E-2</v>
      </c>
      <c r="AV14" s="19"/>
      <c r="AW14" s="19">
        <v>0.22454558057612301</v>
      </c>
      <c r="AX14" s="19">
        <v>0.112792057417915</v>
      </c>
      <c r="AY14" s="19">
        <v>9.2825163226297705E-2</v>
      </c>
      <c r="AZ14" s="19">
        <v>7.6694636370120195E-2</v>
      </c>
      <c r="BA14" s="19">
        <v>9.06968107607726E-2</v>
      </c>
      <c r="BB14" s="19"/>
      <c r="BC14" s="19">
        <v>6.5915257076442302E-2</v>
      </c>
      <c r="BD14" s="19"/>
      <c r="BE14" s="19">
        <v>0.112517927230738</v>
      </c>
      <c r="BF14" s="19">
        <v>6.2130711882666098E-2</v>
      </c>
      <c r="BG14" s="19">
        <v>8.6762662058559398E-2</v>
      </c>
      <c r="BH14" s="19">
        <v>6.6532108691883599E-2</v>
      </c>
      <c r="BI14" s="19"/>
      <c r="BJ14" s="19">
        <v>0.107688809351615</v>
      </c>
      <c r="BK14" s="19"/>
      <c r="BL14" s="19">
        <v>0.105527288392784</v>
      </c>
      <c r="BM14" s="19"/>
      <c r="BN14" s="19">
        <v>6.4442361683570898E-2</v>
      </c>
      <c r="BO14" s="19"/>
      <c r="BP14" s="19">
        <v>0.105874923443111</v>
      </c>
      <c r="BQ14" s="19">
        <v>8.7519140896546097E-2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151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3.22288278426913E-2</v>
      </c>
      <c r="D9" s="17">
        <v>3.5664261469011797E-2</v>
      </c>
      <c r="E9" s="17">
        <v>2.8942641799799301E-2</v>
      </c>
      <c r="F9" s="17"/>
      <c r="G9" s="17">
        <v>3.83947169280833E-2</v>
      </c>
      <c r="H9" s="17">
        <v>3.9019127622385699E-2</v>
      </c>
      <c r="I9" s="17">
        <v>3.6131110975034998E-2</v>
      </c>
      <c r="J9" s="17">
        <v>0</v>
      </c>
      <c r="K9" s="17">
        <v>3.2892355664629801E-2</v>
      </c>
      <c r="L9" s="17"/>
      <c r="M9" s="17">
        <v>0</v>
      </c>
      <c r="N9" s="17">
        <v>4.02975652969196E-2</v>
      </c>
      <c r="O9" s="17">
        <v>1.3219336228828401E-2</v>
      </c>
      <c r="P9" s="17">
        <v>5.4331168511407103E-2</v>
      </c>
      <c r="Q9" s="17">
        <v>3.8205943538362097E-2</v>
      </c>
      <c r="R9" s="17"/>
      <c r="S9" s="17">
        <v>6.7261918932870701E-2</v>
      </c>
      <c r="T9" s="17">
        <v>3.82699614582395E-2</v>
      </c>
      <c r="U9" s="17">
        <v>0</v>
      </c>
      <c r="V9" s="17">
        <v>2.80649913816443E-2</v>
      </c>
      <c r="W9" s="17"/>
      <c r="X9" s="17">
        <v>2.85614424842685E-2</v>
      </c>
      <c r="Y9" s="17">
        <v>8.4608806974885806E-2</v>
      </c>
      <c r="Z9" s="17">
        <v>0</v>
      </c>
      <c r="AA9" s="17"/>
      <c r="AB9" s="17">
        <v>3.1599063392139297E-2</v>
      </c>
      <c r="AC9" s="17">
        <v>3.3285051820506902E-2</v>
      </c>
      <c r="AD9" s="17"/>
      <c r="AE9" s="17">
        <v>1.6887877205470199E-2</v>
      </c>
      <c r="AF9" s="17">
        <v>3.5724533827736701E-2</v>
      </c>
      <c r="AG9" s="17"/>
      <c r="AH9" s="17">
        <v>3.8366516359670998E-2</v>
      </c>
      <c r="AI9" s="17">
        <v>0</v>
      </c>
      <c r="AJ9" s="17"/>
      <c r="AK9" s="17">
        <v>0</v>
      </c>
      <c r="AL9" s="17">
        <v>2.1054194850494201E-2</v>
      </c>
      <c r="AM9" s="17">
        <v>3.6785532047579103E-2</v>
      </c>
      <c r="AN9" s="17">
        <v>5.5782113006221302E-2</v>
      </c>
      <c r="AO9" s="17">
        <v>4.2023207160121E-2</v>
      </c>
      <c r="AP9" s="17"/>
      <c r="AQ9" s="17">
        <v>0</v>
      </c>
      <c r="AR9" s="17">
        <v>4.1631917373630097E-2</v>
      </c>
      <c r="AS9" s="17"/>
      <c r="AT9" s="17">
        <v>2.5412491370210899E-2</v>
      </c>
      <c r="AU9" s="17">
        <v>3.5945266702919601E-2</v>
      </c>
      <c r="AV9" s="17"/>
      <c r="AW9" s="17">
        <v>5.2421325974730898E-2</v>
      </c>
      <c r="AX9" s="17">
        <v>2.2993242690649701E-2</v>
      </c>
      <c r="AY9" s="17">
        <v>4.4029416177129202E-2</v>
      </c>
      <c r="AZ9" s="17">
        <v>4.6130774340469E-2</v>
      </c>
      <c r="BA9" s="17">
        <v>0</v>
      </c>
      <c r="BB9" s="17"/>
      <c r="BC9" s="17">
        <v>1.33187158839146E-2</v>
      </c>
      <c r="BD9" s="17"/>
      <c r="BE9" s="17">
        <v>2.7463633883744301E-2</v>
      </c>
      <c r="BF9" s="17">
        <v>4.1919300381909802E-2</v>
      </c>
      <c r="BG9" s="17">
        <v>4.42645187356418E-2</v>
      </c>
      <c r="BH9" s="17">
        <v>2.2967428439698099E-2</v>
      </c>
      <c r="BI9" s="17"/>
      <c r="BJ9" s="17">
        <v>3.3315658683815898E-2</v>
      </c>
      <c r="BK9" s="17"/>
      <c r="BL9" s="17">
        <v>2.9558608624350498E-2</v>
      </c>
      <c r="BM9" s="17"/>
      <c r="BN9" s="17">
        <v>0</v>
      </c>
      <c r="BO9" s="17"/>
      <c r="BP9" s="17">
        <v>2.7997542393494002E-2</v>
      </c>
      <c r="BQ9" s="17">
        <v>2.63470492137329E-2</v>
      </c>
    </row>
    <row r="10" spans="2:69" x14ac:dyDescent="0.35">
      <c r="B10" s="18" t="s">
        <v>138</v>
      </c>
      <c r="C10" s="17">
        <v>0.152378988979086</v>
      </c>
      <c r="D10" s="17">
        <v>0.162637823320156</v>
      </c>
      <c r="E10" s="17">
        <v>0.14256583527130501</v>
      </c>
      <c r="F10" s="17"/>
      <c r="G10" s="17">
        <v>0.20402126977354301</v>
      </c>
      <c r="H10" s="17">
        <v>0.17406207183535</v>
      </c>
      <c r="I10" s="17">
        <v>0.134209839347008</v>
      </c>
      <c r="J10" s="17">
        <v>5.3513900431341098E-2</v>
      </c>
      <c r="K10" s="17">
        <v>0.14526578911127899</v>
      </c>
      <c r="L10" s="17"/>
      <c r="M10" s="17">
        <v>0.22626820716093499</v>
      </c>
      <c r="N10" s="17">
        <v>0.19191180763593799</v>
      </c>
      <c r="O10" s="17">
        <v>9.0903783989684295E-2</v>
      </c>
      <c r="P10" s="17">
        <v>0.20965427157153599</v>
      </c>
      <c r="Q10" s="17">
        <v>9.1039309764705395E-2</v>
      </c>
      <c r="R10" s="17"/>
      <c r="S10" s="17">
        <v>9.6934684858986694E-2</v>
      </c>
      <c r="T10" s="17">
        <v>8.8849168179263097E-2</v>
      </c>
      <c r="U10" s="17">
        <v>0.16821078420065599</v>
      </c>
      <c r="V10" s="17">
        <v>0.22897485431838599</v>
      </c>
      <c r="W10" s="17"/>
      <c r="X10" s="17">
        <v>0.17038955244929399</v>
      </c>
      <c r="Y10" s="17">
        <v>7.0566583106229305E-2</v>
      </c>
      <c r="Z10" s="17">
        <v>0.126836849750322</v>
      </c>
      <c r="AA10" s="17"/>
      <c r="AB10" s="17">
        <v>0.13653050330964001</v>
      </c>
      <c r="AC10" s="17">
        <v>0.17895964236697001</v>
      </c>
      <c r="AD10" s="17"/>
      <c r="AE10" s="17">
        <v>0.187028351408841</v>
      </c>
      <c r="AF10" s="17">
        <v>0.14448352105874601</v>
      </c>
      <c r="AG10" s="17"/>
      <c r="AH10" s="17">
        <v>0.16713517450715801</v>
      </c>
      <c r="AI10" s="17">
        <v>0.161464285085962</v>
      </c>
      <c r="AJ10" s="17"/>
      <c r="AK10" s="17">
        <v>0.369845857797588</v>
      </c>
      <c r="AL10" s="17">
        <v>9.0571486338408294E-2</v>
      </c>
      <c r="AM10" s="17">
        <v>0.13715719033785401</v>
      </c>
      <c r="AN10" s="17">
        <v>0.207989935660919</v>
      </c>
      <c r="AO10" s="17">
        <v>0.10621447609351201</v>
      </c>
      <c r="AP10" s="17"/>
      <c r="AQ10" s="17">
        <v>0.136530761181132</v>
      </c>
      <c r="AR10" s="17">
        <v>0.157002871225697</v>
      </c>
      <c r="AS10" s="17"/>
      <c r="AT10" s="17">
        <v>0.14685854038729099</v>
      </c>
      <c r="AU10" s="17">
        <v>0.14854815416320899</v>
      </c>
      <c r="AV10" s="17"/>
      <c r="AW10" s="17">
        <v>5.2421325974730898E-2</v>
      </c>
      <c r="AX10" s="17">
        <v>0.11070925111657</v>
      </c>
      <c r="AY10" s="17">
        <v>0.22197016276782999</v>
      </c>
      <c r="AZ10" s="17">
        <v>0.22749442787497101</v>
      </c>
      <c r="BA10" s="17">
        <v>0.25380174965212399</v>
      </c>
      <c r="BB10" s="17"/>
      <c r="BC10" s="17">
        <v>0.179260932900179</v>
      </c>
      <c r="BD10" s="17"/>
      <c r="BE10" s="17">
        <v>0.109659068010074</v>
      </c>
      <c r="BF10" s="17">
        <v>0.29563739335257699</v>
      </c>
      <c r="BG10" s="17">
        <v>0.23397778007127701</v>
      </c>
      <c r="BH10" s="17">
        <v>0.14380687640367201</v>
      </c>
      <c r="BI10" s="17"/>
      <c r="BJ10" s="17">
        <v>0.15389587578778799</v>
      </c>
      <c r="BK10" s="17"/>
      <c r="BL10" s="17">
        <v>0.174305783791116</v>
      </c>
      <c r="BM10" s="17"/>
      <c r="BN10" s="17">
        <v>0.159994888684419</v>
      </c>
      <c r="BO10" s="17"/>
      <c r="BP10" s="17">
        <v>0.14744298479946</v>
      </c>
      <c r="BQ10" s="17">
        <v>0.21132708716384799</v>
      </c>
    </row>
    <row r="11" spans="2:69" x14ac:dyDescent="0.35">
      <c r="B11" s="18" t="s">
        <v>139</v>
      </c>
      <c r="C11" s="17">
        <v>0.56116372542900395</v>
      </c>
      <c r="D11" s="17">
        <v>0.56905908747091505</v>
      </c>
      <c r="E11" s="17">
        <v>0.55361136628955598</v>
      </c>
      <c r="F11" s="17"/>
      <c r="G11" s="17">
        <v>0.472304076215318</v>
      </c>
      <c r="H11" s="17">
        <v>0.61282089944821505</v>
      </c>
      <c r="I11" s="17">
        <v>0.54357375318594703</v>
      </c>
      <c r="J11" s="17">
        <v>0.59907657771979905</v>
      </c>
      <c r="K11" s="17">
        <v>0.66143111128704002</v>
      </c>
      <c r="L11" s="17"/>
      <c r="M11" s="17">
        <v>0.51187360859518505</v>
      </c>
      <c r="N11" s="17">
        <v>0.52521263637522997</v>
      </c>
      <c r="O11" s="17">
        <v>0.63090708419232799</v>
      </c>
      <c r="P11" s="17">
        <v>0.359387103467603</v>
      </c>
      <c r="Q11" s="17">
        <v>0.68569171058672096</v>
      </c>
      <c r="R11" s="17"/>
      <c r="S11" s="17">
        <v>0.51841716620836797</v>
      </c>
      <c r="T11" s="17">
        <v>0.64712519437662297</v>
      </c>
      <c r="U11" s="17">
        <v>0.54903345858786301</v>
      </c>
      <c r="V11" s="17">
        <v>0.61643203348599895</v>
      </c>
      <c r="W11" s="17"/>
      <c r="X11" s="17">
        <v>0.561631331290117</v>
      </c>
      <c r="Y11" s="17">
        <v>0.407121921568395</v>
      </c>
      <c r="Z11" s="17">
        <v>0.71968575292290404</v>
      </c>
      <c r="AA11" s="17"/>
      <c r="AB11" s="17">
        <v>0.50675437754482</v>
      </c>
      <c r="AC11" s="17">
        <v>0.65241761853491598</v>
      </c>
      <c r="AD11" s="17"/>
      <c r="AE11" s="17">
        <v>0.41084469585861499</v>
      </c>
      <c r="AF11" s="17">
        <v>0.59541656567089096</v>
      </c>
      <c r="AG11" s="17"/>
      <c r="AH11" s="17">
        <v>0.55576831389246995</v>
      </c>
      <c r="AI11" s="17">
        <v>0.52269124457725502</v>
      </c>
      <c r="AJ11" s="17"/>
      <c r="AK11" s="17">
        <v>0.40556331476777802</v>
      </c>
      <c r="AL11" s="17">
        <v>0.56490711079359401</v>
      </c>
      <c r="AM11" s="17">
        <v>0.64612931713962796</v>
      </c>
      <c r="AN11" s="17">
        <v>0.401346560450071</v>
      </c>
      <c r="AO11" s="17">
        <v>0.70892622519772697</v>
      </c>
      <c r="AP11" s="17"/>
      <c r="AQ11" s="17">
        <v>0.62991672671856302</v>
      </c>
      <c r="AR11" s="17">
        <v>0.541104335438093</v>
      </c>
      <c r="AS11" s="17"/>
      <c r="AT11" s="17">
        <v>0.525719386691753</v>
      </c>
      <c r="AU11" s="17">
        <v>0.58069915982680897</v>
      </c>
      <c r="AV11" s="17"/>
      <c r="AW11" s="17">
        <v>0.515197354765347</v>
      </c>
      <c r="AX11" s="17">
        <v>0.51948440143603603</v>
      </c>
      <c r="AY11" s="17">
        <v>0.61959808188988197</v>
      </c>
      <c r="AZ11" s="17">
        <v>0.53020772099799596</v>
      </c>
      <c r="BA11" s="17">
        <v>0.41649875695078198</v>
      </c>
      <c r="BB11" s="17"/>
      <c r="BC11" s="17">
        <v>0.52416993274784196</v>
      </c>
      <c r="BD11" s="17"/>
      <c r="BE11" s="17">
        <v>0.55476632870112597</v>
      </c>
      <c r="BF11" s="17">
        <v>0.60774288359364004</v>
      </c>
      <c r="BG11" s="17">
        <v>0.53352671288041797</v>
      </c>
      <c r="BH11" s="17">
        <v>0.51208447361862297</v>
      </c>
      <c r="BI11" s="17"/>
      <c r="BJ11" s="17">
        <v>0.57139591939048895</v>
      </c>
      <c r="BK11" s="17"/>
      <c r="BL11" s="17">
        <v>0.59331561441141401</v>
      </c>
      <c r="BM11" s="17"/>
      <c r="BN11" s="17">
        <v>0.65413086756407601</v>
      </c>
      <c r="BO11" s="17"/>
      <c r="BP11" s="17">
        <v>0.56533934722919499</v>
      </c>
      <c r="BQ11" s="17">
        <v>0.61592701140627304</v>
      </c>
    </row>
    <row r="12" spans="2:69" x14ac:dyDescent="0.35">
      <c r="B12" s="18" t="s">
        <v>140</v>
      </c>
      <c r="C12" s="17">
        <v>0.17352471024110599</v>
      </c>
      <c r="D12" s="17">
        <v>0.153750953316869</v>
      </c>
      <c r="E12" s="17">
        <v>0.19243942409909701</v>
      </c>
      <c r="F12" s="17"/>
      <c r="G12" s="17">
        <v>0.17375669776782099</v>
      </c>
      <c r="H12" s="17">
        <v>5.5166757464534498E-2</v>
      </c>
      <c r="I12" s="17">
        <v>0.20655082374307501</v>
      </c>
      <c r="J12" s="17">
        <v>0.34740952184885998</v>
      </c>
      <c r="K12" s="17">
        <v>0.12751838827242101</v>
      </c>
      <c r="L12" s="17"/>
      <c r="M12" s="17">
        <v>0.219122828544034</v>
      </c>
      <c r="N12" s="17">
        <v>0.188778980442738</v>
      </c>
      <c r="O12" s="17">
        <v>0.18194073025810201</v>
      </c>
      <c r="P12" s="17">
        <v>0.186621841456554</v>
      </c>
      <c r="Q12" s="17">
        <v>0.11125325873573</v>
      </c>
      <c r="R12" s="17"/>
      <c r="S12" s="17">
        <v>0.17840899240691199</v>
      </c>
      <c r="T12" s="17">
        <v>0.14630739045340299</v>
      </c>
      <c r="U12" s="17">
        <v>0.23765908642608699</v>
      </c>
      <c r="V12" s="17">
        <v>9.5597404847595796E-2</v>
      </c>
      <c r="W12" s="17"/>
      <c r="X12" s="17">
        <v>0.15732242374380401</v>
      </c>
      <c r="Y12" s="17">
        <v>0.34159452761429998</v>
      </c>
      <c r="Z12" s="17">
        <v>9.7511608921835899E-2</v>
      </c>
      <c r="AA12" s="17"/>
      <c r="AB12" s="17">
        <v>0.23266149792657001</v>
      </c>
      <c r="AC12" s="17">
        <v>7.4342082403639598E-2</v>
      </c>
      <c r="AD12" s="17"/>
      <c r="AE12" s="17">
        <v>0.19706820656674701</v>
      </c>
      <c r="AF12" s="17">
        <v>0.16815990965210301</v>
      </c>
      <c r="AG12" s="17"/>
      <c r="AH12" s="17">
        <v>0.15422929371213201</v>
      </c>
      <c r="AI12" s="17">
        <v>0.196549952129979</v>
      </c>
      <c r="AJ12" s="17"/>
      <c r="AK12" s="17">
        <v>0.18900993024006699</v>
      </c>
      <c r="AL12" s="17">
        <v>0.218424575500929</v>
      </c>
      <c r="AM12" s="17">
        <v>0.123117122125582</v>
      </c>
      <c r="AN12" s="17">
        <v>0.24049675207273599</v>
      </c>
      <c r="AO12" s="17">
        <v>4.3416663399341901E-2</v>
      </c>
      <c r="AP12" s="17"/>
      <c r="AQ12" s="17">
        <v>0.11622752585549501</v>
      </c>
      <c r="AR12" s="17">
        <v>0.190241748703639</v>
      </c>
      <c r="AS12" s="17"/>
      <c r="AT12" s="17">
        <v>0.209778751549382</v>
      </c>
      <c r="AU12" s="17">
        <v>0.158521442709917</v>
      </c>
      <c r="AV12" s="17"/>
      <c r="AW12" s="17">
        <v>0.19957248988835499</v>
      </c>
      <c r="AX12" s="17">
        <v>0.22833521164231599</v>
      </c>
      <c r="AY12" s="17">
        <v>9.3927540981640495E-2</v>
      </c>
      <c r="AZ12" s="17">
        <v>0.13793555967378801</v>
      </c>
      <c r="BA12" s="17">
        <v>0.28473329871296399</v>
      </c>
      <c r="BB12" s="17"/>
      <c r="BC12" s="17">
        <v>0.23662983870821599</v>
      </c>
      <c r="BD12" s="17"/>
      <c r="BE12" s="17">
        <v>0.216914949737258</v>
      </c>
      <c r="BF12" s="17">
        <v>5.4700422671873097E-2</v>
      </c>
      <c r="BG12" s="17">
        <v>0.13235527156836199</v>
      </c>
      <c r="BH12" s="17">
        <v>0.27790811978803198</v>
      </c>
      <c r="BI12" s="17"/>
      <c r="BJ12" s="17">
        <v>0.15615825876636699</v>
      </c>
      <c r="BK12" s="17"/>
      <c r="BL12" s="17">
        <v>0.158138756680335</v>
      </c>
      <c r="BM12" s="17"/>
      <c r="BN12" s="17">
        <v>0.147886916662682</v>
      </c>
      <c r="BO12" s="17"/>
      <c r="BP12" s="17">
        <v>0.18355188135932901</v>
      </c>
      <c r="BQ12" s="17">
        <v>0.12268388938727599</v>
      </c>
    </row>
    <row r="13" spans="2:69" x14ac:dyDescent="0.35">
      <c r="B13" s="18" t="s">
        <v>141</v>
      </c>
      <c r="C13" s="19">
        <v>8.0703747508111906E-2</v>
      </c>
      <c r="D13" s="19">
        <v>7.8887874423048399E-2</v>
      </c>
      <c r="E13" s="19">
        <v>8.2440732540243103E-2</v>
      </c>
      <c r="F13" s="19"/>
      <c r="G13" s="19">
        <v>0.111523239315235</v>
      </c>
      <c r="H13" s="19">
        <v>0.118931143629514</v>
      </c>
      <c r="I13" s="19">
        <v>7.9534472748933896E-2</v>
      </c>
      <c r="J13" s="19">
        <v>0</v>
      </c>
      <c r="K13" s="19">
        <v>3.2892355664629801E-2</v>
      </c>
      <c r="L13" s="19"/>
      <c r="M13" s="19">
        <v>4.2735355699845802E-2</v>
      </c>
      <c r="N13" s="19">
        <v>5.3799010249174099E-2</v>
      </c>
      <c r="O13" s="19">
        <v>8.3029065331057597E-2</v>
      </c>
      <c r="P13" s="19">
        <v>0.1900056149929</v>
      </c>
      <c r="Q13" s="19">
        <v>7.3809777374480995E-2</v>
      </c>
      <c r="R13" s="19"/>
      <c r="S13" s="19">
        <v>0.13897723759286201</v>
      </c>
      <c r="T13" s="19">
        <v>7.94482855324707E-2</v>
      </c>
      <c r="U13" s="19">
        <v>4.5096670785393402E-2</v>
      </c>
      <c r="V13" s="19">
        <v>3.0930715966374998E-2</v>
      </c>
      <c r="W13" s="19"/>
      <c r="X13" s="19">
        <v>8.2095250032516498E-2</v>
      </c>
      <c r="Y13" s="19">
        <v>9.6108160736189496E-2</v>
      </c>
      <c r="Z13" s="19">
        <v>5.59657884049388E-2</v>
      </c>
      <c r="AA13" s="19"/>
      <c r="AB13" s="19">
        <v>9.2454557826831305E-2</v>
      </c>
      <c r="AC13" s="19">
        <v>6.0995604873967497E-2</v>
      </c>
      <c r="AD13" s="19"/>
      <c r="AE13" s="19">
        <v>0.188170868960326</v>
      </c>
      <c r="AF13" s="19">
        <v>5.6215469790522499E-2</v>
      </c>
      <c r="AG13" s="19"/>
      <c r="AH13" s="19">
        <v>8.45007015285692E-2</v>
      </c>
      <c r="AI13" s="19">
        <v>0.11929451820680401</v>
      </c>
      <c r="AJ13" s="19"/>
      <c r="AK13" s="19">
        <v>3.5580897194567203E-2</v>
      </c>
      <c r="AL13" s="19">
        <v>0.105042632516574</v>
      </c>
      <c r="AM13" s="19">
        <v>5.6810838349357302E-2</v>
      </c>
      <c r="AN13" s="19">
        <v>9.4384638810052796E-2</v>
      </c>
      <c r="AO13" s="19">
        <v>9.94194281492978E-2</v>
      </c>
      <c r="AP13" s="19"/>
      <c r="AQ13" s="19">
        <v>0.11732498624481</v>
      </c>
      <c r="AR13" s="19">
        <v>7.0019127258940994E-2</v>
      </c>
      <c r="AS13" s="19"/>
      <c r="AT13" s="19">
        <v>9.2230830001363104E-2</v>
      </c>
      <c r="AU13" s="19">
        <v>7.6285976597144894E-2</v>
      </c>
      <c r="AV13" s="19"/>
      <c r="AW13" s="19">
        <v>0.18038750339683601</v>
      </c>
      <c r="AX13" s="19">
        <v>0.118477893114428</v>
      </c>
      <c r="AY13" s="19">
        <v>2.0474798183518599E-2</v>
      </c>
      <c r="AZ13" s="19">
        <v>5.8231517112776403E-2</v>
      </c>
      <c r="BA13" s="19">
        <v>4.49661946841294E-2</v>
      </c>
      <c r="BB13" s="19"/>
      <c r="BC13" s="19">
        <v>4.6620579759848402E-2</v>
      </c>
      <c r="BD13" s="19"/>
      <c r="BE13" s="19">
        <v>9.1196019667797695E-2</v>
      </c>
      <c r="BF13" s="19">
        <v>0</v>
      </c>
      <c r="BG13" s="19">
        <v>5.5875716744301501E-2</v>
      </c>
      <c r="BH13" s="19">
        <v>4.3233101749975002E-2</v>
      </c>
      <c r="BI13" s="19"/>
      <c r="BJ13" s="19">
        <v>8.5234287371539499E-2</v>
      </c>
      <c r="BK13" s="19"/>
      <c r="BL13" s="19">
        <v>4.4681236492785201E-2</v>
      </c>
      <c r="BM13" s="19"/>
      <c r="BN13" s="19">
        <v>3.7987327088822999E-2</v>
      </c>
      <c r="BO13" s="19"/>
      <c r="BP13" s="19">
        <v>7.5668244218521905E-2</v>
      </c>
      <c r="BQ13" s="19">
        <v>2.3714962828869202E-2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491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4.37776002170868E-2</v>
      </c>
      <c r="D9" s="17">
        <v>3.46243105749462E-2</v>
      </c>
      <c r="E9" s="17">
        <v>5.1670751697535398E-2</v>
      </c>
      <c r="F9" s="17"/>
      <c r="G9" s="17">
        <v>2.55952781242293E-2</v>
      </c>
      <c r="H9" s="17">
        <v>2.4069603916025899E-2</v>
      </c>
      <c r="I9" s="17">
        <v>3.4984105204768703E-2</v>
      </c>
      <c r="J9" s="17">
        <v>5.3123343071221497E-2</v>
      </c>
      <c r="K9" s="17">
        <v>0.12226949472153199</v>
      </c>
      <c r="L9" s="17"/>
      <c r="M9" s="17">
        <v>3.09239574509413E-2</v>
      </c>
      <c r="N9" s="17">
        <v>4.5824379648926702E-2</v>
      </c>
      <c r="O9" s="17">
        <v>4.6074621996003498E-2</v>
      </c>
      <c r="P9" s="17">
        <v>4.42103934766616E-2</v>
      </c>
      <c r="Q9" s="17">
        <v>4.27031909717192E-2</v>
      </c>
      <c r="R9" s="17"/>
      <c r="S9" s="17">
        <v>3.1752251016837797E-2</v>
      </c>
      <c r="T9" s="17">
        <v>5.5155487317759801E-2</v>
      </c>
      <c r="U9" s="17">
        <v>5.57542397545156E-2</v>
      </c>
      <c r="V9" s="17">
        <v>4.7405914746966302E-2</v>
      </c>
      <c r="W9" s="17"/>
      <c r="X9" s="17">
        <v>3.4546555328237402E-2</v>
      </c>
      <c r="Y9" s="17">
        <v>9.8645669274540996E-3</v>
      </c>
      <c r="Z9" s="17">
        <v>0.15246327193543199</v>
      </c>
      <c r="AA9" s="17"/>
      <c r="AB9" s="17">
        <v>2.8868481713716199E-2</v>
      </c>
      <c r="AC9" s="17">
        <v>7.44260063379409E-2</v>
      </c>
      <c r="AD9" s="17"/>
      <c r="AE9" s="17">
        <v>3.3697626852937999E-2</v>
      </c>
      <c r="AF9" s="17">
        <v>4.5871258719661502E-2</v>
      </c>
      <c r="AG9" s="17"/>
      <c r="AH9" s="17">
        <v>3.2998055976833099E-2</v>
      </c>
      <c r="AI9" s="17">
        <v>5.7643478593843701E-2</v>
      </c>
      <c r="AJ9" s="17"/>
      <c r="AK9" s="17">
        <v>7.2265559716775896E-2</v>
      </c>
      <c r="AL9" s="17">
        <v>3.34953120718832E-2</v>
      </c>
      <c r="AM9" s="17">
        <v>4.6211735114129203E-2</v>
      </c>
      <c r="AN9" s="17">
        <v>4.1058877066453198E-2</v>
      </c>
      <c r="AO9" s="17">
        <v>3.8261827979629397E-2</v>
      </c>
      <c r="AP9" s="17"/>
      <c r="AQ9" s="17">
        <v>2.3655555682292499E-2</v>
      </c>
      <c r="AR9" s="17">
        <v>4.9282109503382299E-2</v>
      </c>
      <c r="AS9" s="17"/>
      <c r="AT9" s="17">
        <v>1.9780963564961701E-2</v>
      </c>
      <c r="AU9" s="17">
        <v>5.4782174182051099E-2</v>
      </c>
      <c r="AV9" s="17"/>
      <c r="AW9" s="17">
        <v>3.7336383753127797E-2</v>
      </c>
      <c r="AX9" s="17">
        <v>8.7051970208722306E-3</v>
      </c>
      <c r="AY9" s="17">
        <v>0.102681731729554</v>
      </c>
      <c r="AZ9" s="17">
        <v>4.9091711631410101E-2</v>
      </c>
      <c r="BA9" s="17">
        <v>2.6146948133635502E-2</v>
      </c>
      <c r="BB9" s="17"/>
      <c r="BC9" s="17">
        <v>1.9526501394204799E-2</v>
      </c>
      <c r="BD9" s="17"/>
      <c r="BE9" s="17">
        <v>6.7272064330862E-3</v>
      </c>
      <c r="BF9" s="17">
        <v>0.13468215785825099</v>
      </c>
      <c r="BG9" s="17">
        <v>6.1159702587557097E-2</v>
      </c>
      <c r="BH9" s="17">
        <v>1.42348475543735E-2</v>
      </c>
      <c r="BI9" s="17"/>
      <c r="BJ9" s="17">
        <v>3.8300080169159097E-2</v>
      </c>
      <c r="BK9" s="17"/>
      <c r="BL9" s="17">
        <v>3.9017934781712199E-2</v>
      </c>
      <c r="BM9" s="17"/>
      <c r="BN9" s="17">
        <v>5.8979303302383199E-2</v>
      </c>
      <c r="BO9" s="17"/>
      <c r="BP9" s="17">
        <v>4.40167931796882E-2</v>
      </c>
      <c r="BQ9" s="17">
        <v>4.8577444313892298E-2</v>
      </c>
    </row>
    <row r="10" spans="2:69" ht="29" x14ac:dyDescent="0.35">
      <c r="B10" s="18" t="s">
        <v>478</v>
      </c>
      <c r="C10" s="17">
        <v>4.5435318626468303E-2</v>
      </c>
      <c r="D10" s="17">
        <v>6.0895295421417701E-2</v>
      </c>
      <c r="E10" s="17">
        <v>3.2330123610814498E-2</v>
      </c>
      <c r="F10" s="17"/>
      <c r="G10" s="17">
        <v>5.8630696302931398E-2</v>
      </c>
      <c r="H10" s="17">
        <v>3.2286370365697203E-2</v>
      </c>
      <c r="I10" s="17">
        <v>2.7584481971027301E-2</v>
      </c>
      <c r="J10" s="17">
        <v>3.1109424402033899E-2</v>
      </c>
      <c r="K10" s="17">
        <v>8.7739912389632399E-2</v>
      </c>
      <c r="L10" s="17"/>
      <c r="M10" s="17">
        <v>4.0577770769350999E-2</v>
      </c>
      <c r="N10" s="17">
        <v>4.0628739389482402E-2</v>
      </c>
      <c r="O10" s="17">
        <v>7.0951782852860398E-2</v>
      </c>
      <c r="P10" s="17">
        <v>6.1899711015762797E-2</v>
      </c>
      <c r="Q10" s="17">
        <v>1.55380714768091E-2</v>
      </c>
      <c r="R10" s="17"/>
      <c r="S10" s="17">
        <v>3.7827522877511198E-2</v>
      </c>
      <c r="T10" s="17">
        <v>3.5788132240522602E-2</v>
      </c>
      <c r="U10" s="17">
        <v>6.8663425003355705E-2</v>
      </c>
      <c r="V10" s="17">
        <v>4.0132375151863901E-2</v>
      </c>
      <c r="W10" s="17"/>
      <c r="X10" s="17">
        <v>4.3771459999096998E-2</v>
      </c>
      <c r="Y10" s="17">
        <v>4.2434462660315801E-2</v>
      </c>
      <c r="Z10" s="17">
        <v>6.1254683692716201E-2</v>
      </c>
      <c r="AA10" s="17"/>
      <c r="AB10" s="17">
        <v>4.1140793660386803E-2</v>
      </c>
      <c r="AC10" s="17">
        <v>5.4263496176124103E-2</v>
      </c>
      <c r="AD10" s="17"/>
      <c r="AE10" s="17">
        <v>8.9576234442477295E-2</v>
      </c>
      <c r="AF10" s="17">
        <v>3.6462412579667099E-2</v>
      </c>
      <c r="AG10" s="17"/>
      <c r="AH10" s="17">
        <v>3.4104085726621401E-2</v>
      </c>
      <c r="AI10" s="17">
        <v>5.8112833764070497E-2</v>
      </c>
      <c r="AJ10" s="17"/>
      <c r="AK10" s="17">
        <v>8.9432607167749506E-2</v>
      </c>
      <c r="AL10" s="17">
        <v>5.11694555043423E-2</v>
      </c>
      <c r="AM10" s="17">
        <v>4.0209602967244601E-2</v>
      </c>
      <c r="AN10" s="17">
        <v>2.6510550427230901E-2</v>
      </c>
      <c r="AO10" s="17">
        <v>2.96127379483523E-2</v>
      </c>
      <c r="AP10" s="17"/>
      <c r="AQ10" s="17">
        <v>2.1717353957472801E-2</v>
      </c>
      <c r="AR10" s="17">
        <v>5.1923514025636698E-2</v>
      </c>
      <c r="AS10" s="17"/>
      <c r="AT10" s="17">
        <v>3.44674469651702E-2</v>
      </c>
      <c r="AU10" s="17">
        <v>5.03395088528346E-2</v>
      </c>
      <c r="AV10" s="17"/>
      <c r="AW10" s="17">
        <v>2.6360062217301899E-2</v>
      </c>
      <c r="AX10" s="17">
        <v>2.2265358679338002E-2</v>
      </c>
      <c r="AY10" s="17">
        <v>7.5885999658116599E-2</v>
      </c>
      <c r="AZ10" s="17">
        <v>3.5536086363896997E-2</v>
      </c>
      <c r="BA10" s="17">
        <v>7.7581935220866205E-2</v>
      </c>
      <c r="BB10" s="17"/>
      <c r="BC10" s="17">
        <v>5.3188750592076103E-2</v>
      </c>
      <c r="BD10" s="17"/>
      <c r="BE10" s="17">
        <v>2.8925139240809E-2</v>
      </c>
      <c r="BF10" s="17">
        <v>9.4352994294846906E-2</v>
      </c>
      <c r="BG10" s="17">
        <v>2.72225208630631E-2</v>
      </c>
      <c r="BH10" s="17">
        <v>4.2857141730839002E-2</v>
      </c>
      <c r="BI10" s="17"/>
      <c r="BJ10" s="17">
        <v>4.5904682958874399E-2</v>
      </c>
      <c r="BK10" s="17"/>
      <c r="BL10" s="17">
        <v>3.7381061770060002E-2</v>
      </c>
      <c r="BM10" s="17"/>
      <c r="BN10" s="17">
        <v>4.9768214026068701E-2</v>
      </c>
      <c r="BO10" s="17"/>
      <c r="BP10" s="17">
        <v>4.7555192121788097E-2</v>
      </c>
      <c r="BQ10" s="17">
        <v>3.2617598731422698E-2</v>
      </c>
    </row>
    <row r="11" spans="2:69" ht="29" x14ac:dyDescent="0.35">
      <c r="B11" s="18" t="s">
        <v>479</v>
      </c>
      <c r="C11" s="17">
        <v>0.71931528289899704</v>
      </c>
      <c r="D11" s="17">
        <v>0.71101640422689605</v>
      </c>
      <c r="E11" s="17">
        <v>0.72586405212039395</v>
      </c>
      <c r="F11" s="17"/>
      <c r="G11" s="17">
        <v>0.72005686459426499</v>
      </c>
      <c r="H11" s="17">
        <v>0.71582952697315705</v>
      </c>
      <c r="I11" s="17">
        <v>0.77999999112443097</v>
      </c>
      <c r="J11" s="17">
        <v>0.69732424838995699</v>
      </c>
      <c r="K11" s="17">
        <v>0.64547804456109104</v>
      </c>
      <c r="L11" s="17"/>
      <c r="M11" s="17">
        <v>0.66053689447727504</v>
      </c>
      <c r="N11" s="17">
        <v>0.71753631672437101</v>
      </c>
      <c r="O11" s="17">
        <v>0.71202733158063403</v>
      </c>
      <c r="P11" s="17">
        <v>0.74394162663919505</v>
      </c>
      <c r="Q11" s="17">
        <v>0.74302658003524102</v>
      </c>
      <c r="R11" s="17"/>
      <c r="S11" s="17">
        <v>0.72652197020136799</v>
      </c>
      <c r="T11" s="17">
        <v>0.73287895404125702</v>
      </c>
      <c r="U11" s="17">
        <v>0.700708235760372</v>
      </c>
      <c r="V11" s="17">
        <v>0.75512826943628097</v>
      </c>
      <c r="W11" s="17"/>
      <c r="X11" s="17">
        <v>0.72486617416858101</v>
      </c>
      <c r="Y11" s="17">
        <v>0.775172903475422</v>
      </c>
      <c r="Z11" s="17">
        <v>0.61098476701735205</v>
      </c>
      <c r="AA11" s="17"/>
      <c r="AB11" s="17">
        <v>0.72990575853596396</v>
      </c>
      <c r="AC11" s="17">
        <v>0.69754463306068504</v>
      </c>
      <c r="AD11" s="17"/>
      <c r="AE11" s="17">
        <v>0.62222029929024503</v>
      </c>
      <c r="AF11" s="17">
        <v>0.73972758082287204</v>
      </c>
      <c r="AG11" s="17"/>
      <c r="AH11" s="17">
        <v>0.74548585050708005</v>
      </c>
      <c r="AI11" s="17">
        <v>0.63829251436858003</v>
      </c>
      <c r="AJ11" s="17"/>
      <c r="AK11" s="17">
        <v>0.64177985900315604</v>
      </c>
      <c r="AL11" s="17">
        <v>0.75804299067485403</v>
      </c>
      <c r="AM11" s="17">
        <v>0.70441982545085802</v>
      </c>
      <c r="AN11" s="17">
        <v>0.73453474437834898</v>
      </c>
      <c r="AO11" s="17">
        <v>0.71522102879552396</v>
      </c>
      <c r="AP11" s="17"/>
      <c r="AQ11" s="17">
        <v>0.75489368734947804</v>
      </c>
      <c r="AR11" s="17">
        <v>0.70958259110663902</v>
      </c>
      <c r="AS11" s="17"/>
      <c r="AT11" s="17">
        <v>0.75916310710218504</v>
      </c>
      <c r="AU11" s="17">
        <v>0.70478181149580099</v>
      </c>
      <c r="AV11" s="17"/>
      <c r="AW11" s="17">
        <v>0.68288941792928204</v>
      </c>
      <c r="AX11" s="17">
        <v>0.74529169712507903</v>
      </c>
      <c r="AY11" s="17">
        <v>0.68747385841380904</v>
      </c>
      <c r="AZ11" s="17">
        <v>0.77495397191194904</v>
      </c>
      <c r="BA11" s="17">
        <v>0.68052111205580001</v>
      </c>
      <c r="BB11" s="17"/>
      <c r="BC11" s="17">
        <v>0.72610193250637001</v>
      </c>
      <c r="BD11" s="17"/>
      <c r="BE11" s="17">
        <v>0.75126776968371001</v>
      </c>
      <c r="BF11" s="17">
        <v>0.64718082938658295</v>
      </c>
      <c r="BG11" s="17">
        <v>0.78700529824954102</v>
      </c>
      <c r="BH11" s="17">
        <v>0.72148725082434295</v>
      </c>
      <c r="BI11" s="17"/>
      <c r="BJ11" s="17">
        <v>0.72729938412994</v>
      </c>
      <c r="BK11" s="17"/>
      <c r="BL11" s="17">
        <v>0.73932668725264705</v>
      </c>
      <c r="BM11" s="17"/>
      <c r="BN11" s="17">
        <v>0.71889446970411297</v>
      </c>
      <c r="BO11" s="17"/>
      <c r="BP11" s="17">
        <v>0.70670577044341998</v>
      </c>
      <c r="BQ11" s="17">
        <v>0.77170701940110398</v>
      </c>
    </row>
    <row r="12" spans="2:69" ht="29" x14ac:dyDescent="0.35">
      <c r="B12" s="18" t="s">
        <v>480</v>
      </c>
      <c r="C12" s="17">
        <v>4.56914051338577E-2</v>
      </c>
      <c r="D12" s="17">
        <v>6.8419216847655895E-2</v>
      </c>
      <c r="E12" s="17">
        <v>2.6385350447984301E-2</v>
      </c>
      <c r="F12" s="17"/>
      <c r="G12" s="17">
        <v>4.2076564200196599E-2</v>
      </c>
      <c r="H12" s="17">
        <v>6.3159767382334503E-2</v>
      </c>
      <c r="I12" s="17">
        <v>3.2973293074952399E-2</v>
      </c>
      <c r="J12" s="17">
        <v>3.0560458638365501E-2</v>
      </c>
      <c r="K12" s="17">
        <v>5.8700983054607303E-2</v>
      </c>
      <c r="L12" s="17"/>
      <c r="M12" s="17">
        <v>3.9320285894572697E-2</v>
      </c>
      <c r="N12" s="17">
        <v>5.5597068367080803E-2</v>
      </c>
      <c r="O12" s="17">
        <v>4.9598995808979099E-2</v>
      </c>
      <c r="P12" s="17">
        <v>3.1447681925432798E-2</v>
      </c>
      <c r="Q12" s="17">
        <v>3.2870366897963701E-2</v>
      </c>
      <c r="R12" s="17"/>
      <c r="S12" s="17">
        <v>4.0447068179537499E-2</v>
      </c>
      <c r="T12" s="17">
        <v>5.65726193909524E-2</v>
      </c>
      <c r="U12" s="17">
        <v>2.2431996170783799E-2</v>
      </c>
      <c r="V12" s="17">
        <v>5.2497291911061499E-2</v>
      </c>
      <c r="W12" s="17"/>
      <c r="X12" s="17">
        <v>4.9286832807043601E-2</v>
      </c>
      <c r="Y12" s="17">
        <v>3.8043109992068398E-2</v>
      </c>
      <c r="Z12" s="17">
        <v>2.86329698759085E-2</v>
      </c>
      <c r="AA12" s="17"/>
      <c r="AB12" s="17">
        <v>4.0416490436384601E-2</v>
      </c>
      <c r="AC12" s="17">
        <v>5.6534952179544302E-2</v>
      </c>
      <c r="AD12" s="17"/>
      <c r="AE12" s="17">
        <v>5.92542700186479E-2</v>
      </c>
      <c r="AF12" s="17">
        <v>4.2960506196401599E-2</v>
      </c>
      <c r="AG12" s="17"/>
      <c r="AH12" s="17">
        <v>4.9499138914692702E-2</v>
      </c>
      <c r="AI12" s="17">
        <v>3.9961262963338698E-2</v>
      </c>
      <c r="AJ12" s="17"/>
      <c r="AK12" s="17">
        <v>4.3321426455492001E-2</v>
      </c>
      <c r="AL12" s="17">
        <v>3.7276064737968698E-2</v>
      </c>
      <c r="AM12" s="17">
        <v>4.6645142975722101E-2</v>
      </c>
      <c r="AN12" s="17">
        <v>3.6029430585201597E-2</v>
      </c>
      <c r="AO12" s="17">
        <v>9.6475491718515299E-2</v>
      </c>
      <c r="AP12" s="17"/>
      <c r="AQ12" s="17">
        <v>3.8987322449749E-2</v>
      </c>
      <c r="AR12" s="17">
        <v>4.7525348266572599E-2</v>
      </c>
      <c r="AS12" s="17"/>
      <c r="AT12" s="17">
        <v>4.27846742169097E-2</v>
      </c>
      <c r="AU12" s="17">
        <v>4.8406189051347297E-2</v>
      </c>
      <c r="AV12" s="17"/>
      <c r="AW12" s="17">
        <v>4.30135463994398E-2</v>
      </c>
      <c r="AX12" s="17">
        <v>5.4484165445759E-2</v>
      </c>
      <c r="AY12" s="17">
        <v>3.54179642696297E-3</v>
      </c>
      <c r="AZ12" s="17">
        <v>4.7523877557773701E-2</v>
      </c>
      <c r="BA12" s="17">
        <v>8.7919378490514094E-2</v>
      </c>
      <c r="BB12" s="17"/>
      <c r="BC12" s="17">
        <v>6.7887447642476104E-2</v>
      </c>
      <c r="BD12" s="17"/>
      <c r="BE12" s="17">
        <v>5.3288599063818699E-2</v>
      </c>
      <c r="BF12" s="17">
        <v>0</v>
      </c>
      <c r="BG12" s="17">
        <v>3.9970113794579501E-2</v>
      </c>
      <c r="BH12" s="17">
        <v>7.9474682854539597E-2</v>
      </c>
      <c r="BI12" s="17"/>
      <c r="BJ12" s="17">
        <v>4.5372495184115902E-2</v>
      </c>
      <c r="BK12" s="17"/>
      <c r="BL12" s="17">
        <v>4.5118215594150399E-2</v>
      </c>
      <c r="BM12" s="17"/>
      <c r="BN12" s="17">
        <v>5.8679082872376602E-2</v>
      </c>
      <c r="BO12" s="17"/>
      <c r="BP12" s="17">
        <v>4.8594708770035001E-2</v>
      </c>
      <c r="BQ12" s="17">
        <v>3.5749840282830701E-2</v>
      </c>
    </row>
    <row r="13" spans="2:69" ht="29" x14ac:dyDescent="0.35">
      <c r="B13" s="18" t="s">
        <v>481</v>
      </c>
      <c r="C13" s="17">
        <v>4.4677905349095402E-2</v>
      </c>
      <c r="D13" s="17">
        <v>4.8461033411803599E-2</v>
      </c>
      <c r="E13" s="17">
        <v>4.1534649817333701E-2</v>
      </c>
      <c r="F13" s="17"/>
      <c r="G13" s="17">
        <v>4.5461878448248401E-2</v>
      </c>
      <c r="H13" s="17">
        <v>4.69930349690032E-2</v>
      </c>
      <c r="I13" s="17">
        <v>5.1531240446182902E-2</v>
      </c>
      <c r="J13" s="17">
        <v>4.4988164460547701E-2</v>
      </c>
      <c r="K13" s="17">
        <v>2.6935238688546199E-2</v>
      </c>
      <c r="L13" s="17"/>
      <c r="M13" s="17">
        <v>5.7050204416248002E-2</v>
      </c>
      <c r="N13" s="17">
        <v>4.7571468897052299E-2</v>
      </c>
      <c r="O13" s="17">
        <v>4.6121856379530202E-2</v>
      </c>
      <c r="P13" s="17">
        <v>2.5797793691076001E-2</v>
      </c>
      <c r="Q13" s="17">
        <v>4.5147697364319402E-2</v>
      </c>
      <c r="R13" s="17"/>
      <c r="S13" s="17">
        <v>4.5489538888716E-2</v>
      </c>
      <c r="T13" s="17">
        <v>1.7868270509496E-2</v>
      </c>
      <c r="U13" s="17">
        <v>8.82071790296418E-2</v>
      </c>
      <c r="V13" s="17">
        <v>3.2119446471066897E-2</v>
      </c>
      <c r="W13" s="17"/>
      <c r="X13" s="17">
        <v>4.5599365360077998E-2</v>
      </c>
      <c r="Y13" s="17">
        <v>4.6778646675996099E-2</v>
      </c>
      <c r="Z13" s="17">
        <v>3.5385229108737398E-2</v>
      </c>
      <c r="AA13" s="17"/>
      <c r="AB13" s="17">
        <v>4.96499854367786E-2</v>
      </c>
      <c r="AC13" s="17">
        <v>3.4456889951151003E-2</v>
      </c>
      <c r="AD13" s="17"/>
      <c r="AE13" s="17">
        <v>7.6358572135656305E-2</v>
      </c>
      <c r="AF13" s="17">
        <v>3.8247844604978598E-2</v>
      </c>
      <c r="AG13" s="17"/>
      <c r="AH13" s="17">
        <v>4.7529943765702999E-2</v>
      </c>
      <c r="AI13" s="17">
        <v>2.9840375060388401E-2</v>
      </c>
      <c r="AJ13" s="17"/>
      <c r="AK13" s="17">
        <v>6.0715554808946401E-2</v>
      </c>
      <c r="AL13" s="17">
        <v>4.6305611005920802E-2</v>
      </c>
      <c r="AM13" s="17">
        <v>4.6702766818944502E-2</v>
      </c>
      <c r="AN13" s="17">
        <v>4.3387899409700302E-2</v>
      </c>
      <c r="AO13" s="17">
        <v>1.0729872159162501E-2</v>
      </c>
      <c r="AP13" s="17"/>
      <c r="AQ13" s="17">
        <v>4.1141417092321803E-2</v>
      </c>
      <c r="AR13" s="17">
        <v>4.5645333505644002E-2</v>
      </c>
      <c r="AS13" s="17"/>
      <c r="AT13" s="17">
        <v>3.8421383511802E-2</v>
      </c>
      <c r="AU13" s="17">
        <v>4.7780497589437698E-2</v>
      </c>
      <c r="AV13" s="17"/>
      <c r="AW13" s="17">
        <v>0</v>
      </c>
      <c r="AX13" s="17">
        <v>6.1565228810489502E-2</v>
      </c>
      <c r="AY13" s="17">
        <v>3.0811793553745599E-2</v>
      </c>
      <c r="AZ13" s="17">
        <v>3.5483102898604901E-2</v>
      </c>
      <c r="BA13" s="17">
        <v>5.2523989091148603E-2</v>
      </c>
      <c r="BB13" s="17"/>
      <c r="BC13" s="17">
        <v>4.7869167090407498E-2</v>
      </c>
      <c r="BD13" s="17"/>
      <c r="BE13" s="17">
        <v>6.3023307798667397E-2</v>
      </c>
      <c r="BF13" s="17">
        <v>2.7842200878591902E-2</v>
      </c>
      <c r="BG13" s="17">
        <v>2.5719523967640101E-2</v>
      </c>
      <c r="BH13" s="17">
        <v>5.4160454183562898E-2</v>
      </c>
      <c r="BI13" s="17"/>
      <c r="BJ13" s="17">
        <v>4.4123901848055598E-2</v>
      </c>
      <c r="BK13" s="17"/>
      <c r="BL13" s="17">
        <v>4.4631487503766602E-2</v>
      </c>
      <c r="BM13" s="17"/>
      <c r="BN13" s="17">
        <v>2.3733015724984902E-2</v>
      </c>
      <c r="BO13" s="17"/>
      <c r="BP13" s="17">
        <v>4.6559276635577698E-2</v>
      </c>
      <c r="BQ13" s="17">
        <v>4.0351799481394397E-2</v>
      </c>
    </row>
    <row r="14" spans="2:69" x14ac:dyDescent="0.35">
      <c r="B14" s="18" t="s">
        <v>141</v>
      </c>
      <c r="C14" s="19">
        <v>0.101102487774495</v>
      </c>
      <c r="D14" s="19">
        <v>7.6583739517280203E-2</v>
      </c>
      <c r="E14" s="19">
        <v>0.122215072305939</v>
      </c>
      <c r="F14" s="19"/>
      <c r="G14" s="19">
        <v>0.10817871833013</v>
      </c>
      <c r="H14" s="19">
        <v>0.117661696393782</v>
      </c>
      <c r="I14" s="19">
        <v>7.2926888178638197E-2</v>
      </c>
      <c r="J14" s="19">
        <v>0.14289436103787401</v>
      </c>
      <c r="K14" s="19">
        <v>5.8876326584590702E-2</v>
      </c>
      <c r="L14" s="19"/>
      <c r="M14" s="19">
        <v>0.17159088699161201</v>
      </c>
      <c r="N14" s="19">
        <v>9.2842026973086994E-2</v>
      </c>
      <c r="O14" s="19">
        <v>7.5225411381992804E-2</v>
      </c>
      <c r="P14" s="19">
        <v>9.2702793251871404E-2</v>
      </c>
      <c r="Q14" s="19">
        <v>0.120714093253948</v>
      </c>
      <c r="R14" s="19"/>
      <c r="S14" s="19">
        <v>0.117961648836029</v>
      </c>
      <c r="T14" s="19">
        <v>0.10173653650001301</v>
      </c>
      <c r="U14" s="19">
        <v>6.4234924281331401E-2</v>
      </c>
      <c r="V14" s="19">
        <v>7.2716702282760406E-2</v>
      </c>
      <c r="W14" s="19"/>
      <c r="X14" s="19">
        <v>0.101929612336962</v>
      </c>
      <c r="Y14" s="19">
        <v>8.7706310268743898E-2</v>
      </c>
      <c r="Z14" s="19">
        <v>0.111279078369854</v>
      </c>
      <c r="AA14" s="19"/>
      <c r="AB14" s="19">
        <v>0.11001849021677</v>
      </c>
      <c r="AC14" s="19">
        <v>8.2774022294554606E-2</v>
      </c>
      <c r="AD14" s="19"/>
      <c r="AE14" s="19">
        <v>0.11889299726003601</v>
      </c>
      <c r="AF14" s="19">
        <v>9.6730397076418895E-2</v>
      </c>
      <c r="AG14" s="19"/>
      <c r="AH14" s="19">
        <v>9.0382925109070006E-2</v>
      </c>
      <c r="AI14" s="19">
        <v>0.176149535249778</v>
      </c>
      <c r="AJ14" s="19"/>
      <c r="AK14" s="19">
        <v>9.2484992847880199E-2</v>
      </c>
      <c r="AL14" s="19">
        <v>7.3710566005030898E-2</v>
      </c>
      <c r="AM14" s="19">
        <v>0.115810926673102</v>
      </c>
      <c r="AN14" s="19">
        <v>0.118478498133065</v>
      </c>
      <c r="AO14" s="19">
        <v>0.10969904139881601</v>
      </c>
      <c r="AP14" s="19"/>
      <c r="AQ14" s="19">
        <v>0.11960466346868601</v>
      </c>
      <c r="AR14" s="19">
        <v>9.6041103592125796E-2</v>
      </c>
      <c r="AS14" s="19"/>
      <c r="AT14" s="19">
        <v>0.105382424638971</v>
      </c>
      <c r="AU14" s="19">
        <v>9.3909818828528099E-2</v>
      </c>
      <c r="AV14" s="19"/>
      <c r="AW14" s="19">
        <v>0.21040058970084899</v>
      </c>
      <c r="AX14" s="19">
        <v>0.107688352918463</v>
      </c>
      <c r="AY14" s="19">
        <v>9.9604820217812404E-2</v>
      </c>
      <c r="AZ14" s="19">
        <v>5.7411249636364799E-2</v>
      </c>
      <c r="BA14" s="19">
        <v>7.5306637008035401E-2</v>
      </c>
      <c r="BB14" s="19"/>
      <c r="BC14" s="19">
        <v>8.5426200774465805E-2</v>
      </c>
      <c r="BD14" s="19"/>
      <c r="BE14" s="19">
        <v>9.6767977779909101E-2</v>
      </c>
      <c r="BF14" s="19">
        <v>9.5941817581727207E-2</v>
      </c>
      <c r="BG14" s="19">
        <v>5.8922840537619203E-2</v>
      </c>
      <c r="BH14" s="19">
        <v>8.7785622852341802E-2</v>
      </c>
      <c r="BI14" s="19"/>
      <c r="BJ14" s="19">
        <v>9.89994557098548E-2</v>
      </c>
      <c r="BK14" s="19"/>
      <c r="BL14" s="19">
        <v>9.4524613097663607E-2</v>
      </c>
      <c r="BM14" s="19"/>
      <c r="BN14" s="19">
        <v>8.9945914370073807E-2</v>
      </c>
      <c r="BO14" s="19"/>
      <c r="BP14" s="19">
        <v>0.106568258849491</v>
      </c>
      <c r="BQ14" s="19">
        <v>7.0996297789355498E-2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492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0.113846061454171</v>
      </c>
      <c r="D9" s="17">
        <v>0.123773937266936</v>
      </c>
      <c r="E9" s="17">
        <v>0.10559092339378701</v>
      </c>
      <c r="F9" s="17"/>
      <c r="G9" s="17">
        <v>8.3985804190936694E-2</v>
      </c>
      <c r="H9" s="17">
        <v>0.107675326643557</v>
      </c>
      <c r="I9" s="17">
        <v>0.11774384418342899</v>
      </c>
      <c r="J9" s="17">
        <v>7.2745644577575402E-2</v>
      </c>
      <c r="K9" s="17">
        <v>0.22416692090131801</v>
      </c>
      <c r="L9" s="17"/>
      <c r="M9" s="17">
        <v>0.150473759638594</v>
      </c>
      <c r="N9" s="17">
        <v>0.104723947588327</v>
      </c>
      <c r="O9" s="17">
        <v>0.158285369214966</v>
      </c>
      <c r="P9" s="17">
        <v>7.1663529393207595E-2</v>
      </c>
      <c r="Q9" s="17">
        <v>9.7986312942188195E-2</v>
      </c>
      <c r="R9" s="17"/>
      <c r="S9" s="17">
        <v>0.100922925662465</v>
      </c>
      <c r="T9" s="17">
        <v>0.135595927598884</v>
      </c>
      <c r="U9" s="17">
        <v>0.10042362292453</v>
      </c>
      <c r="V9" s="17">
        <v>0.10523579727587901</v>
      </c>
      <c r="W9" s="17"/>
      <c r="X9" s="17">
        <v>0.10916770587173701</v>
      </c>
      <c r="Y9" s="17">
        <v>0.13924769235854001</v>
      </c>
      <c r="Z9" s="17">
        <v>0.11732111646606699</v>
      </c>
      <c r="AA9" s="17"/>
      <c r="AB9" s="17">
        <v>0.114346549784389</v>
      </c>
      <c r="AC9" s="17">
        <v>0.11281721661671</v>
      </c>
      <c r="AD9" s="17"/>
      <c r="AE9" s="17">
        <v>0.14463731438924299</v>
      </c>
      <c r="AF9" s="17">
        <v>0.107654539248157</v>
      </c>
      <c r="AG9" s="17"/>
      <c r="AH9" s="17">
        <v>0.114757234958298</v>
      </c>
      <c r="AI9" s="17">
        <v>8.8860801002168796E-2</v>
      </c>
      <c r="AJ9" s="17"/>
      <c r="AK9" s="17">
        <v>0.115198001651836</v>
      </c>
      <c r="AL9" s="17">
        <v>0.13629049132027099</v>
      </c>
      <c r="AM9" s="17">
        <v>9.0666542596505806E-2</v>
      </c>
      <c r="AN9" s="17">
        <v>0.12666026533918101</v>
      </c>
      <c r="AO9" s="17">
        <v>0.106407363641692</v>
      </c>
      <c r="AP9" s="17"/>
      <c r="AQ9" s="17">
        <v>9.14385336832583E-2</v>
      </c>
      <c r="AR9" s="17">
        <v>0.11997577876419099</v>
      </c>
      <c r="AS9" s="17"/>
      <c r="AT9" s="17">
        <v>0.104583312026435</v>
      </c>
      <c r="AU9" s="17">
        <v>0.118792765793241</v>
      </c>
      <c r="AV9" s="17"/>
      <c r="AW9" s="17">
        <v>2.7727315153808801E-2</v>
      </c>
      <c r="AX9" s="17">
        <v>0.130224688459705</v>
      </c>
      <c r="AY9" s="17">
        <v>0.10634675767806</v>
      </c>
      <c r="AZ9" s="17">
        <v>0.13608989267663801</v>
      </c>
      <c r="BA9" s="17">
        <v>0.123967295686305</v>
      </c>
      <c r="BB9" s="17"/>
      <c r="BC9" s="17">
        <v>0.126746281440411</v>
      </c>
      <c r="BD9" s="17"/>
      <c r="BE9" s="17">
        <v>0.144004474166994</v>
      </c>
      <c r="BF9" s="17">
        <v>0.131108428799806</v>
      </c>
      <c r="BG9" s="17">
        <v>0.10200501242122501</v>
      </c>
      <c r="BH9" s="17">
        <v>9.9704501469599499E-2</v>
      </c>
      <c r="BI9" s="17"/>
      <c r="BJ9" s="17">
        <v>0.11363653736226501</v>
      </c>
      <c r="BK9" s="17"/>
      <c r="BL9" s="17">
        <v>0.11529636097488</v>
      </c>
      <c r="BM9" s="17"/>
      <c r="BN9" s="17">
        <v>0.102037193344032</v>
      </c>
      <c r="BO9" s="17"/>
      <c r="BP9" s="17">
        <v>0.107740821784268</v>
      </c>
      <c r="BQ9" s="17">
        <v>0.12481640283285</v>
      </c>
    </row>
    <row r="10" spans="2:69" ht="29" x14ac:dyDescent="0.35">
      <c r="B10" s="18" t="s">
        <v>478</v>
      </c>
      <c r="C10" s="17">
        <v>0.195493454033457</v>
      </c>
      <c r="D10" s="17">
        <v>0.23707649201355699</v>
      </c>
      <c r="E10" s="17">
        <v>0.16038311058355201</v>
      </c>
      <c r="F10" s="17"/>
      <c r="G10" s="17">
        <v>0.19687164081441899</v>
      </c>
      <c r="H10" s="17">
        <v>0.106120754748893</v>
      </c>
      <c r="I10" s="17">
        <v>0.15913380906110799</v>
      </c>
      <c r="J10" s="17">
        <v>0.22292195198963799</v>
      </c>
      <c r="K10" s="17">
        <v>0.38857397963545298</v>
      </c>
      <c r="L10" s="17"/>
      <c r="M10" s="17">
        <v>0.16912591173138999</v>
      </c>
      <c r="N10" s="17">
        <v>0.18637338057292399</v>
      </c>
      <c r="O10" s="17">
        <v>0.23284092443799601</v>
      </c>
      <c r="P10" s="17">
        <v>0.17811127846165301</v>
      </c>
      <c r="Q10" s="17">
        <v>0.20101621394441899</v>
      </c>
      <c r="R10" s="17"/>
      <c r="S10" s="17">
        <v>0.156128589217716</v>
      </c>
      <c r="T10" s="17">
        <v>0.21428294725205599</v>
      </c>
      <c r="U10" s="17">
        <v>0.25217477474838501</v>
      </c>
      <c r="V10" s="17">
        <v>0.206109105622271</v>
      </c>
      <c r="W10" s="17"/>
      <c r="X10" s="17">
        <v>0.18030436555093901</v>
      </c>
      <c r="Y10" s="17">
        <v>0.239512790227072</v>
      </c>
      <c r="Z10" s="17">
        <v>0.25336968904222901</v>
      </c>
      <c r="AA10" s="17"/>
      <c r="AB10" s="17">
        <v>0.17076451697536699</v>
      </c>
      <c r="AC10" s="17">
        <v>0.24632828412230801</v>
      </c>
      <c r="AD10" s="17"/>
      <c r="AE10" s="17">
        <v>0.20233097990709101</v>
      </c>
      <c r="AF10" s="17">
        <v>0.19425879337583099</v>
      </c>
      <c r="AG10" s="17"/>
      <c r="AH10" s="17">
        <v>0.18453842245278099</v>
      </c>
      <c r="AI10" s="17">
        <v>0.15279180926225799</v>
      </c>
      <c r="AJ10" s="17"/>
      <c r="AK10" s="17">
        <v>0.213124719531261</v>
      </c>
      <c r="AL10" s="17">
        <v>0.20650254609719401</v>
      </c>
      <c r="AM10" s="17">
        <v>0.174215509705647</v>
      </c>
      <c r="AN10" s="17">
        <v>0.202726839838342</v>
      </c>
      <c r="AO10" s="17">
        <v>0.21180097116149399</v>
      </c>
      <c r="AP10" s="17"/>
      <c r="AQ10" s="17">
        <v>0.21171200834784201</v>
      </c>
      <c r="AR10" s="17">
        <v>0.191056768552543</v>
      </c>
      <c r="AS10" s="17"/>
      <c r="AT10" s="17">
        <v>0.18208299379826401</v>
      </c>
      <c r="AU10" s="17">
        <v>0.20166674524618899</v>
      </c>
      <c r="AV10" s="17"/>
      <c r="AW10" s="17">
        <v>0.10504407135156101</v>
      </c>
      <c r="AX10" s="17">
        <v>0.19549453329983499</v>
      </c>
      <c r="AY10" s="17">
        <v>0.215500418705906</v>
      </c>
      <c r="AZ10" s="17">
        <v>0.16984205688211801</v>
      </c>
      <c r="BA10" s="17">
        <v>0.18995262065232901</v>
      </c>
      <c r="BB10" s="17"/>
      <c r="BC10" s="17">
        <v>0.212723481401243</v>
      </c>
      <c r="BD10" s="17"/>
      <c r="BE10" s="17">
        <v>0.18646837348439599</v>
      </c>
      <c r="BF10" s="17">
        <v>0.27669644725472597</v>
      </c>
      <c r="BG10" s="17">
        <v>0.18206889648470501</v>
      </c>
      <c r="BH10" s="17">
        <v>0.210389382855629</v>
      </c>
      <c r="BI10" s="17"/>
      <c r="BJ10" s="17">
        <v>0.19215888092497499</v>
      </c>
      <c r="BK10" s="17"/>
      <c r="BL10" s="17">
        <v>0.20045472797077399</v>
      </c>
      <c r="BM10" s="17"/>
      <c r="BN10" s="17">
        <v>0.23450804724211599</v>
      </c>
      <c r="BO10" s="17"/>
      <c r="BP10" s="17">
        <v>0.20876431315525801</v>
      </c>
      <c r="BQ10" s="17">
        <v>0.13761432652691499</v>
      </c>
    </row>
    <row r="11" spans="2:69" ht="29" x14ac:dyDescent="0.35">
      <c r="B11" s="18" t="s">
        <v>479</v>
      </c>
      <c r="C11" s="17">
        <v>0.51484046564256003</v>
      </c>
      <c r="D11" s="17">
        <v>0.51179102568606905</v>
      </c>
      <c r="E11" s="17">
        <v>0.518418831548487</v>
      </c>
      <c r="F11" s="17"/>
      <c r="G11" s="17">
        <v>0.53748759473380303</v>
      </c>
      <c r="H11" s="17">
        <v>0.57972546206638498</v>
      </c>
      <c r="I11" s="17">
        <v>0.56290862204163905</v>
      </c>
      <c r="J11" s="17">
        <v>0.49818303249198997</v>
      </c>
      <c r="K11" s="17">
        <v>0.285891574192844</v>
      </c>
      <c r="L11" s="17"/>
      <c r="M11" s="17">
        <v>0.48386147029409199</v>
      </c>
      <c r="N11" s="17">
        <v>0.53354365411562199</v>
      </c>
      <c r="O11" s="17">
        <v>0.43822347384404797</v>
      </c>
      <c r="P11" s="17">
        <v>0.55262470401528097</v>
      </c>
      <c r="Q11" s="17">
        <v>0.546897624845465</v>
      </c>
      <c r="R11" s="17"/>
      <c r="S11" s="17">
        <v>0.54489736204382599</v>
      </c>
      <c r="T11" s="17">
        <v>0.49428184402773301</v>
      </c>
      <c r="U11" s="17">
        <v>0.48633750865969599</v>
      </c>
      <c r="V11" s="17">
        <v>0.56662764092914797</v>
      </c>
      <c r="W11" s="17"/>
      <c r="X11" s="17">
        <v>0.53607205586539197</v>
      </c>
      <c r="Y11" s="17">
        <v>0.41115179773031602</v>
      </c>
      <c r="Z11" s="17">
        <v>0.48502485496797998</v>
      </c>
      <c r="AA11" s="17"/>
      <c r="AB11" s="17">
        <v>0.53939419827281998</v>
      </c>
      <c r="AC11" s="17">
        <v>0.46436580013735601</v>
      </c>
      <c r="AD11" s="17"/>
      <c r="AE11" s="17">
        <v>0.46405691804666499</v>
      </c>
      <c r="AF11" s="17">
        <v>0.52563090343810603</v>
      </c>
      <c r="AG11" s="17"/>
      <c r="AH11" s="17">
        <v>0.52531351819956495</v>
      </c>
      <c r="AI11" s="17">
        <v>0.545627101422125</v>
      </c>
      <c r="AJ11" s="17"/>
      <c r="AK11" s="17">
        <v>0.45561139880330298</v>
      </c>
      <c r="AL11" s="17">
        <v>0.48036621622910203</v>
      </c>
      <c r="AM11" s="17">
        <v>0.57861806313634001</v>
      </c>
      <c r="AN11" s="17">
        <v>0.48621662584022401</v>
      </c>
      <c r="AO11" s="17">
        <v>0.494980813537159</v>
      </c>
      <c r="AP11" s="17"/>
      <c r="AQ11" s="17">
        <v>0.53910868641470699</v>
      </c>
      <c r="AR11" s="17">
        <v>0.50820174429537501</v>
      </c>
      <c r="AS11" s="17"/>
      <c r="AT11" s="17">
        <v>0.54148474722842399</v>
      </c>
      <c r="AU11" s="17">
        <v>0.50355622445613701</v>
      </c>
      <c r="AV11" s="17"/>
      <c r="AW11" s="17">
        <v>0.57784543813898803</v>
      </c>
      <c r="AX11" s="17">
        <v>0.51012566634472201</v>
      </c>
      <c r="AY11" s="17">
        <v>0.49633020862670901</v>
      </c>
      <c r="AZ11" s="17">
        <v>0.568895922257593</v>
      </c>
      <c r="BA11" s="17">
        <v>0.48895449303527899</v>
      </c>
      <c r="BB11" s="17"/>
      <c r="BC11" s="17">
        <v>0.51251044283182101</v>
      </c>
      <c r="BD11" s="17"/>
      <c r="BE11" s="17">
        <v>0.49949904177882998</v>
      </c>
      <c r="BF11" s="17">
        <v>0.44715113406387402</v>
      </c>
      <c r="BG11" s="17">
        <v>0.61218775367893696</v>
      </c>
      <c r="BH11" s="17">
        <v>0.51693876524675797</v>
      </c>
      <c r="BI11" s="17"/>
      <c r="BJ11" s="17">
        <v>0.52164965566074695</v>
      </c>
      <c r="BK11" s="17"/>
      <c r="BL11" s="17">
        <v>0.51050324485965204</v>
      </c>
      <c r="BM11" s="17"/>
      <c r="BN11" s="17">
        <v>0.54175103608914699</v>
      </c>
      <c r="BO11" s="17"/>
      <c r="BP11" s="17">
        <v>0.51408356962179202</v>
      </c>
      <c r="BQ11" s="17">
        <v>0.550491903005773</v>
      </c>
    </row>
    <row r="12" spans="2:69" ht="29" x14ac:dyDescent="0.35">
      <c r="B12" s="18" t="s">
        <v>480</v>
      </c>
      <c r="C12" s="17">
        <v>5.0742882200986897E-2</v>
      </c>
      <c r="D12" s="17">
        <v>5.1271183993265003E-2</v>
      </c>
      <c r="E12" s="17">
        <v>4.84918213056834E-2</v>
      </c>
      <c r="F12" s="17"/>
      <c r="G12" s="17">
        <v>4.8891540344839703E-2</v>
      </c>
      <c r="H12" s="17">
        <v>6.5262913724278601E-2</v>
      </c>
      <c r="I12" s="17">
        <v>4.86686425827225E-2</v>
      </c>
      <c r="J12" s="17">
        <v>6.3650138844729101E-2</v>
      </c>
      <c r="K12" s="17">
        <v>1.76031631790593E-2</v>
      </c>
      <c r="L12" s="17"/>
      <c r="M12" s="17">
        <v>2.1408257195992701E-2</v>
      </c>
      <c r="N12" s="17">
        <v>6.1816821322707799E-2</v>
      </c>
      <c r="O12" s="17">
        <v>6.2461881357013901E-2</v>
      </c>
      <c r="P12" s="17">
        <v>3.9601934592405297E-2</v>
      </c>
      <c r="Q12" s="17">
        <v>3.5546351876091203E-2</v>
      </c>
      <c r="R12" s="17"/>
      <c r="S12" s="17">
        <v>5.28797190912485E-2</v>
      </c>
      <c r="T12" s="17">
        <v>3.9877739435705502E-2</v>
      </c>
      <c r="U12" s="17">
        <v>4.4124305443351101E-2</v>
      </c>
      <c r="V12" s="17">
        <v>4.39814382870072E-2</v>
      </c>
      <c r="W12" s="17"/>
      <c r="X12" s="17">
        <v>4.54873964700147E-2</v>
      </c>
      <c r="Y12" s="17">
        <v>7.9264293468297997E-2</v>
      </c>
      <c r="Z12" s="17">
        <v>5.4663359716943E-2</v>
      </c>
      <c r="AA12" s="17"/>
      <c r="AB12" s="17">
        <v>4.9244884152495699E-2</v>
      </c>
      <c r="AC12" s="17">
        <v>5.3822289782865601E-2</v>
      </c>
      <c r="AD12" s="17"/>
      <c r="AE12" s="17">
        <v>6.83433395879227E-2</v>
      </c>
      <c r="AF12" s="17">
        <v>4.7191964647179098E-2</v>
      </c>
      <c r="AG12" s="17"/>
      <c r="AH12" s="17">
        <v>5.4753623852548602E-2</v>
      </c>
      <c r="AI12" s="17">
        <v>4.1230417688260898E-2</v>
      </c>
      <c r="AJ12" s="17"/>
      <c r="AK12" s="17">
        <v>5.53070878299586E-2</v>
      </c>
      <c r="AL12" s="17">
        <v>5.1958698012960297E-2</v>
      </c>
      <c r="AM12" s="17">
        <v>4.29375580444748E-2</v>
      </c>
      <c r="AN12" s="17">
        <v>5.5547010238490999E-2</v>
      </c>
      <c r="AO12" s="17">
        <v>6.5054920619179293E-2</v>
      </c>
      <c r="AP12" s="17"/>
      <c r="AQ12" s="17">
        <v>3.5452609181655097E-2</v>
      </c>
      <c r="AR12" s="17">
        <v>5.4925630613026702E-2</v>
      </c>
      <c r="AS12" s="17"/>
      <c r="AT12" s="17">
        <v>4.3296381714256003E-2</v>
      </c>
      <c r="AU12" s="17">
        <v>5.5748740595016902E-2</v>
      </c>
      <c r="AV12" s="17"/>
      <c r="AW12" s="17">
        <v>2.9433465406967001E-2</v>
      </c>
      <c r="AX12" s="17">
        <v>4.3552830022482697E-2</v>
      </c>
      <c r="AY12" s="17">
        <v>4.6799128902139601E-2</v>
      </c>
      <c r="AZ12" s="17">
        <v>4.9417553347395803E-2</v>
      </c>
      <c r="BA12" s="17">
        <v>9.0417474190704006E-2</v>
      </c>
      <c r="BB12" s="17"/>
      <c r="BC12" s="17">
        <v>5.4216839886472398E-2</v>
      </c>
      <c r="BD12" s="17"/>
      <c r="BE12" s="17">
        <v>5.3115855199980501E-2</v>
      </c>
      <c r="BF12" s="17">
        <v>4.0298841767127003E-2</v>
      </c>
      <c r="BG12" s="17">
        <v>2.7057663045842801E-2</v>
      </c>
      <c r="BH12" s="17">
        <v>7.1059167542856905E-2</v>
      </c>
      <c r="BI12" s="17"/>
      <c r="BJ12" s="17">
        <v>4.5416686783840997E-2</v>
      </c>
      <c r="BK12" s="17"/>
      <c r="BL12" s="17">
        <v>4.9954898956335002E-2</v>
      </c>
      <c r="BM12" s="17"/>
      <c r="BN12" s="17">
        <v>4.5005338968977897E-2</v>
      </c>
      <c r="BO12" s="17"/>
      <c r="BP12" s="17">
        <v>4.8525207841072601E-2</v>
      </c>
      <c r="BQ12" s="17">
        <v>4.60136464755369E-2</v>
      </c>
    </row>
    <row r="13" spans="2:69" ht="29" x14ac:dyDescent="0.35">
      <c r="B13" s="18" t="s">
        <v>481</v>
      </c>
      <c r="C13" s="17">
        <v>1.83283126212598E-2</v>
      </c>
      <c r="D13" s="17">
        <v>2.25162186349895E-2</v>
      </c>
      <c r="E13" s="17">
        <v>1.4789704210220101E-2</v>
      </c>
      <c r="F13" s="17"/>
      <c r="G13" s="17">
        <v>1.06226992844037E-2</v>
      </c>
      <c r="H13" s="17">
        <v>1.7265810815414499E-2</v>
      </c>
      <c r="I13" s="17">
        <v>5.1440275178667699E-2</v>
      </c>
      <c r="J13" s="17">
        <v>0</v>
      </c>
      <c r="K13" s="17">
        <v>0</v>
      </c>
      <c r="L13" s="17"/>
      <c r="M13" s="17">
        <v>2.3792875930119101E-2</v>
      </c>
      <c r="N13" s="17">
        <v>2.3392827889811799E-2</v>
      </c>
      <c r="O13" s="17">
        <v>2.06400815582224E-2</v>
      </c>
      <c r="P13" s="17">
        <v>8.6800981844847198E-3</v>
      </c>
      <c r="Q13" s="17">
        <v>8.72366068310171E-3</v>
      </c>
      <c r="R13" s="17"/>
      <c r="S13" s="17">
        <v>1.73825520007145E-2</v>
      </c>
      <c r="T13" s="17">
        <v>1.5699804586975799E-2</v>
      </c>
      <c r="U13" s="17">
        <v>2.14741011855339E-2</v>
      </c>
      <c r="V13" s="17">
        <v>1.8118951435010001E-2</v>
      </c>
      <c r="W13" s="17"/>
      <c r="X13" s="17">
        <v>1.6022588002669098E-2</v>
      </c>
      <c r="Y13" s="17">
        <v>2.9514661740051899E-2</v>
      </c>
      <c r="Z13" s="17">
        <v>2.1656058212618502E-2</v>
      </c>
      <c r="AA13" s="17"/>
      <c r="AB13" s="17">
        <v>2.0609065199992001E-2</v>
      </c>
      <c r="AC13" s="17">
        <v>1.36398106633228E-2</v>
      </c>
      <c r="AD13" s="17"/>
      <c r="AE13" s="17">
        <v>1.08349748318982E-2</v>
      </c>
      <c r="AF13" s="17">
        <v>1.9873002925700801E-2</v>
      </c>
      <c r="AG13" s="17"/>
      <c r="AH13" s="17">
        <v>1.46955367644465E-2</v>
      </c>
      <c r="AI13" s="17">
        <v>2.18762143046402E-2</v>
      </c>
      <c r="AJ13" s="17"/>
      <c r="AK13" s="17">
        <v>3.3367563548329503E-2</v>
      </c>
      <c r="AL13" s="17">
        <v>1.7893855177389398E-2</v>
      </c>
      <c r="AM13" s="17">
        <v>1.1888630925590799E-2</v>
      </c>
      <c r="AN13" s="17">
        <v>3.16836027325628E-2</v>
      </c>
      <c r="AO13" s="17">
        <v>0</v>
      </c>
      <c r="AP13" s="17"/>
      <c r="AQ13" s="17">
        <v>3.1029122460852699E-2</v>
      </c>
      <c r="AR13" s="17">
        <v>1.4853927819823601E-2</v>
      </c>
      <c r="AS13" s="17"/>
      <c r="AT13" s="17">
        <v>3.1876919529001901E-2</v>
      </c>
      <c r="AU13" s="17">
        <v>1.2472546293523601E-2</v>
      </c>
      <c r="AV13" s="17"/>
      <c r="AW13" s="17">
        <v>0</v>
      </c>
      <c r="AX13" s="17">
        <v>2.5550122701293001E-2</v>
      </c>
      <c r="AY13" s="17">
        <v>1.7865469295515999E-2</v>
      </c>
      <c r="AZ13" s="17">
        <v>2.0619520593060901E-2</v>
      </c>
      <c r="BA13" s="17">
        <v>1.2249711999328901E-2</v>
      </c>
      <c r="BB13" s="17"/>
      <c r="BC13" s="17">
        <v>1.7451811042245899E-2</v>
      </c>
      <c r="BD13" s="17"/>
      <c r="BE13" s="17">
        <v>2.4168312526892201E-2</v>
      </c>
      <c r="BF13" s="17">
        <v>2.0518066175785901E-2</v>
      </c>
      <c r="BG13" s="17">
        <v>1.8931204723548999E-2</v>
      </c>
      <c r="BH13" s="17">
        <v>1.5725132255959701E-2</v>
      </c>
      <c r="BI13" s="17"/>
      <c r="BJ13" s="17">
        <v>1.6580201478514901E-2</v>
      </c>
      <c r="BK13" s="17"/>
      <c r="BL13" s="17">
        <v>2.2374045469091299E-2</v>
      </c>
      <c r="BM13" s="17"/>
      <c r="BN13" s="17">
        <v>1.89539210789549E-2</v>
      </c>
      <c r="BO13" s="17"/>
      <c r="BP13" s="17">
        <v>1.8285423462129101E-2</v>
      </c>
      <c r="BQ13" s="17">
        <v>2.1143728220579399E-2</v>
      </c>
    </row>
    <row r="14" spans="2:69" x14ac:dyDescent="0.35">
      <c r="B14" s="18" t="s">
        <v>141</v>
      </c>
      <c r="C14" s="19">
        <v>0.106748824047565</v>
      </c>
      <c r="D14" s="19">
        <v>5.3571142405183403E-2</v>
      </c>
      <c r="E14" s="19">
        <v>0.15232560895826999</v>
      </c>
      <c r="F14" s="19"/>
      <c r="G14" s="19">
        <v>0.122140720631599</v>
      </c>
      <c r="H14" s="19">
        <v>0.123949732001472</v>
      </c>
      <c r="I14" s="19">
        <v>6.0104806952433198E-2</v>
      </c>
      <c r="J14" s="19">
        <v>0.14249923209606699</v>
      </c>
      <c r="K14" s="19">
        <v>8.37643620913264E-2</v>
      </c>
      <c r="L14" s="19"/>
      <c r="M14" s="19">
        <v>0.15133772520981301</v>
      </c>
      <c r="N14" s="19">
        <v>9.0149368510606995E-2</v>
      </c>
      <c r="O14" s="19">
        <v>8.75482695877534E-2</v>
      </c>
      <c r="P14" s="19">
        <v>0.149318455352968</v>
      </c>
      <c r="Q14" s="19">
        <v>0.109829835708734</v>
      </c>
      <c r="R14" s="19"/>
      <c r="S14" s="19">
        <v>0.12778885198403001</v>
      </c>
      <c r="T14" s="19">
        <v>0.100261737098646</v>
      </c>
      <c r="U14" s="19">
        <v>9.5465687038503402E-2</v>
      </c>
      <c r="V14" s="19">
        <v>5.9927066450684602E-2</v>
      </c>
      <c r="W14" s="19"/>
      <c r="X14" s="19">
        <v>0.112945888239248</v>
      </c>
      <c r="Y14" s="19">
        <v>0.101308764475722</v>
      </c>
      <c r="Z14" s="19">
        <v>6.79649215941628E-2</v>
      </c>
      <c r="AA14" s="19"/>
      <c r="AB14" s="19">
        <v>0.10564078561493601</v>
      </c>
      <c r="AC14" s="19">
        <v>0.109026598677437</v>
      </c>
      <c r="AD14" s="19"/>
      <c r="AE14" s="19">
        <v>0.109796473237181</v>
      </c>
      <c r="AF14" s="19">
        <v>0.105390796365027</v>
      </c>
      <c r="AG14" s="19"/>
      <c r="AH14" s="19">
        <v>0.105941663772361</v>
      </c>
      <c r="AI14" s="19">
        <v>0.14961365632054699</v>
      </c>
      <c r="AJ14" s="19"/>
      <c r="AK14" s="19">
        <v>0.12739122863531199</v>
      </c>
      <c r="AL14" s="19">
        <v>0.106988193163083</v>
      </c>
      <c r="AM14" s="19">
        <v>0.101673695591442</v>
      </c>
      <c r="AN14" s="19">
        <v>9.7165656011200197E-2</v>
      </c>
      <c r="AO14" s="19">
        <v>0.121755931040476</v>
      </c>
      <c r="AP14" s="19"/>
      <c r="AQ14" s="19">
        <v>9.1259039911684603E-2</v>
      </c>
      <c r="AR14" s="19">
        <v>0.110986149955041</v>
      </c>
      <c r="AS14" s="19"/>
      <c r="AT14" s="19">
        <v>9.6675645703619403E-2</v>
      </c>
      <c r="AU14" s="19">
        <v>0.107762977615893</v>
      </c>
      <c r="AV14" s="19"/>
      <c r="AW14" s="19">
        <v>0.259949709948675</v>
      </c>
      <c r="AX14" s="19">
        <v>9.5052159171961595E-2</v>
      </c>
      <c r="AY14" s="19">
        <v>0.11715801679167</v>
      </c>
      <c r="AZ14" s="19">
        <v>5.5135054243193801E-2</v>
      </c>
      <c r="BA14" s="19">
        <v>9.4458404436053495E-2</v>
      </c>
      <c r="BB14" s="19"/>
      <c r="BC14" s="19">
        <v>7.6351143397806798E-2</v>
      </c>
      <c r="BD14" s="19"/>
      <c r="BE14" s="19">
        <v>9.2743942842907004E-2</v>
      </c>
      <c r="BF14" s="19">
        <v>8.42270819386821E-2</v>
      </c>
      <c r="BG14" s="19">
        <v>5.7749469645741097E-2</v>
      </c>
      <c r="BH14" s="19">
        <v>8.6183050629197497E-2</v>
      </c>
      <c r="BI14" s="19"/>
      <c r="BJ14" s="19">
        <v>0.110558037789657</v>
      </c>
      <c r="BK14" s="19"/>
      <c r="BL14" s="19">
        <v>0.101416721769267</v>
      </c>
      <c r="BM14" s="19"/>
      <c r="BN14" s="19">
        <v>5.7744463276772101E-2</v>
      </c>
      <c r="BO14" s="19"/>
      <c r="BP14" s="19">
        <v>0.10260066413548</v>
      </c>
      <c r="BQ14" s="19">
        <v>0.119919992938345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493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0.32954399711620402</v>
      </c>
      <c r="D9" s="17">
        <v>0.29717140854484297</v>
      </c>
      <c r="E9" s="17">
        <v>0.35779118465079901</v>
      </c>
      <c r="F9" s="17"/>
      <c r="G9" s="17">
        <v>0.328349902168732</v>
      </c>
      <c r="H9" s="17">
        <v>0.26659174219169202</v>
      </c>
      <c r="I9" s="17">
        <v>0.37274319276801499</v>
      </c>
      <c r="J9" s="17">
        <v>0.29387023524723399</v>
      </c>
      <c r="K9" s="17">
        <v>0.412921703760179</v>
      </c>
      <c r="L9" s="17"/>
      <c r="M9" s="17">
        <v>0.30275186773591201</v>
      </c>
      <c r="N9" s="17">
        <v>0.357222932755764</v>
      </c>
      <c r="O9" s="17">
        <v>0.32219062689155897</v>
      </c>
      <c r="P9" s="17">
        <v>0.259129660810067</v>
      </c>
      <c r="Q9" s="17">
        <v>0.345341526786551</v>
      </c>
      <c r="R9" s="17"/>
      <c r="S9" s="17">
        <v>0.37993208535381301</v>
      </c>
      <c r="T9" s="17">
        <v>0.38212211966375098</v>
      </c>
      <c r="U9" s="17">
        <v>0.23993126465770401</v>
      </c>
      <c r="V9" s="17">
        <v>0.28837025801639998</v>
      </c>
      <c r="W9" s="17"/>
      <c r="X9" s="17">
        <v>0.30771029453612198</v>
      </c>
      <c r="Y9" s="17">
        <v>0.37550640394517998</v>
      </c>
      <c r="Z9" s="17">
        <v>0.43371867688314197</v>
      </c>
      <c r="AA9" s="17"/>
      <c r="AB9" s="17">
        <v>0.35871312348722101</v>
      </c>
      <c r="AC9" s="17">
        <v>0.26958154990597299</v>
      </c>
      <c r="AD9" s="17"/>
      <c r="AE9" s="17">
        <v>0.31302514274604298</v>
      </c>
      <c r="AF9" s="17">
        <v>0.33318743686683</v>
      </c>
      <c r="AG9" s="17"/>
      <c r="AH9" s="17">
        <v>0.30351724921975498</v>
      </c>
      <c r="AI9" s="17">
        <v>0.39044359038172199</v>
      </c>
      <c r="AJ9" s="17"/>
      <c r="AK9" s="17">
        <v>0.30256324044828897</v>
      </c>
      <c r="AL9" s="17">
        <v>0.36856468446249202</v>
      </c>
      <c r="AM9" s="17">
        <v>0.330454645889043</v>
      </c>
      <c r="AN9" s="17">
        <v>0.31663884780447399</v>
      </c>
      <c r="AO9" s="17">
        <v>0.24560616886488501</v>
      </c>
      <c r="AP9" s="17"/>
      <c r="AQ9" s="17">
        <v>0.23013842079675201</v>
      </c>
      <c r="AR9" s="17">
        <v>0.35673700511366802</v>
      </c>
      <c r="AS9" s="17"/>
      <c r="AT9" s="17">
        <v>0.267994295124936</v>
      </c>
      <c r="AU9" s="17">
        <v>0.35693832894406002</v>
      </c>
      <c r="AV9" s="17"/>
      <c r="AW9" s="17">
        <v>0.19952339904608399</v>
      </c>
      <c r="AX9" s="17">
        <v>0.314024087103983</v>
      </c>
      <c r="AY9" s="17">
        <v>0.43363722679375899</v>
      </c>
      <c r="AZ9" s="17">
        <v>0.30316146713779102</v>
      </c>
      <c r="BA9" s="17">
        <v>0.25355219223661501</v>
      </c>
      <c r="BB9" s="17"/>
      <c r="BC9" s="17">
        <v>0.29956083823232998</v>
      </c>
      <c r="BD9" s="17"/>
      <c r="BE9" s="17">
        <v>0.31143976425197101</v>
      </c>
      <c r="BF9" s="17">
        <v>0.51754805699261996</v>
      </c>
      <c r="BG9" s="17">
        <v>0.31359954637582299</v>
      </c>
      <c r="BH9" s="17">
        <v>0.27418593408190201</v>
      </c>
      <c r="BI9" s="17"/>
      <c r="BJ9" s="17">
        <v>0.321915120669788</v>
      </c>
      <c r="BK9" s="17"/>
      <c r="BL9" s="17">
        <v>0.30908264112688</v>
      </c>
      <c r="BM9" s="17"/>
      <c r="BN9" s="17">
        <v>0.33428345192873699</v>
      </c>
      <c r="BO9" s="17"/>
      <c r="BP9" s="17">
        <v>0.333768030807431</v>
      </c>
      <c r="BQ9" s="17">
        <v>0.30087581948919501</v>
      </c>
    </row>
    <row r="10" spans="2:69" ht="29" x14ac:dyDescent="0.35">
      <c r="B10" s="18" t="s">
        <v>478</v>
      </c>
      <c r="C10" s="17">
        <v>0.51133249861431596</v>
      </c>
      <c r="D10" s="17">
        <v>0.51698762339952997</v>
      </c>
      <c r="E10" s="17">
        <v>0.50747696364699901</v>
      </c>
      <c r="F10" s="17"/>
      <c r="G10" s="17">
        <v>0.52277058271226695</v>
      </c>
      <c r="H10" s="17">
        <v>0.57052756621212397</v>
      </c>
      <c r="I10" s="17">
        <v>0.480560721837337</v>
      </c>
      <c r="J10" s="17">
        <v>0.51146763900314596</v>
      </c>
      <c r="K10" s="17">
        <v>0.43079734148076798</v>
      </c>
      <c r="L10" s="17"/>
      <c r="M10" s="17">
        <v>0.560543537287571</v>
      </c>
      <c r="N10" s="17">
        <v>0.50401803140541901</v>
      </c>
      <c r="O10" s="17">
        <v>0.51222795500406104</v>
      </c>
      <c r="P10" s="17">
        <v>0.52674219996729998</v>
      </c>
      <c r="Q10" s="17">
        <v>0.488686061346149</v>
      </c>
      <c r="R10" s="17"/>
      <c r="S10" s="17">
        <v>0.48006519662015601</v>
      </c>
      <c r="T10" s="17">
        <v>0.468665208362678</v>
      </c>
      <c r="U10" s="17">
        <v>0.55818791379268196</v>
      </c>
      <c r="V10" s="17">
        <v>0.57115685344158096</v>
      </c>
      <c r="W10" s="17"/>
      <c r="X10" s="17">
        <v>0.53400893241439795</v>
      </c>
      <c r="Y10" s="17">
        <v>0.468323905047557</v>
      </c>
      <c r="Z10" s="17">
        <v>0.39740789062832099</v>
      </c>
      <c r="AA10" s="17"/>
      <c r="AB10" s="17">
        <v>0.48463086408054801</v>
      </c>
      <c r="AC10" s="17">
        <v>0.56622256733947396</v>
      </c>
      <c r="AD10" s="17"/>
      <c r="AE10" s="17">
        <v>0.510851564714775</v>
      </c>
      <c r="AF10" s="17">
        <v>0.51185194059695005</v>
      </c>
      <c r="AG10" s="17"/>
      <c r="AH10" s="17">
        <v>0.54140422729617099</v>
      </c>
      <c r="AI10" s="17">
        <v>0.46527305097099603</v>
      </c>
      <c r="AJ10" s="17"/>
      <c r="AK10" s="17">
        <v>0.55173100835160505</v>
      </c>
      <c r="AL10" s="17">
        <v>0.48103608929403402</v>
      </c>
      <c r="AM10" s="17">
        <v>0.489494629752322</v>
      </c>
      <c r="AN10" s="17">
        <v>0.54766889049665202</v>
      </c>
      <c r="AO10" s="17">
        <v>0.58911252747727305</v>
      </c>
      <c r="AP10" s="17"/>
      <c r="AQ10" s="17">
        <v>0.607464020341421</v>
      </c>
      <c r="AR10" s="17">
        <v>0.48503512842722701</v>
      </c>
      <c r="AS10" s="17"/>
      <c r="AT10" s="17">
        <v>0.56731301075264495</v>
      </c>
      <c r="AU10" s="17">
        <v>0.48533771306707302</v>
      </c>
      <c r="AV10" s="17"/>
      <c r="AW10" s="17">
        <v>0.58096406060540795</v>
      </c>
      <c r="AX10" s="17">
        <v>0.50187983127157398</v>
      </c>
      <c r="AY10" s="17">
        <v>0.45955246661447902</v>
      </c>
      <c r="AZ10" s="17">
        <v>0.59426969070564595</v>
      </c>
      <c r="BA10" s="17">
        <v>0.55361067058008895</v>
      </c>
      <c r="BB10" s="17"/>
      <c r="BC10" s="17">
        <v>0.50224155249287195</v>
      </c>
      <c r="BD10" s="17"/>
      <c r="BE10" s="17">
        <v>0.50971585203339997</v>
      </c>
      <c r="BF10" s="17">
        <v>0.42877199476635403</v>
      </c>
      <c r="BG10" s="17">
        <v>0.56358864612116399</v>
      </c>
      <c r="BH10" s="17">
        <v>0.51734312245046099</v>
      </c>
      <c r="BI10" s="17"/>
      <c r="BJ10" s="17">
        <v>0.51407885432520695</v>
      </c>
      <c r="BK10" s="17"/>
      <c r="BL10" s="17">
        <v>0.54182684798969905</v>
      </c>
      <c r="BM10" s="17"/>
      <c r="BN10" s="17">
        <v>0.52149250884048903</v>
      </c>
      <c r="BO10" s="17"/>
      <c r="BP10" s="17">
        <v>0.507751736182525</v>
      </c>
      <c r="BQ10" s="17">
        <v>0.56196783674352202</v>
      </c>
    </row>
    <row r="11" spans="2:69" ht="29" x14ac:dyDescent="0.35">
      <c r="B11" s="18" t="s">
        <v>479</v>
      </c>
      <c r="C11" s="17">
        <v>8.1309602435508402E-2</v>
      </c>
      <c r="D11" s="17">
        <v>0.105724646660852</v>
      </c>
      <c r="E11" s="17">
        <v>5.8734934593338201E-2</v>
      </c>
      <c r="F11" s="17"/>
      <c r="G11" s="17">
        <v>7.4666850623873002E-2</v>
      </c>
      <c r="H11" s="17">
        <v>8.3194647523414003E-2</v>
      </c>
      <c r="I11" s="17">
        <v>6.20066345277029E-2</v>
      </c>
      <c r="J11" s="17">
        <v>9.8471272462195794E-2</v>
      </c>
      <c r="K11" s="17">
        <v>0.10571338361845101</v>
      </c>
      <c r="L11" s="17"/>
      <c r="M11" s="17">
        <v>4.5157647475204003E-2</v>
      </c>
      <c r="N11" s="17">
        <v>7.47410492605214E-2</v>
      </c>
      <c r="O11" s="17">
        <v>7.9563325623161499E-2</v>
      </c>
      <c r="P11" s="17">
        <v>0.112081438341897</v>
      </c>
      <c r="Q11" s="17">
        <v>9.2662368410623794E-2</v>
      </c>
      <c r="R11" s="17"/>
      <c r="S11" s="17">
        <v>8.0127394780434999E-2</v>
      </c>
      <c r="T11" s="17">
        <v>5.5111753842223998E-2</v>
      </c>
      <c r="U11" s="17">
        <v>0.13037250990514701</v>
      </c>
      <c r="V11" s="17">
        <v>8.1217685608548806E-2</v>
      </c>
      <c r="W11" s="17"/>
      <c r="X11" s="17">
        <v>8.0735641847168096E-2</v>
      </c>
      <c r="Y11" s="17">
        <v>5.1276763015778097E-2</v>
      </c>
      <c r="Z11" s="17">
        <v>0.12190479374827699</v>
      </c>
      <c r="AA11" s="17"/>
      <c r="AB11" s="17">
        <v>6.84191357284719E-2</v>
      </c>
      <c r="AC11" s="17">
        <v>0.107808302451562</v>
      </c>
      <c r="AD11" s="17"/>
      <c r="AE11" s="17">
        <v>0.102595521438992</v>
      </c>
      <c r="AF11" s="17">
        <v>7.7031566770460302E-2</v>
      </c>
      <c r="AG11" s="17"/>
      <c r="AH11" s="17">
        <v>7.6400111602392504E-2</v>
      </c>
      <c r="AI11" s="17">
        <v>6.3305219445778799E-2</v>
      </c>
      <c r="AJ11" s="17"/>
      <c r="AK11" s="17">
        <v>8.2321236713459894E-2</v>
      </c>
      <c r="AL11" s="17">
        <v>8.6379433694703495E-2</v>
      </c>
      <c r="AM11" s="17">
        <v>7.3803736083789595E-2</v>
      </c>
      <c r="AN11" s="17">
        <v>7.1320924577829806E-2</v>
      </c>
      <c r="AO11" s="17">
        <v>0.116766347443826</v>
      </c>
      <c r="AP11" s="17"/>
      <c r="AQ11" s="17">
        <v>6.9696097342868801E-2</v>
      </c>
      <c r="AR11" s="17">
        <v>8.4486548322808094E-2</v>
      </c>
      <c r="AS11" s="17"/>
      <c r="AT11" s="17">
        <v>7.3680007341155998E-2</v>
      </c>
      <c r="AU11" s="17">
        <v>8.7300258673109199E-2</v>
      </c>
      <c r="AV11" s="17"/>
      <c r="AW11" s="17">
        <v>0.112249271246756</v>
      </c>
      <c r="AX11" s="17">
        <v>9.3612636632212601E-2</v>
      </c>
      <c r="AY11" s="17">
        <v>2.4301006759867402E-2</v>
      </c>
      <c r="AZ11" s="17">
        <v>6.2517811404219595E-2</v>
      </c>
      <c r="BA11" s="17">
        <v>0.13782784402600601</v>
      </c>
      <c r="BB11" s="17"/>
      <c r="BC11" s="17">
        <v>0.126676480820613</v>
      </c>
      <c r="BD11" s="17"/>
      <c r="BE11" s="17">
        <v>9.0465054021166696E-2</v>
      </c>
      <c r="BF11" s="17">
        <v>0</v>
      </c>
      <c r="BG11" s="17">
        <v>5.8725398997257698E-2</v>
      </c>
      <c r="BH11" s="17">
        <v>0.14132704586377001</v>
      </c>
      <c r="BI11" s="17"/>
      <c r="BJ11" s="17">
        <v>8.4047085255816806E-2</v>
      </c>
      <c r="BK11" s="17"/>
      <c r="BL11" s="17">
        <v>7.6069756897734306E-2</v>
      </c>
      <c r="BM11" s="17"/>
      <c r="BN11" s="17">
        <v>7.8248007049571106E-2</v>
      </c>
      <c r="BO11" s="17"/>
      <c r="BP11" s="17">
        <v>8.5005278849828295E-2</v>
      </c>
      <c r="BQ11" s="17">
        <v>5.8201803965486999E-2</v>
      </c>
    </row>
    <row r="12" spans="2:69" ht="29" x14ac:dyDescent="0.35">
      <c r="B12" s="18" t="s">
        <v>480</v>
      </c>
      <c r="C12" s="17">
        <v>8.1042389665440494E-3</v>
      </c>
      <c r="D12" s="17">
        <v>1.4981749972310599E-2</v>
      </c>
      <c r="E12" s="17">
        <v>2.2513108344621698E-3</v>
      </c>
      <c r="F12" s="17"/>
      <c r="G12" s="17">
        <v>2.8043465598734298E-3</v>
      </c>
      <c r="H12" s="17">
        <v>1.93507996416598E-2</v>
      </c>
      <c r="I12" s="17">
        <v>8.8919946299868807E-3</v>
      </c>
      <c r="J12" s="17">
        <v>0</v>
      </c>
      <c r="K12" s="17">
        <v>5.7400495141361804E-3</v>
      </c>
      <c r="L12" s="17"/>
      <c r="M12" s="17">
        <v>0</v>
      </c>
      <c r="N12" s="17">
        <v>1.1979013696724199E-2</v>
      </c>
      <c r="O12" s="17">
        <v>8.5229182073873703E-3</v>
      </c>
      <c r="P12" s="17">
        <v>6.12828306319673E-3</v>
      </c>
      <c r="Q12" s="17">
        <v>4.4188192612259402E-3</v>
      </c>
      <c r="R12" s="17"/>
      <c r="S12" s="17">
        <v>3.6435838053012299E-3</v>
      </c>
      <c r="T12" s="17">
        <v>1.1978979023731601E-2</v>
      </c>
      <c r="U12" s="17">
        <v>1.0558677385111501E-2</v>
      </c>
      <c r="V12" s="17">
        <v>1.20092721252747E-2</v>
      </c>
      <c r="W12" s="17"/>
      <c r="X12" s="17">
        <v>1.05522328583559E-2</v>
      </c>
      <c r="Y12" s="17">
        <v>0</v>
      </c>
      <c r="Z12" s="17">
        <v>0</v>
      </c>
      <c r="AA12" s="17"/>
      <c r="AB12" s="17">
        <v>1.0773032978325299E-2</v>
      </c>
      <c r="AC12" s="17">
        <v>2.61804723042737E-3</v>
      </c>
      <c r="AD12" s="17"/>
      <c r="AE12" s="17">
        <v>0</v>
      </c>
      <c r="AF12" s="17">
        <v>9.7652072140286903E-3</v>
      </c>
      <c r="AG12" s="17"/>
      <c r="AH12" s="17">
        <v>1.0359976634006601E-2</v>
      </c>
      <c r="AI12" s="17">
        <v>0</v>
      </c>
      <c r="AJ12" s="17"/>
      <c r="AK12" s="17">
        <v>0</v>
      </c>
      <c r="AL12" s="17">
        <v>2.9532081296151599E-3</v>
      </c>
      <c r="AM12" s="17">
        <v>1.03201971893352E-2</v>
      </c>
      <c r="AN12" s="17">
        <v>1.6017963509107599E-2</v>
      </c>
      <c r="AO12" s="17">
        <v>1.08959817611238E-2</v>
      </c>
      <c r="AP12" s="17"/>
      <c r="AQ12" s="17">
        <v>3.9887877190627899E-3</v>
      </c>
      <c r="AR12" s="17">
        <v>9.2300460171091808E-3</v>
      </c>
      <c r="AS12" s="17"/>
      <c r="AT12" s="17">
        <v>5.1303614422834399E-3</v>
      </c>
      <c r="AU12" s="17">
        <v>9.7459925227883701E-3</v>
      </c>
      <c r="AV12" s="17"/>
      <c r="AW12" s="17">
        <v>1.23043108516142E-2</v>
      </c>
      <c r="AX12" s="17">
        <v>1.15895185560219E-2</v>
      </c>
      <c r="AY12" s="17">
        <v>4.5853416675270802E-3</v>
      </c>
      <c r="AZ12" s="17">
        <v>7.4698696237677203E-3</v>
      </c>
      <c r="BA12" s="17">
        <v>7.7646883938243599E-3</v>
      </c>
      <c r="BB12" s="17"/>
      <c r="BC12" s="17">
        <v>1.2331565012820201E-2</v>
      </c>
      <c r="BD12" s="17"/>
      <c r="BE12" s="17">
        <v>1.1205632003643299E-2</v>
      </c>
      <c r="BF12" s="17">
        <v>0</v>
      </c>
      <c r="BG12" s="17">
        <v>7.8344674770849804E-3</v>
      </c>
      <c r="BH12" s="17">
        <v>1.63826154078986E-2</v>
      </c>
      <c r="BI12" s="17"/>
      <c r="BJ12" s="17">
        <v>9.3384574130617806E-3</v>
      </c>
      <c r="BK12" s="17"/>
      <c r="BL12" s="17">
        <v>9.8855253060634793E-3</v>
      </c>
      <c r="BM12" s="17"/>
      <c r="BN12" s="17">
        <v>1.5723118117768699E-2</v>
      </c>
      <c r="BO12" s="17"/>
      <c r="BP12" s="17">
        <v>6.0784025828460701E-3</v>
      </c>
      <c r="BQ12" s="17">
        <v>2.0656269542007201E-2</v>
      </c>
    </row>
    <row r="13" spans="2:69" ht="29" x14ac:dyDescent="0.35">
      <c r="B13" s="18" t="s">
        <v>481</v>
      </c>
      <c r="C13" s="17">
        <v>6.8048334859143302E-3</v>
      </c>
      <c r="D13" s="17">
        <v>9.4061127120593207E-3</v>
      </c>
      <c r="E13" s="17">
        <v>4.5981741358598902E-3</v>
      </c>
      <c r="F13" s="17"/>
      <c r="G13" s="17">
        <v>5.6086931197468597E-3</v>
      </c>
      <c r="H13" s="17">
        <v>3.5726314113175102E-3</v>
      </c>
      <c r="I13" s="17">
        <v>2.0151211848747502E-2</v>
      </c>
      <c r="J13" s="17">
        <v>0</v>
      </c>
      <c r="K13" s="17">
        <v>0</v>
      </c>
      <c r="L13" s="17"/>
      <c r="M13" s="17">
        <v>0</v>
      </c>
      <c r="N13" s="17">
        <v>6.4893601375925003E-3</v>
      </c>
      <c r="O13" s="17">
        <v>1.17631562759162E-2</v>
      </c>
      <c r="P13" s="17">
        <v>5.4073873719786896E-3</v>
      </c>
      <c r="Q13" s="17">
        <v>6.4346944927625004E-3</v>
      </c>
      <c r="R13" s="17"/>
      <c r="S13" s="17">
        <v>0</v>
      </c>
      <c r="T13" s="17">
        <v>0</v>
      </c>
      <c r="U13" s="17">
        <v>8.5420501591477807E-3</v>
      </c>
      <c r="V13" s="17">
        <v>1.24227557880072E-2</v>
      </c>
      <c r="W13" s="17"/>
      <c r="X13" s="17">
        <v>7.5859466729458402E-3</v>
      </c>
      <c r="Y13" s="17">
        <v>7.7005496324229102E-3</v>
      </c>
      <c r="Z13" s="17">
        <v>0</v>
      </c>
      <c r="AA13" s="17"/>
      <c r="AB13" s="17">
        <v>8.0544398712751493E-3</v>
      </c>
      <c r="AC13" s="17">
        <v>4.2360401678457503E-3</v>
      </c>
      <c r="AD13" s="17"/>
      <c r="AE13" s="17">
        <v>2.04305746747908E-2</v>
      </c>
      <c r="AF13" s="17">
        <v>4.0290624106276403E-3</v>
      </c>
      <c r="AG13" s="17"/>
      <c r="AH13" s="17">
        <v>7.6036374645487501E-3</v>
      </c>
      <c r="AI13" s="17">
        <v>0</v>
      </c>
      <c r="AJ13" s="17"/>
      <c r="AK13" s="17">
        <v>0</v>
      </c>
      <c r="AL13" s="17">
        <v>2.9532081296151599E-3</v>
      </c>
      <c r="AM13" s="17">
        <v>6.6486642951833902E-3</v>
      </c>
      <c r="AN13" s="17">
        <v>2.1103087103249301E-2</v>
      </c>
      <c r="AO13" s="17">
        <v>0</v>
      </c>
      <c r="AP13" s="17"/>
      <c r="AQ13" s="17">
        <v>0</v>
      </c>
      <c r="AR13" s="17">
        <v>8.6663376213484897E-3</v>
      </c>
      <c r="AS13" s="17"/>
      <c r="AT13" s="17">
        <v>0</v>
      </c>
      <c r="AU13" s="17">
        <v>1.0216468909602301E-2</v>
      </c>
      <c r="AV13" s="17"/>
      <c r="AW13" s="17">
        <v>0</v>
      </c>
      <c r="AX13" s="17">
        <v>1.18627602176171E-2</v>
      </c>
      <c r="AY13" s="17">
        <v>6.4946764816673202E-3</v>
      </c>
      <c r="AZ13" s="17">
        <v>0</v>
      </c>
      <c r="BA13" s="17">
        <v>6.85129546646849E-3</v>
      </c>
      <c r="BB13" s="17"/>
      <c r="BC13" s="17">
        <v>9.0044198035276503E-3</v>
      </c>
      <c r="BD13" s="17"/>
      <c r="BE13" s="17">
        <v>1.12077626923876E-2</v>
      </c>
      <c r="BF13" s="17">
        <v>1.09406735953104E-2</v>
      </c>
      <c r="BG13" s="17">
        <v>0</v>
      </c>
      <c r="BH13" s="17">
        <v>7.9571925964394899E-3</v>
      </c>
      <c r="BI13" s="17"/>
      <c r="BJ13" s="17">
        <v>6.97003580354995E-3</v>
      </c>
      <c r="BK13" s="17"/>
      <c r="BL13" s="17">
        <v>8.8541391518614006E-3</v>
      </c>
      <c r="BM13" s="17"/>
      <c r="BN13" s="17">
        <v>0</v>
      </c>
      <c r="BO13" s="17"/>
      <c r="BP13" s="17">
        <v>7.0053622157162801E-3</v>
      </c>
      <c r="BQ13" s="17">
        <v>6.6305872989787101E-3</v>
      </c>
    </row>
    <row r="14" spans="2:69" x14ac:dyDescent="0.35">
      <c r="B14" s="18" t="s">
        <v>141</v>
      </c>
      <c r="C14" s="19">
        <v>6.2904829381513302E-2</v>
      </c>
      <c r="D14" s="19">
        <v>5.57284587104055E-2</v>
      </c>
      <c r="E14" s="19">
        <v>6.9147432138541506E-2</v>
      </c>
      <c r="F14" s="19"/>
      <c r="G14" s="19">
        <v>6.5799624815507704E-2</v>
      </c>
      <c r="H14" s="19">
        <v>5.6762613019792497E-2</v>
      </c>
      <c r="I14" s="19">
        <v>5.5646244388211197E-2</v>
      </c>
      <c r="J14" s="19">
        <v>9.6190853287424299E-2</v>
      </c>
      <c r="K14" s="19">
        <v>4.4827521626465798E-2</v>
      </c>
      <c r="L14" s="19"/>
      <c r="M14" s="19">
        <v>9.15469475013128E-2</v>
      </c>
      <c r="N14" s="19">
        <v>4.5549612743979201E-2</v>
      </c>
      <c r="O14" s="19">
        <v>6.5732017997915199E-2</v>
      </c>
      <c r="P14" s="19">
        <v>9.0511030445560595E-2</v>
      </c>
      <c r="Q14" s="19">
        <v>6.2456529702687801E-2</v>
      </c>
      <c r="R14" s="19"/>
      <c r="S14" s="19">
        <v>5.6231739440295102E-2</v>
      </c>
      <c r="T14" s="19">
        <v>8.2121939107615394E-2</v>
      </c>
      <c r="U14" s="19">
        <v>5.2407584100207301E-2</v>
      </c>
      <c r="V14" s="19">
        <v>3.4823175020188502E-2</v>
      </c>
      <c r="W14" s="19"/>
      <c r="X14" s="19">
        <v>5.9406951671009997E-2</v>
      </c>
      <c r="Y14" s="19">
        <v>9.7192378359061901E-2</v>
      </c>
      <c r="Z14" s="19">
        <v>4.6968638740260797E-2</v>
      </c>
      <c r="AA14" s="19"/>
      <c r="AB14" s="19">
        <v>6.9409403854159002E-2</v>
      </c>
      <c r="AC14" s="19">
        <v>4.9533492904717799E-2</v>
      </c>
      <c r="AD14" s="19"/>
      <c r="AE14" s="19">
        <v>5.3097196425399097E-2</v>
      </c>
      <c r="AF14" s="19">
        <v>6.4134786141103003E-2</v>
      </c>
      <c r="AG14" s="19"/>
      <c r="AH14" s="19">
        <v>6.0714797783126197E-2</v>
      </c>
      <c r="AI14" s="19">
        <v>8.0978139201503097E-2</v>
      </c>
      <c r="AJ14" s="19"/>
      <c r="AK14" s="19">
        <v>6.3384514486645893E-2</v>
      </c>
      <c r="AL14" s="19">
        <v>5.8113376289540802E-2</v>
      </c>
      <c r="AM14" s="19">
        <v>8.9278126790325998E-2</v>
      </c>
      <c r="AN14" s="19">
        <v>2.7250286508687299E-2</v>
      </c>
      <c r="AO14" s="19">
        <v>3.7618974452893202E-2</v>
      </c>
      <c r="AP14" s="19"/>
      <c r="AQ14" s="19">
        <v>8.87126737998956E-2</v>
      </c>
      <c r="AR14" s="19">
        <v>5.5844934497839303E-2</v>
      </c>
      <c r="AS14" s="19"/>
      <c r="AT14" s="19">
        <v>8.5882325338979895E-2</v>
      </c>
      <c r="AU14" s="19">
        <v>5.0461237883367101E-2</v>
      </c>
      <c r="AV14" s="19"/>
      <c r="AW14" s="19">
        <v>9.4958958250138101E-2</v>
      </c>
      <c r="AX14" s="19">
        <v>6.7031166218591703E-2</v>
      </c>
      <c r="AY14" s="19">
        <v>7.1429281682700102E-2</v>
      </c>
      <c r="AZ14" s="19">
        <v>3.2581161128575301E-2</v>
      </c>
      <c r="BA14" s="19">
        <v>4.0393309296996797E-2</v>
      </c>
      <c r="BB14" s="19"/>
      <c r="BC14" s="19">
        <v>5.0185143637837298E-2</v>
      </c>
      <c r="BD14" s="19"/>
      <c r="BE14" s="19">
        <v>6.5965934997431502E-2</v>
      </c>
      <c r="BF14" s="19">
        <v>4.2739274645715003E-2</v>
      </c>
      <c r="BG14" s="19">
        <v>5.6251941028670101E-2</v>
      </c>
      <c r="BH14" s="19">
        <v>4.2804089599528798E-2</v>
      </c>
      <c r="BI14" s="19"/>
      <c r="BJ14" s="19">
        <v>6.3650446532576899E-2</v>
      </c>
      <c r="BK14" s="19"/>
      <c r="BL14" s="19">
        <v>5.4281089527761298E-2</v>
      </c>
      <c r="BM14" s="19"/>
      <c r="BN14" s="19">
        <v>5.0252914063434198E-2</v>
      </c>
      <c r="BO14" s="19"/>
      <c r="BP14" s="19">
        <v>6.0391189361653198E-2</v>
      </c>
      <c r="BQ14" s="19">
        <v>5.1667682960810098E-2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494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5.9271836021044202E-2</v>
      </c>
      <c r="D9" s="17">
        <v>4.3394984441134099E-2</v>
      </c>
      <c r="E9" s="17">
        <v>7.2931312128544895E-2</v>
      </c>
      <c r="F9" s="17"/>
      <c r="G9" s="17">
        <v>3.8485840138046297E-2</v>
      </c>
      <c r="H9" s="17">
        <v>4.1335414731440499E-2</v>
      </c>
      <c r="I9" s="17">
        <v>7.1660022019717801E-2</v>
      </c>
      <c r="J9" s="17">
        <v>3.9244603012707699E-2</v>
      </c>
      <c r="K9" s="17">
        <v>0.13562120409662201</v>
      </c>
      <c r="L9" s="17"/>
      <c r="M9" s="17">
        <v>6.36499464491872E-2</v>
      </c>
      <c r="N9" s="17">
        <v>5.1353955240378002E-2</v>
      </c>
      <c r="O9" s="17">
        <v>6.9249852472639595E-2</v>
      </c>
      <c r="P9" s="17">
        <v>9.60250560211829E-2</v>
      </c>
      <c r="Q9" s="17">
        <v>3.3489092389375599E-2</v>
      </c>
      <c r="R9" s="17"/>
      <c r="S9" s="17">
        <v>3.5054932214576298E-2</v>
      </c>
      <c r="T9" s="17">
        <v>6.6182105899699098E-2</v>
      </c>
      <c r="U9" s="17">
        <v>0.105027489683696</v>
      </c>
      <c r="V9" s="17">
        <v>5.6088516353915999E-2</v>
      </c>
      <c r="W9" s="17"/>
      <c r="X9" s="17">
        <v>4.7315946507201702E-2</v>
      </c>
      <c r="Y9" s="17">
        <v>4.5696011558071799E-2</v>
      </c>
      <c r="Z9" s="17">
        <v>0.16326548597969601</v>
      </c>
      <c r="AA9" s="17"/>
      <c r="AB9" s="17">
        <v>4.4627799793340701E-2</v>
      </c>
      <c r="AC9" s="17">
        <v>8.9375317286800607E-2</v>
      </c>
      <c r="AD9" s="17"/>
      <c r="AE9" s="17">
        <v>7.8304499982279493E-2</v>
      </c>
      <c r="AF9" s="17">
        <v>5.54355936220692E-2</v>
      </c>
      <c r="AG9" s="17"/>
      <c r="AH9" s="17">
        <v>4.8924983540028298E-2</v>
      </c>
      <c r="AI9" s="17">
        <v>5.2351206887768897E-2</v>
      </c>
      <c r="AJ9" s="17"/>
      <c r="AK9" s="17">
        <v>8.0992511311572493E-2</v>
      </c>
      <c r="AL9" s="17">
        <v>6.8753782025535504E-2</v>
      </c>
      <c r="AM9" s="17">
        <v>5.6246083234075601E-2</v>
      </c>
      <c r="AN9" s="17">
        <v>5.0733034197615698E-2</v>
      </c>
      <c r="AO9" s="17">
        <v>2.72020971912975E-2</v>
      </c>
      <c r="AP9" s="17"/>
      <c r="AQ9" s="17">
        <v>5.1435839355906399E-2</v>
      </c>
      <c r="AR9" s="17">
        <v>6.1415421198785299E-2</v>
      </c>
      <c r="AS9" s="17"/>
      <c r="AT9" s="17">
        <v>3.9403993780379599E-2</v>
      </c>
      <c r="AU9" s="17">
        <v>6.9185412916253394E-2</v>
      </c>
      <c r="AV9" s="17"/>
      <c r="AW9" s="17">
        <v>0</v>
      </c>
      <c r="AX9" s="17">
        <v>4.00566374949421E-2</v>
      </c>
      <c r="AY9" s="17">
        <v>9.2238750798714894E-2</v>
      </c>
      <c r="AZ9" s="17">
        <v>7.5858779326601303E-2</v>
      </c>
      <c r="BA9" s="17">
        <v>6.2461942599672103E-2</v>
      </c>
      <c r="BB9" s="17"/>
      <c r="BC9" s="17">
        <v>6.4179687908849106E-2</v>
      </c>
      <c r="BD9" s="17"/>
      <c r="BE9" s="17">
        <v>3.5075596643479E-2</v>
      </c>
      <c r="BF9" s="17">
        <v>0.117229841541498</v>
      </c>
      <c r="BG9" s="17">
        <v>7.7900628902958902E-2</v>
      </c>
      <c r="BH9" s="17">
        <v>5.4918343907096198E-2</v>
      </c>
      <c r="BI9" s="17"/>
      <c r="BJ9" s="17">
        <v>5.3229107539103503E-2</v>
      </c>
      <c r="BK9" s="17"/>
      <c r="BL9" s="17">
        <v>5.7833990649542803E-2</v>
      </c>
      <c r="BM9" s="17"/>
      <c r="BN9" s="17">
        <v>7.4918158256739198E-2</v>
      </c>
      <c r="BO9" s="17"/>
      <c r="BP9" s="17">
        <v>5.7934793139754998E-2</v>
      </c>
      <c r="BQ9" s="17">
        <v>6.7874110791331793E-2</v>
      </c>
    </row>
    <row r="10" spans="2:69" ht="29" x14ac:dyDescent="0.35">
      <c r="B10" s="18" t="s">
        <v>478</v>
      </c>
      <c r="C10" s="17">
        <v>7.3726730253387399E-2</v>
      </c>
      <c r="D10" s="17">
        <v>0.10015133539340999</v>
      </c>
      <c r="E10" s="17">
        <v>5.1319522895647098E-2</v>
      </c>
      <c r="F10" s="17"/>
      <c r="G10" s="17">
        <v>5.4169427550848498E-2</v>
      </c>
      <c r="H10" s="17">
        <v>4.8702366147291398E-2</v>
      </c>
      <c r="I10" s="17">
        <v>6.5175095265671099E-2</v>
      </c>
      <c r="J10" s="17">
        <v>6.0493710881986698E-2</v>
      </c>
      <c r="K10" s="17">
        <v>0.18855588016694699</v>
      </c>
      <c r="L10" s="17"/>
      <c r="M10" s="17">
        <v>9.6929819332340697E-2</v>
      </c>
      <c r="N10" s="17">
        <v>5.0115941220694397E-2</v>
      </c>
      <c r="O10" s="17">
        <v>9.0686293845943095E-2</v>
      </c>
      <c r="P10" s="17">
        <v>8.3968740246107704E-2</v>
      </c>
      <c r="Q10" s="17">
        <v>8.8442546401779398E-2</v>
      </c>
      <c r="R10" s="17"/>
      <c r="S10" s="17">
        <v>6.8000340140215304E-2</v>
      </c>
      <c r="T10" s="17">
        <v>6.5312361972064303E-2</v>
      </c>
      <c r="U10" s="17">
        <v>0.11909763248831901</v>
      </c>
      <c r="V10" s="17">
        <v>6.89275374439033E-2</v>
      </c>
      <c r="W10" s="17"/>
      <c r="X10" s="17">
        <v>6.5447016815255707E-2</v>
      </c>
      <c r="Y10" s="17">
        <v>5.1722840746047799E-2</v>
      </c>
      <c r="Z10" s="17">
        <v>0.16101558461971499</v>
      </c>
      <c r="AA10" s="17"/>
      <c r="AB10" s="17">
        <v>5.5301616806349201E-2</v>
      </c>
      <c r="AC10" s="17">
        <v>0.111602903792418</v>
      </c>
      <c r="AD10" s="17"/>
      <c r="AE10" s="17">
        <v>9.6585618501195195E-2</v>
      </c>
      <c r="AF10" s="17">
        <v>6.9121362306480499E-2</v>
      </c>
      <c r="AG10" s="17"/>
      <c r="AH10" s="17">
        <v>5.9905712746914502E-2</v>
      </c>
      <c r="AI10" s="17">
        <v>6.1387591513818E-2</v>
      </c>
      <c r="AJ10" s="17"/>
      <c r="AK10" s="17">
        <v>0.19316271405011601</v>
      </c>
      <c r="AL10" s="17">
        <v>7.9462342755518806E-2</v>
      </c>
      <c r="AM10" s="17">
        <v>5.2411091456169498E-2</v>
      </c>
      <c r="AN10" s="17">
        <v>4.9190245417872099E-2</v>
      </c>
      <c r="AO10" s="17">
        <v>4.1349553343980203E-2</v>
      </c>
      <c r="AP10" s="17"/>
      <c r="AQ10" s="17">
        <v>5.3998083942453201E-2</v>
      </c>
      <c r="AR10" s="17">
        <v>7.9123623031196105E-2</v>
      </c>
      <c r="AS10" s="17"/>
      <c r="AT10" s="17">
        <v>6.2146601107507797E-2</v>
      </c>
      <c r="AU10" s="17">
        <v>7.8937683121206206E-2</v>
      </c>
      <c r="AV10" s="17"/>
      <c r="AW10" s="17">
        <v>7.6448762491400798E-2</v>
      </c>
      <c r="AX10" s="17">
        <v>4.9994253579808898E-2</v>
      </c>
      <c r="AY10" s="17">
        <v>0.101852649520043</v>
      </c>
      <c r="AZ10" s="17">
        <v>4.16946259768151E-2</v>
      </c>
      <c r="BA10" s="17">
        <v>9.1580081588613901E-2</v>
      </c>
      <c r="BB10" s="17"/>
      <c r="BC10" s="17">
        <v>9.1345703853426705E-2</v>
      </c>
      <c r="BD10" s="17"/>
      <c r="BE10" s="17">
        <v>4.9652990747784502E-2</v>
      </c>
      <c r="BF10" s="17">
        <v>0.14833362563022501</v>
      </c>
      <c r="BG10" s="17">
        <v>6.0634796684649703E-2</v>
      </c>
      <c r="BH10" s="17">
        <v>7.9816343586138705E-2</v>
      </c>
      <c r="BI10" s="17"/>
      <c r="BJ10" s="17">
        <v>7.2525507743003106E-2</v>
      </c>
      <c r="BK10" s="17"/>
      <c r="BL10" s="17">
        <v>6.2824372980797905E-2</v>
      </c>
      <c r="BM10" s="17"/>
      <c r="BN10" s="17">
        <v>7.6084976601975093E-2</v>
      </c>
      <c r="BO10" s="17"/>
      <c r="BP10" s="17">
        <v>7.69394484369747E-2</v>
      </c>
      <c r="BQ10" s="17">
        <v>6.5978743847511304E-2</v>
      </c>
    </row>
    <row r="11" spans="2:69" ht="29" x14ac:dyDescent="0.35">
      <c r="B11" s="18" t="s">
        <v>479</v>
      </c>
      <c r="C11" s="17">
        <v>0.109151157200691</v>
      </c>
      <c r="D11" s="17">
        <v>0.15960482619657301</v>
      </c>
      <c r="E11" s="17">
        <v>6.6308118590709106E-2</v>
      </c>
      <c r="F11" s="17"/>
      <c r="G11" s="17">
        <v>9.0635193115562396E-2</v>
      </c>
      <c r="H11" s="17">
        <v>7.7171822526708206E-2</v>
      </c>
      <c r="I11" s="17">
        <v>0.135777726574837</v>
      </c>
      <c r="J11" s="17">
        <v>0.14375635660089101</v>
      </c>
      <c r="K11" s="17">
        <v>0.124164274028015</v>
      </c>
      <c r="L11" s="17"/>
      <c r="M11" s="17">
        <v>5.2567342339675603E-2</v>
      </c>
      <c r="N11" s="17">
        <v>0.14379276893891901</v>
      </c>
      <c r="O11" s="17">
        <v>8.0032647757527803E-2</v>
      </c>
      <c r="P11" s="17">
        <v>9.9470570452426701E-2</v>
      </c>
      <c r="Q11" s="17">
        <v>0.100129043936308</v>
      </c>
      <c r="R11" s="17"/>
      <c r="S11" s="17">
        <v>8.5557392348398403E-2</v>
      </c>
      <c r="T11" s="17">
        <v>9.5104283953046806E-2</v>
      </c>
      <c r="U11" s="17">
        <v>0.115902451795976</v>
      </c>
      <c r="V11" s="17">
        <v>0.15481655548860501</v>
      </c>
      <c r="W11" s="17"/>
      <c r="X11" s="17">
        <v>0.115264774741652</v>
      </c>
      <c r="Y11" s="17">
        <v>9.8256985955230094E-2</v>
      </c>
      <c r="Z11" s="17">
        <v>7.7587332606857407E-2</v>
      </c>
      <c r="AA11" s="17"/>
      <c r="AB11" s="17">
        <v>0.104433511556735</v>
      </c>
      <c r="AC11" s="17">
        <v>0.118849136299694</v>
      </c>
      <c r="AD11" s="17"/>
      <c r="AE11" s="17">
        <v>8.7014598474454002E-2</v>
      </c>
      <c r="AF11" s="17">
        <v>0.11375974567791</v>
      </c>
      <c r="AG11" s="17"/>
      <c r="AH11" s="17">
        <v>0.123194825125894</v>
      </c>
      <c r="AI11" s="17">
        <v>6.1693684810900797E-2</v>
      </c>
      <c r="AJ11" s="17"/>
      <c r="AK11" s="17">
        <v>4.64927041178438E-2</v>
      </c>
      <c r="AL11" s="17">
        <v>0.112451786783448</v>
      </c>
      <c r="AM11" s="17">
        <v>9.8411954143677399E-2</v>
      </c>
      <c r="AN11" s="17">
        <v>0.12194811847848699</v>
      </c>
      <c r="AO11" s="17">
        <v>0.20218839789086199</v>
      </c>
      <c r="AP11" s="17"/>
      <c r="AQ11" s="17">
        <v>0.118794587672511</v>
      </c>
      <c r="AR11" s="17">
        <v>0.106513137366668</v>
      </c>
      <c r="AS11" s="17"/>
      <c r="AT11" s="17">
        <v>9.6999407432910995E-2</v>
      </c>
      <c r="AU11" s="17">
        <v>0.116013092882012</v>
      </c>
      <c r="AV11" s="17"/>
      <c r="AW11" s="17">
        <v>0.116592580628693</v>
      </c>
      <c r="AX11" s="17">
        <v>0.10827469503739399</v>
      </c>
      <c r="AY11" s="17">
        <v>7.0150323610315493E-2</v>
      </c>
      <c r="AZ11" s="17">
        <v>0.16406828858636199</v>
      </c>
      <c r="BA11" s="17">
        <v>0.15327149519426</v>
      </c>
      <c r="BB11" s="17"/>
      <c r="BC11" s="17">
        <v>0.11733336417107</v>
      </c>
      <c r="BD11" s="17"/>
      <c r="BE11" s="17">
        <v>9.8429859639189696E-2</v>
      </c>
      <c r="BF11" s="17">
        <v>6.0757801811527998E-2</v>
      </c>
      <c r="BG11" s="17">
        <v>0.146582416928768</v>
      </c>
      <c r="BH11" s="17">
        <v>0.13880027853055699</v>
      </c>
      <c r="BI11" s="17"/>
      <c r="BJ11" s="17">
        <v>0.106348876603326</v>
      </c>
      <c r="BK11" s="17"/>
      <c r="BL11" s="17">
        <v>0.116861539216848</v>
      </c>
      <c r="BM11" s="17"/>
      <c r="BN11" s="17">
        <v>0.143668415482575</v>
      </c>
      <c r="BO11" s="17"/>
      <c r="BP11" s="17">
        <v>9.5674585238385498E-2</v>
      </c>
      <c r="BQ11" s="17">
        <v>0.17505212421621899</v>
      </c>
    </row>
    <row r="12" spans="2:69" ht="29" x14ac:dyDescent="0.35">
      <c r="B12" s="18" t="s">
        <v>480</v>
      </c>
      <c r="C12" s="17">
        <v>0.33549198830863602</v>
      </c>
      <c r="D12" s="17">
        <v>0.33570945850272599</v>
      </c>
      <c r="E12" s="17">
        <v>0.33594269631184598</v>
      </c>
      <c r="F12" s="17"/>
      <c r="G12" s="17">
        <v>0.34134189760769501</v>
      </c>
      <c r="H12" s="17">
        <v>0.35718429996267598</v>
      </c>
      <c r="I12" s="17">
        <v>0.32317338444798499</v>
      </c>
      <c r="J12" s="17">
        <v>0.36582209247479303</v>
      </c>
      <c r="K12" s="17">
        <v>0.27192370822060702</v>
      </c>
      <c r="L12" s="17"/>
      <c r="M12" s="17">
        <v>0.40288419451721802</v>
      </c>
      <c r="N12" s="17">
        <v>0.33675993080649802</v>
      </c>
      <c r="O12" s="17">
        <v>0.269919785794766</v>
      </c>
      <c r="P12" s="17">
        <v>0.32399213654516701</v>
      </c>
      <c r="Q12" s="17">
        <v>0.38389770412465202</v>
      </c>
      <c r="R12" s="17"/>
      <c r="S12" s="17">
        <v>0.35821044853679501</v>
      </c>
      <c r="T12" s="17">
        <v>0.35576685626905902</v>
      </c>
      <c r="U12" s="17">
        <v>0.22642684475939401</v>
      </c>
      <c r="V12" s="17">
        <v>0.38306928229337001</v>
      </c>
      <c r="W12" s="17"/>
      <c r="X12" s="17">
        <v>0.33657320152110598</v>
      </c>
      <c r="Y12" s="17">
        <v>0.365442837953802</v>
      </c>
      <c r="Z12" s="17">
        <v>0.29128196012859198</v>
      </c>
      <c r="AA12" s="17"/>
      <c r="AB12" s="17">
        <v>0.32983752944292399</v>
      </c>
      <c r="AC12" s="17">
        <v>0.34711575745842299</v>
      </c>
      <c r="AD12" s="17"/>
      <c r="AE12" s="17">
        <v>0.32072783799084298</v>
      </c>
      <c r="AF12" s="17">
        <v>0.338782146500615</v>
      </c>
      <c r="AG12" s="17"/>
      <c r="AH12" s="17">
        <v>0.34330673733806699</v>
      </c>
      <c r="AI12" s="17">
        <v>0.389645357021835</v>
      </c>
      <c r="AJ12" s="17"/>
      <c r="AK12" s="17">
        <v>0.299493348614713</v>
      </c>
      <c r="AL12" s="17">
        <v>0.33228793217286301</v>
      </c>
      <c r="AM12" s="17">
        <v>0.34793555222354999</v>
      </c>
      <c r="AN12" s="17">
        <v>0.33762770816625198</v>
      </c>
      <c r="AO12" s="17">
        <v>0.33482285207184498</v>
      </c>
      <c r="AP12" s="17"/>
      <c r="AQ12" s="17">
        <v>0.38370411512296898</v>
      </c>
      <c r="AR12" s="17">
        <v>0.32230326390726299</v>
      </c>
      <c r="AS12" s="17"/>
      <c r="AT12" s="17">
        <v>0.37985276941884399</v>
      </c>
      <c r="AU12" s="17">
        <v>0.31653160977821798</v>
      </c>
      <c r="AV12" s="17"/>
      <c r="AW12" s="17">
        <v>0.33400370929725798</v>
      </c>
      <c r="AX12" s="17">
        <v>0.36770629233510299</v>
      </c>
      <c r="AY12" s="17">
        <v>0.34176653338006402</v>
      </c>
      <c r="AZ12" s="17">
        <v>0.34141456072520199</v>
      </c>
      <c r="BA12" s="17">
        <v>0.23034184486968901</v>
      </c>
      <c r="BB12" s="17"/>
      <c r="BC12" s="17">
        <v>0.30479169875229201</v>
      </c>
      <c r="BD12" s="17"/>
      <c r="BE12" s="17">
        <v>0.36505551841920297</v>
      </c>
      <c r="BF12" s="17">
        <v>0.43613969713997902</v>
      </c>
      <c r="BG12" s="17">
        <v>0.29630025144462502</v>
      </c>
      <c r="BH12" s="17">
        <v>0.27156116644560702</v>
      </c>
      <c r="BI12" s="17"/>
      <c r="BJ12" s="17">
        <v>0.342729686332371</v>
      </c>
      <c r="BK12" s="17"/>
      <c r="BL12" s="17">
        <v>0.334490295049169</v>
      </c>
      <c r="BM12" s="17"/>
      <c r="BN12" s="17">
        <v>0.337985088492117</v>
      </c>
      <c r="BO12" s="17"/>
      <c r="BP12" s="17">
        <v>0.328449412469284</v>
      </c>
      <c r="BQ12" s="17">
        <v>0.35292324292263499</v>
      </c>
    </row>
    <row r="13" spans="2:69" ht="29" x14ac:dyDescent="0.35">
      <c r="B13" s="18" t="s">
        <v>481</v>
      </c>
      <c r="C13" s="17">
        <v>0.30593017139129203</v>
      </c>
      <c r="D13" s="17">
        <v>0.26878981899742299</v>
      </c>
      <c r="E13" s="17">
        <v>0.33630419473506801</v>
      </c>
      <c r="F13" s="17"/>
      <c r="G13" s="17">
        <v>0.38857307256826101</v>
      </c>
      <c r="H13" s="17">
        <v>0.39933242153154502</v>
      </c>
      <c r="I13" s="17">
        <v>0.25735060417217498</v>
      </c>
      <c r="J13" s="17">
        <v>0.19726549165141499</v>
      </c>
      <c r="K13" s="17">
        <v>0.162109751750666</v>
      </c>
      <c r="L13" s="17"/>
      <c r="M13" s="17">
        <v>0.246992933448522</v>
      </c>
      <c r="N13" s="17">
        <v>0.29241623813105999</v>
      </c>
      <c r="O13" s="17">
        <v>0.39591556303765202</v>
      </c>
      <c r="P13" s="17">
        <v>0.23712846966498499</v>
      </c>
      <c r="Q13" s="17">
        <v>0.31906999151263998</v>
      </c>
      <c r="R13" s="17"/>
      <c r="S13" s="17">
        <v>0.29158566078128501</v>
      </c>
      <c r="T13" s="17">
        <v>0.29337653456700802</v>
      </c>
      <c r="U13" s="17">
        <v>0.35303498873934702</v>
      </c>
      <c r="V13" s="17">
        <v>0.25996478611889801</v>
      </c>
      <c r="W13" s="17"/>
      <c r="X13" s="17">
        <v>0.32619669382639199</v>
      </c>
      <c r="Y13" s="17">
        <v>0.29042040475870501</v>
      </c>
      <c r="Z13" s="17">
        <v>0.176329394202902</v>
      </c>
      <c r="AA13" s="17"/>
      <c r="AB13" s="17">
        <v>0.34313539772793999</v>
      </c>
      <c r="AC13" s="17">
        <v>0.229448058359183</v>
      </c>
      <c r="AD13" s="17"/>
      <c r="AE13" s="17">
        <v>0.34324680053717699</v>
      </c>
      <c r="AF13" s="17">
        <v>0.29856489775322598</v>
      </c>
      <c r="AG13" s="17"/>
      <c r="AH13" s="17">
        <v>0.31651719626483898</v>
      </c>
      <c r="AI13" s="17">
        <v>0.28109164423011301</v>
      </c>
      <c r="AJ13" s="17"/>
      <c r="AK13" s="17">
        <v>0.25082432018879802</v>
      </c>
      <c r="AL13" s="17">
        <v>0.29202530245477198</v>
      </c>
      <c r="AM13" s="17">
        <v>0.33004840235163302</v>
      </c>
      <c r="AN13" s="17">
        <v>0.319593457583561</v>
      </c>
      <c r="AO13" s="17">
        <v>0.29273424537091602</v>
      </c>
      <c r="AP13" s="17"/>
      <c r="AQ13" s="17">
        <v>0.28783166888894701</v>
      </c>
      <c r="AR13" s="17">
        <v>0.31088112828436198</v>
      </c>
      <c r="AS13" s="17"/>
      <c r="AT13" s="17">
        <v>0.29583358087082101</v>
      </c>
      <c r="AU13" s="17">
        <v>0.306049732979435</v>
      </c>
      <c r="AV13" s="17"/>
      <c r="AW13" s="17">
        <v>0.32216147593663902</v>
      </c>
      <c r="AX13" s="17">
        <v>0.30945030961943398</v>
      </c>
      <c r="AY13" s="17">
        <v>0.29579052495295899</v>
      </c>
      <c r="AZ13" s="17">
        <v>0.26682000383756999</v>
      </c>
      <c r="BA13" s="17">
        <v>0.37618245712244602</v>
      </c>
      <c r="BB13" s="17"/>
      <c r="BC13" s="17">
        <v>0.33422807164132501</v>
      </c>
      <c r="BD13" s="17"/>
      <c r="BE13" s="17">
        <v>0.32729533171643199</v>
      </c>
      <c r="BF13" s="17">
        <v>0.126721114651244</v>
      </c>
      <c r="BG13" s="17">
        <v>0.31609385200123502</v>
      </c>
      <c r="BH13" s="17">
        <v>0.39236792895261502</v>
      </c>
      <c r="BI13" s="17"/>
      <c r="BJ13" s="17">
        <v>0.30736157811516501</v>
      </c>
      <c r="BK13" s="17"/>
      <c r="BL13" s="17">
        <v>0.31570439532369499</v>
      </c>
      <c r="BM13" s="17"/>
      <c r="BN13" s="17">
        <v>0.24373610175358101</v>
      </c>
      <c r="BO13" s="17"/>
      <c r="BP13" s="17">
        <v>0.33019993630529398</v>
      </c>
      <c r="BQ13" s="17">
        <v>0.18139835960283199</v>
      </c>
    </row>
    <row r="14" spans="2:69" x14ac:dyDescent="0.35">
      <c r="B14" s="18" t="s">
        <v>141</v>
      </c>
      <c r="C14" s="19">
        <v>0.116428116824949</v>
      </c>
      <c r="D14" s="19">
        <v>9.2349576468733596E-2</v>
      </c>
      <c r="E14" s="19">
        <v>0.13719415533818499</v>
      </c>
      <c r="F14" s="19"/>
      <c r="G14" s="19">
        <v>8.6794569019587195E-2</v>
      </c>
      <c r="H14" s="19">
        <v>7.6273675100338903E-2</v>
      </c>
      <c r="I14" s="19">
        <v>0.14686316751961501</v>
      </c>
      <c r="J14" s="19">
        <v>0.193417745378207</v>
      </c>
      <c r="K14" s="19">
        <v>0.11762518173714399</v>
      </c>
      <c r="L14" s="19"/>
      <c r="M14" s="19">
        <v>0.13697576391305599</v>
      </c>
      <c r="N14" s="19">
        <v>0.12556116566245001</v>
      </c>
      <c r="O14" s="19">
        <v>9.4195857091471505E-2</v>
      </c>
      <c r="P14" s="19">
        <v>0.15941502707013</v>
      </c>
      <c r="Q14" s="19">
        <v>7.4971621635244803E-2</v>
      </c>
      <c r="R14" s="19"/>
      <c r="S14" s="19">
        <v>0.16159122597872999</v>
      </c>
      <c r="T14" s="19">
        <v>0.12425785733912301</v>
      </c>
      <c r="U14" s="19">
        <v>8.0510592533268199E-2</v>
      </c>
      <c r="V14" s="19">
        <v>7.7133322301307705E-2</v>
      </c>
      <c r="W14" s="19"/>
      <c r="X14" s="19">
        <v>0.109202366588392</v>
      </c>
      <c r="Y14" s="19">
        <v>0.14846091902814301</v>
      </c>
      <c r="Z14" s="19">
        <v>0.13052024246223901</v>
      </c>
      <c r="AA14" s="19"/>
      <c r="AB14" s="19">
        <v>0.12266414467271</v>
      </c>
      <c r="AC14" s="19">
        <v>0.10360882680348101</v>
      </c>
      <c r="AD14" s="19"/>
      <c r="AE14" s="19">
        <v>7.4120644514052203E-2</v>
      </c>
      <c r="AF14" s="19">
        <v>0.124336254139699</v>
      </c>
      <c r="AG14" s="19"/>
      <c r="AH14" s="19">
        <v>0.108150544984257</v>
      </c>
      <c r="AI14" s="19">
        <v>0.15383051553556401</v>
      </c>
      <c r="AJ14" s="19"/>
      <c r="AK14" s="19">
        <v>0.12903440171695699</v>
      </c>
      <c r="AL14" s="19">
        <v>0.115018853807863</v>
      </c>
      <c r="AM14" s="19">
        <v>0.114946916590895</v>
      </c>
      <c r="AN14" s="19">
        <v>0.12090743615621299</v>
      </c>
      <c r="AO14" s="19">
        <v>0.101702854131098</v>
      </c>
      <c r="AP14" s="19"/>
      <c r="AQ14" s="19">
        <v>0.10423570501721301</v>
      </c>
      <c r="AR14" s="19">
        <v>0.119763426211725</v>
      </c>
      <c r="AS14" s="19"/>
      <c r="AT14" s="19">
        <v>0.12576364738953699</v>
      </c>
      <c r="AU14" s="19">
        <v>0.113282468322875</v>
      </c>
      <c r="AV14" s="19"/>
      <c r="AW14" s="19">
        <v>0.15079347164601001</v>
      </c>
      <c r="AX14" s="19">
        <v>0.124517811933319</v>
      </c>
      <c r="AY14" s="19">
        <v>9.8201217737904495E-2</v>
      </c>
      <c r="AZ14" s="19">
        <v>0.11014374154745001</v>
      </c>
      <c r="BA14" s="19">
        <v>8.6162178625319802E-2</v>
      </c>
      <c r="BB14" s="19"/>
      <c r="BC14" s="19">
        <v>8.8121473673037201E-2</v>
      </c>
      <c r="BD14" s="19"/>
      <c r="BE14" s="19">
        <v>0.124490702833912</v>
      </c>
      <c r="BF14" s="19">
        <v>0.110817919225526</v>
      </c>
      <c r="BG14" s="19">
        <v>0.102488054037764</v>
      </c>
      <c r="BH14" s="19">
        <v>6.2535938577986602E-2</v>
      </c>
      <c r="BI14" s="19"/>
      <c r="BJ14" s="19">
        <v>0.117805243667032</v>
      </c>
      <c r="BK14" s="19"/>
      <c r="BL14" s="19">
        <v>0.112285406779947</v>
      </c>
      <c r="BM14" s="19"/>
      <c r="BN14" s="19">
        <v>0.123607259413012</v>
      </c>
      <c r="BO14" s="19"/>
      <c r="BP14" s="19">
        <v>0.110801824410306</v>
      </c>
      <c r="BQ14" s="19">
        <v>0.156773418619471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B2:BQ19"/>
  <sheetViews>
    <sheetView showGridLines="0" topLeftCell="A8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561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0.57463191148792903</v>
      </c>
      <c r="D9" s="17">
        <v>0.58529404472541502</v>
      </c>
      <c r="E9" s="17">
        <v>0.56662415008052602</v>
      </c>
      <c r="F9" s="17"/>
      <c r="G9" s="17">
        <v>0.54990129794072395</v>
      </c>
      <c r="H9" s="17">
        <v>0.50361864758926</v>
      </c>
      <c r="I9" s="17">
        <v>0.66304231602685004</v>
      </c>
      <c r="J9" s="17">
        <v>0.58807840906667497</v>
      </c>
      <c r="K9" s="17">
        <v>0.59265233710143705</v>
      </c>
      <c r="L9" s="17"/>
      <c r="M9" s="17">
        <v>0.46169213996025599</v>
      </c>
      <c r="N9" s="17">
        <v>0.61724168551770997</v>
      </c>
      <c r="O9" s="17">
        <v>0.60707879690340905</v>
      </c>
      <c r="P9" s="17">
        <v>0.48838101441805998</v>
      </c>
      <c r="Q9" s="17">
        <v>0.56690183651862502</v>
      </c>
      <c r="R9" s="17"/>
      <c r="S9" s="17">
        <v>0.63608487650233103</v>
      </c>
      <c r="T9" s="17">
        <v>0.581246092107226</v>
      </c>
      <c r="U9" s="17">
        <v>0.59642235130653198</v>
      </c>
      <c r="V9" s="17">
        <v>0.52196639026134795</v>
      </c>
      <c r="W9" s="17"/>
      <c r="X9" s="17">
        <v>0.56065770235478696</v>
      </c>
      <c r="Y9" s="17">
        <v>0.67085599384280603</v>
      </c>
      <c r="Z9" s="17">
        <v>0.56035303881051202</v>
      </c>
      <c r="AA9" s="17"/>
      <c r="AB9" s="17">
        <v>0.60817318789476305</v>
      </c>
      <c r="AC9" s="17">
        <v>0.505681714271637</v>
      </c>
      <c r="AD9" s="17"/>
      <c r="AE9" s="17">
        <v>0.47825961238303699</v>
      </c>
      <c r="AF9" s="17">
        <v>0.59477749020456705</v>
      </c>
      <c r="AG9" s="17"/>
      <c r="AH9" s="17">
        <v>0.57699457653679198</v>
      </c>
      <c r="AI9" s="17">
        <v>0.56659062430249496</v>
      </c>
      <c r="AJ9" s="17"/>
      <c r="AK9" s="17">
        <v>0.55852317594702205</v>
      </c>
      <c r="AL9" s="17">
        <v>0.551257820610357</v>
      </c>
      <c r="AM9" s="17">
        <v>0.586391891153768</v>
      </c>
      <c r="AN9" s="17">
        <v>0.61529342372005202</v>
      </c>
      <c r="AO9" s="17">
        <v>0.54153797966744299</v>
      </c>
      <c r="AP9" s="17"/>
      <c r="AQ9" s="17">
        <v>0.51357940522358203</v>
      </c>
      <c r="AR9" s="17">
        <v>0.59133320081777896</v>
      </c>
      <c r="AS9" s="17"/>
      <c r="AT9" s="17">
        <v>0.49700949424509699</v>
      </c>
      <c r="AU9" s="17">
        <v>0.61299192702926497</v>
      </c>
      <c r="AV9" s="17"/>
      <c r="AW9" s="17">
        <v>0.49599394271098202</v>
      </c>
      <c r="AX9" s="17">
        <v>0.60713815101031898</v>
      </c>
      <c r="AY9" s="17">
        <v>0.54252175424782501</v>
      </c>
      <c r="AZ9" s="17">
        <v>0.628943292983561</v>
      </c>
      <c r="BA9" s="17">
        <v>0.58718749504583101</v>
      </c>
      <c r="BB9" s="17"/>
      <c r="BC9" s="17">
        <v>0.61449616739463198</v>
      </c>
      <c r="BD9" s="17"/>
      <c r="BE9" s="17">
        <v>0.60580009489866804</v>
      </c>
      <c r="BF9" s="17">
        <v>0.56584565539083798</v>
      </c>
      <c r="BG9" s="17">
        <v>0.55141700072463296</v>
      </c>
      <c r="BH9" s="17">
        <v>0.624567223825511</v>
      </c>
      <c r="BI9" s="17"/>
      <c r="BJ9" s="17">
        <v>0.58208415095760402</v>
      </c>
      <c r="BK9" s="17"/>
      <c r="BL9" s="17">
        <v>0.58527799929925295</v>
      </c>
      <c r="BM9" s="17"/>
      <c r="BN9" s="17">
        <v>0.56155421589120103</v>
      </c>
      <c r="BO9" s="17"/>
      <c r="BP9" s="17">
        <v>0.582026381298139</v>
      </c>
      <c r="BQ9" s="17">
        <v>0.53728977407626799</v>
      </c>
    </row>
    <row r="10" spans="2:69" ht="29" x14ac:dyDescent="0.35">
      <c r="B10" s="18" t="s">
        <v>478</v>
      </c>
      <c r="C10" s="17">
        <v>0.336091709096834</v>
      </c>
      <c r="D10" s="17">
        <v>0.335634139547896</v>
      </c>
      <c r="E10" s="17">
        <v>0.33711953819733997</v>
      </c>
      <c r="F10" s="17"/>
      <c r="G10" s="17">
        <v>0.37307788677829801</v>
      </c>
      <c r="H10" s="17">
        <v>0.37634466297531999</v>
      </c>
      <c r="I10" s="17">
        <v>0.273347735875759</v>
      </c>
      <c r="J10" s="17">
        <v>0.30869349056256401</v>
      </c>
      <c r="K10" s="17">
        <v>0.32092615008942699</v>
      </c>
      <c r="L10" s="17"/>
      <c r="M10" s="17">
        <v>0.40278262697314099</v>
      </c>
      <c r="N10" s="17">
        <v>0.29620710081660601</v>
      </c>
      <c r="O10" s="17">
        <v>0.33370403641968999</v>
      </c>
      <c r="P10" s="17">
        <v>0.408706385327336</v>
      </c>
      <c r="Q10" s="17">
        <v>0.33757056964907101</v>
      </c>
      <c r="R10" s="17"/>
      <c r="S10" s="17">
        <v>0.265587280832216</v>
      </c>
      <c r="T10" s="17">
        <v>0.33776492792111901</v>
      </c>
      <c r="U10" s="17">
        <v>0.301680204266219</v>
      </c>
      <c r="V10" s="17">
        <v>0.42179242527384198</v>
      </c>
      <c r="W10" s="17"/>
      <c r="X10" s="17">
        <v>0.35306731333819702</v>
      </c>
      <c r="Y10" s="17">
        <v>0.24135133753811699</v>
      </c>
      <c r="Z10" s="17">
        <v>0.326595964442503</v>
      </c>
      <c r="AA10" s="17"/>
      <c r="AB10" s="17">
        <v>0.304303539940805</v>
      </c>
      <c r="AC10" s="17">
        <v>0.40143807534324499</v>
      </c>
      <c r="AD10" s="17"/>
      <c r="AE10" s="17">
        <v>0.41591632917548899</v>
      </c>
      <c r="AF10" s="17">
        <v>0.32007426937190198</v>
      </c>
      <c r="AG10" s="17"/>
      <c r="AH10" s="17">
        <v>0.329607800428805</v>
      </c>
      <c r="AI10" s="17">
        <v>0.346723280266659</v>
      </c>
      <c r="AJ10" s="17"/>
      <c r="AK10" s="17">
        <v>0.34703925861292401</v>
      </c>
      <c r="AL10" s="17">
        <v>0.359191857841274</v>
      </c>
      <c r="AM10" s="17">
        <v>0.32108057521597</v>
      </c>
      <c r="AN10" s="17">
        <v>0.32108972759724203</v>
      </c>
      <c r="AO10" s="17">
        <v>0.33643948436964</v>
      </c>
      <c r="AP10" s="17"/>
      <c r="AQ10" s="17">
        <v>0.395523913210168</v>
      </c>
      <c r="AR10" s="17">
        <v>0.31983366340564401</v>
      </c>
      <c r="AS10" s="17"/>
      <c r="AT10" s="17">
        <v>0.40212493909998698</v>
      </c>
      <c r="AU10" s="17">
        <v>0.30402533152203898</v>
      </c>
      <c r="AV10" s="17"/>
      <c r="AW10" s="17">
        <v>0.36592229973697898</v>
      </c>
      <c r="AX10" s="17">
        <v>0.306838385407806</v>
      </c>
      <c r="AY10" s="17">
        <v>0.36494085183962899</v>
      </c>
      <c r="AZ10" s="17">
        <v>0.32829892614594902</v>
      </c>
      <c r="BA10" s="17">
        <v>0.34504246600288002</v>
      </c>
      <c r="BB10" s="17"/>
      <c r="BC10" s="17">
        <v>0.30755389895650997</v>
      </c>
      <c r="BD10" s="17"/>
      <c r="BE10" s="17">
        <v>0.31265255600784703</v>
      </c>
      <c r="BF10" s="17">
        <v>0.36175312546834298</v>
      </c>
      <c r="BG10" s="17">
        <v>0.34101326138820098</v>
      </c>
      <c r="BH10" s="17">
        <v>0.30616869574176198</v>
      </c>
      <c r="BI10" s="17"/>
      <c r="BJ10" s="17">
        <v>0.335099681170066</v>
      </c>
      <c r="BK10" s="17"/>
      <c r="BL10" s="17">
        <v>0.34099549209260399</v>
      </c>
      <c r="BM10" s="17"/>
      <c r="BN10" s="17">
        <v>0.33931813988481202</v>
      </c>
      <c r="BO10" s="17"/>
      <c r="BP10" s="17">
        <v>0.32935202007619702</v>
      </c>
      <c r="BQ10" s="17">
        <v>0.37261581195941701</v>
      </c>
    </row>
    <row r="11" spans="2:69" ht="29" x14ac:dyDescent="0.35">
      <c r="B11" s="18" t="s">
        <v>479</v>
      </c>
      <c r="C11" s="17">
        <v>2.9754154899691701E-2</v>
      </c>
      <c r="D11" s="17">
        <v>3.22270910760354E-2</v>
      </c>
      <c r="E11" s="17">
        <v>2.58040117845055E-2</v>
      </c>
      <c r="F11" s="17"/>
      <c r="G11" s="17">
        <v>1.6863046282046799E-2</v>
      </c>
      <c r="H11" s="17">
        <v>4.1747117223428401E-2</v>
      </c>
      <c r="I11" s="17">
        <v>2.7358976733702099E-2</v>
      </c>
      <c r="J11" s="17">
        <v>1.0938157132011701E-2</v>
      </c>
      <c r="K11" s="17">
        <v>5.8500058778693902E-2</v>
      </c>
      <c r="L11" s="17"/>
      <c r="M11" s="17">
        <v>2.62667472454951E-2</v>
      </c>
      <c r="N11" s="17">
        <v>3.4598433802839598E-2</v>
      </c>
      <c r="O11" s="17">
        <v>1.9855291704075299E-2</v>
      </c>
      <c r="P11" s="17">
        <v>1.5772912286845499E-2</v>
      </c>
      <c r="Q11" s="17">
        <v>4.3446576376945802E-2</v>
      </c>
      <c r="R11" s="17"/>
      <c r="S11" s="17">
        <v>3.3948113401322103E-2</v>
      </c>
      <c r="T11" s="17">
        <v>1.58259900063045E-2</v>
      </c>
      <c r="U11" s="17">
        <v>5.0294941247644102E-2</v>
      </c>
      <c r="V11" s="17">
        <v>1.7183154164280599E-2</v>
      </c>
      <c r="W11" s="17"/>
      <c r="X11" s="17">
        <v>2.8550201779821201E-2</v>
      </c>
      <c r="Y11" s="17">
        <v>5.9480364062980398E-3</v>
      </c>
      <c r="Z11" s="17">
        <v>6.7416973550552095E-2</v>
      </c>
      <c r="AA11" s="17"/>
      <c r="AB11" s="17">
        <v>2.2193302802997299E-2</v>
      </c>
      <c r="AC11" s="17">
        <v>4.5296862245321402E-2</v>
      </c>
      <c r="AD11" s="17"/>
      <c r="AE11" s="17">
        <v>4.0479598739668401E-2</v>
      </c>
      <c r="AF11" s="17">
        <v>2.75893191178429E-2</v>
      </c>
      <c r="AG11" s="17"/>
      <c r="AH11" s="17">
        <v>3.2424544826302797E-2</v>
      </c>
      <c r="AI11" s="17">
        <v>2.6778211238329502E-2</v>
      </c>
      <c r="AJ11" s="17"/>
      <c r="AK11" s="17">
        <v>1.7274831150260201E-2</v>
      </c>
      <c r="AL11" s="17">
        <v>1.88107168616219E-2</v>
      </c>
      <c r="AM11" s="17">
        <v>3.5823200895061601E-2</v>
      </c>
      <c r="AN11" s="17">
        <v>2.6366215640276799E-2</v>
      </c>
      <c r="AO11" s="17">
        <v>6.6773697590150602E-2</v>
      </c>
      <c r="AP11" s="17"/>
      <c r="AQ11" s="17">
        <v>7.1719594415124901E-3</v>
      </c>
      <c r="AR11" s="17">
        <v>3.5931653631967403E-2</v>
      </c>
      <c r="AS11" s="17"/>
      <c r="AT11" s="17">
        <v>1.4591229248992499E-2</v>
      </c>
      <c r="AU11" s="17">
        <v>3.77850088746218E-2</v>
      </c>
      <c r="AV11" s="17"/>
      <c r="AW11" s="17">
        <v>6.3750249798838199E-2</v>
      </c>
      <c r="AX11" s="17">
        <v>2.8707181191250399E-2</v>
      </c>
      <c r="AY11" s="17">
        <v>2.55358058220173E-2</v>
      </c>
      <c r="AZ11" s="17">
        <v>3.2177459907674899E-2</v>
      </c>
      <c r="BA11" s="17">
        <v>9.2646971018604096E-3</v>
      </c>
      <c r="BB11" s="17"/>
      <c r="BC11" s="17">
        <v>2.5886564159052598E-2</v>
      </c>
      <c r="BD11" s="17"/>
      <c r="BE11" s="17">
        <v>2.6263197145304201E-2</v>
      </c>
      <c r="BF11" s="17">
        <v>1.70561732720944E-2</v>
      </c>
      <c r="BG11" s="17">
        <v>6.2731769070310903E-2</v>
      </c>
      <c r="BH11" s="17">
        <v>2.2699977818144802E-2</v>
      </c>
      <c r="BI11" s="17"/>
      <c r="BJ11" s="17">
        <v>2.25602061377684E-2</v>
      </c>
      <c r="BK11" s="17"/>
      <c r="BL11" s="17">
        <v>2.2229639035162899E-2</v>
      </c>
      <c r="BM11" s="17"/>
      <c r="BN11" s="17">
        <v>4.6834937584574902E-2</v>
      </c>
      <c r="BO11" s="17"/>
      <c r="BP11" s="17">
        <v>3.0549052208758101E-2</v>
      </c>
      <c r="BQ11" s="17">
        <v>2.94537900958373E-2</v>
      </c>
    </row>
    <row r="12" spans="2:69" ht="29" x14ac:dyDescent="0.35">
      <c r="B12" s="18" t="s">
        <v>480</v>
      </c>
      <c r="C12" s="17">
        <v>7.7346667981544196E-3</v>
      </c>
      <c r="D12" s="17">
        <v>6.6158066656454998E-3</v>
      </c>
      <c r="E12" s="17">
        <v>8.7040131735323708E-3</v>
      </c>
      <c r="F12" s="17"/>
      <c r="G12" s="17">
        <v>1.23851152564174E-2</v>
      </c>
      <c r="H12" s="17">
        <v>7.8077780798537404E-3</v>
      </c>
      <c r="I12" s="17">
        <v>6.2973091849918101E-3</v>
      </c>
      <c r="J12" s="17">
        <v>8.13517861067381E-3</v>
      </c>
      <c r="K12" s="17">
        <v>0</v>
      </c>
      <c r="L12" s="17"/>
      <c r="M12" s="17">
        <v>2.0288885384675499E-2</v>
      </c>
      <c r="N12" s="17">
        <v>8.2120141924341208E-3</v>
      </c>
      <c r="O12" s="17">
        <v>0</v>
      </c>
      <c r="P12" s="17">
        <v>5.4073873719786896E-3</v>
      </c>
      <c r="Q12" s="17">
        <v>1.10303906732259E-2</v>
      </c>
      <c r="R12" s="17"/>
      <c r="S12" s="17">
        <v>3.6721704889283199E-3</v>
      </c>
      <c r="T12" s="17">
        <v>4.8834014248040399E-3</v>
      </c>
      <c r="U12" s="17">
        <v>8.5420501591477807E-3</v>
      </c>
      <c r="V12" s="17">
        <v>6.2357815724499903E-3</v>
      </c>
      <c r="W12" s="17"/>
      <c r="X12" s="17">
        <v>6.1769212032439201E-3</v>
      </c>
      <c r="Y12" s="17">
        <v>1.7582465272047099E-2</v>
      </c>
      <c r="Z12" s="17">
        <v>7.2075851162259697E-3</v>
      </c>
      <c r="AA12" s="17"/>
      <c r="AB12" s="17">
        <v>8.7537255990023898E-3</v>
      </c>
      <c r="AC12" s="17">
        <v>5.6398059931807298E-3</v>
      </c>
      <c r="AD12" s="17"/>
      <c r="AE12" s="17">
        <v>4.4625946023878196E-3</v>
      </c>
      <c r="AF12" s="17">
        <v>8.4089563893464305E-3</v>
      </c>
      <c r="AG12" s="17"/>
      <c r="AH12" s="17">
        <v>8.9211206480962202E-3</v>
      </c>
      <c r="AI12" s="17">
        <v>5.4627433836089796E-3</v>
      </c>
      <c r="AJ12" s="17"/>
      <c r="AK12" s="17">
        <v>1.4297991574777701E-2</v>
      </c>
      <c r="AL12" s="17">
        <v>1.5059828654708399E-2</v>
      </c>
      <c r="AM12" s="17">
        <v>3.0854972424294701E-3</v>
      </c>
      <c r="AN12" s="17">
        <v>4.4525945353224303E-3</v>
      </c>
      <c r="AO12" s="17">
        <v>0</v>
      </c>
      <c r="AP12" s="17"/>
      <c r="AQ12" s="17">
        <v>1.21488611345757E-2</v>
      </c>
      <c r="AR12" s="17">
        <v>6.5271367345801998E-3</v>
      </c>
      <c r="AS12" s="17"/>
      <c r="AT12" s="17">
        <v>1.07060316998092E-2</v>
      </c>
      <c r="AU12" s="17">
        <v>6.5596190098977103E-3</v>
      </c>
      <c r="AV12" s="17"/>
      <c r="AW12" s="17">
        <v>0</v>
      </c>
      <c r="AX12" s="17">
        <v>8.2429712148950601E-3</v>
      </c>
      <c r="AY12" s="17">
        <v>1.6041518731947198E-2</v>
      </c>
      <c r="AZ12" s="17">
        <v>0</v>
      </c>
      <c r="BA12" s="17">
        <v>0</v>
      </c>
      <c r="BB12" s="17"/>
      <c r="BC12" s="17">
        <v>2.62676207390144E-3</v>
      </c>
      <c r="BD12" s="17"/>
      <c r="BE12" s="17">
        <v>5.4585729106078904E-3</v>
      </c>
      <c r="BF12" s="17">
        <v>2.1056534864650402E-2</v>
      </c>
      <c r="BG12" s="17">
        <v>0</v>
      </c>
      <c r="BH12" s="17">
        <v>9.0130811696246902E-3</v>
      </c>
      <c r="BI12" s="17"/>
      <c r="BJ12" s="17">
        <v>8.0414761724046102E-3</v>
      </c>
      <c r="BK12" s="17"/>
      <c r="BL12" s="17">
        <v>9.2031228013169999E-3</v>
      </c>
      <c r="BM12" s="17"/>
      <c r="BN12" s="17">
        <v>0</v>
      </c>
      <c r="BO12" s="17"/>
      <c r="BP12" s="17">
        <v>7.0809844735601098E-3</v>
      </c>
      <c r="BQ12" s="17">
        <v>1.25037969691939E-2</v>
      </c>
    </row>
    <row r="13" spans="2:69" ht="29" x14ac:dyDescent="0.35">
      <c r="B13" s="18" t="s">
        <v>481</v>
      </c>
      <c r="C13" s="17">
        <v>8.0667901910139398E-3</v>
      </c>
      <c r="D13" s="17">
        <v>1.31317345742504E-2</v>
      </c>
      <c r="E13" s="17">
        <v>3.7603797675083198E-3</v>
      </c>
      <c r="F13" s="17"/>
      <c r="G13" s="17">
        <v>9.5807686965439995E-3</v>
      </c>
      <c r="H13" s="17">
        <v>1.47050915365081E-2</v>
      </c>
      <c r="I13" s="17">
        <v>8.8919946299868807E-3</v>
      </c>
      <c r="J13" s="17">
        <v>0</v>
      </c>
      <c r="K13" s="17">
        <v>0</v>
      </c>
      <c r="L13" s="17"/>
      <c r="M13" s="17">
        <v>0</v>
      </c>
      <c r="N13" s="17">
        <v>9.4760962119712806E-3</v>
      </c>
      <c r="O13" s="17">
        <v>8.0216248639705407E-3</v>
      </c>
      <c r="P13" s="17">
        <v>1.22565661263935E-2</v>
      </c>
      <c r="Q13" s="17">
        <v>5.6328885745231001E-3</v>
      </c>
      <c r="R13" s="17"/>
      <c r="S13" s="17">
        <v>1.24785604729071E-2</v>
      </c>
      <c r="T13" s="17">
        <v>0</v>
      </c>
      <c r="U13" s="17">
        <v>0</v>
      </c>
      <c r="V13" s="17">
        <v>1.1463368972095499E-2</v>
      </c>
      <c r="W13" s="17"/>
      <c r="X13" s="17">
        <v>9.2290942978305104E-3</v>
      </c>
      <c r="Y13" s="17">
        <v>7.7005496324229102E-3</v>
      </c>
      <c r="Z13" s="17">
        <v>0</v>
      </c>
      <c r="AA13" s="17"/>
      <c r="AB13" s="17">
        <v>1.07173669999174E-2</v>
      </c>
      <c r="AC13" s="17">
        <v>2.61804723042737E-3</v>
      </c>
      <c r="AD13" s="17"/>
      <c r="AE13" s="17">
        <v>1.39827227303827E-2</v>
      </c>
      <c r="AF13" s="17">
        <v>6.8658364725056398E-3</v>
      </c>
      <c r="AG13" s="17"/>
      <c r="AH13" s="17">
        <v>6.1887573761884402E-3</v>
      </c>
      <c r="AI13" s="17">
        <v>1.7116505729506699E-2</v>
      </c>
      <c r="AJ13" s="17"/>
      <c r="AK13" s="17">
        <v>0</v>
      </c>
      <c r="AL13" s="17">
        <v>9.5972844979537505E-3</v>
      </c>
      <c r="AM13" s="17">
        <v>1.2098790339657E-2</v>
      </c>
      <c r="AN13" s="17">
        <v>5.7644948467363696E-3</v>
      </c>
      <c r="AO13" s="17">
        <v>0</v>
      </c>
      <c r="AP13" s="17"/>
      <c r="AQ13" s="17">
        <v>1.14971452946643E-2</v>
      </c>
      <c r="AR13" s="17">
        <v>7.1283954125567301E-3</v>
      </c>
      <c r="AS13" s="17"/>
      <c r="AT13" s="17">
        <v>1.05813332451798E-2</v>
      </c>
      <c r="AU13" s="17">
        <v>7.1171071932305003E-3</v>
      </c>
      <c r="AV13" s="17"/>
      <c r="AW13" s="17">
        <v>1.53777140412793E-2</v>
      </c>
      <c r="AX13" s="17">
        <v>9.0263008637527301E-3</v>
      </c>
      <c r="AY13" s="17">
        <v>4.5853416675270802E-3</v>
      </c>
      <c r="AZ13" s="17">
        <v>0</v>
      </c>
      <c r="BA13" s="17">
        <v>1.5529376787648701E-2</v>
      </c>
      <c r="BB13" s="17"/>
      <c r="BC13" s="17">
        <v>8.9308609247910602E-3</v>
      </c>
      <c r="BD13" s="17"/>
      <c r="BE13" s="17">
        <v>1.0447774663702499E-2</v>
      </c>
      <c r="BF13" s="17">
        <v>0</v>
      </c>
      <c r="BG13" s="17">
        <v>7.8344674770849804E-3</v>
      </c>
      <c r="BH13" s="17">
        <v>8.4544593907017202E-3</v>
      </c>
      <c r="BI13" s="17"/>
      <c r="BJ13" s="17">
        <v>6.2030556930619402E-3</v>
      </c>
      <c r="BK13" s="17"/>
      <c r="BL13" s="17">
        <v>5.0272662333803401E-3</v>
      </c>
      <c r="BM13" s="17"/>
      <c r="BN13" s="17">
        <v>3.9133255992599104E-3</v>
      </c>
      <c r="BO13" s="17"/>
      <c r="BP13" s="17">
        <v>9.6995972035098191E-3</v>
      </c>
      <c r="BQ13" s="17">
        <v>0</v>
      </c>
    </row>
    <row r="14" spans="2:69" x14ac:dyDescent="0.35">
      <c r="B14" s="18" t="s">
        <v>141</v>
      </c>
      <c r="C14" s="19">
        <v>4.3720767526376401E-2</v>
      </c>
      <c r="D14" s="19">
        <v>2.70971834107568E-2</v>
      </c>
      <c r="E14" s="19">
        <v>5.7987906996587797E-2</v>
      </c>
      <c r="F14" s="19"/>
      <c r="G14" s="19">
        <v>3.8191885045969397E-2</v>
      </c>
      <c r="H14" s="19">
        <v>5.5776702595630397E-2</v>
      </c>
      <c r="I14" s="19">
        <v>2.1061667548710299E-2</v>
      </c>
      <c r="J14" s="19">
        <v>8.4154764628075904E-2</v>
      </c>
      <c r="K14" s="19">
        <v>2.7921454030442099E-2</v>
      </c>
      <c r="L14" s="19"/>
      <c r="M14" s="19">
        <v>8.89696004364324E-2</v>
      </c>
      <c r="N14" s="19">
        <v>3.4264669458439603E-2</v>
      </c>
      <c r="O14" s="19">
        <v>3.1340250108855702E-2</v>
      </c>
      <c r="P14" s="19">
        <v>6.9475734469386305E-2</v>
      </c>
      <c r="Q14" s="19">
        <v>3.5417738207609697E-2</v>
      </c>
      <c r="R14" s="19"/>
      <c r="S14" s="19">
        <v>4.82289983022949E-2</v>
      </c>
      <c r="T14" s="19">
        <v>6.0279588540547199E-2</v>
      </c>
      <c r="U14" s="19">
        <v>4.3060453020457599E-2</v>
      </c>
      <c r="V14" s="19">
        <v>2.1358879755983599E-2</v>
      </c>
      <c r="W14" s="19"/>
      <c r="X14" s="19">
        <v>4.2318767026120301E-2</v>
      </c>
      <c r="Y14" s="19">
        <v>5.6561617308309102E-2</v>
      </c>
      <c r="Z14" s="19">
        <v>3.8426438080206599E-2</v>
      </c>
      <c r="AA14" s="19"/>
      <c r="AB14" s="19">
        <v>4.58588767625146E-2</v>
      </c>
      <c r="AC14" s="19">
        <v>3.9325494916188301E-2</v>
      </c>
      <c r="AD14" s="19"/>
      <c r="AE14" s="19">
        <v>4.6899142369035099E-2</v>
      </c>
      <c r="AF14" s="19">
        <v>4.2284128443835299E-2</v>
      </c>
      <c r="AG14" s="19"/>
      <c r="AH14" s="19">
        <v>4.5863200183815601E-2</v>
      </c>
      <c r="AI14" s="19">
        <v>3.7328635079400797E-2</v>
      </c>
      <c r="AJ14" s="19"/>
      <c r="AK14" s="19">
        <v>6.2864742715015604E-2</v>
      </c>
      <c r="AL14" s="19">
        <v>4.6082491534084502E-2</v>
      </c>
      <c r="AM14" s="19">
        <v>4.1520045153113999E-2</v>
      </c>
      <c r="AN14" s="19">
        <v>2.7033543660370401E-2</v>
      </c>
      <c r="AO14" s="19">
        <v>5.5248838372766298E-2</v>
      </c>
      <c r="AP14" s="19"/>
      <c r="AQ14" s="19">
        <v>6.0078715695497199E-2</v>
      </c>
      <c r="AR14" s="19">
        <v>3.9245949997473398E-2</v>
      </c>
      <c r="AS14" s="19"/>
      <c r="AT14" s="19">
        <v>6.4986972460934295E-2</v>
      </c>
      <c r="AU14" s="19">
        <v>3.1521006370946798E-2</v>
      </c>
      <c r="AV14" s="19"/>
      <c r="AW14" s="19">
        <v>5.8955793711921597E-2</v>
      </c>
      <c r="AX14" s="19">
        <v>4.00470103119768E-2</v>
      </c>
      <c r="AY14" s="19">
        <v>4.6374727691054399E-2</v>
      </c>
      <c r="AZ14" s="19">
        <v>1.05803209628149E-2</v>
      </c>
      <c r="BA14" s="19">
        <v>4.29759650617796E-2</v>
      </c>
      <c r="BB14" s="19"/>
      <c r="BC14" s="19">
        <v>4.0505746491112903E-2</v>
      </c>
      <c r="BD14" s="19"/>
      <c r="BE14" s="19">
        <v>3.9377804373870798E-2</v>
      </c>
      <c r="BF14" s="19">
        <v>3.42885110040742E-2</v>
      </c>
      <c r="BG14" s="19">
        <v>3.70035013397697E-2</v>
      </c>
      <c r="BH14" s="19">
        <v>2.9096562054255901E-2</v>
      </c>
      <c r="BI14" s="19"/>
      <c r="BJ14" s="19">
        <v>4.6011429869094803E-2</v>
      </c>
      <c r="BK14" s="19"/>
      <c r="BL14" s="19">
        <v>3.7266480538283103E-2</v>
      </c>
      <c r="BM14" s="19"/>
      <c r="BN14" s="19">
        <v>4.8379381040151902E-2</v>
      </c>
      <c r="BO14" s="19"/>
      <c r="BP14" s="19">
        <v>4.1291964739835901E-2</v>
      </c>
      <c r="BQ14" s="19">
        <v>4.81368268992831E-2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495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6.7240193079047605E-2</v>
      </c>
      <c r="D9" s="17">
        <v>6.9393507892300796E-2</v>
      </c>
      <c r="E9" s="17">
        <v>6.5530380094618201E-2</v>
      </c>
      <c r="F9" s="17"/>
      <c r="G9" s="17">
        <v>6.1006774256622903E-2</v>
      </c>
      <c r="H9" s="17">
        <v>5.4526861974627298E-2</v>
      </c>
      <c r="I9" s="17">
        <v>4.4902937888225899E-2</v>
      </c>
      <c r="J9" s="17">
        <v>4.4988164460547701E-2</v>
      </c>
      <c r="K9" s="17">
        <v>0.16486105770755999</v>
      </c>
      <c r="L9" s="17"/>
      <c r="M9" s="17">
        <v>0.10509936467252901</v>
      </c>
      <c r="N9" s="17">
        <v>7.3376700732307107E-2</v>
      </c>
      <c r="O9" s="17">
        <v>7.1439524566442994E-2</v>
      </c>
      <c r="P9" s="17">
        <v>4.8811020259049397E-2</v>
      </c>
      <c r="Q9" s="17">
        <v>4.2927600831654401E-2</v>
      </c>
      <c r="R9" s="17"/>
      <c r="S9" s="17">
        <v>3.07682870554629E-2</v>
      </c>
      <c r="T9" s="17">
        <v>9.6182388188241902E-2</v>
      </c>
      <c r="U9" s="17">
        <v>0.131436699098119</v>
      </c>
      <c r="V9" s="17">
        <v>3.35495647524124E-2</v>
      </c>
      <c r="W9" s="17"/>
      <c r="X9" s="17">
        <v>6.1377443706609101E-2</v>
      </c>
      <c r="Y9" s="17">
        <v>4.5948080843962701E-2</v>
      </c>
      <c r="Z9" s="17">
        <v>0.13596912931240501</v>
      </c>
      <c r="AA9" s="17"/>
      <c r="AB9" s="17">
        <v>5.2654337051704497E-2</v>
      </c>
      <c r="AC9" s="17">
        <v>9.7224074355814996E-2</v>
      </c>
      <c r="AD9" s="17"/>
      <c r="AE9" s="17">
        <v>0.101581560468736</v>
      </c>
      <c r="AF9" s="17">
        <v>6.0285600694150399E-2</v>
      </c>
      <c r="AG9" s="17"/>
      <c r="AH9" s="17">
        <v>5.66935959787409E-2</v>
      </c>
      <c r="AI9" s="17">
        <v>5.7939341437377202E-2</v>
      </c>
      <c r="AJ9" s="17"/>
      <c r="AK9" s="17">
        <v>0.139384192849377</v>
      </c>
      <c r="AL9" s="17">
        <v>6.1517127925846203E-2</v>
      </c>
      <c r="AM9" s="17">
        <v>5.4683377194843001E-2</v>
      </c>
      <c r="AN9" s="17">
        <v>6.4974697499492903E-2</v>
      </c>
      <c r="AO9" s="17">
        <v>5.3029191052280697E-2</v>
      </c>
      <c r="AP9" s="17"/>
      <c r="AQ9" s="17">
        <v>4.8065149544566602E-2</v>
      </c>
      <c r="AR9" s="17">
        <v>7.2485644405733504E-2</v>
      </c>
      <c r="AS9" s="17"/>
      <c r="AT9" s="17">
        <v>5.4827463537009402E-2</v>
      </c>
      <c r="AU9" s="17">
        <v>7.3869423851930696E-2</v>
      </c>
      <c r="AV9" s="17"/>
      <c r="AW9" s="17">
        <v>1.23043108516142E-2</v>
      </c>
      <c r="AX9" s="17">
        <v>4.6995576141505298E-2</v>
      </c>
      <c r="AY9" s="17">
        <v>8.8980992266224301E-2</v>
      </c>
      <c r="AZ9" s="17">
        <v>6.94471717439374E-2</v>
      </c>
      <c r="BA9" s="17">
        <v>9.60475859833686E-2</v>
      </c>
      <c r="BB9" s="17"/>
      <c r="BC9" s="17">
        <v>7.8774479251623994E-2</v>
      </c>
      <c r="BD9" s="17"/>
      <c r="BE9" s="17">
        <v>4.4451702941322599E-2</v>
      </c>
      <c r="BF9" s="17">
        <v>0.137268766844718</v>
      </c>
      <c r="BG9" s="17">
        <v>7.0648529523833895E-2</v>
      </c>
      <c r="BH9" s="17">
        <v>7.4418387399822206E-2</v>
      </c>
      <c r="BI9" s="17"/>
      <c r="BJ9" s="17">
        <v>5.7360032830092098E-2</v>
      </c>
      <c r="BK9" s="17"/>
      <c r="BL9" s="17">
        <v>5.1086584768820401E-2</v>
      </c>
      <c r="BM9" s="17"/>
      <c r="BN9" s="17">
        <v>6.7023525284701999E-2</v>
      </c>
      <c r="BO9" s="17"/>
      <c r="BP9" s="17">
        <v>6.68165099738533E-2</v>
      </c>
      <c r="BQ9" s="17">
        <v>7.3265202572845398E-2</v>
      </c>
    </row>
    <row r="10" spans="2:69" ht="29" x14ac:dyDescent="0.35">
      <c r="B10" s="18" t="s">
        <v>478</v>
      </c>
      <c r="C10" s="17">
        <v>0.111549859087697</v>
      </c>
      <c r="D10" s="17">
        <v>0.13917009021900401</v>
      </c>
      <c r="E10" s="17">
        <v>8.8194205349567997E-2</v>
      </c>
      <c r="F10" s="17"/>
      <c r="G10" s="17">
        <v>0.116291944527866</v>
      </c>
      <c r="H10" s="17">
        <v>9.27026381191903E-2</v>
      </c>
      <c r="I10" s="17">
        <v>9.0682760129374901E-2</v>
      </c>
      <c r="J10" s="17">
        <v>0.10569772037877501</v>
      </c>
      <c r="K10" s="17">
        <v>0.17776691696557201</v>
      </c>
      <c r="L10" s="17"/>
      <c r="M10" s="17">
        <v>0.111064903855638</v>
      </c>
      <c r="N10" s="17">
        <v>0.117354344012193</v>
      </c>
      <c r="O10" s="17">
        <v>0.115464149133535</v>
      </c>
      <c r="P10" s="17">
        <v>8.7970602566244199E-2</v>
      </c>
      <c r="Q10" s="17">
        <v>0.11293560128808799</v>
      </c>
      <c r="R10" s="17"/>
      <c r="S10" s="17">
        <v>9.5402759282562699E-2</v>
      </c>
      <c r="T10" s="17">
        <v>0.13572579986564301</v>
      </c>
      <c r="U10" s="17">
        <v>8.9804085773776895E-2</v>
      </c>
      <c r="V10" s="17">
        <v>0.13476142716151601</v>
      </c>
      <c r="W10" s="17"/>
      <c r="X10" s="17">
        <v>0.100188362987759</v>
      </c>
      <c r="Y10" s="17">
        <v>0.12768872423993599</v>
      </c>
      <c r="Z10" s="17">
        <v>0.17518422596877301</v>
      </c>
      <c r="AA10" s="17"/>
      <c r="AB10" s="17">
        <v>0.103779286550006</v>
      </c>
      <c r="AC10" s="17">
        <v>0.127523684962975</v>
      </c>
      <c r="AD10" s="17"/>
      <c r="AE10" s="17">
        <v>0.101558373788237</v>
      </c>
      <c r="AF10" s="17">
        <v>0.11368129021810899</v>
      </c>
      <c r="AG10" s="17"/>
      <c r="AH10" s="17">
        <v>0.104964817948534</v>
      </c>
      <c r="AI10" s="17">
        <v>9.6816618218583797E-2</v>
      </c>
      <c r="AJ10" s="17"/>
      <c r="AK10" s="17">
        <v>0.11132552404667501</v>
      </c>
      <c r="AL10" s="17">
        <v>0.112336200527269</v>
      </c>
      <c r="AM10" s="17">
        <v>0.104948835788249</v>
      </c>
      <c r="AN10" s="17">
        <v>9.8552195911211296E-2</v>
      </c>
      <c r="AO10" s="17">
        <v>0.16687675541668701</v>
      </c>
      <c r="AP10" s="17"/>
      <c r="AQ10" s="17">
        <v>0.10111899212888099</v>
      </c>
      <c r="AR10" s="17">
        <v>0.11440328702538199</v>
      </c>
      <c r="AS10" s="17"/>
      <c r="AT10" s="17">
        <v>0.12248600498241</v>
      </c>
      <c r="AU10" s="17">
        <v>0.106924298157985</v>
      </c>
      <c r="AV10" s="17"/>
      <c r="AW10" s="17">
        <v>5.7073483127139099E-2</v>
      </c>
      <c r="AX10" s="17">
        <v>0.113705560233977</v>
      </c>
      <c r="AY10" s="17">
        <v>0.12231985796285599</v>
      </c>
      <c r="AZ10" s="17">
        <v>7.2587821552901402E-2</v>
      </c>
      <c r="BA10" s="17">
        <v>0.13709063205383801</v>
      </c>
      <c r="BB10" s="17"/>
      <c r="BC10" s="17">
        <v>0.14396272869799701</v>
      </c>
      <c r="BD10" s="17"/>
      <c r="BE10" s="17">
        <v>9.1478269969762993E-2</v>
      </c>
      <c r="BF10" s="17">
        <v>0.16666778767545201</v>
      </c>
      <c r="BG10" s="17">
        <v>7.6422844494371006E-2</v>
      </c>
      <c r="BH10" s="17">
        <v>0.13767516906928501</v>
      </c>
      <c r="BI10" s="17"/>
      <c r="BJ10" s="17">
        <v>0.11224771083506201</v>
      </c>
      <c r="BK10" s="17"/>
      <c r="BL10" s="17">
        <v>0.119790674469697</v>
      </c>
      <c r="BM10" s="17"/>
      <c r="BN10" s="17">
        <v>0.12844840473873201</v>
      </c>
      <c r="BO10" s="17"/>
      <c r="BP10" s="17">
        <v>0.11080889834636801</v>
      </c>
      <c r="BQ10" s="17">
        <v>0.12626749284984701</v>
      </c>
    </row>
    <row r="11" spans="2:69" ht="29" x14ac:dyDescent="0.35">
      <c r="B11" s="18" t="s">
        <v>479</v>
      </c>
      <c r="C11" s="17">
        <v>0.55528864612635398</v>
      </c>
      <c r="D11" s="17">
        <v>0.55631496544815395</v>
      </c>
      <c r="E11" s="17">
        <v>0.55356952713248297</v>
      </c>
      <c r="F11" s="17"/>
      <c r="G11" s="17">
        <v>0.56712918414068403</v>
      </c>
      <c r="H11" s="17">
        <v>0.55819995029090996</v>
      </c>
      <c r="I11" s="17">
        <v>0.58113866936040903</v>
      </c>
      <c r="J11" s="17">
        <v>0.56595058475887206</v>
      </c>
      <c r="K11" s="17">
        <v>0.47056920258924201</v>
      </c>
      <c r="L11" s="17"/>
      <c r="M11" s="17">
        <v>0.46351544320175397</v>
      </c>
      <c r="N11" s="17">
        <v>0.55451971654764298</v>
      </c>
      <c r="O11" s="17">
        <v>0.552656280355311</v>
      </c>
      <c r="P11" s="17">
        <v>0.61526606790659299</v>
      </c>
      <c r="Q11" s="17">
        <v>0.55949563458890195</v>
      </c>
      <c r="R11" s="17"/>
      <c r="S11" s="17">
        <v>0.59765416822978601</v>
      </c>
      <c r="T11" s="17">
        <v>0.50184026713745</v>
      </c>
      <c r="U11" s="17">
        <v>0.56141979375902895</v>
      </c>
      <c r="V11" s="17">
        <v>0.57289805122963799</v>
      </c>
      <c r="W11" s="17"/>
      <c r="X11" s="17">
        <v>0.58036710896852495</v>
      </c>
      <c r="Y11" s="17">
        <v>0.46531693501427002</v>
      </c>
      <c r="Z11" s="17">
        <v>0.48068394734672598</v>
      </c>
      <c r="AA11" s="17"/>
      <c r="AB11" s="17">
        <v>0.56629648245425401</v>
      </c>
      <c r="AC11" s="17">
        <v>0.53266003544000795</v>
      </c>
      <c r="AD11" s="17"/>
      <c r="AE11" s="17">
        <v>0.55353323669188603</v>
      </c>
      <c r="AF11" s="17">
        <v>0.55610445664157404</v>
      </c>
      <c r="AG11" s="17"/>
      <c r="AH11" s="17">
        <v>0.58258044996853298</v>
      </c>
      <c r="AI11" s="17">
        <v>0.51676817324227697</v>
      </c>
      <c r="AJ11" s="17"/>
      <c r="AK11" s="17">
        <v>0.51651235864595502</v>
      </c>
      <c r="AL11" s="17">
        <v>0.58527756012171905</v>
      </c>
      <c r="AM11" s="17">
        <v>0.53392874323919304</v>
      </c>
      <c r="AN11" s="17">
        <v>0.54841098210607797</v>
      </c>
      <c r="AO11" s="17">
        <v>0.60826833103271305</v>
      </c>
      <c r="AP11" s="17"/>
      <c r="AQ11" s="17">
        <v>0.620534260262954</v>
      </c>
      <c r="AR11" s="17">
        <v>0.53744030629766704</v>
      </c>
      <c r="AS11" s="17"/>
      <c r="AT11" s="17">
        <v>0.57180073999035297</v>
      </c>
      <c r="AU11" s="17">
        <v>0.54823589971127695</v>
      </c>
      <c r="AV11" s="17"/>
      <c r="AW11" s="17">
        <v>0.53134818986850796</v>
      </c>
      <c r="AX11" s="17">
        <v>0.54896211709933496</v>
      </c>
      <c r="AY11" s="17">
        <v>0.54632009817453198</v>
      </c>
      <c r="AZ11" s="17">
        <v>0.626838016200846</v>
      </c>
      <c r="BA11" s="17">
        <v>0.569980734105064</v>
      </c>
      <c r="BB11" s="17"/>
      <c r="BC11" s="17">
        <v>0.54853383462668504</v>
      </c>
      <c r="BD11" s="17"/>
      <c r="BE11" s="17">
        <v>0.57943999430391602</v>
      </c>
      <c r="BF11" s="17">
        <v>0.49170005840000702</v>
      </c>
      <c r="BG11" s="17">
        <v>0.61345665480398803</v>
      </c>
      <c r="BH11" s="17">
        <v>0.546300205746303</v>
      </c>
      <c r="BI11" s="17"/>
      <c r="BJ11" s="17">
        <v>0.55317862193874501</v>
      </c>
      <c r="BK11" s="17"/>
      <c r="BL11" s="17">
        <v>0.56034069482980897</v>
      </c>
      <c r="BM11" s="17"/>
      <c r="BN11" s="17">
        <v>0.590990789738148</v>
      </c>
      <c r="BO11" s="17"/>
      <c r="BP11" s="17">
        <v>0.546372566779873</v>
      </c>
      <c r="BQ11" s="17">
        <v>0.62195557592514905</v>
      </c>
    </row>
    <row r="12" spans="2:69" ht="29" x14ac:dyDescent="0.35">
      <c r="B12" s="18" t="s">
        <v>480</v>
      </c>
      <c r="C12" s="17">
        <v>0.10006923873404799</v>
      </c>
      <c r="D12" s="17">
        <v>0.119484701618587</v>
      </c>
      <c r="E12" s="17">
        <v>8.3692603909344701E-2</v>
      </c>
      <c r="F12" s="17"/>
      <c r="G12" s="17">
        <v>9.2926852219840303E-2</v>
      </c>
      <c r="H12" s="17">
        <v>0.137073012682914</v>
      </c>
      <c r="I12" s="17">
        <v>9.6583241172343598E-2</v>
      </c>
      <c r="J12" s="17">
        <v>0.106840819689801</v>
      </c>
      <c r="K12" s="17">
        <v>4.5524617209501399E-2</v>
      </c>
      <c r="L12" s="17"/>
      <c r="M12" s="17">
        <v>9.4883252574604698E-2</v>
      </c>
      <c r="N12" s="17">
        <v>0.102730426479182</v>
      </c>
      <c r="O12" s="17">
        <v>9.6948473491151904E-2</v>
      </c>
      <c r="P12" s="17">
        <v>8.4819215223449596E-2</v>
      </c>
      <c r="Q12" s="17">
        <v>0.112815442590691</v>
      </c>
      <c r="R12" s="17"/>
      <c r="S12" s="17">
        <v>7.45292998418602E-2</v>
      </c>
      <c r="T12" s="17">
        <v>0.130819496852808</v>
      </c>
      <c r="U12" s="17">
        <v>7.4083802943847504E-2</v>
      </c>
      <c r="V12" s="17">
        <v>0.125412592318808</v>
      </c>
      <c r="W12" s="17"/>
      <c r="X12" s="17">
        <v>0.10198135982595299</v>
      </c>
      <c r="Y12" s="17">
        <v>0.108216315808357</v>
      </c>
      <c r="Z12" s="17">
        <v>7.6196075892511095E-2</v>
      </c>
      <c r="AA12" s="17"/>
      <c r="AB12" s="17">
        <v>0.101043199012774</v>
      </c>
      <c r="AC12" s="17">
        <v>9.8067086147949095E-2</v>
      </c>
      <c r="AD12" s="17"/>
      <c r="AE12" s="17">
        <v>6.8507953673540803E-2</v>
      </c>
      <c r="AF12" s="17">
        <v>0.106594183038781</v>
      </c>
      <c r="AG12" s="17"/>
      <c r="AH12" s="17">
        <v>8.85691071699925E-2</v>
      </c>
      <c r="AI12" s="17">
        <v>0.13725779937301799</v>
      </c>
      <c r="AJ12" s="17"/>
      <c r="AK12" s="17">
        <v>9.6639088631179704E-2</v>
      </c>
      <c r="AL12" s="17">
        <v>7.0998169569421593E-2</v>
      </c>
      <c r="AM12" s="17">
        <v>0.125639002829118</v>
      </c>
      <c r="AN12" s="17">
        <v>0.11123158565819501</v>
      </c>
      <c r="AO12" s="17">
        <v>7.21679605333852E-2</v>
      </c>
      <c r="AP12" s="17"/>
      <c r="AQ12" s="17">
        <v>6.2986817840904902E-2</v>
      </c>
      <c r="AR12" s="17">
        <v>0.110213363492924</v>
      </c>
      <c r="AS12" s="17"/>
      <c r="AT12" s="17">
        <v>7.8682985919171597E-2</v>
      </c>
      <c r="AU12" s="17">
        <v>0.110118559928122</v>
      </c>
      <c r="AV12" s="17"/>
      <c r="AW12" s="17">
        <v>0.13407764722252399</v>
      </c>
      <c r="AX12" s="17">
        <v>0.114652010405927</v>
      </c>
      <c r="AY12" s="17">
        <v>0.12651177661597801</v>
      </c>
      <c r="AZ12" s="17">
        <v>3.9141908365137403E-2</v>
      </c>
      <c r="BA12" s="17">
        <v>6.4881712135570702E-2</v>
      </c>
      <c r="BB12" s="17"/>
      <c r="BC12" s="17">
        <v>8.4485769805225E-2</v>
      </c>
      <c r="BD12" s="17"/>
      <c r="BE12" s="17">
        <v>0.119428447801583</v>
      </c>
      <c r="BF12" s="17">
        <v>0.121347282600845</v>
      </c>
      <c r="BG12" s="17">
        <v>5.1290904326438701E-2</v>
      </c>
      <c r="BH12" s="17">
        <v>7.9609886935788604E-2</v>
      </c>
      <c r="BI12" s="17"/>
      <c r="BJ12" s="17">
        <v>0.11030117219198</v>
      </c>
      <c r="BK12" s="17"/>
      <c r="BL12" s="17">
        <v>0.112572448467298</v>
      </c>
      <c r="BM12" s="17"/>
      <c r="BN12" s="17">
        <v>0.10166945887814501</v>
      </c>
      <c r="BO12" s="17"/>
      <c r="BP12" s="17">
        <v>0.10461971534289501</v>
      </c>
      <c r="BQ12" s="17">
        <v>8.8483211081635302E-2</v>
      </c>
    </row>
    <row r="13" spans="2:69" ht="29" x14ac:dyDescent="0.35">
      <c r="B13" s="18" t="s">
        <v>481</v>
      </c>
      <c r="C13" s="17">
        <v>6.1765173995902499E-2</v>
      </c>
      <c r="D13" s="17">
        <v>5.8120583266557599E-2</v>
      </c>
      <c r="E13" s="17">
        <v>6.4992092458478201E-2</v>
      </c>
      <c r="F13" s="17"/>
      <c r="G13" s="17">
        <v>6.9164729253990906E-2</v>
      </c>
      <c r="H13" s="17">
        <v>6.4919787974838494E-2</v>
      </c>
      <c r="I13" s="17">
        <v>8.9782974847516794E-2</v>
      </c>
      <c r="J13" s="17">
        <v>3.9244603012707699E-2</v>
      </c>
      <c r="K13" s="17">
        <v>1.76031631790593E-2</v>
      </c>
      <c r="L13" s="17"/>
      <c r="M13" s="17">
        <v>5.83863237184266E-2</v>
      </c>
      <c r="N13" s="17">
        <v>4.7467950170947203E-2</v>
      </c>
      <c r="O13" s="17">
        <v>6.3254214493995597E-2</v>
      </c>
      <c r="P13" s="17">
        <v>8.25436276884422E-2</v>
      </c>
      <c r="Q13" s="17">
        <v>7.8315264823848804E-2</v>
      </c>
      <c r="R13" s="17"/>
      <c r="S13" s="17">
        <v>7.5645054692421498E-2</v>
      </c>
      <c r="T13" s="17">
        <v>5.63193396446506E-2</v>
      </c>
      <c r="U13" s="17">
        <v>7.4094099610867006E-2</v>
      </c>
      <c r="V13" s="17">
        <v>3.9339140195344603E-2</v>
      </c>
      <c r="W13" s="17"/>
      <c r="X13" s="17">
        <v>6.04387699558415E-2</v>
      </c>
      <c r="Y13" s="17">
        <v>8.2389250949163398E-2</v>
      </c>
      <c r="Z13" s="17">
        <v>4.6485921033621098E-2</v>
      </c>
      <c r="AA13" s="17"/>
      <c r="AB13" s="17">
        <v>6.8622350037756297E-2</v>
      </c>
      <c r="AC13" s="17">
        <v>4.7669000830103898E-2</v>
      </c>
      <c r="AD13" s="17"/>
      <c r="AE13" s="17">
        <v>0.105669513004508</v>
      </c>
      <c r="AF13" s="17">
        <v>5.2854013235342202E-2</v>
      </c>
      <c r="AG13" s="17"/>
      <c r="AH13" s="17">
        <v>6.2583774687276994E-2</v>
      </c>
      <c r="AI13" s="17">
        <v>7.9287136642907097E-2</v>
      </c>
      <c r="AJ13" s="17"/>
      <c r="AK13" s="17">
        <v>6.1226347154255803E-2</v>
      </c>
      <c r="AL13" s="17">
        <v>4.3873781772355298E-2</v>
      </c>
      <c r="AM13" s="17">
        <v>7.1423317040778603E-2</v>
      </c>
      <c r="AN13" s="17">
        <v>9.3658316134618294E-2</v>
      </c>
      <c r="AO13" s="17">
        <v>1.5944813311808002E-2</v>
      </c>
      <c r="AP13" s="17"/>
      <c r="AQ13" s="17">
        <v>7.8206554669464995E-2</v>
      </c>
      <c r="AR13" s="17">
        <v>5.7267532991249599E-2</v>
      </c>
      <c r="AS13" s="17"/>
      <c r="AT13" s="17">
        <v>7.3384279437026703E-2</v>
      </c>
      <c r="AU13" s="17">
        <v>5.6489077756258901E-2</v>
      </c>
      <c r="AV13" s="17"/>
      <c r="AW13" s="17">
        <v>7.1631025405211601E-2</v>
      </c>
      <c r="AX13" s="17">
        <v>5.7221025808641302E-2</v>
      </c>
      <c r="AY13" s="17">
        <v>4.11350197071133E-2</v>
      </c>
      <c r="AZ13" s="17">
        <v>7.8545094514835101E-2</v>
      </c>
      <c r="BA13" s="17">
        <v>8.5748685484413695E-2</v>
      </c>
      <c r="BB13" s="17"/>
      <c r="BC13" s="17">
        <v>8.71903451802757E-2</v>
      </c>
      <c r="BD13" s="17"/>
      <c r="BE13" s="17">
        <v>5.09252204475679E-2</v>
      </c>
      <c r="BF13" s="17">
        <v>1.77024603277952E-2</v>
      </c>
      <c r="BG13" s="17">
        <v>8.4209923873654696E-2</v>
      </c>
      <c r="BH13" s="17">
        <v>9.5115304885057095E-2</v>
      </c>
      <c r="BI13" s="17"/>
      <c r="BJ13" s="17">
        <v>5.9444035025656698E-2</v>
      </c>
      <c r="BK13" s="17"/>
      <c r="BL13" s="17">
        <v>5.4270139774267999E-2</v>
      </c>
      <c r="BM13" s="17"/>
      <c r="BN13" s="17">
        <v>2.4284483031764299E-2</v>
      </c>
      <c r="BO13" s="17"/>
      <c r="BP13" s="17">
        <v>7.0437276730923704E-2</v>
      </c>
      <c r="BQ13" s="17">
        <v>1.2069677026839301E-2</v>
      </c>
    </row>
    <row r="14" spans="2:69" x14ac:dyDescent="0.35">
      <c r="B14" s="18" t="s">
        <v>141</v>
      </c>
      <c r="C14" s="19">
        <v>0.10408688897695099</v>
      </c>
      <c r="D14" s="19">
        <v>5.7516151555396897E-2</v>
      </c>
      <c r="E14" s="19">
        <v>0.14402119105550801</v>
      </c>
      <c r="F14" s="19"/>
      <c r="G14" s="19">
        <v>9.3480515600996197E-2</v>
      </c>
      <c r="H14" s="19">
        <v>9.2577748957520301E-2</v>
      </c>
      <c r="I14" s="19">
        <v>9.6909416602130094E-2</v>
      </c>
      <c r="J14" s="19">
        <v>0.13727810769929699</v>
      </c>
      <c r="K14" s="19">
        <v>0.123675042349065</v>
      </c>
      <c r="L14" s="19"/>
      <c r="M14" s="19">
        <v>0.16705071197704799</v>
      </c>
      <c r="N14" s="19">
        <v>0.104550862057727</v>
      </c>
      <c r="O14" s="19">
        <v>0.100237357959564</v>
      </c>
      <c r="P14" s="19">
        <v>8.0589466356221898E-2</v>
      </c>
      <c r="Q14" s="19">
        <v>9.3510455876816098E-2</v>
      </c>
      <c r="R14" s="19"/>
      <c r="S14" s="19">
        <v>0.126000430897907</v>
      </c>
      <c r="T14" s="19">
        <v>7.9112708311205995E-2</v>
      </c>
      <c r="U14" s="19">
        <v>6.9161518814360598E-2</v>
      </c>
      <c r="V14" s="19">
        <v>9.4039224342281902E-2</v>
      </c>
      <c r="W14" s="19"/>
      <c r="X14" s="19">
        <v>9.56469545553124E-2</v>
      </c>
      <c r="Y14" s="19">
        <v>0.17044069314431101</v>
      </c>
      <c r="Z14" s="19">
        <v>8.5480700445963398E-2</v>
      </c>
      <c r="AA14" s="19"/>
      <c r="AB14" s="19">
        <v>0.107604344893506</v>
      </c>
      <c r="AC14" s="19">
        <v>9.6856118263149105E-2</v>
      </c>
      <c r="AD14" s="19"/>
      <c r="AE14" s="19">
        <v>6.9149362373091994E-2</v>
      </c>
      <c r="AF14" s="19">
        <v>0.110480456172042</v>
      </c>
      <c r="AG14" s="19"/>
      <c r="AH14" s="19">
        <v>0.10460825424692199</v>
      </c>
      <c r="AI14" s="19">
        <v>0.111930931085837</v>
      </c>
      <c r="AJ14" s="19"/>
      <c r="AK14" s="19">
        <v>7.4912488672557495E-2</v>
      </c>
      <c r="AL14" s="19">
        <v>0.12599716008338799</v>
      </c>
      <c r="AM14" s="19">
        <v>0.109376723907818</v>
      </c>
      <c r="AN14" s="19">
        <v>8.3172222690404501E-2</v>
      </c>
      <c r="AO14" s="19">
        <v>8.3712948653125202E-2</v>
      </c>
      <c r="AP14" s="19"/>
      <c r="AQ14" s="19">
        <v>8.9088225553228706E-2</v>
      </c>
      <c r="AR14" s="19">
        <v>0.108189865787043</v>
      </c>
      <c r="AS14" s="19"/>
      <c r="AT14" s="19">
        <v>9.8818526134029805E-2</v>
      </c>
      <c r="AU14" s="19">
        <v>0.104362740594426</v>
      </c>
      <c r="AV14" s="19"/>
      <c r="AW14" s="19">
        <v>0.19356534352500299</v>
      </c>
      <c r="AX14" s="19">
        <v>0.11846371031061401</v>
      </c>
      <c r="AY14" s="19">
        <v>7.4732255273296494E-2</v>
      </c>
      <c r="AZ14" s="19">
        <v>0.113439987622343</v>
      </c>
      <c r="BA14" s="19">
        <v>4.6250650237745002E-2</v>
      </c>
      <c r="BB14" s="19"/>
      <c r="BC14" s="19">
        <v>5.7052842438193301E-2</v>
      </c>
      <c r="BD14" s="19"/>
      <c r="BE14" s="19">
        <v>0.114276364535847</v>
      </c>
      <c r="BF14" s="19">
        <v>6.5313644151183195E-2</v>
      </c>
      <c r="BG14" s="19">
        <v>0.103971142977713</v>
      </c>
      <c r="BH14" s="19">
        <v>6.6881045963743793E-2</v>
      </c>
      <c r="BI14" s="19"/>
      <c r="BJ14" s="19">
        <v>0.107468427178464</v>
      </c>
      <c r="BK14" s="19"/>
      <c r="BL14" s="19">
        <v>0.101939457690108</v>
      </c>
      <c r="BM14" s="19"/>
      <c r="BN14" s="19">
        <v>8.7583338328509105E-2</v>
      </c>
      <c r="BO14" s="19"/>
      <c r="BP14" s="19">
        <v>0.100945032826086</v>
      </c>
      <c r="BQ14" s="19">
        <v>7.79588405436831E-2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496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0.18751774120924999</v>
      </c>
      <c r="D9" s="17">
        <v>0.19523260572939499</v>
      </c>
      <c r="E9" s="17">
        <v>0.18129059451013599</v>
      </c>
      <c r="F9" s="17"/>
      <c r="G9" s="17">
        <v>0.16569006598941299</v>
      </c>
      <c r="H9" s="17">
        <v>0.163379454459401</v>
      </c>
      <c r="I9" s="17">
        <v>0.241554516916623</v>
      </c>
      <c r="J9" s="17">
        <v>0.121203266800214</v>
      </c>
      <c r="K9" s="17">
        <v>0.25674966435163998</v>
      </c>
      <c r="L9" s="17"/>
      <c r="M9" s="17">
        <v>0.196550474653062</v>
      </c>
      <c r="N9" s="17">
        <v>0.20980926035446401</v>
      </c>
      <c r="O9" s="17">
        <v>0.16183317285337501</v>
      </c>
      <c r="P9" s="17">
        <v>0.139864145235329</v>
      </c>
      <c r="Q9" s="17">
        <v>0.19995307199792101</v>
      </c>
      <c r="R9" s="17"/>
      <c r="S9" s="17">
        <v>0.178149911812201</v>
      </c>
      <c r="T9" s="17">
        <v>0.21704874934802801</v>
      </c>
      <c r="U9" s="17">
        <v>0.199288451204502</v>
      </c>
      <c r="V9" s="17">
        <v>0.18474497393262099</v>
      </c>
      <c r="W9" s="17"/>
      <c r="X9" s="17">
        <v>0.18205036232898</v>
      </c>
      <c r="Y9" s="17">
        <v>0.162654182030218</v>
      </c>
      <c r="Z9" s="17">
        <v>0.25767944052073999</v>
      </c>
      <c r="AA9" s="17"/>
      <c r="AB9" s="17">
        <v>0.18084061234340501</v>
      </c>
      <c r="AC9" s="17">
        <v>0.20124379464127701</v>
      </c>
      <c r="AD9" s="17"/>
      <c r="AE9" s="17">
        <v>0.192418801042398</v>
      </c>
      <c r="AF9" s="17">
        <v>0.186671794006918</v>
      </c>
      <c r="AG9" s="17"/>
      <c r="AH9" s="17">
        <v>0.17378981381773601</v>
      </c>
      <c r="AI9" s="17">
        <v>0.230988134758709</v>
      </c>
      <c r="AJ9" s="17"/>
      <c r="AK9" s="17">
        <v>0.28056425289526699</v>
      </c>
      <c r="AL9" s="17">
        <v>0.12781372519138601</v>
      </c>
      <c r="AM9" s="17">
        <v>0.17773210887719401</v>
      </c>
      <c r="AN9" s="17">
        <v>0.244776318582279</v>
      </c>
      <c r="AO9" s="17">
        <v>0.20329800835939499</v>
      </c>
      <c r="AP9" s="17"/>
      <c r="AQ9" s="17">
        <v>0.16338694724071401</v>
      </c>
      <c r="AR9" s="17">
        <v>0.19411886860740299</v>
      </c>
      <c r="AS9" s="17"/>
      <c r="AT9" s="17">
        <v>0.16703519734296099</v>
      </c>
      <c r="AU9" s="17">
        <v>0.19966874084807401</v>
      </c>
      <c r="AV9" s="17"/>
      <c r="AW9" s="17">
        <v>0.124817990633279</v>
      </c>
      <c r="AX9" s="17">
        <v>0.15161101601500601</v>
      </c>
      <c r="AY9" s="17">
        <v>0.21334982949147099</v>
      </c>
      <c r="AZ9" s="17">
        <v>0.23090483049191399</v>
      </c>
      <c r="BA9" s="17">
        <v>0.19600741393681501</v>
      </c>
      <c r="BB9" s="17"/>
      <c r="BC9" s="17">
        <v>0.19681962610642501</v>
      </c>
      <c r="BD9" s="17"/>
      <c r="BE9" s="17">
        <v>0.153332478287413</v>
      </c>
      <c r="BF9" s="17">
        <v>0.245585711149544</v>
      </c>
      <c r="BG9" s="17">
        <v>0.16164789918167599</v>
      </c>
      <c r="BH9" s="17">
        <v>0.17756610364251799</v>
      </c>
      <c r="BI9" s="17"/>
      <c r="BJ9" s="17">
        <v>0.18222943152288101</v>
      </c>
      <c r="BK9" s="17"/>
      <c r="BL9" s="17">
        <v>0.19214682685542001</v>
      </c>
      <c r="BM9" s="17"/>
      <c r="BN9" s="17">
        <v>0.189356425054928</v>
      </c>
      <c r="BO9" s="17"/>
      <c r="BP9" s="17">
        <v>0.19097325379334101</v>
      </c>
      <c r="BQ9" s="17">
        <v>0.163020614744047</v>
      </c>
    </row>
    <row r="10" spans="2:69" ht="29" x14ac:dyDescent="0.35">
      <c r="B10" s="18" t="s">
        <v>478</v>
      </c>
      <c r="C10" s="17">
        <v>0.42025071300324102</v>
      </c>
      <c r="D10" s="17">
        <v>0.41063797232677901</v>
      </c>
      <c r="E10" s="17">
        <v>0.42924988301366901</v>
      </c>
      <c r="F10" s="17"/>
      <c r="G10" s="17">
        <v>0.41844583865745599</v>
      </c>
      <c r="H10" s="17">
        <v>0.42321153711227</v>
      </c>
      <c r="I10" s="17">
        <v>0.39323892165688901</v>
      </c>
      <c r="J10" s="17">
        <v>0.45090507071105201</v>
      </c>
      <c r="K10" s="17">
        <v>0.43125350302434201</v>
      </c>
      <c r="L10" s="17"/>
      <c r="M10" s="17">
        <v>0.47250236502500298</v>
      </c>
      <c r="N10" s="17">
        <v>0.41073986083522701</v>
      </c>
      <c r="O10" s="17">
        <v>0.44191373343256601</v>
      </c>
      <c r="P10" s="17">
        <v>0.43863265504730298</v>
      </c>
      <c r="Q10" s="17">
        <v>0.374113814929317</v>
      </c>
      <c r="R10" s="17"/>
      <c r="S10" s="17">
        <v>0.41368962587529701</v>
      </c>
      <c r="T10" s="17">
        <v>0.38416368488300701</v>
      </c>
      <c r="U10" s="17">
        <v>0.44957042168801398</v>
      </c>
      <c r="V10" s="17">
        <v>0.48701222455508397</v>
      </c>
      <c r="W10" s="17"/>
      <c r="X10" s="17">
        <v>0.41939516518409098</v>
      </c>
      <c r="Y10" s="17">
        <v>0.44865923049054601</v>
      </c>
      <c r="Z10" s="17">
        <v>0.39209090803653401</v>
      </c>
      <c r="AA10" s="17"/>
      <c r="AB10" s="17">
        <v>0.416826178637133</v>
      </c>
      <c r="AC10" s="17">
        <v>0.427290466561008</v>
      </c>
      <c r="AD10" s="17"/>
      <c r="AE10" s="17">
        <v>0.36439435891125299</v>
      </c>
      <c r="AF10" s="17">
        <v>0.43199871648442301</v>
      </c>
      <c r="AG10" s="17"/>
      <c r="AH10" s="17">
        <v>0.42418719367669799</v>
      </c>
      <c r="AI10" s="17">
        <v>0.35055565550817402</v>
      </c>
      <c r="AJ10" s="17"/>
      <c r="AK10" s="17">
        <v>0.37730642551098598</v>
      </c>
      <c r="AL10" s="17">
        <v>0.49395616189130997</v>
      </c>
      <c r="AM10" s="17">
        <v>0.39393510992234998</v>
      </c>
      <c r="AN10" s="17">
        <v>0.39874871546527901</v>
      </c>
      <c r="AO10" s="17">
        <v>0.37153755429966101</v>
      </c>
      <c r="AP10" s="17"/>
      <c r="AQ10" s="17">
        <v>0.365019926267868</v>
      </c>
      <c r="AR10" s="17">
        <v>0.43535943507910002</v>
      </c>
      <c r="AS10" s="17"/>
      <c r="AT10" s="17">
        <v>0.37631422428478001</v>
      </c>
      <c r="AU10" s="17">
        <v>0.43527531812661402</v>
      </c>
      <c r="AV10" s="17"/>
      <c r="AW10" s="17">
        <v>0.36143688628285298</v>
      </c>
      <c r="AX10" s="17">
        <v>0.44389856441068098</v>
      </c>
      <c r="AY10" s="17">
        <v>0.466790604871064</v>
      </c>
      <c r="AZ10" s="17">
        <v>0.368126799445815</v>
      </c>
      <c r="BA10" s="17">
        <v>0.33700538023363902</v>
      </c>
      <c r="BB10" s="17"/>
      <c r="BC10" s="17">
        <v>0.36530223625019798</v>
      </c>
      <c r="BD10" s="17"/>
      <c r="BE10" s="17">
        <v>0.451490312604652</v>
      </c>
      <c r="BF10" s="17">
        <v>0.53054427608854604</v>
      </c>
      <c r="BG10" s="17">
        <v>0.41512042438536301</v>
      </c>
      <c r="BH10" s="17">
        <v>0.34790648204823299</v>
      </c>
      <c r="BI10" s="17"/>
      <c r="BJ10" s="17">
        <v>0.43486487085220499</v>
      </c>
      <c r="BK10" s="17"/>
      <c r="BL10" s="17">
        <v>0.435496500106483</v>
      </c>
      <c r="BM10" s="17"/>
      <c r="BN10" s="17">
        <v>0.44393851268052797</v>
      </c>
      <c r="BO10" s="17"/>
      <c r="BP10" s="17">
        <v>0.42247051943227198</v>
      </c>
      <c r="BQ10" s="17">
        <v>0.44681043224313999</v>
      </c>
    </row>
    <row r="11" spans="2:69" ht="29" x14ac:dyDescent="0.35">
      <c r="B11" s="18" t="s">
        <v>479</v>
      </c>
      <c r="C11" s="17">
        <v>0.176819943932291</v>
      </c>
      <c r="D11" s="17">
        <v>0.21019544016540101</v>
      </c>
      <c r="E11" s="17">
        <v>0.14678082705775999</v>
      </c>
      <c r="F11" s="17"/>
      <c r="G11" s="17">
        <v>0.17361828612131699</v>
      </c>
      <c r="H11" s="17">
        <v>0.21335867104941</v>
      </c>
      <c r="I11" s="17">
        <v>0.161832087810619</v>
      </c>
      <c r="J11" s="17">
        <v>0.18080160827563799</v>
      </c>
      <c r="K11" s="17">
        <v>0.13735939199949701</v>
      </c>
      <c r="L11" s="17"/>
      <c r="M11" s="17">
        <v>0.12069165580139</v>
      </c>
      <c r="N11" s="17">
        <v>0.193143213049074</v>
      </c>
      <c r="O11" s="17">
        <v>0.17886237994728599</v>
      </c>
      <c r="P11" s="17">
        <v>0.17518484740256099</v>
      </c>
      <c r="Q11" s="17">
        <v>0.16711768876560501</v>
      </c>
      <c r="R11" s="17"/>
      <c r="S11" s="17">
        <v>0.16145566016730301</v>
      </c>
      <c r="T11" s="17">
        <v>0.19665108517568999</v>
      </c>
      <c r="U11" s="17">
        <v>0.17494387944493101</v>
      </c>
      <c r="V11" s="17">
        <v>0.174172819668617</v>
      </c>
      <c r="W11" s="17"/>
      <c r="X11" s="17">
        <v>0.186008867380936</v>
      </c>
      <c r="Y11" s="17">
        <v>0.14013291105746101</v>
      </c>
      <c r="Z11" s="17">
        <v>0.153992939853763</v>
      </c>
      <c r="AA11" s="17"/>
      <c r="AB11" s="17">
        <v>0.17166490022511499</v>
      </c>
      <c r="AC11" s="17">
        <v>0.187417074344298</v>
      </c>
      <c r="AD11" s="17"/>
      <c r="AE11" s="17">
        <v>0.23407816742212201</v>
      </c>
      <c r="AF11" s="17">
        <v>0.165277688975456</v>
      </c>
      <c r="AG11" s="17"/>
      <c r="AH11" s="17">
        <v>0.18201607470487</v>
      </c>
      <c r="AI11" s="17">
        <v>0.16240261871109901</v>
      </c>
      <c r="AJ11" s="17"/>
      <c r="AK11" s="17">
        <v>0.14551034914085301</v>
      </c>
      <c r="AL11" s="17">
        <v>0.18885712399222099</v>
      </c>
      <c r="AM11" s="17">
        <v>0.20002232616415999</v>
      </c>
      <c r="AN11" s="17">
        <v>0.11921959285735</v>
      </c>
      <c r="AO11" s="17">
        <v>0.19392635853919199</v>
      </c>
      <c r="AP11" s="17"/>
      <c r="AQ11" s="17">
        <v>0.25076841114728199</v>
      </c>
      <c r="AR11" s="17">
        <v>0.15659088501194199</v>
      </c>
      <c r="AS11" s="17"/>
      <c r="AT11" s="17">
        <v>0.24450330024191699</v>
      </c>
      <c r="AU11" s="17">
        <v>0.148909364550117</v>
      </c>
      <c r="AV11" s="17"/>
      <c r="AW11" s="17">
        <v>0.13444582109117101</v>
      </c>
      <c r="AX11" s="17">
        <v>0.176581816069458</v>
      </c>
      <c r="AY11" s="17">
        <v>0.15122321522854101</v>
      </c>
      <c r="AZ11" s="17">
        <v>0.210643627661113</v>
      </c>
      <c r="BA11" s="17">
        <v>0.233911150169131</v>
      </c>
      <c r="BB11" s="17"/>
      <c r="BC11" s="17">
        <v>0.21873961457614899</v>
      </c>
      <c r="BD11" s="17"/>
      <c r="BE11" s="17">
        <v>0.16415527252005399</v>
      </c>
      <c r="BF11" s="17">
        <v>7.3171194978429902E-2</v>
      </c>
      <c r="BG11" s="17">
        <v>0.23156227754030301</v>
      </c>
      <c r="BH11" s="17">
        <v>0.24895436653807901</v>
      </c>
      <c r="BI11" s="17"/>
      <c r="BJ11" s="17">
        <v>0.171428304406125</v>
      </c>
      <c r="BK11" s="17"/>
      <c r="BL11" s="17">
        <v>0.17584774856848401</v>
      </c>
      <c r="BM11" s="17"/>
      <c r="BN11" s="17">
        <v>0.19984700153792501</v>
      </c>
      <c r="BO11" s="17"/>
      <c r="BP11" s="17">
        <v>0.17454901950080701</v>
      </c>
      <c r="BQ11" s="17">
        <v>0.19779913534250801</v>
      </c>
    </row>
    <row r="12" spans="2:69" ht="29" x14ac:dyDescent="0.35">
      <c r="B12" s="18" t="s">
        <v>480</v>
      </c>
      <c r="C12" s="17">
        <v>3.3899451303767501E-2</v>
      </c>
      <c r="D12" s="17">
        <v>4.3719801161082802E-2</v>
      </c>
      <c r="E12" s="17">
        <v>2.5584440591334998E-2</v>
      </c>
      <c r="F12" s="17"/>
      <c r="G12" s="17">
        <v>3.8441824683658601E-2</v>
      </c>
      <c r="H12" s="17">
        <v>2.9727224153588701E-2</v>
      </c>
      <c r="I12" s="17">
        <v>3.2030479286020701E-2</v>
      </c>
      <c r="J12" s="17">
        <v>2.72085143533593E-2</v>
      </c>
      <c r="K12" s="17">
        <v>4.2491198685794998E-2</v>
      </c>
      <c r="L12" s="17"/>
      <c r="M12" s="17">
        <v>2.0385900013956001E-2</v>
      </c>
      <c r="N12" s="17">
        <v>3.5164544026306997E-2</v>
      </c>
      <c r="O12" s="17">
        <v>3.4449516407518602E-2</v>
      </c>
      <c r="P12" s="17">
        <v>3.58399266562223E-2</v>
      </c>
      <c r="Q12" s="17">
        <v>3.5841351914045298E-2</v>
      </c>
      <c r="R12" s="17"/>
      <c r="S12" s="17">
        <v>1.8807150209494299E-2</v>
      </c>
      <c r="T12" s="17">
        <v>4.0892329806528398E-2</v>
      </c>
      <c r="U12" s="17">
        <v>2.8980467142045298E-2</v>
      </c>
      <c r="V12" s="17">
        <v>3.43845050710452E-2</v>
      </c>
      <c r="W12" s="17"/>
      <c r="X12" s="17">
        <v>3.6336239028512601E-2</v>
      </c>
      <c r="Y12" s="17">
        <v>4.1202306173921802E-2</v>
      </c>
      <c r="Z12" s="17">
        <v>7.2075851162259697E-3</v>
      </c>
      <c r="AA12" s="17"/>
      <c r="AB12" s="17">
        <v>3.4771656890866101E-2</v>
      </c>
      <c r="AC12" s="17">
        <v>3.2106474002780098E-2</v>
      </c>
      <c r="AD12" s="17"/>
      <c r="AE12" s="17">
        <v>3.1958548438446102E-2</v>
      </c>
      <c r="AF12" s="17">
        <v>3.4323570045847303E-2</v>
      </c>
      <c r="AG12" s="17"/>
      <c r="AH12" s="17">
        <v>4.0011644488751698E-2</v>
      </c>
      <c r="AI12" s="17">
        <v>1.87857422351267E-2</v>
      </c>
      <c r="AJ12" s="17"/>
      <c r="AK12" s="17">
        <v>3.3854665918457802E-2</v>
      </c>
      <c r="AL12" s="17">
        <v>2.6186325947633201E-2</v>
      </c>
      <c r="AM12" s="17">
        <v>3.2022612672907499E-2</v>
      </c>
      <c r="AN12" s="17">
        <v>5.2896609613776797E-2</v>
      </c>
      <c r="AO12" s="17">
        <v>2.9888382718973001E-2</v>
      </c>
      <c r="AP12" s="17"/>
      <c r="AQ12" s="17">
        <v>4.1084710061876098E-2</v>
      </c>
      <c r="AR12" s="17">
        <v>3.1933879490721698E-2</v>
      </c>
      <c r="AS12" s="17"/>
      <c r="AT12" s="17">
        <v>3.6619297574406698E-2</v>
      </c>
      <c r="AU12" s="17">
        <v>3.3612118112067303E-2</v>
      </c>
      <c r="AV12" s="17"/>
      <c r="AW12" s="17">
        <v>6.8927112236866803E-2</v>
      </c>
      <c r="AX12" s="17">
        <v>3.5376127463025799E-2</v>
      </c>
      <c r="AY12" s="17">
        <v>1.3638302122842101E-2</v>
      </c>
      <c r="AZ12" s="17">
        <v>3.4813015281141897E-2</v>
      </c>
      <c r="BA12" s="17">
        <v>5.77389609455412E-2</v>
      </c>
      <c r="BB12" s="17"/>
      <c r="BC12" s="17">
        <v>4.3110699447965299E-2</v>
      </c>
      <c r="BD12" s="17"/>
      <c r="BE12" s="17">
        <v>4.6193895960446901E-2</v>
      </c>
      <c r="BF12" s="17">
        <v>1.7578433375752999E-2</v>
      </c>
      <c r="BG12" s="17">
        <v>2.96011565326556E-2</v>
      </c>
      <c r="BH12" s="17">
        <v>3.66664124474438E-2</v>
      </c>
      <c r="BI12" s="17"/>
      <c r="BJ12" s="17">
        <v>3.33669744999011E-2</v>
      </c>
      <c r="BK12" s="17"/>
      <c r="BL12" s="17">
        <v>3.5278352430799603E-2</v>
      </c>
      <c r="BM12" s="17"/>
      <c r="BN12" s="17">
        <v>3.4815400323729297E-2</v>
      </c>
      <c r="BO12" s="17"/>
      <c r="BP12" s="17">
        <v>3.4880037343527001E-2</v>
      </c>
      <c r="BQ12" s="17">
        <v>3.3134984182761798E-2</v>
      </c>
    </row>
    <row r="13" spans="2:69" ht="29" x14ac:dyDescent="0.35">
      <c r="B13" s="18" t="s">
        <v>481</v>
      </c>
      <c r="C13" s="17">
        <v>2.2058166860945201E-2</v>
      </c>
      <c r="D13" s="17">
        <v>2.5509655098958299E-2</v>
      </c>
      <c r="E13" s="17">
        <v>1.9154987256793401E-2</v>
      </c>
      <c r="F13" s="17"/>
      <c r="G13" s="17">
        <v>2.3921693658473301E-2</v>
      </c>
      <c r="H13" s="17">
        <v>2.17568340031002E-2</v>
      </c>
      <c r="I13" s="17">
        <v>2.59326103149639E-2</v>
      </c>
      <c r="J13" s="17">
        <v>3.3501041564867703E-2</v>
      </c>
      <c r="K13" s="17">
        <v>0</v>
      </c>
      <c r="L13" s="17"/>
      <c r="M13" s="17">
        <v>8.3963284436314595E-3</v>
      </c>
      <c r="N13" s="17">
        <v>2.5174447834673899E-2</v>
      </c>
      <c r="O13" s="17">
        <v>3.4205115617109601E-2</v>
      </c>
      <c r="P13" s="17">
        <v>5.4073873719786896E-3</v>
      </c>
      <c r="Q13" s="17">
        <v>2.1300207201258799E-2</v>
      </c>
      <c r="R13" s="17"/>
      <c r="S13" s="17">
        <v>1.0277840307129599E-2</v>
      </c>
      <c r="T13" s="17">
        <v>1.46236744274019E-2</v>
      </c>
      <c r="U13" s="17">
        <v>3.1675748394404402E-2</v>
      </c>
      <c r="V13" s="17">
        <v>2.8678414739067799E-2</v>
      </c>
      <c r="W13" s="17"/>
      <c r="X13" s="17">
        <v>1.9743303410253099E-2</v>
      </c>
      <c r="Y13" s="17">
        <v>4.3342324688689801E-2</v>
      </c>
      <c r="Z13" s="17">
        <v>1.32167205284884E-2</v>
      </c>
      <c r="AA13" s="17"/>
      <c r="AB13" s="17">
        <v>2.5739151008938602E-2</v>
      </c>
      <c r="AC13" s="17">
        <v>1.44912341099163E-2</v>
      </c>
      <c r="AD13" s="17"/>
      <c r="AE13" s="17">
        <v>3.7247050124377998E-2</v>
      </c>
      <c r="AF13" s="17">
        <v>1.8975883512951399E-2</v>
      </c>
      <c r="AG13" s="17"/>
      <c r="AH13" s="17">
        <v>1.9513437891868799E-2</v>
      </c>
      <c r="AI13" s="17">
        <v>3.5825978638805697E-2</v>
      </c>
      <c r="AJ13" s="17"/>
      <c r="AK13" s="17">
        <v>2.78504750059189E-2</v>
      </c>
      <c r="AL13" s="17">
        <v>8.3915067375645806E-3</v>
      </c>
      <c r="AM13" s="17">
        <v>2.21286482404995E-2</v>
      </c>
      <c r="AN13" s="17">
        <v>3.2444700011426797E-2</v>
      </c>
      <c r="AO13" s="17">
        <v>4.1946242831064399E-2</v>
      </c>
      <c r="AP13" s="17"/>
      <c r="AQ13" s="17">
        <v>2.2679618642857901E-2</v>
      </c>
      <c r="AR13" s="17">
        <v>2.1888164896253798E-2</v>
      </c>
      <c r="AS13" s="17"/>
      <c r="AT13" s="17">
        <v>1.9906561076369199E-2</v>
      </c>
      <c r="AU13" s="17">
        <v>2.3721956592574301E-2</v>
      </c>
      <c r="AV13" s="17"/>
      <c r="AW13" s="17">
        <v>2.7861023219079399E-2</v>
      </c>
      <c r="AX13" s="17">
        <v>3.0654698848432201E-2</v>
      </c>
      <c r="AY13" s="17">
        <v>8.5583957613055706E-3</v>
      </c>
      <c r="AZ13" s="17">
        <v>2.8177980286173999E-2</v>
      </c>
      <c r="BA13" s="17">
        <v>2.7285991504764601E-2</v>
      </c>
      <c r="BB13" s="17"/>
      <c r="BC13" s="17">
        <v>3.46903921324263E-2</v>
      </c>
      <c r="BD13" s="17"/>
      <c r="BE13" s="17">
        <v>2.8788837348796899E-2</v>
      </c>
      <c r="BF13" s="17">
        <v>1.44171329839502E-2</v>
      </c>
      <c r="BG13" s="17">
        <v>2.5870781577395599E-2</v>
      </c>
      <c r="BH13" s="17">
        <v>3.5640739879918497E-2</v>
      </c>
      <c r="BI13" s="17"/>
      <c r="BJ13" s="17">
        <v>1.8523736421941901E-2</v>
      </c>
      <c r="BK13" s="17"/>
      <c r="BL13" s="17">
        <v>2.9161680879451399E-2</v>
      </c>
      <c r="BM13" s="17"/>
      <c r="BN13" s="17">
        <v>1.1676706469307E-2</v>
      </c>
      <c r="BO13" s="17"/>
      <c r="BP13" s="17">
        <v>2.44144022324304E-2</v>
      </c>
      <c r="BQ13" s="17">
        <v>1.18801811482781E-2</v>
      </c>
    </row>
    <row r="14" spans="2:69" x14ac:dyDescent="0.35">
      <c r="B14" s="18" t="s">
        <v>141</v>
      </c>
      <c r="C14" s="19">
        <v>0.15945398369050601</v>
      </c>
      <c r="D14" s="19">
        <v>0.114704525518384</v>
      </c>
      <c r="E14" s="19">
        <v>0.197939267570307</v>
      </c>
      <c r="F14" s="19"/>
      <c r="G14" s="19">
        <v>0.17988229088968299</v>
      </c>
      <c r="H14" s="19">
        <v>0.14856627922222901</v>
      </c>
      <c r="I14" s="19">
        <v>0.14541138401488399</v>
      </c>
      <c r="J14" s="19">
        <v>0.18638049829487</v>
      </c>
      <c r="K14" s="19">
        <v>0.13214624193872701</v>
      </c>
      <c r="L14" s="19"/>
      <c r="M14" s="19">
        <v>0.18147327606295799</v>
      </c>
      <c r="N14" s="19">
        <v>0.12596867390025501</v>
      </c>
      <c r="O14" s="19">
        <v>0.14873608174214401</v>
      </c>
      <c r="P14" s="19">
        <v>0.205071038286607</v>
      </c>
      <c r="Q14" s="19">
        <v>0.20167386519185401</v>
      </c>
      <c r="R14" s="19"/>
      <c r="S14" s="19">
        <v>0.21761981162857599</v>
      </c>
      <c r="T14" s="19">
        <v>0.146620476359345</v>
      </c>
      <c r="U14" s="19">
        <v>0.115541032126103</v>
      </c>
      <c r="V14" s="19">
        <v>9.1007062033565095E-2</v>
      </c>
      <c r="W14" s="19"/>
      <c r="X14" s="19">
        <v>0.15646606266722801</v>
      </c>
      <c r="Y14" s="19">
        <v>0.16400904555916401</v>
      </c>
      <c r="Z14" s="19">
        <v>0.17581240594424899</v>
      </c>
      <c r="AA14" s="19"/>
      <c r="AB14" s="19">
        <v>0.17015750089454201</v>
      </c>
      <c r="AC14" s="19">
        <v>0.13745095634071999</v>
      </c>
      <c r="AD14" s="19"/>
      <c r="AE14" s="19">
        <v>0.13990307406140301</v>
      </c>
      <c r="AF14" s="19">
        <v>0.16275234697440399</v>
      </c>
      <c r="AG14" s="19"/>
      <c r="AH14" s="19">
        <v>0.16048183542007599</v>
      </c>
      <c r="AI14" s="19">
        <v>0.20144187014808501</v>
      </c>
      <c r="AJ14" s="19"/>
      <c r="AK14" s="19">
        <v>0.13491383152851699</v>
      </c>
      <c r="AL14" s="19">
        <v>0.15479515623988399</v>
      </c>
      <c r="AM14" s="19">
        <v>0.17415919412288899</v>
      </c>
      <c r="AN14" s="19">
        <v>0.15191406346988801</v>
      </c>
      <c r="AO14" s="19">
        <v>0.15940345325171501</v>
      </c>
      <c r="AP14" s="19"/>
      <c r="AQ14" s="19">
        <v>0.157060386639402</v>
      </c>
      <c r="AR14" s="19">
        <v>0.16010876691458001</v>
      </c>
      <c r="AS14" s="19"/>
      <c r="AT14" s="19">
        <v>0.15562141947956701</v>
      </c>
      <c r="AU14" s="19">
        <v>0.15881250177055301</v>
      </c>
      <c r="AV14" s="19"/>
      <c r="AW14" s="19">
        <v>0.28251116653675101</v>
      </c>
      <c r="AX14" s="19">
        <v>0.16187777719339799</v>
      </c>
      <c r="AY14" s="19">
        <v>0.146439652524776</v>
      </c>
      <c r="AZ14" s="19">
        <v>0.12733374683384299</v>
      </c>
      <c r="BA14" s="19">
        <v>0.14805110321011</v>
      </c>
      <c r="BB14" s="19"/>
      <c r="BC14" s="19">
        <v>0.141337431486836</v>
      </c>
      <c r="BD14" s="19"/>
      <c r="BE14" s="19">
        <v>0.15603920327863699</v>
      </c>
      <c r="BF14" s="19">
        <v>0.118703251423776</v>
      </c>
      <c r="BG14" s="19">
        <v>0.136197460782607</v>
      </c>
      <c r="BH14" s="19">
        <v>0.153265895443809</v>
      </c>
      <c r="BI14" s="19"/>
      <c r="BJ14" s="19">
        <v>0.159586682296946</v>
      </c>
      <c r="BK14" s="19"/>
      <c r="BL14" s="19">
        <v>0.13206889115936199</v>
      </c>
      <c r="BM14" s="19"/>
      <c r="BN14" s="19">
        <v>0.120365953933582</v>
      </c>
      <c r="BO14" s="19"/>
      <c r="BP14" s="19">
        <v>0.15271276769762299</v>
      </c>
      <c r="BQ14" s="19">
        <v>0.14735465233926501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497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477</v>
      </c>
      <c r="C9" s="17">
        <v>0.124813619145974</v>
      </c>
      <c r="D9" s="17">
        <v>0.13382190475151901</v>
      </c>
      <c r="E9" s="17">
        <v>0.117363929843475</v>
      </c>
      <c r="F9" s="17"/>
      <c r="G9" s="17">
        <v>9.9620256598853804E-2</v>
      </c>
      <c r="H9" s="17">
        <v>0.14799620376641301</v>
      </c>
      <c r="I9" s="17">
        <v>8.3065601853168497E-2</v>
      </c>
      <c r="J9" s="17">
        <v>0.122163593922386</v>
      </c>
      <c r="K9" s="17">
        <v>0.207403389939224</v>
      </c>
      <c r="L9" s="17"/>
      <c r="M9" s="17">
        <v>8.9570078953883803E-2</v>
      </c>
      <c r="N9" s="17">
        <v>0.13457586457500301</v>
      </c>
      <c r="O9" s="17">
        <v>0.11789375617105601</v>
      </c>
      <c r="P9" s="17">
        <v>0.12640735473742201</v>
      </c>
      <c r="Q9" s="17">
        <v>0.127424426944269</v>
      </c>
      <c r="R9" s="17"/>
      <c r="S9" s="17">
        <v>0.158519360327294</v>
      </c>
      <c r="T9" s="17">
        <v>0.144254472595398</v>
      </c>
      <c r="U9" s="17">
        <v>0.12760627381807099</v>
      </c>
      <c r="V9" s="17">
        <v>8.8405784931841494E-2</v>
      </c>
      <c r="W9" s="17"/>
      <c r="X9" s="17">
        <v>9.9363535781305107E-2</v>
      </c>
      <c r="Y9" s="17">
        <v>0.191600239062027</v>
      </c>
      <c r="Z9" s="17">
        <v>0.230234122601713</v>
      </c>
      <c r="AA9" s="17"/>
      <c r="AB9" s="17">
        <v>0.13756184651008599</v>
      </c>
      <c r="AC9" s="17">
        <v>9.8607317982832204E-2</v>
      </c>
      <c r="AD9" s="17"/>
      <c r="AE9" s="17">
        <v>7.6410088954250902E-2</v>
      </c>
      <c r="AF9" s="17">
        <v>0.134796901199878</v>
      </c>
      <c r="AG9" s="17"/>
      <c r="AH9" s="17">
        <v>0.118941621489179</v>
      </c>
      <c r="AI9" s="17">
        <v>9.7715988899478703E-2</v>
      </c>
      <c r="AJ9" s="17"/>
      <c r="AK9" s="17">
        <v>7.9805741606789493E-2</v>
      </c>
      <c r="AL9" s="17">
        <v>0.13005368371142401</v>
      </c>
      <c r="AM9" s="17">
        <v>0.14162783313347199</v>
      </c>
      <c r="AN9" s="17">
        <v>0.13963190579535401</v>
      </c>
      <c r="AO9" s="17">
        <v>5.7949076309050003E-2</v>
      </c>
      <c r="AP9" s="17"/>
      <c r="AQ9" s="17">
        <v>9.4735435369225296E-2</v>
      </c>
      <c r="AR9" s="17">
        <v>0.133041691677456</v>
      </c>
      <c r="AS9" s="17"/>
      <c r="AT9" s="17">
        <v>8.1735110484221801E-2</v>
      </c>
      <c r="AU9" s="17">
        <v>0.14538391033459599</v>
      </c>
      <c r="AV9" s="17"/>
      <c r="AW9" s="17">
        <v>7.4937516372942395E-2</v>
      </c>
      <c r="AX9" s="17">
        <v>0.14760300289653699</v>
      </c>
      <c r="AY9" s="17">
        <v>0.110887230507292</v>
      </c>
      <c r="AZ9" s="17">
        <v>0.105235172982343</v>
      </c>
      <c r="BA9" s="17">
        <v>0.165500642250274</v>
      </c>
      <c r="BB9" s="17"/>
      <c r="BC9" s="17">
        <v>0.17657778006691599</v>
      </c>
      <c r="BD9" s="17"/>
      <c r="BE9" s="17">
        <v>0.13138331389426799</v>
      </c>
      <c r="BF9" s="17">
        <v>0.124690312311059</v>
      </c>
      <c r="BG9" s="17">
        <v>9.0083802924041403E-2</v>
      </c>
      <c r="BH9" s="17">
        <v>0.17170427311292799</v>
      </c>
      <c r="BI9" s="17"/>
      <c r="BJ9" s="17">
        <v>0.120133468472407</v>
      </c>
      <c r="BK9" s="17"/>
      <c r="BL9" s="17">
        <v>0.111301578738005</v>
      </c>
      <c r="BM9" s="17"/>
      <c r="BN9" s="17">
        <v>0.119814986152604</v>
      </c>
      <c r="BO9" s="17"/>
      <c r="BP9" s="17">
        <v>0.12556123375459999</v>
      </c>
      <c r="BQ9" s="17">
        <v>0.122815605910672</v>
      </c>
    </row>
    <row r="10" spans="2:69" ht="29" x14ac:dyDescent="0.35">
      <c r="B10" s="18" t="s">
        <v>478</v>
      </c>
      <c r="C10" s="17">
        <v>0.109926555218815</v>
      </c>
      <c r="D10" s="17">
        <v>0.108740546897044</v>
      </c>
      <c r="E10" s="17">
        <v>0.111147005084742</v>
      </c>
      <c r="F10" s="17"/>
      <c r="G10" s="17">
        <v>0.10876399993398</v>
      </c>
      <c r="H10" s="17">
        <v>9.3132847177684094E-2</v>
      </c>
      <c r="I10" s="17">
        <v>0.110612196155926</v>
      </c>
      <c r="J10" s="17">
        <v>0.11460065929058801</v>
      </c>
      <c r="K10" s="17">
        <v>0.13698908394973799</v>
      </c>
      <c r="L10" s="17"/>
      <c r="M10" s="17">
        <v>0.10229482319326801</v>
      </c>
      <c r="N10" s="17">
        <v>0.111128531630297</v>
      </c>
      <c r="O10" s="17">
        <v>0.13632372020752401</v>
      </c>
      <c r="P10" s="17">
        <v>0.13353130559419699</v>
      </c>
      <c r="Q10" s="17">
        <v>6.0441668398279101E-2</v>
      </c>
      <c r="R10" s="17"/>
      <c r="S10" s="17">
        <v>9.5438214412258304E-2</v>
      </c>
      <c r="T10" s="17">
        <v>8.7632009411320599E-2</v>
      </c>
      <c r="U10" s="17">
        <v>0.15489955237869399</v>
      </c>
      <c r="V10" s="17">
        <v>0.11444838922167901</v>
      </c>
      <c r="W10" s="17"/>
      <c r="X10" s="17">
        <v>0.11300075675278499</v>
      </c>
      <c r="Y10" s="17">
        <v>6.93536730230985E-2</v>
      </c>
      <c r="Z10" s="17">
        <v>0.13658128127952801</v>
      </c>
      <c r="AA10" s="17"/>
      <c r="AB10" s="17">
        <v>0.101520427109729</v>
      </c>
      <c r="AC10" s="17">
        <v>0.12720688122420101</v>
      </c>
      <c r="AD10" s="17"/>
      <c r="AE10" s="17">
        <v>0.13008580249497201</v>
      </c>
      <c r="AF10" s="17">
        <v>0.10590207991186899</v>
      </c>
      <c r="AG10" s="17"/>
      <c r="AH10" s="17">
        <v>0.101184967394889</v>
      </c>
      <c r="AI10" s="17">
        <v>0.114402116859342</v>
      </c>
      <c r="AJ10" s="17"/>
      <c r="AK10" s="17">
        <v>0.22786181753781601</v>
      </c>
      <c r="AL10" s="17">
        <v>9.7645533358728401E-2</v>
      </c>
      <c r="AM10" s="17">
        <v>9.1972146785173695E-2</v>
      </c>
      <c r="AN10" s="17">
        <v>0.11610766607796801</v>
      </c>
      <c r="AO10" s="17">
        <v>6.4508575804211196E-2</v>
      </c>
      <c r="AP10" s="17"/>
      <c r="AQ10" s="17">
        <v>0.11506441967761299</v>
      </c>
      <c r="AR10" s="17">
        <v>0.108521060733586</v>
      </c>
      <c r="AS10" s="17"/>
      <c r="AT10" s="17">
        <v>9.5798282973275695E-2</v>
      </c>
      <c r="AU10" s="17">
        <v>0.115029998260314</v>
      </c>
      <c r="AV10" s="17"/>
      <c r="AW10" s="17">
        <v>8.7382900920568399E-2</v>
      </c>
      <c r="AX10" s="17">
        <v>0.11298053828506401</v>
      </c>
      <c r="AY10" s="17">
        <v>0.107396446031538</v>
      </c>
      <c r="AZ10" s="17">
        <v>7.0342133687252895E-2</v>
      </c>
      <c r="BA10" s="17">
        <v>0.153350971741995</v>
      </c>
      <c r="BB10" s="17"/>
      <c r="BC10" s="17">
        <v>0.159373092120283</v>
      </c>
      <c r="BD10" s="17"/>
      <c r="BE10" s="17">
        <v>0.11255058518449</v>
      </c>
      <c r="BF10" s="17">
        <v>0.13808968966568799</v>
      </c>
      <c r="BG10" s="17">
        <v>5.4292581926408102E-2</v>
      </c>
      <c r="BH10" s="17">
        <v>0.14633400782684899</v>
      </c>
      <c r="BI10" s="17"/>
      <c r="BJ10" s="17">
        <v>0.114026955239958</v>
      </c>
      <c r="BK10" s="17"/>
      <c r="BL10" s="17">
        <v>0.10893213167827499</v>
      </c>
      <c r="BM10" s="17"/>
      <c r="BN10" s="17">
        <v>9.0254014653549694E-2</v>
      </c>
      <c r="BO10" s="17"/>
      <c r="BP10" s="17">
        <v>0.116537546395912</v>
      </c>
      <c r="BQ10" s="17">
        <v>8.8115379763152604E-2</v>
      </c>
    </row>
    <row r="11" spans="2:69" ht="29" x14ac:dyDescent="0.35">
      <c r="B11" s="18" t="s">
        <v>479</v>
      </c>
      <c r="C11" s="17">
        <v>0.60757630969879095</v>
      </c>
      <c r="D11" s="17">
        <v>0.64269816750378905</v>
      </c>
      <c r="E11" s="17">
        <v>0.576864031094529</v>
      </c>
      <c r="F11" s="17"/>
      <c r="G11" s="17">
        <v>0.65406115664514697</v>
      </c>
      <c r="H11" s="17">
        <v>0.60208967976106198</v>
      </c>
      <c r="I11" s="17">
        <v>0.63115650134430901</v>
      </c>
      <c r="J11" s="17">
        <v>0.54669718447788596</v>
      </c>
      <c r="K11" s="17">
        <v>0.547149843727741</v>
      </c>
      <c r="L11" s="17"/>
      <c r="M11" s="17">
        <v>0.642980416740767</v>
      </c>
      <c r="N11" s="17">
        <v>0.59226697854058996</v>
      </c>
      <c r="O11" s="17">
        <v>0.62025720203429902</v>
      </c>
      <c r="P11" s="17">
        <v>0.62545096272650202</v>
      </c>
      <c r="Q11" s="17">
        <v>0.59507265044191904</v>
      </c>
      <c r="R11" s="17"/>
      <c r="S11" s="17">
        <v>0.56657846730481198</v>
      </c>
      <c r="T11" s="17">
        <v>0.60850796803778795</v>
      </c>
      <c r="U11" s="17">
        <v>0.59811472411845001</v>
      </c>
      <c r="V11" s="17">
        <v>0.66574644344493406</v>
      </c>
      <c r="W11" s="17"/>
      <c r="X11" s="17">
        <v>0.63782705709746801</v>
      </c>
      <c r="Y11" s="17">
        <v>0.51940105305220796</v>
      </c>
      <c r="Z11" s="17">
        <v>0.49292240748464</v>
      </c>
      <c r="AA11" s="17"/>
      <c r="AB11" s="17">
        <v>0.59959772551281398</v>
      </c>
      <c r="AC11" s="17">
        <v>0.62397774136934703</v>
      </c>
      <c r="AD11" s="17"/>
      <c r="AE11" s="17">
        <v>0.64763904712965004</v>
      </c>
      <c r="AF11" s="17">
        <v>0.59989899871840502</v>
      </c>
      <c r="AG11" s="17"/>
      <c r="AH11" s="17">
        <v>0.62381647250080396</v>
      </c>
      <c r="AI11" s="17">
        <v>0.569409573631669</v>
      </c>
      <c r="AJ11" s="17"/>
      <c r="AK11" s="17">
        <v>0.49595418597657598</v>
      </c>
      <c r="AL11" s="17">
        <v>0.61876423051625196</v>
      </c>
      <c r="AM11" s="17">
        <v>0.60653543507871199</v>
      </c>
      <c r="AN11" s="17">
        <v>0.62897979230638001</v>
      </c>
      <c r="AO11" s="17">
        <v>0.67490498633597096</v>
      </c>
      <c r="AP11" s="17"/>
      <c r="AQ11" s="17">
        <v>0.63880829641071002</v>
      </c>
      <c r="AR11" s="17">
        <v>0.599032607263984</v>
      </c>
      <c r="AS11" s="17"/>
      <c r="AT11" s="17">
        <v>0.67634381431715096</v>
      </c>
      <c r="AU11" s="17">
        <v>0.58111944186989295</v>
      </c>
      <c r="AV11" s="17"/>
      <c r="AW11" s="17">
        <v>0.70066466255742099</v>
      </c>
      <c r="AX11" s="17">
        <v>0.58196584129940698</v>
      </c>
      <c r="AY11" s="17">
        <v>0.62140301572791301</v>
      </c>
      <c r="AZ11" s="17">
        <v>0.65257778669312005</v>
      </c>
      <c r="BA11" s="17">
        <v>0.56712979120917395</v>
      </c>
      <c r="BB11" s="17"/>
      <c r="BC11" s="17">
        <v>0.54351447713929701</v>
      </c>
      <c r="BD11" s="17"/>
      <c r="BE11" s="17">
        <v>0.59692788420558895</v>
      </c>
      <c r="BF11" s="17">
        <v>0.60357749388556903</v>
      </c>
      <c r="BG11" s="17">
        <v>0.68498714167547503</v>
      </c>
      <c r="BH11" s="17">
        <v>0.58649620949783099</v>
      </c>
      <c r="BI11" s="17"/>
      <c r="BJ11" s="17">
        <v>0.60817433231953899</v>
      </c>
      <c r="BK11" s="17"/>
      <c r="BL11" s="17">
        <v>0.62175915027769302</v>
      </c>
      <c r="BM11" s="17"/>
      <c r="BN11" s="17">
        <v>0.65323880950579605</v>
      </c>
      <c r="BO11" s="17"/>
      <c r="BP11" s="17">
        <v>0.60243210948447201</v>
      </c>
      <c r="BQ11" s="17">
        <v>0.64502259216761704</v>
      </c>
    </row>
    <row r="12" spans="2:69" ht="29" x14ac:dyDescent="0.35">
      <c r="B12" s="18" t="s">
        <v>480</v>
      </c>
      <c r="C12" s="17">
        <v>3.2030741450075902E-2</v>
      </c>
      <c r="D12" s="17">
        <v>4.7320898509102101E-2</v>
      </c>
      <c r="E12" s="17">
        <v>1.90450246335091E-2</v>
      </c>
      <c r="F12" s="17"/>
      <c r="G12" s="17">
        <v>2.4827607545916699E-2</v>
      </c>
      <c r="H12" s="17">
        <v>3.8689102249659803E-2</v>
      </c>
      <c r="I12" s="17">
        <v>3.6250971363689002E-2</v>
      </c>
      <c r="J12" s="17">
        <v>2.6979925183709001E-2</v>
      </c>
      <c r="K12" s="17">
        <v>3.2964407961542701E-2</v>
      </c>
      <c r="L12" s="17"/>
      <c r="M12" s="17">
        <v>2.63083571422115E-2</v>
      </c>
      <c r="N12" s="17">
        <v>4.08228932420081E-2</v>
      </c>
      <c r="O12" s="17">
        <v>2.0759607096677402E-2</v>
      </c>
      <c r="P12" s="17">
        <v>1.22565661263935E-2</v>
      </c>
      <c r="Q12" s="17">
        <v>4.4017482237213801E-2</v>
      </c>
      <c r="R12" s="17"/>
      <c r="S12" s="17">
        <v>3.3814934553685998E-2</v>
      </c>
      <c r="T12" s="17">
        <v>1.61417872988696E-2</v>
      </c>
      <c r="U12" s="17">
        <v>3.7139259707343601E-2</v>
      </c>
      <c r="V12" s="17">
        <v>3.7906571807926497E-2</v>
      </c>
      <c r="W12" s="17"/>
      <c r="X12" s="17">
        <v>2.93810495326749E-2</v>
      </c>
      <c r="Y12" s="17">
        <v>4.1983722698871802E-2</v>
      </c>
      <c r="Z12" s="17">
        <v>3.9371617527046397E-2</v>
      </c>
      <c r="AA12" s="17"/>
      <c r="AB12" s="17">
        <v>3.1081323827237401E-2</v>
      </c>
      <c r="AC12" s="17">
        <v>3.39824421409297E-2</v>
      </c>
      <c r="AD12" s="17"/>
      <c r="AE12" s="17">
        <v>2.38562074279981E-2</v>
      </c>
      <c r="AF12" s="17">
        <v>3.3725771076569599E-2</v>
      </c>
      <c r="AG12" s="17"/>
      <c r="AH12" s="17">
        <v>3.1480235600627501E-2</v>
      </c>
      <c r="AI12" s="17">
        <v>4.3103665219627003E-2</v>
      </c>
      <c r="AJ12" s="17"/>
      <c r="AK12" s="17">
        <v>1.5251072962357001E-2</v>
      </c>
      <c r="AL12" s="17">
        <v>4.1950966705415302E-2</v>
      </c>
      <c r="AM12" s="17">
        <v>3.7189489627859701E-2</v>
      </c>
      <c r="AN12" s="17">
        <v>1.4227426428585099E-2</v>
      </c>
      <c r="AO12" s="17">
        <v>3.3100490018154197E-2</v>
      </c>
      <c r="AP12" s="17"/>
      <c r="AQ12" s="17">
        <v>3.5933570595250701E-2</v>
      </c>
      <c r="AR12" s="17">
        <v>3.0963098485898399E-2</v>
      </c>
      <c r="AS12" s="17"/>
      <c r="AT12" s="17">
        <v>2.4492823368762101E-2</v>
      </c>
      <c r="AU12" s="17">
        <v>3.5366394653347302E-2</v>
      </c>
      <c r="AV12" s="17"/>
      <c r="AW12" s="17">
        <v>1.23043108516142E-2</v>
      </c>
      <c r="AX12" s="17">
        <v>2.7714053517282799E-2</v>
      </c>
      <c r="AY12" s="17">
        <v>3.6053892891189397E-2</v>
      </c>
      <c r="AZ12" s="17">
        <v>6.7612755676618702E-2</v>
      </c>
      <c r="BA12" s="17">
        <v>2.1892023047775801E-2</v>
      </c>
      <c r="BB12" s="17"/>
      <c r="BC12" s="17">
        <v>3.0049148702058399E-2</v>
      </c>
      <c r="BD12" s="17"/>
      <c r="BE12" s="17">
        <v>2.2029416462375401E-2</v>
      </c>
      <c r="BF12" s="17">
        <v>2.9444923334426901E-2</v>
      </c>
      <c r="BG12" s="17">
        <v>4.4864116588459499E-2</v>
      </c>
      <c r="BH12" s="17">
        <v>3.2060008161096602E-2</v>
      </c>
      <c r="BI12" s="17"/>
      <c r="BJ12" s="17">
        <v>2.8027251000810299E-2</v>
      </c>
      <c r="BK12" s="17"/>
      <c r="BL12" s="17">
        <v>3.2129308812696399E-2</v>
      </c>
      <c r="BM12" s="17"/>
      <c r="BN12" s="17">
        <v>4.2334722481990397E-2</v>
      </c>
      <c r="BO12" s="17"/>
      <c r="BP12" s="17">
        <v>2.971450712959E-2</v>
      </c>
      <c r="BQ12" s="17">
        <v>3.1926256407100902E-2</v>
      </c>
    </row>
    <row r="13" spans="2:69" ht="29" x14ac:dyDescent="0.35">
      <c r="B13" s="18" t="s">
        <v>481</v>
      </c>
      <c r="C13" s="17">
        <v>2.5313982019755401E-2</v>
      </c>
      <c r="D13" s="17">
        <v>2.3855506105485001E-2</v>
      </c>
      <c r="E13" s="17">
        <v>2.6606448084941101E-2</v>
      </c>
      <c r="F13" s="17"/>
      <c r="G13" s="17">
        <v>1.5382855549789E-2</v>
      </c>
      <c r="H13" s="17">
        <v>2.94652551409747E-2</v>
      </c>
      <c r="I13" s="17">
        <v>2.90333414527504E-2</v>
      </c>
      <c r="J13" s="17">
        <v>3.8695637249039301E-2</v>
      </c>
      <c r="K13" s="17">
        <v>1.76031631790593E-2</v>
      </c>
      <c r="L13" s="17"/>
      <c r="M13" s="17">
        <v>8.9168559560502594E-3</v>
      </c>
      <c r="N13" s="17">
        <v>2.5829454109604501E-2</v>
      </c>
      <c r="O13" s="17">
        <v>2.1927485672086799E-2</v>
      </c>
      <c r="P13" s="17">
        <v>2.1180299658824099E-2</v>
      </c>
      <c r="Q13" s="17">
        <v>4.0213899381067002E-2</v>
      </c>
      <c r="R13" s="17"/>
      <c r="S13" s="17">
        <v>3.5953243225964798E-2</v>
      </c>
      <c r="T13" s="17">
        <v>2.1636353916993801E-2</v>
      </c>
      <c r="U13" s="17">
        <v>1.2756992340073299E-2</v>
      </c>
      <c r="V13" s="17">
        <v>2.3229229667674E-2</v>
      </c>
      <c r="W13" s="17"/>
      <c r="X13" s="17">
        <v>2.3373434440612802E-2</v>
      </c>
      <c r="Y13" s="17">
        <v>5.7930207597524298E-2</v>
      </c>
      <c r="Z13" s="17">
        <v>0</v>
      </c>
      <c r="AA13" s="17"/>
      <c r="AB13" s="17">
        <v>2.6415349903981901E-2</v>
      </c>
      <c r="AC13" s="17">
        <v>2.3049919915975901E-2</v>
      </c>
      <c r="AD13" s="17"/>
      <c r="AE13" s="17">
        <v>3.1755466440810801E-2</v>
      </c>
      <c r="AF13" s="17">
        <v>2.4019958549958E-2</v>
      </c>
      <c r="AG13" s="17"/>
      <c r="AH13" s="17">
        <v>2.54319632340269E-2</v>
      </c>
      <c r="AI13" s="17">
        <v>3.2969587667342599E-2</v>
      </c>
      <c r="AJ13" s="17"/>
      <c r="AK13" s="17">
        <v>4.4445048961495801E-2</v>
      </c>
      <c r="AL13" s="17">
        <v>1.1464112735812999E-2</v>
      </c>
      <c r="AM13" s="17">
        <v>2.4551462398473702E-2</v>
      </c>
      <c r="AN13" s="17">
        <v>3.8272126014689399E-2</v>
      </c>
      <c r="AO13" s="17">
        <v>2.6155086571851598E-2</v>
      </c>
      <c r="AP13" s="17"/>
      <c r="AQ13" s="17">
        <v>2.4528537345720299E-2</v>
      </c>
      <c r="AR13" s="17">
        <v>2.5528845250707002E-2</v>
      </c>
      <c r="AS13" s="17"/>
      <c r="AT13" s="17">
        <v>2.8304728993166901E-2</v>
      </c>
      <c r="AU13" s="17">
        <v>2.4646458718962299E-2</v>
      </c>
      <c r="AV13" s="17"/>
      <c r="AW13" s="17">
        <v>0</v>
      </c>
      <c r="AX13" s="17">
        <v>2.2821115713214199E-2</v>
      </c>
      <c r="AY13" s="17">
        <v>1.3649265996408E-2</v>
      </c>
      <c r="AZ13" s="17">
        <v>3.55917716550763E-2</v>
      </c>
      <c r="BA13" s="17">
        <v>3.2134582449236802E-2</v>
      </c>
      <c r="BB13" s="17"/>
      <c r="BC13" s="17">
        <v>2.08733008384024E-2</v>
      </c>
      <c r="BD13" s="17"/>
      <c r="BE13" s="17">
        <v>2.2332502888387201E-2</v>
      </c>
      <c r="BF13" s="17">
        <v>1.30980391031648E-2</v>
      </c>
      <c r="BG13" s="17">
        <v>4.2713653994422902E-2</v>
      </c>
      <c r="BH13" s="17">
        <v>3.0396329424576301E-2</v>
      </c>
      <c r="BI13" s="17"/>
      <c r="BJ13" s="17">
        <v>2.21640921612479E-2</v>
      </c>
      <c r="BK13" s="17"/>
      <c r="BL13" s="17">
        <v>1.90831638656874E-2</v>
      </c>
      <c r="BM13" s="17"/>
      <c r="BN13" s="17">
        <v>1.6351896918781601E-2</v>
      </c>
      <c r="BO13" s="17"/>
      <c r="BP13" s="17">
        <v>2.6743007488944998E-2</v>
      </c>
      <c r="BQ13" s="17">
        <v>2.0817291446587401E-2</v>
      </c>
    </row>
    <row r="14" spans="2:69" x14ac:dyDescent="0.35">
      <c r="B14" s="18" t="s">
        <v>141</v>
      </c>
      <c r="C14" s="19">
        <v>0.100338792466589</v>
      </c>
      <c r="D14" s="19">
        <v>4.3562976233061497E-2</v>
      </c>
      <c r="E14" s="19">
        <v>0.14897356125880401</v>
      </c>
      <c r="F14" s="19"/>
      <c r="G14" s="19">
        <v>9.7344123726313403E-2</v>
      </c>
      <c r="H14" s="19">
        <v>8.8626911904207101E-2</v>
      </c>
      <c r="I14" s="19">
        <v>0.109881387830157</v>
      </c>
      <c r="J14" s="19">
        <v>0.15086299987639201</v>
      </c>
      <c r="K14" s="19">
        <v>5.7890111242694803E-2</v>
      </c>
      <c r="L14" s="19"/>
      <c r="M14" s="19">
        <v>0.12992946801381999</v>
      </c>
      <c r="N14" s="19">
        <v>9.5376277902497503E-2</v>
      </c>
      <c r="O14" s="19">
        <v>8.2838228818356202E-2</v>
      </c>
      <c r="P14" s="19">
        <v>8.1173511156661105E-2</v>
      </c>
      <c r="Q14" s="19">
        <v>0.13282987259725099</v>
      </c>
      <c r="R14" s="19"/>
      <c r="S14" s="19">
        <v>0.109695780175985</v>
      </c>
      <c r="T14" s="19">
        <v>0.12182740873962999</v>
      </c>
      <c r="U14" s="19">
        <v>6.9483197637367503E-2</v>
      </c>
      <c r="V14" s="19">
        <v>7.0263580925944993E-2</v>
      </c>
      <c r="W14" s="19"/>
      <c r="X14" s="19">
        <v>9.7054166395154101E-2</v>
      </c>
      <c r="Y14" s="19">
        <v>0.11973110456626999</v>
      </c>
      <c r="Z14" s="19">
        <v>0.100890571107072</v>
      </c>
      <c r="AA14" s="19"/>
      <c r="AB14" s="19">
        <v>0.103823327136151</v>
      </c>
      <c r="AC14" s="19">
        <v>9.3175697366713897E-2</v>
      </c>
      <c r="AD14" s="19"/>
      <c r="AE14" s="19">
        <v>9.0253387552318598E-2</v>
      </c>
      <c r="AF14" s="19">
        <v>0.101656290543321</v>
      </c>
      <c r="AG14" s="19"/>
      <c r="AH14" s="19">
        <v>9.9144739780473903E-2</v>
      </c>
      <c r="AI14" s="19">
        <v>0.14239906772253999</v>
      </c>
      <c r="AJ14" s="19"/>
      <c r="AK14" s="19">
        <v>0.13668213295496601</v>
      </c>
      <c r="AL14" s="19">
        <v>0.100121472972367</v>
      </c>
      <c r="AM14" s="19">
        <v>9.8123632976308897E-2</v>
      </c>
      <c r="AN14" s="19">
        <v>6.2781083377023095E-2</v>
      </c>
      <c r="AO14" s="19">
        <v>0.14338178496076201</v>
      </c>
      <c r="AP14" s="19"/>
      <c r="AQ14" s="19">
        <v>9.0929740601480902E-2</v>
      </c>
      <c r="AR14" s="19">
        <v>0.10291269658836801</v>
      </c>
      <c r="AS14" s="19"/>
      <c r="AT14" s="19">
        <v>9.3325239863422296E-2</v>
      </c>
      <c r="AU14" s="19">
        <v>9.8453796162887505E-2</v>
      </c>
      <c r="AV14" s="19"/>
      <c r="AW14" s="19">
        <v>0.12471060929745401</v>
      </c>
      <c r="AX14" s="19">
        <v>0.106915448288495</v>
      </c>
      <c r="AY14" s="19">
        <v>0.11061014884565901</v>
      </c>
      <c r="AZ14" s="19">
        <v>6.8640379305588903E-2</v>
      </c>
      <c r="BA14" s="19">
        <v>5.9991989301544299E-2</v>
      </c>
      <c r="BB14" s="19"/>
      <c r="BC14" s="19">
        <v>6.9612201133043602E-2</v>
      </c>
      <c r="BD14" s="19"/>
      <c r="BE14" s="19">
        <v>0.11477629736489001</v>
      </c>
      <c r="BF14" s="19">
        <v>9.1099541700092698E-2</v>
      </c>
      <c r="BG14" s="19">
        <v>8.3058702891193201E-2</v>
      </c>
      <c r="BH14" s="19">
        <v>3.3009171976719202E-2</v>
      </c>
      <c r="BI14" s="19"/>
      <c r="BJ14" s="19">
        <v>0.107473900806038</v>
      </c>
      <c r="BK14" s="19"/>
      <c r="BL14" s="19">
        <v>0.106794666627643</v>
      </c>
      <c r="BM14" s="19"/>
      <c r="BN14" s="19">
        <v>7.8005570287278198E-2</v>
      </c>
      <c r="BO14" s="19"/>
      <c r="BP14" s="19">
        <v>9.9011595746481398E-2</v>
      </c>
      <c r="BQ14" s="19">
        <v>9.1302874304870496E-2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B2:K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1" width="20.7265625" customWidth="1"/>
  </cols>
  <sheetData>
    <row r="2" spans="2:11" ht="40" customHeight="1" x14ac:dyDescent="0.35">
      <c r="D2" s="31" t="s">
        <v>511</v>
      </c>
      <c r="E2" s="27"/>
      <c r="F2" s="27"/>
      <c r="G2" s="27"/>
      <c r="H2" s="27"/>
      <c r="I2" s="27"/>
      <c r="J2" s="27"/>
      <c r="K2" s="27"/>
    </row>
    <row r="6" spans="2:11" ht="50" customHeight="1" x14ac:dyDescent="0.35">
      <c r="B6" s="20" t="s">
        <v>15</v>
      </c>
      <c r="C6" s="20" t="s">
        <v>498</v>
      </c>
      <c r="D6" s="20" t="s">
        <v>499</v>
      </c>
      <c r="E6" s="20" t="s">
        <v>500</v>
      </c>
      <c r="F6" s="20" t="s">
        <v>501</v>
      </c>
      <c r="G6" s="20" t="s">
        <v>502</v>
      </c>
      <c r="H6" s="20" t="s">
        <v>503</v>
      </c>
      <c r="I6" s="20" t="s">
        <v>504</v>
      </c>
      <c r="J6" s="20" t="s">
        <v>505</v>
      </c>
    </row>
    <row r="7" spans="2:11" ht="29" x14ac:dyDescent="0.35">
      <c r="B7" s="18" t="s">
        <v>506</v>
      </c>
      <c r="C7" s="17">
        <v>0.57219063276135396</v>
      </c>
      <c r="D7" s="17">
        <v>0.510334423647121</v>
      </c>
      <c r="E7" s="17">
        <v>0.50519945357356499</v>
      </c>
      <c r="F7" s="17">
        <v>0.57791635012160003</v>
      </c>
      <c r="G7" s="17">
        <v>0.398519010751683</v>
      </c>
      <c r="H7" s="17">
        <v>0.64394055591219201</v>
      </c>
      <c r="I7" s="17">
        <v>0.624100810881001</v>
      </c>
      <c r="J7" s="17">
        <v>0.69626019308529197</v>
      </c>
    </row>
    <row r="8" spans="2:11" ht="29" x14ac:dyDescent="0.35">
      <c r="B8" s="18" t="s">
        <v>507</v>
      </c>
      <c r="C8" s="17">
        <v>0.35779246143973398</v>
      </c>
      <c r="D8" s="17">
        <v>0.39555242112033001</v>
      </c>
      <c r="E8" s="17">
        <v>0.39119848306930399</v>
      </c>
      <c r="F8" s="17">
        <v>0.36379980705470999</v>
      </c>
      <c r="G8" s="17">
        <v>0.48019050818682502</v>
      </c>
      <c r="H8" s="17">
        <v>0.28246028533148199</v>
      </c>
      <c r="I8" s="17">
        <v>0.29887141856257099</v>
      </c>
      <c r="J8" s="17">
        <v>0.249153634761134</v>
      </c>
    </row>
    <row r="9" spans="2:11" ht="29" x14ac:dyDescent="0.35">
      <c r="B9" s="18" t="s">
        <v>508</v>
      </c>
      <c r="C9" s="17">
        <v>2.56852762432291E-2</v>
      </c>
      <c r="D9" s="17">
        <v>3.26846702495103E-2</v>
      </c>
      <c r="E9" s="17">
        <v>4.1532005877011002E-2</v>
      </c>
      <c r="F9" s="17">
        <v>1.48801950719027E-2</v>
      </c>
      <c r="G9" s="17">
        <v>2.9395278737623699E-2</v>
      </c>
      <c r="H9" s="17">
        <v>2.9011209330208499E-2</v>
      </c>
      <c r="I9" s="17">
        <v>2.4992338035584899E-2</v>
      </c>
      <c r="J9" s="17">
        <v>1.41406462916087E-2</v>
      </c>
    </row>
    <row r="10" spans="2:11" ht="29" x14ac:dyDescent="0.35">
      <c r="B10" s="18" t="s">
        <v>509</v>
      </c>
      <c r="C10" s="17">
        <v>7.3784752641336097E-3</v>
      </c>
      <c r="D10" s="17">
        <v>9.2330583556051206E-3</v>
      </c>
      <c r="E10" s="17">
        <v>7.0639426242615601E-3</v>
      </c>
      <c r="F10" s="17">
        <v>5.4885811127784699E-3</v>
      </c>
      <c r="G10" s="17">
        <v>9.9650158901009398E-3</v>
      </c>
      <c r="H10" s="17">
        <v>7.1502193213974002E-3</v>
      </c>
      <c r="I10" s="17">
        <v>1.4780098994337699E-2</v>
      </c>
      <c r="J10" s="17">
        <v>7.1005117292119498E-3</v>
      </c>
    </row>
    <row r="11" spans="2:11" ht="29" x14ac:dyDescent="0.35">
      <c r="B11" s="18" t="s">
        <v>510</v>
      </c>
      <c r="C11" s="17">
        <v>2.2254662829055898E-2</v>
      </c>
      <c r="D11" s="17">
        <v>3.44095965343253E-2</v>
      </c>
      <c r="E11" s="17">
        <v>3.0733734715949399E-2</v>
      </c>
      <c r="F11" s="17">
        <v>2.17001606958095E-2</v>
      </c>
      <c r="G11" s="17">
        <v>5.0967474943823601E-2</v>
      </c>
      <c r="H11" s="17">
        <v>2.0153832018744801E-2</v>
      </c>
      <c r="I11" s="17">
        <v>1.97273448642027E-2</v>
      </c>
      <c r="J11" s="17">
        <v>1.6274236769003299E-2</v>
      </c>
    </row>
    <row r="12" spans="2:11" x14ac:dyDescent="0.35">
      <c r="B12" s="18" t="s">
        <v>141</v>
      </c>
      <c r="C12" s="17">
        <v>1.4698491462493199E-2</v>
      </c>
      <c r="D12" s="17">
        <v>1.77858300931087E-2</v>
      </c>
      <c r="E12" s="17">
        <v>2.4272380139908602E-2</v>
      </c>
      <c r="F12" s="17">
        <v>1.6214905943198299E-2</v>
      </c>
      <c r="G12" s="17">
        <v>3.0962711489943302E-2</v>
      </c>
      <c r="H12" s="17">
        <v>1.7283898085975601E-2</v>
      </c>
      <c r="I12" s="17">
        <v>1.75279886623022E-2</v>
      </c>
      <c r="J12" s="17">
        <v>1.7070777363749401E-2</v>
      </c>
    </row>
    <row r="13" spans="2:11" x14ac:dyDescent="0.35">
      <c r="B13" s="16" t="s">
        <v>143</v>
      </c>
      <c r="C13" s="16"/>
      <c r="D13" s="16"/>
      <c r="E13" s="16"/>
      <c r="F13" s="16"/>
      <c r="G13" s="16"/>
      <c r="H13" s="16"/>
      <c r="I13" s="16"/>
      <c r="J13" s="16"/>
    </row>
    <row r="14" spans="2:11" x14ac:dyDescent="0.35">
      <c r="B14" t="s">
        <v>98</v>
      </c>
    </row>
    <row r="15" spans="2:11" x14ac:dyDescent="0.35">
      <c r="B15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K2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512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923</v>
      </c>
      <c r="D7" s="10">
        <v>501</v>
      </c>
      <c r="E7" s="10">
        <v>421</v>
      </c>
      <c r="F7" s="10"/>
      <c r="G7" s="10">
        <v>291</v>
      </c>
      <c r="H7" s="10">
        <v>218</v>
      </c>
      <c r="I7" s="10">
        <v>182</v>
      </c>
      <c r="J7" s="10">
        <v>147</v>
      </c>
      <c r="K7" s="10">
        <v>85</v>
      </c>
      <c r="L7" s="10"/>
      <c r="M7" s="10">
        <v>88</v>
      </c>
      <c r="N7" s="10">
        <v>356</v>
      </c>
      <c r="O7" s="10">
        <v>174</v>
      </c>
      <c r="P7" s="10">
        <v>128</v>
      </c>
      <c r="Q7" s="10">
        <v>177</v>
      </c>
      <c r="R7" s="10"/>
      <c r="S7" s="10">
        <v>179</v>
      </c>
      <c r="T7" s="10">
        <v>202</v>
      </c>
      <c r="U7" s="10">
        <v>148</v>
      </c>
      <c r="V7" s="10">
        <v>234</v>
      </c>
      <c r="W7" s="10"/>
      <c r="X7" s="10">
        <v>730</v>
      </c>
      <c r="Y7" s="10">
        <v>112</v>
      </c>
      <c r="Z7" s="10">
        <v>81</v>
      </c>
      <c r="AA7" s="10"/>
      <c r="AB7" s="10">
        <v>637</v>
      </c>
      <c r="AC7" s="10">
        <v>286</v>
      </c>
      <c r="AD7" s="10"/>
      <c r="AE7" s="10">
        <v>173</v>
      </c>
      <c r="AF7" s="10">
        <v>749</v>
      </c>
      <c r="AG7" s="10"/>
      <c r="AH7" s="10">
        <v>732</v>
      </c>
      <c r="AI7" s="10">
        <v>131</v>
      </c>
      <c r="AJ7" s="10"/>
      <c r="AK7" s="10">
        <v>95</v>
      </c>
      <c r="AL7" s="10">
        <v>270</v>
      </c>
      <c r="AM7" s="10">
        <v>326</v>
      </c>
      <c r="AN7" s="10">
        <v>163</v>
      </c>
      <c r="AO7" s="10">
        <v>69</v>
      </c>
      <c r="AP7" s="10"/>
      <c r="AQ7" s="10">
        <v>210</v>
      </c>
      <c r="AR7" s="10">
        <v>713</v>
      </c>
      <c r="AS7" s="10"/>
      <c r="AT7" s="10">
        <v>307</v>
      </c>
      <c r="AU7" s="10">
        <v>597</v>
      </c>
      <c r="AV7" s="10"/>
      <c r="AW7" s="10">
        <v>70</v>
      </c>
      <c r="AX7" s="10">
        <v>359</v>
      </c>
      <c r="AY7" s="10">
        <v>199</v>
      </c>
      <c r="AZ7" s="10">
        <v>101</v>
      </c>
      <c r="BA7" s="10">
        <v>109</v>
      </c>
      <c r="BB7" s="10"/>
      <c r="BC7" s="10">
        <v>272</v>
      </c>
      <c r="BD7" s="10"/>
      <c r="BE7" s="10">
        <v>313</v>
      </c>
      <c r="BF7" s="10">
        <v>116</v>
      </c>
      <c r="BG7" s="10">
        <v>108</v>
      </c>
      <c r="BH7" s="10">
        <v>194</v>
      </c>
      <c r="BI7" s="10"/>
      <c r="BJ7" s="10">
        <v>798</v>
      </c>
      <c r="BK7" s="10"/>
      <c r="BL7" s="10">
        <v>518</v>
      </c>
      <c r="BM7" s="10"/>
      <c r="BN7" s="10">
        <v>205</v>
      </c>
      <c r="BO7" s="10"/>
      <c r="BP7" s="10">
        <v>763</v>
      </c>
      <c r="BQ7" s="10">
        <v>143</v>
      </c>
    </row>
    <row r="8" spans="2:69" ht="30" customHeight="1" x14ac:dyDescent="0.35">
      <c r="B8" s="11" t="s">
        <v>20</v>
      </c>
      <c r="C8" s="11">
        <v>923</v>
      </c>
      <c r="D8" s="11">
        <v>424</v>
      </c>
      <c r="E8" s="11">
        <v>498</v>
      </c>
      <c r="F8" s="11"/>
      <c r="G8" s="11">
        <v>252</v>
      </c>
      <c r="H8" s="11">
        <v>212</v>
      </c>
      <c r="I8" s="11">
        <v>204</v>
      </c>
      <c r="J8" s="11">
        <v>131</v>
      </c>
      <c r="K8" s="11">
        <v>125</v>
      </c>
      <c r="L8" s="11"/>
      <c r="M8" s="11">
        <v>84</v>
      </c>
      <c r="N8" s="11">
        <v>368</v>
      </c>
      <c r="O8" s="11">
        <v>186</v>
      </c>
      <c r="P8" s="11">
        <v>127</v>
      </c>
      <c r="Q8" s="11">
        <v>158</v>
      </c>
      <c r="R8" s="11"/>
      <c r="S8" s="11">
        <v>193</v>
      </c>
      <c r="T8" s="11">
        <v>205</v>
      </c>
      <c r="U8" s="11">
        <v>150</v>
      </c>
      <c r="V8" s="11">
        <v>219</v>
      </c>
      <c r="W8" s="11"/>
      <c r="X8" s="11">
        <v>707</v>
      </c>
      <c r="Y8" s="11">
        <v>117</v>
      </c>
      <c r="Z8" s="11">
        <v>99</v>
      </c>
      <c r="AA8" s="11"/>
      <c r="AB8" s="11">
        <v>620</v>
      </c>
      <c r="AC8" s="11">
        <v>303</v>
      </c>
      <c r="AD8" s="11"/>
      <c r="AE8" s="11">
        <v>162</v>
      </c>
      <c r="AF8" s="11">
        <v>761</v>
      </c>
      <c r="AG8" s="11"/>
      <c r="AH8" s="11">
        <v>720</v>
      </c>
      <c r="AI8" s="11">
        <v>127</v>
      </c>
      <c r="AJ8" s="11"/>
      <c r="AK8" s="11">
        <v>99</v>
      </c>
      <c r="AL8" s="11">
        <v>270</v>
      </c>
      <c r="AM8" s="11">
        <v>325</v>
      </c>
      <c r="AN8" s="11">
        <v>159</v>
      </c>
      <c r="AO8" s="11">
        <v>70</v>
      </c>
      <c r="AP8" s="11"/>
      <c r="AQ8" s="11">
        <v>196</v>
      </c>
      <c r="AR8" s="11">
        <v>727</v>
      </c>
      <c r="AS8" s="11"/>
      <c r="AT8" s="11">
        <v>291</v>
      </c>
      <c r="AU8" s="11">
        <v>615</v>
      </c>
      <c r="AV8" s="11"/>
      <c r="AW8" s="11">
        <v>67</v>
      </c>
      <c r="AX8" s="11">
        <v>360</v>
      </c>
      <c r="AY8" s="11">
        <v>200</v>
      </c>
      <c r="AZ8" s="11">
        <v>104</v>
      </c>
      <c r="BA8" s="11">
        <v>102</v>
      </c>
      <c r="BB8" s="11"/>
      <c r="BC8" s="11">
        <v>263</v>
      </c>
      <c r="BD8" s="11"/>
      <c r="BE8" s="11">
        <v>312</v>
      </c>
      <c r="BF8" s="11">
        <v>120</v>
      </c>
      <c r="BG8" s="11">
        <v>114</v>
      </c>
      <c r="BH8" s="11">
        <v>185</v>
      </c>
      <c r="BI8" s="11"/>
      <c r="BJ8" s="11">
        <v>798</v>
      </c>
      <c r="BK8" s="11"/>
      <c r="BL8" s="11">
        <v>509</v>
      </c>
      <c r="BM8" s="11"/>
      <c r="BN8" s="11">
        <v>203</v>
      </c>
      <c r="BO8" s="11"/>
      <c r="BP8" s="11">
        <v>770</v>
      </c>
      <c r="BQ8" s="11">
        <v>135</v>
      </c>
    </row>
    <row r="9" spans="2:69" ht="29" x14ac:dyDescent="0.35">
      <c r="B9" s="18" t="s">
        <v>506</v>
      </c>
      <c r="C9" s="17">
        <v>0.57219063276135396</v>
      </c>
      <c r="D9" s="17">
        <v>0.51625843452017195</v>
      </c>
      <c r="E9" s="17">
        <v>0.61901698671192396</v>
      </c>
      <c r="F9" s="17"/>
      <c r="G9" s="17">
        <v>0.53147319755938205</v>
      </c>
      <c r="H9" s="17">
        <v>0.61157541110833102</v>
      </c>
      <c r="I9" s="17">
        <v>0.59569640645271904</v>
      </c>
      <c r="J9" s="17">
        <v>0.55108477851811</v>
      </c>
      <c r="K9" s="17">
        <v>0.57136304756970102</v>
      </c>
      <c r="L9" s="17"/>
      <c r="M9" s="17">
        <v>0.50969391532995201</v>
      </c>
      <c r="N9" s="17">
        <v>0.55876708565730804</v>
      </c>
      <c r="O9" s="17">
        <v>0.55665279154959102</v>
      </c>
      <c r="P9" s="17">
        <v>0.58348376247101397</v>
      </c>
      <c r="Q9" s="17">
        <v>0.64582201701589204</v>
      </c>
      <c r="R9" s="17"/>
      <c r="S9" s="17">
        <v>0.71290279120851396</v>
      </c>
      <c r="T9" s="17">
        <v>0.56957342395125499</v>
      </c>
      <c r="U9" s="17">
        <v>0.58141139054804603</v>
      </c>
      <c r="V9" s="17">
        <v>0.43995866819986601</v>
      </c>
      <c r="W9" s="17"/>
      <c r="X9" s="17">
        <v>0.552437475485417</v>
      </c>
      <c r="Y9" s="17">
        <v>0.62845544393609598</v>
      </c>
      <c r="Z9" s="17">
        <v>0.64628329653919503</v>
      </c>
      <c r="AA9" s="17"/>
      <c r="AB9" s="17">
        <v>0.62212309963007495</v>
      </c>
      <c r="AC9" s="17">
        <v>0.47006753501488802</v>
      </c>
      <c r="AD9" s="17"/>
      <c r="AE9" s="17">
        <v>0.58427203453996401</v>
      </c>
      <c r="AF9" s="17">
        <v>0.57011670633280698</v>
      </c>
      <c r="AG9" s="17"/>
      <c r="AH9" s="17">
        <v>0.538834973820707</v>
      </c>
      <c r="AI9" s="17">
        <v>0.74275926065532505</v>
      </c>
      <c r="AJ9" s="17"/>
      <c r="AK9" s="17">
        <v>0.66972937478008399</v>
      </c>
      <c r="AL9" s="17">
        <v>0.564434441018413</v>
      </c>
      <c r="AM9" s="17">
        <v>0.55702432717286898</v>
      </c>
      <c r="AN9" s="17">
        <v>0.56698565374918297</v>
      </c>
      <c r="AO9" s="17">
        <v>0.54643132639063097</v>
      </c>
      <c r="AP9" s="17"/>
      <c r="AQ9" s="17">
        <v>0.50826756301024001</v>
      </c>
      <c r="AR9" s="17">
        <v>0.58941455534361797</v>
      </c>
      <c r="AS9" s="17"/>
      <c r="AT9" s="17">
        <v>0.53405525129610998</v>
      </c>
      <c r="AU9" s="17">
        <v>0.59473699334936603</v>
      </c>
      <c r="AV9" s="17"/>
      <c r="AW9" s="17">
        <v>0.58718005586345601</v>
      </c>
      <c r="AX9" s="17">
        <v>0.56604120572534</v>
      </c>
      <c r="AY9" s="17">
        <v>0.54471567260013298</v>
      </c>
      <c r="AZ9" s="17">
        <v>0.63133327937669204</v>
      </c>
      <c r="BA9" s="17">
        <v>0.61910726603725996</v>
      </c>
      <c r="BB9" s="17"/>
      <c r="BC9" s="17">
        <v>0.61761039085083502</v>
      </c>
      <c r="BD9" s="17"/>
      <c r="BE9" s="17">
        <v>0.57075804862488999</v>
      </c>
      <c r="BF9" s="17">
        <v>0.46607513233683201</v>
      </c>
      <c r="BG9" s="17">
        <v>0.60521822075794696</v>
      </c>
      <c r="BH9" s="17">
        <v>0.67304214440756205</v>
      </c>
      <c r="BI9" s="17"/>
      <c r="BJ9" s="17">
        <v>0.57901806243834897</v>
      </c>
      <c r="BK9" s="17"/>
      <c r="BL9" s="17">
        <v>0.53192311086144095</v>
      </c>
      <c r="BM9" s="17"/>
      <c r="BN9" s="17">
        <v>0.50393792263432002</v>
      </c>
      <c r="BO9" s="17"/>
      <c r="BP9" s="17">
        <v>0.61965341533637697</v>
      </c>
      <c r="BQ9" s="17">
        <v>0.32208557431266999</v>
      </c>
    </row>
    <row r="10" spans="2:69" ht="29" x14ac:dyDescent="0.35">
      <c r="B10" s="18" t="s">
        <v>507</v>
      </c>
      <c r="C10" s="17">
        <v>0.35779246143973398</v>
      </c>
      <c r="D10" s="17">
        <v>0.40296731144103798</v>
      </c>
      <c r="E10" s="17">
        <v>0.31999661559959403</v>
      </c>
      <c r="F10" s="17"/>
      <c r="G10" s="17">
        <v>0.39515456416723999</v>
      </c>
      <c r="H10" s="17">
        <v>0.31642987986911603</v>
      </c>
      <c r="I10" s="17">
        <v>0.34518435214236298</v>
      </c>
      <c r="J10" s="17">
        <v>0.338391391295496</v>
      </c>
      <c r="K10" s="17">
        <v>0.39350853808952901</v>
      </c>
      <c r="L10" s="17"/>
      <c r="M10" s="17">
        <v>0.37045613022430601</v>
      </c>
      <c r="N10" s="17">
        <v>0.376877858381169</v>
      </c>
      <c r="O10" s="17">
        <v>0.35375905497506899</v>
      </c>
      <c r="P10" s="17">
        <v>0.38261560894851399</v>
      </c>
      <c r="Q10" s="17">
        <v>0.291414287485599</v>
      </c>
      <c r="R10" s="17"/>
      <c r="S10" s="17">
        <v>0.24227026121581599</v>
      </c>
      <c r="T10" s="17">
        <v>0.359210950863046</v>
      </c>
      <c r="U10" s="17">
        <v>0.350987665159606</v>
      </c>
      <c r="V10" s="17">
        <v>0.46802759167302699</v>
      </c>
      <c r="W10" s="17"/>
      <c r="X10" s="17">
        <v>0.367514891643208</v>
      </c>
      <c r="Y10" s="17">
        <v>0.31650752312946601</v>
      </c>
      <c r="Z10" s="17">
        <v>0.33741576974024101</v>
      </c>
      <c r="AA10" s="17"/>
      <c r="AB10" s="17">
        <v>0.31564284261081399</v>
      </c>
      <c r="AC10" s="17">
        <v>0.44399788876138202</v>
      </c>
      <c r="AD10" s="17"/>
      <c r="AE10" s="17">
        <v>0.34102413653396102</v>
      </c>
      <c r="AF10" s="17">
        <v>0.36167741563804101</v>
      </c>
      <c r="AG10" s="17"/>
      <c r="AH10" s="17">
        <v>0.37893978164328201</v>
      </c>
      <c r="AI10" s="17">
        <v>0.23426775707035299</v>
      </c>
      <c r="AJ10" s="17"/>
      <c r="AK10" s="17">
        <v>0.28875928388803501</v>
      </c>
      <c r="AL10" s="17">
        <v>0.35635853914833598</v>
      </c>
      <c r="AM10" s="17">
        <v>0.37696059453570502</v>
      </c>
      <c r="AN10" s="17">
        <v>0.37817599209834601</v>
      </c>
      <c r="AO10" s="17">
        <v>0.325907496869423</v>
      </c>
      <c r="AP10" s="17"/>
      <c r="AQ10" s="17">
        <v>0.41953957319541302</v>
      </c>
      <c r="AR10" s="17">
        <v>0.34115484568224502</v>
      </c>
      <c r="AS10" s="17"/>
      <c r="AT10" s="17">
        <v>0.375716703585949</v>
      </c>
      <c r="AU10" s="17">
        <v>0.34638352834408198</v>
      </c>
      <c r="AV10" s="17"/>
      <c r="AW10" s="17">
        <v>0.34489689983315103</v>
      </c>
      <c r="AX10" s="17">
        <v>0.35870616204998801</v>
      </c>
      <c r="AY10" s="17">
        <v>0.37907495641252797</v>
      </c>
      <c r="AZ10" s="17">
        <v>0.32774211858568097</v>
      </c>
      <c r="BA10" s="17">
        <v>0.33790576646769699</v>
      </c>
      <c r="BB10" s="17"/>
      <c r="BC10" s="17">
        <v>0.32450483692051801</v>
      </c>
      <c r="BD10" s="17"/>
      <c r="BE10" s="17">
        <v>0.36051516048473398</v>
      </c>
      <c r="BF10" s="17">
        <v>0.45924007417951102</v>
      </c>
      <c r="BG10" s="17">
        <v>0.33564252849958198</v>
      </c>
      <c r="BH10" s="17">
        <v>0.27090615913699201</v>
      </c>
      <c r="BI10" s="17"/>
      <c r="BJ10" s="17">
        <v>0.35280848480110799</v>
      </c>
      <c r="BK10" s="17"/>
      <c r="BL10" s="17">
        <v>0.391317803236155</v>
      </c>
      <c r="BM10" s="17"/>
      <c r="BN10" s="17">
        <v>0.407218234997962</v>
      </c>
      <c r="BO10" s="17"/>
      <c r="BP10" s="17">
        <v>0.33229454363899902</v>
      </c>
      <c r="BQ10" s="17">
        <v>0.49757026523703601</v>
      </c>
    </row>
    <row r="11" spans="2:69" ht="29" x14ac:dyDescent="0.35">
      <c r="B11" s="18" t="s">
        <v>508</v>
      </c>
      <c r="C11" s="17">
        <v>2.56852762432291E-2</v>
      </c>
      <c r="D11" s="17">
        <v>2.8566233405389399E-2</v>
      </c>
      <c r="E11" s="17">
        <v>2.32806264229138E-2</v>
      </c>
      <c r="F11" s="17"/>
      <c r="G11" s="17">
        <v>2.2407114666438899E-2</v>
      </c>
      <c r="H11" s="17">
        <v>3.6449078029821697E-2</v>
      </c>
      <c r="I11" s="17">
        <v>2.2558067597858899E-2</v>
      </c>
      <c r="J11" s="17">
        <v>3.3914394100512099E-2</v>
      </c>
      <c r="K11" s="17">
        <v>1.0503180043589201E-2</v>
      </c>
      <c r="L11" s="17"/>
      <c r="M11" s="17">
        <v>3.2173868035877101E-2</v>
      </c>
      <c r="N11" s="17">
        <v>2.8962219631338298E-2</v>
      </c>
      <c r="O11" s="17">
        <v>2.9534010389688399E-2</v>
      </c>
      <c r="P11" s="17">
        <v>1.2694581763422899E-2</v>
      </c>
      <c r="Q11" s="17">
        <v>2.0525462655309201E-2</v>
      </c>
      <c r="R11" s="17"/>
      <c r="S11" s="17">
        <v>1.9173417700080599E-2</v>
      </c>
      <c r="T11" s="17">
        <v>2.2096339830498302E-2</v>
      </c>
      <c r="U11" s="17">
        <v>3.2339608589977503E-2</v>
      </c>
      <c r="V11" s="17">
        <v>3.9671096465165499E-2</v>
      </c>
      <c r="W11" s="17"/>
      <c r="X11" s="17">
        <v>2.9863018385646801E-2</v>
      </c>
      <c r="Y11" s="17">
        <v>2.2244454226404101E-2</v>
      </c>
      <c r="Z11" s="17">
        <v>0</v>
      </c>
      <c r="AA11" s="17"/>
      <c r="AB11" s="17">
        <v>2.3661087932659999E-2</v>
      </c>
      <c r="AC11" s="17">
        <v>2.98251954913804E-2</v>
      </c>
      <c r="AD11" s="17"/>
      <c r="AE11" s="17">
        <v>3.3025604122195101E-2</v>
      </c>
      <c r="AF11" s="17">
        <v>2.4143920423804501E-2</v>
      </c>
      <c r="AG11" s="17"/>
      <c r="AH11" s="17">
        <v>3.1286495802252498E-2</v>
      </c>
      <c r="AI11" s="17">
        <v>0</v>
      </c>
      <c r="AJ11" s="17"/>
      <c r="AK11" s="17">
        <v>1.0506420468024601E-2</v>
      </c>
      <c r="AL11" s="17">
        <v>1.6010935746894099E-2</v>
      </c>
      <c r="AM11" s="17">
        <v>3.5191941557262602E-2</v>
      </c>
      <c r="AN11" s="17">
        <v>1.6332415606185299E-2</v>
      </c>
      <c r="AO11" s="17">
        <v>6.1388582076192501E-2</v>
      </c>
      <c r="AP11" s="17"/>
      <c r="AQ11" s="17">
        <v>2.9737862629274501E-2</v>
      </c>
      <c r="AR11" s="17">
        <v>2.45933162600342E-2</v>
      </c>
      <c r="AS11" s="17"/>
      <c r="AT11" s="17">
        <v>3.1054694402571199E-2</v>
      </c>
      <c r="AU11" s="17">
        <v>2.3898341644701299E-2</v>
      </c>
      <c r="AV11" s="17"/>
      <c r="AW11" s="17">
        <v>2.3572022927464301E-2</v>
      </c>
      <c r="AX11" s="17">
        <v>2.5065719817603301E-2</v>
      </c>
      <c r="AY11" s="17">
        <v>3.5643180552839202E-2</v>
      </c>
      <c r="AZ11" s="17">
        <v>1.7139888047825701E-2</v>
      </c>
      <c r="BA11" s="17">
        <v>1.9122531954469699E-2</v>
      </c>
      <c r="BB11" s="17"/>
      <c r="BC11" s="17">
        <v>2.13227931401496E-2</v>
      </c>
      <c r="BD11" s="17"/>
      <c r="BE11" s="17">
        <v>1.81626243473628E-2</v>
      </c>
      <c r="BF11" s="17">
        <v>5.0929983801454297E-2</v>
      </c>
      <c r="BG11" s="17">
        <v>2.7542274590237E-2</v>
      </c>
      <c r="BH11" s="17">
        <v>2.0269477367503601E-2</v>
      </c>
      <c r="BI11" s="17"/>
      <c r="BJ11" s="17">
        <v>2.58898969159287E-2</v>
      </c>
      <c r="BK11" s="17"/>
      <c r="BL11" s="17">
        <v>3.1897031574621898E-2</v>
      </c>
      <c r="BM11" s="17"/>
      <c r="BN11" s="17">
        <v>2.7491357427086801E-2</v>
      </c>
      <c r="BO11" s="17"/>
      <c r="BP11" s="17">
        <v>1.7075671361031799E-2</v>
      </c>
      <c r="BQ11" s="17">
        <v>6.2252073148963902E-2</v>
      </c>
    </row>
    <row r="12" spans="2:69" ht="29" x14ac:dyDescent="0.35">
      <c r="B12" s="18" t="s">
        <v>509</v>
      </c>
      <c r="C12" s="17">
        <v>7.3784752641336097E-3</v>
      </c>
      <c r="D12" s="17">
        <v>9.2151128275630399E-3</v>
      </c>
      <c r="E12" s="17">
        <v>5.82753545173026E-3</v>
      </c>
      <c r="F12" s="17"/>
      <c r="G12" s="17">
        <v>1.7070243981265099E-2</v>
      </c>
      <c r="H12" s="17">
        <v>0</v>
      </c>
      <c r="I12" s="17">
        <v>4.6677020697333304E-3</v>
      </c>
      <c r="J12" s="17">
        <v>1.19051743278943E-2</v>
      </c>
      <c r="K12" s="17">
        <v>0</v>
      </c>
      <c r="L12" s="17"/>
      <c r="M12" s="17">
        <v>1.23732403343692E-2</v>
      </c>
      <c r="N12" s="17">
        <v>9.6434173464590295E-3</v>
      </c>
      <c r="O12" s="17">
        <v>0</v>
      </c>
      <c r="P12" s="17">
        <v>5.7825879774955399E-3</v>
      </c>
      <c r="Q12" s="17">
        <v>9.3832191078559897E-3</v>
      </c>
      <c r="R12" s="17"/>
      <c r="S12" s="17">
        <v>0</v>
      </c>
      <c r="T12" s="17">
        <v>8.8649850675093199E-3</v>
      </c>
      <c r="U12" s="17">
        <v>0</v>
      </c>
      <c r="V12" s="17">
        <v>7.8985555178038604E-3</v>
      </c>
      <c r="W12" s="17"/>
      <c r="X12" s="17">
        <v>8.1679263865761399E-3</v>
      </c>
      <c r="Y12" s="17">
        <v>8.8608720874400297E-3</v>
      </c>
      <c r="Z12" s="17">
        <v>0</v>
      </c>
      <c r="AA12" s="17"/>
      <c r="AB12" s="17">
        <v>4.1855405928922403E-3</v>
      </c>
      <c r="AC12" s="17">
        <v>1.39087430433432E-2</v>
      </c>
      <c r="AD12" s="17"/>
      <c r="AE12" s="17">
        <v>8.6354511080269092E-3</v>
      </c>
      <c r="AF12" s="17">
        <v>7.1171333472244301E-3</v>
      </c>
      <c r="AG12" s="17"/>
      <c r="AH12" s="17">
        <v>7.2147125635235697E-3</v>
      </c>
      <c r="AI12" s="17">
        <v>7.5069961443686604E-3</v>
      </c>
      <c r="AJ12" s="17"/>
      <c r="AK12" s="17">
        <v>0</v>
      </c>
      <c r="AL12" s="17">
        <v>1.6597915832187601E-2</v>
      </c>
      <c r="AM12" s="17">
        <v>2.5250439014218298E-3</v>
      </c>
      <c r="AN12" s="17">
        <v>4.6131697989038904E-3</v>
      </c>
      <c r="AO12" s="17">
        <v>1.1074492904753199E-2</v>
      </c>
      <c r="AP12" s="17"/>
      <c r="AQ12" s="17">
        <v>4.1842576633975602E-3</v>
      </c>
      <c r="AR12" s="17">
        <v>8.2391497730424593E-3</v>
      </c>
      <c r="AS12" s="17"/>
      <c r="AT12" s="17">
        <v>2.82170528436608E-3</v>
      </c>
      <c r="AU12" s="17">
        <v>9.7486268288676497E-3</v>
      </c>
      <c r="AV12" s="17"/>
      <c r="AW12" s="17">
        <v>0</v>
      </c>
      <c r="AX12" s="17">
        <v>8.6603540225802002E-3</v>
      </c>
      <c r="AY12" s="17">
        <v>9.9446715907084808E-3</v>
      </c>
      <c r="AZ12" s="17">
        <v>0</v>
      </c>
      <c r="BA12" s="17">
        <v>0</v>
      </c>
      <c r="BB12" s="17"/>
      <c r="BC12" s="17">
        <v>2.9620672214285201E-3</v>
      </c>
      <c r="BD12" s="17"/>
      <c r="BE12" s="17">
        <v>7.4757569606779799E-3</v>
      </c>
      <c r="BF12" s="17">
        <v>0</v>
      </c>
      <c r="BG12" s="17">
        <v>8.3669521658516592E-3</v>
      </c>
      <c r="BH12" s="17">
        <v>9.8594700090507206E-3</v>
      </c>
      <c r="BI12" s="17"/>
      <c r="BJ12" s="17">
        <v>5.7553394481760197E-3</v>
      </c>
      <c r="BK12" s="17"/>
      <c r="BL12" s="17">
        <v>5.4515000697177704E-3</v>
      </c>
      <c r="BM12" s="17"/>
      <c r="BN12" s="17">
        <v>3.8486589861633298E-3</v>
      </c>
      <c r="BO12" s="17"/>
      <c r="BP12" s="17">
        <v>4.0648828069263397E-3</v>
      </c>
      <c r="BQ12" s="17">
        <v>2.7228706097524299E-2</v>
      </c>
    </row>
    <row r="13" spans="2:69" ht="29" x14ac:dyDescent="0.35">
      <c r="B13" s="18" t="s">
        <v>510</v>
      </c>
      <c r="C13" s="17">
        <v>2.2254662829055898E-2</v>
      </c>
      <c r="D13" s="17">
        <v>2.99546515533534E-2</v>
      </c>
      <c r="E13" s="17">
        <v>1.5735124046711499E-2</v>
      </c>
      <c r="F13" s="17"/>
      <c r="G13" s="17">
        <v>1.8493491565040598E-2</v>
      </c>
      <c r="H13" s="17">
        <v>1.4899044620132199E-2</v>
      </c>
      <c r="I13" s="17">
        <v>2.5282140008129499E-2</v>
      </c>
      <c r="J13" s="17">
        <v>4.7841776620817802E-2</v>
      </c>
      <c r="K13" s="17">
        <v>1.0503180043589201E-2</v>
      </c>
      <c r="L13" s="17"/>
      <c r="M13" s="17">
        <v>4.4691134283552002E-2</v>
      </c>
      <c r="N13" s="17">
        <v>1.85588203067974E-2</v>
      </c>
      <c r="O13" s="17">
        <v>3.1001632913530499E-2</v>
      </c>
      <c r="P13" s="17">
        <v>6.1410775429616999E-3</v>
      </c>
      <c r="Q13" s="17">
        <v>2.1616692241555199E-2</v>
      </c>
      <c r="R13" s="17"/>
      <c r="S13" s="17">
        <v>9.9805025482887205E-3</v>
      </c>
      <c r="T13" s="17">
        <v>3.1296978964497402E-2</v>
      </c>
      <c r="U13" s="17">
        <v>1.6891229557982401E-2</v>
      </c>
      <c r="V13" s="17">
        <v>2.6003405903590501E-2</v>
      </c>
      <c r="W13" s="17"/>
      <c r="X13" s="17">
        <v>2.5305273592499799E-2</v>
      </c>
      <c r="Y13" s="17">
        <v>1.6053944188763301E-2</v>
      </c>
      <c r="Z13" s="17">
        <v>7.8656940262555805E-3</v>
      </c>
      <c r="AA13" s="17"/>
      <c r="AB13" s="17">
        <v>2.21083568396701E-2</v>
      </c>
      <c r="AC13" s="17">
        <v>2.25538914030061E-2</v>
      </c>
      <c r="AD13" s="17"/>
      <c r="AE13" s="17">
        <v>1.8834986174751801E-2</v>
      </c>
      <c r="AF13" s="17">
        <v>2.2128950407522E-2</v>
      </c>
      <c r="AG13" s="17"/>
      <c r="AH13" s="17">
        <v>2.65206320902505E-2</v>
      </c>
      <c r="AI13" s="17">
        <v>6.1580104106635503E-3</v>
      </c>
      <c r="AJ13" s="17"/>
      <c r="AK13" s="17">
        <v>1.0506420468024601E-2</v>
      </c>
      <c r="AL13" s="17">
        <v>2.6492663771206501E-2</v>
      </c>
      <c r="AM13" s="17">
        <v>2.1767938056992401E-2</v>
      </c>
      <c r="AN13" s="17">
        <v>1.62071497932583E-2</v>
      </c>
      <c r="AO13" s="17">
        <v>3.8458748593505697E-2</v>
      </c>
      <c r="AP13" s="17"/>
      <c r="AQ13" s="17">
        <v>2.0883720179276099E-2</v>
      </c>
      <c r="AR13" s="17">
        <v>2.2624060139861998E-2</v>
      </c>
      <c r="AS13" s="17"/>
      <c r="AT13" s="17">
        <v>3.2332857684405102E-2</v>
      </c>
      <c r="AU13" s="17">
        <v>1.7060175694799399E-2</v>
      </c>
      <c r="AV13" s="17"/>
      <c r="AW13" s="17">
        <v>9.9933701968941292E-3</v>
      </c>
      <c r="AX13" s="17">
        <v>2.2976257143513E-2</v>
      </c>
      <c r="AY13" s="17">
        <v>1.8096986588812002E-2</v>
      </c>
      <c r="AZ13" s="17">
        <v>2.3784713989801001E-2</v>
      </c>
      <c r="BA13" s="17">
        <v>2.3864435540572802E-2</v>
      </c>
      <c r="BB13" s="17"/>
      <c r="BC13" s="17">
        <v>2.1287641086916199E-2</v>
      </c>
      <c r="BD13" s="17"/>
      <c r="BE13" s="17">
        <v>2.34157684712488E-2</v>
      </c>
      <c r="BF13" s="17">
        <v>1.6800917284736198E-2</v>
      </c>
      <c r="BG13" s="17">
        <v>2.3230023986382901E-2</v>
      </c>
      <c r="BH13" s="17">
        <v>2.1944580694924599E-2</v>
      </c>
      <c r="BI13" s="17"/>
      <c r="BJ13" s="17">
        <v>2.1922119660056801E-2</v>
      </c>
      <c r="BK13" s="17"/>
      <c r="BL13" s="17">
        <v>2.67797103750907E-2</v>
      </c>
      <c r="BM13" s="17"/>
      <c r="BN13" s="17">
        <v>2.86064165053449E-2</v>
      </c>
      <c r="BO13" s="17"/>
      <c r="BP13" s="17">
        <v>1.43945879659512E-2</v>
      </c>
      <c r="BQ13" s="17">
        <v>6.1795178067693801E-2</v>
      </c>
    </row>
    <row r="14" spans="2:69" x14ac:dyDescent="0.35">
      <c r="B14" s="18" t="s">
        <v>141</v>
      </c>
      <c r="C14" s="19">
        <v>1.4698491462493199E-2</v>
      </c>
      <c r="D14" s="19">
        <v>1.30382562524836E-2</v>
      </c>
      <c r="E14" s="19">
        <v>1.6143111767126499E-2</v>
      </c>
      <c r="F14" s="19"/>
      <c r="G14" s="19">
        <v>1.5401388060633001E-2</v>
      </c>
      <c r="H14" s="19">
        <v>2.0646586372598599E-2</v>
      </c>
      <c r="I14" s="19">
        <v>6.6113317291961399E-3</v>
      </c>
      <c r="J14" s="19">
        <v>1.6862485137170601E-2</v>
      </c>
      <c r="K14" s="19">
        <v>1.41220542535909E-2</v>
      </c>
      <c r="L14" s="19"/>
      <c r="M14" s="19">
        <v>3.0611711791944E-2</v>
      </c>
      <c r="N14" s="19">
        <v>7.1905986769276696E-3</v>
      </c>
      <c r="O14" s="19">
        <v>2.9052510172121598E-2</v>
      </c>
      <c r="P14" s="19">
        <v>9.2823812965918805E-3</v>
      </c>
      <c r="Q14" s="19">
        <v>1.1238321493788001E-2</v>
      </c>
      <c r="R14" s="19"/>
      <c r="S14" s="19">
        <v>1.5673027327301199E-2</v>
      </c>
      <c r="T14" s="19">
        <v>8.9573213231936601E-3</v>
      </c>
      <c r="U14" s="19">
        <v>1.8370106144387999E-2</v>
      </c>
      <c r="V14" s="19">
        <v>1.8440682240547599E-2</v>
      </c>
      <c r="W14" s="19"/>
      <c r="X14" s="19">
        <v>1.6711414506652499E-2</v>
      </c>
      <c r="Y14" s="19">
        <v>7.8777624318302208E-3</v>
      </c>
      <c r="Z14" s="19">
        <v>8.4352396943083996E-3</v>
      </c>
      <c r="AA14" s="19"/>
      <c r="AB14" s="19">
        <v>1.2279072393888899E-2</v>
      </c>
      <c r="AC14" s="19">
        <v>1.96467462859998E-2</v>
      </c>
      <c r="AD14" s="19"/>
      <c r="AE14" s="19">
        <v>1.42077875211009E-2</v>
      </c>
      <c r="AF14" s="19">
        <v>1.48158738506005E-2</v>
      </c>
      <c r="AG14" s="19"/>
      <c r="AH14" s="19">
        <v>1.7203404079985399E-2</v>
      </c>
      <c r="AI14" s="19">
        <v>9.3079757192894904E-3</v>
      </c>
      <c r="AJ14" s="19"/>
      <c r="AK14" s="19">
        <v>2.0498500395832699E-2</v>
      </c>
      <c r="AL14" s="19">
        <v>2.0105504482962999E-2</v>
      </c>
      <c r="AM14" s="19">
        <v>6.5301547757492901E-3</v>
      </c>
      <c r="AN14" s="19">
        <v>1.7685618954123E-2</v>
      </c>
      <c r="AO14" s="19">
        <v>1.6739353165493999E-2</v>
      </c>
      <c r="AP14" s="19"/>
      <c r="AQ14" s="19">
        <v>1.73870233223988E-2</v>
      </c>
      <c r="AR14" s="19">
        <v>1.39740728011982E-2</v>
      </c>
      <c r="AS14" s="19"/>
      <c r="AT14" s="19">
        <v>2.4018787746597998E-2</v>
      </c>
      <c r="AU14" s="19">
        <v>8.1723341381840404E-3</v>
      </c>
      <c r="AV14" s="19"/>
      <c r="AW14" s="19">
        <v>3.4357651179034797E-2</v>
      </c>
      <c r="AX14" s="19">
        <v>1.8550301240975901E-2</v>
      </c>
      <c r="AY14" s="19">
        <v>1.25245322549793E-2</v>
      </c>
      <c r="AZ14" s="19">
        <v>0</v>
      </c>
      <c r="BA14" s="19">
        <v>0</v>
      </c>
      <c r="BB14" s="19"/>
      <c r="BC14" s="19">
        <v>1.2312270780152399E-2</v>
      </c>
      <c r="BD14" s="19"/>
      <c r="BE14" s="19">
        <v>1.9672641111086599E-2</v>
      </c>
      <c r="BF14" s="19">
        <v>6.9538923974667502E-3</v>
      </c>
      <c r="BG14" s="19">
        <v>0</v>
      </c>
      <c r="BH14" s="19">
        <v>3.97816838396644E-3</v>
      </c>
      <c r="BI14" s="19"/>
      <c r="BJ14" s="19">
        <v>1.46060967363816E-2</v>
      </c>
      <c r="BK14" s="19"/>
      <c r="BL14" s="19">
        <v>1.2630843882974301E-2</v>
      </c>
      <c r="BM14" s="19"/>
      <c r="BN14" s="19">
        <v>2.8897409449122901E-2</v>
      </c>
      <c r="BO14" s="19"/>
      <c r="BP14" s="19">
        <v>1.2516898890715099E-2</v>
      </c>
      <c r="BQ14" s="19">
        <v>2.90682031361118E-2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152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9.8378592780912003E-2</v>
      </c>
      <c r="D9" s="17">
        <v>0.116672878192238</v>
      </c>
      <c r="E9" s="17">
        <v>8.0879076876197997E-2</v>
      </c>
      <c r="F9" s="17"/>
      <c r="G9" s="17">
        <v>7.8314439285323403E-2</v>
      </c>
      <c r="H9" s="17">
        <v>0.13166163304353001</v>
      </c>
      <c r="I9" s="17">
        <v>8.5722864906965401E-2</v>
      </c>
      <c r="J9" s="17">
        <v>0</v>
      </c>
      <c r="K9" s="17">
        <v>0.21754833522542399</v>
      </c>
      <c r="L9" s="17"/>
      <c r="M9" s="17">
        <v>0.12110019549880401</v>
      </c>
      <c r="N9" s="17">
        <v>5.6939179420621301E-2</v>
      </c>
      <c r="O9" s="17">
        <v>0.15951992300584</v>
      </c>
      <c r="P9" s="17">
        <v>7.9799100883814603E-2</v>
      </c>
      <c r="Q9" s="17">
        <v>0.104674204193098</v>
      </c>
      <c r="R9" s="17"/>
      <c r="S9" s="17">
        <v>0.148762071094098</v>
      </c>
      <c r="T9" s="17">
        <v>0.15611695474890599</v>
      </c>
      <c r="U9" s="17">
        <v>6.4134868108916096E-2</v>
      </c>
      <c r="V9" s="17">
        <v>8.6582667174282896E-2</v>
      </c>
      <c r="W9" s="17"/>
      <c r="X9" s="17">
        <v>6.2979184058281096E-2</v>
      </c>
      <c r="Y9" s="17">
        <v>7.89871475432182E-2</v>
      </c>
      <c r="Z9" s="17">
        <v>0.33739333683164602</v>
      </c>
      <c r="AA9" s="17"/>
      <c r="AB9" s="17">
        <v>9.5524447710294294E-2</v>
      </c>
      <c r="AC9" s="17">
        <v>0.103165488035333</v>
      </c>
      <c r="AD9" s="17"/>
      <c r="AE9" s="17">
        <v>6.9719255235411698E-2</v>
      </c>
      <c r="AF9" s="17">
        <v>0.10490912795792801</v>
      </c>
      <c r="AG9" s="17"/>
      <c r="AH9" s="17">
        <v>6.6928557890564899E-2</v>
      </c>
      <c r="AI9" s="17">
        <v>4.6674966084437199E-2</v>
      </c>
      <c r="AJ9" s="17"/>
      <c r="AK9" s="17">
        <v>0.100826435997127</v>
      </c>
      <c r="AL9" s="17">
        <v>0.156549477199069</v>
      </c>
      <c r="AM9" s="17">
        <v>8.1318226671539706E-2</v>
      </c>
      <c r="AN9" s="17">
        <v>4.9044755352762801E-2</v>
      </c>
      <c r="AO9" s="17">
        <v>4.2023207160121E-2</v>
      </c>
      <c r="AP9" s="17"/>
      <c r="AQ9" s="17">
        <v>4.30197078938074E-2</v>
      </c>
      <c r="AR9" s="17">
        <v>0.114530112577634</v>
      </c>
      <c r="AS9" s="17"/>
      <c r="AT9" s="17">
        <v>7.6463485708871001E-2</v>
      </c>
      <c r="AU9" s="17">
        <v>0.110254904555733</v>
      </c>
      <c r="AV9" s="17"/>
      <c r="AW9" s="17">
        <v>8.8867367137378306E-2</v>
      </c>
      <c r="AX9" s="17">
        <v>3.5832206587951998E-2</v>
      </c>
      <c r="AY9" s="17">
        <v>0.197222897041364</v>
      </c>
      <c r="AZ9" s="17">
        <v>0</v>
      </c>
      <c r="BA9" s="17">
        <v>0.10192188957171799</v>
      </c>
      <c r="BB9" s="17"/>
      <c r="BC9" s="17">
        <v>0.10200803873903801</v>
      </c>
      <c r="BD9" s="17"/>
      <c r="BE9" s="17">
        <v>5.5211302652459299E-2</v>
      </c>
      <c r="BF9" s="17">
        <v>0.20580323577386</v>
      </c>
      <c r="BG9" s="17">
        <v>2.4139141455570098E-2</v>
      </c>
      <c r="BH9" s="17">
        <v>0.11848020246753101</v>
      </c>
      <c r="BI9" s="17"/>
      <c r="BJ9" s="17">
        <v>0.109062004718227</v>
      </c>
      <c r="BK9" s="17"/>
      <c r="BL9" s="17">
        <v>0.107283412228425</v>
      </c>
      <c r="BM9" s="17"/>
      <c r="BN9" s="17">
        <v>3.7685522342479197E-2</v>
      </c>
      <c r="BO9" s="17"/>
      <c r="BP9" s="17">
        <v>0.105304078912375</v>
      </c>
      <c r="BQ9" s="17">
        <v>6.3665001352738199E-2</v>
      </c>
    </row>
    <row r="10" spans="2:69" x14ac:dyDescent="0.35">
      <c r="B10" s="18" t="s">
        <v>138</v>
      </c>
      <c r="C10" s="17">
        <v>0.17088490225001801</v>
      </c>
      <c r="D10" s="17">
        <v>0.20847056697559599</v>
      </c>
      <c r="E10" s="17">
        <v>0.13493209388029001</v>
      </c>
      <c r="F10" s="17"/>
      <c r="G10" s="17">
        <v>0.139740898442587</v>
      </c>
      <c r="H10" s="17">
        <v>0.12378125080524501</v>
      </c>
      <c r="I10" s="17">
        <v>0.159562091066874</v>
      </c>
      <c r="J10" s="17">
        <v>0.27105148334656398</v>
      </c>
      <c r="K10" s="17">
        <v>0.241479395661963</v>
      </c>
      <c r="L10" s="17"/>
      <c r="M10" s="17">
        <v>0.19187955697437201</v>
      </c>
      <c r="N10" s="17">
        <v>0.16945830604891801</v>
      </c>
      <c r="O10" s="17">
        <v>0.15871453112926001</v>
      </c>
      <c r="P10" s="17">
        <v>0.20708148352519601</v>
      </c>
      <c r="Q10" s="17">
        <v>0.15802098004370199</v>
      </c>
      <c r="R10" s="17"/>
      <c r="S10" s="17">
        <v>0.152578482772839</v>
      </c>
      <c r="T10" s="17">
        <v>0.104674929159587</v>
      </c>
      <c r="U10" s="17">
        <v>0.19872310452194</v>
      </c>
      <c r="V10" s="17">
        <v>0.18716226014058701</v>
      </c>
      <c r="W10" s="17"/>
      <c r="X10" s="17">
        <v>0.167756748147563</v>
      </c>
      <c r="Y10" s="17">
        <v>0.185690859819305</v>
      </c>
      <c r="Z10" s="17">
        <v>0.174696224072659</v>
      </c>
      <c r="AA10" s="17"/>
      <c r="AB10" s="17">
        <v>0.15325285543129499</v>
      </c>
      <c r="AC10" s="17">
        <v>0.20045689636873101</v>
      </c>
      <c r="AD10" s="17"/>
      <c r="AE10" s="17">
        <v>0.201859919994863</v>
      </c>
      <c r="AF10" s="17">
        <v>0.16382669852600401</v>
      </c>
      <c r="AG10" s="17"/>
      <c r="AH10" s="17">
        <v>0.173367212095109</v>
      </c>
      <c r="AI10" s="17">
        <v>0.147793502171151</v>
      </c>
      <c r="AJ10" s="17"/>
      <c r="AK10" s="17">
        <v>0.24000965896538301</v>
      </c>
      <c r="AL10" s="17">
        <v>0.199420767470045</v>
      </c>
      <c r="AM10" s="17">
        <v>0.149296679508677</v>
      </c>
      <c r="AN10" s="17">
        <v>0.169886131009373</v>
      </c>
      <c r="AO10" s="17">
        <v>7.5909545206541099E-2</v>
      </c>
      <c r="AP10" s="17"/>
      <c r="AQ10" s="17">
        <v>0.12664226559004199</v>
      </c>
      <c r="AR10" s="17">
        <v>0.18379314314630801</v>
      </c>
      <c r="AS10" s="17"/>
      <c r="AT10" s="17">
        <v>0.115815232187921</v>
      </c>
      <c r="AU10" s="17">
        <v>0.19108992103229699</v>
      </c>
      <c r="AV10" s="17"/>
      <c r="AW10" s="17">
        <v>0.121998185230589</v>
      </c>
      <c r="AX10" s="17">
        <v>0.14125809639131201</v>
      </c>
      <c r="AY10" s="17">
        <v>0.28128188527381898</v>
      </c>
      <c r="AZ10" s="17">
        <v>0.138089684133062</v>
      </c>
      <c r="BA10" s="17">
        <v>0.231258485625917</v>
      </c>
      <c r="BB10" s="17"/>
      <c r="BC10" s="17">
        <v>0.18208268579597001</v>
      </c>
      <c r="BD10" s="17"/>
      <c r="BE10" s="17">
        <v>0.175366384732771</v>
      </c>
      <c r="BF10" s="17">
        <v>0.33570537910736198</v>
      </c>
      <c r="BG10" s="17">
        <v>0.14674723111845001</v>
      </c>
      <c r="BH10" s="17">
        <v>0.12449083518678999</v>
      </c>
      <c r="BI10" s="17"/>
      <c r="BJ10" s="17">
        <v>0.16243163310404601</v>
      </c>
      <c r="BK10" s="17"/>
      <c r="BL10" s="17">
        <v>0.16294888635521301</v>
      </c>
      <c r="BM10" s="17"/>
      <c r="BN10" s="17">
        <v>0.22588142631710101</v>
      </c>
      <c r="BO10" s="17"/>
      <c r="BP10" s="17">
        <v>0.17199898280383299</v>
      </c>
      <c r="BQ10" s="17">
        <v>0.222666054439385</v>
      </c>
    </row>
    <row r="11" spans="2:69" x14ac:dyDescent="0.35">
      <c r="B11" s="18" t="s">
        <v>139</v>
      </c>
      <c r="C11" s="17">
        <v>0.29350374982615801</v>
      </c>
      <c r="D11" s="17">
        <v>0.32226048126041401</v>
      </c>
      <c r="E11" s="17">
        <v>0.265996314155029</v>
      </c>
      <c r="F11" s="17"/>
      <c r="G11" s="17">
        <v>0.25494847319416297</v>
      </c>
      <c r="H11" s="17">
        <v>0.30870834361306099</v>
      </c>
      <c r="I11" s="17">
        <v>0.26333379718906103</v>
      </c>
      <c r="J11" s="17">
        <v>0.38690189348986298</v>
      </c>
      <c r="K11" s="17">
        <v>0.31477681384630202</v>
      </c>
      <c r="L11" s="17"/>
      <c r="M11" s="17">
        <v>0.30410137480030702</v>
      </c>
      <c r="N11" s="17">
        <v>0.31141698192247902</v>
      </c>
      <c r="O11" s="17">
        <v>0.33434290670107403</v>
      </c>
      <c r="P11" s="17">
        <v>0.279350450344726</v>
      </c>
      <c r="Q11" s="17">
        <v>0.21761805479612401</v>
      </c>
      <c r="R11" s="17"/>
      <c r="S11" s="17">
        <v>0.21006349728423299</v>
      </c>
      <c r="T11" s="17">
        <v>0.41682962108270699</v>
      </c>
      <c r="U11" s="17">
        <v>0.32812102484289801</v>
      </c>
      <c r="V11" s="17">
        <v>0.33656357246787799</v>
      </c>
      <c r="W11" s="17"/>
      <c r="X11" s="17">
        <v>0.34202712425658199</v>
      </c>
      <c r="Y11" s="17">
        <v>0.13889410533058</v>
      </c>
      <c r="Z11" s="17">
        <v>0.155734821037953</v>
      </c>
      <c r="AA11" s="17"/>
      <c r="AB11" s="17">
        <v>0.26096451437347101</v>
      </c>
      <c r="AC11" s="17">
        <v>0.34807767929262001</v>
      </c>
      <c r="AD11" s="17"/>
      <c r="AE11" s="17">
        <v>0.21048108666631701</v>
      </c>
      <c r="AF11" s="17">
        <v>0.31242192689128101</v>
      </c>
      <c r="AG11" s="17"/>
      <c r="AH11" s="17">
        <v>0.31525425782911298</v>
      </c>
      <c r="AI11" s="17">
        <v>0.273446268215012</v>
      </c>
      <c r="AJ11" s="17"/>
      <c r="AK11" s="17">
        <v>0.172953077775612</v>
      </c>
      <c r="AL11" s="17">
        <v>0.23547536188666199</v>
      </c>
      <c r="AM11" s="17">
        <v>0.31156270424968402</v>
      </c>
      <c r="AN11" s="17">
        <v>0.32473004778863501</v>
      </c>
      <c r="AO11" s="17">
        <v>0.50599347615913004</v>
      </c>
      <c r="AP11" s="17"/>
      <c r="AQ11" s="17">
        <v>0.289198612061428</v>
      </c>
      <c r="AR11" s="17">
        <v>0.29475981771799697</v>
      </c>
      <c r="AS11" s="17"/>
      <c r="AT11" s="17">
        <v>0.264145192373819</v>
      </c>
      <c r="AU11" s="17">
        <v>0.31164694310068503</v>
      </c>
      <c r="AV11" s="17"/>
      <c r="AW11" s="17">
        <v>0.33594759595311302</v>
      </c>
      <c r="AX11" s="17">
        <v>0.25419485560205501</v>
      </c>
      <c r="AY11" s="17">
        <v>0.32437215959419702</v>
      </c>
      <c r="AZ11" s="17">
        <v>0.41123028101323</v>
      </c>
      <c r="BA11" s="17">
        <v>7.21810660104555E-2</v>
      </c>
      <c r="BB11" s="17"/>
      <c r="BC11" s="17">
        <v>0.171186823877367</v>
      </c>
      <c r="BD11" s="17"/>
      <c r="BE11" s="17">
        <v>0.277410492630905</v>
      </c>
      <c r="BF11" s="17">
        <v>0.37540862281394599</v>
      </c>
      <c r="BG11" s="17">
        <v>0.34658092011678299</v>
      </c>
      <c r="BH11" s="17">
        <v>0.12982178263347899</v>
      </c>
      <c r="BI11" s="17"/>
      <c r="BJ11" s="17">
        <v>0.30626043402408798</v>
      </c>
      <c r="BK11" s="17"/>
      <c r="BL11" s="17">
        <v>0.31162359742506701</v>
      </c>
      <c r="BM11" s="17"/>
      <c r="BN11" s="17">
        <v>0.32611338025002101</v>
      </c>
      <c r="BO11" s="17"/>
      <c r="BP11" s="17">
        <v>0.275263529082029</v>
      </c>
      <c r="BQ11" s="17">
        <v>0.45694100561302697</v>
      </c>
    </row>
    <row r="12" spans="2:69" x14ac:dyDescent="0.35">
      <c r="B12" s="18" t="s">
        <v>140</v>
      </c>
      <c r="C12" s="17">
        <v>0.39639110393000998</v>
      </c>
      <c r="D12" s="17">
        <v>0.31600974486931599</v>
      </c>
      <c r="E12" s="17">
        <v>0.47328040786829301</v>
      </c>
      <c r="F12" s="17"/>
      <c r="G12" s="17">
        <v>0.46715393809481398</v>
      </c>
      <c r="H12" s="17">
        <v>0.37395814713554099</v>
      </c>
      <c r="I12" s="17">
        <v>0.463546134868008</v>
      </c>
      <c r="J12" s="17">
        <v>0.34204662316357198</v>
      </c>
      <c r="K12" s="17">
        <v>0.19330309960167999</v>
      </c>
      <c r="L12" s="17"/>
      <c r="M12" s="17">
        <v>0.38291887272651698</v>
      </c>
      <c r="N12" s="17">
        <v>0.44136041849074398</v>
      </c>
      <c r="O12" s="17">
        <v>0.277612910061596</v>
      </c>
      <c r="P12" s="17">
        <v>0.35681431542126202</v>
      </c>
      <c r="Q12" s="17">
        <v>0.48383057621747</v>
      </c>
      <c r="R12" s="17"/>
      <c r="S12" s="17">
        <v>0.42505883324180199</v>
      </c>
      <c r="T12" s="17">
        <v>0.28590318226093803</v>
      </c>
      <c r="U12" s="17">
        <v>0.36392433174085198</v>
      </c>
      <c r="V12" s="17">
        <v>0.37341211551081099</v>
      </c>
      <c r="W12" s="17"/>
      <c r="X12" s="17">
        <v>0.38245965309069502</v>
      </c>
      <c r="Y12" s="17">
        <v>0.539813300342316</v>
      </c>
      <c r="Z12" s="17">
        <v>0.33217561805774198</v>
      </c>
      <c r="AA12" s="17"/>
      <c r="AB12" s="17">
        <v>0.43950410320518102</v>
      </c>
      <c r="AC12" s="17">
        <v>0.32408314251672199</v>
      </c>
      <c r="AD12" s="17"/>
      <c r="AE12" s="17">
        <v>0.43293995019862502</v>
      </c>
      <c r="AF12" s="17">
        <v>0.38806280513881902</v>
      </c>
      <c r="AG12" s="17"/>
      <c r="AH12" s="17">
        <v>0.39472595213703399</v>
      </c>
      <c r="AI12" s="17">
        <v>0.50959474395076698</v>
      </c>
      <c r="AJ12" s="17"/>
      <c r="AK12" s="17">
        <v>0.48621082726187798</v>
      </c>
      <c r="AL12" s="17">
        <v>0.352689984727515</v>
      </c>
      <c r="AM12" s="17">
        <v>0.41179946010894802</v>
      </c>
      <c r="AN12" s="17">
        <v>0.41270371919955401</v>
      </c>
      <c r="AO12" s="17">
        <v>0.37607377147420701</v>
      </c>
      <c r="AP12" s="17"/>
      <c r="AQ12" s="17">
        <v>0.47148826554995898</v>
      </c>
      <c r="AR12" s="17">
        <v>0.37448074039837798</v>
      </c>
      <c r="AS12" s="17"/>
      <c r="AT12" s="17">
        <v>0.494613143097136</v>
      </c>
      <c r="AU12" s="17">
        <v>0.34950026590823102</v>
      </c>
      <c r="AV12" s="17"/>
      <c r="AW12" s="17">
        <v>0.37893730221633498</v>
      </c>
      <c r="AX12" s="17">
        <v>0.503602719836581</v>
      </c>
      <c r="AY12" s="17">
        <v>0.19712305809062</v>
      </c>
      <c r="AZ12" s="17">
        <v>0.39244851774093198</v>
      </c>
      <c r="BA12" s="17">
        <v>0.59463855879190997</v>
      </c>
      <c r="BB12" s="17"/>
      <c r="BC12" s="17">
        <v>0.544722451587625</v>
      </c>
      <c r="BD12" s="17"/>
      <c r="BE12" s="17">
        <v>0.42652245421152701</v>
      </c>
      <c r="BF12" s="17">
        <v>8.3082762304832303E-2</v>
      </c>
      <c r="BG12" s="17">
        <v>0.42665699056489498</v>
      </c>
      <c r="BH12" s="17">
        <v>0.62720717971219997</v>
      </c>
      <c r="BI12" s="17"/>
      <c r="BJ12" s="17">
        <v>0.37906795325535803</v>
      </c>
      <c r="BK12" s="17"/>
      <c r="BL12" s="17">
        <v>0.39669834821023198</v>
      </c>
      <c r="BM12" s="17"/>
      <c r="BN12" s="17">
        <v>0.384378754628667</v>
      </c>
      <c r="BO12" s="17"/>
      <c r="BP12" s="17">
        <v>0.41661018721471499</v>
      </c>
      <c r="BQ12" s="17">
        <v>0.23301297576598101</v>
      </c>
    </row>
    <row r="13" spans="2:69" x14ac:dyDescent="0.35">
      <c r="B13" s="18" t="s">
        <v>141</v>
      </c>
      <c r="C13" s="19">
        <v>4.0841651212902098E-2</v>
      </c>
      <c r="D13" s="19">
        <v>3.6586328702436798E-2</v>
      </c>
      <c r="E13" s="19">
        <v>4.4912107220190199E-2</v>
      </c>
      <c r="F13" s="19"/>
      <c r="G13" s="19">
        <v>5.9842250983112501E-2</v>
      </c>
      <c r="H13" s="19">
        <v>6.1890625402622503E-2</v>
      </c>
      <c r="I13" s="19">
        <v>2.78351119690925E-2</v>
      </c>
      <c r="J13" s="19">
        <v>0</v>
      </c>
      <c r="K13" s="19">
        <v>3.2892355664629801E-2</v>
      </c>
      <c r="L13" s="19"/>
      <c r="M13" s="19">
        <v>0</v>
      </c>
      <c r="N13" s="19">
        <v>2.0825114117237802E-2</v>
      </c>
      <c r="O13" s="19">
        <v>6.9809729102229198E-2</v>
      </c>
      <c r="P13" s="19">
        <v>7.6954649825002497E-2</v>
      </c>
      <c r="Q13" s="19">
        <v>3.5856184749606501E-2</v>
      </c>
      <c r="R13" s="19"/>
      <c r="S13" s="19">
        <v>6.35371156070281E-2</v>
      </c>
      <c r="T13" s="19">
        <v>3.6475312747862303E-2</v>
      </c>
      <c r="U13" s="19">
        <v>4.5096670785393402E-2</v>
      </c>
      <c r="V13" s="19">
        <v>1.6279384706441601E-2</v>
      </c>
      <c r="W13" s="19"/>
      <c r="X13" s="19">
        <v>4.4777290446878101E-2</v>
      </c>
      <c r="Y13" s="19">
        <v>5.6614586964580403E-2</v>
      </c>
      <c r="Z13" s="19">
        <v>0</v>
      </c>
      <c r="AA13" s="19"/>
      <c r="AB13" s="19">
        <v>5.0754079279758398E-2</v>
      </c>
      <c r="AC13" s="19">
        <v>2.4216793786594099E-2</v>
      </c>
      <c r="AD13" s="19"/>
      <c r="AE13" s="19">
        <v>8.4999787904784102E-2</v>
      </c>
      <c r="AF13" s="19">
        <v>3.0779441485968E-2</v>
      </c>
      <c r="AG13" s="19"/>
      <c r="AH13" s="19">
        <v>4.9724020048179003E-2</v>
      </c>
      <c r="AI13" s="19">
        <v>2.24905195786319E-2</v>
      </c>
      <c r="AJ13" s="19"/>
      <c r="AK13" s="19">
        <v>0</v>
      </c>
      <c r="AL13" s="19">
        <v>5.5864408716708801E-2</v>
      </c>
      <c r="AM13" s="19">
        <v>4.6022929461151003E-2</v>
      </c>
      <c r="AN13" s="19">
        <v>4.3635346649675298E-2</v>
      </c>
      <c r="AO13" s="19">
        <v>0</v>
      </c>
      <c r="AP13" s="19"/>
      <c r="AQ13" s="19">
        <v>6.9651148904763399E-2</v>
      </c>
      <c r="AR13" s="19">
        <v>3.2436186159683397E-2</v>
      </c>
      <c r="AS13" s="19"/>
      <c r="AT13" s="19">
        <v>4.89629466322535E-2</v>
      </c>
      <c r="AU13" s="19">
        <v>3.7507965403054497E-2</v>
      </c>
      <c r="AV13" s="19"/>
      <c r="AW13" s="19">
        <v>7.4249549462584399E-2</v>
      </c>
      <c r="AX13" s="19">
        <v>6.5112121582100002E-2</v>
      </c>
      <c r="AY13" s="19">
        <v>0</v>
      </c>
      <c r="AZ13" s="19">
        <v>5.8231517112776403E-2</v>
      </c>
      <c r="BA13" s="19">
        <v>0</v>
      </c>
      <c r="BB13" s="19"/>
      <c r="BC13" s="19">
        <v>0</v>
      </c>
      <c r="BD13" s="19"/>
      <c r="BE13" s="19">
        <v>6.5489365772337604E-2</v>
      </c>
      <c r="BF13" s="19">
        <v>0</v>
      </c>
      <c r="BG13" s="19">
        <v>5.5875716744301501E-2</v>
      </c>
      <c r="BH13" s="19">
        <v>0</v>
      </c>
      <c r="BI13" s="19"/>
      <c r="BJ13" s="19">
        <v>4.3177974898280701E-2</v>
      </c>
      <c r="BK13" s="19"/>
      <c r="BL13" s="19">
        <v>2.1445755781062802E-2</v>
      </c>
      <c r="BM13" s="19"/>
      <c r="BN13" s="19">
        <v>2.59409164617312E-2</v>
      </c>
      <c r="BO13" s="19"/>
      <c r="BP13" s="19">
        <v>3.0823221987048201E-2</v>
      </c>
      <c r="BQ13" s="19">
        <v>2.3714962828869202E-2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513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923</v>
      </c>
      <c r="D7" s="10">
        <v>501</v>
      </c>
      <c r="E7" s="10">
        <v>421</v>
      </c>
      <c r="F7" s="10"/>
      <c r="G7" s="10">
        <v>291</v>
      </c>
      <c r="H7" s="10">
        <v>218</v>
      </c>
      <c r="I7" s="10">
        <v>182</v>
      </c>
      <c r="J7" s="10">
        <v>147</v>
      </c>
      <c r="K7" s="10">
        <v>85</v>
      </c>
      <c r="L7" s="10"/>
      <c r="M7" s="10">
        <v>88</v>
      </c>
      <c r="N7" s="10">
        <v>356</v>
      </c>
      <c r="O7" s="10">
        <v>174</v>
      </c>
      <c r="P7" s="10">
        <v>128</v>
      </c>
      <c r="Q7" s="10">
        <v>177</v>
      </c>
      <c r="R7" s="10"/>
      <c r="S7" s="10">
        <v>179</v>
      </c>
      <c r="T7" s="10">
        <v>202</v>
      </c>
      <c r="U7" s="10">
        <v>148</v>
      </c>
      <c r="V7" s="10">
        <v>234</v>
      </c>
      <c r="W7" s="10"/>
      <c r="X7" s="10">
        <v>730</v>
      </c>
      <c r="Y7" s="10">
        <v>112</v>
      </c>
      <c r="Z7" s="10">
        <v>81</v>
      </c>
      <c r="AA7" s="10"/>
      <c r="AB7" s="10">
        <v>637</v>
      </c>
      <c r="AC7" s="10">
        <v>286</v>
      </c>
      <c r="AD7" s="10"/>
      <c r="AE7" s="10">
        <v>173</v>
      </c>
      <c r="AF7" s="10">
        <v>749</v>
      </c>
      <c r="AG7" s="10"/>
      <c r="AH7" s="10">
        <v>732</v>
      </c>
      <c r="AI7" s="10">
        <v>131</v>
      </c>
      <c r="AJ7" s="10"/>
      <c r="AK7" s="10">
        <v>95</v>
      </c>
      <c r="AL7" s="10">
        <v>270</v>
      </c>
      <c r="AM7" s="10">
        <v>326</v>
      </c>
      <c r="AN7" s="10">
        <v>163</v>
      </c>
      <c r="AO7" s="10">
        <v>69</v>
      </c>
      <c r="AP7" s="10"/>
      <c r="AQ7" s="10">
        <v>210</v>
      </c>
      <c r="AR7" s="10">
        <v>713</v>
      </c>
      <c r="AS7" s="10"/>
      <c r="AT7" s="10">
        <v>307</v>
      </c>
      <c r="AU7" s="10">
        <v>597</v>
      </c>
      <c r="AV7" s="10"/>
      <c r="AW7" s="10">
        <v>70</v>
      </c>
      <c r="AX7" s="10">
        <v>359</v>
      </c>
      <c r="AY7" s="10">
        <v>199</v>
      </c>
      <c r="AZ7" s="10">
        <v>101</v>
      </c>
      <c r="BA7" s="10">
        <v>109</v>
      </c>
      <c r="BB7" s="10"/>
      <c r="BC7" s="10">
        <v>272</v>
      </c>
      <c r="BD7" s="10"/>
      <c r="BE7" s="10">
        <v>313</v>
      </c>
      <c r="BF7" s="10">
        <v>116</v>
      </c>
      <c r="BG7" s="10">
        <v>108</v>
      </c>
      <c r="BH7" s="10">
        <v>194</v>
      </c>
      <c r="BI7" s="10"/>
      <c r="BJ7" s="10">
        <v>798</v>
      </c>
      <c r="BK7" s="10"/>
      <c r="BL7" s="10">
        <v>518</v>
      </c>
      <c r="BM7" s="10"/>
      <c r="BN7" s="10">
        <v>205</v>
      </c>
      <c r="BO7" s="10"/>
      <c r="BP7" s="10">
        <v>763</v>
      </c>
      <c r="BQ7" s="10">
        <v>143</v>
      </c>
    </row>
    <row r="8" spans="2:69" ht="30" customHeight="1" x14ac:dyDescent="0.35">
      <c r="B8" s="11" t="s">
        <v>20</v>
      </c>
      <c r="C8" s="11">
        <v>923</v>
      </c>
      <c r="D8" s="11">
        <v>424</v>
      </c>
      <c r="E8" s="11">
        <v>498</v>
      </c>
      <c r="F8" s="11"/>
      <c r="G8" s="11">
        <v>252</v>
      </c>
      <c r="H8" s="11">
        <v>212</v>
      </c>
      <c r="I8" s="11">
        <v>204</v>
      </c>
      <c r="J8" s="11">
        <v>131</v>
      </c>
      <c r="K8" s="11">
        <v>125</v>
      </c>
      <c r="L8" s="11"/>
      <c r="M8" s="11">
        <v>84</v>
      </c>
      <c r="N8" s="11">
        <v>368</v>
      </c>
      <c r="O8" s="11">
        <v>186</v>
      </c>
      <c r="P8" s="11">
        <v>127</v>
      </c>
      <c r="Q8" s="11">
        <v>158</v>
      </c>
      <c r="R8" s="11"/>
      <c r="S8" s="11">
        <v>193</v>
      </c>
      <c r="T8" s="11">
        <v>205</v>
      </c>
      <c r="U8" s="11">
        <v>150</v>
      </c>
      <c r="V8" s="11">
        <v>219</v>
      </c>
      <c r="W8" s="11"/>
      <c r="X8" s="11">
        <v>707</v>
      </c>
      <c r="Y8" s="11">
        <v>117</v>
      </c>
      <c r="Z8" s="11">
        <v>99</v>
      </c>
      <c r="AA8" s="11"/>
      <c r="AB8" s="11">
        <v>620</v>
      </c>
      <c r="AC8" s="11">
        <v>303</v>
      </c>
      <c r="AD8" s="11"/>
      <c r="AE8" s="11">
        <v>162</v>
      </c>
      <c r="AF8" s="11">
        <v>761</v>
      </c>
      <c r="AG8" s="11"/>
      <c r="AH8" s="11">
        <v>720</v>
      </c>
      <c r="AI8" s="11">
        <v>127</v>
      </c>
      <c r="AJ8" s="11"/>
      <c r="AK8" s="11">
        <v>99</v>
      </c>
      <c r="AL8" s="11">
        <v>270</v>
      </c>
      <c r="AM8" s="11">
        <v>325</v>
      </c>
      <c r="AN8" s="11">
        <v>159</v>
      </c>
      <c r="AO8" s="11">
        <v>70</v>
      </c>
      <c r="AP8" s="11"/>
      <c r="AQ8" s="11">
        <v>196</v>
      </c>
      <c r="AR8" s="11">
        <v>727</v>
      </c>
      <c r="AS8" s="11"/>
      <c r="AT8" s="11">
        <v>291</v>
      </c>
      <c r="AU8" s="11">
        <v>615</v>
      </c>
      <c r="AV8" s="11"/>
      <c r="AW8" s="11">
        <v>67</v>
      </c>
      <c r="AX8" s="11">
        <v>360</v>
      </c>
      <c r="AY8" s="11">
        <v>200</v>
      </c>
      <c r="AZ8" s="11">
        <v>104</v>
      </c>
      <c r="BA8" s="11">
        <v>102</v>
      </c>
      <c r="BB8" s="11"/>
      <c r="BC8" s="11">
        <v>263</v>
      </c>
      <c r="BD8" s="11"/>
      <c r="BE8" s="11">
        <v>312</v>
      </c>
      <c r="BF8" s="11">
        <v>120</v>
      </c>
      <c r="BG8" s="11">
        <v>114</v>
      </c>
      <c r="BH8" s="11">
        <v>185</v>
      </c>
      <c r="BI8" s="11"/>
      <c r="BJ8" s="11">
        <v>798</v>
      </c>
      <c r="BK8" s="11"/>
      <c r="BL8" s="11">
        <v>509</v>
      </c>
      <c r="BM8" s="11"/>
      <c r="BN8" s="11">
        <v>203</v>
      </c>
      <c r="BO8" s="11"/>
      <c r="BP8" s="11">
        <v>770</v>
      </c>
      <c r="BQ8" s="11">
        <v>135</v>
      </c>
    </row>
    <row r="9" spans="2:69" ht="29" x14ac:dyDescent="0.35">
      <c r="B9" s="18" t="s">
        <v>506</v>
      </c>
      <c r="C9" s="17">
        <v>0.510334423647121</v>
      </c>
      <c r="D9" s="17">
        <v>0.466214271850319</v>
      </c>
      <c r="E9" s="17">
        <v>0.54696801268304795</v>
      </c>
      <c r="F9" s="17"/>
      <c r="G9" s="17">
        <v>0.49424666952575902</v>
      </c>
      <c r="H9" s="17">
        <v>0.56554781226490702</v>
      </c>
      <c r="I9" s="17">
        <v>0.47567915764848001</v>
      </c>
      <c r="J9" s="17">
        <v>0.49964465900102101</v>
      </c>
      <c r="K9" s="17">
        <v>0.51696878316663297</v>
      </c>
      <c r="L9" s="17"/>
      <c r="M9" s="17">
        <v>0.44375344095172597</v>
      </c>
      <c r="N9" s="17">
        <v>0.50932523903155502</v>
      </c>
      <c r="O9" s="17">
        <v>0.50501059852748398</v>
      </c>
      <c r="P9" s="17">
        <v>0.47416773380812499</v>
      </c>
      <c r="Q9" s="17">
        <v>0.58336927108401504</v>
      </c>
      <c r="R9" s="17"/>
      <c r="S9" s="17">
        <v>0.64439624431513498</v>
      </c>
      <c r="T9" s="17">
        <v>0.52912078884498703</v>
      </c>
      <c r="U9" s="17">
        <v>0.497696689887003</v>
      </c>
      <c r="V9" s="17">
        <v>0.39022789396879198</v>
      </c>
      <c r="W9" s="17"/>
      <c r="X9" s="17">
        <v>0.48303054971676102</v>
      </c>
      <c r="Y9" s="17">
        <v>0.49957727411223601</v>
      </c>
      <c r="Z9" s="17">
        <v>0.71756140877893604</v>
      </c>
      <c r="AA9" s="17"/>
      <c r="AB9" s="17">
        <v>0.55476132648239895</v>
      </c>
      <c r="AC9" s="17">
        <v>0.41947143959411598</v>
      </c>
      <c r="AD9" s="17"/>
      <c r="AE9" s="17">
        <v>0.49385906605341401</v>
      </c>
      <c r="AF9" s="17">
        <v>0.51429023797933304</v>
      </c>
      <c r="AG9" s="17"/>
      <c r="AH9" s="17">
        <v>0.48258714337758202</v>
      </c>
      <c r="AI9" s="17">
        <v>0.63205525018435205</v>
      </c>
      <c r="AJ9" s="17"/>
      <c r="AK9" s="17">
        <v>0.52988004697341196</v>
      </c>
      <c r="AL9" s="17">
        <v>0.50016747414474805</v>
      </c>
      <c r="AM9" s="17">
        <v>0.52604787352875504</v>
      </c>
      <c r="AN9" s="17">
        <v>0.48829998688800902</v>
      </c>
      <c r="AO9" s="17">
        <v>0.499166161986134</v>
      </c>
      <c r="AP9" s="17"/>
      <c r="AQ9" s="17">
        <v>0.47777058217593399</v>
      </c>
      <c r="AR9" s="17">
        <v>0.51910867505063896</v>
      </c>
      <c r="AS9" s="17"/>
      <c r="AT9" s="17">
        <v>0.48220318755599201</v>
      </c>
      <c r="AU9" s="17">
        <v>0.52826008872519004</v>
      </c>
      <c r="AV9" s="17"/>
      <c r="AW9" s="17">
        <v>0.49587973127955398</v>
      </c>
      <c r="AX9" s="17">
        <v>0.498667795569255</v>
      </c>
      <c r="AY9" s="17">
        <v>0.52715509800986904</v>
      </c>
      <c r="AZ9" s="17">
        <v>0.58031689652356999</v>
      </c>
      <c r="BA9" s="17">
        <v>0.53270860468472803</v>
      </c>
      <c r="BB9" s="17"/>
      <c r="BC9" s="17">
        <v>0.55757128379771004</v>
      </c>
      <c r="BD9" s="17"/>
      <c r="BE9" s="17">
        <v>0.491242316075298</v>
      </c>
      <c r="BF9" s="17">
        <v>0.466796409280472</v>
      </c>
      <c r="BG9" s="17">
        <v>0.54701097139737798</v>
      </c>
      <c r="BH9" s="17">
        <v>0.60573302487545699</v>
      </c>
      <c r="BI9" s="17"/>
      <c r="BJ9" s="17">
        <v>0.51378752088337198</v>
      </c>
      <c r="BK9" s="17"/>
      <c r="BL9" s="17">
        <v>0.48351162689323401</v>
      </c>
      <c r="BM9" s="17"/>
      <c r="BN9" s="17">
        <v>0.449240929745092</v>
      </c>
      <c r="BO9" s="17"/>
      <c r="BP9" s="17">
        <v>0.56415353777278199</v>
      </c>
      <c r="BQ9" s="17">
        <v>0.24544319895295899</v>
      </c>
    </row>
    <row r="10" spans="2:69" ht="29" x14ac:dyDescent="0.35">
      <c r="B10" s="18" t="s">
        <v>507</v>
      </c>
      <c r="C10" s="17">
        <v>0.39555242112033001</v>
      </c>
      <c r="D10" s="17">
        <v>0.43186705270679099</v>
      </c>
      <c r="E10" s="17">
        <v>0.36538493149003198</v>
      </c>
      <c r="F10" s="17"/>
      <c r="G10" s="17">
        <v>0.41157819116203698</v>
      </c>
      <c r="H10" s="17">
        <v>0.35608762357566698</v>
      </c>
      <c r="I10" s="17">
        <v>0.436687722991977</v>
      </c>
      <c r="J10" s="17">
        <v>0.35320155308081702</v>
      </c>
      <c r="K10" s="17">
        <v>0.40746258617374997</v>
      </c>
      <c r="L10" s="17"/>
      <c r="M10" s="17">
        <v>0.38995530389053201</v>
      </c>
      <c r="N10" s="17">
        <v>0.41562495468654198</v>
      </c>
      <c r="O10" s="17">
        <v>0.37899309125486302</v>
      </c>
      <c r="P10" s="17">
        <v>0.45837217550054699</v>
      </c>
      <c r="Q10" s="17">
        <v>0.32075611842927598</v>
      </c>
      <c r="R10" s="17"/>
      <c r="S10" s="17">
        <v>0.30128647194909502</v>
      </c>
      <c r="T10" s="17">
        <v>0.391190328335697</v>
      </c>
      <c r="U10" s="17">
        <v>0.40654902737960802</v>
      </c>
      <c r="V10" s="17">
        <v>0.48761596126815898</v>
      </c>
      <c r="W10" s="17"/>
      <c r="X10" s="17">
        <v>0.41913645342296002</v>
      </c>
      <c r="Y10" s="17">
        <v>0.38444077009313998</v>
      </c>
      <c r="Z10" s="17">
        <v>0.24071367549964101</v>
      </c>
      <c r="AA10" s="17"/>
      <c r="AB10" s="17">
        <v>0.36669954655562698</v>
      </c>
      <c r="AC10" s="17">
        <v>0.45456302312372199</v>
      </c>
      <c r="AD10" s="17"/>
      <c r="AE10" s="17">
        <v>0.40596975153220599</v>
      </c>
      <c r="AF10" s="17">
        <v>0.393678684400248</v>
      </c>
      <c r="AG10" s="17"/>
      <c r="AH10" s="17">
        <v>0.40968325984978199</v>
      </c>
      <c r="AI10" s="17">
        <v>0.32575024188660101</v>
      </c>
      <c r="AJ10" s="17"/>
      <c r="AK10" s="17">
        <v>0.37439314332691198</v>
      </c>
      <c r="AL10" s="17">
        <v>0.40621428488205102</v>
      </c>
      <c r="AM10" s="17">
        <v>0.38166385770229999</v>
      </c>
      <c r="AN10" s="17">
        <v>0.41638289479802998</v>
      </c>
      <c r="AO10" s="17">
        <v>0.40140491440442599</v>
      </c>
      <c r="AP10" s="17"/>
      <c r="AQ10" s="17">
        <v>0.42091555720499901</v>
      </c>
      <c r="AR10" s="17">
        <v>0.38871838304821099</v>
      </c>
      <c r="AS10" s="17"/>
      <c r="AT10" s="17">
        <v>0.41531013218018797</v>
      </c>
      <c r="AU10" s="17">
        <v>0.38368795533404698</v>
      </c>
      <c r="AV10" s="17"/>
      <c r="AW10" s="17">
        <v>0.43767030479475499</v>
      </c>
      <c r="AX10" s="17">
        <v>0.38023922540593802</v>
      </c>
      <c r="AY10" s="17">
        <v>0.37959114293514301</v>
      </c>
      <c r="AZ10" s="17">
        <v>0.37943579108596098</v>
      </c>
      <c r="BA10" s="17">
        <v>0.417693833891846</v>
      </c>
      <c r="BB10" s="17"/>
      <c r="BC10" s="17">
        <v>0.36457392028973701</v>
      </c>
      <c r="BD10" s="17"/>
      <c r="BE10" s="17">
        <v>0.40202766413910401</v>
      </c>
      <c r="BF10" s="17">
        <v>0.43137786769763697</v>
      </c>
      <c r="BG10" s="17">
        <v>0.39446982699673599</v>
      </c>
      <c r="BH10" s="17">
        <v>0.32184794637483999</v>
      </c>
      <c r="BI10" s="17"/>
      <c r="BJ10" s="17">
        <v>0.394657613014535</v>
      </c>
      <c r="BK10" s="17"/>
      <c r="BL10" s="17">
        <v>0.40413019558282098</v>
      </c>
      <c r="BM10" s="17"/>
      <c r="BN10" s="17">
        <v>0.43423518390243598</v>
      </c>
      <c r="BO10" s="17"/>
      <c r="BP10" s="17">
        <v>0.36784799096675702</v>
      </c>
      <c r="BQ10" s="17">
        <v>0.53025404406551702</v>
      </c>
    </row>
    <row r="11" spans="2:69" ht="29" x14ac:dyDescent="0.35">
      <c r="B11" s="18" t="s">
        <v>508</v>
      </c>
      <c r="C11" s="17">
        <v>3.26846702495103E-2</v>
      </c>
      <c r="D11" s="17">
        <v>4.2028983201384998E-2</v>
      </c>
      <c r="E11" s="17">
        <v>2.47842211724397E-2</v>
      </c>
      <c r="F11" s="17"/>
      <c r="G11" s="17">
        <v>2.2564561836194898E-2</v>
      </c>
      <c r="H11" s="17">
        <v>3.2585153737939798E-2</v>
      </c>
      <c r="I11" s="17">
        <v>4.2726369692744397E-2</v>
      </c>
      <c r="J11" s="17">
        <v>3.2241591224373797E-2</v>
      </c>
      <c r="K11" s="17">
        <v>3.73524432214484E-2</v>
      </c>
      <c r="L11" s="17"/>
      <c r="M11" s="17">
        <v>4.6196669429932002E-2</v>
      </c>
      <c r="N11" s="17">
        <v>3.0473694485453898E-2</v>
      </c>
      <c r="O11" s="17">
        <v>3.5828191804659501E-2</v>
      </c>
      <c r="P11" s="17">
        <v>2.9723857383301099E-2</v>
      </c>
      <c r="Q11" s="17">
        <v>2.93412462234218E-2</v>
      </c>
      <c r="R11" s="17"/>
      <c r="S11" s="17">
        <v>2.1366694377116E-2</v>
      </c>
      <c r="T11" s="17">
        <v>6.5590588371654598E-3</v>
      </c>
      <c r="U11" s="17">
        <v>4.6835520377736098E-2</v>
      </c>
      <c r="V11" s="17">
        <v>4.2969687635424303E-2</v>
      </c>
      <c r="W11" s="17"/>
      <c r="X11" s="17">
        <v>3.6997245318781999E-2</v>
      </c>
      <c r="Y11" s="17">
        <v>2.6245500363281299E-2</v>
      </c>
      <c r="Z11" s="17">
        <v>9.5887682530763404E-3</v>
      </c>
      <c r="AA11" s="17"/>
      <c r="AB11" s="17">
        <v>2.74723657989231E-2</v>
      </c>
      <c r="AC11" s="17">
        <v>4.33450022994194E-2</v>
      </c>
      <c r="AD11" s="17"/>
      <c r="AE11" s="17">
        <v>4.4404607815868601E-2</v>
      </c>
      <c r="AF11" s="17">
        <v>3.02163897233063E-2</v>
      </c>
      <c r="AG11" s="17"/>
      <c r="AH11" s="17">
        <v>3.89332126820627E-2</v>
      </c>
      <c r="AI11" s="17">
        <v>1.1597064755128301E-2</v>
      </c>
      <c r="AJ11" s="17"/>
      <c r="AK11" s="17">
        <v>5.4856178648778897E-2</v>
      </c>
      <c r="AL11" s="17">
        <v>1.86255216742581E-2</v>
      </c>
      <c r="AM11" s="17">
        <v>3.3027363785056198E-2</v>
      </c>
      <c r="AN11" s="17">
        <v>4.0511661073587599E-2</v>
      </c>
      <c r="AO11" s="17">
        <v>3.6069847964717003E-2</v>
      </c>
      <c r="AP11" s="17"/>
      <c r="AQ11" s="17">
        <v>3.5928233955512402E-2</v>
      </c>
      <c r="AR11" s="17">
        <v>3.1810699547221703E-2</v>
      </c>
      <c r="AS11" s="17"/>
      <c r="AT11" s="17">
        <v>3.2739496969183199E-2</v>
      </c>
      <c r="AU11" s="17">
        <v>3.3615064690815301E-2</v>
      </c>
      <c r="AV11" s="17"/>
      <c r="AW11" s="17">
        <v>2.2098942549761601E-2</v>
      </c>
      <c r="AX11" s="17">
        <v>3.9783281672034897E-2</v>
      </c>
      <c r="AY11" s="17">
        <v>3.1713338486480398E-2</v>
      </c>
      <c r="AZ11" s="17">
        <v>8.0005315906990001E-3</v>
      </c>
      <c r="BA11" s="17">
        <v>3.21904649409539E-2</v>
      </c>
      <c r="BB11" s="17"/>
      <c r="BC11" s="17">
        <v>3.8504596164660398E-2</v>
      </c>
      <c r="BD11" s="17"/>
      <c r="BE11" s="17">
        <v>3.9024046075605202E-2</v>
      </c>
      <c r="BF11" s="17">
        <v>4.4356482989924603E-2</v>
      </c>
      <c r="BG11" s="17">
        <v>1.91753224243854E-2</v>
      </c>
      <c r="BH11" s="17">
        <v>2.8274347979362301E-2</v>
      </c>
      <c r="BI11" s="17"/>
      <c r="BJ11" s="17">
        <v>3.0578011266982199E-2</v>
      </c>
      <c r="BK11" s="17"/>
      <c r="BL11" s="17">
        <v>3.94760587378329E-2</v>
      </c>
      <c r="BM11" s="17"/>
      <c r="BN11" s="17">
        <v>4.7802325548057203E-2</v>
      </c>
      <c r="BO11" s="17"/>
      <c r="BP11" s="17">
        <v>2.1507734920996099E-2</v>
      </c>
      <c r="BQ11" s="17">
        <v>9.2497395153271697E-2</v>
      </c>
    </row>
    <row r="12" spans="2:69" ht="29" x14ac:dyDescent="0.35">
      <c r="B12" s="18" t="s">
        <v>509</v>
      </c>
      <c r="C12" s="17">
        <v>9.2330583556051206E-3</v>
      </c>
      <c r="D12" s="17">
        <v>1.2093930891318201E-2</v>
      </c>
      <c r="E12" s="17">
        <v>6.8126978342473001E-3</v>
      </c>
      <c r="F12" s="17"/>
      <c r="G12" s="17">
        <v>1.5360009915632499E-2</v>
      </c>
      <c r="H12" s="17">
        <v>3.9332831898209802E-3</v>
      </c>
      <c r="I12" s="17">
        <v>4.6677020697333304E-3</v>
      </c>
      <c r="J12" s="17">
        <v>1.19051743278943E-2</v>
      </c>
      <c r="K12" s="17">
        <v>1.0503180043589201E-2</v>
      </c>
      <c r="L12" s="17"/>
      <c r="M12" s="17">
        <v>1.23732403343692E-2</v>
      </c>
      <c r="N12" s="17">
        <v>9.6434173464590295E-3</v>
      </c>
      <c r="O12" s="17">
        <v>1.1552200936018E-2</v>
      </c>
      <c r="P12" s="17">
        <v>5.7825879774955399E-3</v>
      </c>
      <c r="Q12" s="17">
        <v>6.6597955579174896E-3</v>
      </c>
      <c r="R12" s="17"/>
      <c r="S12" s="17">
        <v>0</v>
      </c>
      <c r="T12" s="17">
        <v>5.0663293682629996E-3</v>
      </c>
      <c r="U12" s="17">
        <v>1.43115303718727E-2</v>
      </c>
      <c r="V12" s="17">
        <v>1.6264315533670502E-2</v>
      </c>
      <c r="W12" s="17"/>
      <c r="X12" s="17">
        <v>8.7365684300987796E-3</v>
      </c>
      <c r="Y12" s="17">
        <v>8.8608720874400297E-3</v>
      </c>
      <c r="Z12" s="17">
        <v>1.3210302727918099E-2</v>
      </c>
      <c r="AA12" s="17"/>
      <c r="AB12" s="17">
        <v>7.1635234006308104E-3</v>
      </c>
      <c r="AC12" s="17">
        <v>1.3465721665676E-2</v>
      </c>
      <c r="AD12" s="17"/>
      <c r="AE12" s="17">
        <v>4.53442416946235E-3</v>
      </c>
      <c r="AF12" s="17">
        <v>1.0242130756612899E-2</v>
      </c>
      <c r="AG12" s="17"/>
      <c r="AH12" s="17">
        <v>8.6951375747615408E-3</v>
      </c>
      <c r="AI12" s="17">
        <v>7.5069961443686604E-3</v>
      </c>
      <c r="AJ12" s="17"/>
      <c r="AK12" s="17">
        <v>0</v>
      </c>
      <c r="AL12" s="17">
        <v>1.41345317165428E-2</v>
      </c>
      <c r="AM12" s="17">
        <v>1.2246816987722099E-2</v>
      </c>
      <c r="AN12" s="17">
        <v>4.6131697989038904E-3</v>
      </c>
      <c r="AO12" s="17">
        <v>0</v>
      </c>
      <c r="AP12" s="17"/>
      <c r="AQ12" s="17">
        <v>4.2490343321836196E-3</v>
      </c>
      <c r="AR12" s="17">
        <v>1.0575992045457601E-2</v>
      </c>
      <c r="AS12" s="17"/>
      <c r="AT12" s="17">
        <v>6.4910846739460798E-3</v>
      </c>
      <c r="AU12" s="17">
        <v>1.07995066755218E-2</v>
      </c>
      <c r="AV12" s="17"/>
      <c r="AW12" s="17">
        <v>0</v>
      </c>
      <c r="AX12" s="17">
        <v>6.3808184935740704E-3</v>
      </c>
      <c r="AY12" s="17">
        <v>9.9446715907084808E-3</v>
      </c>
      <c r="AZ12" s="17">
        <v>0</v>
      </c>
      <c r="BA12" s="17">
        <v>8.1252587485848692E-3</v>
      </c>
      <c r="BB12" s="17"/>
      <c r="BC12" s="17">
        <v>6.1230629752062303E-3</v>
      </c>
      <c r="BD12" s="17"/>
      <c r="BE12" s="17">
        <v>4.85047384380891E-3</v>
      </c>
      <c r="BF12" s="17">
        <v>0</v>
      </c>
      <c r="BG12" s="17">
        <v>8.3669521658516592E-3</v>
      </c>
      <c r="BH12" s="17">
        <v>1.4367995153067799E-2</v>
      </c>
      <c r="BI12" s="17"/>
      <c r="BJ12" s="17">
        <v>8.1189558183154195E-3</v>
      </c>
      <c r="BK12" s="17"/>
      <c r="BL12" s="17">
        <v>1.3272447865171601E-2</v>
      </c>
      <c r="BM12" s="17"/>
      <c r="BN12" s="17">
        <v>1.4161076940579199E-2</v>
      </c>
      <c r="BO12" s="17"/>
      <c r="BP12" s="17">
        <v>4.97162754713237E-3</v>
      </c>
      <c r="BQ12" s="17">
        <v>3.4727520554770602E-2</v>
      </c>
    </row>
    <row r="13" spans="2:69" ht="29" x14ac:dyDescent="0.35">
      <c r="B13" s="18" t="s">
        <v>510</v>
      </c>
      <c r="C13" s="17">
        <v>3.44095965343253E-2</v>
      </c>
      <c r="D13" s="17">
        <v>3.4826916591599401E-2</v>
      </c>
      <c r="E13" s="17">
        <v>3.4122514789750903E-2</v>
      </c>
      <c r="F13" s="17"/>
      <c r="G13" s="17">
        <v>3.1652071652571799E-2</v>
      </c>
      <c r="H13" s="17">
        <v>2.1199540859067001E-2</v>
      </c>
      <c r="I13" s="17">
        <v>3.1893471737325603E-2</v>
      </c>
      <c r="J13" s="17">
        <v>7.7713294660138696E-2</v>
      </c>
      <c r="K13" s="17">
        <v>2.1006360087178402E-2</v>
      </c>
      <c r="L13" s="17"/>
      <c r="M13" s="17">
        <v>5.2363152932758901E-2</v>
      </c>
      <c r="N13" s="17">
        <v>2.6148804118351399E-2</v>
      </c>
      <c r="O13" s="17">
        <v>4.6203334190381397E-2</v>
      </c>
      <c r="P13" s="17">
        <v>2.26712640339399E-2</v>
      </c>
      <c r="Q13" s="17">
        <v>3.9697590488929103E-2</v>
      </c>
      <c r="R13" s="17"/>
      <c r="S13" s="17">
        <v>2.9141598171576601E-2</v>
      </c>
      <c r="T13" s="17">
        <v>4.0067200177908602E-2</v>
      </c>
      <c r="U13" s="17">
        <v>1.4194108462970499E-2</v>
      </c>
      <c r="V13" s="17">
        <v>4.4701440858178398E-2</v>
      </c>
      <c r="W13" s="17"/>
      <c r="X13" s="17">
        <v>3.5473952999706501E-2</v>
      </c>
      <c r="Y13" s="17">
        <v>5.7069786525124899E-2</v>
      </c>
      <c r="Z13" s="17">
        <v>0</v>
      </c>
      <c r="AA13" s="17"/>
      <c r="AB13" s="17">
        <v>2.8507618013024E-2</v>
      </c>
      <c r="AC13" s="17">
        <v>4.64804667962141E-2</v>
      </c>
      <c r="AD13" s="17"/>
      <c r="AE13" s="17">
        <v>3.5136230123831998E-2</v>
      </c>
      <c r="AF13" s="17">
        <v>3.42848565219969E-2</v>
      </c>
      <c r="AG13" s="17"/>
      <c r="AH13" s="17">
        <v>3.9670372749443197E-2</v>
      </c>
      <c r="AI13" s="17">
        <v>1.4877407611473201E-2</v>
      </c>
      <c r="AJ13" s="17"/>
      <c r="AK13" s="17">
        <v>1.9206448168500399E-2</v>
      </c>
      <c r="AL13" s="17">
        <v>2.5413685840915599E-2</v>
      </c>
      <c r="AM13" s="17">
        <v>3.6852094336565798E-2</v>
      </c>
      <c r="AN13" s="17">
        <v>4.5486403195857797E-2</v>
      </c>
      <c r="AO13" s="17">
        <v>5.3927766175979303E-2</v>
      </c>
      <c r="AP13" s="17"/>
      <c r="AQ13" s="17">
        <v>2.7976407305432601E-2</v>
      </c>
      <c r="AR13" s="17">
        <v>3.6143004420819698E-2</v>
      </c>
      <c r="AS13" s="17"/>
      <c r="AT13" s="17">
        <v>3.4911260954242802E-2</v>
      </c>
      <c r="AU13" s="17">
        <v>3.3954042928347299E-2</v>
      </c>
      <c r="AV13" s="17"/>
      <c r="AW13" s="17">
        <v>0</v>
      </c>
      <c r="AX13" s="17">
        <v>5.6055176286028997E-2</v>
      </c>
      <c r="AY13" s="17">
        <v>3.30568543888854E-2</v>
      </c>
      <c r="AZ13" s="17">
        <v>1.5046581769710099E-2</v>
      </c>
      <c r="BA13" s="17">
        <v>9.2818377338869801E-3</v>
      </c>
      <c r="BB13" s="17"/>
      <c r="BC13" s="17">
        <v>2.3666043053768501E-2</v>
      </c>
      <c r="BD13" s="17"/>
      <c r="BE13" s="17">
        <v>4.9530233703899501E-2</v>
      </c>
      <c r="BF13" s="17">
        <v>4.1824493668628102E-2</v>
      </c>
      <c r="BG13" s="17">
        <v>1.52303869608047E-2</v>
      </c>
      <c r="BH13" s="17">
        <v>2.4626400549341902E-2</v>
      </c>
      <c r="BI13" s="17"/>
      <c r="BJ13" s="17">
        <v>3.58960865593397E-2</v>
      </c>
      <c r="BK13" s="17"/>
      <c r="BL13" s="17">
        <v>4.2301793850576502E-2</v>
      </c>
      <c r="BM13" s="17"/>
      <c r="BN13" s="17">
        <v>3.5971091109091101E-2</v>
      </c>
      <c r="BO13" s="17"/>
      <c r="BP13" s="17">
        <v>2.6362310480828401E-2</v>
      </c>
      <c r="BQ13" s="17">
        <v>7.6623192971427806E-2</v>
      </c>
    </row>
    <row r="14" spans="2:69" x14ac:dyDescent="0.35">
      <c r="B14" s="18" t="s">
        <v>141</v>
      </c>
      <c r="C14" s="19">
        <v>1.77858300931087E-2</v>
      </c>
      <c r="D14" s="19">
        <v>1.2968844758586701E-2</v>
      </c>
      <c r="E14" s="19">
        <v>2.1927622030481899E-2</v>
      </c>
      <c r="F14" s="19"/>
      <c r="G14" s="19">
        <v>2.4598495907804802E-2</v>
      </c>
      <c r="H14" s="19">
        <v>2.0646586372598599E-2</v>
      </c>
      <c r="I14" s="19">
        <v>8.3455758597398792E-3</v>
      </c>
      <c r="J14" s="19">
        <v>2.52937277057559E-2</v>
      </c>
      <c r="K14" s="19">
        <v>6.7066473074015604E-3</v>
      </c>
      <c r="L14" s="19"/>
      <c r="M14" s="19">
        <v>5.53581924606825E-2</v>
      </c>
      <c r="N14" s="19">
        <v>8.7838903316387103E-3</v>
      </c>
      <c r="O14" s="19">
        <v>2.2412583286593599E-2</v>
      </c>
      <c r="P14" s="19">
        <v>9.2823812965918805E-3</v>
      </c>
      <c r="Q14" s="19">
        <v>2.0175978216440599E-2</v>
      </c>
      <c r="R14" s="19"/>
      <c r="S14" s="19">
        <v>3.8089911870773101E-3</v>
      </c>
      <c r="T14" s="19">
        <v>2.79962944359788E-2</v>
      </c>
      <c r="U14" s="19">
        <v>2.04131235208099E-2</v>
      </c>
      <c r="V14" s="19">
        <v>1.82207007357757E-2</v>
      </c>
      <c r="W14" s="19"/>
      <c r="X14" s="19">
        <v>1.66252301116919E-2</v>
      </c>
      <c r="Y14" s="19">
        <v>2.3805796818777699E-2</v>
      </c>
      <c r="Z14" s="19">
        <v>1.8925844740429298E-2</v>
      </c>
      <c r="AA14" s="19"/>
      <c r="AB14" s="19">
        <v>1.5395619749396501E-2</v>
      </c>
      <c r="AC14" s="19">
        <v>2.2674346520853001E-2</v>
      </c>
      <c r="AD14" s="19"/>
      <c r="AE14" s="19">
        <v>1.60959203052174E-2</v>
      </c>
      <c r="AF14" s="19">
        <v>1.7287700618502499E-2</v>
      </c>
      <c r="AG14" s="19"/>
      <c r="AH14" s="19">
        <v>2.0430873766369401E-2</v>
      </c>
      <c r="AI14" s="19">
        <v>8.2130394180773107E-3</v>
      </c>
      <c r="AJ14" s="19"/>
      <c r="AK14" s="19">
        <v>2.16641828823965E-2</v>
      </c>
      <c r="AL14" s="19">
        <v>3.5444501741484703E-2</v>
      </c>
      <c r="AM14" s="19">
        <v>1.01619936596004E-2</v>
      </c>
      <c r="AN14" s="19">
        <v>4.7058842456114899E-3</v>
      </c>
      <c r="AO14" s="19">
        <v>9.43130946874398E-3</v>
      </c>
      <c r="AP14" s="19"/>
      <c r="AQ14" s="19">
        <v>3.3160185025938801E-2</v>
      </c>
      <c r="AR14" s="19">
        <v>1.36432458876511E-2</v>
      </c>
      <c r="AS14" s="19"/>
      <c r="AT14" s="19">
        <v>2.8344837666447902E-2</v>
      </c>
      <c r="AU14" s="19">
        <v>9.6833416460792507E-3</v>
      </c>
      <c r="AV14" s="19"/>
      <c r="AW14" s="19">
        <v>4.4351021375928897E-2</v>
      </c>
      <c r="AX14" s="19">
        <v>1.8873702573169299E-2</v>
      </c>
      <c r="AY14" s="19">
        <v>1.8538894588914102E-2</v>
      </c>
      <c r="AZ14" s="19">
        <v>1.72001990300601E-2</v>
      </c>
      <c r="BA14" s="19">
        <v>0</v>
      </c>
      <c r="BB14" s="19"/>
      <c r="BC14" s="19">
        <v>9.5610937189178208E-3</v>
      </c>
      <c r="BD14" s="19"/>
      <c r="BE14" s="19">
        <v>1.3325266162284201E-2</v>
      </c>
      <c r="BF14" s="19">
        <v>1.5644746363338399E-2</v>
      </c>
      <c r="BG14" s="19">
        <v>1.5746540054843699E-2</v>
      </c>
      <c r="BH14" s="19">
        <v>5.1502850679314002E-3</v>
      </c>
      <c r="BI14" s="19"/>
      <c r="BJ14" s="19">
        <v>1.6961812457456201E-2</v>
      </c>
      <c r="BK14" s="19"/>
      <c r="BL14" s="19">
        <v>1.7307877070363201E-2</v>
      </c>
      <c r="BM14" s="19"/>
      <c r="BN14" s="19">
        <v>1.8589392754744302E-2</v>
      </c>
      <c r="BO14" s="19"/>
      <c r="BP14" s="19">
        <v>1.51567983115045E-2</v>
      </c>
      <c r="BQ14" s="19">
        <v>2.04546483020542E-2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514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923</v>
      </c>
      <c r="D7" s="10">
        <v>501</v>
      </c>
      <c r="E7" s="10">
        <v>421</v>
      </c>
      <c r="F7" s="10"/>
      <c r="G7" s="10">
        <v>291</v>
      </c>
      <c r="H7" s="10">
        <v>218</v>
      </c>
      <c r="I7" s="10">
        <v>182</v>
      </c>
      <c r="J7" s="10">
        <v>147</v>
      </c>
      <c r="K7" s="10">
        <v>85</v>
      </c>
      <c r="L7" s="10"/>
      <c r="M7" s="10">
        <v>88</v>
      </c>
      <c r="N7" s="10">
        <v>356</v>
      </c>
      <c r="O7" s="10">
        <v>174</v>
      </c>
      <c r="P7" s="10">
        <v>128</v>
      </c>
      <c r="Q7" s="10">
        <v>177</v>
      </c>
      <c r="R7" s="10"/>
      <c r="S7" s="10">
        <v>179</v>
      </c>
      <c r="T7" s="10">
        <v>202</v>
      </c>
      <c r="U7" s="10">
        <v>148</v>
      </c>
      <c r="V7" s="10">
        <v>234</v>
      </c>
      <c r="W7" s="10"/>
      <c r="X7" s="10">
        <v>730</v>
      </c>
      <c r="Y7" s="10">
        <v>112</v>
      </c>
      <c r="Z7" s="10">
        <v>81</v>
      </c>
      <c r="AA7" s="10"/>
      <c r="AB7" s="10">
        <v>637</v>
      </c>
      <c r="AC7" s="10">
        <v>286</v>
      </c>
      <c r="AD7" s="10"/>
      <c r="AE7" s="10">
        <v>173</v>
      </c>
      <c r="AF7" s="10">
        <v>749</v>
      </c>
      <c r="AG7" s="10"/>
      <c r="AH7" s="10">
        <v>732</v>
      </c>
      <c r="AI7" s="10">
        <v>131</v>
      </c>
      <c r="AJ7" s="10"/>
      <c r="AK7" s="10">
        <v>95</v>
      </c>
      <c r="AL7" s="10">
        <v>270</v>
      </c>
      <c r="AM7" s="10">
        <v>326</v>
      </c>
      <c r="AN7" s="10">
        <v>163</v>
      </c>
      <c r="AO7" s="10">
        <v>69</v>
      </c>
      <c r="AP7" s="10"/>
      <c r="AQ7" s="10">
        <v>210</v>
      </c>
      <c r="AR7" s="10">
        <v>713</v>
      </c>
      <c r="AS7" s="10"/>
      <c r="AT7" s="10">
        <v>307</v>
      </c>
      <c r="AU7" s="10">
        <v>597</v>
      </c>
      <c r="AV7" s="10"/>
      <c r="AW7" s="10">
        <v>70</v>
      </c>
      <c r="AX7" s="10">
        <v>359</v>
      </c>
      <c r="AY7" s="10">
        <v>199</v>
      </c>
      <c r="AZ7" s="10">
        <v>101</v>
      </c>
      <c r="BA7" s="10">
        <v>109</v>
      </c>
      <c r="BB7" s="10"/>
      <c r="BC7" s="10">
        <v>272</v>
      </c>
      <c r="BD7" s="10"/>
      <c r="BE7" s="10">
        <v>313</v>
      </c>
      <c r="BF7" s="10">
        <v>116</v>
      </c>
      <c r="BG7" s="10">
        <v>108</v>
      </c>
      <c r="BH7" s="10">
        <v>194</v>
      </c>
      <c r="BI7" s="10"/>
      <c r="BJ7" s="10">
        <v>798</v>
      </c>
      <c r="BK7" s="10"/>
      <c r="BL7" s="10">
        <v>518</v>
      </c>
      <c r="BM7" s="10"/>
      <c r="BN7" s="10">
        <v>205</v>
      </c>
      <c r="BO7" s="10"/>
      <c r="BP7" s="10">
        <v>763</v>
      </c>
      <c r="BQ7" s="10">
        <v>143</v>
      </c>
    </row>
    <row r="8" spans="2:69" ht="30" customHeight="1" x14ac:dyDescent="0.35">
      <c r="B8" s="11" t="s">
        <v>20</v>
      </c>
      <c r="C8" s="11">
        <v>923</v>
      </c>
      <c r="D8" s="11">
        <v>424</v>
      </c>
      <c r="E8" s="11">
        <v>498</v>
      </c>
      <c r="F8" s="11"/>
      <c r="G8" s="11">
        <v>252</v>
      </c>
      <c r="H8" s="11">
        <v>212</v>
      </c>
      <c r="I8" s="11">
        <v>204</v>
      </c>
      <c r="J8" s="11">
        <v>131</v>
      </c>
      <c r="K8" s="11">
        <v>125</v>
      </c>
      <c r="L8" s="11"/>
      <c r="M8" s="11">
        <v>84</v>
      </c>
      <c r="N8" s="11">
        <v>368</v>
      </c>
      <c r="O8" s="11">
        <v>186</v>
      </c>
      <c r="P8" s="11">
        <v>127</v>
      </c>
      <c r="Q8" s="11">
        <v>158</v>
      </c>
      <c r="R8" s="11"/>
      <c r="S8" s="11">
        <v>193</v>
      </c>
      <c r="T8" s="11">
        <v>205</v>
      </c>
      <c r="U8" s="11">
        <v>150</v>
      </c>
      <c r="V8" s="11">
        <v>219</v>
      </c>
      <c r="W8" s="11"/>
      <c r="X8" s="11">
        <v>707</v>
      </c>
      <c r="Y8" s="11">
        <v>117</v>
      </c>
      <c r="Z8" s="11">
        <v>99</v>
      </c>
      <c r="AA8" s="11"/>
      <c r="AB8" s="11">
        <v>620</v>
      </c>
      <c r="AC8" s="11">
        <v>303</v>
      </c>
      <c r="AD8" s="11"/>
      <c r="AE8" s="11">
        <v>162</v>
      </c>
      <c r="AF8" s="11">
        <v>761</v>
      </c>
      <c r="AG8" s="11"/>
      <c r="AH8" s="11">
        <v>720</v>
      </c>
      <c r="AI8" s="11">
        <v>127</v>
      </c>
      <c r="AJ8" s="11"/>
      <c r="AK8" s="11">
        <v>99</v>
      </c>
      <c r="AL8" s="11">
        <v>270</v>
      </c>
      <c r="AM8" s="11">
        <v>325</v>
      </c>
      <c r="AN8" s="11">
        <v>159</v>
      </c>
      <c r="AO8" s="11">
        <v>70</v>
      </c>
      <c r="AP8" s="11"/>
      <c r="AQ8" s="11">
        <v>196</v>
      </c>
      <c r="AR8" s="11">
        <v>727</v>
      </c>
      <c r="AS8" s="11"/>
      <c r="AT8" s="11">
        <v>291</v>
      </c>
      <c r="AU8" s="11">
        <v>615</v>
      </c>
      <c r="AV8" s="11"/>
      <c r="AW8" s="11">
        <v>67</v>
      </c>
      <c r="AX8" s="11">
        <v>360</v>
      </c>
      <c r="AY8" s="11">
        <v>200</v>
      </c>
      <c r="AZ8" s="11">
        <v>104</v>
      </c>
      <c r="BA8" s="11">
        <v>102</v>
      </c>
      <c r="BB8" s="11"/>
      <c r="BC8" s="11">
        <v>263</v>
      </c>
      <c r="BD8" s="11"/>
      <c r="BE8" s="11">
        <v>312</v>
      </c>
      <c r="BF8" s="11">
        <v>120</v>
      </c>
      <c r="BG8" s="11">
        <v>114</v>
      </c>
      <c r="BH8" s="11">
        <v>185</v>
      </c>
      <c r="BI8" s="11"/>
      <c r="BJ8" s="11">
        <v>798</v>
      </c>
      <c r="BK8" s="11"/>
      <c r="BL8" s="11">
        <v>509</v>
      </c>
      <c r="BM8" s="11"/>
      <c r="BN8" s="11">
        <v>203</v>
      </c>
      <c r="BO8" s="11"/>
      <c r="BP8" s="11">
        <v>770</v>
      </c>
      <c r="BQ8" s="11">
        <v>135</v>
      </c>
    </row>
    <row r="9" spans="2:69" ht="29" x14ac:dyDescent="0.35">
      <c r="B9" s="18" t="s">
        <v>506</v>
      </c>
      <c r="C9" s="17">
        <v>0.50519945357356499</v>
      </c>
      <c r="D9" s="17">
        <v>0.46861960895020599</v>
      </c>
      <c r="E9" s="17">
        <v>0.53539496751051896</v>
      </c>
      <c r="F9" s="17"/>
      <c r="G9" s="17">
        <v>0.49609925430653801</v>
      </c>
      <c r="H9" s="17">
        <v>0.50583696477810003</v>
      </c>
      <c r="I9" s="17">
        <v>0.51470403884585203</v>
      </c>
      <c r="J9" s="17">
        <v>0.53017941731974805</v>
      </c>
      <c r="K9" s="17">
        <v>0.48072496917240498</v>
      </c>
      <c r="L9" s="17"/>
      <c r="M9" s="17">
        <v>0.45960699682834899</v>
      </c>
      <c r="N9" s="17">
        <v>0.51555131282135902</v>
      </c>
      <c r="O9" s="17">
        <v>0.53466974179355398</v>
      </c>
      <c r="P9" s="17">
        <v>0.40852432794664401</v>
      </c>
      <c r="Q9" s="17">
        <v>0.54841730091117502</v>
      </c>
      <c r="R9" s="17"/>
      <c r="S9" s="17">
        <v>0.58101404420851599</v>
      </c>
      <c r="T9" s="17">
        <v>0.509299274602112</v>
      </c>
      <c r="U9" s="17">
        <v>0.52727174230271201</v>
      </c>
      <c r="V9" s="17">
        <v>0.40600505220426503</v>
      </c>
      <c r="W9" s="17"/>
      <c r="X9" s="17">
        <v>0.47700341995255602</v>
      </c>
      <c r="Y9" s="17">
        <v>0.51745118981307603</v>
      </c>
      <c r="Z9" s="17">
        <v>0.69154069543229002</v>
      </c>
      <c r="AA9" s="17"/>
      <c r="AB9" s="17">
        <v>0.54426148085468296</v>
      </c>
      <c r="AC9" s="17">
        <v>0.42530884370859201</v>
      </c>
      <c r="AD9" s="17"/>
      <c r="AE9" s="17">
        <v>0.50276111300722703</v>
      </c>
      <c r="AF9" s="17">
        <v>0.50528661967511401</v>
      </c>
      <c r="AG9" s="17"/>
      <c r="AH9" s="17">
        <v>0.45981792470510702</v>
      </c>
      <c r="AI9" s="17">
        <v>0.68724342992904797</v>
      </c>
      <c r="AJ9" s="17"/>
      <c r="AK9" s="17">
        <v>0.58812301613482398</v>
      </c>
      <c r="AL9" s="17">
        <v>0.47670177925814</v>
      </c>
      <c r="AM9" s="17">
        <v>0.50278112111234297</v>
      </c>
      <c r="AN9" s="17">
        <v>0.48068998705004601</v>
      </c>
      <c r="AO9" s="17">
        <v>0.56427882059933399</v>
      </c>
      <c r="AP9" s="17"/>
      <c r="AQ9" s="17">
        <v>0.47063262379521797</v>
      </c>
      <c r="AR9" s="17">
        <v>0.51451340552134694</v>
      </c>
      <c r="AS9" s="17"/>
      <c r="AT9" s="17">
        <v>0.47961507359444999</v>
      </c>
      <c r="AU9" s="17">
        <v>0.51877105208958096</v>
      </c>
      <c r="AV9" s="17"/>
      <c r="AW9" s="17">
        <v>0.53847243508270703</v>
      </c>
      <c r="AX9" s="17">
        <v>0.46399402818285002</v>
      </c>
      <c r="AY9" s="17">
        <v>0.55514523689350903</v>
      </c>
      <c r="AZ9" s="17">
        <v>0.53717155130016603</v>
      </c>
      <c r="BA9" s="17">
        <v>0.50558625443355698</v>
      </c>
      <c r="BB9" s="17"/>
      <c r="BC9" s="17">
        <v>0.54174691002154896</v>
      </c>
      <c r="BD9" s="17"/>
      <c r="BE9" s="17">
        <v>0.47783795137534102</v>
      </c>
      <c r="BF9" s="17">
        <v>0.51234360334956497</v>
      </c>
      <c r="BG9" s="17">
        <v>0.51153368497380103</v>
      </c>
      <c r="BH9" s="17">
        <v>0.571098060709612</v>
      </c>
      <c r="BI9" s="17"/>
      <c r="BJ9" s="17">
        <v>0.50621417819299797</v>
      </c>
      <c r="BK9" s="17"/>
      <c r="BL9" s="17">
        <v>0.47836090344515098</v>
      </c>
      <c r="BM9" s="17"/>
      <c r="BN9" s="17">
        <v>0.42956868691467398</v>
      </c>
      <c r="BO9" s="17"/>
      <c r="BP9" s="17">
        <v>0.55627365034754905</v>
      </c>
      <c r="BQ9" s="17">
        <v>0.255265090884294</v>
      </c>
    </row>
    <row r="10" spans="2:69" ht="29" x14ac:dyDescent="0.35">
      <c r="B10" s="18" t="s">
        <v>507</v>
      </c>
      <c r="C10" s="17">
        <v>0.39119848306930399</v>
      </c>
      <c r="D10" s="17">
        <v>0.40778330947077102</v>
      </c>
      <c r="E10" s="17">
        <v>0.37784122019166699</v>
      </c>
      <c r="F10" s="17"/>
      <c r="G10" s="17">
        <v>0.40239975736224998</v>
      </c>
      <c r="H10" s="17">
        <v>0.40464754155323901</v>
      </c>
      <c r="I10" s="17">
        <v>0.37043707212701199</v>
      </c>
      <c r="J10" s="17">
        <v>0.32961827351326101</v>
      </c>
      <c r="K10" s="17">
        <v>0.44436725682056</v>
      </c>
      <c r="L10" s="17"/>
      <c r="M10" s="17">
        <v>0.35157548676568401</v>
      </c>
      <c r="N10" s="17">
        <v>0.38960108888971201</v>
      </c>
      <c r="O10" s="17">
        <v>0.357742981234212</v>
      </c>
      <c r="P10" s="17">
        <v>0.51229838504473102</v>
      </c>
      <c r="Q10" s="17">
        <v>0.35795590479634698</v>
      </c>
      <c r="R10" s="17"/>
      <c r="S10" s="17">
        <v>0.35450375326881201</v>
      </c>
      <c r="T10" s="17">
        <v>0.37687977106034998</v>
      </c>
      <c r="U10" s="17">
        <v>0.36146829716977003</v>
      </c>
      <c r="V10" s="17">
        <v>0.48583632924561698</v>
      </c>
      <c r="W10" s="17"/>
      <c r="X10" s="17">
        <v>0.41363074358528701</v>
      </c>
      <c r="Y10" s="17">
        <v>0.39190151736098999</v>
      </c>
      <c r="Z10" s="17">
        <v>0.230576356689699</v>
      </c>
      <c r="AA10" s="17"/>
      <c r="AB10" s="17">
        <v>0.36180263779208599</v>
      </c>
      <c r="AC10" s="17">
        <v>0.45131958200234901</v>
      </c>
      <c r="AD10" s="17"/>
      <c r="AE10" s="17">
        <v>0.39647702300170901</v>
      </c>
      <c r="AF10" s="17">
        <v>0.39041571962100202</v>
      </c>
      <c r="AG10" s="17"/>
      <c r="AH10" s="17">
        <v>0.42162218413681501</v>
      </c>
      <c r="AI10" s="17">
        <v>0.27033296165652398</v>
      </c>
      <c r="AJ10" s="17"/>
      <c r="AK10" s="17">
        <v>0.31413842412779103</v>
      </c>
      <c r="AL10" s="17">
        <v>0.39261753350600198</v>
      </c>
      <c r="AM10" s="17">
        <v>0.40933909130083801</v>
      </c>
      <c r="AN10" s="17">
        <v>0.421953052087156</v>
      </c>
      <c r="AO10" s="17">
        <v>0.34096737488395401</v>
      </c>
      <c r="AP10" s="17"/>
      <c r="AQ10" s="17">
        <v>0.40541718789751802</v>
      </c>
      <c r="AR10" s="17">
        <v>0.38736728609871501</v>
      </c>
      <c r="AS10" s="17"/>
      <c r="AT10" s="17">
        <v>0.38654900373350598</v>
      </c>
      <c r="AU10" s="17">
        <v>0.39143896056163702</v>
      </c>
      <c r="AV10" s="17"/>
      <c r="AW10" s="17">
        <v>0.39115691571859001</v>
      </c>
      <c r="AX10" s="17">
        <v>0.41219414824056</v>
      </c>
      <c r="AY10" s="17">
        <v>0.36545164824186299</v>
      </c>
      <c r="AZ10" s="17">
        <v>0.35967522576861399</v>
      </c>
      <c r="BA10" s="17">
        <v>0.430032815684536</v>
      </c>
      <c r="BB10" s="17"/>
      <c r="BC10" s="17">
        <v>0.37091242904031102</v>
      </c>
      <c r="BD10" s="17"/>
      <c r="BE10" s="17">
        <v>0.41719671509658102</v>
      </c>
      <c r="BF10" s="17">
        <v>0.41384880758662002</v>
      </c>
      <c r="BG10" s="17">
        <v>0.36754935559808199</v>
      </c>
      <c r="BH10" s="17">
        <v>0.334484983302893</v>
      </c>
      <c r="BI10" s="17"/>
      <c r="BJ10" s="17">
        <v>0.39757866885519899</v>
      </c>
      <c r="BK10" s="17"/>
      <c r="BL10" s="17">
        <v>0.40910771318896499</v>
      </c>
      <c r="BM10" s="17"/>
      <c r="BN10" s="17">
        <v>0.43841523433986301</v>
      </c>
      <c r="BO10" s="17"/>
      <c r="BP10" s="17">
        <v>0.37062222312187298</v>
      </c>
      <c r="BQ10" s="17">
        <v>0.50011940208036898</v>
      </c>
    </row>
    <row r="11" spans="2:69" ht="29" x14ac:dyDescent="0.35">
      <c r="B11" s="18" t="s">
        <v>508</v>
      </c>
      <c r="C11" s="17">
        <v>4.1532005877011002E-2</v>
      </c>
      <c r="D11" s="17">
        <v>5.1643511761855797E-2</v>
      </c>
      <c r="E11" s="17">
        <v>3.2995209498840099E-2</v>
      </c>
      <c r="F11" s="17"/>
      <c r="G11" s="17">
        <v>3.7873145020091502E-2</v>
      </c>
      <c r="H11" s="17">
        <v>3.83686027706171E-2</v>
      </c>
      <c r="I11" s="17">
        <v>4.7394071762477702E-2</v>
      </c>
      <c r="J11" s="17">
        <v>4.6730387943938002E-2</v>
      </c>
      <c r="K11" s="17">
        <v>3.9251523634529099E-2</v>
      </c>
      <c r="L11" s="17"/>
      <c r="M11" s="17">
        <v>6.2215527553903797E-2</v>
      </c>
      <c r="N11" s="17">
        <v>4.5361870013945003E-2</v>
      </c>
      <c r="O11" s="17">
        <v>4.1923608093624401E-2</v>
      </c>
      <c r="P11" s="17">
        <v>3.1746111648159103E-2</v>
      </c>
      <c r="Q11" s="17">
        <v>2.90184880676264E-2</v>
      </c>
      <c r="R11" s="17"/>
      <c r="S11" s="17">
        <v>1.9997674160335401E-2</v>
      </c>
      <c r="T11" s="17">
        <v>5.19167752803356E-2</v>
      </c>
      <c r="U11" s="17">
        <v>7.4609711167315504E-2</v>
      </c>
      <c r="V11" s="17">
        <v>2.9509836497801301E-2</v>
      </c>
      <c r="W11" s="17"/>
      <c r="X11" s="17">
        <v>4.0391097139468701E-2</v>
      </c>
      <c r="Y11" s="17">
        <v>2.4817458049919298E-2</v>
      </c>
      <c r="Z11" s="17">
        <v>6.94477081837023E-2</v>
      </c>
      <c r="AA11" s="17"/>
      <c r="AB11" s="17">
        <v>3.7177305328370602E-2</v>
      </c>
      <c r="AC11" s="17">
        <v>5.04383455328224E-2</v>
      </c>
      <c r="AD11" s="17"/>
      <c r="AE11" s="17">
        <v>4.9485516719331601E-2</v>
      </c>
      <c r="AF11" s="17">
        <v>3.9873861577360101E-2</v>
      </c>
      <c r="AG11" s="17"/>
      <c r="AH11" s="17">
        <v>4.6873726505875297E-2</v>
      </c>
      <c r="AI11" s="17">
        <v>1.40115717956414E-2</v>
      </c>
      <c r="AJ11" s="17"/>
      <c r="AK11" s="17">
        <v>4.2032539214948199E-2</v>
      </c>
      <c r="AL11" s="17">
        <v>4.65027568529464E-2</v>
      </c>
      <c r="AM11" s="17">
        <v>4.73213441240984E-2</v>
      </c>
      <c r="AN11" s="17">
        <v>2.22454701504851E-2</v>
      </c>
      <c r="AO11" s="17">
        <v>3.8710908739748098E-2</v>
      </c>
      <c r="AP11" s="17"/>
      <c r="AQ11" s="17">
        <v>4.7389692170164303E-2</v>
      </c>
      <c r="AR11" s="17">
        <v>3.9953665919038102E-2</v>
      </c>
      <c r="AS11" s="17"/>
      <c r="AT11" s="17">
        <v>4.4230109101251303E-2</v>
      </c>
      <c r="AU11" s="17">
        <v>4.1471622973515899E-2</v>
      </c>
      <c r="AV11" s="17"/>
      <c r="AW11" s="17">
        <v>1.10494712748808E-2</v>
      </c>
      <c r="AX11" s="17">
        <v>3.7168300899019097E-2</v>
      </c>
      <c r="AY11" s="17">
        <v>3.81952191179145E-2</v>
      </c>
      <c r="AZ11" s="17">
        <v>5.1099753823791401E-2</v>
      </c>
      <c r="BA11" s="17">
        <v>4.9597561423425703E-2</v>
      </c>
      <c r="BB11" s="17"/>
      <c r="BC11" s="17">
        <v>4.7552099637145497E-2</v>
      </c>
      <c r="BD11" s="17"/>
      <c r="BE11" s="17">
        <v>2.9271676354666602E-2</v>
      </c>
      <c r="BF11" s="17">
        <v>4.2109044560436799E-2</v>
      </c>
      <c r="BG11" s="17">
        <v>5.3243882340510501E-2</v>
      </c>
      <c r="BH11" s="17">
        <v>4.4527724276156803E-2</v>
      </c>
      <c r="BI11" s="17"/>
      <c r="BJ11" s="17">
        <v>3.48034473984387E-2</v>
      </c>
      <c r="BK11" s="17"/>
      <c r="BL11" s="17">
        <v>4.4440098685862801E-2</v>
      </c>
      <c r="BM11" s="17"/>
      <c r="BN11" s="17">
        <v>5.91356193232834E-2</v>
      </c>
      <c r="BO11" s="17"/>
      <c r="BP11" s="17">
        <v>2.7201639287780702E-2</v>
      </c>
      <c r="BQ11" s="17">
        <v>0.120476809747181</v>
      </c>
    </row>
    <row r="12" spans="2:69" ht="29" x14ac:dyDescent="0.35">
      <c r="B12" s="18" t="s">
        <v>509</v>
      </c>
      <c r="C12" s="17">
        <v>7.0639426242615601E-3</v>
      </c>
      <c r="D12" s="17">
        <v>1.0462930939829199E-2</v>
      </c>
      <c r="E12" s="17">
        <v>4.1805299843598797E-3</v>
      </c>
      <c r="F12" s="17"/>
      <c r="G12" s="17">
        <v>1.1177843967351501E-2</v>
      </c>
      <c r="H12" s="17">
        <v>5.6404599588650104E-3</v>
      </c>
      <c r="I12" s="17">
        <v>4.6677020697333304E-3</v>
      </c>
      <c r="J12" s="17">
        <v>1.19051743278943E-2</v>
      </c>
      <c r="K12" s="17">
        <v>0</v>
      </c>
      <c r="L12" s="17"/>
      <c r="M12" s="17">
        <v>1.23732403343692E-2</v>
      </c>
      <c r="N12" s="17">
        <v>7.5252783471296096E-3</v>
      </c>
      <c r="O12" s="17">
        <v>4.2059360090106399E-3</v>
      </c>
      <c r="P12" s="17">
        <v>5.7825879774955399E-3</v>
      </c>
      <c r="Q12" s="17">
        <v>7.5476583263543902E-3</v>
      </c>
      <c r="R12" s="17"/>
      <c r="S12" s="17">
        <v>0</v>
      </c>
      <c r="T12" s="17">
        <v>5.0663293682629996E-3</v>
      </c>
      <c r="U12" s="17">
        <v>0</v>
      </c>
      <c r="V12" s="17">
        <v>1.14579674296795E-2</v>
      </c>
      <c r="W12" s="17"/>
      <c r="X12" s="17">
        <v>7.75696036502107E-3</v>
      </c>
      <c r="Y12" s="17">
        <v>8.8608720874400297E-3</v>
      </c>
      <c r="Z12" s="17">
        <v>0</v>
      </c>
      <c r="AA12" s="17"/>
      <c r="AB12" s="17">
        <v>4.7888552942166604E-3</v>
      </c>
      <c r="AC12" s="17">
        <v>1.1717006659706999E-2</v>
      </c>
      <c r="AD12" s="17"/>
      <c r="AE12" s="17">
        <v>4.53442416946235E-3</v>
      </c>
      <c r="AF12" s="17">
        <v>7.6090075316603599E-3</v>
      </c>
      <c r="AG12" s="17"/>
      <c r="AH12" s="17">
        <v>7.7341018182098499E-3</v>
      </c>
      <c r="AI12" s="17">
        <v>7.5069961443686604E-3</v>
      </c>
      <c r="AJ12" s="17"/>
      <c r="AK12" s="17">
        <v>0</v>
      </c>
      <c r="AL12" s="17">
        <v>1.41345317165428E-2</v>
      </c>
      <c r="AM12" s="17">
        <v>3.6770544237814599E-3</v>
      </c>
      <c r="AN12" s="17">
        <v>9.5123314829406603E-3</v>
      </c>
      <c r="AO12" s="17">
        <v>0</v>
      </c>
      <c r="AP12" s="17"/>
      <c r="AQ12" s="17">
        <v>0</v>
      </c>
      <c r="AR12" s="17">
        <v>8.9673055472182205E-3</v>
      </c>
      <c r="AS12" s="17"/>
      <c r="AT12" s="17">
        <v>0</v>
      </c>
      <c r="AU12" s="17">
        <v>1.0610186469275E-2</v>
      </c>
      <c r="AV12" s="17"/>
      <c r="AW12" s="17">
        <v>0</v>
      </c>
      <c r="AX12" s="17">
        <v>4.2116705007663397E-3</v>
      </c>
      <c r="AY12" s="17">
        <v>9.9446715907084808E-3</v>
      </c>
      <c r="AZ12" s="17">
        <v>0</v>
      </c>
      <c r="BA12" s="17">
        <v>7.6139180434030701E-3</v>
      </c>
      <c r="BB12" s="17"/>
      <c r="BC12" s="17">
        <v>1.0457108327236101E-2</v>
      </c>
      <c r="BD12" s="17"/>
      <c r="BE12" s="17">
        <v>2.3523212460332798E-3</v>
      </c>
      <c r="BF12" s="17">
        <v>0</v>
      </c>
      <c r="BG12" s="17">
        <v>8.3669521658516592E-3</v>
      </c>
      <c r="BH12" s="17">
        <v>2.0549639788807701E-2</v>
      </c>
      <c r="BI12" s="17"/>
      <c r="BJ12" s="17">
        <v>5.7553394481760197E-3</v>
      </c>
      <c r="BK12" s="17"/>
      <c r="BL12" s="17">
        <v>9.3341391268340398E-3</v>
      </c>
      <c r="BM12" s="17"/>
      <c r="BN12" s="17">
        <v>7.6973179723266501E-3</v>
      </c>
      <c r="BO12" s="17"/>
      <c r="BP12" s="17">
        <v>4.7524926483408503E-3</v>
      </c>
      <c r="BQ12" s="17">
        <v>2.1164184375528E-2</v>
      </c>
    </row>
    <row r="13" spans="2:69" ht="29" x14ac:dyDescent="0.35">
      <c r="B13" s="18" t="s">
        <v>510</v>
      </c>
      <c r="C13" s="17">
        <v>3.0733734715949399E-2</v>
      </c>
      <c r="D13" s="17">
        <v>3.7893405947166697E-2</v>
      </c>
      <c r="E13" s="17">
        <v>2.4691717094425001E-2</v>
      </c>
      <c r="F13" s="17"/>
      <c r="G13" s="17">
        <v>3.17034983843077E-2</v>
      </c>
      <c r="H13" s="17">
        <v>1.6536862491237099E-2</v>
      </c>
      <c r="I13" s="17">
        <v>3.1893471737325603E-2</v>
      </c>
      <c r="J13" s="17">
        <v>5.8751674594041299E-2</v>
      </c>
      <c r="K13" s="17">
        <v>2.15341961189148E-2</v>
      </c>
      <c r="L13" s="17"/>
      <c r="M13" s="17">
        <v>6.8669934059403206E-2</v>
      </c>
      <c r="N13" s="17">
        <v>2.2999575431016599E-2</v>
      </c>
      <c r="O13" s="17">
        <v>4.0166274245506901E-2</v>
      </c>
      <c r="P13" s="17">
        <v>8.6982202815605401E-3</v>
      </c>
      <c r="Q13" s="17">
        <v>3.5210910292286103E-2</v>
      </c>
      <c r="R13" s="17"/>
      <c r="S13" s="17">
        <v>1.64934957071011E-2</v>
      </c>
      <c r="T13" s="17">
        <v>3.9172779097592897E-2</v>
      </c>
      <c r="U13" s="17">
        <v>1.13307403096196E-2</v>
      </c>
      <c r="V13" s="17">
        <v>4.0071845170232899E-2</v>
      </c>
      <c r="W13" s="17"/>
      <c r="X13" s="17">
        <v>3.6026930050808197E-2</v>
      </c>
      <c r="Y13" s="17">
        <v>2.48458371948161E-2</v>
      </c>
      <c r="Z13" s="17">
        <v>0</v>
      </c>
      <c r="AA13" s="17"/>
      <c r="AB13" s="17">
        <v>3.05708326108741E-2</v>
      </c>
      <c r="AC13" s="17">
        <v>3.10669060700395E-2</v>
      </c>
      <c r="AD13" s="17"/>
      <c r="AE13" s="17">
        <v>1.9040309818614602E-2</v>
      </c>
      <c r="AF13" s="17">
        <v>3.3251774976009001E-2</v>
      </c>
      <c r="AG13" s="17"/>
      <c r="AH13" s="17">
        <v>3.4476646962239399E-2</v>
      </c>
      <c r="AI13" s="17">
        <v>1.1597064755128301E-2</v>
      </c>
      <c r="AJ13" s="17"/>
      <c r="AK13" s="17">
        <v>3.4041837640040297E-2</v>
      </c>
      <c r="AL13" s="17">
        <v>3.3048176572896999E-2</v>
      </c>
      <c r="AM13" s="17">
        <v>2.3273303742986501E-2</v>
      </c>
      <c r="AN13" s="17">
        <v>4.2011688099032003E-2</v>
      </c>
      <c r="AO13" s="17">
        <v>2.6113920105732099E-2</v>
      </c>
      <c r="AP13" s="17"/>
      <c r="AQ13" s="17">
        <v>3.1009599899857E-2</v>
      </c>
      <c r="AR13" s="17">
        <v>3.06594034832776E-2</v>
      </c>
      <c r="AS13" s="17"/>
      <c r="AT13" s="17">
        <v>4.7725285004805301E-2</v>
      </c>
      <c r="AU13" s="17">
        <v>2.3600013372856301E-2</v>
      </c>
      <c r="AV13" s="17"/>
      <c r="AW13" s="17">
        <v>1.10494712748808E-2</v>
      </c>
      <c r="AX13" s="17">
        <v>4.7855594910369503E-2</v>
      </c>
      <c r="AY13" s="17">
        <v>2.71059722362114E-2</v>
      </c>
      <c r="AZ13" s="17">
        <v>1.3907756903282401E-2</v>
      </c>
      <c r="BA13" s="17">
        <v>7.1694504150789798E-3</v>
      </c>
      <c r="BB13" s="17"/>
      <c r="BC13" s="17">
        <v>1.66093635010626E-2</v>
      </c>
      <c r="BD13" s="17"/>
      <c r="BE13" s="17">
        <v>4.4284157971812697E-2</v>
      </c>
      <c r="BF13" s="17">
        <v>2.4744652105912E-2</v>
      </c>
      <c r="BG13" s="17">
        <v>3.1708636476384597E-2</v>
      </c>
      <c r="BH13" s="17">
        <v>1.5702613326615999E-2</v>
      </c>
      <c r="BI13" s="17"/>
      <c r="BJ13" s="17">
        <v>3.1270301870019702E-2</v>
      </c>
      <c r="BK13" s="17"/>
      <c r="BL13" s="17">
        <v>3.5145749037966301E-2</v>
      </c>
      <c r="BM13" s="17"/>
      <c r="BN13" s="17">
        <v>3.1977527714925798E-2</v>
      </c>
      <c r="BO13" s="17"/>
      <c r="BP13" s="17">
        <v>2.2733039559052301E-2</v>
      </c>
      <c r="BQ13" s="17">
        <v>6.6762082177885096E-2</v>
      </c>
    </row>
    <row r="14" spans="2:69" x14ac:dyDescent="0.35">
      <c r="B14" s="18" t="s">
        <v>141</v>
      </c>
      <c r="C14" s="19">
        <v>2.4272380139908602E-2</v>
      </c>
      <c r="D14" s="19">
        <v>2.3597232930171901E-2</v>
      </c>
      <c r="E14" s="19">
        <v>2.4896355720189601E-2</v>
      </c>
      <c r="F14" s="19"/>
      <c r="G14" s="19">
        <v>2.0746500959461799E-2</v>
      </c>
      <c r="H14" s="19">
        <v>2.8969568447941602E-2</v>
      </c>
      <c r="I14" s="19">
        <v>3.0903643457598801E-2</v>
      </c>
      <c r="J14" s="19">
        <v>2.2815072301117699E-2</v>
      </c>
      <c r="K14" s="19">
        <v>1.41220542535909E-2</v>
      </c>
      <c r="L14" s="19"/>
      <c r="M14" s="19">
        <v>4.5558814458290603E-2</v>
      </c>
      <c r="N14" s="19">
        <v>1.89608744968373E-2</v>
      </c>
      <c r="O14" s="19">
        <v>2.12914586240915E-2</v>
      </c>
      <c r="P14" s="19">
        <v>3.2950367101409903E-2</v>
      </c>
      <c r="Q14" s="19">
        <v>2.1849737606210999E-2</v>
      </c>
      <c r="R14" s="19"/>
      <c r="S14" s="19">
        <v>2.7991032655235899E-2</v>
      </c>
      <c r="T14" s="19">
        <v>1.7665070591346699E-2</v>
      </c>
      <c r="U14" s="19">
        <v>2.5319509050582702E-2</v>
      </c>
      <c r="V14" s="19">
        <v>2.71189694524041E-2</v>
      </c>
      <c r="W14" s="19"/>
      <c r="X14" s="19">
        <v>2.5190848906859201E-2</v>
      </c>
      <c r="Y14" s="19">
        <v>3.2123125493759098E-2</v>
      </c>
      <c r="Z14" s="19">
        <v>8.4352396943083996E-3</v>
      </c>
      <c r="AA14" s="19"/>
      <c r="AB14" s="19">
        <v>2.1398888119769699E-2</v>
      </c>
      <c r="AC14" s="19">
        <v>3.014931602649E-2</v>
      </c>
      <c r="AD14" s="19"/>
      <c r="AE14" s="19">
        <v>2.7701613283656199E-2</v>
      </c>
      <c r="AF14" s="19">
        <v>2.3563016618854401E-2</v>
      </c>
      <c r="AG14" s="19"/>
      <c r="AH14" s="19">
        <v>2.9475415871754101E-2</v>
      </c>
      <c r="AI14" s="19">
        <v>9.3079757192894904E-3</v>
      </c>
      <c r="AJ14" s="19"/>
      <c r="AK14" s="19">
        <v>2.16641828823965E-2</v>
      </c>
      <c r="AL14" s="19">
        <v>3.6995222093471898E-2</v>
      </c>
      <c r="AM14" s="19">
        <v>1.3608085295951901E-2</v>
      </c>
      <c r="AN14" s="19">
        <v>2.3587471130340699E-2</v>
      </c>
      <c r="AO14" s="19">
        <v>2.99289756712319E-2</v>
      </c>
      <c r="AP14" s="19"/>
      <c r="AQ14" s="19">
        <v>4.5550896237242698E-2</v>
      </c>
      <c r="AR14" s="19">
        <v>1.8538933430403901E-2</v>
      </c>
      <c r="AS14" s="19"/>
      <c r="AT14" s="19">
        <v>4.1880528565988097E-2</v>
      </c>
      <c r="AU14" s="19">
        <v>1.41081645331348E-2</v>
      </c>
      <c r="AV14" s="19"/>
      <c r="AW14" s="19">
        <v>4.8271706648941502E-2</v>
      </c>
      <c r="AX14" s="19">
        <v>3.4576257266435803E-2</v>
      </c>
      <c r="AY14" s="19">
        <v>4.1572519197936699E-3</v>
      </c>
      <c r="AZ14" s="19">
        <v>3.8145712204146101E-2</v>
      </c>
      <c r="BA14" s="19">
        <v>0</v>
      </c>
      <c r="BB14" s="19"/>
      <c r="BC14" s="19">
        <v>1.27220894726955E-2</v>
      </c>
      <c r="BD14" s="19"/>
      <c r="BE14" s="19">
        <v>2.9057177955566098E-2</v>
      </c>
      <c r="BF14" s="19">
        <v>6.9538923974667502E-3</v>
      </c>
      <c r="BG14" s="19">
        <v>2.75974884453698E-2</v>
      </c>
      <c r="BH14" s="19">
        <v>1.36369785959149E-2</v>
      </c>
      <c r="BI14" s="19"/>
      <c r="BJ14" s="19">
        <v>2.4378064235168698E-2</v>
      </c>
      <c r="BK14" s="19"/>
      <c r="BL14" s="19">
        <v>2.3611396515221299E-2</v>
      </c>
      <c r="BM14" s="19"/>
      <c r="BN14" s="19">
        <v>3.3205613734928099E-2</v>
      </c>
      <c r="BO14" s="19"/>
      <c r="BP14" s="19">
        <v>1.84169550354038E-2</v>
      </c>
      <c r="BQ14" s="19">
        <v>3.62124307347425E-2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515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923</v>
      </c>
      <c r="D7" s="10">
        <v>501</v>
      </c>
      <c r="E7" s="10">
        <v>421</v>
      </c>
      <c r="F7" s="10"/>
      <c r="G7" s="10">
        <v>291</v>
      </c>
      <c r="H7" s="10">
        <v>218</v>
      </c>
      <c r="I7" s="10">
        <v>182</v>
      </c>
      <c r="J7" s="10">
        <v>147</v>
      </c>
      <c r="K7" s="10">
        <v>85</v>
      </c>
      <c r="L7" s="10"/>
      <c r="M7" s="10">
        <v>88</v>
      </c>
      <c r="N7" s="10">
        <v>356</v>
      </c>
      <c r="O7" s="10">
        <v>174</v>
      </c>
      <c r="P7" s="10">
        <v>128</v>
      </c>
      <c r="Q7" s="10">
        <v>177</v>
      </c>
      <c r="R7" s="10"/>
      <c r="S7" s="10">
        <v>179</v>
      </c>
      <c r="T7" s="10">
        <v>202</v>
      </c>
      <c r="U7" s="10">
        <v>148</v>
      </c>
      <c r="V7" s="10">
        <v>234</v>
      </c>
      <c r="W7" s="10"/>
      <c r="X7" s="10">
        <v>730</v>
      </c>
      <c r="Y7" s="10">
        <v>112</v>
      </c>
      <c r="Z7" s="10">
        <v>81</v>
      </c>
      <c r="AA7" s="10"/>
      <c r="AB7" s="10">
        <v>637</v>
      </c>
      <c r="AC7" s="10">
        <v>286</v>
      </c>
      <c r="AD7" s="10"/>
      <c r="AE7" s="10">
        <v>173</v>
      </c>
      <c r="AF7" s="10">
        <v>749</v>
      </c>
      <c r="AG7" s="10"/>
      <c r="AH7" s="10">
        <v>732</v>
      </c>
      <c r="AI7" s="10">
        <v>131</v>
      </c>
      <c r="AJ7" s="10"/>
      <c r="AK7" s="10">
        <v>95</v>
      </c>
      <c r="AL7" s="10">
        <v>270</v>
      </c>
      <c r="AM7" s="10">
        <v>326</v>
      </c>
      <c r="AN7" s="10">
        <v>163</v>
      </c>
      <c r="AO7" s="10">
        <v>69</v>
      </c>
      <c r="AP7" s="10"/>
      <c r="AQ7" s="10">
        <v>210</v>
      </c>
      <c r="AR7" s="10">
        <v>713</v>
      </c>
      <c r="AS7" s="10"/>
      <c r="AT7" s="10">
        <v>307</v>
      </c>
      <c r="AU7" s="10">
        <v>597</v>
      </c>
      <c r="AV7" s="10"/>
      <c r="AW7" s="10">
        <v>70</v>
      </c>
      <c r="AX7" s="10">
        <v>359</v>
      </c>
      <c r="AY7" s="10">
        <v>199</v>
      </c>
      <c r="AZ7" s="10">
        <v>101</v>
      </c>
      <c r="BA7" s="10">
        <v>109</v>
      </c>
      <c r="BB7" s="10"/>
      <c r="BC7" s="10">
        <v>272</v>
      </c>
      <c r="BD7" s="10"/>
      <c r="BE7" s="10">
        <v>313</v>
      </c>
      <c r="BF7" s="10">
        <v>116</v>
      </c>
      <c r="BG7" s="10">
        <v>108</v>
      </c>
      <c r="BH7" s="10">
        <v>194</v>
      </c>
      <c r="BI7" s="10"/>
      <c r="BJ7" s="10">
        <v>798</v>
      </c>
      <c r="BK7" s="10"/>
      <c r="BL7" s="10">
        <v>518</v>
      </c>
      <c r="BM7" s="10"/>
      <c r="BN7" s="10">
        <v>205</v>
      </c>
      <c r="BO7" s="10"/>
      <c r="BP7" s="10">
        <v>763</v>
      </c>
      <c r="BQ7" s="10">
        <v>143</v>
      </c>
    </row>
    <row r="8" spans="2:69" ht="30" customHeight="1" x14ac:dyDescent="0.35">
      <c r="B8" s="11" t="s">
        <v>20</v>
      </c>
      <c r="C8" s="11">
        <v>923</v>
      </c>
      <c r="D8" s="11">
        <v>424</v>
      </c>
      <c r="E8" s="11">
        <v>498</v>
      </c>
      <c r="F8" s="11"/>
      <c r="G8" s="11">
        <v>252</v>
      </c>
      <c r="H8" s="11">
        <v>212</v>
      </c>
      <c r="I8" s="11">
        <v>204</v>
      </c>
      <c r="J8" s="11">
        <v>131</v>
      </c>
      <c r="K8" s="11">
        <v>125</v>
      </c>
      <c r="L8" s="11"/>
      <c r="M8" s="11">
        <v>84</v>
      </c>
      <c r="N8" s="11">
        <v>368</v>
      </c>
      <c r="O8" s="11">
        <v>186</v>
      </c>
      <c r="P8" s="11">
        <v>127</v>
      </c>
      <c r="Q8" s="11">
        <v>158</v>
      </c>
      <c r="R8" s="11"/>
      <c r="S8" s="11">
        <v>193</v>
      </c>
      <c r="T8" s="11">
        <v>205</v>
      </c>
      <c r="U8" s="11">
        <v>150</v>
      </c>
      <c r="V8" s="11">
        <v>219</v>
      </c>
      <c r="W8" s="11"/>
      <c r="X8" s="11">
        <v>707</v>
      </c>
      <c r="Y8" s="11">
        <v>117</v>
      </c>
      <c r="Z8" s="11">
        <v>99</v>
      </c>
      <c r="AA8" s="11"/>
      <c r="AB8" s="11">
        <v>620</v>
      </c>
      <c r="AC8" s="11">
        <v>303</v>
      </c>
      <c r="AD8" s="11"/>
      <c r="AE8" s="11">
        <v>162</v>
      </c>
      <c r="AF8" s="11">
        <v>761</v>
      </c>
      <c r="AG8" s="11"/>
      <c r="AH8" s="11">
        <v>720</v>
      </c>
      <c r="AI8" s="11">
        <v>127</v>
      </c>
      <c r="AJ8" s="11"/>
      <c r="AK8" s="11">
        <v>99</v>
      </c>
      <c r="AL8" s="11">
        <v>270</v>
      </c>
      <c r="AM8" s="11">
        <v>325</v>
      </c>
      <c r="AN8" s="11">
        <v>159</v>
      </c>
      <c r="AO8" s="11">
        <v>70</v>
      </c>
      <c r="AP8" s="11"/>
      <c r="AQ8" s="11">
        <v>196</v>
      </c>
      <c r="AR8" s="11">
        <v>727</v>
      </c>
      <c r="AS8" s="11"/>
      <c r="AT8" s="11">
        <v>291</v>
      </c>
      <c r="AU8" s="11">
        <v>615</v>
      </c>
      <c r="AV8" s="11"/>
      <c r="AW8" s="11">
        <v>67</v>
      </c>
      <c r="AX8" s="11">
        <v>360</v>
      </c>
      <c r="AY8" s="11">
        <v>200</v>
      </c>
      <c r="AZ8" s="11">
        <v>104</v>
      </c>
      <c r="BA8" s="11">
        <v>102</v>
      </c>
      <c r="BB8" s="11"/>
      <c r="BC8" s="11">
        <v>263</v>
      </c>
      <c r="BD8" s="11"/>
      <c r="BE8" s="11">
        <v>312</v>
      </c>
      <c r="BF8" s="11">
        <v>120</v>
      </c>
      <c r="BG8" s="11">
        <v>114</v>
      </c>
      <c r="BH8" s="11">
        <v>185</v>
      </c>
      <c r="BI8" s="11"/>
      <c r="BJ8" s="11">
        <v>798</v>
      </c>
      <c r="BK8" s="11"/>
      <c r="BL8" s="11">
        <v>509</v>
      </c>
      <c r="BM8" s="11"/>
      <c r="BN8" s="11">
        <v>203</v>
      </c>
      <c r="BO8" s="11"/>
      <c r="BP8" s="11">
        <v>770</v>
      </c>
      <c r="BQ8" s="11">
        <v>135</v>
      </c>
    </row>
    <row r="9" spans="2:69" ht="29" x14ac:dyDescent="0.35">
      <c r="B9" s="18" t="s">
        <v>506</v>
      </c>
      <c r="C9" s="17">
        <v>0.57791635012160003</v>
      </c>
      <c r="D9" s="17">
        <v>0.535025982845027</v>
      </c>
      <c r="E9" s="17">
        <v>0.61563206342849397</v>
      </c>
      <c r="F9" s="17"/>
      <c r="G9" s="17">
        <v>0.56977199053494898</v>
      </c>
      <c r="H9" s="17">
        <v>0.64109379483975804</v>
      </c>
      <c r="I9" s="17">
        <v>0.56205617900259797</v>
      </c>
      <c r="J9" s="17">
        <v>0.58759294609900403</v>
      </c>
      <c r="K9" s="17">
        <v>0.50290316234877797</v>
      </c>
      <c r="L9" s="17"/>
      <c r="M9" s="17">
        <v>0.59799163505632502</v>
      </c>
      <c r="N9" s="17">
        <v>0.58224793983810397</v>
      </c>
      <c r="O9" s="17">
        <v>0.52942522256536495</v>
      </c>
      <c r="P9" s="17">
        <v>0.52847575366764898</v>
      </c>
      <c r="Q9" s="17">
        <v>0.65372672949840704</v>
      </c>
      <c r="R9" s="17"/>
      <c r="S9" s="17">
        <v>0.65446353626193299</v>
      </c>
      <c r="T9" s="17">
        <v>0.59419780203247896</v>
      </c>
      <c r="U9" s="17">
        <v>0.55497610807379205</v>
      </c>
      <c r="V9" s="17">
        <v>0.48400681731096001</v>
      </c>
      <c r="W9" s="17"/>
      <c r="X9" s="17">
        <v>0.56580354964517598</v>
      </c>
      <c r="Y9" s="17">
        <v>0.610366610044761</v>
      </c>
      <c r="Z9" s="17">
        <v>0.62577975391515805</v>
      </c>
      <c r="AA9" s="17"/>
      <c r="AB9" s="17">
        <v>0.60597864222474696</v>
      </c>
      <c r="AC9" s="17">
        <v>0.52052266662957403</v>
      </c>
      <c r="AD9" s="17"/>
      <c r="AE9" s="17">
        <v>0.55373930487483203</v>
      </c>
      <c r="AF9" s="17">
        <v>0.58357199166052698</v>
      </c>
      <c r="AG9" s="17"/>
      <c r="AH9" s="17">
        <v>0.56066058318720702</v>
      </c>
      <c r="AI9" s="17">
        <v>0.66844869379651395</v>
      </c>
      <c r="AJ9" s="17"/>
      <c r="AK9" s="17">
        <v>0.60409082616786103</v>
      </c>
      <c r="AL9" s="17">
        <v>0.50959263258079301</v>
      </c>
      <c r="AM9" s="17">
        <v>0.60781795466536503</v>
      </c>
      <c r="AN9" s="17">
        <v>0.63171269684948905</v>
      </c>
      <c r="AO9" s="17">
        <v>0.54327944446416199</v>
      </c>
      <c r="AP9" s="17"/>
      <c r="AQ9" s="17">
        <v>0.57906537435879502</v>
      </c>
      <c r="AR9" s="17">
        <v>0.57760674821130997</v>
      </c>
      <c r="AS9" s="17"/>
      <c r="AT9" s="17">
        <v>0.58549070793916003</v>
      </c>
      <c r="AU9" s="17">
        <v>0.57527580434671799</v>
      </c>
      <c r="AV9" s="17"/>
      <c r="AW9" s="17">
        <v>0.52563980672556598</v>
      </c>
      <c r="AX9" s="17">
        <v>0.57170700991767098</v>
      </c>
      <c r="AY9" s="17">
        <v>0.58843989771044802</v>
      </c>
      <c r="AZ9" s="17">
        <v>0.57844275514849697</v>
      </c>
      <c r="BA9" s="17">
        <v>0.63776428749842995</v>
      </c>
      <c r="BB9" s="17"/>
      <c r="BC9" s="17">
        <v>0.64464851427035796</v>
      </c>
      <c r="BD9" s="17"/>
      <c r="BE9" s="17">
        <v>0.57571615593193504</v>
      </c>
      <c r="BF9" s="17">
        <v>0.54685407334388603</v>
      </c>
      <c r="BG9" s="17">
        <v>0.58386920079925997</v>
      </c>
      <c r="BH9" s="17">
        <v>0.64663843089784101</v>
      </c>
      <c r="BI9" s="17"/>
      <c r="BJ9" s="17">
        <v>0.57758963079513903</v>
      </c>
      <c r="BK9" s="17"/>
      <c r="BL9" s="17">
        <v>0.56198451462295096</v>
      </c>
      <c r="BM9" s="17"/>
      <c r="BN9" s="17">
        <v>0.50043632775777003</v>
      </c>
      <c r="BO9" s="17"/>
      <c r="BP9" s="17">
        <v>0.61527316958941403</v>
      </c>
      <c r="BQ9" s="17">
        <v>0.39032370766852797</v>
      </c>
    </row>
    <row r="10" spans="2:69" ht="29" x14ac:dyDescent="0.35">
      <c r="B10" s="18" t="s">
        <v>507</v>
      </c>
      <c r="C10" s="17">
        <v>0.36379980705470999</v>
      </c>
      <c r="D10" s="17">
        <v>0.39116099812329103</v>
      </c>
      <c r="E10" s="17">
        <v>0.33920581992472099</v>
      </c>
      <c r="F10" s="17"/>
      <c r="G10" s="17">
        <v>0.37419978609351101</v>
      </c>
      <c r="H10" s="17">
        <v>0.31045538884211799</v>
      </c>
      <c r="I10" s="17">
        <v>0.37903396512140303</v>
      </c>
      <c r="J10" s="17">
        <v>0.30840475518042998</v>
      </c>
      <c r="K10" s="17">
        <v>0.46662870026336101</v>
      </c>
      <c r="L10" s="17"/>
      <c r="M10" s="17">
        <v>0.25799066397105602</v>
      </c>
      <c r="N10" s="17">
        <v>0.36520815883180702</v>
      </c>
      <c r="O10" s="17">
        <v>0.42364583714970999</v>
      </c>
      <c r="P10" s="17">
        <v>0.42992946257562298</v>
      </c>
      <c r="Q10" s="17">
        <v>0.29348390385532303</v>
      </c>
      <c r="R10" s="17"/>
      <c r="S10" s="17">
        <v>0.30887195579980598</v>
      </c>
      <c r="T10" s="17">
        <v>0.34275692800040403</v>
      </c>
      <c r="U10" s="17">
        <v>0.402021652983727</v>
      </c>
      <c r="V10" s="17">
        <v>0.45322080650018998</v>
      </c>
      <c r="W10" s="17"/>
      <c r="X10" s="17">
        <v>0.37245701855123697</v>
      </c>
      <c r="Y10" s="17">
        <v>0.32554055837003798</v>
      </c>
      <c r="Z10" s="17">
        <v>0.347428707318158</v>
      </c>
      <c r="AA10" s="17"/>
      <c r="AB10" s="17">
        <v>0.341174554467156</v>
      </c>
      <c r="AC10" s="17">
        <v>0.410073524866651</v>
      </c>
      <c r="AD10" s="17"/>
      <c r="AE10" s="17">
        <v>0.39019826323176399</v>
      </c>
      <c r="AF10" s="17">
        <v>0.35849368030265399</v>
      </c>
      <c r="AG10" s="17"/>
      <c r="AH10" s="17">
        <v>0.37713671887033401</v>
      </c>
      <c r="AI10" s="17">
        <v>0.277516863683481</v>
      </c>
      <c r="AJ10" s="17"/>
      <c r="AK10" s="17">
        <v>0.32999016232935502</v>
      </c>
      <c r="AL10" s="17">
        <v>0.40289984858516098</v>
      </c>
      <c r="AM10" s="17">
        <v>0.35151807366647603</v>
      </c>
      <c r="AN10" s="17">
        <v>0.32445073380124501</v>
      </c>
      <c r="AO10" s="17">
        <v>0.40718731403757902</v>
      </c>
      <c r="AP10" s="17"/>
      <c r="AQ10" s="17">
        <v>0.35831974346453399</v>
      </c>
      <c r="AR10" s="17">
        <v>0.36527639745299101</v>
      </c>
      <c r="AS10" s="17"/>
      <c r="AT10" s="17">
        <v>0.35080909974845798</v>
      </c>
      <c r="AU10" s="17">
        <v>0.37092666616394099</v>
      </c>
      <c r="AV10" s="17"/>
      <c r="AW10" s="17">
        <v>0.38939517754907998</v>
      </c>
      <c r="AX10" s="17">
        <v>0.36702325891799897</v>
      </c>
      <c r="AY10" s="17">
        <v>0.371576179880172</v>
      </c>
      <c r="AZ10" s="17">
        <v>0.350086237963394</v>
      </c>
      <c r="BA10" s="17">
        <v>0.32307656779733301</v>
      </c>
      <c r="BB10" s="17"/>
      <c r="BC10" s="17">
        <v>0.30963824295341902</v>
      </c>
      <c r="BD10" s="17"/>
      <c r="BE10" s="17">
        <v>0.37105797470378699</v>
      </c>
      <c r="BF10" s="17">
        <v>0.43141297996445599</v>
      </c>
      <c r="BG10" s="17">
        <v>0.357611597594854</v>
      </c>
      <c r="BH10" s="17">
        <v>0.30134437176419798</v>
      </c>
      <c r="BI10" s="17"/>
      <c r="BJ10" s="17">
        <v>0.36440075995303101</v>
      </c>
      <c r="BK10" s="17"/>
      <c r="BL10" s="17">
        <v>0.37349763462278901</v>
      </c>
      <c r="BM10" s="17"/>
      <c r="BN10" s="17">
        <v>0.44772016418252603</v>
      </c>
      <c r="BO10" s="17"/>
      <c r="BP10" s="17">
        <v>0.34411448894823998</v>
      </c>
      <c r="BQ10" s="17">
        <v>0.46933973816507302</v>
      </c>
    </row>
    <row r="11" spans="2:69" ht="29" x14ac:dyDescent="0.35">
      <c r="B11" s="18" t="s">
        <v>508</v>
      </c>
      <c r="C11" s="17">
        <v>1.48801950719027E-2</v>
      </c>
      <c r="D11" s="17">
        <v>1.5734552335043801E-2</v>
      </c>
      <c r="E11" s="17">
        <v>1.41815826535708E-2</v>
      </c>
      <c r="F11" s="17"/>
      <c r="G11" s="17">
        <v>1.08990996991494E-2</v>
      </c>
      <c r="H11" s="17">
        <v>2.1304233820209802E-2</v>
      </c>
      <c r="I11" s="17">
        <v>2.2558067597858899E-2</v>
      </c>
      <c r="J11" s="17">
        <v>1.43838297325324E-2</v>
      </c>
      <c r="K11" s="17">
        <v>0</v>
      </c>
      <c r="L11" s="17"/>
      <c r="M11" s="17">
        <v>4.6196669429932002E-2</v>
      </c>
      <c r="N11" s="17">
        <v>1.20646167787468E-2</v>
      </c>
      <c r="O11" s="17">
        <v>1.6595533712946701E-2</v>
      </c>
      <c r="P11" s="17">
        <v>1.3107008440922399E-2</v>
      </c>
      <c r="Q11" s="17">
        <v>4.2002203184669596E-3</v>
      </c>
      <c r="R11" s="17"/>
      <c r="S11" s="17">
        <v>2.3681123445799999E-2</v>
      </c>
      <c r="T11" s="17">
        <v>8.4294523017732405E-3</v>
      </c>
      <c r="U11" s="17">
        <v>6.9494029061946804E-3</v>
      </c>
      <c r="V11" s="17">
        <v>4.3391436059282296E-3</v>
      </c>
      <c r="W11" s="17"/>
      <c r="X11" s="17">
        <v>1.48674250254936E-2</v>
      </c>
      <c r="Y11" s="17">
        <v>2.08818140994903E-2</v>
      </c>
      <c r="Z11" s="17">
        <v>7.8656940262555805E-3</v>
      </c>
      <c r="AA11" s="17"/>
      <c r="AB11" s="17">
        <v>1.60345335565951E-2</v>
      </c>
      <c r="AC11" s="17">
        <v>1.2519313879818099E-2</v>
      </c>
      <c r="AD11" s="17"/>
      <c r="AE11" s="17">
        <v>3.3219193264276199E-2</v>
      </c>
      <c r="AF11" s="17">
        <v>1.09862222418626E-2</v>
      </c>
      <c r="AG11" s="17"/>
      <c r="AH11" s="17">
        <v>1.4755780815457699E-2</v>
      </c>
      <c r="AI11" s="17">
        <v>1.2729584687914E-2</v>
      </c>
      <c r="AJ11" s="17"/>
      <c r="AK11" s="17">
        <v>2.94194391488471E-2</v>
      </c>
      <c r="AL11" s="17">
        <v>2.5187645264964802E-2</v>
      </c>
      <c r="AM11" s="17">
        <v>8.2610123803109597E-3</v>
      </c>
      <c r="AN11" s="17">
        <v>8.4592793563152708E-3</v>
      </c>
      <c r="AO11" s="17">
        <v>0</v>
      </c>
      <c r="AP11" s="17"/>
      <c r="AQ11" s="17">
        <v>1.98267688680769E-2</v>
      </c>
      <c r="AR11" s="17">
        <v>1.35473522587448E-2</v>
      </c>
      <c r="AS11" s="17"/>
      <c r="AT11" s="17">
        <v>2.17862632353026E-2</v>
      </c>
      <c r="AU11" s="17">
        <v>1.20506474797724E-2</v>
      </c>
      <c r="AV11" s="17"/>
      <c r="AW11" s="17">
        <v>0</v>
      </c>
      <c r="AX11" s="17">
        <v>1.7374967500825001E-2</v>
      </c>
      <c r="AY11" s="17">
        <v>1.48706776835579E-2</v>
      </c>
      <c r="AZ11" s="17">
        <v>1.29449815833871E-2</v>
      </c>
      <c r="BA11" s="17">
        <v>2.4375776245754599E-2</v>
      </c>
      <c r="BB11" s="17"/>
      <c r="BC11" s="17">
        <v>2.5769970838931799E-2</v>
      </c>
      <c r="BD11" s="17"/>
      <c r="BE11" s="17">
        <v>1.23649737803207E-2</v>
      </c>
      <c r="BF11" s="17">
        <v>9.2296404873877299E-3</v>
      </c>
      <c r="BG11" s="17">
        <v>1.1850948390526099E-2</v>
      </c>
      <c r="BH11" s="17">
        <v>2.64551140022946E-2</v>
      </c>
      <c r="BI11" s="17"/>
      <c r="BJ11" s="17">
        <v>1.19480032648839E-2</v>
      </c>
      <c r="BK11" s="17"/>
      <c r="BL11" s="17">
        <v>1.0610479286830499E-2</v>
      </c>
      <c r="BM11" s="17"/>
      <c r="BN11" s="17">
        <v>8.5404126928616993E-3</v>
      </c>
      <c r="BO11" s="17"/>
      <c r="BP11" s="17">
        <v>8.9117104299694608E-3</v>
      </c>
      <c r="BQ11" s="17">
        <v>4.0880457573810002E-2</v>
      </c>
    </row>
    <row r="12" spans="2:69" ht="29" x14ac:dyDescent="0.35">
      <c r="B12" s="18" t="s">
        <v>509</v>
      </c>
      <c r="C12" s="17">
        <v>5.4885811127784699E-3</v>
      </c>
      <c r="D12" s="17">
        <v>9.4879005793831704E-3</v>
      </c>
      <c r="E12" s="17">
        <v>2.0902649921799399E-3</v>
      </c>
      <c r="F12" s="17"/>
      <c r="G12" s="17">
        <v>7.0471047508064398E-3</v>
      </c>
      <c r="H12" s="17">
        <v>0</v>
      </c>
      <c r="I12" s="17">
        <v>4.6677020697333304E-3</v>
      </c>
      <c r="J12" s="17">
        <v>1.7857761491841401E-2</v>
      </c>
      <c r="K12" s="17">
        <v>0</v>
      </c>
      <c r="L12" s="17"/>
      <c r="M12" s="17">
        <v>1.23732403343692E-2</v>
      </c>
      <c r="N12" s="17">
        <v>8.9365596448515907E-3</v>
      </c>
      <c r="O12" s="17">
        <v>0</v>
      </c>
      <c r="P12" s="17">
        <v>5.7825879774955399E-3</v>
      </c>
      <c r="Q12" s="17">
        <v>0</v>
      </c>
      <c r="R12" s="17"/>
      <c r="S12" s="17">
        <v>0</v>
      </c>
      <c r="T12" s="17">
        <v>3.7986556992463199E-3</v>
      </c>
      <c r="U12" s="17">
        <v>0</v>
      </c>
      <c r="V12" s="17">
        <v>1.14579674296795E-2</v>
      </c>
      <c r="W12" s="17"/>
      <c r="X12" s="17">
        <v>7.1713394985602396E-3</v>
      </c>
      <c r="Y12" s="17">
        <v>0</v>
      </c>
      <c r="Z12" s="17">
        <v>0</v>
      </c>
      <c r="AA12" s="17"/>
      <c r="AB12" s="17">
        <v>2.44323036325058E-3</v>
      </c>
      <c r="AC12" s="17">
        <v>1.1717006659706999E-2</v>
      </c>
      <c r="AD12" s="17"/>
      <c r="AE12" s="17">
        <v>4.53442416946235E-3</v>
      </c>
      <c r="AF12" s="17">
        <v>5.6966517621444704E-3</v>
      </c>
      <c r="AG12" s="17"/>
      <c r="AH12" s="17">
        <v>5.7147703117943899E-3</v>
      </c>
      <c r="AI12" s="17">
        <v>7.5069961443686604E-3</v>
      </c>
      <c r="AJ12" s="17"/>
      <c r="AK12" s="17">
        <v>0</v>
      </c>
      <c r="AL12" s="17">
        <v>1.0276662695373201E-2</v>
      </c>
      <c r="AM12" s="17">
        <v>2.4027675115502901E-3</v>
      </c>
      <c r="AN12" s="17">
        <v>4.6131697989038904E-3</v>
      </c>
      <c r="AO12" s="17">
        <v>1.1074492904753199E-2</v>
      </c>
      <c r="AP12" s="17"/>
      <c r="AQ12" s="17">
        <v>0</v>
      </c>
      <c r="AR12" s="17">
        <v>6.9674665377283604E-3</v>
      </c>
      <c r="AS12" s="17"/>
      <c r="AT12" s="17">
        <v>0</v>
      </c>
      <c r="AU12" s="17">
        <v>8.2439612205100592E-3</v>
      </c>
      <c r="AV12" s="17"/>
      <c r="AW12" s="17">
        <v>0</v>
      </c>
      <c r="AX12" s="17">
        <v>8.5499664863817899E-3</v>
      </c>
      <c r="AY12" s="17">
        <v>4.7490103309184399E-3</v>
      </c>
      <c r="AZ12" s="17">
        <v>0</v>
      </c>
      <c r="BA12" s="17">
        <v>0</v>
      </c>
      <c r="BB12" s="17"/>
      <c r="BC12" s="17">
        <v>2.9620672214285201E-3</v>
      </c>
      <c r="BD12" s="17"/>
      <c r="BE12" s="17">
        <v>7.3486264415845498E-3</v>
      </c>
      <c r="BF12" s="17">
        <v>0</v>
      </c>
      <c r="BG12" s="17">
        <v>8.3669521658516592E-3</v>
      </c>
      <c r="BH12" s="17">
        <v>9.8594700090507206E-3</v>
      </c>
      <c r="BI12" s="17"/>
      <c r="BJ12" s="17">
        <v>5.4290584954546899E-3</v>
      </c>
      <c r="BK12" s="17"/>
      <c r="BL12" s="17">
        <v>4.9394346507604398E-3</v>
      </c>
      <c r="BM12" s="17"/>
      <c r="BN12" s="17">
        <v>7.6973179723266501E-3</v>
      </c>
      <c r="BO12" s="17"/>
      <c r="BP12" s="17">
        <v>3.2020997411064799E-3</v>
      </c>
      <c r="BQ12" s="17">
        <v>1.9238358970986202E-2</v>
      </c>
    </row>
    <row r="13" spans="2:69" ht="29" x14ac:dyDescent="0.35">
      <c r="B13" s="18" t="s">
        <v>510</v>
      </c>
      <c r="C13" s="17">
        <v>2.17001606958095E-2</v>
      </c>
      <c r="D13" s="17">
        <v>3.39518089953985E-2</v>
      </c>
      <c r="E13" s="17">
        <v>1.1299397070455E-2</v>
      </c>
      <c r="F13" s="17"/>
      <c r="G13" s="17">
        <v>1.43030834031047E-2</v>
      </c>
      <c r="H13" s="17">
        <v>7.0324782404901903E-3</v>
      </c>
      <c r="I13" s="17">
        <v>2.8006212418400001E-2</v>
      </c>
      <c r="J13" s="17">
        <v>5.4898222359020997E-2</v>
      </c>
      <c r="K13" s="17">
        <v>1.6346083134270099E-2</v>
      </c>
      <c r="L13" s="17"/>
      <c r="M13" s="17">
        <v>4.2462839082005002E-2</v>
      </c>
      <c r="N13" s="17">
        <v>2.8717728205553999E-2</v>
      </c>
      <c r="O13" s="17">
        <v>3.9604116426920997E-3</v>
      </c>
      <c r="P13" s="17">
        <v>6.1410775429616999E-3</v>
      </c>
      <c r="Q13" s="17">
        <v>2.76200409198031E-2</v>
      </c>
      <c r="R13" s="17"/>
      <c r="S13" s="17">
        <v>3.7793393976705701E-3</v>
      </c>
      <c r="T13" s="17">
        <v>2.7951753752125798E-2</v>
      </c>
      <c r="U13" s="17">
        <v>1.0733326985703199E-2</v>
      </c>
      <c r="V13" s="17">
        <v>3.39147166639008E-2</v>
      </c>
      <c r="W13" s="17"/>
      <c r="X13" s="17">
        <v>2.2231986692763901E-2</v>
      </c>
      <c r="Y13" s="17">
        <v>3.6829375347962698E-2</v>
      </c>
      <c r="Z13" s="17">
        <v>0</v>
      </c>
      <c r="AA13" s="17"/>
      <c r="AB13" s="17">
        <v>1.97945724700135E-2</v>
      </c>
      <c r="AC13" s="17">
        <v>2.5597516161124701E-2</v>
      </c>
      <c r="AD13" s="17"/>
      <c r="AE13" s="17">
        <v>8.6354511080269092E-3</v>
      </c>
      <c r="AF13" s="17">
        <v>2.4502449393617499E-2</v>
      </c>
      <c r="AG13" s="17"/>
      <c r="AH13" s="17">
        <v>2.4795843365819099E-2</v>
      </c>
      <c r="AI13" s="17">
        <v>1.7166496647311999E-2</v>
      </c>
      <c r="AJ13" s="17"/>
      <c r="AK13" s="17">
        <v>1.48353894715399E-2</v>
      </c>
      <c r="AL13" s="17">
        <v>2.8079837369575301E-2</v>
      </c>
      <c r="AM13" s="17">
        <v>1.9879032328351198E-2</v>
      </c>
      <c r="AN13" s="17">
        <v>1.5635928420021501E-2</v>
      </c>
      <c r="AO13" s="17">
        <v>2.90274391247617E-2</v>
      </c>
      <c r="AP13" s="17"/>
      <c r="AQ13" s="17">
        <v>2.0449066936210701E-2</v>
      </c>
      <c r="AR13" s="17">
        <v>2.2037265001694499E-2</v>
      </c>
      <c r="AS13" s="17"/>
      <c r="AT13" s="17">
        <v>2.41397165292986E-2</v>
      </c>
      <c r="AU13" s="17">
        <v>2.1181752986030498E-2</v>
      </c>
      <c r="AV13" s="17"/>
      <c r="AW13" s="17">
        <v>1.10494712748808E-2</v>
      </c>
      <c r="AX13" s="17">
        <v>2.29681299496493E-2</v>
      </c>
      <c r="AY13" s="17">
        <v>7.2132379445015299E-3</v>
      </c>
      <c r="AZ13" s="17">
        <v>4.1325826274662601E-2</v>
      </c>
      <c r="BA13" s="17">
        <v>1.4783368458482E-2</v>
      </c>
      <c r="BB13" s="17"/>
      <c r="BC13" s="17">
        <v>1.1031054423106999E-2</v>
      </c>
      <c r="BD13" s="17"/>
      <c r="BE13" s="17">
        <v>2.3963018636526601E-2</v>
      </c>
      <c r="BF13" s="17">
        <v>5.5494138068032002E-3</v>
      </c>
      <c r="BG13" s="17">
        <v>2.2554760994664101E-2</v>
      </c>
      <c r="BH13" s="17">
        <v>1.5702613326615999E-2</v>
      </c>
      <c r="BI13" s="17"/>
      <c r="BJ13" s="17">
        <v>2.41841264269166E-2</v>
      </c>
      <c r="BK13" s="17"/>
      <c r="BL13" s="17">
        <v>3.2465776342669797E-2</v>
      </c>
      <c r="BM13" s="17"/>
      <c r="BN13" s="17">
        <v>1.7016384639770801E-2</v>
      </c>
      <c r="BO13" s="17"/>
      <c r="BP13" s="17">
        <v>1.26516582062956E-2</v>
      </c>
      <c r="BQ13" s="17">
        <v>5.9763089319548303E-2</v>
      </c>
    </row>
    <row r="14" spans="2:69" x14ac:dyDescent="0.35">
      <c r="B14" s="18" t="s">
        <v>141</v>
      </c>
      <c r="C14" s="19">
        <v>1.6214905943198299E-2</v>
      </c>
      <c r="D14" s="19">
        <v>1.46387571218564E-2</v>
      </c>
      <c r="E14" s="19">
        <v>1.7590871930579802E-2</v>
      </c>
      <c r="F14" s="19"/>
      <c r="G14" s="19">
        <v>2.3778935518478601E-2</v>
      </c>
      <c r="H14" s="19">
        <v>2.0114104257423399E-2</v>
      </c>
      <c r="I14" s="19">
        <v>3.6778737900065601E-3</v>
      </c>
      <c r="J14" s="19">
        <v>1.6862485137170601E-2</v>
      </c>
      <c r="K14" s="19">
        <v>1.41220542535909E-2</v>
      </c>
      <c r="L14" s="19"/>
      <c r="M14" s="19">
        <v>4.29849521263133E-2</v>
      </c>
      <c r="N14" s="19">
        <v>2.82499670093685E-3</v>
      </c>
      <c r="O14" s="19">
        <v>2.6372994929285701E-2</v>
      </c>
      <c r="P14" s="19">
        <v>1.6564109795348201E-2</v>
      </c>
      <c r="Q14" s="19">
        <v>2.0969105407999102E-2</v>
      </c>
      <c r="R14" s="19"/>
      <c r="S14" s="19">
        <v>9.2040450947898506E-3</v>
      </c>
      <c r="T14" s="19">
        <v>2.2865408213971799E-2</v>
      </c>
      <c r="U14" s="19">
        <v>2.5319509050582702E-2</v>
      </c>
      <c r="V14" s="19">
        <v>1.30605484893418E-2</v>
      </c>
      <c r="W14" s="19"/>
      <c r="X14" s="19">
        <v>1.7468680586769699E-2</v>
      </c>
      <c r="Y14" s="19">
        <v>6.3816421377474904E-3</v>
      </c>
      <c r="Z14" s="19">
        <v>1.8925844740429298E-2</v>
      </c>
      <c r="AA14" s="19"/>
      <c r="AB14" s="19">
        <v>1.4574466918237799E-2</v>
      </c>
      <c r="AC14" s="19">
        <v>1.9569971803124801E-2</v>
      </c>
      <c r="AD14" s="19"/>
      <c r="AE14" s="19">
        <v>9.6733633516385403E-3</v>
      </c>
      <c r="AF14" s="19">
        <v>1.6749004639194501E-2</v>
      </c>
      <c r="AG14" s="19"/>
      <c r="AH14" s="19">
        <v>1.6936303449387301E-2</v>
      </c>
      <c r="AI14" s="19">
        <v>1.6631365040410299E-2</v>
      </c>
      <c r="AJ14" s="19"/>
      <c r="AK14" s="19">
        <v>2.16641828823965E-2</v>
      </c>
      <c r="AL14" s="19">
        <v>2.39633735041327E-2</v>
      </c>
      <c r="AM14" s="19">
        <v>1.0121159447946299E-2</v>
      </c>
      <c r="AN14" s="19">
        <v>1.51281917740254E-2</v>
      </c>
      <c r="AO14" s="19">
        <v>9.43130946874398E-3</v>
      </c>
      <c r="AP14" s="19"/>
      <c r="AQ14" s="19">
        <v>2.2339046372383001E-2</v>
      </c>
      <c r="AR14" s="19">
        <v>1.45647705375319E-2</v>
      </c>
      <c r="AS14" s="19"/>
      <c r="AT14" s="19">
        <v>1.7774212547780999E-2</v>
      </c>
      <c r="AU14" s="19">
        <v>1.23211678030282E-2</v>
      </c>
      <c r="AV14" s="19"/>
      <c r="AW14" s="19">
        <v>7.3915544450473103E-2</v>
      </c>
      <c r="AX14" s="19">
        <v>1.2376667227473701E-2</v>
      </c>
      <c r="AY14" s="19">
        <v>1.3150996450401801E-2</v>
      </c>
      <c r="AZ14" s="19">
        <v>1.72001990300601E-2</v>
      </c>
      <c r="BA14" s="19">
        <v>0</v>
      </c>
      <c r="BB14" s="19"/>
      <c r="BC14" s="19">
        <v>5.9501502927554904E-3</v>
      </c>
      <c r="BD14" s="19"/>
      <c r="BE14" s="19">
        <v>9.5492505058459506E-3</v>
      </c>
      <c r="BF14" s="19">
        <v>6.9538923974667502E-3</v>
      </c>
      <c r="BG14" s="19">
        <v>1.5746540054843699E-2</v>
      </c>
      <c r="BH14" s="19">
        <v>0</v>
      </c>
      <c r="BI14" s="19"/>
      <c r="BJ14" s="19">
        <v>1.64484210645745E-2</v>
      </c>
      <c r="BK14" s="19"/>
      <c r="BL14" s="19">
        <v>1.6502160473999199E-2</v>
      </c>
      <c r="BM14" s="19"/>
      <c r="BN14" s="19">
        <v>1.8589392754744302E-2</v>
      </c>
      <c r="BO14" s="19"/>
      <c r="BP14" s="19">
        <v>1.5846873084974601E-2</v>
      </c>
      <c r="BQ14" s="19">
        <v>2.04546483020542E-2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516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923</v>
      </c>
      <c r="D7" s="10">
        <v>501</v>
      </c>
      <c r="E7" s="10">
        <v>421</v>
      </c>
      <c r="F7" s="10"/>
      <c r="G7" s="10">
        <v>291</v>
      </c>
      <c r="H7" s="10">
        <v>218</v>
      </c>
      <c r="I7" s="10">
        <v>182</v>
      </c>
      <c r="J7" s="10">
        <v>147</v>
      </c>
      <c r="K7" s="10">
        <v>85</v>
      </c>
      <c r="L7" s="10"/>
      <c r="M7" s="10">
        <v>88</v>
      </c>
      <c r="N7" s="10">
        <v>356</v>
      </c>
      <c r="O7" s="10">
        <v>174</v>
      </c>
      <c r="P7" s="10">
        <v>128</v>
      </c>
      <c r="Q7" s="10">
        <v>177</v>
      </c>
      <c r="R7" s="10"/>
      <c r="S7" s="10">
        <v>179</v>
      </c>
      <c r="T7" s="10">
        <v>202</v>
      </c>
      <c r="U7" s="10">
        <v>148</v>
      </c>
      <c r="V7" s="10">
        <v>234</v>
      </c>
      <c r="W7" s="10"/>
      <c r="X7" s="10">
        <v>730</v>
      </c>
      <c r="Y7" s="10">
        <v>112</v>
      </c>
      <c r="Z7" s="10">
        <v>81</v>
      </c>
      <c r="AA7" s="10"/>
      <c r="AB7" s="10">
        <v>637</v>
      </c>
      <c r="AC7" s="10">
        <v>286</v>
      </c>
      <c r="AD7" s="10"/>
      <c r="AE7" s="10">
        <v>173</v>
      </c>
      <c r="AF7" s="10">
        <v>749</v>
      </c>
      <c r="AG7" s="10"/>
      <c r="AH7" s="10">
        <v>732</v>
      </c>
      <c r="AI7" s="10">
        <v>131</v>
      </c>
      <c r="AJ7" s="10"/>
      <c r="AK7" s="10">
        <v>95</v>
      </c>
      <c r="AL7" s="10">
        <v>270</v>
      </c>
      <c r="AM7" s="10">
        <v>326</v>
      </c>
      <c r="AN7" s="10">
        <v>163</v>
      </c>
      <c r="AO7" s="10">
        <v>69</v>
      </c>
      <c r="AP7" s="10"/>
      <c r="AQ7" s="10">
        <v>210</v>
      </c>
      <c r="AR7" s="10">
        <v>713</v>
      </c>
      <c r="AS7" s="10"/>
      <c r="AT7" s="10">
        <v>307</v>
      </c>
      <c r="AU7" s="10">
        <v>597</v>
      </c>
      <c r="AV7" s="10"/>
      <c r="AW7" s="10">
        <v>70</v>
      </c>
      <c r="AX7" s="10">
        <v>359</v>
      </c>
      <c r="AY7" s="10">
        <v>199</v>
      </c>
      <c r="AZ7" s="10">
        <v>101</v>
      </c>
      <c r="BA7" s="10">
        <v>109</v>
      </c>
      <c r="BB7" s="10"/>
      <c r="BC7" s="10">
        <v>272</v>
      </c>
      <c r="BD7" s="10"/>
      <c r="BE7" s="10">
        <v>313</v>
      </c>
      <c r="BF7" s="10">
        <v>116</v>
      </c>
      <c r="BG7" s="10">
        <v>108</v>
      </c>
      <c r="BH7" s="10">
        <v>194</v>
      </c>
      <c r="BI7" s="10"/>
      <c r="BJ7" s="10">
        <v>798</v>
      </c>
      <c r="BK7" s="10"/>
      <c r="BL7" s="10">
        <v>518</v>
      </c>
      <c r="BM7" s="10"/>
      <c r="BN7" s="10">
        <v>205</v>
      </c>
      <c r="BO7" s="10"/>
      <c r="BP7" s="10">
        <v>763</v>
      </c>
      <c r="BQ7" s="10">
        <v>143</v>
      </c>
    </row>
    <row r="8" spans="2:69" ht="30" customHeight="1" x14ac:dyDescent="0.35">
      <c r="B8" s="11" t="s">
        <v>20</v>
      </c>
      <c r="C8" s="11">
        <v>923</v>
      </c>
      <c r="D8" s="11">
        <v>424</v>
      </c>
      <c r="E8" s="11">
        <v>498</v>
      </c>
      <c r="F8" s="11"/>
      <c r="G8" s="11">
        <v>252</v>
      </c>
      <c r="H8" s="11">
        <v>212</v>
      </c>
      <c r="I8" s="11">
        <v>204</v>
      </c>
      <c r="J8" s="11">
        <v>131</v>
      </c>
      <c r="K8" s="11">
        <v>125</v>
      </c>
      <c r="L8" s="11"/>
      <c r="M8" s="11">
        <v>84</v>
      </c>
      <c r="N8" s="11">
        <v>368</v>
      </c>
      <c r="O8" s="11">
        <v>186</v>
      </c>
      <c r="P8" s="11">
        <v>127</v>
      </c>
      <c r="Q8" s="11">
        <v>158</v>
      </c>
      <c r="R8" s="11"/>
      <c r="S8" s="11">
        <v>193</v>
      </c>
      <c r="T8" s="11">
        <v>205</v>
      </c>
      <c r="U8" s="11">
        <v>150</v>
      </c>
      <c r="V8" s="11">
        <v>219</v>
      </c>
      <c r="W8" s="11"/>
      <c r="X8" s="11">
        <v>707</v>
      </c>
      <c r="Y8" s="11">
        <v>117</v>
      </c>
      <c r="Z8" s="11">
        <v>99</v>
      </c>
      <c r="AA8" s="11"/>
      <c r="AB8" s="11">
        <v>620</v>
      </c>
      <c r="AC8" s="11">
        <v>303</v>
      </c>
      <c r="AD8" s="11"/>
      <c r="AE8" s="11">
        <v>162</v>
      </c>
      <c r="AF8" s="11">
        <v>761</v>
      </c>
      <c r="AG8" s="11"/>
      <c r="AH8" s="11">
        <v>720</v>
      </c>
      <c r="AI8" s="11">
        <v>127</v>
      </c>
      <c r="AJ8" s="11"/>
      <c r="AK8" s="11">
        <v>99</v>
      </c>
      <c r="AL8" s="11">
        <v>270</v>
      </c>
      <c r="AM8" s="11">
        <v>325</v>
      </c>
      <c r="AN8" s="11">
        <v>159</v>
      </c>
      <c r="AO8" s="11">
        <v>70</v>
      </c>
      <c r="AP8" s="11"/>
      <c r="AQ8" s="11">
        <v>196</v>
      </c>
      <c r="AR8" s="11">
        <v>727</v>
      </c>
      <c r="AS8" s="11"/>
      <c r="AT8" s="11">
        <v>291</v>
      </c>
      <c r="AU8" s="11">
        <v>615</v>
      </c>
      <c r="AV8" s="11"/>
      <c r="AW8" s="11">
        <v>67</v>
      </c>
      <c r="AX8" s="11">
        <v>360</v>
      </c>
      <c r="AY8" s="11">
        <v>200</v>
      </c>
      <c r="AZ8" s="11">
        <v>104</v>
      </c>
      <c r="BA8" s="11">
        <v>102</v>
      </c>
      <c r="BB8" s="11"/>
      <c r="BC8" s="11">
        <v>263</v>
      </c>
      <c r="BD8" s="11"/>
      <c r="BE8" s="11">
        <v>312</v>
      </c>
      <c r="BF8" s="11">
        <v>120</v>
      </c>
      <c r="BG8" s="11">
        <v>114</v>
      </c>
      <c r="BH8" s="11">
        <v>185</v>
      </c>
      <c r="BI8" s="11"/>
      <c r="BJ8" s="11">
        <v>798</v>
      </c>
      <c r="BK8" s="11"/>
      <c r="BL8" s="11">
        <v>509</v>
      </c>
      <c r="BM8" s="11"/>
      <c r="BN8" s="11">
        <v>203</v>
      </c>
      <c r="BO8" s="11"/>
      <c r="BP8" s="11">
        <v>770</v>
      </c>
      <c r="BQ8" s="11">
        <v>135</v>
      </c>
    </row>
    <row r="9" spans="2:69" ht="29" x14ac:dyDescent="0.35">
      <c r="B9" s="18" t="s">
        <v>506</v>
      </c>
      <c r="C9" s="17">
        <v>0.398519010751683</v>
      </c>
      <c r="D9" s="17">
        <v>0.36022840781247201</v>
      </c>
      <c r="E9" s="17">
        <v>0.42995998992416901</v>
      </c>
      <c r="F9" s="17"/>
      <c r="G9" s="17">
        <v>0.38811100589929698</v>
      </c>
      <c r="H9" s="17">
        <v>0.40842764108704799</v>
      </c>
      <c r="I9" s="17">
        <v>0.38573611937904501</v>
      </c>
      <c r="J9" s="17">
        <v>0.36285613533876998</v>
      </c>
      <c r="K9" s="17">
        <v>0.46106838196740901</v>
      </c>
      <c r="L9" s="17"/>
      <c r="M9" s="17">
        <v>0.38718074216647402</v>
      </c>
      <c r="N9" s="17">
        <v>0.39443251539152002</v>
      </c>
      <c r="O9" s="17">
        <v>0.36499032778316398</v>
      </c>
      <c r="P9" s="17">
        <v>0.37289688981721397</v>
      </c>
      <c r="Q9" s="17">
        <v>0.473956303108925</v>
      </c>
      <c r="R9" s="17"/>
      <c r="S9" s="17">
        <v>0.437812877132853</v>
      </c>
      <c r="T9" s="17">
        <v>0.39075937540401301</v>
      </c>
      <c r="U9" s="17">
        <v>0.42011543367853699</v>
      </c>
      <c r="V9" s="17">
        <v>0.34437529700064301</v>
      </c>
      <c r="W9" s="17"/>
      <c r="X9" s="17">
        <v>0.36448109974153498</v>
      </c>
      <c r="Y9" s="17">
        <v>0.42931975162004699</v>
      </c>
      <c r="Z9" s="17">
        <v>0.60451256985278001</v>
      </c>
      <c r="AA9" s="17"/>
      <c r="AB9" s="17">
        <v>0.40617409550934802</v>
      </c>
      <c r="AC9" s="17">
        <v>0.38286264490418997</v>
      </c>
      <c r="AD9" s="17"/>
      <c r="AE9" s="17">
        <v>0.38119744355852098</v>
      </c>
      <c r="AF9" s="17">
        <v>0.402557411080955</v>
      </c>
      <c r="AG9" s="17"/>
      <c r="AH9" s="17">
        <v>0.358406874771592</v>
      </c>
      <c r="AI9" s="17">
        <v>0.55122111990634703</v>
      </c>
      <c r="AJ9" s="17"/>
      <c r="AK9" s="17">
        <v>0.43635976475192001</v>
      </c>
      <c r="AL9" s="17">
        <v>0.37283533349741799</v>
      </c>
      <c r="AM9" s="17">
        <v>0.41868168742558298</v>
      </c>
      <c r="AN9" s="17">
        <v>0.390284879144988</v>
      </c>
      <c r="AO9" s="17">
        <v>0.36933608966799503</v>
      </c>
      <c r="AP9" s="17"/>
      <c r="AQ9" s="17">
        <v>0.33829805156459403</v>
      </c>
      <c r="AR9" s="17">
        <v>0.414745408246464</v>
      </c>
      <c r="AS9" s="17"/>
      <c r="AT9" s="17">
        <v>0.34921372582038601</v>
      </c>
      <c r="AU9" s="17">
        <v>0.41838617906210401</v>
      </c>
      <c r="AV9" s="17"/>
      <c r="AW9" s="17">
        <v>0.27547714709978099</v>
      </c>
      <c r="AX9" s="17">
        <v>0.36862756117266998</v>
      </c>
      <c r="AY9" s="17">
        <v>0.44954712090336002</v>
      </c>
      <c r="AZ9" s="17">
        <v>0.446929872025985</v>
      </c>
      <c r="BA9" s="17">
        <v>0.37330437336137401</v>
      </c>
      <c r="BB9" s="17"/>
      <c r="BC9" s="17">
        <v>0.37970357691666201</v>
      </c>
      <c r="BD9" s="17"/>
      <c r="BE9" s="17">
        <v>0.369860835682636</v>
      </c>
      <c r="BF9" s="17">
        <v>0.42515514591099302</v>
      </c>
      <c r="BG9" s="17">
        <v>0.47137577648607198</v>
      </c>
      <c r="BH9" s="17">
        <v>0.40678649475950102</v>
      </c>
      <c r="BI9" s="17"/>
      <c r="BJ9" s="17">
        <v>0.38438692975364303</v>
      </c>
      <c r="BK9" s="17"/>
      <c r="BL9" s="17">
        <v>0.37787179152953498</v>
      </c>
      <c r="BM9" s="17"/>
      <c r="BN9" s="17">
        <v>0.40793774440154401</v>
      </c>
      <c r="BO9" s="17"/>
      <c r="BP9" s="17">
        <v>0.43546338789427003</v>
      </c>
      <c r="BQ9" s="17">
        <v>0.19657719794322401</v>
      </c>
    </row>
    <row r="10" spans="2:69" ht="29" x14ac:dyDescent="0.35">
      <c r="B10" s="18" t="s">
        <v>507</v>
      </c>
      <c r="C10" s="17">
        <v>0.48019050818682502</v>
      </c>
      <c r="D10" s="17">
        <v>0.50099339469735904</v>
      </c>
      <c r="E10" s="17">
        <v>0.46341510072061398</v>
      </c>
      <c r="F10" s="17"/>
      <c r="G10" s="17">
        <v>0.49060678921560102</v>
      </c>
      <c r="H10" s="17">
        <v>0.46098584120291097</v>
      </c>
      <c r="I10" s="17">
        <v>0.53048404891815504</v>
      </c>
      <c r="J10" s="17">
        <v>0.46874284033105601</v>
      </c>
      <c r="K10" s="17">
        <v>0.42162567568911802</v>
      </c>
      <c r="L10" s="17"/>
      <c r="M10" s="17">
        <v>0.418565673851992</v>
      </c>
      <c r="N10" s="17">
        <v>0.49438349680274801</v>
      </c>
      <c r="O10" s="17">
        <v>0.531789079582067</v>
      </c>
      <c r="P10" s="17">
        <v>0.47751825353264599</v>
      </c>
      <c r="Q10" s="17">
        <v>0.42154391051020701</v>
      </c>
      <c r="R10" s="17"/>
      <c r="S10" s="17">
        <v>0.45131197008815499</v>
      </c>
      <c r="T10" s="17">
        <v>0.51661555100006196</v>
      </c>
      <c r="U10" s="17">
        <v>0.49452331818545903</v>
      </c>
      <c r="V10" s="17">
        <v>0.51103882491330399</v>
      </c>
      <c r="W10" s="17"/>
      <c r="X10" s="17">
        <v>0.50052666022401404</v>
      </c>
      <c r="Y10" s="17">
        <v>0.46675242439185999</v>
      </c>
      <c r="Z10" s="17">
        <v>0.35124142910120298</v>
      </c>
      <c r="AA10" s="17"/>
      <c r="AB10" s="17">
        <v>0.46911837715105298</v>
      </c>
      <c r="AC10" s="17">
        <v>0.50283550033192903</v>
      </c>
      <c r="AD10" s="17"/>
      <c r="AE10" s="17">
        <v>0.51310080054458995</v>
      </c>
      <c r="AF10" s="17">
        <v>0.47359877743662998</v>
      </c>
      <c r="AG10" s="17"/>
      <c r="AH10" s="17">
        <v>0.50379691838902196</v>
      </c>
      <c r="AI10" s="17">
        <v>0.376634843917801</v>
      </c>
      <c r="AJ10" s="17"/>
      <c r="AK10" s="17">
        <v>0.47751901475691799</v>
      </c>
      <c r="AL10" s="17">
        <v>0.46094881122276399</v>
      </c>
      <c r="AM10" s="17">
        <v>0.48731239088899297</v>
      </c>
      <c r="AN10" s="17">
        <v>0.49080191803656598</v>
      </c>
      <c r="AO10" s="17">
        <v>0.50080278730702998</v>
      </c>
      <c r="AP10" s="17"/>
      <c r="AQ10" s="17">
        <v>0.51556816728155597</v>
      </c>
      <c r="AR10" s="17">
        <v>0.47065808016417399</v>
      </c>
      <c r="AS10" s="17"/>
      <c r="AT10" s="17">
        <v>0.51279572559894804</v>
      </c>
      <c r="AU10" s="17">
        <v>0.46830066362559403</v>
      </c>
      <c r="AV10" s="17"/>
      <c r="AW10" s="17">
        <v>0.515328786420854</v>
      </c>
      <c r="AX10" s="17">
        <v>0.49089396808765301</v>
      </c>
      <c r="AY10" s="17">
        <v>0.46820891464939701</v>
      </c>
      <c r="AZ10" s="17">
        <v>0.48902894548821402</v>
      </c>
      <c r="BA10" s="17">
        <v>0.50003209326723197</v>
      </c>
      <c r="BB10" s="17"/>
      <c r="BC10" s="17">
        <v>0.50198043409049597</v>
      </c>
      <c r="BD10" s="17"/>
      <c r="BE10" s="17">
        <v>0.49410352639349298</v>
      </c>
      <c r="BF10" s="17">
        <v>0.52536702536047997</v>
      </c>
      <c r="BG10" s="17">
        <v>0.45266766194696001</v>
      </c>
      <c r="BH10" s="17">
        <v>0.47054556894788102</v>
      </c>
      <c r="BI10" s="17"/>
      <c r="BJ10" s="17">
        <v>0.49244592591553898</v>
      </c>
      <c r="BK10" s="17"/>
      <c r="BL10" s="17">
        <v>0.49272855723462999</v>
      </c>
      <c r="BM10" s="17"/>
      <c r="BN10" s="17">
        <v>0.48815119751665098</v>
      </c>
      <c r="BO10" s="17"/>
      <c r="BP10" s="17">
        <v>0.46369566681125801</v>
      </c>
      <c r="BQ10" s="17">
        <v>0.57823917879339204</v>
      </c>
    </row>
    <row r="11" spans="2:69" ht="29" x14ac:dyDescent="0.35">
      <c r="B11" s="18" t="s">
        <v>508</v>
      </c>
      <c r="C11" s="17">
        <v>2.9395278737623699E-2</v>
      </c>
      <c r="D11" s="17">
        <v>3.7497402022848701E-2</v>
      </c>
      <c r="E11" s="17">
        <v>2.2547185226347501E-2</v>
      </c>
      <c r="F11" s="17"/>
      <c r="G11" s="17">
        <v>2.4582457408256701E-2</v>
      </c>
      <c r="H11" s="17">
        <v>3.9200959044238697E-2</v>
      </c>
      <c r="I11" s="17">
        <v>2.2558067597858899E-2</v>
      </c>
      <c r="J11" s="17">
        <v>3.7303869020681897E-2</v>
      </c>
      <c r="K11" s="17">
        <v>2.53339939359679E-2</v>
      </c>
      <c r="L11" s="17"/>
      <c r="M11" s="17">
        <v>5.2315213703149899E-2</v>
      </c>
      <c r="N11" s="17">
        <v>2.5206193880856199E-2</v>
      </c>
      <c r="O11" s="17">
        <v>1.1468237184115101E-2</v>
      </c>
      <c r="P11" s="17">
        <v>4.2830865824223498E-2</v>
      </c>
      <c r="Q11" s="17">
        <v>3.7196078462287799E-2</v>
      </c>
      <c r="R11" s="17"/>
      <c r="S11" s="17">
        <v>2.8474675919679601E-2</v>
      </c>
      <c r="T11" s="17">
        <v>1.9603769859606501E-2</v>
      </c>
      <c r="U11" s="17">
        <v>2.9234861277520001E-2</v>
      </c>
      <c r="V11" s="17">
        <v>2.6878654339645602E-2</v>
      </c>
      <c r="W11" s="17"/>
      <c r="X11" s="17">
        <v>3.0147775579110199E-2</v>
      </c>
      <c r="Y11" s="17">
        <v>4.1597334339730202E-2</v>
      </c>
      <c r="Z11" s="17">
        <v>9.5887682530763404E-3</v>
      </c>
      <c r="AA11" s="17"/>
      <c r="AB11" s="17">
        <v>3.37111693861087E-2</v>
      </c>
      <c r="AC11" s="17">
        <v>2.0568314035137099E-2</v>
      </c>
      <c r="AD11" s="17"/>
      <c r="AE11" s="17">
        <v>2.5663953028736398E-2</v>
      </c>
      <c r="AF11" s="17">
        <v>3.02158895173225E-2</v>
      </c>
      <c r="AG11" s="17"/>
      <c r="AH11" s="17">
        <v>3.7679486303347602E-2</v>
      </c>
      <c r="AI11" s="17">
        <v>0</v>
      </c>
      <c r="AJ11" s="17"/>
      <c r="AK11" s="17">
        <v>3.2515022223951702E-2</v>
      </c>
      <c r="AL11" s="17">
        <v>3.3749837965395997E-2</v>
      </c>
      <c r="AM11" s="17">
        <v>1.8758753559533201E-2</v>
      </c>
      <c r="AN11" s="17">
        <v>3.2575862393325203E-2</v>
      </c>
      <c r="AO11" s="17">
        <v>5.0172275938741802E-2</v>
      </c>
      <c r="AP11" s="17"/>
      <c r="AQ11" s="17">
        <v>5.31767354822653E-2</v>
      </c>
      <c r="AR11" s="17">
        <v>2.2987420487730299E-2</v>
      </c>
      <c r="AS11" s="17"/>
      <c r="AT11" s="17">
        <v>4.4075795430218098E-2</v>
      </c>
      <c r="AU11" s="17">
        <v>2.3314963876651801E-2</v>
      </c>
      <c r="AV11" s="17"/>
      <c r="AW11" s="17">
        <v>4.3540183707243003E-2</v>
      </c>
      <c r="AX11" s="17">
        <v>2.9280024671457901E-2</v>
      </c>
      <c r="AY11" s="17">
        <v>2.0757533673991399E-2</v>
      </c>
      <c r="AZ11" s="17">
        <v>2.29946120797292E-2</v>
      </c>
      <c r="BA11" s="17">
        <v>3.1181459089109301E-2</v>
      </c>
      <c r="BB11" s="17"/>
      <c r="BC11" s="17">
        <v>2.7097681655837001E-2</v>
      </c>
      <c r="BD11" s="17"/>
      <c r="BE11" s="17">
        <v>2.70378644563357E-2</v>
      </c>
      <c r="BF11" s="17">
        <v>2.6030557772123899E-2</v>
      </c>
      <c r="BG11" s="17">
        <v>2.1051243623765498E-2</v>
      </c>
      <c r="BH11" s="17">
        <v>2.9036551954762901E-2</v>
      </c>
      <c r="BI11" s="17"/>
      <c r="BJ11" s="17">
        <v>2.9288348413764799E-2</v>
      </c>
      <c r="BK11" s="17"/>
      <c r="BL11" s="17">
        <v>3.00748730125917E-2</v>
      </c>
      <c r="BM11" s="17"/>
      <c r="BN11" s="17">
        <v>6.4637589682525198E-3</v>
      </c>
      <c r="BO11" s="17"/>
      <c r="BP11" s="17">
        <v>1.9144253133895301E-2</v>
      </c>
      <c r="BQ11" s="17">
        <v>7.6656295706326094E-2</v>
      </c>
    </row>
    <row r="12" spans="2:69" ht="29" x14ac:dyDescent="0.35">
      <c r="B12" s="18" t="s">
        <v>509</v>
      </c>
      <c r="C12" s="17">
        <v>9.9650158901009398E-3</v>
      </c>
      <c r="D12" s="17">
        <v>1.64470673672188E-2</v>
      </c>
      <c r="E12" s="17">
        <v>4.4591974669550803E-3</v>
      </c>
      <c r="F12" s="17"/>
      <c r="G12" s="17">
        <v>9.6847260168657096E-3</v>
      </c>
      <c r="H12" s="17">
        <v>1.4768903631691199E-2</v>
      </c>
      <c r="I12" s="17">
        <v>1.4003106209200001E-2</v>
      </c>
      <c r="J12" s="17">
        <v>5.9525871639471298E-3</v>
      </c>
      <c r="K12" s="17">
        <v>0</v>
      </c>
      <c r="L12" s="17"/>
      <c r="M12" s="17">
        <v>1.23732403343692E-2</v>
      </c>
      <c r="N12" s="17">
        <v>7.2824242930561098E-3</v>
      </c>
      <c r="O12" s="17">
        <v>1.14846664645765E-2</v>
      </c>
      <c r="P12" s="17">
        <v>5.7825879774955399E-3</v>
      </c>
      <c r="Q12" s="17">
        <v>1.65080589812149E-2</v>
      </c>
      <c r="R12" s="17"/>
      <c r="S12" s="17">
        <v>0</v>
      </c>
      <c r="T12" s="17">
        <v>4.6307966025269202E-3</v>
      </c>
      <c r="U12" s="17">
        <v>7.8758752054745099E-3</v>
      </c>
      <c r="V12" s="17">
        <v>1.5673102438370001E-2</v>
      </c>
      <c r="W12" s="17"/>
      <c r="X12" s="17">
        <v>1.30202160791763E-2</v>
      </c>
      <c r="Y12" s="17">
        <v>0</v>
      </c>
      <c r="Z12" s="17">
        <v>0</v>
      </c>
      <c r="AA12" s="17"/>
      <c r="AB12" s="17">
        <v>5.9029241253479902E-3</v>
      </c>
      <c r="AC12" s="17">
        <v>1.82729049322672E-2</v>
      </c>
      <c r="AD12" s="17"/>
      <c r="AE12" s="17">
        <v>8.6354511080269092E-3</v>
      </c>
      <c r="AF12" s="17">
        <v>1.02569751251914E-2</v>
      </c>
      <c r="AG12" s="17"/>
      <c r="AH12" s="17">
        <v>1.0530194718297199E-2</v>
      </c>
      <c r="AI12" s="17">
        <v>7.5069961443686604E-3</v>
      </c>
      <c r="AJ12" s="17"/>
      <c r="AK12" s="17">
        <v>0</v>
      </c>
      <c r="AL12" s="17">
        <v>1.42196639129595E-2</v>
      </c>
      <c r="AM12" s="17">
        <v>1.1938066804092399E-2</v>
      </c>
      <c r="AN12" s="17">
        <v>4.6131697989038904E-3</v>
      </c>
      <c r="AO12" s="17">
        <v>1.06886616595254E-2</v>
      </c>
      <c r="AP12" s="17"/>
      <c r="AQ12" s="17">
        <v>0</v>
      </c>
      <c r="AR12" s="17">
        <v>1.26500662622187E-2</v>
      </c>
      <c r="AS12" s="17"/>
      <c r="AT12" s="17">
        <v>4.0585349683458002E-3</v>
      </c>
      <c r="AU12" s="17">
        <v>1.30489381448902E-2</v>
      </c>
      <c r="AV12" s="17"/>
      <c r="AW12" s="17">
        <v>0</v>
      </c>
      <c r="AX12" s="17">
        <v>1.48726152742271E-2</v>
      </c>
      <c r="AY12" s="17">
        <v>4.7490103309184399E-3</v>
      </c>
      <c r="AZ12" s="17">
        <v>0</v>
      </c>
      <c r="BA12" s="17">
        <v>0</v>
      </c>
      <c r="BB12" s="17"/>
      <c r="BC12" s="17">
        <v>1.46137306294309E-2</v>
      </c>
      <c r="BD12" s="17"/>
      <c r="BE12" s="17">
        <v>1.4717295026354001E-2</v>
      </c>
      <c r="BF12" s="17">
        <v>0</v>
      </c>
      <c r="BG12" s="17">
        <v>8.3669521658516592E-3</v>
      </c>
      <c r="BH12" s="17">
        <v>1.61776559666819E-2</v>
      </c>
      <c r="BI12" s="17"/>
      <c r="BJ12" s="17">
        <v>8.2789219944850896E-3</v>
      </c>
      <c r="BK12" s="17"/>
      <c r="BL12" s="17">
        <v>1.3294650284691499E-2</v>
      </c>
      <c r="BM12" s="17"/>
      <c r="BN12" s="17">
        <v>8.5404126928616993E-3</v>
      </c>
      <c r="BO12" s="17"/>
      <c r="BP12" s="17">
        <v>6.1335012606132701E-3</v>
      </c>
      <c r="BQ12" s="17">
        <v>3.3107338764923E-2</v>
      </c>
    </row>
    <row r="13" spans="2:69" ht="29" x14ac:dyDescent="0.35">
      <c r="B13" s="18" t="s">
        <v>510</v>
      </c>
      <c r="C13" s="17">
        <v>5.0967474943823601E-2</v>
      </c>
      <c r="D13" s="17">
        <v>6.18879757952987E-2</v>
      </c>
      <c r="E13" s="17">
        <v>4.1759870286599499E-2</v>
      </c>
      <c r="F13" s="17"/>
      <c r="G13" s="17">
        <v>6.2021712259217501E-2</v>
      </c>
      <c r="H13" s="17">
        <v>2.35996991389259E-2</v>
      </c>
      <c r="I13" s="17">
        <v>3.7341616557866601E-2</v>
      </c>
      <c r="J13" s="17">
        <v>7.9514423543309495E-2</v>
      </c>
      <c r="K13" s="17">
        <v>6.7346714110324599E-2</v>
      </c>
      <c r="L13" s="17"/>
      <c r="M13" s="17">
        <v>8.7643857494294097E-2</v>
      </c>
      <c r="N13" s="17">
        <v>5.6789580785334602E-2</v>
      </c>
      <c r="O13" s="17">
        <v>3.6563647075392003E-2</v>
      </c>
      <c r="P13" s="17">
        <v>6.6934455981597196E-2</v>
      </c>
      <c r="Q13" s="17">
        <v>2.19798968069469E-2</v>
      </c>
      <c r="R13" s="17"/>
      <c r="S13" s="17">
        <v>5.2104980985635298E-2</v>
      </c>
      <c r="T13" s="17">
        <v>3.9739710241787199E-2</v>
      </c>
      <c r="U13" s="17">
        <v>2.22768988838364E-2</v>
      </c>
      <c r="V13" s="17">
        <v>7.0543664494895103E-2</v>
      </c>
      <c r="W13" s="17"/>
      <c r="X13" s="17">
        <v>5.8362869068793899E-2</v>
      </c>
      <c r="Y13" s="17">
        <v>4.2878115443766997E-2</v>
      </c>
      <c r="Z13" s="17">
        <v>7.8656940262555805E-3</v>
      </c>
      <c r="AA13" s="17"/>
      <c r="AB13" s="17">
        <v>5.4845840123158802E-2</v>
      </c>
      <c r="AC13" s="17">
        <v>4.3035347990291503E-2</v>
      </c>
      <c r="AD13" s="17"/>
      <c r="AE13" s="17">
        <v>4.6697726259587E-2</v>
      </c>
      <c r="AF13" s="17">
        <v>5.1921639750070803E-2</v>
      </c>
      <c r="AG13" s="17"/>
      <c r="AH13" s="17">
        <v>5.89317791518576E-2</v>
      </c>
      <c r="AI13" s="17">
        <v>1.8528117065478099E-2</v>
      </c>
      <c r="AJ13" s="17"/>
      <c r="AK13" s="17">
        <v>3.5030741117068297E-2</v>
      </c>
      <c r="AL13" s="17">
        <v>6.18467272655355E-2</v>
      </c>
      <c r="AM13" s="17">
        <v>4.4427834565583697E-2</v>
      </c>
      <c r="AN13" s="17">
        <v>6.4350458261685506E-2</v>
      </c>
      <c r="AO13" s="17">
        <v>3.16090207477717E-2</v>
      </c>
      <c r="AP13" s="17"/>
      <c r="AQ13" s="17">
        <v>3.7342942387507301E-2</v>
      </c>
      <c r="AR13" s="17">
        <v>5.4638573576652499E-2</v>
      </c>
      <c r="AS13" s="17"/>
      <c r="AT13" s="17">
        <v>5.2170884969107399E-2</v>
      </c>
      <c r="AU13" s="17">
        <v>5.1889796250315798E-2</v>
      </c>
      <c r="AV13" s="17"/>
      <c r="AW13" s="17">
        <v>4.06139943494251E-2</v>
      </c>
      <c r="AX13" s="17">
        <v>6.63994783768454E-2</v>
      </c>
      <c r="AY13" s="17">
        <v>3.5194235829514899E-2</v>
      </c>
      <c r="AZ13" s="17">
        <v>2.5045507224673701E-2</v>
      </c>
      <c r="BA13" s="17">
        <v>8.0187365118620998E-2</v>
      </c>
      <c r="BB13" s="17"/>
      <c r="BC13" s="17">
        <v>6.07214914811001E-2</v>
      </c>
      <c r="BD13" s="17"/>
      <c r="BE13" s="17">
        <v>6.4379108711270894E-2</v>
      </c>
      <c r="BF13" s="17">
        <v>1.6493378558935901E-2</v>
      </c>
      <c r="BG13" s="17">
        <v>3.92139917434918E-2</v>
      </c>
      <c r="BH13" s="17">
        <v>5.9308224631241899E-2</v>
      </c>
      <c r="BI13" s="17"/>
      <c r="BJ13" s="17">
        <v>5.2089815313511298E-2</v>
      </c>
      <c r="BK13" s="17"/>
      <c r="BL13" s="17">
        <v>5.3276066266404402E-2</v>
      </c>
      <c r="BM13" s="17"/>
      <c r="BN13" s="17">
        <v>6.0082415594857302E-2</v>
      </c>
      <c r="BO13" s="17"/>
      <c r="BP13" s="17">
        <v>4.4800682249602798E-2</v>
      </c>
      <c r="BQ13" s="17">
        <v>7.9224106595479196E-2</v>
      </c>
    </row>
    <row r="14" spans="2:69" x14ac:dyDescent="0.35">
      <c r="B14" s="18" t="s">
        <v>141</v>
      </c>
      <c r="C14" s="19">
        <v>3.0962711489943302E-2</v>
      </c>
      <c r="D14" s="19">
        <v>2.29457523048032E-2</v>
      </c>
      <c r="E14" s="19">
        <v>3.7858656375314499E-2</v>
      </c>
      <c r="F14" s="19"/>
      <c r="G14" s="19">
        <v>2.4993309200762301E-2</v>
      </c>
      <c r="H14" s="19">
        <v>5.3016955895185902E-2</v>
      </c>
      <c r="I14" s="19">
        <v>9.8770413378752604E-3</v>
      </c>
      <c r="J14" s="19">
        <v>4.5630144602235502E-2</v>
      </c>
      <c r="K14" s="19">
        <v>2.4625234297180099E-2</v>
      </c>
      <c r="L14" s="19"/>
      <c r="M14" s="19">
        <v>4.1921272449720798E-2</v>
      </c>
      <c r="N14" s="19">
        <v>2.1905788846485301E-2</v>
      </c>
      <c r="O14" s="19">
        <v>4.3704041910685103E-2</v>
      </c>
      <c r="P14" s="19">
        <v>3.4036946866823903E-2</v>
      </c>
      <c r="Q14" s="19">
        <v>2.8815752130418901E-2</v>
      </c>
      <c r="R14" s="19"/>
      <c r="S14" s="19">
        <v>3.0295495873677001E-2</v>
      </c>
      <c r="T14" s="19">
        <v>2.8650796892004501E-2</v>
      </c>
      <c r="U14" s="19">
        <v>2.5973612769172701E-2</v>
      </c>
      <c r="V14" s="19">
        <v>3.1490456813142498E-2</v>
      </c>
      <c r="W14" s="19"/>
      <c r="X14" s="19">
        <v>3.3461379307370899E-2</v>
      </c>
      <c r="Y14" s="19">
        <v>1.9452374204595699E-2</v>
      </c>
      <c r="Z14" s="19">
        <v>2.67915387666849E-2</v>
      </c>
      <c r="AA14" s="19"/>
      <c r="AB14" s="19">
        <v>3.0247593704983301E-2</v>
      </c>
      <c r="AC14" s="19">
        <v>3.2425287806184602E-2</v>
      </c>
      <c r="AD14" s="19"/>
      <c r="AE14" s="19">
        <v>2.4704625500539E-2</v>
      </c>
      <c r="AF14" s="19">
        <v>3.1449307089830299E-2</v>
      </c>
      <c r="AG14" s="19"/>
      <c r="AH14" s="19">
        <v>3.0654746665884101E-2</v>
      </c>
      <c r="AI14" s="19">
        <v>4.6108922966004801E-2</v>
      </c>
      <c r="AJ14" s="19"/>
      <c r="AK14" s="19">
        <v>1.8575457150141899E-2</v>
      </c>
      <c r="AL14" s="19">
        <v>5.6399626135926799E-2</v>
      </c>
      <c r="AM14" s="19">
        <v>1.8881266756213801E-2</v>
      </c>
      <c r="AN14" s="19">
        <v>1.7373712364530801E-2</v>
      </c>
      <c r="AO14" s="19">
        <v>3.7391164678936502E-2</v>
      </c>
      <c r="AP14" s="19"/>
      <c r="AQ14" s="19">
        <v>5.5614103284077503E-2</v>
      </c>
      <c r="AR14" s="19">
        <v>2.4320451262760601E-2</v>
      </c>
      <c r="AS14" s="19"/>
      <c r="AT14" s="19">
        <v>3.7685333212994998E-2</v>
      </c>
      <c r="AU14" s="19">
        <v>2.5059459040444401E-2</v>
      </c>
      <c r="AV14" s="19"/>
      <c r="AW14" s="19">
        <v>0.125039888422697</v>
      </c>
      <c r="AX14" s="19">
        <v>2.99263524171469E-2</v>
      </c>
      <c r="AY14" s="19">
        <v>2.1543184612818501E-2</v>
      </c>
      <c r="AZ14" s="19">
        <v>1.6001063181398E-2</v>
      </c>
      <c r="BA14" s="19">
        <v>1.52947091636638E-2</v>
      </c>
      <c r="BB14" s="19"/>
      <c r="BC14" s="19">
        <v>1.5883085226473199E-2</v>
      </c>
      <c r="BD14" s="19"/>
      <c r="BE14" s="19">
        <v>2.99013697299104E-2</v>
      </c>
      <c r="BF14" s="19">
        <v>6.9538923974667502E-3</v>
      </c>
      <c r="BG14" s="19">
        <v>7.3243740338593101E-3</v>
      </c>
      <c r="BH14" s="19">
        <v>1.8145503739931901E-2</v>
      </c>
      <c r="BI14" s="19"/>
      <c r="BJ14" s="19">
        <v>3.35100586090561E-2</v>
      </c>
      <c r="BK14" s="19"/>
      <c r="BL14" s="19">
        <v>3.2754061672147797E-2</v>
      </c>
      <c r="BM14" s="19"/>
      <c r="BN14" s="19">
        <v>2.8824470825832799E-2</v>
      </c>
      <c r="BO14" s="19"/>
      <c r="BP14" s="19">
        <v>3.0762508650361502E-2</v>
      </c>
      <c r="BQ14" s="19">
        <v>3.6195882196655302E-2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517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923</v>
      </c>
      <c r="D7" s="10">
        <v>501</v>
      </c>
      <c r="E7" s="10">
        <v>421</v>
      </c>
      <c r="F7" s="10"/>
      <c r="G7" s="10">
        <v>291</v>
      </c>
      <c r="H7" s="10">
        <v>218</v>
      </c>
      <c r="I7" s="10">
        <v>182</v>
      </c>
      <c r="J7" s="10">
        <v>147</v>
      </c>
      <c r="K7" s="10">
        <v>85</v>
      </c>
      <c r="L7" s="10"/>
      <c r="M7" s="10">
        <v>88</v>
      </c>
      <c r="N7" s="10">
        <v>356</v>
      </c>
      <c r="O7" s="10">
        <v>174</v>
      </c>
      <c r="P7" s="10">
        <v>128</v>
      </c>
      <c r="Q7" s="10">
        <v>177</v>
      </c>
      <c r="R7" s="10"/>
      <c r="S7" s="10">
        <v>179</v>
      </c>
      <c r="T7" s="10">
        <v>202</v>
      </c>
      <c r="U7" s="10">
        <v>148</v>
      </c>
      <c r="V7" s="10">
        <v>234</v>
      </c>
      <c r="W7" s="10"/>
      <c r="X7" s="10">
        <v>730</v>
      </c>
      <c r="Y7" s="10">
        <v>112</v>
      </c>
      <c r="Z7" s="10">
        <v>81</v>
      </c>
      <c r="AA7" s="10"/>
      <c r="AB7" s="10">
        <v>637</v>
      </c>
      <c r="AC7" s="10">
        <v>286</v>
      </c>
      <c r="AD7" s="10"/>
      <c r="AE7" s="10">
        <v>173</v>
      </c>
      <c r="AF7" s="10">
        <v>749</v>
      </c>
      <c r="AG7" s="10"/>
      <c r="AH7" s="10">
        <v>732</v>
      </c>
      <c r="AI7" s="10">
        <v>131</v>
      </c>
      <c r="AJ7" s="10"/>
      <c r="AK7" s="10">
        <v>95</v>
      </c>
      <c r="AL7" s="10">
        <v>270</v>
      </c>
      <c r="AM7" s="10">
        <v>326</v>
      </c>
      <c r="AN7" s="10">
        <v>163</v>
      </c>
      <c r="AO7" s="10">
        <v>69</v>
      </c>
      <c r="AP7" s="10"/>
      <c r="AQ7" s="10">
        <v>210</v>
      </c>
      <c r="AR7" s="10">
        <v>713</v>
      </c>
      <c r="AS7" s="10"/>
      <c r="AT7" s="10">
        <v>307</v>
      </c>
      <c r="AU7" s="10">
        <v>597</v>
      </c>
      <c r="AV7" s="10"/>
      <c r="AW7" s="10">
        <v>70</v>
      </c>
      <c r="AX7" s="10">
        <v>359</v>
      </c>
      <c r="AY7" s="10">
        <v>199</v>
      </c>
      <c r="AZ7" s="10">
        <v>101</v>
      </c>
      <c r="BA7" s="10">
        <v>109</v>
      </c>
      <c r="BB7" s="10"/>
      <c r="BC7" s="10">
        <v>272</v>
      </c>
      <c r="BD7" s="10"/>
      <c r="BE7" s="10">
        <v>313</v>
      </c>
      <c r="BF7" s="10">
        <v>116</v>
      </c>
      <c r="BG7" s="10">
        <v>108</v>
      </c>
      <c r="BH7" s="10">
        <v>194</v>
      </c>
      <c r="BI7" s="10"/>
      <c r="BJ7" s="10">
        <v>798</v>
      </c>
      <c r="BK7" s="10"/>
      <c r="BL7" s="10">
        <v>518</v>
      </c>
      <c r="BM7" s="10"/>
      <c r="BN7" s="10">
        <v>205</v>
      </c>
      <c r="BO7" s="10"/>
      <c r="BP7" s="10">
        <v>763</v>
      </c>
      <c r="BQ7" s="10">
        <v>143</v>
      </c>
    </row>
    <row r="8" spans="2:69" ht="30" customHeight="1" x14ac:dyDescent="0.35">
      <c r="B8" s="11" t="s">
        <v>20</v>
      </c>
      <c r="C8" s="11">
        <v>923</v>
      </c>
      <c r="D8" s="11">
        <v>424</v>
      </c>
      <c r="E8" s="11">
        <v>498</v>
      </c>
      <c r="F8" s="11"/>
      <c r="G8" s="11">
        <v>252</v>
      </c>
      <c r="H8" s="11">
        <v>212</v>
      </c>
      <c r="I8" s="11">
        <v>204</v>
      </c>
      <c r="J8" s="11">
        <v>131</v>
      </c>
      <c r="K8" s="11">
        <v>125</v>
      </c>
      <c r="L8" s="11"/>
      <c r="M8" s="11">
        <v>84</v>
      </c>
      <c r="N8" s="11">
        <v>368</v>
      </c>
      <c r="O8" s="11">
        <v>186</v>
      </c>
      <c r="P8" s="11">
        <v>127</v>
      </c>
      <c r="Q8" s="11">
        <v>158</v>
      </c>
      <c r="R8" s="11"/>
      <c r="S8" s="11">
        <v>193</v>
      </c>
      <c r="T8" s="11">
        <v>205</v>
      </c>
      <c r="U8" s="11">
        <v>150</v>
      </c>
      <c r="V8" s="11">
        <v>219</v>
      </c>
      <c r="W8" s="11"/>
      <c r="X8" s="11">
        <v>707</v>
      </c>
      <c r="Y8" s="11">
        <v>117</v>
      </c>
      <c r="Z8" s="11">
        <v>99</v>
      </c>
      <c r="AA8" s="11"/>
      <c r="AB8" s="11">
        <v>620</v>
      </c>
      <c r="AC8" s="11">
        <v>303</v>
      </c>
      <c r="AD8" s="11"/>
      <c r="AE8" s="11">
        <v>162</v>
      </c>
      <c r="AF8" s="11">
        <v>761</v>
      </c>
      <c r="AG8" s="11"/>
      <c r="AH8" s="11">
        <v>720</v>
      </c>
      <c r="AI8" s="11">
        <v>127</v>
      </c>
      <c r="AJ8" s="11"/>
      <c r="AK8" s="11">
        <v>99</v>
      </c>
      <c r="AL8" s="11">
        <v>270</v>
      </c>
      <c r="AM8" s="11">
        <v>325</v>
      </c>
      <c r="AN8" s="11">
        <v>159</v>
      </c>
      <c r="AO8" s="11">
        <v>70</v>
      </c>
      <c r="AP8" s="11"/>
      <c r="AQ8" s="11">
        <v>196</v>
      </c>
      <c r="AR8" s="11">
        <v>727</v>
      </c>
      <c r="AS8" s="11"/>
      <c r="AT8" s="11">
        <v>291</v>
      </c>
      <c r="AU8" s="11">
        <v>615</v>
      </c>
      <c r="AV8" s="11"/>
      <c r="AW8" s="11">
        <v>67</v>
      </c>
      <c r="AX8" s="11">
        <v>360</v>
      </c>
      <c r="AY8" s="11">
        <v>200</v>
      </c>
      <c r="AZ8" s="11">
        <v>104</v>
      </c>
      <c r="BA8" s="11">
        <v>102</v>
      </c>
      <c r="BB8" s="11"/>
      <c r="BC8" s="11">
        <v>263</v>
      </c>
      <c r="BD8" s="11"/>
      <c r="BE8" s="11">
        <v>312</v>
      </c>
      <c r="BF8" s="11">
        <v>120</v>
      </c>
      <c r="BG8" s="11">
        <v>114</v>
      </c>
      <c r="BH8" s="11">
        <v>185</v>
      </c>
      <c r="BI8" s="11"/>
      <c r="BJ8" s="11">
        <v>798</v>
      </c>
      <c r="BK8" s="11"/>
      <c r="BL8" s="11">
        <v>509</v>
      </c>
      <c r="BM8" s="11"/>
      <c r="BN8" s="11">
        <v>203</v>
      </c>
      <c r="BO8" s="11"/>
      <c r="BP8" s="11">
        <v>770</v>
      </c>
      <c r="BQ8" s="11">
        <v>135</v>
      </c>
    </row>
    <row r="9" spans="2:69" ht="29" x14ac:dyDescent="0.35">
      <c r="B9" s="18" t="s">
        <v>506</v>
      </c>
      <c r="C9" s="17">
        <v>0.64394055591219201</v>
      </c>
      <c r="D9" s="17">
        <v>0.595140258501067</v>
      </c>
      <c r="E9" s="17">
        <v>0.68483041747282203</v>
      </c>
      <c r="F9" s="17"/>
      <c r="G9" s="17">
        <v>0.64285937992097897</v>
      </c>
      <c r="H9" s="17">
        <v>0.63913269037012299</v>
      </c>
      <c r="I9" s="17">
        <v>0.68947356992460795</v>
      </c>
      <c r="J9" s="17">
        <v>0.61715630700385604</v>
      </c>
      <c r="K9" s="17">
        <v>0.60805172034516197</v>
      </c>
      <c r="L9" s="17"/>
      <c r="M9" s="17">
        <v>0.61241297283658103</v>
      </c>
      <c r="N9" s="17">
        <v>0.63747405381572497</v>
      </c>
      <c r="O9" s="17">
        <v>0.64167200619365705</v>
      </c>
      <c r="P9" s="17">
        <v>0.59503538367698505</v>
      </c>
      <c r="Q9" s="17">
        <v>0.71769516109480702</v>
      </c>
      <c r="R9" s="17"/>
      <c r="S9" s="17">
        <v>0.70748383793874003</v>
      </c>
      <c r="T9" s="17">
        <v>0.67680529186889804</v>
      </c>
      <c r="U9" s="17">
        <v>0.65020692131486502</v>
      </c>
      <c r="V9" s="17">
        <v>0.55989002642255103</v>
      </c>
      <c r="W9" s="17"/>
      <c r="X9" s="17">
        <v>0.62448027822859797</v>
      </c>
      <c r="Y9" s="17">
        <v>0.66073633281689303</v>
      </c>
      <c r="Z9" s="17">
        <v>0.76267533905080298</v>
      </c>
      <c r="AA9" s="17"/>
      <c r="AB9" s="17">
        <v>0.680518721708682</v>
      </c>
      <c r="AC9" s="17">
        <v>0.56913000006999004</v>
      </c>
      <c r="AD9" s="17"/>
      <c r="AE9" s="17">
        <v>0.57586789694075202</v>
      </c>
      <c r="AF9" s="17">
        <v>0.65900548349534205</v>
      </c>
      <c r="AG9" s="17"/>
      <c r="AH9" s="17">
        <v>0.61436481896349604</v>
      </c>
      <c r="AI9" s="17">
        <v>0.79094128563406996</v>
      </c>
      <c r="AJ9" s="17"/>
      <c r="AK9" s="17">
        <v>0.61391279416911904</v>
      </c>
      <c r="AL9" s="17">
        <v>0.62156075845278702</v>
      </c>
      <c r="AM9" s="17">
        <v>0.67388854048034197</v>
      </c>
      <c r="AN9" s="17">
        <v>0.67197230167358801</v>
      </c>
      <c r="AO9" s="17">
        <v>0.57044034589431303</v>
      </c>
      <c r="AP9" s="17"/>
      <c r="AQ9" s="17">
        <v>0.61397427927021897</v>
      </c>
      <c r="AR9" s="17">
        <v>0.65201489950942004</v>
      </c>
      <c r="AS9" s="17"/>
      <c r="AT9" s="17">
        <v>0.63231834063493797</v>
      </c>
      <c r="AU9" s="17">
        <v>0.65030816472552899</v>
      </c>
      <c r="AV9" s="17"/>
      <c r="AW9" s="17">
        <v>0.62525867955477299</v>
      </c>
      <c r="AX9" s="17">
        <v>0.62657604073023698</v>
      </c>
      <c r="AY9" s="17">
        <v>0.64169759053312403</v>
      </c>
      <c r="AZ9" s="17">
        <v>0.70883569775898903</v>
      </c>
      <c r="BA9" s="17">
        <v>0.69233295083423096</v>
      </c>
      <c r="BB9" s="17"/>
      <c r="BC9" s="17">
        <v>0.69616999563979598</v>
      </c>
      <c r="BD9" s="17"/>
      <c r="BE9" s="17">
        <v>0.63589508754713797</v>
      </c>
      <c r="BF9" s="17">
        <v>0.58893013585582399</v>
      </c>
      <c r="BG9" s="17">
        <v>0.68500425899970596</v>
      </c>
      <c r="BH9" s="17">
        <v>0.728258435325986</v>
      </c>
      <c r="BI9" s="17"/>
      <c r="BJ9" s="17">
        <v>0.64931216607809294</v>
      </c>
      <c r="BK9" s="17"/>
      <c r="BL9" s="17">
        <v>0.62787634233674605</v>
      </c>
      <c r="BM9" s="17"/>
      <c r="BN9" s="17">
        <v>0.61520954288788199</v>
      </c>
      <c r="BO9" s="17"/>
      <c r="BP9" s="17">
        <v>0.68193630750509204</v>
      </c>
      <c r="BQ9" s="17">
        <v>0.43719302589722803</v>
      </c>
    </row>
    <row r="10" spans="2:69" ht="29" x14ac:dyDescent="0.35">
      <c r="B10" s="18" t="s">
        <v>507</v>
      </c>
      <c r="C10" s="17">
        <v>0.28246028533148199</v>
      </c>
      <c r="D10" s="17">
        <v>0.31451562432890501</v>
      </c>
      <c r="E10" s="17">
        <v>0.25569799518248798</v>
      </c>
      <c r="F10" s="17"/>
      <c r="G10" s="17">
        <v>0.269330785742809</v>
      </c>
      <c r="H10" s="17">
        <v>0.29012336168066799</v>
      </c>
      <c r="I10" s="17">
        <v>0.26929755419860002</v>
      </c>
      <c r="J10" s="17">
        <v>0.27658381818018102</v>
      </c>
      <c r="K10" s="17">
        <v>0.32364172518766199</v>
      </c>
      <c r="L10" s="17"/>
      <c r="M10" s="17">
        <v>0.27111517736520702</v>
      </c>
      <c r="N10" s="17">
        <v>0.295042827205029</v>
      </c>
      <c r="O10" s="17">
        <v>0.28347205829024003</v>
      </c>
      <c r="P10" s="17">
        <v>0.31328745163555199</v>
      </c>
      <c r="Q10" s="17">
        <v>0.23324932939978499</v>
      </c>
      <c r="R10" s="17"/>
      <c r="S10" s="17">
        <v>0.24554554637113801</v>
      </c>
      <c r="T10" s="17">
        <v>0.25136266773855198</v>
      </c>
      <c r="U10" s="17">
        <v>0.26442423595603898</v>
      </c>
      <c r="V10" s="17">
        <v>0.37058375206040101</v>
      </c>
      <c r="W10" s="17"/>
      <c r="X10" s="17">
        <v>0.29542279777652197</v>
      </c>
      <c r="Y10" s="17">
        <v>0.301140393654519</v>
      </c>
      <c r="Z10" s="17">
        <v>0.16800969729138601</v>
      </c>
      <c r="AA10" s="17"/>
      <c r="AB10" s="17">
        <v>0.25658772042515599</v>
      </c>
      <c r="AC10" s="17">
        <v>0.335375485412164</v>
      </c>
      <c r="AD10" s="17"/>
      <c r="AE10" s="17">
        <v>0.30519919091394798</v>
      </c>
      <c r="AF10" s="17">
        <v>0.27698904011085002</v>
      </c>
      <c r="AG10" s="17"/>
      <c r="AH10" s="17">
        <v>0.31239551007452498</v>
      </c>
      <c r="AI10" s="17">
        <v>0.16070619602621899</v>
      </c>
      <c r="AJ10" s="17"/>
      <c r="AK10" s="17">
        <v>0.28007043378708601</v>
      </c>
      <c r="AL10" s="17">
        <v>0.285484471869631</v>
      </c>
      <c r="AM10" s="17">
        <v>0.27155246309285602</v>
      </c>
      <c r="AN10" s="17">
        <v>0.27137489592617298</v>
      </c>
      <c r="AO10" s="17">
        <v>0.34957477039922102</v>
      </c>
      <c r="AP10" s="17"/>
      <c r="AQ10" s="17">
        <v>0.293029337059175</v>
      </c>
      <c r="AR10" s="17">
        <v>0.27961247890675101</v>
      </c>
      <c r="AS10" s="17"/>
      <c r="AT10" s="17">
        <v>0.272204033881982</v>
      </c>
      <c r="AU10" s="17">
        <v>0.288187138040295</v>
      </c>
      <c r="AV10" s="17"/>
      <c r="AW10" s="17">
        <v>0.324733201661555</v>
      </c>
      <c r="AX10" s="17">
        <v>0.27907410939659699</v>
      </c>
      <c r="AY10" s="17">
        <v>0.29802145050749601</v>
      </c>
      <c r="AZ10" s="17">
        <v>0.26810384362266398</v>
      </c>
      <c r="BA10" s="17">
        <v>0.233559270084715</v>
      </c>
      <c r="BB10" s="17"/>
      <c r="BC10" s="17">
        <v>0.21292192520192599</v>
      </c>
      <c r="BD10" s="17"/>
      <c r="BE10" s="17">
        <v>0.28564597844286699</v>
      </c>
      <c r="BF10" s="17">
        <v>0.35588055959395498</v>
      </c>
      <c r="BG10" s="17">
        <v>0.266052943871536</v>
      </c>
      <c r="BH10" s="17">
        <v>0.19126795680360201</v>
      </c>
      <c r="BI10" s="17"/>
      <c r="BJ10" s="17">
        <v>0.28253870955800697</v>
      </c>
      <c r="BK10" s="17"/>
      <c r="BL10" s="17">
        <v>0.30629598436293498</v>
      </c>
      <c r="BM10" s="17"/>
      <c r="BN10" s="17">
        <v>0.318599684286554</v>
      </c>
      <c r="BO10" s="17"/>
      <c r="BP10" s="17">
        <v>0.26532315030113901</v>
      </c>
      <c r="BQ10" s="17">
        <v>0.38244576288548499</v>
      </c>
    </row>
    <row r="11" spans="2:69" ht="29" x14ac:dyDescent="0.35">
      <c r="B11" s="18" t="s">
        <v>508</v>
      </c>
      <c r="C11" s="17">
        <v>2.9011209330208499E-2</v>
      </c>
      <c r="D11" s="17">
        <v>4.2118861181294799E-2</v>
      </c>
      <c r="E11" s="17">
        <v>1.7895324879656699E-2</v>
      </c>
      <c r="F11" s="17"/>
      <c r="G11" s="17">
        <v>3.7873145020091502E-2</v>
      </c>
      <c r="H11" s="17">
        <v>2.2942051691314701E-2</v>
      </c>
      <c r="I11" s="17">
        <v>2.06144379383961E-2</v>
      </c>
      <c r="J11" s="17">
        <v>2.3810348655788498E-2</v>
      </c>
      <c r="K11" s="17">
        <v>4.0593547072595902E-2</v>
      </c>
      <c r="L11" s="17"/>
      <c r="M11" s="17">
        <v>4.4409005012307101E-2</v>
      </c>
      <c r="N11" s="17">
        <v>3.0598934334006699E-2</v>
      </c>
      <c r="O11" s="17">
        <v>2.4030466502322999E-2</v>
      </c>
      <c r="P11" s="17">
        <v>5.2381094612103198E-2</v>
      </c>
      <c r="Q11" s="17">
        <v>4.2002203184669596E-3</v>
      </c>
      <c r="R11" s="17"/>
      <c r="S11" s="17">
        <v>3.8089911870773101E-3</v>
      </c>
      <c r="T11" s="17">
        <v>1.8779201399753601E-2</v>
      </c>
      <c r="U11" s="17">
        <v>5.67527402387576E-2</v>
      </c>
      <c r="V11" s="17">
        <v>2.93148457194322E-2</v>
      </c>
      <c r="W11" s="17"/>
      <c r="X11" s="17">
        <v>3.3282264517457097E-2</v>
      </c>
      <c r="Y11" s="17">
        <v>0</v>
      </c>
      <c r="Z11" s="17">
        <v>3.29346566380498E-2</v>
      </c>
      <c r="AA11" s="17"/>
      <c r="AB11" s="17">
        <v>2.1087425412173601E-2</v>
      </c>
      <c r="AC11" s="17">
        <v>4.5217125246817202E-2</v>
      </c>
      <c r="AD11" s="17"/>
      <c r="AE11" s="17">
        <v>6.5018528652901295E-2</v>
      </c>
      <c r="AF11" s="17">
        <v>2.13654913786109E-2</v>
      </c>
      <c r="AG11" s="17"/>
      <c r="AH11" s="17">
        <v>2.0613830480296701E-2</v>
      </c>
      <c r="AI11" s="17">
        <v>2.8412036618786399E-2</v>
      </c>
      <c r="AJ11" s="17"/>
      <c r="AK11" s="17">
        <v>7.6475036975480595E-2</v>
      </c>
      <c r="AL11" s="17">
        <v>3.1431638100578599E-2</v>
      </c>
      <c r="AM11" s="17">
        <v>2.5265616372357198E-2</v>
      </c>
      <c r="AN11" s="17">
        <v>0</v>
      </c>
      <c r="AO11" s="17">
        <v>3.5861446954741402E-2</v>
      </c>
      <c r="AP11" s="17"/>
      <c r="AQ11" s="17">
        <v>3.2135711561477397E-2</v>
      </c>
      <c r="AR11" s="17">
        <v>2.8169319465578699E-2</v>
      </c>
      <c r="AS11" s="17"/>
      <c r="AT11" s="17">
        <v>2.9310757182220499E-2</v>
      </c>
      <c r="AU11" s="17">
        <v>2.8363782196085801E-2</v>
      </c>
      <c r="AV11" s="17"/>
      <c r="AW11" s="17">
        <v>1.5650467604637501E-2</v>
      </c>
      <c r="AX11" s="17">
        <v>3.4012576798754697E-2</v>
      </c>
      <c r="AY11" s="17">
        <v>2.2704176514645898E-2</v>
      </c>
      <c r="AZ11" s="17">
        <v>8.0005315906990001E-3</v>
      </c>
      <c r="BA11" s="17">
        <v>4.0961505806593898E-2</v>
      </c>
      <c r="BB11" s="17"/>
      <c r="BC11" s="17">
        <v>5.02006520420114E-2</v>
      </c>
      <c r="BD11" s="17"/>
      <c r="BE11" s="17">
        <v>2.6675611592429802E-2</v>
      </c>
      <c r="BF11" s="17">
        <v>2.1342999172975701E-2</v>
      </c>
      <c r="BG11" s="17">
        <v>2.7542274590237E-2</v>
      </c>
      <c r="BH11" s="17">
        <v>3.2341472249243199E-2</v>
      </c>
      <c r="BI11" s="17"/>
      <c r="BJ11" s="17">
        <v>2.5012909076196001E-2</v>
      </c>
      <c r="BK11" s="17"/>
      <c r="BL11" s="17">
        <v>2.0824715764788299E-2</v>
      </c>
      <c r="BM11" s="17"/>
      <c r="BN11" s="17">
        <v>2.5319103218138801E-2</v>
      </c>
      <c r="BO11" s="17"/>
      <c r="BP11" s="17">
        <v>2.1197051792836201E-2</v>
      </c>
      <c r="BQ11" s="17">
        <v>7.1923131683457694E-2</v>
      </c>
    </row>
    <row r="12" spans="2:69" ht="29" x14ac:dyDescent="0.35">
      <c r="B12" s="18" t="s">
        <v>509</v>
      </c>
      <c r="C12" s="17">
        <v>7.1502193213974002E-3</v>
      </c>
      <c r="D12" s="17">
        <v>1.1170593924780601E-2</v>
      </c>
      <c r="E12" s="17">
        <v>3.7372704595503201E-3</v>
      </c>
      <c r="F12" s="17"/>
      <c r="G12" s="17">
        <v>1.0301883498660701E-2</v>
      </c>
      <c r="H12" s="17">
        <v>7.8665663796419604E-3</v>
      </c>
      <c r="I12" s="17">
        <v>0</v>
      </c>
      <c r="J12" s="17">
        <v>1.7857761491841401E-2</v>
      </c>
      <c r="K12" s="17">
        <v>0</v>
      </c>
      <c r="L12" s="17"/>
      <c r="M12" s="17">
        <v>2.2273554185123199E-2</v>
      </c>
      <c r="N12" s="17">
        <v>4.2362779986588302E-3</v>
      </c>
      <c r="O12" s="17">
        <v>8.6943371394656195E-3</v>
      </c>
      <c r="P12" s="17">
        <v>5.7825879774955399E-3</v>
      </c>
      <c r="Q12" s="17">
        <v>5.1829987893890197E-3</v>
      </c>
      <c r="R12" s="17"/>
      <c r="S12" s="17">
        <v>4.3167937811508898E-3</v>
      </c>
      <c r="T12" s="17">
        <v>7.8524241108862899E-3</v>
      </c>
      <c r="U12" s="17">
        <v>5.2105552239344599E-3</v>
      </c>
      <c r="V12" s="17">
        <v>3.5594119118756299E-3</v>
      </c>
      <c r="W12" s="17"/>
      <c r="X12" s="17">
        <v>9.3424236955383395E-3</v>
      </c>
      <c r="Y12" s="17">
        <v>0</v>
      </c>
      <c r="Z12" s="17">
        <v>0</v>
      </c>
      <c r="AA12" s="17"/>
      <c r="AB12" s="17">
        <v>6.4513151423271397E-3</v>
      </c>
      <c r="AC12" s="17">
        <v>8.5796351758605297E-3</v>
      </c>
      <c r="AD12" s="17"/>
      <c r="AE12" s="17">
        <v>9.6733633516385403E-3</v>
      </c>
      <c r="AF12" s="17">
        <v>6.6189312074666504E-3</v>
      </c>
      <c r="AG12" s="17"/>
      <c r="AH12" s="17">
        <v>9.1653014550833797E-3</v>
      </c>
      <c r="AI12" s="17">
        <v>0</v>
      </c>
      <c r="AJ12" s="17"/>
      <c r="AK12" s="17">
        <v>7.8775521859177997E-3</v>
      </c>
      <c r="AL12" s="17">
        <v>1.29241037552299E-2</v>
      </c>
      <c r="AM12" s="17">
        <v>2.5250439014218298E-3</v>
      </c>
      <c r="AN12" s="17">
        <v>4.6131697989038904E-3</v>
      </c>
      <c r="AO12" s="17">
        <v>1.1074492904753199E-2</v>
      </c>
      <c r="AP12" s="17"/>
      <c r="AQ12" s="17">
        <v>8.4332919955811807E-3</v>
      </c>
      <c r="AR12" s="17">
        <v>6.8044983712990002E-3</v>
      </c>
      <c r="AS12" s="17"/>
      <c r="AT12" s="17">
        <v>8.5524817293520395E-3</v>
      </c>
      <c r="AU12" s="17">
        <v>6.6964902789359102E-3</v>
      </c>
      <c r="AV12" s="17"/>
      <c r="AW12" s="17">
        <v>0</v>
      </c>
      <c r="AX12" s="17">
        <v>1.0975179136938599E-2</v>
      </c>
      <c r="AY12" s="17">
        <v>3.8956267587911498E-3</v>
      </c>
      <c r="AZ12" s="17">
        <v>0</v>
      </c>
      <c r="BA12" s="17">
        <v>8.1252587485848692E-3</v>
      </c>
      <c r="BB12" s="17"/>
      <c r="BC12" s="17">
        <v>1.2246125950412501E-2</v>
      </c>
      <c r="BD12" s="17"/>
      <c r="BE12" s="17">
        <v>1.01416821958417E-2</v>
      </c>
      <c r="BF12" s="17">
        <v>6.5162683965205304E-3</v>
      </c>
      <c r="BG12" s="17">
        <v>0</v>
      </c>
      <c r="BH12" s="17">
        <v>1.4367995153067799E-2</v>
      </c>
      <c r="BI12" s="17"/>
      <c r="BJ12" s="17">
        <v>6.3239213764292503E-3</v>
      </c>
      <c r="BK12" s="17"/>
      <c r="BL12" s="17">
        <v>3.1719163539072801E-3</v>
      </c>
      <c r="BM12" s="17"/>
      <c r="BN12" s="17">
        <v>7.6973179723266501E-3</v>
      </c>
      <c r="BO12" s="17"/>
      <c r="BP12" s="17">
        <v>3.0482061388742501E-3</v>
      </c>
      <c r="BQ12" s="17">
        <v>3.1461287530699003E-2</v>
      </c>
    </row>
    <row r="13" spans="2:69" ht="29" x14ac:dyDescent="0.35">
      <c r="B13" s="18" t="s">
        <v>510</v>
      </c>
      <c r="C13" s="17">
        <v>2.0153832018744801E-2</v>
      </c>
      <c r="D13" s="17">
        <v>2.43028180022338E-2</v>
      </c>
      <c r="E13" s="17">
        <v>1.6657196844459501E-2</v>
      </c>
      <c r="F13" s="17"/>
      <c r="G13" s="17">
        <v>1.5238712817186299E-2</v>
      </c>
      <c r="H13" s="17">
        <v>1.6536862491237099E-2</v>
      </c>
      <c r="I13" s="17">
        <v>2.06144379383961E-2</v>
      </c>
      <c r="J13" s="17">
        <v>3.3914394100512099E-2</v>
      </c>
      <c r="K13" s="17">
        <v>2.1006360087178402E-2</v>
      </c>
      <c r="L13" s="17"/>
      <c r="M13" s="17">
        <v>1.9177578808837501E-2</v>
      </c>
      <c r="N13" s="17">
        <v>2.2003290639677101E-2</v>
      </c>
      <c r="O13" s="17">
        <v>1.52301474572657E-2</v>
      </c>
      <c r="P13" s="17">
        <v>2.4231100801273001E-2</v>
      </c>
      <c r="Q13" s="17">
        <v>1.88655695896181E-2</v>
      </c>
      <c r="R13" s="17"/>
      <c r="S13" s="17">
        <v>2.05720897062679E-2</v>
      </c>
      <c r="T13" s="17">
        <v>2.26748520953136E-2</v>
      </c>
      <c r="U13" s="17">
        <v>4.3813374034249496E-3</v>
      </c>
      <c r="V13" s="17">
        <v>2.4460327829373799E-2</v>
      </c>
      <c r="W13" s="17"/>
      <c r="X13" s="17">
        <v>1.8544839297575399E-2</v>
      </c>
      <c r="Y13" s="17">
        <v>3.21145329047786E-2</v>
      </c>
      <c r="Z13" s="17">
        <v>1.7454462279331898E-2</v>
      </c>
      <c r="AA13" s="17"/>
      <c r="AB13" s="17">
        <v>2.0017674916899299E-2</v>
      </c>
      <c r="AC13" s="17">
        <v>2.04323038406399E-2</v>
      </c>
      <c r="AD13" s="17"/>
      <c r="AE13" s="17">
        <v>1.78754172287677E-2</v>
      </c>
      <c r="AF13" s="17">
        <v>2.06568378534638E-2</v>
      </c>
      <c r="AG13" s="17"/>
      <c r="AH13" s="17">
        <v>2.4750306794259401E-2</v>
      </c>
      <c r="AI13" s="17">
        <v>6.1580104106635503E-3</v>
      </c>
      <c r="AJ13" s="17"/>
      <c r="AK13" s="17">
        <v>0</v>
      </c>
      <c r="AL13" s="17">
        <v>1.8979780409648799E-2</v>
      </c>
      <c r="AM13" s="17">
        <v>1.7169083916676899E-2</v>
      </c>
      <c r="AN13" s="17">
        <v>4.0892370564319401E-2</v>
      </c>
      <c r="AO13" s="17">
        <v>1.9859321341233801E-2</v>
      </c>
      <c r="AP13" s="17"/>
      <c r="AQ13" s="17">
        <v>2.6197364166107101E-2</v>
      </c>
      <c r="AR13" s="17">
        <v>1.8525416327275598E-2</v>
      </c>
      <c r="AS13" s="17"/>
      <c r="AT13" s="17">
        <v>3.4929585770965797E-2</v>
      </c>
      <c r="AU13" s="17">
        <v>1.37580990332841E-2</v>
      </c>
      <c r="AV13" s="17"/>
      <c r="AW13" s="17">
        <v>0</v>
      </c>
      <c r="AX13" s="17">
        <v>3.0479104500448401E-2</v>
      </c>
      <c r="AY13" s="17">
        <v>1.6566151124085202E-2</v>
      </c>
      <c r="AZ13" s="17">
        <v>8.0005315906990001E-3</v>
      </c>
      <c r="BA13" s="17">
        <v>1.6895755777290002E-2</v>
      </c>
      <c r="BB13" s="17"/>
      <c r="BC13" s="17">
        <v>1.9350155119320599E-2</v>
      </c>
      <c r="BD13" s="17"/>
      <c r="BE13" s="17">
        <v>2.5578729655039201E-2</v>
      </c>
      <c r="BF13" s="17">
        <v>5.5494138068032002E-3</v>
      </c>
      <c r="BG13" s="17">
        <v>1.41878088288124E-2</v>
      </c>
      <c r="BH13" s="17">
        <v>2.3620938888425699E-2</v>
      </c>
      <c r="BI13" s="17"/>
      <c r="BJ13" s="17">
        <v>2.05191577972684E-2</v>
      </c>
      <c r="BK13" s="17"/>
      <c r="BL13" s="17">
        <v>2.4047345312389799E-2</v>
      </c>
      <c r="BM13" s="17"/>
      <c r="BN13" s="17">
        <v>1.8281783941003799E-2</v>
      </c>
      <c r="BO13" s="17"/>
      <c r="BP13" s="17">
        <v>1.3179960461410199E-2</v>
      </c>
      <c r="BQ13" s="17">
        <v>5.4368651989780199E-2</v>
      </c>
    </row>
    <row r="14" spans="2:69" x14ac:dyDescent="0.35">
      <c r="B14" s="18" t="s">
        <v>141</v>
      </c>
      <c r="C14" s="19">
        <v>1.7283898085975601E-2</v>
      </c>
      <c r="D14" s="19">
        <v>1.2751844061718901E-2</v>
      </c>
      <c r="E14" s="19">
        <v>2.11817951610241E-2</v>
      </c>
      <c r="F14" s="19"/>
      <c r="G14" s="19">
        <v>2.4396093000273601E-2</v>
      </c>
      <c r="H14" s="19">
        <v>2.33984673870157E-2</v>
      </c>
      <c r="I14" s="19">
        <v>0</v>
      </c>
      <c r="J14" s="19">
        <v>3.06773705678208E-2</v>
      </c>
      <c r="K14" s="19">
        <v>6.7066473074015604E-3</v>
      </c>
      <c r="L14" s="19"/>
      <c r="M14" s="19">
        <v>3.0611711791944E-2</v>
      </c>
      <c r="N14" s="19">
        <v>1.06446160069036E-2</v>
      </c>
      <c r="O14" s="19">
        <v>2.69009844170486E-2</v>
      </c>
      <c r="P14" s="19">
        <v>9.2823812965918805E-3</v>
      </c>
      <c r="Q14" s="19">
        <v>2.0806720807934099E-2</v>
      </c>
      <c r="R14" s="19"/>
      <c r="S14" s="19">
        <v>1.8272741015625898E-2</v>
      </c>
      <c r="T14" s="19">
        <v>2.25255627865972E-2</v>
      </c>
      <c r="U14" s="19">
        <v>1.9024209862977998E-2</v>
      </c>
      <c r="V14" s="19">
        <v>1.2191636056365401E-2</v>
      </c>
      <c r="W14" s="19"/>
      <c r="X14" s="19">
        <v>1.8927396484309002E-2</v>
      </c>
      <c r="Y14" s="19">
        <v>6.0087406238093898E-3</v>
      </c>
      <c r="Z14" s="19">
        <v>1.8925844740429298E-2</v>
      </c>
      <c r="AA14" s="19"/>
      <c r="AB14" s="19">
        <v>1.53371423947616E-2</v>
      </c>
      <c r="AC14" s="19">
        <v>2.1265450254528102E-2</v>
      </c>
      <c r="AD14" s="19"/>
      <c r="AE14" s="19">
        <v>2.6365602911993202E-2</v>
      </c>
      <c r="AF14" s="19">
        <v>1.53642159542665E-2</v>
      </c>
      <c r="AG14" s="19"/>
      <c r="AH14" s="19">
        <v>1.8710232232339901E-2</v>
      </c>
      <c r="AI14" s="19">
        <v>1.3782471310261E-2</v>
      </c>
      <c r="AJ14" s="19"/>
      <c r="AK14" s="19">
        <v>2.16641828823965E-2</v>
      </c>
      <c r="AL14" s="19">
        <v>2.96192474121252E-2</v>
      </c>
      <c r="AM14" s="19">
        <v>9.5992522363455204E-3</v>
      </c>
      <c r="AN14" s="19">
        <v>1.11472620370156E-2</v>
      </c>
      <c r="AO14" s="19">
        <v>1.31896225057378E-2</v>
      </c>
      <c r="AP14" s="19"/>
      <c r="AQ14" s="19">
        <v>2.6230015947440299E-2</v>
      </c>
      <c r="AR14" s="19">
        <v>1.4873387419675799E-2</v>
      </c>
      <c r="AS14" s="19"/>
      <c r="AT14" s="19">
        <v>2.2684800800542099E-2</v>
      </c>
      <c r="AU14" s="19">
        <v>1.26863257258703E-2</v>
      </c>
      <c r="AV14" s="19"/>
      <c r="AW14" s="19">
        <v>3.4357651179034797E-2</v>
      </c>
      <c r="AX14" s="19">
        <v>1.8882989437023798E-2</v>
      </c>
      <c r="AY14" s="19">
        <v>1.7115004561857002E-2</v>
      </c>
      <c r="AZ14" s="19">
        <v>7.0593954369489297E-3</v>
      </c>
      <c r="BA14" s="19">
        <v>8.1252587485848692E-3</v>
      </c>
      <c r="BB14" s="19"/>
      <c r="BC14" s="19">
        <v>9.1111460465331997E-3</v>
      </c>
      <c r="BD14" s="19"/>
      <c r="BE14" s="19">
        <v>1.6062910566684799E-2</v>
      </c>
      <c r="BF14" s="19">
        <v>2.17806231739219E-2</v>
      </c>
      <c r="BG14" s="19">
        <v>7.2127137097092201E-3</v>
      </c>
      <c r="BH14" s="19">
        <v>1.01432015796759E-2</v>
      </c>
      <c r="BI14" s="19"/>
      <c r="BJ14" s="19">
        <v>1.6293136114005999E-2</v>
      </c>
      <c r="BK14" s="19"/>
      <c r="BL14" s="19">
        <v>1.7783695869233299E-2</v>
      </c>
      <c r="BM14" s="19"/>
      <c r="BN14" s="19">
        <v>1.48925676940955E-2</v>
      </c>
      <c r="BO14" s="19"/>
      <c r="BP14" s="19">
        <v>1.53153238006483E-2</v>
      </c>
      <c r="BQ14" s="19">
        <v>2.2608140013349199E-2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518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923</v>
      </c>
      <c r="D7" s="10">
        <v>501</v>
      </c>
      <c r="E7" s="10">
        <v>421</v>
      </c>
      <c r="F7" s="10"/>
      <c r="G7" s="10">
        <v>291</v>
      </c>
      <c r="H7" s="10">
        <v>218</v>
      </c>
      <c r="I7" s="10">
        <v>182</v>
      </c>
      <c r="J7" s="10">
        <v>147</v>
      </c>
      <c r="K7" s="10">
        <v>85</v>
      </c>
      <c r="L7" s="10"/>
      <c r="M7" s="10">
        <v>88</v>
      </c>
      <c r="N7" s="10">
        <v>356</v>
      </c>
      <c r="O7" s="10">
        <v>174</v>
      </c>
      <c r="P7" s="10">
        <v>128</v>
      </c>
      <c r="Q7" s="10">
        <v>177</v>
      </c>
      <c r="R7" s="10"/>
      <c r="S7" s="10">
        <v>179</v>
      </c>
      <c r="T7" s="10">
        <v>202</v>
      </c>
      <c r="U7" s="10">
        <v>148</v>
      </c>
      <c r="V7" s="10">
        <v>234</v>
      </c>
      <c r="W7" s="10"/>
      <c r="X7" s="10">
        <v>730</v>
      </c>
      <c r="Y7" s="10">
        <v>112</v>
      </c>
      <c r="Z7" s="10">
        <v>81</v>
      </c>
      <c r="AA7" s="10"/>
      <c r="AB7" s="10">
        <v>637</v>
      </c>
      <c r="AC7" s="10">
        <v>286</v>
      </c>
      <c r="AD7" s="10"/>
      <c r="AE7" s="10">
        <v>173</v>
      </c>
      <c r="AF7" s="10">
        <v>749</v>
      </c>
      <c r="AG7" s="10"/>
      <c r="AH7" s="10">
        <v>732</v>
      </c>
      <c r="AI7" s="10">
        <v>131</v>
      </c>
      <c r="AJ7" s="10"/>
      <c r="AK7" s="10">
        <v>95</v>
      </c>
      <c r="AL7" s="10">
        <v>270</v>
      </c>
      <c r="AM7" s="10">
        <v>326</v>
      </c>
      <c r="AN7" s="10">
        <v>163</v>
      </c>
      <c r="AO7" s="10">
        <v>69</v>
      </c>
      <c r="AP7" s="10"/>
      <c r="AQ7" s="10">
        <v>210</v>
      </c>
      <c r="AR7" s="10">
        <v>713</v>
      </c>
      <c r="AS7" s="10"/>
      <c r="AT7" s="10">
        <v>307</v>
      </c>
      <c r="AU7" s="10">
        <v>597</v>
      </c>
      <c r="AV7" s="10"/>
      <c r="AW7" s="10">
        <v>70</v>
      </c>
      <c r="AX7" s="10">
        <v>359</v>
      </c>
      <c r="AY7" s="10">
        <v>199</v>
      </c>
      <c r="AZ7" s="10">
        <v>101</v>
      </c>
      <c r="BA7" s="10">
        <v>109</v>
      </c>
      <c r="BB7" s="10"/>
      <c r="BC7" s="10">
        <v>272</v>
      </c>
      <c r="BD7" s="10"/>
      <c r="BE7" s="10">
        <v>313</v>
      </c>
      <c r="BF7" s="10">
        <v>116</v>
      </c>
      <c r="BG7" s="10">
        <v>108</v>
      </c>
      <c r="BH7" s="10">
        <v>194</v>
      </c>
      <c r="BI7" s="10"/>
      <c r="BJ7" s="10">
        <v>798</v>
      </c>
      <c r="BK7" s="10"/>
      <c r="BL7" s="10">
        <v>518</v>
      </c>
      <c r="BM7" s="10"/>
      <c r="BN7" s="10">
        <v>205</v>
      </c>
      <c r="BO7" s="10"/>
      <c r="BP7" s="10">
        <v>763</v>
      </c>
      <c r="BQ7" s="10">
        <v>143</v>
      </c>
    </row>
    <row r="8" spans="2:69" ht="30" customHeight="1" x14ac:dyDescent="0.35">
      <c r="B8" s="11" t="s">
        <v>20</v>
      </c>
      <c r="C8" s="11">
        <v>923</v>
      </c>
      <c r="D8" s="11">
        <v>424</v>
      </c>
      <c r="E8" s="11">
        <v>498</v>
      </c>
      <c r="F8" s="11"/>
      <c r="G8" s="11">
        <v>252</v>
      </c>
      <c r="H8" s="11">
        <v>212</v>
      </c>
      <c r="I8" s="11">
        <v>204</v>
      </c>
      <c r="J8" s="11">
        <v>131</v>
      </c>
      <c r="K8" s="11">
        <v>125</v>
      </c>
      <c r="L8" s="11"/>
      <c r="M8" s="11">
        <v>84</v>
      </c>
      <c r="N8" s="11">
        <v>368</v>
      </c>
      <c r="O8" s="11">
        <v>186</v>
      </c>
      <c r="P8" s="11">
        <v>127</v>
      </c>
      <c r="Q8" s="11">
        <v>158</v>
      </c>
      <c r="R8" s="11"/>
      <c r="S8" s="11">
        <v>193</v>
      </c>
      <c r="T8" s="11">
        <v>205</v>
      </c>
      <c r="U8" s="11">
        <v>150</v>
      </c>
      <c r="V8" s="11">
        <v>219</v>
      </c>
      <c r="W8" s="11"/>
      <c r="X8" s="11">
        <v>707</v>
      </c>
      <c r="Y8" s="11">
        <v>117</v>
      </c>
      <c r="Z8" s="11">
        <v>99</v>
      </c>
      <c r="AA8" s="11"/>
      <c r="AB8" s="11">
        <v>620</v>
      </c>
      <c r="AC8" s="11">
        <v>303</v>
      </c>
      <c r="AD8" s="11"/>
      <c r="AE8" s="11">
        <v>162</v>
      </c>
      <c r="AF8" s="11">
        <v>761</v>
      </c>
      <c r="AG8" s="11"/>
      <c r="AH8" s="11">
        <v>720</v>
      </c>
      <c r="AI8" s="11">
        <v>127</v>
      </c>
      <c r="AJ8" s="11"/>
      <c r="AK8" s="11">
        <v>99</v>
      </c>
      <c r="AL8" s="11">
        <v>270</v>
      </c>
      <c r="AM8" s="11">
        <v>325</v>
      </c>
      <c r="AN8" s="11">
        <v>159</v>
      </c>
      <c r="AO8" s="11">
        <v>70</v>
      </c>
      <c r="AP8" s="11"/>
      <c r="AQ8" s="11">
        <v>196</v>
      </c>
      <c r="AR8" s="11">
        <v>727</v>
      </c>
      <c r="AS8" s="11"/>
      <c r="AT8" s="11">
        <v>291</v>
      </c>
      <c r="AU8" s="11">
        <v>615</v>
      </c>
      <c r="AV8" s="11"/>
      <c r="AW8" s="11">
        <v>67</v>
      </c>
      <c r="AX8" s="11">
        <v>360</v>
      </c>
      <c r="AY8" s="11">
        <v>200</v>
      </c>
      <c r="AZ8" s="11">
        <v>104</v>
      </c>
      <c r="BA8" s="11">
        <v>102</v>
      </c>
      <c r="BB8" s="11"/>
      <c r="BC8" s="11">
        <v>263</v>
      </c>
      <c r="BD8" s="11"/>
      <c r="BE8" s="11">
        <v>312</v>
      </c>
      <c r="BF8" s="11">
        <v>120</v>
      </c>
      <c r="BG8" s="11">
        <v>114</v>
      </c>
      <c r="BH8" s="11">
        <v>185</v>
      </c>
      <c r="BI8" s="11"/>
      <c r="BJ8" s="11">
        <v>798</v>
      </c>
      <c r="BK8" s="11"/>
      <c r="BL8" s="11">
        <v>509</v>
      </c>
      <c r="BM8" s="11"/>
      <c r="BN8" s="11">
        <v>203</v>
      </c>
      <c r="BO8" s="11"/>
      <c r="BP8" s="11">
        <v>770</v>
      </c>
      <c r="BQ8" s="11">
        <v>135</v>
      </c>
    </row>
    <row r="9" spans="2:69" ht="29" x14ac:dyDescent="0.35">
      <c r="B9" s="18" t="s">
        <v>506</v>
      </c>
      <c r="C9" s="17">
        <v>0.624100810881001</v>
      </c>
      <c r="D9" s="17">
        <v>0.560398675926984</v>
      </c>
      <c r="E9" s="17">
        <v>0.67765433518556195</v>
      </c>
      <c r="F9" s="17"/>
      <c r="G9" s="17">
        <v>0.59798618789770996</v>
      </c>
      <c r="H9" s="17">
        <v>0.638638219150928</v>
      </c>
      <c r="I9" s="17">
        <v>0.68088679149919995</v>
      </c>
      <c r="J9" s="17">
        <v>0.62186603857700695</v>
      </c>
      <c r="K9" s="17">
        <v>0.56176417137997803</v>
      </c>
      <c r="L9" s="17"/>
      <c r="M9" s="17">
        <v>0.58195345216831595</v>
      </c>
      <c r="N9" s="17">
        <v>0.63252868611648005</v>
      </c>
      <c r="O9" s="17">
        <v>0.64002300515021804</v>
      </c>
      <c r="P9" s="17">
        <v>0.53328922279315305</v>
      </c>
      <c r="Q9" s="17">
        <v>0.68114488958970398</v>
      </c>
      <c r="R9" s="17"/>
      <c r="S9" s="17">
        <v>0.68786804783798605</v>
      </c>
      <c r="T9" s="17">
        <v>0.70697734732502204</v>
      </c>
      <c r="U9" s="17">
        <v>0.62018585802731696</v>
      </c>
      <c r="V9" s="17">
        <v>0.529773892745112</v>
      </c>
      <c r="W9" s="17"/>
      <c r="X9" s="17">
        <v>0.60177761141376995</v>
      </c>
      <c r="Y9" s="17">
        <v>0.67578260974943005</v>
      </c>
      <c r="Z9" s="17">
        <v>0.72192637587962305</v>
      </c>
      <c r="AA9" s="17"/>
      <c r="AB9" s="17">
        <v>0.671174960543101</v>
      </c>
      <c r="AC9" s="17">
        <v>0.52782361312280601</v>
      </c>
      <c r="AD9" s="17"/>
      <c r="AE9" s="17">
        <v>0.55369871828615702</v>
      </c>
      <c r="AF9" s="17">
        <v>0.63964467144620296</v>
      </c>
      <c r="AG9" s="17"/>
      <c r="AH9" s="17">
        <v>0.60023689335393704</v>
      </c>
      <c r="AI9" s="17">
        <v>0.77446682878133299</v>
      </c>
      <c r="AJ9" s="17"/>
      <c r="AK9" s="17">
        <v>0.65566452118768503</v>
      </c>
      <c r="AL9" s="17">
        <v>0.59295342131335704</v>
      </c>
      <c r="AM9" s="17">
        <v>0.63275239537432504</v>
      </c>
      <c r="AN9" s="17">
        <v>0.62795307171816395</v>
      </c>
      <c r="AO9" s="17">
        <v>0.650394848892064</v>
      </c>
      <c r="AP9" s="17"/>
      <c r="AQ9" s="17">
        <v>0.54497518550715296</v>
      </c>
      <c r="AR9" s="17">
        <v>0.64542102674389301</v>
      </c>
      <c r="AS9" s="17"/>
      <c r="AT9" s="17">
        <v>0.57981723970102605</v>
      </c>
      <c r="AU9" s="17">
        <v>0.64835597646492704</v>
      </c>
      <c r="AV9" s="17"/>
      <c r="AW9" s="17">
        <v>0.61015888761683501</v>
      </c>
      <c r="AX9" s="17">
        <v>0.60858951984616805</v>
      </c>
      <c r="AY9" s="17">
        <v>0.66389825277373704</v>
      </c>
      <c r="AZ9" s="17">
        <v>0.70385099882155</v>
      </c>
      <c r="BA9" s="17">
        <v>0.57843044338818395</v>
      </c>
      <c r="BB9" s="17"/>
      <c r="BC9" s="17">
        <v>0.62400696646462095</v>
      </c>
      <c r="BD9" s="17"/>
      <c r="BE9" s="17">
        <v>0.63438384526928904</v>
      </c>
      <c r="BF9" s="17">
        <v>0.63081517629773798</v>
      </c>
      <c r="BG9" s="17">
        <v>0.69524520036140203</v>
      </c>
      <c r="BH9" s="17">
        <v>0.624833623522696</v>
      </c>
      <c r="BI9" s="17"/>
      <c r="BJ9" s="17">
        <v>0.640532076640838</v>
      </c>
      <c r="BK9" s="17"/>
      <c r="BL9" s="17">
        <v>0.62539080162276794</v>
      </c>
      <c r="BM9" s="17"/>
      <c r="BN9" s="17">
        <v>0.56194618333010904</v>
      </c>
      <c r="BO9" s="17"/>
      <c r="BP9" s="17">
        <v>0.65369199404060496</v>
      </c>
      <c r="BQ9" s="17">
        <v>0.46499674268330798</v>
      </c>
    </row>
    <row r="10" spans="2:69" ht="29" x14ac:dyDescent="0.35">
      <c r="B10" s="18" t="s">
        <v>507</v>
      </c>
      <c r="C10" s="17">
        <v>0.29887141856257099</v>
      </c>
      <c r="D10" s="17">
        <v>0.34219333176969802</v>
      </c>
      <c r="E10" s="17">
        <v>0.26253754853453698</v>
      </c>
      <c r="F10" s="17"/>
      <c r="G10" s="17">
        <v>0.33140504516554498</v>
      </c>
      <c r="H10" s="17">
        <v>0.27592940438595198</v>
      </c>
      <c r="I10" s="17">
        <v>0.26379891688970097</v>
      </c>
      <c r="J10" s="17">
        <v>0.27801609759714802</v>
      </c>
      <c r="K10" s="17">
        <v>0.351301100612187</v>
      </c>
      <c r="L10" s="17"/>
      <c r="M10" s="17">
        <v>0.294929191551281</v>
      </c>
      <c r="N10" s="17">
        <v>0.300115369080104</v>
      </c>
      <c r="O10" s="17">
        <v>0.27867337820138799</v>
      </c>
      <c r="P10" s="17">
        <v>0.361389871832548</v>
      </c>
      <c r="Q10" s="17">
        <v>0.27154585360004801</v>
      </c>
      <c r="R10" s="17"/>
      <c r="S10" s="17">
        <v>0.263065629194286</v>
      </c>
      <c r="T10" s="17">
        <v>0.23029342904744801</v>
      </c>
      <c r="U10" s="17">
        <v>0.30002901459180098</v>
      </c>
      <c r="V10" s="17">
        <v>0.38772539690500701</v>
      </c>
      <c r="W10" s="17"/>
      <c r="X10" s="17">
        <v>0.311844101394395</v>
      </c>
      <c r="Y10" s="17">
        <v>0.26553040288787799</v>
      </c>
      <c r="Z10" s="17">
        <v>0.24593747665203</v>
      </c>
      <c r="AA10" s="17"/>
      <c r="AB10" s="17">
        <v>0.25714202143879999</v>
      </c>
      <c r="AC10" s="17">
        <v>0.38421739821496997</v>
      </c>
      <c r="AD10" s="17"/>
      <c r="AE10" s="17">
        <v>0.36558257657052901</v>
      </c>
      <c r="AF10" s="17">
        <v>0.28492027323395402</v>
      </c>
      <c r="AG10" s="17"/>
      <c r="AH10" s="17">
        <v>0.31846517925122497</v>
      </c>
      <c r="AI10" s="17">
        <v>0.17879491926347499</v>
      </c>
      <c r="AJ10" s="17"/>
      <c r="AK10" s="17">
        <v>0.26918848728035799</v>
      </c>
      <c r="AL10" s="17">
        <v>0.30945010490346397</v>
      </c>
      <c r="AM10" s="17">
        <v>0.29446552061273501</v>
      </c>
      <c r="AN10" s="17">
        <v>0.30704401749291399</v>
      </c>
      <c r="AO10" s="17">
        <v>0.30193198369645502</v>
      </c>
      <c r="AP10" s="17"/>
      <c r="AQ10" s="17">
        <v>0.36883341524669</v>
      </c>
      <c r="AR10" s="17">
        <v>0.28002032115314301</v>
      </c>
      <c r="AS10" s="17"/>
      <c r="AT10" s="17">
        <v>0.325248221134183</v>
      </c>
      <c r="AU10" s="17">
        <v>0.28445913279351198</v>
      </c>
      <c r="AV10" s="17"/>
      <c r="AW10" s="17">
        <v>0.34549009100723599</v>
      </c>
      <c r="AX10" s="17">
        <v>0.29975239623959099</v>
      </c>
      <c r="AY10" s="17">
        <v>0.27648028650890299</v>
      </c>
      <c r="AZ10" s="17">
        <v>0.27308854256010301</v>
      </c>
      <c r="BA10" s="17">
        <v>0.35153952287185503</v>
      </c>
      <c r="BB10" s="17"/>
      <c r="BC10" s="17">
        <v>0.29280522187019098</v>
      </c>
      <c r="BD10" s="17"/>
      <c r="BE10" s="17">
        <v>0.27584762289393799</v>
      </c>
      <c r="BF10" s="17">
        <v>0.34745187701060398</v>
      </c>
      <c r="BG10" s="17">
        <v>0.26281170723858999</v>
      </c>
      <c r="BH10" s="17">
        <v>0.296517557267237</v>
      </c>
      <c r="BI10" s="17"/>
      <c r="BJ10" s="17">
        <v>0.28647568467678203</v>
      </c>
      <c r="BK10" s="17"/>
      <c r="BL10" s="17">
        <v>0.29093076221588898</v>
      </c>
      <c r="BM10" s="17"/>
      <c r="BN10" s="17">
        <v>0.37411995088003902</v>
      </c>
      <c r="BO10" s="17"/>
      <c r="BP10" s="17">
        <v>0.28313351558828498</v>
      </c>
      <c r="BQ10" s="17">
        <v>0.39531856881639499</v>
      </c>
    </row>
    <row r="11" spans="2:69" ht="29" x14ac:dyDescent="0.35">
      <c r="B11" s="18" t="s">
        <v>508</v>
      </c>
      <c r="C11" s="17">
        <v>2.4992338035584899E-2</v>
      </c>
      <c r="D11" s="17">
        <v>3.5302135832044099E-2</v>
      </c>
      <c r="E11" s="17">
        <v>1.6253498670954599E-2</v>
      </c>
      <c r="F11" s="17"/>
      <c r="G11" s="17">
        <v>2.22248645165007E-2</v>
      </c>
      <c r="H11" s="17">
        <v>2.0470145681058E-2</v>
      </c>
      <c r="I11" s="17">
        <v>2.0696747463503001E-2</v>
      </c>
      <c r="J11" s="17">
        <v>2.8767659465064901E-2</v>
      </c>
      <c r="K11" s="17">
        <v>4.1303133623476297E-2</v>
      </c>
      <c r="L11" s="17"/>
      <c r="M11" s="17">
        <v>2.1108938660168601E-2</v>
      </c>
      <c r="N11" s="17">
        <v>2.2411923983214101E-2</v>
      </c>
      <c r="O11" s="17">
        <v>1.42150047003553E-2</v>
      </c>
      <c r="P11" s="17">
        <v>6.1443594523309698E-2</v>
      </c>
      <c r="Q11" s="17">
        <v>1.6428416747262298E-2</v>
      </c>
      <c r="R11" s="17"/>
      <c r="S11" s="17">
        <v>6.1143053406898301E-3</v>
      </c>
      <c r="T11" s="17">
        <v>1.75931864706321E-2</v>
      </c>
      <c r="U11" s="17">
        <v>3.4593598710063497E-2</v>
      </c>
      <c r="V11" s="17">
        <v>2.8176701129196902E-2</v>
      </c>
      <c r="W11" s="17"/>
      <c r="X11" s="17">
        <v>2.7491297541532799E-2</v>
      </c>
      <c r="Y11" s="17">
        <v>3.1066808391949498E-2</v>
      </c>
      <c r="Z11" s="17">
        <v>0</v>
      </c>
      <c r="AA11" s="17"/>
      <c r="AB11" s="17">
        <v>2.4492421547504799E-2</v>
      </c>
      <c r="AC11" s="17">
        <v>2.6014779416490601E-2</v>
      </c>
      <c r="AD11" s="17"/>
      <c r="AE11" s="17">
        <v>3.3389800628732903E-2</v>
      </c>
      <c r="AF11" s="17">
        <v>2.3225162901669101E-2</v>
      </c>
      <c r="AG11" s="17"/>
      <c r="AH11" s="17">
        <v>2.43598043444864E-2</v>
      </c>
      <c r="AI11" s="17">
        <v>1.6140808781273001E-2</v>
      </c>
      <c r="AJ11" s="17"/>
      <c r="AK11" s="17">
        <v>4.3490728721752601E-2</v>
      </c>
      <c r="AL11" s="17">
        <v>2.0381893604733699E-2</v>
      </c>
      <c r="AM11" s="17">
        <v>2.40583533031128E-2</v>
      </c>
      <c r="AN11" s="17">
        <v>2.47448633065688E-2</v>
      </c>
      <c r="AO11" s="17">
        <v>2.1502504777243001E-2</v>
      </c>
      <c r="AP11" s="17"/>
      <c r="AQ11" s="17">
        <v>3.2282922718290599E-2</v>
      </c>
      <c r="AR11" s="17">
        <v>2.30279069367142E-2</v>
      </c>
      <c r="AS11" s="17"/>
      <c r="AT11" s="17">
        <v>3.3203825289560097E-2</v>
      </c>
      <c r="AU11" s="17">
        <v>2.18415075576231E-2</v>
      </c>
      <c r="AV11" s="17"/>
      <c r="AW11" s="17">
        <v>0</v>
      </c>
      <c r="AX11" s="17">
        <v>2.53066643099473E-2</v>
      </c>
      <c r="AY11" s="17">
        <v>1.9577303928910501E-2</v>
      </c>
      <c r="AZ11" s="17">
        <v>1.50599270276479E-2</v>
      </c>
      <c r="BA11" s="17">
        <v>2.21003920070185E-2</v>
      </c>
      <c r="BB11" s="17"/>
      <c r="BC11" s="17">
        <v>2.3828180238276798E-2</v>
      </c>
      <c r="BD11" s="17"/>
      <c r="BE11" s="17">
        <v>2.69333136277039E-2</v>
      </c>
      <c r="BF11" s="17">
        <v>9.2296404873877299E-3</v>
      </c>
      <c r="BG11" s="17">
        <v>1.29255542702297E-2</v>
      </c>
      <c r="BH11" s="17">
        <v>2.0965752220378501E-2</v>
      </c>
      <c r="BI11" s="17"/>
      <c r="BJ11" s="17">
        <v>2.55026102996475E-2</v>
      </c>
      <c r="BK11" s="17"/>
      <c r="BL11" s="17">
        <v>2.4366553910955199E-2</v>
      </c>
      <c r="BM11" s="17"/>
      <c r="BN11" s="17">
        <v>1.2647542546293401E-2</v>
      </c>
      <c r="BO11" s="17"/>
      <c r="BP11" s="17">
        <v>2.1294663892503202E-2</v>
      </c>
      <c r="BQ11" s="17">
        <v>3.10963758454069E-2</v>
      </c>
    </row>
    <row r="12" spans="2:69" ht="29" x14ac:dyDescent="0.35">
      <c r="B12" s="18" t="s">
        <v>509</v>
      </c>
      <c r="C12" s="17">
        <v>1.4780098994337699E-2</v>
      </c>
      <c r="D12" s="17">
        <v>2.1990198931484399E-2</v>
      </c>
      <c r="E12" s="17">
        <v>8.6632556847793807E-3</v>
      </c>
      <c r="F12" s="17"/>
      <c r="G12" s="17">
        <v>1.32182490329221E-2</v>
      </c>
      <c r="H12" s="17">
        <v>1.17998495694629E-2</v>
      </c>
      <c r="I12" s="17">
        <v>2.5282140008129499E-2</v>
      </c>
      <c r="J12" s="17">
        <v>2.0336416896479598E-2</v>
      </c>
      <c r="K12" s="17">
        <v>0</v>
      </c>
      <c r="L12" s="17"/>
      <c r="M12" s="17">
        <v>3.35831148428999E-2</v>
      </c>
      <c r="N12" s="17">
        <v>1.1803205141211401E-2</v>
      </c>
      <c r="O12" s="17">
        <v>2.23072957740649E-2</v>
      </c>
      <c r="P12" s="17">
        <v>1.19236655204572E-2</v>
      </c>
      <c r="Q12" s="17">
        <v>5.1829987893890197E-3</v>
      </c>
      <c r="R12" s="17"/>
      <c r="S12" s="17">
        <v>6.9846378784682696E-3</v>
      </c>
      <c r="T12" s="17">
        <v>1.2755977022439999E-2</v>
      </c>
      <c r="U12" s="17">
        <v>5.5604892483627696E-3</v>
      </c>
      <c r="V12" s="17">
        <v>2.0375300056350701E-2</v>
      </c>
      <c r="W12" s="17"/>
      <c r="X12" s="17">
        <v>1.70289413897198E-2</v>
      </c>
      <c r="Y12" s="17">
        <v>1.3733675915103201E-2</v>
      </c>
      <c r="Z12" s="17">
        <v>0</v>
      </c>
      <c r="AA12" s="17"/>
      <c r="AB12" s="17">
        <v>1.42198068188836E-2</v>
      </c>
      <c r="AC12" s="17">
        <v>1.5926022201995502E-2</v>
      </c>
      <c r="AD12" s="17"/>
      <c r="AE12" s="17">
        <v>9.6733633516385403E-3</v>
      </c>
      <c r="AF12" s="17">
        <v>1.58809604667208E-2</v>
      </c>
      <c r="AG12" s="17"/>
      <c r="AH12" s="17">
        <v>1.76248332807642E-2</v>
      </c>
      <c r="AI12" s="17">
        <v>7.5069961443686604E-3</v>
      </c>
      <c r="AJ12" s="17"/>
      <c r="AK12" s="17">
        <v>0</v>
      </c>
      <c r="AL12" s="17">
        <v>2.3879324653951699E-2</v>
      </c>
      <c r="AM12" s="17">
        <v>1.5774061523490202E-2</v>
      </c>
      <c r="AN12" s="17">
        <v>1.30724491552192E-2</v>
      </c>
      <c r="AO12" s="17">
        <v>0</v>
      </c>
      <c r="AP12" s="17"/>
      <c r="AQ12" s="17">
        <v>4.1842576633975602E-3</v>
      </c>
      <c r="AR12" s="17">
        <v>1.76351238154023E-2</v>
      </c>
      <c r="AS12" s="17"/>
      <c r="AT12" s="17">
        <v>5.3500258482733704E-3</v>
      </c>
      <c r="AU12" s="17">
        <v>1.96707241785594E-2</v>
      </c>
      <c r="AV12" s="17"/>
      <c r="AW12" s="17">
        <v>0</v>
      </c>
      <c r="AX12" s="17">
        <v>2.3227310506200499E-2</v>
      </c>
      <c r="AY12" s="17">
        <v>4.7490103309184399E-3</v>
      </c>
      <c r="AZ12" s="17">
        <v>0</v>
      </c>
      <c r="BA12" s="17">
        <v>3.21904649409539E-2</v>
      </c>
      <c r="BB12" s="17"/>
      <c r="BC12" s="17">
        <v>2.2257167341714901E-2</v>
      </c>
      <c r="BD12" s="17"/>
      <c r="BE12" s="17">
        <v>2.4252150411886102E-2</v>
      </c>
      <c r="BF12" s="17">
        <v>0</v>
      </c>
      <c r="BG12" s="17">
        <v>8.3669521658516592E-3</v>
      </c>
      <c r="BH12" s="17">
        <v>2.7721242178357499E-2</v>
      </c>
      <c r="BI12" s="17"/>
      <c r="BJ12" s="17">
        <v>1.4107496480482901E-2</v>
      </c>
      <c r="BK12" s="17"/>
      <c r="BL12" s="17">
        <v>1.5999478186244701E-2</v>
      </c>
      <c r="BM12" s="17"/>
      <c r="BN12" s="17">
        <v>7.4726498944649097E-3</v>
      </c>
      <c r="BO12" s="17"/>
      <c r="BP12" s="17">
        <v>9.6564995246037604E-3</v>
      </c>
      <c r="BQ12" s="17">
        <v>4.5918883733348403E-2</v>
      </c>
    </row>
    <row r="13" spans="2:69" ht="29" x14ac:dyDescent="0.35">
      <c r="B13" s="18" t="s">
        <v>510</v>
      </c>
      <c r="C13" s="17">
        <v>1.97273448642027E-2</v>
      </c>
      <c r="D13" s="17">
        <v>2.85777793411853E-2</v>
      </c>
      <c r="E13" s="17">
        <v>1.22220509053475E-2</v>
      </c>
      <c r="F13" s="17"/>
      <c r="G13" s="17">
        <v>1.6940704669163999E-2</v>
      </c>
      <c r="H13" s="17">
        <v>2.85825116501797E-2</v>
      </c>
      <c r="I13" s="17">
        <v>9.3354041394666607E-3</v>
      </c>
      <c r="J13" s="17">
        <v>2.5720059758544501E-2</v>
      </c>
      <c r="K13" s="17">
        <v>2.1006360087178402E-2</v>
      </c>
      <c r="L13" s="17"/>
      <c r="M13" s="17">
        <v>3.66489754604363E-2</v>
      </c>
      <c r="N13" s="17">
        <v>2.47639484418927E-2</v>
      </c>
      <c r="O13" s="17">
        <v>1.10242114482551E-2</v>
      </c>
      <c r="P13" s="17">
        <v>5.7825879774955399E-3</v>
      </c>
      <c r="Q13" s="17">
        <v>2.04087105049739E-2</v>
      </c>
      <c r="R13" s="17"/>
      <c r="S13" s="17">
        <v>1.0602717100977099E-2</v>
      </c>
      <c r="T13" s="17">
        <v>2.1933316040163998E-2</v>
      </c>
      <c r="U13" s="17">
        <v>1.92179159016455E-2</v>
      </c>
      <c r="V13" s="17">
        <v>2.0888160674991801E-2</v>
      </c>
      <c r="W13" s="17"/>
      <c r="X13" s="17">
        <v>2.2922368470370599E-2</v>
      </c>
      <c r="Y13" s="17">
        <v>6.0087406238093898E-3</v>
      </c>
      <c r="Z13" s="17">
        <v>1.3210302727918099E-2</v>
      </c>
      <c r="AA13" s="17"/>
      <c r="AB13" s="17">
        <v>1.8037329907986701E-2</v>
      </c>
      <c r="AC13" s="17">
        <v>2.3183804626553301E-2</v>
      </c>
      <c r="AD13" s="17"/>
      <c r="AE13" s="17">
        <v>2.28432386291278E-2</v>
      </c>
      <c r="AF13" s="17">
        <v>1.8207074547309399E-2</v>
      </c>
      <c r="AG13" s="17"/>
      <c r="AH13" s="17">
        <v>1.99277900681386E-2</v>
      </c>
      <c r="AI13" s="17">
        <v>1.4877407611473201E-2</v>
      </c>
      <c r="AJ13" s="17"/>
      <c r="AK13" s="17">
        <v>0</v>
      </c>
      <c r="AL13" s="17">
        <v>2.0292871353539198E-2</v>
      </c>
      <c r="AM13" s="17">
        <v>2.6113219889572901E-2</v>
      </c>
      <c r="AN13" s="17">
        <v>1.51672318885937E-2</v>
      </c>
      <c r="AO13" s="17">
        <v>2.6170662634238E-2</v>
      </c>
      <c r="AP13" s="17"/>
      <c r="AQ13" s="17">
        <v>2.1008495338360699E-2</v>
      </c>
      <c r="AR13" s="17">
        <v>1.9382141846433901E-2</v>
      </c>
      <c r="AS13" s="17"/>
      <c r="AT13" s="17">
        <v>3.1682552288338099E-2</v>
      </c>
      <c r="AU13" s="17">
        <v>1.35715318258561E-2</v>
      </c>
      <c r="AV13" s="17"/>
      <c r="AW13" s="17">
        <v>9.9933701968941292E-3</v>
      </c>
      <c r="AX13" s="17">
        <v>1.95741797649172E-2</v>
      </c>
      <c r="AY13" s="17">
        <v>1.8706923675007599E-2</v>
      </c>
      <c r="AZ13" s="17">
        <v>8.0005315906990001E-3</v>
      </c>
      <c r="BA13" s="17">
        <v>1.5739176791987899E-2</v>
      </c>
      <c r="BB13" s="17"/>
      <c r="BC13" s="17">
        <v>1.9845289363703101E-2</v>
      </c>
      <c r="BD13" s="17"/>
      <c r="BE13" s="17">
        <v>1.94976824442222E-2</v>
      </c>
      <c r="BF13" s="17">
        <v>5.5494138068032002E-3</v>
      </c>
      <c r="BG13" s="17">
        <v>2.0650585963927302E-2</v>
      </c>
      <c r="BH13" s="17">
        <v>2.0348979991705402E-2</v>
      </c>
      <c r="BI13" s="17"/>
      <c r="BJ13" s="17">
        <v>1.6887450083403501E-2</v>
      </c>
      <c r="BK13" s="17"/>
      <c r="BL13" s="17">
        <v>2.4727857233707299E-2</v>
      </c>
      <c r="BM13" s="17"/>
      <c r="BN13" s="17">
        <v>2.4357592228325901E-2</v>
      </c>
      <c r="BO13" s="17"/>
      <c r="BP13" s="17">
        <v>1.66118774140201E-2</v>
      </c>
      <c r="BQ13" s="17">
        <v>3.1907514285190397E-2</v>
      </c>
    </row>
    <row r="14" spans="2:69" x14ac:dyDescent="0.35">
      <c r="B14" s="18" t="s">
        <v>141</v>
      </c>
      <c r="C14" s="19">
        <v>1.75279886623022E-2</v>
      </c>
      <c r="D14" s="19">
        <v>1.15378781986041E-2</v>
      </c>
      <c r="E14" s="19">
        <v>2.26693110188197E-2</v>
      </c>
      <c r="F14" s="19"/>
      <c r="G14" s="19">
        <v>1.8224948718158E-2</v>
      </c>
      <c r="H14" s="19">
        <v>2.4579869562419601E-2</v>
      </c>
      <c r="I14" s="19">
        <v>0</v>
      </c>
      <c r="J14" s="19">
        <v>2.52937277057559E-2</v>
      </c>
      <c r="K14" s="19">
        <v>2.4625234297180099E-2</v>
      </c>
      <c r="L14" s="19"/>
      <c r="M14" s="19">
        <v>3.1776327316898598E-2</v>
      </c>
      <c r="N14" s="19">
        <v>8.3768672370974108E-3</v>
      </c>
      <c r="O14" s="19">
        <v>3.3757104725719099E-2</v>
      </c>
      <c r="P14" s="19">
        <v>2.6171057353036199E-2</v>
      </c>
      <c r="Q14" s="19">
        <v>5.2891307686221498E-3</v>
      </c>
      <c r="R14" s="19"/>
      <c r="S14" s="19">
        <v>2.5364662647592798E-2</v>
      </c>
      <c r="T14" s="19">
        <v>1.0446744094294099E-2</v>
      </c>
      <c r="U14" s="19">
        <v>2.04131235208099E-2</v>
      </c>
      <c r="V14" s="19">
        <v>1.30605484893418E-2</v>
      </c>
      <c r="W14" s="19"/>
      <c r="X14" s="19">
        <v>1.8935679790211601E-2</v>
      </c>
      <c r="Y14" s="19">
        <v>7.8777624318302208E-3</v>
      </c>
      <c r="Z14" s="19">
        <v>1.8925844740429298E-2</v>
      </c>
      <c r="AA14" s="19"/>
      <c r="AB14" s="19">
        <v>1.49334597437234E-2</v>
      </c>
      <c r="AC14" s="19">
        <v>2.2834382417184499E-2</v>
      </c>
      <c r="AD14" s="19"/>
      <c r="AE14" s="19">
        <v>1.48123025338147E-2</v>
      </c>
      <c r="AF14" s="19">
        <v>1.8121857404144199E-2</v>
      </c>
      <c r="AG14" s="19"/>
      <c r="AH14" s="19">
        <v>1.9385499701449399E-2</v>
      </c>
      <c r="AI14" s="19">
        <v>8.2130394180773107E-3</v>
      </c>
      <c r="AJ14" s="19"/>
      <c r="AK14" s="19">
        <v>3.1656262810204602E-2</v>
      </c>
      <c r="AL14" s="19">
        <v>3.3042384170954703E-2</v>
      </c>
      <c r="AM14" s="19">
        <v>6.8364492967639204E-3</v>
      </c>
      <c r="AN14" s="19">
        <v>1.20183664385396E-2</v>
      </c>
      <c r="AO14" s="19">
        <v>0</v>
      </c>
      <c r="AP14" s="19"/>
      <c r="AQ14" s="19">
        <v>2.8715723526108499E-2</v>
      </c>
      <c r="AR14" s="19">
        <v>1.45134795044132E-2</v>
      </c>
      <c r="AS14" s="19"/>
      <c r="AT14" s="19">
        <v>2.46981357386198E-2</v>
      </c>
      <c r="AU14" s="19">
        <v>1.2101127179521999E-2</v>
      </c>
      <c r="AV14" s="19"/>
      <c r="AW14" s="19">
        <v>3.4357651179034797E-2</v>
      </c>
      <c r="AX14" s="19">
        <v>2.35499293331764E-2</v>
      </c>
      <c r="AY14" s="19">
        <v>1.65882227825234E-2</v>
      </c>
      <c r="AZ14" s="19">
        <v>0</v>
      </c>
      <c r="BA14" s="19">
        <v>0</v>
      </c>
      <c r="BB14" s="19"/>
      <c r="BC14" s="19">
        <v>1.7257174721493101E-2</v>
      </c>
      <c r="BD14" s="19"/>
      <c r="BE14" s="19">
        <v>1.9085385352961601E-2</v>
      </c>
      <c r="BF14" s="19">
        <v>6.9538923974667502E-3</v>
      </c>
      <c r="BG14" s="19">
        <v>0</v>
      </c>
      <c r="BH14" s="19">
        <v>9.6128448196252398E-3</v>
      </c>
      <c r="BI14" s="19"/>
      <c r="BJ14" s="19">
        <v>1.64946818188463E-2</v>
      </c>
      <c r="BK14" s="19"/>
      <c r="BL14" s="19">
        <v>1.85845468304357E-2</v>
      </c>
      <c r="BM14" s="19"/>
      <c r="BN14" s="19">
        <v>1.9456081120767601E-2</v>
      </c>
      <c r="BO14" s="19"/>
      <c r="BP14" s="19">
        <v>1.5611449539983601E-2</v>
      </c>
      <c r="BQ14" s="19">
        <v>3.0761914636350599E-2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519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923</v>
      </c>
      <c r="D7" s="10">
        <v>501</v>
      </c>
      <c r="E7" s="10">
        <v>421</v>
      </c>
      <c r="F7" s="10"/>
      <c r="G7" s="10">
        <v>291</v>
      </c>
      <c r="H7" s="10">
        <v>218</v>
      </c>
      <c r="I7" s="10">
        <v>182</v>
      </c>
      <c r="J7" s="10">
        <v>147</v>
      </c>
      <c r="K7" s="10">
        <v>85</v>
      </c>
      <c r="L7" s="10"/>
      <c r="M7" s="10">
        <v>88</v>
      </c>
      <c r="N7" s="10">
        <v>356</v>
      </c>
      <c r="O7" s="10">
        <v>174</v>
      </c>
      <c r="P7" s="10">
        <v>128</v>
      </c>
      <c r="Q7" s="10">
        <v>177</v>
      </c>
      <c r="R7" s="10"/>
      <c r="S7" s="10">
        <v>179</v>
      </c>
      <c r="T7" s="10">
        <v>202</v>
      </c>
      <c r="U7" s="10">
        <v>148</v>
      </c>
      <c r="V7" s="10">
        <v>234</v>
      </c>
      <c r="W7" s="10"/>
      <c r="X7" s="10">
        <v>730</v>
      </c>
      <c r="Y7" s="10">
        <v>112</v>
      </c>
      <c r="Z7" s="10">
        <v>81</v>
      </c>
      <c r="AA7" s="10"/>
      <c r="AB7" s="10">
        <v>637</v>
      </c>
      <c r="AC7" s="10">
        <v>286</v>
      </c>
      <c r="AD7" s="10"/>
      <c r="AE7" s="10">
        <v>173</v>
      </c>
      <c r="AF7" s="10">
        <v>749</v>
      </c>
      <c r="AG7" s="10"/>
      <c r="AH7" s="10">
        <v>732</v>
      </c>
      <c r="AI7" s="10">
        <v>131</v>
      </c>
      <c r="AJ7" s="10"/>
      <c r="AK7" s="10">
        <v>95</v>
      </c>
      <c r="AL7" s="10">
        <v>270</v>
      </c>
      <c r="AM7" s="10">
        <v>326</v>
      </c>
      <c r="AN7" s="10">
        <v>163</v>
      </c>
      <c r="AO7" s="10">
        <v>69</v>
      </c>
      <c r="AP7" s="10"/>
      <c r="AQ7" s="10">
        <v>210</v>
      </c>
      <c r="AR7" s="10">
        <v>713</v>
      </c>
      <c r="AS7" s="10"/>
      <c r="AT7" s="10">
        <v>307</v>
      </c>
      <c r="AU7" s="10">
        <v>597</v>
      </c>
      <c r="AV7" s="10"/>
      <c r="AW7" s="10">
        <v>70</v>
      </c>
      <c r="AX7" s="10">
        <v>359</v>
      </c>
      <c r="AY7" s="10">
        <v>199</v>
      </c>
      <c r="AZ7" s="10">
        <v>101</v>
      </c>
      <c r="BA7" s="10">
        <v>109</v>
      </c>
      <c r="BB7" s="10"/>
      <c r="BC7" s="10">
        <v>272</v>
      </c>
      <c r="BD7" s="10"/>
      <c r="BE7" s="10">
        <v>313</v>
      </c>
      <c r="BF7" s="10">
        <v>116</v>
      </c>
      <c r="BG7" s="10">
        <v>108</v>
      </c>
      <c r="BH7" s="10">
        <v>194</v>
      </c>
      <c r="BI7" s="10"/>
      <c r="BJ7" s="10">
        <v>798</v>
      </c>
      <c r="BK7" s="10"/>
      <c r="BL7" s="10">
        <v>518</v>
      </c>
      <c r="BM7" s="10"/>
      <c r="BN7" s="10">
        <v>205</v>
      </c>
      <c r="BO7" s="10"/>
      <c r="BP7" s="10">
        <v>763</v>
      </c>
      <c r="BQ7" s="10">
        <v>143</v>
      </c>
    </row>
    <row r="8" spans="2:69" ht="30" customHeight="1" x14ac:dyDescent="0.35">
      <c r="B8" s="11" t="s">
        <v>20</v>
      </c>
      <c r="C8" s="11">
        <v>923</v>
      </c>
      <c r="D8" s="11">
        <v>424</v>
      </c>
      <c r="E8" s="11">
        <v>498</v>
      </c>
      <c r="F8" s="11"/>
      <c r="G8" s="11">
        <v>252</v>
      </c>
      <c r="H8" s="11">
        <v>212</v>
      </c>
      <c r="I8" s="11">
        <v>204</v>
      </c>
      <c r="J8" s="11">
        <v>131</v>
      </c>
      <c r="K8" s="11">
        <v>125</v>
      </c>
      <c r="L8" s="11"/>
      <c r="M8" s="11">
        <v>84</v>
      </c>
      <c r="N8" s="11">
        <v>368</v>
      </c>
      <c r="O8" s="11">
        <v>186</v>
      </c>
      <c r="P8" s="11">
        <v>127</v>
      </c>
      <c r="Q8" s="11">
        <v>158</v>
      </c>
      <c r="R8" s="11"/>
      <c r="S8" s="11">
        <v>193</v>
      </c>
      <c r="T8" s="11">
        <v>205</v>
      </c>
      <c r="U8" s="11">
        <v>150</v>
      </c>
      <c r="V8" s="11">
        <v>219</v>
      </c>
      <c r="W8" s="11"/>
      <c r="X8" s="11">
        <v>707</v>
      </c>
      <c r="Y8" s="11">
        <v>117</v>
      </c>
      <c r="Z8" s="11">
        <v>99</v>
      </c>
      <c r="AA8" s="11"/>
      <c r="AB8" s="11">
        <v>620</v>
      </c>
      <c r="AC8" s="11">
        <v>303</v>
      </c>
      <c r="AD8" s="11"/>
      <c r="AE8" s="11">
        <v>162</v>
      </c>
      <c r="AF8" s="11">
        <v>761</v>
      </c>
      <c r="AG8" s="11"/>
      <c r="AH8" s="11">
        <v>720</v>
      </c>
      <c r="AI8" s="11">
        <v>127</v>
      </c>
      <c r="AJ8" s="11"/>
      <c r="AK8" s="11">
        <v>99</v>
      </c>
      <c r="AL8" s="11">
        <v>270</v>
      </c>
      <c r="AM8" s="11">
        <v>325</v>
      </c>
      <c r="AN8" s="11">
        <v>159</v>
      </c>
      <c r="AO8" s="11">
        <v>70</v>
      </c>
      <c r="AP8" s="11"/>
      <c r="AQ8" s="11">
        <v>196</v>
      </c>
      <c r="AR8" s="11">
        <v>727</v>
      </c>
      <c r="AS8" s="11"/>
      <c r="AT8" s="11">
        <v>291</v>
      </c>
      <c r="AU8" s="11">
        <v>615</v>
      </c>
      <c r="AV8" s="11"/>
      <c r="AW8" s="11">
        <v>67</v>
      </c>
      <c r="AX8" s="11">
        <v>360</v>
      </c>
      <c r="AY8" s="11">
        <v>200</v>
      </c>
      <c r="AZ8" s="11">
        <v>104</v>
      </c>
      <c r="BA8" s="11">
        <v>102</v>
      </c>
      <c r="BB8" s="11"/>
      <c r="BC8" s="11">
        <v>263</v>
      </c>
      <c r="BD8" s="11"/>
      <c r="BE8" s="11">
        <v>312</v>
      </c>
      <c r="BF8" s="11">
        <v>120</v>
      </c>
      <c r="BG8" s="11">
        <v>114</v>
      </c>
      <c r="BH8" s="11">
        <v>185</v>
      </c>
      <c r="BI8" s="11"/>
      <c r="BJ8" s="11">
        <v>798</v>
      </c>
      <c r="BK8" s="11"/>
      <c r="BL8" s="11">
        <v>509</v>
      </c>
      <c r="BM8" s="11"/>
      <c r="BN8" s="11">
        <v>203</v>
      </c>
      <c r="BO8" s="11"/>
      <c r="BP8" s="11">
        <v>770</v>
      </c>
      <c r="BQ8" s="11">
        <v>135</v>
      </c>
    </row>
    <row r="9" spans="2:69" ht="29" x14ac:dyDescent="0.35">
      <c r="B9" s="18" t="s">
        <v>506</v>
      </c>
      <c r="C9" s="17">
        <v>0.69626019308529197</v>
      </c>
      <c r="D9" s="17">
        <v>0.64973628555081697</v>
      </c>
      <c r="E9" s="17">
        <v>0.73531392725493605</v>
      </c>
      <c r="F9" s="17"/>
      <c r="G9" s="17">
        <v>0.67571736950194905</v>
      </c>
      <c r="H9" s="17">
        <v>0.71600711617157198</v>
      </c>
      <c r="I9" s="17">
        <v>0.73880091438973094</v>
      </c>
      <c r="J9" s="17">
        <v>0.68129424544605099</v>
      </c>
      <c r="K9" s="17">
        <v>0.65047598260594697</v>
      </c>
      <c r="L9" s="17"/>
      <c r="M9" s="17">
        <v>0.60805782762012905</v>
      </c>
      <c r="N9" s="17">
        <v>0.71005737308255701</v>
      </c>
      <c r="O9" s="17">
        <v>0.69144842824410702</v>
      </c>
      <c r="P9" s="17">
        <v>0.66750964897520504</v>
      </c>
      <c r="Q9" s="17">
        <v>0.73975689047543203</v>
      </c>
      <c r="R9" s="17"/>
      <c r="S9" s="17">
        <v>0.815463907994746</v>
      </c>
      <c r="T9" s="17">
        <v>0.70885311259820305</v>
      </c>
      <c r="U9" s="17">
        <v>0.71474541422724203</v>
      </c>
      <c r="V9" s="17">
        <v>0.57976322119027801</v>
      </c>
      <c r="W9" s="17"/>
      <c r="X9" s="17">
        <v>0.68651459748889898</v>
      </c>
      <c r="Y9" s="17">
        <v>0.71526193969247798</v>
      </c>
      <c r="Z9" s="17">
        <v>0.74318351717395204</v>
      </c>
      <c r="AA9" s="17"/>
      <c r="AB9" s="17">
        <v>0.737097156805398</v>
      </c>
      <c r="AC9" s="17">
        <v>0.61273943997245806</v>
      </c>
      <c r="AD9" s="17"/>
      <c r="AE9" s="17">
        <v>0.69692502399277101</v>
      </c>
      <c r="AF9" s="17">
        <v>0.69672687203109696</v>
      </c>
      <c r="AG9" s="17"/>
      <c r="AH9" s="17">
        <v>0.68665018967910396</v>
      </c>
      <c r="AI9" s="17">
        <v>0.770432303216259</v>
      </c>
      <c r="AJ9" s="17"/>
      <c r="AK9" s="17">
        <v>0.67384599922842603</v>
      </c>
      <c r="AL9" s="17">
        <v>0.68085028219945098</v>
      </c>
      <c r="AM9" s="17">
        <v>0.70307571645659706</v>
      </c>
      <c r="AN9" s="17">
        <v>0.70564819067256901</v>
      </c>
      <c r="AO9" s="17">
        <v>0.73413450101214905</v>
      </c>
      <c r="AP9" s="17"/>
      <c r="AQ9" s="17">
        <v>0.66967906819593603</v>
      </c>
      <c r="AR9" s="17">
        <v>0.70342241541013295</v>
      </c>
      <c r="AS9" s="17"/>
      <c r="AT9" s="17">
        <v>0.69287234465447201</v>
      </c>
      <c r="AU9" s="17">
        <v>0.70195873166335898</v>
      </c>
      <c r="AV9" s="17"/>
      <c r="AW9" s="17">
        <v>0.61956415514889296</v>
      </c>
      <c r="AX9" s="17">
        <v>0.71533822363537503</v>
      </c>
      <c r="AY9" s="17">
        <v>0.65702066581299001</v>
      </c>
      <c r="AZ9" s="17">
        <v>0.725617421504826</v>
      </c>
      <c r="BA9" s="17">
        <v>0.72644186450041603</v>
      </c>
      <c r="BB9" s="17"/>
      <c r="BC9" s="17">
        <v>0.7430016377402</v>
      </c>
      <c r="BD9" s="17"/>
      <c r="BE9" s="17">
        <v>0.72882678448952098</v>
      </c>
      <c r="BF9" s="17">
        <v>0.61906252733544698</v>
      </c>
      <c r="BG9" s="17">
        <v>0.68803188074918598</v>
      </c>
      <c r="BH9" s="17">
        <v>0.74952748750452203</v>
      </c>
      <c r="BI9" s="17"/>
      <c r="BJ9" s="17">
        <v>0.70364585025061799</v>
      </c>
      <c r="BK9" s="17"/>
      <c r="BL9" s="17">
        <v>0.68476870521118005</v>
      </c>
      <c r="BM9" s="17"/>
      <c r="BN9" s="17">
        <v>0.67588869912414795</v>
      </c>
      <c r="BO9" s="17"/>
      <c r="BP9" s="17">
        <v>0.72624157497245501</v>
      </c>
      <c r="BQ9" s="17">
        <v>0.53998198497634797</v>
      </c>
    </row>
    <row r="10" spans="2:69" ht="29" x14ac:dyDescent="0.35">
      <c r="B10" s="18" t="s">
        <v>507</v>
      </c>
      <c r="C10" s="17">
        <v>0.249153634761134</v>
      </c>
      <c r="D10" s="17">
        <v>0.29824988917837802</v>
      </c>
      <c r="E10" s="17">
        <v>0.20779813949699899</v>
      </c>
      <c r="F10" s="17"/>
      <c r="G10" s="17">
        <v>0.254272997783628</v>
      </c>
      <c r="H10" s="17">
        <v>0.23848472102371901</v>
      </c>
      <c r="I10" s="17">
        <v>0.24719597940106899</v>
      </c>
      <c r="J10" s="17">
        <v>0.23072997328261599</v>
      </c>
      <c r="K10" s="17">
        <v>0.27947254017963702</v>
      </c>
      <c r="L10" s="17"/>
      <c r="M10" s="17">
        <v>0.269619291450513</v>
      </c>
      <c r="N10" s="17">
        <v>0.25577708471329402</v>
      </c>
      <c r="O10" s="17">
        <v>0.22322684553823699</v>
      </c>
      <c r="P10" s="17">
        <v>0.29765687273503899</v>
      </c>
      <c r="Q10" s="17">
        <v>0.21429988043262699</v>
      </c>
      <c r="R10" s="17"/>
      <c r="S10" s="17">
        <v>0.17647611670085001</v>
      </c>
      <c r="T10" s="17">
        <v>0.231417261916192</v>
      </c>
      <c r="U10" s="17">
        <v>0.22065937365419999</v>
      </c>
      <c r="V10" s="17">
        <v>0.36598274599731601</v>
      </c>
      <c r="W10" s="17"/>
      <c r="X10" s="17">
        <v>0.260729481643451</v>
      </c>
      <c r="Y10" s="17">
        <v>0.23023735867824899</v>
      </c>
      <c r="Z10" s="17">
        <v>0.189091848869166</v>
      </c>
      <c r="AA10" s="17"/>
      <c r="AB10" s="17">
        <v>0.22735742979547799</v>
      </c>
      <c r="AC10" s="17">
        <v>0.29373176417865099</v>
      </c>
      <c r="AD10" s="17"/>
      <c r="AE10" s="17">
        <v>0.25489585095214301</v>
      </c>
      <c r="AF10" s="17">
        <v>0.248147985683116</v>
      </c>
      <c r="AG10" s="17"/>
      <c r="AH10" s="17">
        <v>0.26201561100521598</v>
      </c>
      <c r="AI10" s="17">
        <v>0.17277303854057199</v>
      </c>
      <c r="AJ10" s="17"/>
      <c r="AK10" s="17">
        <v>0.216144893815511</v>
      </c>
      <c r="AL10" s="17">
        <v>0.25340632232578503</v>
      </c>
      <c r="AM10" s="17">
        <v>0.25145508673029598</v>
      </c>
      <c r="AN10" s="17">
        <v>0.27159890397850001</v>
      </c>
      <c r="AO10" s="17">
        <v>0.217931681789334</v>
      </c>
      <c r="AP10" s="17"/>
      <c r="AQ10" s="17">
        <v>0.252199148573232</v>
      </c>
      <c r="AR10" s="17">
        <v>0.24833302814247499</v>
      </c>
      <c r="AS10" s="17"/>
      <c r="AT10" s="17">
        <v>0.24135090742325199</v>
      </c>
      <c r="AU10" s="17">
        <v>0.25247244451534201</v>
      </c>
      <c r="AV10" s="17"/>
      <c r="AW10" s="17">
        <v>0.28581286166819497</v>
      </c>
      <c r="AX10" s="17">
        <v>0.23879357393419601</v>
      </c>
      <c r="AY10" s="17">
        <v>0.262135828089061</v>
      </c>
      <c r="AZ10" s="17">
        <v>0.25638312144951098</v>
      </c>
      <c r="BA10" s="17">
        <v>0.25064950829251698</v>
      </c>
      <c r="BB10" s="17"/>
      <c r="BC10" s="17">
        <v>0.19599488283505501</v>
      </c>
      <c r="BD10" s="17"/>
      <c r="BE10" s="17">
        <v>0.229324971562962</v>
      </c>
      <c r="BF10" s="17">
        <v>0.323272224925436</v>
      </c>
      <c r="BG10" s="17">
        <v>0.27293510874056998</v>
      </c>
      <c r="BH10" s="17">
        <v>0.20472432367257701</v>
      </c>
      <c r="BI10" s="17"/>
      <c r="BJ10" s="17">
        <v>0.24516915216902199</v>
      </c>
      <c r="BK10" s="17"/>
      <c r="BL10" s="17">
        <v>0.26636169329624898</v>
      </c>
      <c r="BM10" s="17"/>
      <c r="BN10" s="17">
        <v>0.276044381546658</v>
      </c>
      <c r="BO10" s="17"/>
      <c r="BP10" s="17">
        <v>0.23028281280635299</v>
      </c>
      <c r="BQ10" s="17">
        <v>0.36400787328372802</v>
      </c>
    </row>
    <row r="11" spans="2:69" ht="29" x14ac:dyDescent="0.35">
      <c r="B11" s="18" t="s">
        <v>508</v>
      </c>
      <c r="C11" s="17">
        <v>1.41406462916087E-2</v>
      </c>
      <c r="D11" s="17">
        <v>1.0667011764708301E-2</v>
      </c>
      <c r="E11" s="17">
        <v>1.7130007946046098E-2</v>
      </c>
      <c r="F11" s="17"/>
      <c r="G11" s="17">
        <v>2.4117348732071501E-2</v>
      </c>
      <c r="H11" s="17">
        <v>3.9332831898209802E-3</v>
      </c>
      <c r="I11" s="17">
        <v>0</v>
      </c>
      <c r="J11" s="17">
        <v>1.9530564367979598E-2</v>
      </c>
      <c r="K11" s="17">
        <v>2.87483435909399E-2</v>
      </c>
      <c r="L11" s="17"/>
      <c r="M11" s="17">
        <v>2.47464806687385E-2</v>
      </c>
      <c r="N11" s="17">
        <v>8.3675118215285407E-3</v>
      </c>
      <c r="O11" s="17">
        <v>2.9149848437745599E-2</v>
      </c>
      <c r="P11" s="17">
        <v>0</v>
      </c>
      <c r="Q11" s="17">
        <v>1.57012278788933E-2</v>
      </c>
      <c r="R11" s="17"/>
      <c r="S11" s="17">
        <v>0</v>
      </c>
      <c r="T11" s="17">
        <v>8.8649850675093199E-3</v>
      </c>
      <c r="U11" s="17">
        <v>4.1018892883378698E-2</v>
      </c>
      <c r="V11" s="17">
        <v>8.3581392589042198E-3</v>
      </c>
      <c r="W11" s="17"/>
      <c r="X11" s="17">
        <v>1.0945659329187001E-2</v>
      </c>
      <c r="Y11" s="17">
        <v>1.476669053539E-2</v>
      </c>
      <c r="Z11" s="17">
        <v>3.6158032156586903E-2</v>
      </c>
      <c r="AA11" s="17"/>
      <c r="AB11" s="17">
        <v>4.2589972484611801E-3</v>
      </c>
      <c r="AC11" s="17">
        <v>3.4350835661639101E-2</v>
      </c>
      <c r="AD11" s="17"/>
      <c r="AE11" s="17">
        <v>1.05235838921434E-2</v>
      </c>
      <c r="AF11" s="17">
        <v>1.49235863847752E-2</v>
      </c>
      <c r="AG11" s="17"/>
      <c r="AH11" s="17">
        <v>9.7584929772852706E-3</v>
      </c>
      <c r="AI11" s="17">
        <v>1.40115717956414E-2</v>
      </c>
      <c r="AJ11" s="17"/>
      <c r="AK11" s="17">
        <v>7.2520631125098406E-2</v>
      </c>
      <c r="AL11" s="17">
        <v>6.3212531368144597E-3</v>
      </c>
      <c r="AM11" s="17">
        <v>7.8655442254304195E-3</v>
      </c>
      <c r="AN11" s="17">
        <v>5.2281829285569298E-3</v>
      </c>
      <c r="AO11" s="17">
        <v>1.1074492904753199E-2</v>
      </c>
      <c r="AP11" s="17"/>
      <c r="AQ11" s="17">
        <v>3.2714326973670098E-2</v>
      </c>
      <c r="AR11" s="17">
        <v>9.1360111985019903E-3</v>
      </c>
      <c r="AS11" s="17"/>
      <c r="AT11" s="17">
        <v>1.8480193699868499E-2</v>
      </c>
      <c r="AU11" s="17">
        <v>1.0809800323081599E-2</v>
      </c>
      <c r="AV11" s="17"/>
      <c r="AW11" s="17">
        <v>3.9222490532101799E-2</v>
      </c>
      <c r="AX11" s="17">
        <v>7.2274079729244796E-3</v>
      </c>
      <c r="AY11" s="17">
        <v>3.2194866512915102E-2</v>
      </c>
      <c r="AZ11" s="17">
        <v>0</v>
      </c>
      <c r="BA11" s="17">
        <v>7.1694504150789798E-3</v>
      </c>
      <c r="BB11" s="17"/>
      <c r="BC11" s="17">
        <v>2.72687478626885E-2</v>
      </c>
      <c r="BD11" s="17"/>
      <c r="BE11" s="17">
        <v>7.4757569606779799E-3</v>
      </c>
      <c r="BF11" s="17">
        <v>4.5161941534846602E-2</v>
      </c>
      <c r="BG11" s="17">
        <v>7.3243740338593101E-3</v>
      </c>
      <c r="BH11" s="17">
        <v>9.6128448196252398E-3</v>
      </c>
      <c r="BI11" s="17"/>
      <c r="BJ11" s="17">
        <v>1.22744496138062E-2</v>
      </c>
      <c r="BK11" s="17"/>
      <c r="BL11" s="17">
        <v>7.0944821728909499E-3</v>
      </c>
      <c r="BM11" s="17"/>
      <c r="BN11" s="17">
        <v>3.8486589861633298E-3</v>
      </c>
      <c r="BO11" s="17"/>
      <c r="BP11" s="17">
        <v>1.2621724661154601E-2</v>
      </c>
      <c r="BQ11" s="17">
        <v>2.4661907676965002E-2</v>
      </c>
    </row>
    <row r="12" spans="2:69" ht="29" x14ac:dyDescent="0.35">
      <c r="B12" s="18" t="s">
        <v>509</v>
      </c>
      <c r="C12" s="17">
        <v>7.1005117292119498E-3</v>
      </c>
      <c r="D12" s="17">
        <v>9.9067925853883604E-3</v>
      </c>
      <c r="E12" s="17">
        <v>4.7224328420673598E-3</v>
      </c>
      <c r="F12" s="17"/>
      <c r="G12" s="17">
        <v>9.9634702850677995E-3</v>
      </c>
      <c r="H12" s="17">
        <v>3.9332831898209802E-3</v>
      </c>
      <c r="I12" s="17">
        <v>9.3354041394666607E-3</v>
      </c>
      <c r="J12" s="17">
        <v>0</v>
      </c>
      <c r="K12" s="17">
        <v>1.0503180043589201E-2</v>
      </c>
      <c r="L12" s="17"/>
      <c r="M12" s="17">
        <v>2.2273554185123199E-2</v>
      </c>
      <c r="N12" s="17">
        <v>2.5821426468633402E-3</v>
      </c>
      <c r="O12" s="17">
        <v>1.6151507977086699E-2</v>
      </c>
      <c r="P12" s="17">
        <v>5.7825879774955399E-3</v>
      </c>
      <c r="Q12" s="17">
        <v>0</v>
      </c>
      <c r="R12" s="17"/>
      <c r="S12" s="17">
        <v>0</v>
      </c>
      <c r="T12" s="17">
        <v>3.5769065971625802E-3</v>
      </c>
      <c r="U12" s="17">
        <v>8.7510411235099499E-3</v>
      </c>
      <c r="V12" s="17">
        <v>8.6782872118564593E-3</v>
      </c>
      <c r="W12" s="17"/>
      <c r="X12" s="17">
        <v>7.4229336124071697E-3</v>
      </c>
      <c r="Y12" s="17">
        <v>0</v>
      </c>
      <c r="Z12" s="17">
        <v>1.3210302727918099E-2</v>
      </c>
      <c r="AA12" s="17"/>
      <c r="AB12" s="17">
        <v>2.3697737076816402E-3</v>
      </c>
      <c r="AC12" s="17">
        <v>1.6775932385992998E-2</v>
      </c>
      <c r="AD12" s="17"/>
      <c r="AE12" s="17">
        <v>1.42077875211009E-2</v>
      </c>
      <c r="AF12" s="17">
        <v>5.59256842280304E-3</v>
      </c>
      <c r="AG12" s="17"/>
      <c r="AH12" s="17">
        <v>4.9415339669310696E-3</v>
      </c>
      <c r="AI12" s="17">
        <v>1.33055285219328E-2</v>
      </c>
      <c r="AJ12" s="17"/>
      <c r="AK12" s="17">
        <v>8.4065982127979697E-3</v>
      </c>
      <c r="AL12" s="17">
        <v>7.3840919446412001E-3</v>
      </c>
      <c r="AM12" s="17">
        <v>9.2270349683751095E-3</v>
      </c>
      <c r="AN12" s="17">
        <v>4.6131697989038904E-3</v>
      </c>
      <c r="AO12" s="17">
        <v>0</v>
      </c>
      <c r="AP12" s="17"/>
      <c r="AQ12" s="17">
        <v>4.2490343321836196E-3</v>
      </c>
      <c r="AR12" s="17">
        <v>7.8688356867865697E-3</v>
      </c>
      <c r="AS12" s="17"/>
      <c r="AT12" s="17">
        <v>2.8653882224929802E-3</v>
      </c>
      <c r="AU12" s="17">
        <v>9.3104682887481995E-3</v>
      </c>
      <c r="AV12" s="17"/>
      <c r="AW12" s="17">
        <v>0</v>
      </c>
      <c r="AX12" s="17">
        <v>6.7293707855480799E-3</v>
      </c>
      <c r="AY12" s="17">
        <v>4.7490103309184399E-3</v>
      </c>
      <c r="AZ12" s="17">
        <v>0</v>
      </c>
      <c r="BA12" s="17">
        <v>8.1252587485848692E-3</v>
      </c>
      <c r="BB12" s="17"/>
      <c r="BC12" s="17">
        <v>9.5610937189178208E-3</v>
      </c>
      <c r="BD12" s="17"/>
      <c r="BE12" s="17">
        <v>5.3977240090866503E-3</v>
      </c>
      <c r="BF12" s="17">
        <v>0</v>
      </c>
      <c r="BG12" s="17">
        <v>8.3669521658516592E-3</v>
      </c>
      <c r="BH12" s="17">
        <v>1.41213699636423E-2</v>
      </c>
      <c r="BI12" s="17"/>
      <c r="BJ12" s="17">
        <v>4.6084452669812202E-3</v>
      </c>
      <c r="BK12" s="17"/>
      <c r="BL12" s="17">
        <v>7.76305161868462E-3</v>
      </c>
      <c r="BM12" s="17"/>
      <c r="BN12" s="17">
        <v>1.00877498765541E-2</v>
      </c>
      <c r="BO12" s="17"/>
      <c r="BP12" s="17">
        <v>4.8444483493810097E-3</v>
      </c>
      <c r="BQ12" s="17">
        <v>2.0890093707947002E-2</v>
      </c>
    </row>
    <row r="13" spans="2:69" ht="29" x14ac:dyDescent="0.35">
      <c r="B13" s="18" t="s">
        <v>510</v>
      </c>
      <c r="C13" s="17">
        <v>1.6274236769003299E-2</v>
      </c>
      <c r="D13" s="17">
        <v>1.8210370574404999E-2</v>
      </c>
      <c r="E13" s="17">
        <v>1.46562325639422E-2</v>
      </c>
      <c r="F13" s="17"/>
      <c r="G13" s="17">
        <v>2.2229417488628202E-2</v>
      </c>
      <c r="H13" s="17">
        <v>1.6995010052468101E-2</v>
      </c>
      <c r="I13" s="17">
        <v>4.6677020697333304E-3</v>
      </c>
      <c r="J13" s="17">
        <v>3.71989020336502E-2</v>
      </c>
      <c r="K13" s="17">
        <v>0</v>
      </c>
      <c r="L13" s="17"/>
      <c r="M13" s="17">
        <v>4.4691134283552002E-2</v>
      </c>
      <c r="N13" s="17">
        <v>1.3456760713882901E-2</v>
      </c>
      <c r="O13" s="17">
        <v>3.9604116426920997E-3</v>
      </c>
      <c r="P13" s="17">
        <v>1.36274314727068E-2</v>
      </c>
      <c r="Q13" s="17">
        <v>2.4292810487882399E-2</v>
      </c>
      <c r="R13" s="17"/>
      <c r="S13" s="17">
        <v>4.2509841173265003E-3</v>
      </c>
      <c r="T13" s="17">
        <v>2.4883334436192301E-2</v>
      </c>
      <c r="U13" s="17">
        <v>6.9494029061946804E-3</v>
      </c>
      <c r="V13" s="17">
        <v>1.7955915460592099E-2</v>
      </c>
      <c r="W13" s="17"/>
      <c r="X13" s="17">
        <v>1.7555753524556201E-2</v>
      </c>
      <c r="Y13" s="17">
        <v>2.2309856412852401E-2</v>
      </c>
      <c r="Z13" s="17">
        <v>0</v>
      </c>
      <c r="AA13" s="17"/>
      <c r="AB13" s="17">
        <v>1.4809438169997E-2</v>
      </c>
      <c r="AC13" s="17">
        <v>1.9270078550633899E-2</v>
      </c>
      <c r="AD13" s="17"/>
      <c r="AE13" s="17">
        <v>1.37743902902031E-2</v>
      </c>
      <c r="AF13" s="17">
        <v>1.5947337014989599E-2</v>
      </c>
      <c r="AG13" s="17"/>
      <c r="AH13" s="17">
        <v>1.8918034534239202E-2</v>
      </c>
      <c r="AI13" s="17">
        <v>5.7985323775641296E-3</v>
      </c>
      <c r="AJ13" s="17"/>
      <c r="AK13" s="17">
        <v>1.79241152037945E-2</v>
      </c>
      <c r="AL13" s="17">
        <v>2.2221634372752899E-2</v>
      </c>
      <c r="AM13" s="17">
        <v>1.1645507913943901E-2</v>
      </c>
      <c r="AN13" s="17">
        <v>1.2911552621470101E-2</v>
      </c>
      <c r="AO13" s="17">
        <v>2.0119971128269399E-2</v>
      </c>
      <c r="AP13" s="17"/>
      <c r="AQ13" s="17">
        <v>2.27177933945703E-2</v>
      </c>
      <c r="AR13" s="17">
        <v>1.45380354115697E-2</v>
      </c>
      <c r="AS13" s="17"/>
      <c r="AT13" s="17">
        <v>2.2940698817223999E-2</v>
      </c>
      <c r="AU13" s="17">
        <v>1.25177060151718E-2</v>
      </c>
      <c r="AV13" s="17"/>
      <c r="AW13" s="17">
        <v>2.10428414717749E-2</v>
      </c>
      <c r="AX13" s="17">
        <v>1.5839112327428601E-2</v>
      </c>
      <c r="AY13" s="17">
        <v>1.1370489864295201E-2</v>
      </c>
      <c r="AZ13" s="17">
        <v>1.7999457045662599E-2</v>
      </c>
      <c r="BA13" s="17">
        <v>7.6139180434030701E-3</v>
      </c>
      <c r="BB13" s="17"/>
      <c r="BC13" s="17">
        <v>8.6100916531335302E-3</v>
      </c>
      <c r="BD13" s="17"/>
      <c r="BE13" s="17">
        <v>1.58303851115872E-2</v>
      </c>
      <c r="BF13" s="17">
        <v>5.5494138068032002E-3</v>
      </c>
      <c r="BG13" s="17">
        <v>2.3341684310532899E-2</v>
      </c>
      <c r="BH13" s="17">
        <v>8.3023968980499904E-3</v>
      </c>
      <c r="BI13" s="17"/>
      <c r="BJ13" s="17">
        <v>1.60308800151551E-2</v>
      </c>
      <c r="BK13" s="17"/>
      <c r="BL13" s="17">
        <v>1.76432441685574E-2</v>
      </c>
      <c r="BM13" s="17"/>
      <c r="BN13" s="17">
        <v>1.34206053523282E-2</v>
      </c>
      <c r="BO13" s="17"/>
      <c r="BP13" s="17">
        <v>1.2544951715523601E-2</v>
      </c>
      <c r="BQ13" s="17">
        <v>2.3320571664741802E-2</v>
      </c>
    </row>
    <row r="14" spans="2:69" x14ac:dyDescent="0.35">
      <c r="B14" s="18" t="s">
        <v>141</v>
      </c>
      <c r="C14" s="19">
        <v>1.7070777363749401E-2</v>
      </c>
      <c r="D14" s="19">
        <v>1.3229650346303501E-2</v>
      </c>
      <c r="E14" s="19">
        <v>2.0379259896009499E-2</v>
      </c>
      <c r="F14" s="19"/>
      <c r="G14" s="19">
        <v>1.3699396208655399E-2</v>
      </c>
      <c r="H14" s="19">
        <v>2.0646586372598599E-2</v>
      </c>
      <c r="I14" s="19">
        <v>0</v>
      </c>
      <c r="J14" s="19">
        <v>3.1246314869703001E-2</v>
      </c>
      <c r="K14" s="19">
        <v>3.0799953579887102E-2</v>
      </c>
      <c r="L14" s="19"/>
      <c r="M14" s="19">
        <v>3.0611711791944E-2</v>
      </c>
      <c r="N14" s="19">
        <v>9.7591270218751799E-3</v>
      </c>
      <c r="O14" s="19">
        <v>3.6062958160131803E-2</v>
      </c>
      <c r="P14" s="19">
        <v>1.54234588395536E-2</v>
      </c>
      <c r="Q14" s="19">
        <v>5.9491907251658501E-3</v>
      </c>
      <c r="R14" s="19"/>
      <c r="S14" s="19">
        <v>3.8089911870773101E-3</v>
      </c>
      <c r="T14" s="19">
        <v>2.2404399384740401E-2</v>
      </c>
      <c r="U14" s="19">
        <v>7.8758752054745099E-3</v>
      </c>
      <c r="V14" s="19">
        <v>1.9261690881053398E-2</v>
      </c>
      <c r="W14" s="19"/>
      <c r="X14" s="19">
        <v>1.68315744015002E-2</v>
      </c>
      <c r="Y14" s="19">
        <v>1.7424154681030202E-2</v>
      </c>
      <c r="Z14" s="19">
        <v>1.83562990723765E-2</v>
      </c>
      <c r="AA14" s="19"/>
      <c r="AB14" s="19">
        <v>1.4107204272983899E-2</v>
      </c>
      <c r="AC14" s="19">
        <v>2.3131949250624999E-2</v>
      </c>
      <c r="AD14" s="19"/>
      <c r="AE14" s="19">
        <v>9.6733633516385403E-3</v>
      </c>
      <c r="AF14" s="19">
        <v>1.8661650463219302E-2</v>
      </c>
      <c r="AG14" s="19"/>
      <c r="AH14" s="19">
        <v>1.7716137837224099E-2</v>
      </c>
      <c r="AI14" s="19">
        <v>2.3679025548030301E-2</v>
      </c>
      <c r="AJ14" s="19"/>
      <c r="AK14" s="19">
        <v>1.1157762414372E-2</v>
      </c>
      <c r="AL14" s="19">
        <v>2.9816416020555701E-2</v>
      </c>
      <c r="AM14" s="19">
        <v>1.67311097053566E-2</v>
      </c>
      <c r="AN14" s="19">
        <v>0</v>
      </c>
      <c r="AO14" s="19">
        <v>1.6739353165493999E-2</v>
      </c>
      <c r="AP14" s="19"/>
      <c r="AQ14" s="19">
        <v>1.84406285304076E-2</v>
      </c>
      <c r="AR14" s="19">
        <v>1.67016741505337E-2</v>
      </c>
      <c r="AS14" s="19"/>
      <c r="AT14" s="19">
        <v>2.1490467182690699E-2</v>
      </c>
      <c r="AU14" s="19">
        <v>1.29308491942984E-2</v>
      </c>
      <c r="AV14" s="19"/>
      <c r="AW14" s="19">
        <v>3.4357651179034797E-2</v>
      </c>
      <c r="AX14" s="19">
        <v>1.6072311344528099E-2</v>
      </c>
      <c r="AY14" s="19">
        <v>3.2529139389821E-2</v>
      </c>
      <c r="AZ14" s="19">
        <v>0</v>
      </c>
      <c r="BA14" s="19">
        <v>0</v>
      </c>
      <c r="BB14" s="19"/>
      <c r="BC14" s="19">
        <v>1.55635461900055E-2</v>
      </c>
      <c r="BD14" s="19"/>
      <c r="BE14" s="19">
        <v>1.31443778661659E-2</v>
      </c>
      <c r="BF14" s="19">
        <v>6.9538923974667502E-3</v>
      </c>
      <c r="BG14" s="19">
        <v>0</v>
      </c>
      <c r="BH14" s="19">
        <v>1.3711577141583799E-2</v>
      </c>
      <c r="BI14" s="19"/>
      <c r="BJ14" s="19">
        <v>1.8271222684417401E-2</v>
      </c>
      <c r="BK14" s="19"/>
      <c r="BL14" s="19">
        <v>1.6368823532438001E-2</v>
      </c>
      <c r="BM14" s="19"/>
      <c r="BN14" s="19">
        <v>2.0709905114149298E-2</v>
      </c>
      <c r="BO14" s="19"/>
      <c r="BP14" s="19">
        <v>1.3464487495133201E-2</v>
      </c>
      <c r="BQ14" s="19">
        <v>2.7137568690270501E-2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B2:L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2" width="20.7265625" customWidth="1"/>
  </cols>
  <sheetData>
    <row r="2" spans="2:12" ht="40" customHeight="1" x14ac:dyDescent="0.35">
      <c r="D2" s="31" t="s">
        <v>529</v>
      </c>
      <c r="E2" s="27"/>
      <c r="F2" s="27"/>
      <c r="G2" s="27"/>
      <c r="H2" s="27"/>
      <c r="I2" s="27"/>
      <c r="J2" s="27"/>
      <c r="K2" s="27"/>
      <c r="L2" s="27"/>
    </row>
    <row r="6" spans="2:12" ht="50" customHeight="1" x14ac:dyDescent="0.35">
      <c r="B6" s="20" t="s">
        <v>15</v>
      </c>
      <c r="C6" s="20" t="s">
        <v>520</v>
      </c>
      <c r="D6" s="20" t="s">
        <v>521</v>
      </c>
      <c r="E6" s="20" t="s">
        <v>522</v>
      </c>
      <c r="F6" s="20" t="s">
        <v>523</v>
      </c>
      <c r="G6" s="20" t="s">
        <v>524</v>
      </c>
      <c r="H6" s="20" t="s">
        <v>525</v>
      </c>
      <c r="I6" s="20" t="s">
        <v>526</v>
      </c>
      <c r="J6" s="20" t="s">
        <v>527</v>
      </c>
      <c r="K6" s="20" t="s">
        <v>528</v>
      </c>
    </row>
    <row r="7" spans="2:12" ht="29" x14ac:dyDescent="0.35">
      <c r="B7" s="18" t="s">
        <v>506</v>
      </c>
      <c r="C7" s="17">
        <v>2.47285250588033E-2</v>
      </c>
      <c r="D7" s="17">
        <v>6.1722098500388803E-2</v>
      </c>
      <c r="E7" s="17">
        <v>6.13619690688098E-2</v>
      </c>
      <c r="F7" s="17">
        <v>0.140884100184543</v>
      </c>
      <c r="G7" s="17">
        <v>6.9061625790814804E-2</v>
      </c>
      <c r="H7" s="17">
        <v>0.123136088455072</v>
      </c>
      <c r="I7" s="17">
        <v>0.30931690116340699</v>
      </c>
      <c r="J7" s="17">
        <v>0.24836783650300701</v>
      </c>
      <c r="K7" s="17">
        <v>0.40564505453910099</v>
      </c>
    </row>
    <row r="8" spans="2:12" ht="29" x14ac:dyDescent="0.35">
      <c r="B8" s="18" t="s">
        <v>507</v>
      </c>
      <c r="C8" s="17">
        <v>6.6861308069153497E-2</v>
      </c>
      <c r="D8" s="17">
        <v>9.8959598491332901E-2</v>
      </c>
      <c r="E8" s="17">
        <v>0.13889039264077099</v>
      </c>
      <c r="F8" s="17">
        <v>0.174078433243186</v>
      </c>
      <c r="G8" s="17">
        <v>0.14870726759384501</v>
      </c>
      <c r="H8" s="17">
        <v>0.28354396014054001</v>
      </c>
      <c r="I8" s="17">
        <v>0.46634138025710298</v>
      </c>
      <c r="J8" s="17">
        <v>0.39564480632319698</v>
      </c>
      <c r="K8" s="17">
        <v>0.30154597886873502</v>
      </c>
    </row>
    <row r="9" spans="2:12" ht="29" x14ac:dyDescent="0.35">
      <c r="B9" s="18" t="s">
        <v>508</v>
      </c>
      <c r="C9" s="17">
        <v>0.135157906710834</v>
      </c>
      <c r="D9" s="17">
        <v>0.16296901933105701</v>
      </c>
      <c r="E9" s="17">
        <v>0.246854255465001</v>
      </c>
      <c r="F9" s="17">
        <v>0.24929765376854399</v>
      </c>
      <c r="G9" s="17">
        <v>0.23608612593255399</v>
      </c>
      <c r="H9" s="17">
        <v>0.20700137466201099</v>
      </c>
      <c r="I9" s="17">
        <v>8.3469005598092297E-2</v>
      </c>
      <c r="J9" s="17">
        <v>8.7768096309008795E-2</v>
      </c>
      <c r="K9" s="17">
        <v>8.5119777322070697E-2</v>
      </c>
    </row>
    <row r="10" spans="2:12" ht="29" x14ac:dyDescent="0.35">
      <c r="B10" s="18" t="s">
        <v>509</v>
      </c>
      <c r="C10" s="17">
        <v>0.679679442017316</v>
      </c>
      <c r="D10" s="17">
        <v>0.59998276744993695</v>
      </c>
      <c r="E10" s="17">
        <v>0.41984275646029101</v>
      </c>
      <c r="F10" s="17">
        <v>0.34717925641609099</v>
      </c>
      <c r="G10" s="17">
        <v>0.38638520340862398</v>
      </c>
      <c r="H10" s="17">
        <v>0.25301208993075402</v>
      </c>
      <c r="I10" s="17">
        <v>2.03989167290606E-2</v>
      </c>
      <c r="J10" s="17">
        <v>5.2477210838908099E-2</v>
      </c>
      <c r="K10" s="17">
        <v>6.1698123692817103E-2</v>
      </c>
    </row>
    <row r="11" spans="2:12" ht="29" x14ac:dyDescent="0.35">
      <c r="B11" s="18" t="s">
        <v>510</v>
      </c>
      <c r="C11" s="17">
        <v>4.9033575550575602E-2</v>
      </c>
      <c r="D11" s="17">
        <v>4.3291510409422203E-2</v>
      </c>
      <c r="E11" s="17">
        <v>4.5959697000065497E-2</v>
      </c>
      <c r="F11" s="17">
        <v>4.8806607938717397E-2</v>
      </c>
      <c r="G11" s="17">
        <v>7.9807792479107395E-2</v>
      </c>
      <c r="H11" s="17">
        <v>7.5031218160787005E-2</v>
      </c>
      <c r="I11" s="17">
        <v>5.5861279014821602E-2</v>
      </c>
      <c r="J11" s="17">
        <v>0.126664733179742</v>
      </c>
      <c r="K11" s="17">
        <v>7.5000354909571104E-2</v>
      </c>
    </row>
    <row r="12" spans="2:12" x14ac:dyDescent="0.35">
      <c r="B12" s="18" t="s">
        <v>141</v>
      </c>
      <c r="C12" s="17">
        <v>4.4539242593317097E-2</v>
      </c>
      <c r="D12" s="17">
        <v>3.3075005817862303E-2</v>
      </c>
      <c r="E12" s="17">
        <v>8.7090929365061104E-2</v>
      </c>
      <c r="F12" s="17">
        <v>3.97539484489184E-2</v>
      </c>
      <c r="G12" s="17">
        <v>7.9951984795054304E-2</v>
      </c>
      <c r="H12" s="17">
        <v>5.8275268650836799E-2</v>
      </c>
      <c r="I12" s="17">
        <v>6.4612517237515807E-2</v>
      </c>
      <c r="J12" s="17">
        <v>8.9077316846137206E-2</v>
      </c>
      <c r="K12" s="17">
        <v>7.0990710667704807E-2</v>
      </c>
    </row>
    <row r="13" spans="2:12" x14ac:dyDescent="0.35">
      <c r="B13" s="16" t="s">
        <v>143</v>
      </c>
      <c r="C13" s="16"/>
      <c r="D13" s="16"/>
      <c r="E13" s="16"/>
      <c r="F13" s="16"/>
      <c r="G13" s="16"/>
      <c r="H13" s="16"/>
      <c r="I13" s="16"/>
      <c r="J13" s="16"/>
      <c r="K13" s="16"/>
    </row>
    <row r="14" spans="2:12" x14ac:dyDescent="0.35">
      <c r="B14" t="s">
        <v>98</v>
      </c>
    </row>
    <row r="15" spans="2:12" x14ac:dyDescent="0.35">
      <c r="B15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L2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B2:BQ19"/>
  <sheetViews>
    <sheetView showGridLines="0" topLeftCell="A6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560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927</v>
      </c>
      <c r="D7" s="10">
        <v>495</v>
      </c>
      <c r="E7" s="10">
        <v>431</v>
      </c>
      <c r="F7" s="10"/>
      <c r="G7" s="10">
        <v>283</v>
      </c>
      <c r="H7" s="10">
        <v>232</v>
      </c>
      <c r="I7" s="10">
        <v>179</v>
      </c>
      <c r="J7" s="10">
        <v>148</v>
      </c>
      <c r="K7" s="10">
        <v>85</v>
      </c>
      <c r="L7" s="10"/>
      <c r="M7" s="10">
        <v>85</v>
      </c>
      <c r="N7" s="10">
        <v>357</v>
      </c>
      <c r="O7" s="10">
        <v>174</v>
      </c>
      <c r="P7" s="10">
        <v>130</v>
      </c>
      <c r="Q7" s="10">
        <v>181</v>
      </c>
      <c r="R7" s="10"/>
      <c r="S7" s="10">
        <v>184</v>
      </c>
      <c r="T7" s="10">
        <v>200</v>
      </c>
      <c r="U7" s="10">
        <v>150</v>
      </c>
      <c r="V7" s="10">
        <v>239</v>
      </c>
      <c r="W7" s="10"/>
      <c r="X7" s="10">
        <v>732</v>
      </c>
      <c r="Y7" s="10">
        <v>113</v>
      </c>
      <c r="Z7" s="10">
        <v>82</v>
      </c>
      <c r="AA7" s="10"/>
      <c r="AB7" s="10">
        <v>642</v>
      </c>
      <c r="AC7" s="10">
        <v>285</v>
      </c>
      <c r="AD7" s="10"/>
      <c r="AE7" s="10">
        <v>168</v>
      </c>
      <c r="AF7" s="10">
        <v>758</v>
      </c>
      <c r="AG7" s="10"/>
      <c r="AH7" s="10">
        <v>730</v>
      </c>
      <c r="AI7" s="10">
        <v>138</v>
      </c>
      <c r="AJ7" s="10"/>
      <c r="AK7" s="10">
        <v>93</v>
      </c>
      <c r="AL7" s="10">
        <v>272</v>
      </c>
      <c r="AM7" s="10">
        <v>333</v>
      </c>
      <c r="AN7" s="10">
        <v>158</v>
      </c>
      <c r="AO7" s="10">
        <v>71</v>
      </c>
      <c r="AP7" s="10"/>
      <c r="AQ7" s="10">
        <v>212</v>
      </c>
      <c r="AR7" s="10">
        <v>715</v>
      </c>
      <c r="AS7" s="10"/>
      <c r="AT7" s="10">
        <v>309</v>
      </c>
      <c r="AU7" s="10">
        <v>598</v>
      </c>
      <c r="AV7" s="10"/>
      <c r="AW7" s="10">
        <v>71</v>
      </c>
      <c r="AX7" s="10">
        <v>364</v>
      </c>
      <c r="AY7" s="10">
        <v>198</v>
      </c>
      <c r="AZ7" s="10">
        <v>102</v>
      </c>
      <c r="BA7" s="10">
        <v>105</v>
      </c>
      <c r="BB7" s="10"/>
      <c r="BC7" s="10">
        <v>269</v>
      </c>
      <c r="BD7" s="10"/>
      <c r="BE7" s="10">
        <v>316</v>
      </c>
      <c r="BF7" s="10">
        <v>113</v>
      </c>
      <c r="BG7" s="10">
        <v>109</v>
      </c>
      <c r="BH7" s="10">
        <v>194</v>
      </c>
      <c r="BI7" s="10"/>
      <c r="BJ7" s="10">
        <v>806</v>
      </c>
      <c r="BK7" s="10"/>
      <c r="BL7" s="10">
        <v>527</v>
      </c>
      <c r="BM7" s="10"/>
      <c r="BN7" s="10">
        <v>201</v>
      </c>
      <c r="BO7" s="10"/>
      <c r="BP7" s="10">
        <v>761</v>
      </c>
      <c r="BQ7" s="10">
        <v>147</v>
      </c>
    </row>
    <row r="8" spans="2:69" ht="30" customHeight="1" x14ac:dyDescent="0.35">
      <c r="B8" s="11" t="s">
        <v>20</v>
      </c>
      <c r="C8" s="11">
        <v>931</v>
      </c>
      <c r="D8" s="11">
        <v>419</v>
      </c>
      <c r="E8" s="11">
        <v>511</v>
      </c>
      <c r="F8" s="11"/>
      <c r="G8" s="11">
        <v>246</v>
      </c>
      <c r="H8" s="11">
        <v>226</v>
      </c>
      <c r="I8" s="11">
        <v>201</v>
      </c>
      <c r="J8" s="11">
        <v>132</v>
      </c>
      <c r="K8" s="11">
        <v>125</v>
      </c>
      <c r="L8" s="11"/>
      <c r="M8" s="11">
        <v>82</v>
      </c>
      <c r="N8" s="11">
        <v>371</v>
      </c>
      <c r="O8" s="11">
        <v>186</v>
      </c>
      <c r="P8" s="11">
        <v>130</v>
      </c>
      <c r="Q8" s="11">
        <v>162</v>
      </c>
      <c r="R8" s="11"/>
      <c r="S8" s="11">
        <v>198</v>
      </c>
      <c r="T8" s="11">
        <v>206</v>
      </c>
      <c r="U8" s="11">
        <v>152</v>
      </c>
      <c r="V8" s="11">
        <v>224</v>
      </c>
      <c r="W8" s="11"/>
      <c r="X8" s="11">
        <v>712</v>
      </c>
      <c r="Y8" s="11">
        <v>119</v>
      </c>
      <c r="Z8" s="11">
        <v>100</v>
      </c>
      <c r="AA8" s="11"/>
      <c r="AB8" s="11">
        <v>628</v>
      </c>
      <c r="AC8" s="11">
        <v>302</v>
      </c>
      <c r="AD8" s="11"/>
      <c r="AE8" s="11">
        <v>158</v>
      </c>
      <c r="AF8" s="11">
        <v>772</v>
      </c>
      <c r="AG8" s="11"/>
      <c r="AH8" s="11">
        <v>722</v>
      </c>
      <c r="AI8" s="11">
        <v>134</v>
      </c>
      <c r="AJ8" s="11"/>
      <c r="AK8" s="11">
        <v>98</v>
      </c>
      <c r="AL8" s="11">
        <v>272</v>
      </c>
      <c r="AM8" s="11">
        <v>333</v>
      </c>
      <c r="AN8" s="11">
        <v>155</v>
      </c>
      <c r="AO8" s="11">
        <v>73</v>
      </c>
      <c r="AP8" s="11"/>
      <c r="AQ8" s="11">
        <v>199</v>
      </c>
      <c r="AR8" s="11">
        <v>732</v>
      </c>
      <c r="AS8" s="11"/>
      <c r="AT8" s="11">
        <v>292</v>
      </c>
      <c r="AU8" s="11">
        <v>619</v>
      </c>
      <c r="AV8" s="11"/>
      <c r="AW8" s="11">
        <v>68</v>
      </c>
      <c r="AX8" s="11">
        <v>366</v>
      </c>
      <c r="AY8" s="11">
        <v>200</v>
      </c>
      <c r="AZ8" s="11">
        <v>106</v>
      </c>
      <c r="BA8" s="11">
        <v>100</v>
      </c>
      <c r="BB8" s="11"/>
      <c r="BC8" s="11">
        <v>262</v>
      </c>
      <c r="BD8" s="11"/>
      <c r="BE8" s="11">
        <v>317</v>
      </c>
      <c r="BF8" s="11">
        <v>117</v>
      </c>
      <c r="BG8" s="11">
        <v>116</v>
      </c>
      <c r="BH8" s="11">
        <v>185</v>
      </c>
      <c r="BI8" s="11"/>
      <c r="BJ8" s="11">
        <v>809</v>
      </c>
      <c r="BK8" s="11"/>
      <c r="BL8" s="11">
        <v>519</v>
      </c>
      <c r="BM8" s="11"/>
      <c r="BN8" s="11">
        <v>199</v>
      </c>
      <c r="BO8" s="11"/>
      <c r="BP8" s="11">
        <v>771</v>
      </c>
      <c r="BQ8" s="11">
        <v>140</v>
      </c>
    </row>
    <row r="9" spans="2:69" ht="29" x14ac:dyDescent="0.35">
      <c r="B9" s="18" t="s">
        <v>506</v>
      </c>
      <c r="C9" s="17">
        <v>2.47285250588033E-2</v>
      </c>
      <c r="D9" s="17">
        <v>2.7215114402076801E-2</v>
      </c>
      <c r="E9" s="17">
        <v>2.2734401470439598E-2</v>
      </c>
      <c r="F9" s="17"/>
      <c r="G9" s="17">
        <v>9.5717651296392502E-3</v>
      </c>
      <c r="H9" s="17">
        <v>1.67144742065444E-2</v>
      </c>
      <c r="I9" s="17">
        <v>6.6920341581969498E-3</v>
      </c>
      <c r="J9" s="17">
        <v>3.3809687706075703E-2</v>
      </c>
      <c r="K9" s="17">
        <v>8.8381648401901006E-2</v>
      </c>
      <c r="L9" s="17"/>
      <c r="M9" s="17">
        <v>4.0625049383811701E-2</v>
      </c>
      <c r="N9" s="17">
        <v>2.2721540469002901E-2</v>
      </c>
      <c r="O9" s="17">
        <v>3.9543488357330304E-3</v>
      </c>
      <c r="P9" s="17">
        <v>3.6057239796092301E-2</v>
      </c>
      <c r="Q9" s="17">
        <v>3.6039377777438403E-2</v>
      </c>
      <c r="R9" s="17"/>
      <c r="S9" s="17">
        <v>2.42603572676258E-2</v>
      </c>
      <c r="T9" s="17">
        <v>4.0501883016866701E-3</v>
      </c>
      <c r="U9" s="17">
        <v>2.1278190494748699E-2</v>
      </c>
      <c r="V9" s="17">
        <v>3.2736531693609697E-2</v>
      </c>
      <c r="W9" s="17"/>
      <c r="X9" s="17">
        <v>1.9531633170946101E-2</v>
      </c>
      <c r="Y9" s="17">
        <v>0</v>
      </c>
      <c r="Z9" s="17">
        <v>9.1119222687851498E-2</v>
      </c>
      <c r="AA9" s="17"/>
      <c r="AB9" s="17">
        <v>1.02356944098018E-2</v>
      </c>
      <c r="AC9" s="17">
        <v>5.4851619282064203E-2</v>
      </c>
      <c r="AD9" s="17"/>
      <c r="AE9" s="17">
        <v>5.3337424310381298E-2</v>
      </c>
      <c r="AF9" s="17">
        <v>1.8911030870302201E-2</v>
      </c>
      <c r="AG9" s="17"/>
      <c r="AH9" s="17">
        <v>9.9486936718005698E-3</v>
      </c>
      <c r="AI9" s="17">
        <v>4.54894282929236E-2</v>
      </c>
      <c r="AJ9" s="17"/>
      <c r="AK9" s="17">
        <v>5.9591633034541097E-2</v>
      </c>
      <c r="AL9" s="17">
        <v>2.41209090950084E-2</v>
      </c>
      <c r="AM9" s="17">
        <v>2.24601096251065E-2</v>
      </c>
      <c r="AN9" s="17">
        <v>0</v>
      </c>
      <c r="AO9" s="17">
        <v>4.2832197085802798E-2</v>
      </c>
      <c r="AP9" s="17"/>
      <c r="AQ9" s="17">
        <v>2.20634305545638E-2</v>
      </c>
      <c r="AR9" s="17">
        <v>2.5451551931141798E-2</v>
      </c>
      <c r="AS9" s="17"/>
      <c r="AT9" s="17">
        <v>2.3032066483614999E-2</v>
      </c>
      <c r="AU9" s="17">
        <v>2.6289011937357599E-2</v>
      </c>
      <c r="AV9" s="17"/>
      <c r="AW9" s="17">
        <v>1.23043108516142E-2</v>
      </c>
      <c r="AX9" s="17">
        <v>1.66670917055519E-2</v>
      </c>
      <c r="AY9" s="17">
        <v>4.1339879272985103E-2</v>
      </c>
      <c r="AZ9" s="17">
        <v>0</v>
      </c>
      <c r="BA9" s="17">
        <v>3.6454836100431799E-2</v>
      </c>
      <c r="BB9" s="17"/>
      <c r="BC9" s="17">
        <v>2.5735946838316599E-2</v>
      </c>
      <c r="BD9" s="17"/>
      <c r="BE9" s="17">
        <v>1.43062439732102E-2</v>
      </c>
      <c r="BF9" s="17">
        <v>7.0487615253683605E-2</v>
      </c>
      <c r="BG9" s="17">
        <v>0</v>
      </c>
      <c r="BH9" s="17">
        <v>2.5271126623275599E-2</v>
      </c>
      <c r="BI9" s="17"/>
      <c r="BJ9" s="17">
        <v>1.3638269280933301E-2</v>
      </c>
      <c r="BK9" s="17"/>
      <c r="BL9" s="17">
        <v>8.5656649174221198E-3</v>
      </c>
      <c r="BM9" s="17"/>
      <c r="BN9" s="17">
        <v>4.7960943705201799E-2</v>
      </c>
      <c r="BO9" s="17"/>
      <c r="BP9" s="17">
        <v>2.66841145837791E-2</v>
      </c>
      <c r="BQ9" s="17">
        <v>1.7505042010055399E-2</v>
      </c>
    </row>
    <row r="10" spans="2:69" ht="29" x14ac:dyDescent="0.35">
      <c r="B10" s="18" t="s">
        <v>507</v>
      </c>
      <c r="C10" s="17">
        <v>6.6861308069153497E-2</v>
      </c>
      <c r="D10" s="17">
        <v>7.8649439124579903E-2</v>
      </c>
      <c r="E10" s="17">
        <v>5.7309759771893801E-2</v>
      </c>
      <c r="F10" s="17"/>
      <c r="G10" s="17">
        <v>5.2594780625282299E-2</v>
      </c>
      <c r="H10" s="17">
        <v>6.5882194280986905E-2</v>
      </c>
      <c r="I10" s="17">
        <v>4.22803924767884E-2</v>
      </c>
      <c r="J10" s="17">
        <v>1.7679130751307E-2</v>
      </c>
      <c r="K10" s="17">
        <v>0.188240251813102</v>
      </c>
      <c r="L10" s="17"/>
      <c r="M10" s="17">
        <v>7.3267303431868297E-2</v>
      </c>
      <c r="N10" s="17">
        <v>6.3046770205996402E-2</v>
      </c>
      <c r="O10" s="17">
        <v>8.73240941702145E-2</v>
      </c>
      <c r="P10" s="17">
        <v>6.2438595026351303E-2</v>
      </c>
      <c r="Q10" s="17">
        <v>5.2451544417461103E-2</v>
      </c>
      <c r="R10" s="17"/>
      <c r="S10" s="17">
        <v>3.9025145563129297E-2</v>
      </c>
      <c r="T10" s="17">
        <v>4.7226875460891903E-2</v>
      </c>
      <c r="U10" s="17">
        <v>0.112781024135515</v>
      </c>
      <c r="V10" s="17">
        <v>7.8014179165395298E-2</v>
      </c>
      <c r="W10" s="17"/>
      <c r="X10" s="17">
        <v>6.4417413128284001E-2</v>
      </c>
      <c r="Y10" s="17">
        <v>1.48269357559161E-2</v>
      </c>
      <c r="Z10" s="17">
        <v>0.14603138935361801</v>
      </c>
      <c r="AA10" s="17"/>
      <c r="AB10" s="17">
        <v>3.5113740944587198E-2</v>
      </c>
      <c r="AC10" s="17">
        <v>0.132848069317792</v>
      </c>
      <c r="AD10" s="17"/>
      <c r="AE10" s="17">
        <v>0.120128610439245</v>
      </c>
      <c r="AF10" s="17">
        <v>5.6047547529616097E-2</v>
      </c>
      <c r="AG10" s="17"/>
      <c r="AH10" s="17">
        <v>5.8348411060637102E-2</v>
      </c>
      <c r="AI10" s="17">
        <v>3.1728541562107998E-2</v>
      </c>
      <c r="AJ10" s="17"/>
      <c r="AK10" s="17">
        <v>0.132456395547211</v>
      </c>
      <c r="AL10" s="17">
        <v>7.8770107565114197E-2</v>
      </c>
      <c r="AM10" s="17">
        <v>5.7235588817921797E-2</v>
      </c>
      <c r="AN10" s="17">
        <v>5.6478538148667302E-2</v>
      </c>
      <c r="AO10" s="17">
        <v>0</v>
      </c>
      <c r="AP10" s="17"/>
      <c r="AQ10" s="17">
        <v>5.9336097439481997E-2</v>
      </c>
      <c r="AR10" s="17">
        <v>6.8902860252989695E-2</v>
      </c>
      <c r="AS10" s="17"/>
      <c r="AT10" s="17">
        <v>5.5935776284074999E-2</v>
      </c>
      <c r="AU10" s="17">
        <v>7.1512021755045604E-2</v>
      </c>
      <c r="AV10" s="17"/>
      <c r="AW10" s="17">
        <v>1.37320953071028E-2</v>
      </c>
      <c r="AX10" s="17">
        <v>4.2572377163284401E-2</v>
      </c>
      <c r="AY10" s="17">
        <v>7.0404616096148606E-2</v>
      </c>
      <c r="AZ10" s="17">
        <v>0.11875854410542</v>
      </c>
      <c r="BA10" s="17">
        <v>7.3650293696507302E-2</v>
      </c>
      <c r="BB10" s="17"/>
      <c r="BC10" s="17">
        <v>7.8236185353022694E-2</v>
      </c>
      <c r="BD10" s="17"/>
      <c r="BE10" s="17">
        <v>4.1334733368677198E-2</v>
      </c>
      <c r="BF10" s="17">
        <v>0.119888451764849</v>
      </c>
      <c r="BG10" s="17">
        <v>8.3572516104560304E-2</v>
      </c>
      <c r="BH10" s="17">
        <v>4.4138197477624701E-2</v>
      </c>
      <c r="BI10" s="17"/>
      <c r="BJ10" s="17">
        <v>6.0242968830652298E-2</v>
      </c>
      <c r="BK10" s="17"/>
      <c r="BL10" s="17">
        <v>6.3178610924746706E-2</v>
      </c>
      <c r="BM10" s="17"/>
      <c r="BN10" s="17">
        <v>7.7571375885441995E-2</v>
      </c>
      <c r="BO10" s="17"/>
      <c r="BP10" s="17">
        <v>6.6406133648682197E-2</v>
      </c>
      <c r="BQ10" s="17">
        <v>7.3754468185540795E-2</v>
      </c>
    </row>
    <row r="11" spans="2:69" ht="29" x14ac:dyDescent="0.35">
      <c r="B11" s="18" t="s">
        <v>508</v>
      </c>
      <c r="C11" s="17">
        <v>0.135157906710834</v>
      </c>
      <c r="D11" s="17">
        <v>0.14444452628568499</v>
      </c>
      <c r="E11" s="17">
        <v>0.127793807916878</v>
      </c>
      <c r="F11" s="17"/>
      <c r="G11" s="17">
        <v>0.16324190408559999</v>
      </c>
      <c r="H11" s="17">
        <v>0.108393224806734</v>
      </c>
      <c r="I11" s="17">
        <v>0.101447277211437</v>
      </c>
      <c r="J11" s="17">
        <v>0.12513237360801699</v>
      </c>
      <c r="K11" s="17">
        <v>0.19308682312765499</v>
      </c>
      <c r="L11" s="17"/>
      <c r="M11" s="17">
        <v>0.15981378451370201</v>
      </c>
      <c r="N11" s="17">
        <v>0.13532584201197401</v>
      </c>
      <c r="O11" s="17">
        <v>0.133444477550684</v>
      </c>
      <c r="P11" s="17">
        <v>0.11503595303330399</v>
      </c>
      <c r="Q11" s="17">
        <v>0.140380579442484</v>
      </c>
      <c r="R11" s="17"/>
      <c r="S11" s="17">
        <v>7.1162686293575597E-2</v>
      </c>
      <c r="T11" s="17">
        <v>0.102955516333681</v>
      </c>
      <c r="U11" s="17">
        <v>0.165502088821881</v>
      </c>
      <c r="V11" s="17">
        <v>0.188530265284997</v>
      </c>
      <c r="W11" s="17"/>
      <c r="X11" s="17">
        <v>0.13868413380480199</v>
      </c>
      <c r="Y11" s="17">
        <v>0.12161862764629899</v>
      </c>
      <c r="Z11" s="17">
        <v>0.12608865756309701</v>
      </c>
      <c r="AA11" s="17"/>
      <c r="AB11" s="17">
        <v>0.11048622640860201</v>
      </c>
      <c r="AC11" s="17">
        <v>0.18643756134762601</v>
      </c>
      <c r="AD11" s="17"/>
      <c r="AE11" s="17">
        <v>0.128461387003344</v>
      </c>
      <c r="AF11" s="17">
        <v>0.13664087906323599</v>
      </c>
      <c r="AG11" s="17"/>
      <c r="AH11" s="17">
        <v>0.13680602234307701</v>
      </c>
      <c r="AI11" s="17">
        <v>0.10629807134052301</v>
      </c>
      <c r="AJ11" s="17"/>
      <c r="AK11" s="17">
        <v>0.158300227951475</v>
      </c>
      <c r="AL11" s="17">
        <v>0.11040955658542199</v>
      </c>
      <c r="AM11" s="17">
        <v>0.14106774945607101</v>
      </c>
      <c r="AN11" s="17">
        <v>0.13652797510808601</v>
      </c>
      <c r="AO11" s="17">
        <v>0.16631714978766901</v>
      </c>
      <c r="AP11" s="17"/>
      <c r="AQ11" s="17">
        <v>0.14082917219707</v>
      </c>
      <c r="AR11" s="17">
        <v>0.133619320615598</v>
      </c>
      <c r="AS11" s="17"/>
      <c r="AT11" s="17">
        <v>0.13921110232053399</v>
      </c>
      <c r="AU11" s="17">
        <v>0.13228101366445999</v>
      </c>
      <c r="AV11" s="17"/>
      <c r="AW11" s="17">
        <v>0.10721754596289</v>
      </c>
      <c r="AX11" s="17">
        <v>9.2018511744680398E-2</v>
      </c>
      <c r="AY11" s="17">
        <v>0.20580232298922599</v>
      </c>
      <c r="AZ11" s="17">
        <v>0.180589628650382</v>
      </c>
      <c r="BA11" s="17">
        <v>0.107259546489887</v>
      </c>
      <c r="BB11" s="17"/>
      <c r="BC11" s="17">
        <v>0.102873558768866</v>
      </c>
      <c r="BD11" s="17"/>
      <c r="BE11" s="17">
        <v>9.0635456980482795E-2</v>
      </c>
      <c r="BF11" s="17">
        <v>0.21181532997115901</v>
      </c>
      <c r="BG11" s="17">
        <v>0.21944920733513501</v>
      </c>
      <c r="BH11" s="17">
        <v>8.3513659551745195E-2</v>
      </c>
      <c r="BI11" s="17"/>
      <c r="BJ11" s="17">
        <v>0.124866677440404</v>
      </c>
      <c r="BK11" s="17"/>
      <c r="BL11" s="17">
        <v>0.14136705599000501</v>
      </c>
      <c r="BM11" s="17"/>
      <c r="BN11" s="17">
        <v>0.13954003222754599</v>
      </c>
      <c r="BO11" s="17"/>
      <c r="BP11" s="17">
        <v>0.123306586272001</v>
      </c>
      <c r="BQ11" s="17">
        <v>0.18552498800157599</v>
      </c>
    </row>
    <row r="12" spans="2:69" ht="29" x14ac:dyDescent="0.35">
      <c r="B12" s="18" t="s">
        <v>509</v>
      </c>
      <c r="C12" s="17">
        <v>0.679679442017316</v>
      </c>
      <c r="D12" s="17">
        <v>0.68395594161854401</v>
      </c>
      <c r="E12" s="17">
        <v>0.67554362372468302</v>
      </c>
      <c r="F12" s="17"/>
      <c r="G12" s="17">
        <v>0.71037643429149799</v>
      </c>
      <c r="H12" s="17">
        <v>0.70958276710225199</v>
      </c>
      <c r="I12" s="17">
        <v>0.71899754747853895</v>
      </c>
      <c r="J12" s="17">
        <v>0.69087480034866999</v>
      </c>
      <c r="K12" s="17">
        <v>0.49030716530596702</v>
      </c>
      <c r="L12" s="17"/>
      <c r="M12" s="17">
        <v>0.57997797861187494</v>
      </c>
      <c r="N12" s="17">
        <v>0.67723613853965303</v>
      </c>
      <c r="O12" s="17">
        <v>0.70179578620872896</v>
      </c>
      <c r="P12" s="17">
        <v>0.70042645157238204</v>
      </c>
      <c r="Q12" s="17">
        <v>0.69366281889578496</v>
      </c>
      <c r="R12" s="17"/>
      <c r="S12" s="17">
        <v>0.70222705535258201</v>
      </c>
      <c r="T12" s="17">
        <v>0.762326781353314</v>
      </c>
      <c r="U12" s="17">
        <v>0.59453954275472398</v>
      </c>
      <c r="V12" s="17">
        <v>0.66717004602697105</v>
      </c>
      <c r="W12" s="17"/>
      <c r="X12" s="17">
        <v>0.68233726279158602</v>
      </c>
      <c r="Y12" s="17">
        <v>0.78919334906975702</v>
      </c>
      <c r="Z12" s="17">
        <v>0.53077358116933604</v>
      </c>
      <c r="AA12" s="17"/>
      <c r="AB12" s="17">
        <v>0.74787617323269795</v>
      </c>
      <c r="AC12" s="17">
        <v>0.53793373271649803</v>
      </c>
      <c r="AD12" s="17"/>
      <c r="AE12" s="17">
        <v>0.58850943073273998</v>
      </c>
      <c r="AF12" s="17">
        <v>0.69887103298442599</v>
      </c>
      <c r="AG12" s="17"/>
      <c r="AH12" s="17">
        <v>0.70780679173251604</v>
      </c>
      <c r="AI12" s="17">
        <v>0.66497313997196605</v>
      </c>
      <c r="AJ12" s="17"/>
      <c r="AK12" s="17">
        <v>0.54697271924806201</v>
      </c>
      <c r="AL12" s="17">
        <v>0.67817811580758203</v>
      </c>
      <c r="AM12" s="17">
        <v>0.70239417970723395</v>
      </c>
      <c r="AN12" s="17">
        <v>0.73805762081706505</v>
      </c>
      <c r="AO12" s="17">
        <v>0.63654440620327701</v>
      </c>
      <c r="AP12" s="17"/>
      <c r="AQ12" s="17">
        <v>0.72365811323914897</v>
      </c>
      <c r="AR12" s="17">
        <v>0.667748247437708</v>
      </c>
      <c r="AS12" s="17"/>
      <c r="AT12" s="17">
        <v>0.69427727767863301</v>
      </c>
      <c r="AU12" s="17">
        <v>0.67613291461837699</v>
      </c>
      <c r="AV12" s="17"/>
      <c r="AW12" s="17">
        <v>0.71238504398682601</v>
      </c>
      <c r="AX12" s="17">
        <v>0.77319340198744302</v>
      </c>
      <c r="AY12" s="17">
        <v>0.59147178386655597</v>
      </c>
      <c r="AZ12" s="17">
        <v>0.62763913045233299</v>
      </c>
      <c r="BA12" s="17">
        <v>0.65454174385407704</v>
      </c>
      <c r="BB12" s="17"/>
      <c r="BC12" s="17">
        <v>0.70301200587639201</v>
      </c>
      <c r="BD12" s="17"/>
      <c r="BE12" s="17">
        <v>0.75957710237046905</v>
      </c>
      <c r="BF12" s="17">
        <v>0.51358562617980896</v>
      </c>
      <c r="BG12" s="17">
        <v>0.62277771396318005</v>
      </c>
      <c r="BH12" s="17">
        <v>0.74000605786145301</v>
      </c>
      <c r="BI12" s="17"/>
      <c r="BJ12" s="17">
        <v>0.70737187701039494</v>
      </c>
      <c r="BK12" s="17"/>
      <c r="BL12" s="17">
        <v>0.71706561879286701</v>
      </c>
      <c r="BM12" s="17"/>
      <c r="BN12" s="17">
        <v>0.65906852350629097</v>
      </c>
      <c r="BO12" s="17"/>
      <c r="BP12" s="17">
        <v>0.69497732173124405</v>
      </c>
      <c r="BQ12" s="17">
        <v>0.61026343426275598</v>
      </c>
    </row>
    <row r="13" spans="2:69" ht="29" x14ac:dyDescent="0.35">
      <c r="B13" s="18" t="s">
        <v>510</v>
      </c>
      <c r="C13" s="17">
        <v>4.9033575550575602E-2</v>
      </c>
      <c r="D13" s="17">
        <v>4.3177992775492301E-2</v>
      </c>
      <c r="E13" s="17">
        <v>5.3938257306164999E-2</v>
      </c>
      <c r="F13" s="17"/>
      <c r="G13" s="17">
        <v>2.8529072701081699E-2</v>
      </c>
      <c r="H13" s="17">
        <v>4.7756524189409399E-2</v>
      </c>
      <c r="I13" s="17">
        <v>8.7673219427874205E-2</v>
      </c>
      <c r="J13" s="17">
        <v>5.4505933100437699E-2</v>
      </c>
      <c r="K13" s="17">
        <v>2.36883458434421E-2</v>
      </c>
      <c r="L13" s="17"/>
      <c r="M13" s="17">
        <v>0.100452293024741</v>
      </c>
      <c r="N13" s="17">
        <v>6.4270798419525904E-2</v>
      </c>
      <c r="O13" s="17">
        <v>2.6626966464632602E-2</v>
      </c>
      <c r="P13" s="17">
        <v>1.0390149678387001E-2</v>
      </c>
      <c r="Q13" s="17">
        <v>4.4781879061731103E-2</v>
      </c>
      <c r="R13" s="17"/>
      <c r="S13" s="17">
        <v>6.7422551896737598E-2</v>
      </c>
      <c r="T13" s="17">
        <v>4.1744227741854302E-2</v>
      </c>
      <c r="U13" s="17">
        <v>6.2835679191742599E-2</v>
      </c>
      <c r="V13" s="17">
        <v>2.48912083831112E-2</v>
      </c>
      <c r="W13" s="17"/>
      <c r="X13" s="17">
        <v>5.4477000257999002E-2</v>
      </c>
      <c r="Y13" s="17">
        <v>1.7945002527378E-2</v>
      </c>
      <c r="Z13" s="17">
        <v>4.7123524073003499E-2</v>
      </c>
      <c r="AA13" s="17"/>
      <c r="AB13" s="17">
        <v>4.9104093821252803E-2</v>
      </c>
      <c r="AC13" s="17">
        <v>4.8887004562235201E-2</v>
      </c>
      <c r="AD13" s="17"/>
      <c r="AE13" s="17">
        <v>5.6455211893359003E-2</v>
      </c>
      <c r="AF13" s="17">
        <v>4.6700725554269101E-2</v>
      </c>
      <c r="AG13" s="17"/>
      <c r="AH13" s="17">
        <v>4.8408365669750701E-2</v>
      </c>
      <c r="AI13" s="17">
        <v>6.01934991387163E-2</v>
      </c>
      <c r="AJ13" s="17"/>
      <c r="AK13" s="17">
        <v>5.8618695036375602E-2</v>
      </c>
      <c r="AL13" s="17">
        <v>5.48395464877992E-2</v>
      </c>
      <c r="AM13" s="17">
        <v>3.5157233220644103E-2</v>
      </c>
      <c r="AN13" s="17">
        <v>4.8759487343985497E-2</v>
      </c>
      <c r="AO13" s="17">
        <v>7.8450222365095496E-2</v>
      </c>
      <c r="AP13" s="17"/>
      <c r="AQ13" s="17">
        <v>3.00382566073518E-2</v>
      </c>
      <c r="AR13" s="17">
        <v>5.4186911022448797E-2</v>
      </c>
      <c r="AS13" s="17"/>
      <c r="AT13" s="17">
        <v>4.3726984867079897E-2</v>
      </c>
      <c r="AU13" s="17">
        <v>5.0067422514801202E-2</v>
      </c>
      <c r="AV13" s="17"/>
      <c r="AW13" s="17">
        <v>7.2356876378208396E-2</v>
      </c>
      <c r="AX13" s="17">
        <v>3.0812421694127502E-2</v>
      </c>
      <c r="AY13" s="17">
        <v>4.5706656784203797E-2</v>
      </c>
      <c r="AZ13" s="17">
        <v>4.7499419415563203E-2</v>
      </c>
      <c r="BA13" s="17">
        <v>6.1584699239085099E-2</v>
      </c>
      <c r="BB13" s="17"/>
      <c r="BC13" s="17">
        <v>3.8668922301274999E-2</v>
      </c>
      <c r="BD13" s="17"/>
      <c r="BE13" s="17">
        <v>3.9562539505581598E-2</v>
      </c>
      <c r="BF13" s="17">
        <v>3.7552575556110003E-2</v>
      </c>
      <c r="BG13" s="17">
        <v>4.1901431833650402E-2</v>
      </c>
      <c r="BH13" s="17">
        <v>6.7305552585644302E-2</v>
      </c>
      <c r="BI13" s="17"/>
      <c r="BJ13" s="17">
        <v>4.6167095760066397E-2</v>
      </c>
      <c r="BK13" s="17"/>
      <c r="BL13" s="17">
        <v>4.66129789621079E-2</v>
      </c>
      <c r="BM13" s="17"/>
      <c r="BN13" s="17">
        <v>3.7498534542094598E-2</v>
      </c>
      <c r="BO13" s="17"/>
      <c r="BP13" s="17">
        <v>4.44379871057521E-2</v>
      </c>
      <c r="BQ13" s="17">
        <v>7.3547500104273703E-2</v>
      </c>
    </row>
    <row r="14" spans="2:69" x14ac:dyDescent="0.35">
      <c r="B14" s="18" t="s">
        <v>141</v>
      </c>
      <c r="C14" s="19">
        <v>4.4539242593317097E-2</v>
      </c>
      <c r="D14" s="19">
        <v>2.2556985793622201E-2</v>
      </c>
      <c r="E14" s="19">
        <v>6.2680149809941493E-2</v>
      </c>
      <c r="F14" s="19"/>
      <c r="G14" s="19">
        <v>3.5686043166898697E-2</v>
      </c>
      <c r="H14" s="19">
        <v>5.1670815414072702E-2</v>
      </c>
      <c r="I14" s="19">
        <v>4.2909529247163798E-2</v>
      </c>
      <c r="J14" s="19">
        <v>7.7998074485492105E-2</v>
      </c>
      <c r="K14" s="19">
        <v>1.6295765507933099E-2</v>
      </c>
      <c r="L14" s="19"/>
      <c r="M14" s="19">
        <v>4.5863591034002199E-2</v>
      </c>
      <c r="N14" s="19">
        <v>3.7398910353848097E-2</v>
      </c>
      <c r="O14" s="19">
        <v>4.6854326770007802E-2</v>
      </c>
      <c r="P14" s="19">
        <v>7.5651610893483295E-2</v>
      </c>
      <c r="Q14" s="19">
        <v>3.2683800405100799E-2</v>
      </c>
      <c r="R14" s="19"/>
      <c r="S14" s="19">
        <v>9.5902203626349602E-2</v>
      </c>
      <c r="T14" s="19">
        <v>4.1696410808572303E-2</v>
      </c>
      <c r="U14" s="19">
        <v>4.3063474601387999E-2</v>
      </c>
      <c r="V14" s="19">
        <v>8.6577694459158607E-3</v>
      </c>
      <c r="W14" s="19"/>
      <c r="X14" s="19">
        <v>4.05525568463833E-2</v>
      </c>
      <c r="Y14" s="19">
        <v>5.64160850006502E-2</v>
      </c>
      <c r="Z14" s="19">
        <v>5.8863625153093797E-2</v>
      </c>
      <c r="AA14" s="19"/>
      <c r="AB14" s="19">
        <v>4.7184071183057903E-2</v>
      </c>
      <c r="AC14" s="19">
        <v>3.9042012773784003E-2</v>
      </c>
      <c r="AD14" s="19"/>
      <c r="AE14" s="19">
        <v>5.3107935620931503E-2</v>
      </c>
      <c r="AF14" s="19">
        <v>4.28287839981508E-2</v>
      </c>
      <c r="AG14" s="19"/>
      <c r="AH14" s="19">
        <v>3.8681715522217899E-2</v>
      </c>
      <c r="AI14" s="19">
        <v>9.1317319693762597E-2</v>
      </c>
      <c r="AJ14" s="19"/>
      <c r="AK14" s="19">
        <v>4.40603291823356E-2</v>
      </c>
      <c r="AL14" s="19">
        <v>5.3681764459073598E-2</v>
      </c>
      <c r="AM14" s="19">
        <v>4.1685139173022898E-2</v>
      </c>
      <c r="AN14" s="19">
        <v>2.01763785821964E-2</v>
      </c>
      <c r="AO14" s="19">
        <v>7.5856024558155696E-2</v>
      </c>
      <c r="AP14" s="19"/>
      <c r="AQ14" s="19">
        <v>2.40749299623839E-2</v>
      </c>
      <c r="AR14" s="19">
        <v>5.0091108740113903E-2</v>
      </c>
      <c r="AS14" s="19"/>
      <c r="AT14" s="19">
        <v>4.3816792366062902E-2</v>
      </c>
      <c r="AU14" s="19">
        <v>4.3717615509958598E-2</v>
      </c>
      <c r="AV14" s="19"/>
      <c r="AW14" s="19">
        <v>8.2004127513358796E-2</v>
      </c>
      <c r="AX14" s="19">
        <v>4.4736195704912801E-2</v>
      </c>
      <c r="AY14" s="19">
        <v>4.5274740990879997E-2</v>
      </c>
      <c r="AZ14" s="19">
        <v>2.5513277376301501E-2</v>
      </c>
      <c r="BA14" s="19">
        <v>6.6508880620011104E-2</v>
      </c>
      <c r="BB14" s="19"/>
      <c r="BC14" s="19">
        <v>5.1473380862127299E-2</v>
      </c>
      <c r="BD14" s="19"/>
      <c r="BE14" s="19">
        <v>5.4583923801579302E-2</v>
      </c>
      <c r="BF14" s="19">
        <v>4.6670401274388998E-2</v>
      </c>
      <c r="BG14" s="19">
        <v>3.2299130763474203E-2</v>
      </c>
      <c r="BH14" s="19">
        <v>3.9765405900256699E-2</v>
      </c>
      <c r="BI14" s="19"/>
      <c r="BJ14" s="19">
        <v>4.7713111677549699E-2</v>
      </c>
      <c r="BK14" s="19"/>
      <c r="BL14" s="19">
        <v>2.3210070412850701E-2</v>
      </c>
      <c r="BM14" s="19"/>
      <c r="BN14" s="19">
        <v>3.83605901334238E-2</v>
      </c>
      <c r="BO14" s="19"/>
      <c r="BP14" s="19">
        <v>4.41878566585404E-2</v>
      </c>
      <c r="BQ14" s="19">
        <v>3.9404567435798198E-2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530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927</v>
      </c>
      <c r="D7" s="10">
        <v>495</v>
      </c>
      <c r="E7" s="10">
        <v>431</v>
      </c>
      <c r="F7" s="10"/>
      <c r="G7" s="10">
        <v>283</v>
      </c>
      <c r="H7" s="10">
        <v>232</v>
      </c>
      <c r="I7" s="10">
        <v>179</v>
      </c>
      <c r="J7" s="10">
        <v>148</v>
      </c>
      <c r="K7" s="10">
        <v>85</v>
      </c>
      <c r="L7" s="10"/>
      <c r="M7" s="10">
        <v>85</v>
      </c>
      <c r="N7" s="10">
        <v>357</v>
      </c>
      <c r="O7" s="10">
        <v>174</v>
      </c>
      <c r="P7" s="10">
        <v>130</v>
      </c>
      <c r="Q7" s="10">
        <v>181</v>
      </c>
      <c r="R7" s="10"/>
      <c r="S7" s="10">
        <v>184</v>
      </c>
      <c r="T7" s="10">
        <v>200</v>
      </c>
      <c r="U7" s="10">
        <v>150</v>
      </c>
      <c r="V7" s="10">
        <v>239</v>
      </c>
      <c r="W7" s="10"/>
      <c r="X7" s="10">
        <v>732</v>
      </c>
      <c r="Y7" s="10">
        <v>113</v>
      </c>
      <c r="Z7" s="10">
        <v>82</v>
      </c>
      <c r="AA7" s="10"/>
      <c r="AB7" s="10">
        <v>642</v>
      </c>
      <c r="AC7" s="10">
        <v>285</v>
      </c>
      <c r="AD7" s="10"/>
      <c r="AE7" s="10">
        <v>168</v>
      </c>
      <c r="AF7" s="10">
        <v>758</v>
      </c>
      <c r="AG7" s="10"/>
      <c r="AH7" s="10">
        <v>730</v>
      </c>
      <c r="AI7" s="10">
        <v>138</v>
      </c>
      <c r="AJ7" s="10"/>
      <c r="AK7" s="10">
        <v>93</v>
      </c>
      <c r="AL7" s="10">
        <v>272</v>
      </c>
      <c r="AM7" s="10">
        <v>333</v>
      </c>
      <c r="AN7" s="10">
        <v>158</v>
      </c>
      <c r="AO7" s="10">
        <v>71</v>
      </c>
      <c r="AP7" s="10"/>
      <c r="AQ7" s="10">
        <v>212</v>
      </c>
      <c r="AR7" s="10">
        <v>715</v>
      </c>
      <c r="AS7" s="10"/>
      <c r="AT7" s="10">
        <v>309</v>
      </c>
      <c r="AU7" s="10">
        <v>598</v>
      </c>
      <c r="AV7" s="10"/>
      <c r="AW7" s="10">
        <v>71</v>
      </c>
      <c r="AX7" s="10">
        <v>364</v>
      </c>
      <c r="AY7" s="10">
        <v>198</v>
      </c>
      <c r="AZ7" s="10">
        <v>102</v>
      </c>
      <c r="BA7" s="10">
        <v>105</v>
      </c>
      <c r="BB7" s="10"/>
      <c r="BC7" s="10">
        <v>269</v>
      </c>
      <c r="BD7" s="10"/>
      <c r="BE7" s="10">
        <v>316</v>
      </c>
      <c r="BF7" s="10">
        <v>113</v>
      </c>
      <c r="BG7" s="10">
        <v>109</v>
      </c>
      <c r="BH7" s="10">
        <v>194</v>
      </c>
      <c r="BI7" s="10"/>
      <c r="BJ7" s="10">
        <v>806</v>
      </c>
      <c r="BK7" s="10"/>
      <c r="BL7" s="10">
        <v>527</v>
      </c>
      <c r="BM7" s="10"/>
      <c r="BN7" s="10">
        <v>201</v>
      </c>
      <c r="BO7" s="10"/>
      <c r="BP7" s="10">
        <v>761</v>
      </c>
      <c r="BQ7" s="10">
        <v>147</v>
      </c>
    </row>
    <row r="8" spans="2:69" ht="30" customHeight="1" x14ac:dyDescent="0.35">
      <c r="B8" s="11" t="s">
        <v>20</v>
      </c>
      <c r="C8" s="11">
        <v>931</v>
      </c>
      <c r="D8" s="11">
        <v>419</v>
      </c>
      <c r="E8" s="11">
        <v>511</v>
      </c>
      <c r="F8" s="11"/>
      <c r="G8" s="11">
        <v>246</v>
      </c>
      <c r="H8" s="11">
        <v>226</v>
      </c>
      <c r="I8" s="11">
        <v>201</v>
      </c>
      <c r="J8" s="11">
        <v>132</v>
      </c>
      <c r="K8" s="11">
        <v>125</v>
      </c>
      <c r="L8" s="11"/>
      <c r="M8" s="11">
        <v>82</v>
      </c>
      <c r="N8" s="11">
        <v>371</v>
      </c>
      <c r="O8" s="11">
        <v>186</v>
      </c>
      <c r="P8" s="11">
        <v>130</v>
      </c>
      <c r="Q8" s="11">
        <v>162</v>
      </c>
      <c r="R8" s="11"/>
      <c r="S8" s="11">
        <v>198</v>
      </c>
      <c r="T8" s="11">
        <v>206</v>
      </c>
      <c r="U8" s="11">
        <v>152</v>
      </c>
      <c r="V8" s="11">
        <v>224</v>
      </c>
      <c r="W8" s="11"/>
      <c r="X8" s="11">
        <v>712</v>
      </c>
      <c r="Y8" s="11">
        <v>119</v>
      </c>
      <c r="Z8" s="11">
        <v>100</v>
      </c>
      <c r="AA8" s="11"/>
      <c r="AB8" s="11">
        <v>628</v>
      </c>
      <c r="AC8" s="11">
        <v>302</v>
      </c>
      <c r="AD8" s="11"/>
      <c r="AE8" s="11">
        <v>158</v>
      </c>
      <c r="AF8" s="11">
        <v>772</v>
      </c>
      <c r="AG8" s="11"/>
      <c r="AH8" s="11">
        <v>722</v>
      </c>
      <c r="AI8" s="11">
        <v>134</v>
      </c>
      <c r="AJ8" s="11"/>
      <c r="AK8" s="11">
        <v>98</v>
      </c>
      <c r="AL8" s="11">
        <v>272</v>
      </c>
      <c r="AM8" s="11">
        <v>333</v>
      </c>
      <c r="AN8" s="11">
        <v>155</v>
      </c>
      <c r="AO8" s="11">
        <v>73</v>
      </c>
      <c r="AP8" s="11"/>
      <c r="AQ8" s="11">
        <v>199</v>
      </c>
      <c r="AR8" s="11">
        <v>732</v>
      </c>
      <c r="AS8" s="11"/>
      <c r="AT8" s="11">
        <v>292</v>
      </c>
      <c r="AU8" s="11">
        <v>619</v>
      </c>
      <c r="AV8" s="11"/>
      <c r="AW8" s="11">
        <v>68</v>
      </c>
      <c r="AX8" s="11">
        <v>366</v>
      </c>
      <c r="AY8" s="11">
        <v>200</v>
      </c>
      <c r="AZ8" s="11">
        <v>106</v>
      </c>
      <c r="BA8" s="11">
        <v>100</v>
      </c>
      <c r="BB8" s="11"/>
      <c r="BC8" s="11">
        <v>262</v>
      </c>
      <c r="BD8" s="11"/>
      <c r="BE8" s="11">
        <v>317</v>
      </c>
      <c r="BF8" s="11">
        <v>117</v>
      </c>
      <c r="BG8" s="11">
        <v>116</v>
      </c>
      <c r="BH8" s="11">
        <v>185</v>
      </c>
      <c r="BI8" s="11"/>
      <c r="BJ8" s="11">
        <v>809</v>
      </c>
      <c r="BK8" s="11"/>
      <c r="BL8" s="11">
        <v>519</v>
      </c>
      <c r="BM8" s="11"/>
      <c r="BN8" s="11">
        <v>199</v>
      </c>
      <c r="BO8" s="11"/>
      <c r="BP8" s="11">
        <v>771</v>
      </c>
      <c r="BQ8" s="11">
        <v>140</v>
      </c>
    </row>
    <row r="9" spans="2:69" ht="29" x14ac:dyDescent="0.35">
      <c r="B9" s="18" t="s">
        <v>506</v>
      </c>
      <c r="C9" s="17">
        <v>6.1722098500388803E-2</v>
      </c>
      <c r="D9" s="17">
        <v>6.36760752605222E-2</v>
      </c>
      <c r="E9" s="17">
        <v>5.8290954885479397E-2</v>
      </c>
      <c r="F9" s="17"/>
      <c r="G9" s="17">
        <v>6.7812631622746505E-2</v>
      </c>
      <c r="H9" s="17">
        <v>1.66464894510851E-2</v>
      </c>
      <c r="I9" s="17">
        <v>4.8055910412277698E-2</v>
      </c>
      <c r="J9" s="17">
        <v>7.8882504375901399E-2</v>
      </c>
      <c r="K9" s="17">
        <v>0.13490492565870299</v>
      </c>
      <c r="L9" s="17"/>
      <c r="M9" s="17">
        <v>3.49606401748093E-2</v>
      </c>
      <c r="N9" s="17">
        <v>3.8876872050240603E-2</v>
      </c>
      <c r="O9" s="17">
        <v>0.104462010960957</v>
      </c>
      <c r="P9" s="17">
        <v>5.2029996448108302E-2</v>
      </c>
      <c r="Q9" s="17">
        <v>8.62884110067038E-2</v>
      </c>
      <c r="R9" s="17"/>
      <c r="S9" s="17">
        <v>9.6203071468809506E-2</v>
      </c>
      <c r="T9" s="17">
        <v>4.59814456626342E-2</v>
      </c>
      <c r="U9" s="17">
        <v>7.9088635409100397E-2</v>
      </c>
      <c r="V9" s="17">
        <v>3.4539587931899103E-2</v>
      </c>
      <c r="W9" s="17"/>
      <c r="X9" s="17">
        <v>4.2477015124180499E-2</v>
      </c>
      <c r="Y9" s="17">
        <v>4.14218002265185E-2</v>
      </c>
      <c r="Z9" s="17">
        <v>0.22299865514334999</v>
      </c>
      <c r="AA9" s="17"/>
      <c r="AB9" s="17">
        <v>4.5776486518045501E-2</v>
      </c>
      <c r="AC9" s="17">
        <v>9.4864773235553895E-2</v>
      </c>
      <c r="AD9" s="17"/>
      <c r="AE9" s="17">
        <v>7.4203119123262606E-2</v>
      </c>
      <c r="AF9" s="17">
        <v>5.9227959230481603E-2</v>
      </c>
      <c r="AG9" s="17"/>
      <c r="AH9" s="17">
        <v>3.4575388119200703E-2</v>
      </c>
      <c r="AI9" s="17">
        <v>0.103255860952731</v>
      </c>
      <c r="AJ9" s="17"/>
      <c r="AK9" s="17">
        <v>8.8692960833733098E-2</v>
      </c>
      <c r="AL9" s="17">
        <v>8.6620928157150306E-2</v>
      </c>
      <c r="AM9" s="17">
        <v>3.6932132676801899E-2</v>
      </c>
      <c r="AN9" s="17">
        <v>6.7245804178010599E-2</v>
      </c>
      <c r="AO9" s="17">
        <v>3.40515261424017E-2</v>
      </c>
      <c r="AP9" s="17"/>
      <c r="AQ9" s="17">
        <v>5.3586827217753798E-2</v>
      </c>
      <c r="AR9" s="17">
        <v>6.3929157102532996E-2</v>
      </c>
      <c r="AS9" s="17"/>
      <c r="AT9" s="17">
        <v>5.7048402879307403E-2</v>
      </c>
      <c r="AU9" s="17">
        <v>6.4608395758534803E-2</v>
      </c>
      <c r="AV9" s="17"/>
      <c r="AW9" s="17">
        <v>7.1626112859145899E-2</v>
      </c>
      <c r="AX9" s="17">
        <v>4.4795773072933302E-2</v>
      </c>
      <c r="AY9" s="17">
        <v>8.5461670023306194E-2</v>
      </c>
      <c r="AZ9" s="17">
        <v>1.8012766942118501E-2</v>
      </c>
      <c r="BA9" s="17">
        <v>6.3450429519451096E-2</v>
      </c>
      <c r="BB9" s="17"/>
      <c r="BC9" s="17">
        <v>6.1773191990331301E-2</v>
      </c>
      <c r="BD9" s="17"/>
      <c r="BE9" s="17">
        <v>4.9333045247507701E-2</v>
      </c>
      <c r="BF9" s="17">
        <v>0.130253789465723</v>
      </c>
      <c r="BG9" s="17">
        <v>1.6450399030965901E-2</v>
      </c>
      <c r="BH9" s="17">
        <v>5.9873440109765301E-2</v>
      </c>
      <c r="BI9" s="17"/>
      <c r="BJ9" s="17">
        <v>5.3120435034855702E-2</v>
      </c>
      <c r="BK9" s="17"/>
      <c r="BL9" s="17">
        <v>5.1048974953995102E-2</v>
      </c>
      <c r="BM9" s="17"/>
      <c r="BN9" s="17">
        <v>6.20029162573505E-2</v>
      </c>
      <c r="BO9" s="17"/>
      <c r="BP9" s="17">
        <v>6.9562455457616995E-2</v>
      </c>
      <c r="BQ9" s="17">
        <v>1.94555395702086E-2</v>
      </c>
    </row>
    <row r="10" spans="2:69" ht="29" x14ac:dyDescent="0.35">
      <c r="B10" s="18" t="s">
        <v>507</v>
      </c>
      <c r="C10" s="17">
        <v>9.8959598491332901E-2</v>
      </c>
      <c r="D10" s="17">
        <v>9.5644766948625101E-2</v>
      </c>
      <c r="E10" s="17">
        <v>0.101874719113917</v>
      </c>
      <c r="F10" s="17"/>
      <c r="G10" s="17">
        <v>7.1402978261769098E-2</v>
      </c>
      <c r="H10" s="17">
        <v>0.114094628955072</v>
      </c>
      <c r="I10" s="17">
        <v>7.91270243361306E-2</v>
      </c>
      <c r="J10" s="17">
        <v>6.7961165951561195E-2</v>
      </c>
      <c r="K10" s="17">
        <v>0.19050926946129301</v>
      </c>
      <c r="L10" s="17"/>
      <c r="M10" s="17">
        <v>0.15945975287813599</v>
      </c>
      <c r="N10" s="17">
        <v>0.12006761018147399</v>
      </c>
      <c r="O10" s="17">
        <v>8.0046098694618803E-2</v>
      </c>
      <c r="P10" s="17">
        <v>7.9488381986352497E-2</v>
      </c>
      <c r="Q10" s="17">
        <v>5.7362860855436501E-2</v>
      </c>
      <c r="R10" s="17"/>
      <c r="S10" s="17">
        <v>0.12522559159460001</v>
      </c>
      <c r="T10" s="17">
        <v>5.8695319821714102E-2</v>
      </c>
      <c r="U10" s="17">
        <v>0.140416665260755</v>
      </c>
      <c r="V10" s="17">
        <v>8.2451541252632099E-2</v>
      </c>
      <c r="W10" s="17"/>
      <c r="X10" s="17">
        <v>8.6127888096557706E-2</v>
      </c>
      <c r="Y10" s="17">
        <v>6.3402482029707205E-2</v>
      </c>
      <c r="Z10" s="17">
        <v>0.232624437219875</v>
      </c>
      <c r="AA10" s="17"/>
      <c r="AB10" s="17">
        <v>8.4629508404257495E-2</v>
      </c>
      <c r="AC10" s="17">
        <v>0.128744439311958</v>
      </c>
      <c r="AD10" s="17"/>
      <c r="AE10" s="17">
        <v>0.163648010208538</v>
      </c>
      <c r="AF10" s="17">
        <v>8.5842528067099105E-2</v>
      </c>
      <c r="AG10" s="17"/>
      <c r="AH10" s="17">
        <v>8.0223718500051305E-2</v>
      </c>
      <c r="AI10" s="17">
        <v>0.13944691614425</v>
      </c>
      <c r="AJ10" s="17"/>
      <c r="AK10" s="17">
        <v>0.173096479643288</v>
      </c>
      <c r="AL10" s="17">
        <v>7.5043170494068098E-2</v>
      </c>
      <c r="AM10" s="17">
        <v>0.113942794037255</v>
      </c>
      <c r="AN10" s="17">
        <v>4.9406100063472298E-2</v>
      </c>
      <c r="AO10" s="17">
        <v>0.124872610321155</v>
      </c>
      <c r="AP10" s="17"/>
      <c r="AQ10" s="17">
        <v>8.1188391387867195E-2</v>
      </c>
      <c r="AR10" s="17">
        <v>0.10378083851462599</v>
      </c>
      <c r="AS10" s="17"/>
      <c r="AT10" s="17">
        <v>7.6869268699924706E-2</v>
      </c>
      <c r="AU10" s="17">
        <v>0.10694675109334199</v>
      </c>
      <c r="AV10" s="17"/>
      <c r="AW10" s="17">
        <v>8.7123612151632002E-2</v>
      </c>
      <c r="AX10" s="17">
        <v>5.9014647313842303E-2</v>
      </c>
      <c r="AY10" s="17">
        <v>0.129481120325871</v>
      </c>
      <c r="AZ10" s="17">
        <v>0.165858149612264</v>
      </c>
      <c r="BA10" s="17">
        <v>0.13656409764923799</v>
      </c>
      <c r="BB10" s="17"/>
      <c r="BC10" s="17">
        <v>9.7965802027345797E-2</v>
      </c>
      <c r="BD10" s="17"/>
      <c r="BE10" s="17">
        <v>6.35337327520063E-2</v>
      </c>
      <c r="BF10" s="17">
        <v>0.18536436624555899</v>
      </c>
      <c r="BG10" s="17">
        <v>0.16605064599489799</v>
      </c>
      <c r="BH10" s="17">
        <v>7.3945160071581598E-2</v>
      </c>
      <c r="BI10" s="17"/>
      <c r="BJ10" s="17">
        <v>8.91096239320288E-2</v>
      </c>
      <c r="BK10" s="17"/>
      <c r="BL10" s="17">
        <v>6.2696450019787006E-2</v>
      </c>
      <c r="BM10" s="17"/>
      <c r="BN10" s="17">
        <v>8.0973288814303102E-2</v>
      </c>
      <c r="BO10" s="17"/>
      <c r="BP10" s="17">
        <v>0.100445550643937</v>
      </c>
      <c r="BQ10" s="17">
        <v>9.4186768174598007E-2</v>
      </c>
    </row>
    <row r="11" spans="2:69" ht="29" x14ac:dyDescent="0.35">
      <c r="B11" s="18" t="s">
        <v>508</v>
      </c>
      <c r="C11" s="17">
        <v>0.16296901933105701</v>
      </c>
      <c r="D11" s="17">
        <v>0.17076146472218801</v>
      </c>
      <c r="E11" s="17">
        <v>0.15688623179316699</v>
      </c>
      <c r="F11" s="17"/>
      <c r="G11" s="17">
        <v>0.15874426177143</v>
      </c>
      <c r="H11" s="17">
        <v>0.12935343214182299</v>
      </c>
      <c r="I11" s="17">
        <v>0.15674634005113799</v>
      </c>
      <c r="J11" s="17">
        <v>0.227453404619265</v>
      </c>
      <c r="K11" s="17">
        <v>0.17370837359546501</v>
      </c>
      <c r="L11" s="17"/>
      <c r="M11" s="17">
        <v>0.14361451825820801</v>
      </c>
      <c r="N11" s="17">
        <v>0.16665899847670701</v>
      </c>
      <c r="O11" s="17">
        <v>0.14937443622138799</v>
      </c>
      <c r="P11" s="17">
        <v>0.14707085992403901</v>
      </c>
      <c r="Q11" s="17">
        <v>0.19257620302491901</v>
      </c>
      <c r="R11" s="17"/>
      <c r="S11" s="17">
        <v>0.18761659673212799</v>
      </c>
      <c r="T11" s="17">
        <v>0.14618447935821799</v>
      </c>
      <c r="U11" s="17">
        <v>0.15123591846387499</v>
      </c>
      <c r="V11" s="17">
        <v>0.165967367325699</v>
      </c>
      <c r="W11" s="17"/>
      <c r="X11" s="17">
        <v>0.16303862901243699</v>
      </c>
      <c r="Y11" s="17">
        <v>0.14893610742231</v>
      </c>
      <c r="Z11" s="17">
        <v>0.17912564033827999</v>
      </c>
      <c r="AA11" s="17"/>
      <c r="AB11" s="17">
        <v>0.15794331498333</v>
      </c>
      <c r="AC11" s="17">
        <v>0.17341485764044501</v>
      </c>
      <c r="AD11" s="17"/>
      <c r="AE11" s="17">
        <v>0.15512727791634301</v>
      </c>
      <c r="AF11" s="17">
        <v>0.16470964672827401</v>
      </c>
      <c r="AG11" s="17"/>
      <c r="AH11" s="17">
        <v>0.15789158814687501</v>
      </c>
      <c r="AI11" s="17">
        <v>0.20223872534791601</v>
      </c>
      <c r="AJ11" s="17"/>
      <c r="AK11" s="17">
        <v>0.20138793862944299</v>
      </c>
      <c r="AL11" s="17">
        <v>0.13934320512453599</v>
      </c>
      <c r="AM11" s="17">
        <v>0.18314691826497401</v>
      </c>
      <c r="AN11" s="17">
        <v>0.112864411451154</v>
      </c>
      <c r="AO11" s="17">
        <v>0.213408843426179</v>
      </c>
      <c r="AP11" s="17"/>
      <c r="AQ11" s="17">
        <v>0.154318259281643</v>
      </c>
      <c r="AR11" s="17">
        <v>0.165315927469559</v>
      </c>
      <c r="AS11" s="17"/>
      <c r="AT11" s="17">
        <v>0.15219141164255101</v>
      </c>
      <c r="AU11" s="17">
        <v>0.16920715420405999</v>
      </c>
      <c r="AV11" s="17"/>
      <c r="AW11" s="17">
        <v>0.17375155853594601</v>
      </c>
      <c r="AX11" s="17">
        <v>0.14564640808308699</v>
      </c>
      <c r="AY11" s="17">
        <v>0.19688771457675799</v>
      </c>
      <c r="AZ11" s="17">
        <v>0.206383893060819</v>
      </c>
      <c r="BA11" s="17">
        <v>0.14070049253565201</v>
      </c>
      <c r="BB11" s="17"/>
      <c r="BC11" s="17">
        <v>0.142432671113633</v>
      </c>
      <c r="BD11" s="17"/>
      <c r="BE11" s="17">
        <v>0.16572907063918901</v>
      </c>
      <c r="BF11" s="17">
        <v>0.15327733643704899</v>
      </c>
      <c r="BG11" s="17">
        <v>0.200356540196998</v>
      </c>
      <c r="BH11" s="17">
        <v>0.14080603908125899</v>
      </c>
      <c r="BI11" s="17"/>
      <c r="BJ11" s="17">
        <v>0.165318601754363</v>
      </c>
      <c r="BK11" s="17"/>
      <c r="BL11" s="17">
        <v>0.15716536966349701</v>
      </c>
      <c r="BM11" s="17"/>
      <c r="BN11" s="17">
        <v>0.11770605642222499</v>
      </c>
      <c r="BO11" s="17"/>
      <c r="BP11" s="17">
        <v>0.164817583287691</v>
      </c>
      <c r="BQ11" s="17">
        <v>0.161366802086232</v>
      </c>
    </row>
    <row r="12" spans="2:69" ht="29" x14ac:dyDescent="0.35">
      <c r="B12" s="18" t="s">
        <v>509</v>
      </c>
      <c r="C12" s="17">
        <v>0.59998276744993695</v>
      </c>
      <c r="D12" s="17">
        <v>0.60318604294687705</v>
      </c>
      <c r="E12" s="17">
        <v>0.59851973627950905</v>
      </c>
      <c r="F12" s="17"/>
      <c r="G12" s="17">
        <v>0.62474307139431395</v>
      </c>
      <c r="H12" s="17">
        <v>0.66522293297383095</v>
      </c>
      <c r="I12" s="17">
        <v>0.62705928761284802</v>
      </c>
      <c r="J12" s="17">
        <v>0.53191632812694201</v>
      </c>
      <c r="K12" s="17">
        <v>0.46207230563061802</v>
      </c>
      <c r="L12" s="17"/>
      <c r="M12" s="17">
        <v>0.55837367223212997</v>
      </c>
      <c r="N12" s="17">
        <v>0.60631445201845602</v>
      </c>
      <c r="O12" s="17">
        <v>0.62430079209080402</v>
      </c>
      <c r="P12" s="17">
        <v>0.63272694893903703</v>
      </c>
      <c r="Q12" s="17">
        <v>0.55245807731035901</v>
      </c>
      <c r="R12" s="17"/>
      <c r="S12" s="17">
        <v>0.49458535947905102</v>
      </c>
      <c r="T12" s="17">
        <v>0.66012326842378599</v>
      </c>
      <c r="U12" s="17">
        <v>0.56724636730758704</v>
      </c>
      <c r="V12" s="17">
        <v>0.67131901975674002</v>
      </c>
      <c r="W12" s="17"/>
      <c r="X12" s="17">
        <v>0.63088762759354899</v>
      </c>
      <c r="Y12" s="17">
        <v>0.67692958214436005</v>
      </c>
      <c r="Z12" s="17">
        <v>0.28836861478192</v>
      </c>
      <c r="AA12" s="17"/>
      <c r="AB12" s="17">
        <v>0.63792360529922199</v>
      </c>
      <c r="AC12" s="17">
        <v>0.52112340166260596</v>
      </c>
      <c r="AD12" s="17"/>
      <c r="AE12" s="17">
        <v>0.53025565545555098</v>
      </c>
      <c r="AF12" s="17">
        <v>0.61472952471791797</v>
      </c>
      <c r="AG12" s="17"/>
      <c r="AH12" s="17">
        <v>0.65172341566487202</v>
      </c>
      <c r="AI12" s="17">
        <v>0.45238517069199702</v>
      </c>
      <c r="AJ12" s="17"/>
      <c r="AK12" s="17">
        <v>0.45259990926718302</v>
      </c>
      <c r="AL12" s="17">
        <v>0.61496782558431495</v>
      </c>
      <c r="AM12" s="17">
        <v>0.590925182726731</v>
      </c>
      <c r="AN12" s="17">
        <v>0.70952590149317796</v>
      </c>
      <c r="AO12" s="17">
        <v>0.55174246105164404</v>
      </c>
      <c r="AP12" s="17"/>
      <c r="AQ12" s="17">
        <v>0.65162944858358696</v>
      </c>
      <c r="AR12" s="17">
        <v>0.58597127995209197</v>
      </c>
      <c r="AS12" s="17"/>
      <c r="AT12" s="17">
        <v>0.62888943600416303</v>
      </c>
      <c r="AU12" s="17">
        <v>0.58820507445734305</v>
      </c>
      <c r="AV12" s="17"/>
      <c r="AW12" s="17">
        <v>0.58363026831916598</v>
      </c>
      <c r="AX12" s="17">
        <v>0.67746492105294598</v>
      </c>
      <c r="AY12" s="17">
        <v>0.51416697615757401</v>
      </c>
      <c r="AZ12" s="17">
        <v>0.54160500435411596</v>
      </c>
      <c r="BA12" s="17">
        <v>0.60290078788065904</v>
      </c>
      <c r="BB12" s="17"/>
      <c r="BC12" s="17">
        <v>0.63366556584407696</v>
      </c>
      <c r="BD12" s="17"/>
      <c r="BE12" s="17">
        <v>0.64801037622359103</v>
      </c>
      <c r="BF12" s="17">
        <v>0.47226772620873497</v>
      </c>
      <c r="BG12" s="17">
        <v>0.55650029682959401</v>
      </c>
      <c r="BH12" s="17">
        <v>0.65589985707876497</v>
      </c>
      <c r="BI12" s="17"/>
      <c r="BJ12" s="17">
        <v>0.61614632180405104</v>
      </c>
      <c r="BK12" s="17"/>
      <c r="BL12" s="17">
        <v>0.65016606198339699</v>
      </c>
      <c r="BM12" s="17"/>
      <c r="BN12" s="17">
        <v>0.66351741601127201</v>
      </c>
      <c r="BO12" s="17"/>
      <c r="BP12" s="17">
        <v>0.58680254270340004</v>
      </c>
      <c r="BQ12" s="17">
        <v>0.67590631979188298</v>
      </c>
    </row>
    <row r="13" spans="2:69" ht="29" x14ac:dyDescent="0.35">
      <c r="B13" s="18" t="s">
        <v>510</v>
      </c>
      <c r="C13" s="17">
        <v>4.3291510409422203E-2</v>
      </c>
      <c r="D13" s="17">
        <v>4.5717857824968101E-2</v>
      </c>
      <c r="E13" s="17">
        <v>4.1382996244175803E-2</v>
      </c>
      <c r="F13" s="17"/>
      <c r="G13" s="17">
        <v>2.9478960898793101E-2</v>
      </c>
      <c r="H13" s="17">
        <v>4.8801040767615503E-2</v>
      </c>
      <c r="I13" s="17">
        <v>5.9485976656836401E-2</v>
      </c>
      <c r="J13" s="17">
        <v>4.6159028039906798E-2</v>
      </c>
      <c r="K13" s="17">
        <v>3.1412545318412498E-2</v>
      </c>
      <c r="L13" s="17"/>
      <c r="M13" s="17">
        <v>8.4442233908036402E-2</v>
      </c>
      <c r="N13" s="17">
        <v>4.7799262575574701E-2</v>
      </c>
      <c r="O13" s="17">
        <v>1.4036817320187999E-2</v>
      </c>
      <c r="P13" s="17">
        <v>3.2935262799368599E-2</v>
      </c>
      <c r="Q13" s="17">
        <v>5.40022893186052E-2</v>
      </c>
      <c r="R13" s="17"/>
      <c r="S13" s="17">
        <v>5.1713700683978001E-2</v>
      </c>
      <c r="T13" s="17">
        <v>4.5320450894884297E-2</v>
      </c>
      <c r="U13" s="17">
        <v>3.9800198962467503E-2</v>
      </c>
      <c r="V13" s="17">
        <v>3.0344736408630901E-2</v>
      </c>
      <c r="W13" s="17"/>
      <c r="X13" s="17">
        <v>4.2391530134525297E-2</v>
      </c>
      <c r="Y13" s="17">
        <v>4.5468464338754101E-2</v>
      </c>
      <c r="Z13" s="17">
        <v>4.7123524073003499E-2</v>
      </c>
      <c r="AA13" s="17"/>
      <c r="AB13" s="17">
        <v>3.80199782657549E-2</v>
      </c>
      <c r="AC13" s="17">
        <v>5.4248297479557499E-2</v>
      </c>
      <c r="AD13" s="17"/>
      <c r="AE13" s="17">
        <v>4.31444733896275E-2</v>
      </c>
      <c r="AF13" s="17">
        <v>4.2498405259886698E-2</v>
      </c>
      <c r="AG13" s="17"/>
      <c r="AH13" s="17">
        <v>4.2132199253094998E-2</v>
      </c>
      <c r="AI13" s="17">
        <v>5.3147137673849799E-2</v>
      </c>
      <c r="AJ13" s="17"/>
      <c r="AK13" s="17">
        <v>5.8618695036375602E-2</v>
      </c>
      <c r="AL13" s="17">
        <v>4.08753702349412E-2</v>
      </c>
      <c r="AM13" s="17">
        <v>3.4661666315557199E-2</v>
      </c>
      <c r="AN13" s="17">
        <v>4.8146971904967202E-2</v>
      </c>
      <c r="AO13" s="17">
        <v>6.0758038585174701E-2</v>
      </c>
      <c r="AP13" s="17"/>
      <c r="AQ13" s="17">
        <v>3.2186250438458602E-2</v>
      </c>
      <c r="AR13" s="17">
        <v>4.6304312158305501E-2</v>
      </c>
      <c r="AS13" s="17"/>
      <c r="AT13" s="17">
        <v>3.84425999599292E-2</v>
      </c>
      <c r="AU13" s="17">
        <v>4.58373502382554E-2</v>
      </c>
      <c r="AV13" s="17"/>
      <c r="AW13" s="17">
        <v>5.7633831036329998E-2</v>
      </c>
      <c r="AX13" s="17">
        <v>3.7047473375320099E-2</v>
      </c>
      <c r="AY13" s="17">
        <v>2.63839049490543E-2</v>
      </c>
      <c r="AZ13" s="17">
        <v>4.7995585218851798E-2</v>
      </c>
      <c r="BA13" s="17">
        <v>3.8735036732803797E-2</v>
      </c>
      <c r="BB13" s="17"/>
      <c r="BC13" s="17">
        <v>3.6833498956292801E-2</v>
      </c>
      <c r="BD13" s="17"/>
      <c r="BE13" s="17">
        <v>3.44521696362508E-2</v>
      </c>
      <c r="BF13" s="17">
        <v>2.4114121840404599E-2</v>
      </c>
      <c r="BG13" s="17">
        <v>3.51542771432721E-2</v>
      </c>
      <c r="BH13" s="17">
        <v>4.6415934852776501E-2</v>
      </c>
      <c r="BI13" s="17"/>
      <c r="BJ13" s="17">
        <v>4.2968310539043902E-2</v>
      </c>
      <c r="BK13" s="17"/>
      <c r="BL13" s="17">
        <v>4.3140634044666303E-2</v>
      </c>
      <c r="BM13" s="17"/>
      <c r="BN13" s="17">
        <v>4.4795261627611403E-2</v>
      </c>
      <c r="BO13" s="17"/>
      <c r="BP13" s="17">
        <v>4.45979848007323E-2</v>
      </c>
      <c r="BQ13" s="17">
        <v>3.55890710305206E-2</v>
      </c>
    </row>
    <row r="14" spans="2:69" x14ac:dyDescent="0.35">
      <c r="B14" s="18" t="s">
        <v>141</v>
      </c>
      <c r="C14" s="19">
        <v>3.3075005817862303E-2</v>
      </c>
      <c r="D14" s="19">
        <v>2.1013792296819E-2</v>
      </c>
      <c r="E14" s="19">
        <v>4.3045361683752503E-2</v>
      </c>
      <c r="F14" s="19"/>
      <c r="G14" s="19">
        <v>4.7818096050947299E-2</v>
      </c>
      <c r="H14" s="19">
        <v>2.5881475710573702E-2</v>
      </c>
      <c r="I14" s="19">
        <v>2.9525460930769899E-2</v>
      </c>
      <c r="J14" s="19">
        <v>4.7627568886423499E-2</v>
      </c>
      <c r="K14" s="19">
        <v>7.3925803355089897E-3</v>
      </c>
      <c r="L14" s="19"/>
      <c r="M14" s="19">
        <v>1.9149182548679301E-2</v>
      </c>
      <c r="N14" s="19">
        <v>2.0282804697547799E-2</v>
      </c>
      <c r="O14" s="19">
        <v>2.7779844712043901E-2</v>
      </c>
      <c r="P14" s="19">
        <v>5.5748549903094601E-2</v>
      </c>
      <c r="Q14" s="19">
        <v>5.73121584839765E-2</v>
      </c>
      <c r="R14" s="19"/>
      <c r="S14" s="19">
        <v>4.4655680041433297E-2</v>
      </c>
      <c r="T14" s="19">
        <v>4.3695035838763698E-2</v>
      </c>
      <c r="U14" s="19">
        <v>2.2212214596216199E-2</v>
      </c>
      <c r="V14" s="19">
        <v>1.5377747324399E-2</v>
      </c>
      <c r="W14" s="19"/>
      <c r="X14" s="19">
        <v>3.5077310038750399E-2</v>
      </c>
      <c r="Y14" s="19">
        <v>2.38415638383499E-2</v>
      </c>
      <c r="Z14" s="19">
        <v>2.9759128443570999E-2</v>
      </c>
      <c r="AA14" s="19"/>
      <c r="AB14" s="19">
        <v>3.5707106529390402E-2</v>
      </c>
      <c r="AC14" s="19">
        <v>2.7604230669879999E-2</v>
      </c>
      <c r="AD14" s="19"/>
      <c r="AE14" s="19">
        <v>3.3621463906677099E-2</v>
      </c>
      <c r="AF14" s="19">
        <v>3.2991935996341398E-2</v>
      </c>
      <c r="AG14" s="19"/>
      <c r="AH14" s="19">
        <v>3.34536903159059E-2</v>
      </c>
      <c r="AI14" s="19">
        <v>4.9526189189256303E-2</v>
      </c>
      <c r="AJ14" s="19"/>
      <c r="AK14" s="19">
        <v>2.5604016589977002E-2</v>
      </c>
      <c r="AL14" s="19">
        <v>4.3149500404989001E-2</v>
      </c>
      <c r="AM14" s="19">
        <v>4.03913059786805E-2</v>
      </c>
      <c r="AN14" s="19">
        <v>1.28108109092182E-2</v>
      </c>
      <c r="AO14" s="19">
        <v>1.51665204734451E-2</v>
      </c>
      <c r="AP14" s="19"/>
      <c r="AQ14" s="19">
        <v>2.7090823090690701E-2</v>
      </c>
      <c r="AR14" s="19">
        <v>3.4698484802883803E-2</v>
      </c>
      <c r="AS14" s="19"/>
      <c r="AT14" s="19">
        <v>4.6558880814124702E-2</v>
      </c>
      <c r="AU14" s="19">
        <v>2.5195274248464902E-2</v>
      </c>
      <c r="AV14" s="19"/>
      <c r="AW14" s="19">
        <v>2.6234617097779502E-2</v>
      </c>
      <c r="AX14" s="19">
        <v>3.60307771018714E-2</v>
      </c>
      <c r="AY14" s="19">
        <v>4.7618613967436399E-2</v>
      </c>
      <c r="AZ14" s="19">
        <v>2.0144600811831202E-2</v>
      </c>
      <c r="BA14" s="19">
        <v>1.7649155682195401E-2</v>
      </c>
      <c r="BB14" s="19"/>
      <c r="BC14" s="19">
        <v>2.7329270068320199E-2</v>
      </c>
      <c r="BD14" s="19"/>
      <c r="BE14" s="19">
        <v>3.8941605501454597E-2</v>
      </c>
      <c r="BF14" s="19">
        <v>3.4722659802529997E-2</v>
      </c>
      <c r="BG14" s="19">
        <v>2.5487840804271598E-2</v>
      </c>
      <c r="BH14" s="19">
        <v>2.3059568805852498E-2</v>
      </c>
      <c r="BI14" s="19"/>
      <c r="BJ14" s="19">
        <v>3.3336706935657601E-2</v>
      </c>
      <c r="BK14" s="19"/>
      <c r="BL14" s="19">
        <v>3.57825093346575E-2</v>
      </c>
      <c r="BM14" s="19"/>
      <c r="BN14" s="19">
        <v>3.1005060867238102E-2</v>
      </c>
      <c r="BO14" s="19"/>
      <c r="BP14" s="19">
        <v>3.3773883106622098E-2</v>
      </c>
      <c r="BQ14" s="19">
        <v>1.3495499346557201E-2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153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1.35679633119236E-2</v>
      </c>
      <c r="D9" s="17">
        <v>2.77521381559756E-2</v>
      </c>
      <c r="E9" s="17">
        <v>0</v>
      </c>
      <c r="F9" s="17"/>
      <c r="G9" s="17">
        <v>1.17020632298878E-2</v>
      </c>
      <c r="H9" s="17">
        <v>3.0751880018521999E-2</v>
      </c>
      <c r="I9" s="17">
        <v>1.4080246895689799E-2</v>
      </c>
      <c r="J9" s="17">
        <v>0</v>
      </c>
      <c r="K9" s="17">
        <v>0</v>
      </c>
      <c r="L9" s="17"/>
      <c r="M9" s="17">
        <v>0</v>
      </c>
      <c r="N9" s="17">
        <v>0</v>
      </c>
      <c r="O9" s="17">
        <v>1.3219336228828401E-2</v>
      </c>
      <c r="P9" s="17">
        <v>2.88632361389995E-2</v>
      </c>
      <c r="Q9" s="17">
        <v>3.4216529885861303E-2</v>
      </c>
      <c r="R9" s="17"/>
      <c r="S9" s="17">
        <v>0</v>
      </c>
      <c r="T9" s="17">
        <v>1.79643412030791E-2</v>
      </c>
      <c r="U9" s="17">
        <v>1.9038197323522701E-2</v>
      </c>
      <c r="V9" s="17">
        <v>1.5137157790956E-2</v>
      </c>
      <c r="W9" s="17"/>
      <c r="X9" s="17">
        <v>1.3788195630828601E-2</v>
      </c>
      <c r="Y9" s="17">
        <v>0</v>
      </c>
      <c r="Z9" s="17">
        <v>2.6424408783813799E-2</v>
      </c>
      <c r="AA9" s="17"/>
      <c r="AB9" s="17">
        <v>1.5988097310957801E-2</v>
      </c>
      <c r="AC9" s="17">
        <v>9.5089797394692002E-3</v>
      </c>
      <c r="AD9" s="17"/>
      <c r="AE9" s="17">
        <v>1.6887877205470199E-2</v>
      </c>
      <c r="AF9" s="17">
        <v>1.28114624182079E-2</v>
      </c>
      <c r="AG9" s="17"/>
      <c r="AH9" s="17">
        <v>1.37589250241764E-2</v>
      </c>
      <c r="AI9" s="17">
        <v>2.24905195786319E-2</v>
      </c>
      <c r="AJ9" s="17"/>
      <c r="AK9" s="17">
        <v>0</v>
      </c>
      <c r="AL9" s="17">
        <v>2.1296607531821801E-2</v>
      </c>
      <c r="AM9" s="17">
        <v>9.51888182882237E-3</v>
      </c>
      <c r="AN9" s="17">
        <v>0</v>
      </c>
      <c r="AO9" s="17">
        <v>4.2023207160121E-2</v>
      </c>
      <c r="AP9" s="17"/>
      <c r="AQ9" s="17">
        <v>2.8098683340413499E-2</v>
      </c>
      <c r="AR9" s="17">
        <v>9.3284774068263E-3</v>
      </c>
      <c r="AS9" s="17"/>
      <c r="AT9" s="17">
        <v>1.9752643774971101E-2</v>
      </c>
      <c r="AU9" s="17">
        <v>1.07870945775159E-2</v>
      </c>
      <c r="AV9" s="17"/>
      <c r="AW9" s="17">
        <v>5.2421325974730898E-2</v>
      </c>
      <c r="AX9" s="17">
        <v>8.2276571233488808E-3</v>
      </c>
      <c r="AY9" s="17">
        <v>1.49348566822323E-2</v>
      </c>
      <c r="AZ9" s="17">
        <v>0</v>
      </c>
      <c r="BA9" s="17">
        <v>0</v>
      </c>
      <c r="BB9" s="17"/>
      <c r="BC9" s="17">
        <v>1.33187158839146E-2</v>
      </c>
      <c r="BD9" s="17"/>
      <c r="BE9" s="17">
        <v>9.8272943054057305E-3</v>
      </c>
      <c r="BF9" s="17">
        <v>2.26096297603878E-2</v>
      </c>
      <c r="BG9" s="17">
        <v>0</v>
      </c>
      <c r="BH9" s="17">
        <v>2.2967428439698099E-2</v>
      </c>
      <c r="BI9" s="17"/>
      <c r="BJ9" s="17">
        <v>1.19475963276016E-2</v>
      </c>
      <c r="BK9" s="17"/>
      <c r="BL9" s="17">
        <v>1.22799675332682E-2</v>
      </c>
      <c r="BM9" s="17"/>
      <c r="BN9" s="17">
        <v>0</v>
      </c>
      <c r="BO9" s="17"/>
      <c r="BP9" s="17">
        <v>1.22296675355554E-2</v>
      </c>
      <c r="BQ9" s="17">
        <v>2.63470492137329E-2</v>
      </c>
    </row>
    <row r="10" spans="2:69" x14ac:dyDescent="0.35">
      <c r="B10" s="18" t="s">
        <v>138</v>
      </c>
      <c r="C10" s="17">
        <v>0.121801906276785</v>
      </c>
      <c r="D10" s="17">
        <v>0.12611418168677199</v>
      </c>
      <c r="E10" s="17">
        <v>0.117676971608614</v>
      </c>
      <c r="F10" s="17"/>
      <c r="G10" s="17">
        <v>0.13927516564923101</v>
      </c>
      <c r="H10" s="17">
        <v>7.9912016007128703E-2</v>
      </c>
      <c r="I10" s="17">
        <v>0.13568760340139999</v>
      </c>
      <c r="J10" s="17">
        <v>2.5289652564784E-2</v>
      </c>
      <c r="K10" s="17">
        <v>0.235295736064283</v>
      </c>
      <c r="L10" s="17"/>
      <c r="M10" s="17">
        <v>4.2735355699845802E-2</v>
      </c>
      <c r="N10" s="17">
        <v>7.5841337546209905E-2</v>
      </c>
      <c r="O10" s="17">
        <v>0.25381476495740901</v>
      </c>
      <c r="P10" s="17">
        <v>5.0935864744815103E-2</v>
      </c>
      <c r="Q10" s="17">
        <v>0.121876687589169</v>
      </c>
      <c r="R10" s="17"/>
      <c r="S10" s="17">
        <v>0.206087702674317</v>
      </c>
      <c r="T10" s="17">
        <v>6.0043108137050098E-2</v>
      </c>
      <c r="U10" s="17">
        <v>8.6913420192565594E-2</v>
      </c>
      <c r="V10" s="17">
        <v>0.144747512487298</v>
      </c>
      <c r="W10" s="17"/>
      <c r="X10" s="17">
        <v>0.108805238267074</v>
      </c>
      <c r="Y10" s="17">
        <v>0.119456585689518</v>
      </c>
      <c r="Z10" s="17">
        <v>0.20455214059621299</v>
      </c>
      <c r="AA10" s="17"/>
      <c r="AB10" s="17">
        <v>8.5495879748378897E-2</v>
      </c>
      <c r="AC10" s="17">
        <v>0.18269339630117901</v>
      </c>
      <c r="AD10" s="17"/>
      <c r="AE10" s="17">
        <v>0.123684690943731</v>
      </c>
      <c r="AF10" s="17">
        <v>0.121372880606575</v>
      </c>
      <c r="AG10" s="17"/>
      <c r="AH10" s="17">
        <v>0.106000486370692</v>
      </c>
      <c r="AI10" s="17">
        <v>0.146300940261434</v>
      </c>
      <c r="AJ10" s="17"/>
      <c r="AK10" s="17">
        <v>9.9043071675474104E-2</v>
      </c>
      <c r="AL10" s="17">
        <v>0.14786776927890199</v>
      </c>
      <c r="AM10" s="17">
        <v>5.2402362487605499E-2</v>
      </c>
      <c r="AN10" s="17">
        <v>0.21520740609152</v>
      </c>
      <c r="AO10" s="17">
        <v>0.122809098768876</v>
      </c>
      <c r="AP10" s="17"/>
      <c r="AQ10" s="17">
        <v>7.6382603268393703E-2</v>
      </c>
      <c r="AR10" s="17">
        <v>0.13505345159221899</v>
      </c>
      <c r="AS10" s="17"/>
      <c r="AT10" s="17">
        <v>0.10336495609238699</v>
      </c>
      <c r="AU10" s="17">
        <v>0.13233239364921501</v>
      </c>
      <c r="AV10" s="17"/>
      <c r="AW10" s="17">
        <v>5.2421325974730898E-2</v>
      </c>
      <c r="AX10" s="17">
        <v>6.1769858917799299E-2</v>
      </c>
      <c r="AY10" s="17">
        <v>0.20779747457160799</v>
      </c>
      <c r="AZ10" s="17">
        <v>0.11433201189834601</v>
      </c>
      <c r="BA10" s="17">
        <v>7.4574532944158001E-2</v>
      </c>
      <c r="BB10" s="17"/>
      <c r="BC10" s="17">
        <v>0.152222307233984</v>
      </c>
      <c r="BD10" s="17"/>
      <c r="BE10" s="17">
        <v>6.1497293867099699E-2</v>
      </c>
      <c r="BF10" s="17">
        <v>0.26427499637419699</v>
      </c>
      <c r="BG10" s="17">
        <v>0.161203059790125</v>
      </c>
      <c r="BH10" s="17">
        <v>9.3180280994570902E-2</v>
      </c>
      <c r="BI10" s="17"/>
      <c r="BJ10" s="17">
        <v>0.13128619575793199</v>
      </c>
      <c r="BK10" s="17"/>
      <c r="BL10" s="17">
        <v>0.12537770469255799</v>
      </c>
      <c r="BM10" s="17"/>
      <c r="BN10" s="17">
        <v>4.3024278536774499E-2</v>
      </c>
      <c r="BO10" s="17"/>
      <c r="BP10" s="17">
        <v>0.113433255924379</v>
      </c>
      <c r="BQ10" s="17">
        <v>0.148497509041845</v>
      </c>
    </row>
    <row r="11" spans="2:69" x14ac:dyDescent="0.35">
      <c r="B11" s="18" t="s">
        <v>139</v>
      </c>
      <c r="C11" s="17">
        <v>0.60541025179276498</v>
      </c>
      <c r="D11" s="17">
        <v>0.60540035667505898</v>
      </c>
      <c r="E11" s="17">
        <v>0.60541971703099495</v>
      </c>
      <c r="F11" s="17"/>
      <c r="G11" s="17">
        <v>0.57153940621952304</v>
      </c>
      <c r="H11" s="17">
        <v>0.64662370953959003</v>
      </c>
      <c r="I11" s="17">
        <v>0.59322659972325298</v>
      </c>
      <c r="J11" s="17">
        <v>0.51434552903998598</v>
      </c>
      <c r="K11" s="17">
        <v>0.731811908271087</v>
      </c>
      <c r="L11" s="17"/>
      <c r="M11" s="17">
        <v>0.631123557809952</v>
      </c>
      <c r="N11" s="17">
        <v>0.67769917540505997</v>
      </c>
      <c r="O11" s="17">
        <v>0.546074109058718</v>
      </c>
      <c r="P11" s="17">
        <v>0.48666948610898297</v>
      </c>
      <c r="Q11" s="17">
        <v>0.60729970066827399</v>
      </c>
      <c r="R11" s="17"/>
      <c r="S11" s="17">
        <v>0.54902508820787899</v>
      </c>
      <c r="T11" s="17">
        <v>0.61073422684707901</v>
      </c>
      <c r="U11" s="17">
        <v>0.66779454250911496</v>
      </c>
      <c r="V11" s="17">
        <v>0.63533350833379998</v>
      </c>
      <c r="W11" s="17"/>
      <c r="X11" s="17">
        <v>0.60692491656410297</v>
      </c>
      <c r="Y11" s="17">
        <v>0.54229361655118502</v>
      </c>
      <c r="Z11" s="17">
        <v>0.66218874935004401</v>
      </c>
      <c r="AA11" s="17"/>
      <c r="AB11" s="17">
        <v>0.58482540398737304</v>
      </c>
      <c r="AC11" s="17">
        <v>0.63993460421163895</v>
      </c>
      <c r="AD11" s="17"/>
      <c r="AE11" s="17">
        <v>0.50870616531398805</v>
      </c>
      <c r="AF11" s="17">
        <v>0.62744598229449899</v>
      </c>
      <c r="AG11" s="17"/>
      <c r="AH11" s="17">
        <v>0.58780559485614403</v>
      </c>
      <c r="AI11" s="17">
        <v>0.61040127648921505</v>
      </c>
      <c r="AJ11" s="17"/>
      <c r="AK11" s="17">
        <v>0.50484925995258201</v>
      </c>
      <c r="AL11" s="17">
        <v>0.51431331465847896</v>
      </c>
      <c r="AM11" s="17">
        <v>0.70936270791198697</v>
      </c>
      <c r="AN11" s="17">
        <v>0.54034920952260501</v>
      </c>
      <c r="AO11" s="17">
        <v>0.788268140508667</v>
      </c>
      <c r="AP11" s="17"/>
      <c r="AQ11" s="17">
        <v>0.54634088494252797</v>
      </c>
      <c r="AR11" s="17">
        <v>0.62264434258066803</v>
      </c>
      <c r="AS11" s="17"/>
      <c r="AT11" s="17">
        <v>0.51014857539125602</v>
      </c>
      <c r="AU11" s="17">
        <v>0.64568049059157395</v>
      </c>
      <c r="AV11" s="17"/>
      <c r="AW11" s="17">
        <v>0.68110342402169299</v>
      </c>
      <c r="AX11" s="17">
        <v>0.596999908691214</v>
      </c>
      <c r="AY11" s="17">
        <v>0.62899969251891796</v>
      </c>
      <c r="AZ11" s="17">
        <v>0.68904976805816898</v>
      </c>
      <c r="BA11" s="17">
        <v>0.62721825534664399</v>
      </c>
      <c r="BB11" s="17"/>
      <c r="BC11" s="17">
        <v>0.57251930260528905</v>
      </c>
      <c r="BD11" s="17"/>
      <c r="BE11" s="17">
        <v>0.66876376974548501</v>
      </c>
      <c r="BF11" s="17">
        <v>0.65949556026568701</v>
      </c>
      <c r="BG11" s="17">
        <v>0.58924914714548005</v>
      </c>
      <c r="BH11" s="17">
        <v>0.57290432608083597</v>
      </c>
      <c r="BI11" s="17"/>
      <c r="BJ11" s="17">
        <v>0.60597629994425295</v>
      </c>
      <c r="BK11" s="17"/>
      <c r="BL11" s="17">
        <v>0.633663311353449</v>
      </c>
      <c r="BM11" s="17"/>
      <c r="BN11" s="17">
        <v>0.71852803230466999</v>
      </c>
      <c r="BO11" s="17"/>
      <c r="BP11" s="17">
        <v>0.62946065746187296</v>
      </c>
      <c r="BQ11" s="17">
        <v>0.59775155526523105</v>
      </c>
    </row>
    <row r="12" spans="2:69" x14ac:dyDescent="0.35">
      <c r="B12" s="18" t="s">
        <v>140</v>
      </c>
      <c r="C12" s="17">
        <v>0.19843371797477999</v>
      </c>
      <c r="D12" s="17">
        <v>0.19047149252427401</v>
      </c>
      <c r="E12" s="17">
        <v>0.20605003573605199</v>
      </c>
      <c r="F12" s="17"/>
      <c r="G12" s="17">
        <v>0.20593905068835799</v>
      </c>
      <c r="H12" s="17">
        <v>0.12378125080524501</v>
      </c>
      <c r="I12" s="17">
        <v>0.229170438010564</v>
      </c>
      <c r="J12" s="17">
        <v>0.42796823864370398</v>
      </c>
      <c r="K12" s="17">
        <v>0</v>
      </c>
      <c r="L12" s="17"/>
      <c r="M12" s="17">
        <v>0.28340573079035603</v>
      </c>
      <c r="N12" s="17">
        <v>0.21591365696707199</v>
      </c>
      <c r="O12" s="17">
        <v>0.13030139688164299</v>
      </c>
      <c r="P12" s="17">
        <v>0.29022695230893297</v>
      </c>
      <c r="Q12" s="17">
        <v>0.159843865722297</v>
      </c>
      <c r="R12" s="17"/>
      <c r="S12" s="17">
        <v>0.16324218825585801</v>
      </c>
      <c r="T12" s="17">
        <v>0.27478301106493003</v>
      </c>
      <c r="U12" s="17">
        <v>0.181157169189403</v>
      </c>
      <c r="V12" s="17">
        <v>0.17385110542157201</v>
      </c>
      <c r="W12" s="17"/>
      <c r="X12" s="17">
        <v>0.20584721607889001</v>
      </c>
      <c r="Y12" s="17">
        <v>0.24214163702310701</v>
      </c>
      <c r="Z12" s="17">
        <v>0.106834701269929</v>
      </c>
      <c r="AA12" s="17"/>
      <c r="AB12" s="17">
        <v>0.243575800662201</v>
      </c>
      <c r="AC12" s="17">
        <v>0.122722632502763</v>
      </c>
      <c r="AD12" s="17"/>
      <c r="AE12" s="17">
        <v>0.225221933983619</v>
      </c>
      <c r="AF12" s="17">
        <v>0.19232955081817801</v>
      </c>
      <c r="AG12" s="17"/>
      <c r="AH12" s="17">
        <v>0.221094435601498</v>
      </c>
      <c r="AI12" s="17">
        <v>0.172827859953611</v>
      </c>
      <c r="AJ12" s="17"/>
      <c r="AK12" s="17">
        <v>0.36052677117737703</v>
      </c>
      <c r="AL12" s="17">
        <v>0.23189571372144399</v>
      </c>
      <c r="AM12" s="17">
        <v>0.18142409125105</v>
      </c>
      <c r="AN12" s="17">
        <v>0.18289899107400401</v>
      </c>
      <c r="AO12" s="17">
        <v>0</v>
      </c>
      <c r="AP12" s="17"/>
      <c r="AQ12" s="17">
        <v>0.26197604470520702</v>
      </c>
      <c r="AR12" s="17">
        <v>0.17989459547964201</v>
      </c>
      <c r="AS12" s="17"/>
      <c r="AT12" s="17">
        <v>0.29567882284420799</v>
      </c>
      <c r="AU12" s="17">
        <v>0.154502806274677</v>
      </c>
      <c r="AV12" s="17"/>
      <c r="AW12" s="17">
        <v>9.3549589469849898E-2</v>
      </c>
      <c r="AX12" s="17">
        <v>0.24061349012424901</v>
      </c>
      <c r="AY12" s="17">
        <v>0.110440715881943</v>
      </c>
      <c r="AZ12" s="17">
        <v>0.13838670293070901</v>
      </c>
      <c r="BA12" s="17">
        <v>0.29820721170919801</v>
      </c>
      <c r="BB12" s="17"/>
      <c r="BC12" s="17">
        <v>0.24862095839289799</v>
      </c>
      <c r="BD12" s="17"/>
      <c r="BE12" s="17">
        <v>0.18229556613117401</v>
      </c>
      <c r="BF12" s="17">
        <v>2.7350211335936601E-2</v>
      </c>
      <c r="BG12" s="17">
        <v>0.19367207632009301</v>
      </c>
      <c r="BH12" s="17">
        <v>0.28798053604519702</v>
      </c>
      <c r="BI12" s="17"/>
      <c r="BJ12" s="17">
        <v>0.18477400289567</v>
      </c>
      <c r="BK12" s="17"/>
      <c r="BL12" s="17">
        <v>0.18431073357168901</v>
      </c>
      <c r="BM12" s="17"/>
      <c r="BN12" s="17">
        <v>0.212506772696824</v>
      </c>
      <c r="BO12" s="17"/>
      <c r="BP12" s="17">
        <v>0.19352759160567001</v>
      </c>
      <c r="BQ12" s="17">
        <v>0.20368892365032301</v>
      </c>
    </row>
    <row r="13" spans="2:69" x14ac:dyDescent="0.35">
      <c r="B13" s="18" t="s">
        <v>141</v>
      </c>
      <c r="C13" s="19">
        <v>6.0786160643746201E-2</v>
      </c>
      <c r="D13" s="19">
        <v>5.0261830957918897E-2</v>
      </c>
      <c r="E13" s="19">
        <v>7.0853275624338199E-2</v>
      </c>
      <c r="F13" s="19"/>
      <c r="G13" s="19">
        <v>7.1544314213000407E-2</v>
      </c>
      <c r="H13" s="19">
        <v>0.118931143629514</v>
      </c>
      <c r="I13" s="19">
        <v>2.78351119690925E-2</v>
      </c>
      <c r="J13" s="19">
        <v>3.2396579751525899E-2</v>
      </c>
      <c r="K13" s="19">
        <v>3.2892355664629801E-2</v>
      </c>
      <c r="L13" s="19"/>
      <c r="M13" s="19">
        <v>4.2735355699845802E-2</v>
      </c>
      <c r="N13" s="19">
        <v>3.0545830081657899E-2</v>
      </c>
      <c r="O13" s="19">
        <v>5.6590392873400702E-2</v>
      </c>
      <c r="P13" s="19">
        <v>0.14330446069826899</v>
      </c>
      <c r="Q13" s="19">
        <v>7.6763216134398501E-2</v>
      </c>
      <c r="R13" s="19"/>
      <c r="S13" s="19">
        <v>8.1645020861946804E-2</v>
      </c>
      <c r="T13" s="19">
        <v>3.6475312747862303E-2</v>
      </c>
      <c r="U13" s="19">
        <v>4.5096670785393402E-2</v>
      </c>
      <c r="V13" s="19">
        <v>3.0930715966374998E-2</v>
      </c>
      <c r="W13" s="19"/>
      <c r="X13" s="19">
        <v>6.4634433459104398E-2</v>
      </c>
      <c r="Y13" s="19">
        <v>9.6108160736189496E-2</v>
      </c>
      <c r="Z13" s="19">
        <v>0</v>
      </c>
      <c r="AA13" s="19"/>
      <c r="AB13" s="19">
        <v>7.0114818291088496E-2</v>
      </c>
      <c r="AC13" s="19">
        <v>4.5140387244949703E-2</v>
      </c>
      <c r="AD13" s="19"/>
      <c r="AE13" s="19">
        <v>0.12549933255319101</v>
      </c>
      <c r="AF13" s="19">
        <v>4.6040123862540999E-2</v>
      </c>
      <c r="AG13" s="19"/>
      <c r="AH13" s="19">
        <v>7.1340558147489894E-2</v>
      </c>
      <c r="AI13" s="19">
        <v>4.7979403717108099E-2</v>
      </c>
      <c r="AJ13" s="19"/>
      <c r="AK13" s="19">
        <v>3.5580897194567203E-2</v>
      </c>
      <c r="AL13" s="19">
        <v>8.4626594809352598E-2</v>
      </c>
      <c r="AM13" s="19">
        <v>4.7291956520534903E-2</v>
      </c>
      <c r="AN13" s="19">
        <v>6.1544393311871198E-2</v>
      </c>
      <c r="AO13" s="19">
        <v>4.68995535623353E-2</v>
      </c>
      <c r="AP13" s="19"/>
      <c r="AQ13" s="19">
        <v>8.7201783743457606E-2</v>
      </c>
      <c r="AR13" s="19">
        <v>5.30791329406443E-2</v>
      </c>
      <c r="AS13" s="19"/>
      <c r="AT13" s="19">
        <v>7.1055001897177603E-2</v>
      </c>
      <c r="AU13" s="19">
        <v>5.6697214907018498E-2</v>
      </c>
      <c r="AV13" s="19"/>
      <c r="AW13" s="19">
        <v>0.12050433455899499</v>
      </c>
      <c r="AX13" s="19">
        <v>9.2389085143388699E-2</v>
      </c>
      <c r="AY13" s="19">
        <v>3.7827260345298298E-2</v>
      </c>
      <c r="AZ13" s="19">
        <v>5.8231517112776403E-2</v>
      </c>
      <c r="BA13" s="19">
        <v>0</v>
      </c>
      <c r="BB13" s="19"/>
      <c r="BC13" s="19">
        <v>1.33187158839146E-2</v>
      </c>
      <c r="BD13" s="19"/>
      <c r="BE13" s="19">
        <v>7.7616075950835695E-2</v>
      </c>
      <c r="BF13" s="19">
        <v>2.6269602263791901E-2</v>
      </c>
      <c r="BG13" s="19">
        <v>5.5875716744301501E-2</v>
      </c>
      <c r="BH13" s="19">
        <v>2.2967428439698099E-2</v>
      </c>
      <c r="BI13" s="19"/>
      <c r="BJ13" s="19">
        <v>6.6015905074543801E-2</v>
      </c>
      <c r="BK13" s="19"/>
      <c r="BL13" s="19">
        <v>4.4368282849034803E-2</v>
      </c>
      <c r="BM13" s="19"/>
      <c r="BN13" s="19">
        <v>2.59409164617312E-2</v>
      </c>
      <c r="BO13" s="19"/>
      <c r="BP13" s="19">
        <v>5.1348827472523402E-2</v>
      </c>
      <c r="BQ13" s="19">
        <v>2.3714962828869202E-2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531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927</v>
      </c>
      <c r="D7" s="10">
        <v>495</v>
      </c>
      <c r="E7" s="10">
        <v>431</v>
      </c>
      <c r="F7" s="10"/>
      <c r="G7" s="10">
        <v>283</v>
      </c>
      <c r="H7" s="10">
        <v>232</v>
      </c>
      <c r="I7" s="10">
        <v>179</v>
      </c>
      <c r="J7" s="10">
        <v>148</v>
      </c>
      <c r="K7" s="10">
        <v>85</v>
      </c>
      <c r="L7" s="10"/>
      <c r="M7" s="10">
        <v>85</v>
      </c>
      <c r="N7" s="10">
        <v>357</v>
      </c>
      <c r="O7" s="10">
        <v>174</v>
      </c>
      <c r="P7" s="10">
        <v>130</v>
      </c>
      <c r="Q7" s="10">
        <v>181</v>
      </c>
      <c r="R7" s="10"/>
      <c r="S7" s="10">
        <v>184</v>
      </c>
      <c r="T7" s="10">
        <v>200</v>
      </c>
      <c r="U7" s="10">
        <v>150</v>
      </c>
      <c r="V7" s="10">
        <v>239</v>
      </c>
      <c r="W7" s="10"/>
      <c r="X7" s="10">
        <v>732</v>
      </c>
      <c r="Y7" s="10">
        <v>113</v>
      </c>
      <c r="Z7" s="10">
        <v>82</v>
      </c>
      <c r="AA7" s="10"/>
      <c r="AB7" s="10">
        <v>642</v>
      </c>
      <c r="AC7" s="10">
        <v>285</v>
      </c>
      <c r="AD7" s="10"/>
      <c r="AE7" s="10">
        <v>168</v>
      </c>
      <c r="AF7" s="10">
        <v>758</v>
      </c>
      <c r="AG7" s="10"/>
      <c r="AH7" s="10">
        <v>730</v>
      </c>
      <c r="AI7" s="10">
        <v>138</v>
      </c>
      <c r="AJ7" s="10"/>
      <c r="AK7" s="10">
        <v>93</v>
      </c>
      <c r="AL7" s="10">
        <v>272</v>
      </c>
      <c r="AM7" s="10">
        <v>333</v>
      </c>
      <c r="AN7" s="10">
        <v>158</v>
      </c>
      <c r="AO7" s="10">
        <v>71</v>
      </c>
      <c r="AP7" s="10"/>
      <c r="AQ7" s="10">
        <v>212</v>
      </c>
      <c r="AR7" s="10">
        <v>715</v>
      </c>
      <c r="AS7" s="10"/>
      <c r="AT7" s="10">
        <v>309</v>
      </c>
      <c r="AU7" s="10">
        <v>598</v>
      </c>
      <c r="AV7" s="10"/>
      <c r="AW7" s="10">
        <v>71</v>
      </c>
      <c r="AX7" s="10">
        <v>364</v>
      </c>
      <c r="AY7" s="10">
        <v>198</v>
      </c>
      <c r="AZ7" s="10">
        <v>102</v>
      </c>
      <c r="BA7" s="10">
        <v>105</v>
      </c>
      <c r="BB7" s="10"/>
      <c r="BC7" s="10">
        <v>269</v>
      </c>
      <c r="BD7" s="10"/>
      <c r="BE7" s="10">
        <v>316</v>
      </c>
      <c r="BF7" s="10">
        <v>113</v>
      </c>
      <c r="BG7" s="10">
        <v>109</v>
      </c>
      <c r="BH7" s="10">
        <v>194</v>
      </c>
      <c r="BI7" s="10"/>
      <c r="BJ7" s="10">
        <v>806</v>
      </c>
      <c r="BK7" s="10"/>
      <c r="BL7" s="10">
        <v>527</v>
      </c>
      <c r="BM7" s="10"/>
      <c r="BN7" s="10">
        <v>201</v>
      </c>
      <c r="BO7" s="10"/>
      <c r="BP7" s="10">
        <v>761</v>
      </c>
      <c r="BQ7" s="10">
        <v>147</v>
      </c>
    </row>
    <row r="8" spans="2:69" ht="30" customHeight="1" x14ac:dyDescent="0.35">
      <c r="B8" s="11" t="s">
        <v>20</v>
      </c>
      <c r="C8" s="11">
        <v>931</v>
      </c>
      <c r="D8" s="11">
        <v>419</v>
      </c>
      <c r="E8" s="11">
        <v>511</v>
      </c>
      <c r="F8" s="11"/>
      <c r="G8" s="11">
        <v>246</v>
      </c>
      <c r="H8" s="11">
        <v>226</v>
      </c>
      <c r="I8" s="11">
        <v>201</v>
      </c>
      <c r="J8" s="11">
        <v>132</v>
      </c>
      <c r="K8" s="11">
        <v>125</v>
      </c>
      <c r="L8" s="11"/>
      <c r="M8" s="11">
        <v>82</v>
      </c>
      <c r="N8" s="11">
        <v>371</v>
      </c>
      <c r="O8" s="11">
        <v>186</v>
      </c>
      <c r="P8" s="11">
        <v>130</v>
      </c>
      <c r="Q8" s="11">
        <v>162</v>
      </c>
      <c r="R8" s="11"/>
      <c r="S8" s="11">
        <v>198</v>
      </c>
      <c r="T8" s="11">
        <v>206</v>
      </c>
      <c r="U8" s="11">
        <v>152</v>
      </c>
      <c r="V8" s="11">
        <v>224</v>
      </c>
      <c r="W8" s="11"/>
      <c r="X8" s="11">
        <v>712</v>
      </c>
      <c r="Y8" s="11">
        <v>119</v>
      </c>
      <c r="Z8" s="11">
        <v>100</v>
      </c>
      <c r="AA8" s="11"/>
      <c r="AB8" s="11">
        <v>628</v>
      </c>
      <c r="AC8" s="11">
        <v>302</v>
      </c>
      <c r="AD8" s="11"/>
      <c r="AE8" s="11">
        <v>158</v>
      </c>
      <c r="AF8" s="11">
        <v>772</v>
      </c>
      <c r="AG8" s="11"/>
      <c r="AH8" s="11">
        <v>722</v>
      </c>
      <c r="AI8" s="11">
        <v>134</v>
      </c>
      <c r="AJ8" s="11"/>
      <c r="AK8" s="11">
        <v>98</v>
      </c>
      <c r="AL8" s="11">
        <v>272</v>
      </c>
      <c r="AM8" s="11">
        <v>333</v>
      </c>
      <c r="AN8" s="11">
        <v>155</v>
      </c>
      <c r="AO8" s="11">
        <v>73</v>
      </c>
      <c r="AP8" s="11"/>
      <c r="AQ8" s="11">
        <v>199</v>
      </c>
      <c r="AR8" s="11">
        <v>732</v>
      </c>
      <c r="AS8" s="11"/>
      <c r="AT8" s="11">
        <v>292</v>
      </c>
      <c r="AU8" s="11">
        <v>619</v>
      </c>
      <c r="AV8" s="11"/>
      <c r="AW8" s="11">
        <v>68</v>
      </c>
      <c r="AX8" s="11">
        <v>366</v>
      </c>
      <c r="AY8" s="11">
        <v>200</v>
      </c>
      <c r="AZ8" s="11">
        <v>106</v>
      </c>
      <c r="BA8" s="11">
        <v>100</v>
      </c>
      <c r="BB8" s="11"/>
      <c r="BC8" s="11">
        <v>262</v>
      </c>
      <c r="BD8" s="11"/>
      <c r="BE8" s="11">
        <v>317</v>
      </c>
      <c r="BF8" s="11">
        <v>117</v>
      </c>
      <c r="BG8" s="11">
        <v>116</v>
      </c>
      <c r="BH8" s="11">
        <v>185</v>
      </c>
      <c r="BI8" s="11"/>
      <c r="BJ8" s="11">
        <v>809</v>
      </c>
      <c r="BK8" s="11"/>
      <c r="BL8" s="11">
        <v>519</v>
      </c>
      <c r="BM8" s="11"/>
      <c r="BN8" s="11">
        <v>199</v>
      </c>
      <c r="BO8" s="11"/>
      <c r="BP8" s="11">
        <v>771</v>
      </c>
      <c r="BQ8" s="11">
        <v>140</v>
      </c>
    </row>
    <row r="9" spans="2:69" ht="29" x14ac:dyDescent="0.35">
      <c r="B9" s="18" t="s">
        <v>506</v>
      </c>
      <c r="C9" s="17">
        <v>6.13619690688098E-2</v>
      </c>
      <c r="D9" s="17">
        <v>5.1210899954712397E-2</v>
      </c>
      <c r="E9" s="17">
        <v>6.9818566818071706E-2</v>
      </c>
      <c r="F9" s="17"/>
      <c r="G9" s="17">
        <v>5.1578681732422103E-2</v>
      </c>
      <c r="H9" s="17">
        <v>6.3245923847212698E-2</v>
      </c>
      <c r="I9" s="17">
        <v>2.2833426772572898E-2</v>
      </c>
      <c r="J9" s="17">
        <v>3.8495948032716297E-2</v>
      </c>
      <c r="K9" s="17">
        <v>0.16336002581638601</v>
      </c>
      <c r="L9" s="17"/>
      <c r="M9" s="17">
        <v>7.7993310887350106E-2</v>
      </c>
      <c r="N9" s="17">
        <v>5.1411533423426199E-2</v>
      </c>
      <c r="O9" s="17">
        <v>8.3624332415677197E-2</v>
      </c>
      <c r="P9" s="17">
        <v>5.7519037140475703E-2</v>
      </c>
      <c r="Q9" s="17">
        <v>5.3306745196995603E-2</v>
      </c>
      <c r="R9" s="17"/>
      <c r="S9" s="17">
        <v>7.7595421402754605E-2</v>
      </c>
      <c r="T9" s="17">
        <v>4.4396826692838301E-2</v>
      </c>
      <c r="U9" s="17">
        <v>6.4803844445325207E-2</v>
      </c>
      <c r="V9" s="17">
        <v>5.14063334943178E-2</v>
      </c>
      <c r="W9" s="17"/>
      <c r="X9" s="17">
        <v>4.5876334319710499E-2</v>
      </c>
      <c r="Y9" s="17">
        <v>5.1680261346248799E-2</v>
      </c>
      <c r="Z9" s="17">
        <v>0.18323869539024101</v>
      </c>
      <c r="AA9" s="17"/>
      <c r="AB9" s="17">
        <v>4.7866187040531701E-2</v>
      </c>
      <c r="AC9" s="17">
        <v>8.9412715227388695E-2</v>
      </c>
      <c r="AD9" s="17"/>
      <c r="AE9" s="17">
        <v>7.0164818653182401E-2</v>
      </c>
      <c r="AF9" s="17">
        <v>5.9618195233702799E-2</v>
      </c>
      <c r="AG9" s="17"/>
      <c r="AH9" s="17">
        <v>3.9694816150554403E-2</v>
      </c>
      <c r="AI9" s="17">
        <v>0.10008160321274399</v>
      </c>
      <c r="AJ9" s="17"/>
      <c r="AK9" s="17">
        <v>0.115266555254031</v>
      </c>
      <c r="AL9" s="17">
        <v>5.21090647797142E-2</v>
      </c>
      <c r="AM9" s="17">
        <v>6.3372378010279007E-2</v>
      </c>
      <c r="AN9" s="17">
        <v>4.06406343149633E-2</v>
      </c>
      <c r="AO9" s="17">
        <v>5.7958856327823598E-2</v>
      </c>
      <c r="AP9" s="17"/>
      <c r="AQ9" s="17">
        <v>5.9488495531323501E-2</v>
      </c>
      <c r="AR9" s="17">
        <v>6.1870233113504203E-2</v>
      </c>
      <c r="AS9" s="17"/>
      <c r="AT9" s="17">
        <v>7.1747321550640203E-2</v>
      </c>
      <c r="AU9" s="17">
        <v>5.7128779682357002E-2</v>
      </c>
      <c r="AV9" s="17"/>
      <c r="AW9" s="17">
        <v>2.9732132834223501E-2</v>
      </c>
      <c r="AX9" s="17">
        <v>4.95088713207925E-2</v>
      </c>
      <c r="AY9" s="17">
        <v>9.4341756474271399E-2</v>
      </c>
      <c r="AZ9" s="17">
        <v>3.5977584582005097E-2</v>
      </c>
      <c r="BA9" s="17">
        <v>7.2585686044998099E-2</v>
      </c>
      <c r="BB9" s="17"/>
      <c r="BC9" s="17">
        <v>5.8447069466268597E-2</v>
      </c>
      <c r="BD9" s="17"/>
      <c r="BE9" s="17">
        <v>5.4198907000029002E-2</v>
      </c>
      <c r="BF9" s="17">
        <v>0.12283323836059599</v>
      </c>
      <c r="BG9" s="17">
        <v>4.94087736617825E-2</v>
      </c>
      <c r="BH9" s="17">
        <v>6.9600658515405298E-2</v>
      </c>
      <c r="BI9" s="17"/>
      <c r="BJ9" s="17">
        <v>5.3980630830138897E-2</v>
      </c>
      <c r="BK9" s="17"/>
      <c r="BL9" s="17">
        <v>5.3583665022480201E-2</v>
      </c>
      <c r="BM9" s="17"/>
      <c r="BN9" s="17">
        <v>5.2484595726858298E-2</v>
      </c>
      <c r="BO9" s="17"/>
      <c r="BP9" s="17">
        <v>6.8447818253551201E-2</v>
      </c>
      <c r="BQ9" s="17">
        <v>2.5857761876093399E-2</v>
      </c>
    </row>
    <row r="10" spans="2:69" ht="29" x14ac:dyDescent="0.35">
      <c r="B10" s="18" t="s">
        <v>507</v>
      </c>
      <c r="C10" s="17">
        <v>0.13889039264077099</v>
      </c>
      <c r="D10" s="17">
        <v>0.17149747784032501</v>
      </c>
      <c r="E10" s="17">
        <v>0.11238026370113099</v>
      </c>
      <c r="F10" s="17"/>
      <c r="G10" s="17">
        <v>0.116748779813012</v>
      </c>
      <c r="H10" s="17">
        <v>0.13660047776237699</v>
      </c>
      <c r="I10" s="17">
        <v>8.6112133251075501E-2</v>
      </c>
      <c r="J10" s="17">
        <v>0.15924355689099801</v>
      </c>
      <c r="K10" s="17">
        <v>0.24990549811400001</v>
      </c>
      <c r="L10" s="17"/>
      <c r="M10" s="17">
        <v>0.14829651351378401</v>
      </c>
      <c r="N10" s="17">
        <v>0.14112133391307399</v>
      </c>
      <c r="O10" s="17">
        <v>0.138389790786313</v>
      </c>
      <c r="P10" s="17">
        <v>0.12854447505685401</v>
      </c>
      <c r="Q10" s="17">
        <v>0.137883516949344</v>
      </c>
      <c r="R10" s="17"/>
      <c r="S10" s="17">
        <v>8.3093926948029806E-2</v>
      </c>
      <c r="T10" s="17">
        <v>0.110711027415129</v>
      </c>
      <c r="U10" s="17">
        <v>0.17855562842661199</v>
      </c>
      <c r="V10" s="17">
        <v>0.17571616671114501</v>
      </c>
      <c r="W10" s="17"/>
      <c r="X10" s="17">
        <v>0.133804815210949</v>
      </c>
      <c r="Y10" s="17">
        <v>0.10211054043958399</v>
      </c>
      <c r="Z10" s="17">
        <v>0.21878888163659799</v>
      </c>
      <c r="AA10" s="17"/>
      <c r="AB10" s="17">
        <v>0.10714698178851401</v>
      </c>
      <c r="AC10" s="17">
        <v>0.20486851515033599</v>
      </c>
      <c r="AD10" s="17"/>
      <c r="AE10" s="17">
        <v>0.16612265136347101</v>
      </c>
      <c r="AF10" s="17">
        <v>0.133452076343297</v>
      </c>
      <c r="AG10" s="17"/>
      <c r="AH10" s="17">
        <v>0.13274598450685099</v>
      </c>
      <c r="AI10" s="17">
        <v>0.11265474122025999</v>
      </c>
      <c r="AJ10" s="17"/>
      <c r="AK10" s="17">
        <v>0.21447282032918899</v>
      </c>
      <c r="AL10" s="17">
        <v>0.13485725126887099</v>
      </c>
      <c r="AM10" s="17">
        <v>0.13259554490941999</v>
      </c>
      <c r="AN10" s="17">
        <v>0.13219406401060399</v>
      </c>
      <c r="AO10" s="17">
        <v>9.4960308791804601E-2</v>
      </c>
      <c r="AP10" s="17"/>
      <c r="AQ10" s="17">
        <v>0.10608156050105</v>
      </c>
      <c r="AR10" s="17">
        <v>0.14779126548011201</v>
      </c>
      <c r="AS10" s="17"/>
      <c r="AT10" s="17">
        <v>0.13551875348873699</v>
      </c>
      <c r="AU10" s="17">
        <v>0.138783509821853</v>
      </c>
      <c r="AV10" s="17"/>
      <c r="AW10" s="17">
        <v>0.10807456739367099</v>
      </c>
      <c r="AX10" s="17">
        <v>0.10091051978351299</v>
      </c>
      <c r="AY10" s="17">
        <v>0.1978660313566</v>
      </c>
      <c r="AZ10" s="17">
        <v>0.20264029413498799</v>
      </c>
      <c r="BA10" s="17">
        <v>8.3920015354212799E-2</v>
      </c>
      <c r="BB10" s="17"/>
      <c r="BC10" s="17">
        <v>9.6431133254337401E-2</v>
      </c>
      <c r="BD10" s="17"/>
      <c r="BE10" s="17">
        <v>0.11135707643649501</v>
      </c>
      <c r="BF10" s="17">
        <v>0.26467727970688698</v>
      </c>
      <c r="BG10" s="17">
        <v>0.18905201038549699</v>
      </c>
      <c r="BH10" s="17">
        <v>6.09123680896035E-2</v>
      </c>
      <c r="BI10" s="17"/>
      <c r="BJ10" s="17">
        <v>0.11807164829309499</v>
      </c>
      <c r="BK10" s="17"/>
      <c r="BL10" s="17">
        <v>0.126172488414944</v>
      </c>
      <c r="BM10" s="17"/>
      <c r="BN10" s="17">
        <v>0.140627124768268</v>
      </c>
      <c r="BO10" s="17"/>
      <c r="BP10" s="17">
        <v>0.13402715386995501</v>
      </c>
      <c r="BQ10" s="17">
        <v>0.16203716656238401</v>
      </c>
    </row>
    <row r="11" spans="2:69" ht="29" x14ac:dyDescent="0.35">
      <c r="B11" s="18" t="s">
        <v>508</v>
      </c>
      <c r="C11" s="17">
        <v>0.246854255465001</v>
      </c>
      <c r="D11" s="17">
        <v>0.232189086707209</v>
      </c>
      <c r="E11" s="17">
        <v>0.25937937578536402</v>
      </c>
      <c r="F11" s="17"/>
      <c r="G11" s="17">
        <v>0.25625652984439801</v>
      </c>
      <c r="H11" s="17">
        <v>0.22284885435770699</v>
      </c>
      <c r="I11" s="17">
        <v>0.28516563821895202</v>
      </c>
      <c r="J11" s="17">
        <v>0.25537392445129498</v>
      </c>
      <c r="K11" s="17">
        <v>0.20104267848236901</v>
      </c>
      <c r="L11" s="17"/>
      <c r="M11" s="17">
        <v>0.251366307775786</v>
      </c>
      <c r="N11" s="17">
        <v>0.26109828811703301</v>
      </c>
      <c r="O11" s="17">
        <v>0.22496223502936399</v>
      </c>
      <c r="P11" s="17">
        <v>0.241973352875303</v>
      </c>
      <c r="Q11" s="17">
        <v>0.24096525738149399</v>
      </c>
      <c r="R11" s="17"/>
      <c r="S11" s="17">
        <v>0.26036486075596998</v>
      </c>
      <c r="T11" s="17">
        <v>0.28536934923852803</v>
      </c>
      <c r="U11" s="17">
        <v>0.22840311396475499</v>
      </c>
      <c r="V11" s="17">
        <v>0.27859957834684101</v>
      </c>
      <c r="W11" s="17"/>
      <c r="X11" s="17">
        <v>0.254451470166764</v>
      </c>
      <c r="Y11" s="17">
        <v>0.27208611061357102</v>
      </c>
      <c r="Z11" s="17">
        <v>0.16275584766284301</v>
      </c>
      <c r="AA11" s="17"/>
      <c r="AB11" s="17">
        <v>0.259250469087354</v>
      </c>
      <c r="AC11" s="17">
        <v>0.22108894294591</v>
      </c>
      <c r="AD11" s="17"/>
      <c r="AE11" s="17">
        <v>0.225036390522004</v>
      </c>
      <c r="AF11" s="17">
        <v>0.25151943134992499</v>
      </c>
      <c r="AG11" s="17"/>
      <c r="AH11" s="17">
        <v>0.25175805345457603</v>
      </c>
      <c r="AI11" s="17">
        <v>0.24914230982038099</v>
      </c>
      <c r="AJ11" s="17"/>
      <c r="AK11" s="17">
        <v>0.26016523195111602</v>
      </c>
      <c r="AL11" s="17">
        <v>0.24547647029524799</v>
      </c>
      <c r="AM11" s="17">
        <v>0.247085583819358</v>
      </c>
      <c r="AN11" s="17">
        <v>0.21967115763450101</v>
      </c>
      <c r="AO11" s="17">
        <v>0.29068935398646401</v>
      </c>
      <c r="AP11" s="17"/>
      <c r="AQ11" s="17">
        <v>0.29056013798259001</v>
      </c>
      <c r="AR11" s="17">
        <v>0.234997067102931</v>
      </c>
      <c r="AS11" s="17"/>
      <c r="AT11" s="17">
        <v>0.25439340785248499</v>
      </c>
      <c r="AU11" s="17">
        <v>0.244288794597015</v>
      </c>
      <c r="AV11" s="17"/>
      <c r="AW11" s="17">
        <v>0.25399192879065502</v>
      </c>
      <c r="AX11" s="17">
        <v>0.23580804565621399</v>
      </c>
      <c r="AY11" s="17">
        <v>0.251911685985862</v>
      </c>
      <c r="AZ11" s="17">
        <v>0.28688308650443001</v>
      </c>
      <c r="BA11" s="17">
        <v>0.233528462473091</v>
      </c>
      <c r="BB11" s="17"/>
      <c r="BC11" s="17">
        <v>0.24318332913374799</v>
      </c>
      <c r="BD11" s="17"/>
      <c r="BE11" s="17">
        <v>0.24262636861075501</v>
      </c>
      <c r="BF11" s="17">
        <v>0.28081045379033998</v>
      </c>
      <c r="BG11" s="17">
        <v>0.28241398234959297</v>
      </c>
      <c r="BH11" s="17">
        <v>0.21304138832243599</v>
      </c>
      <c r="BI11" s="17"/>
      <c r="BJ11" s="17">
        <v>0.261853227192133</v>
      </c>
      <c r="BK11" s="17"/>
      <c r="BL11" s="17">
        <v>0.24972622762593</v>
      </c>
      <c r="BM11" s="17"/>
      <c r="BN11" s="17">
        <v>0.26157608036056401</v>
      </c>
      <c r="BO11" s="17"/>
      <c r="BP11" s="17">
        <v>0.23959405255851901</v>
      </c>
      <c r="BQ11" s="17">
        <v>0.29345338823292</v>
      </c>
    </row>
    <row r="12" spans="2:69" ht="29" x14ac:dyDescent="0.35">
      <c r="B12" s="18" t="s">
        <v>509</v>
      </c>
      <c r="C12" s="17">
        <v>0.41984275646029101</v>
      </c>
      <c r="D12" s="17">
        <v>0.46040712165051301</v>
      </c>
      <c r="E12" s="17">
        <v>0.38539764453004799</v>
      </c>
      <c r="F12" s="17"/>
      <c r="G12" s="17">
        <v>0.45185214998304801</v>
      </c>
      <c r="H12" s="17">
        <v>0.44416127641786801</v>
      </c>
      <c r="I12" s="17">
        <v>0.46132005386715402</v>
      </c>
      <c r="J12" s="17">
        <v>0.38356277082621798</v>
      </c>
      <c r="K12" s="17">
        <v>0.28472040365512702</v>
      </c>
      <c r="L12" s="17"/>
      <c r="M12" s="17">
        <v>0.378329849823692</v>
      </c>
      <c r="N12" s="17">
        <v>0.42185881860903901</v>
      </c>
      <c r="O12" s="17">
        <v>0.43872444742813099</v>
      </c>
      <c r="P12" s="17">
        <v>0.40125461274449598</v>
      </c>
      <c r="Q12" s="17">
        <v>0.42940999396076701</v>
      </c>
      <c r="R12" s="17"/>
      <c r="S12" s="17">
        <v>0.35794320974557298</v>
      </c>
      <c r="T12" s="17">
        <v>0.45002206893409702</v>
      </c>
      <c r="U12" s="17">
        <v>0.43243547056675302</v>
      </c>
      <c r="V12" s="17">
        <v>0.403677434810231</v>
      </c>
      <c r="W12" s="17"/>
      <c r="X12" s="17">
        <v>0.43707157253178902</v>
      </c>
      <c r="Y12" s="17">
        <v>0.464072578595501</v>
      </c>
      <c r="Z12" s="17">
        <v>0.24454180385297999</v>
      </c>
      <c r="AA12" s="17"/>
      <c r="AB12" s="17">
        <v>0.448346245726782</v>
      </c>
      <c r="AC12" s="17">
        <v>0.360598754121427</v>
      </c>
      <c r="AD12" s="17"/>
      <c r="AE12" s="17">
        <v>0.41507657307419499</v>
      </c>
      <c r="AF12" s="17">
        <v>0.42117669935526098</v>
      </c>
      <c r="AG12" s="17"/>
      <c r="AH12" s="17">
        <v>0.44510958844100701</v>
      </c>
      <c r="AI12" s="17">
        <v>0.348203536416896</v>
      </c>
      <c r="AJ12" s="17"/>
      <c r="AK12" s="17">
        <v>0.279635105645615</v>
      </c>
      <c r="AL12" s="17">
        <v>0.45049781660667398</v>
      </c>
      <c r="AM12" s="17">
        <v>0.42949517060491299</v>
      </c>
      <c r="AN12" s="17">
        <v>0.48830415794807902</v>
      </c>
      <c r="AO12" s="17">
        <v>0.305194948906088</v>
      </c>
      <c r="AP12" s="17"/>
      <c r="AQ12" s="17">
        <v>0.44420153577294902</v>
      </c>
      <c r="AR12" s="17">
        <v>0.41323434088913702</v>
      </c>
      <c r="AS12" s="17"/>
      <c r="AT12" s="17">
        <v>0.41905929091722899</v>
      </c>
      <c r="AU12" s="17">
        <v>0.42309719258548001</v>
      </c>
      <c r="AV12" s="17"/>
      <c r="AW12" s="17">
        <v>0.40594192313003002</v>
      </c>
      <c r="AX12" s="17">
        <v>0.471277100444356</v>
      </c>
      <c r="AY12" s="17">
        <v>0.36196026764996703</v>
      </c>
      <c r="AZ12" s="17">
        <v>0.36374529100645298</v>
      </c>
      <c r="BA12" s="17">
        <v>0.48816312028467501</v>
      </c>
      <c r="BB12" s="17"/>
      <c r="BC12" s="17">
        <v>0.495050221120235</v>
      </c>
      <c r="BD12" s="17"/>
      <c r="BE12" s="17">
        <v>0.46008019858561</v>
      </c>
      <c r="BF12" s="17">
        <v>0.25701708296954601</v>
      </c>
      <c r="BG12" s="17">
        <v>0.376130327095962</v>
      </c>
      <c r="BH12" s="17">
        <v>0.55258786651618597</v>
      </c>
      <c r="BI12" s="17"/>
      <c r="BJ12" s="17">
        <v>0.42600970404132299</v>
      </c>
      <c r="BK12" s="17"/>
      <c r="BL12" s="17">
        <v>0.46793592414134499</v>
      </c>
      <c r="BM12" s="17"/>
      <c r="BN12" s="17">
        <v>0.415258704223544</v>
      </c>
      <c r="BO12" s="17"/>
      <c r="BP12" s="17">
        <v>0.43511507835904001</v>
      </c>
      <c r="BQ12" s="17">
        <v>0.36524712440228901</v>
      </c>
    </row>
    <row r="13" spans="2:69" ht="29" x14ac:dyDescent="0.35">
      <c r="B13" s="18" t="s">
        <v>510</v>
      </c>
      <c r="C13" s="17">
        <v>4.5959697000065497E-2</v>
      </c>
      <c r="D13" s="17">
        <v>4.4326762927943797E-2</v>
      </c>
      <c r="E13" s="17">
        <v>4.7390298525859E-2</v>
      </c>
      <c r="F13" s="17"/>
      <c r="G13" s="17">
        <v>3.8541869789088898E-2</v>
      </c>
      <c r="H13" s="17">
        <v>3.0133490008529999E-2</v>
      </c>
      <c r="I13" s="17">
        <v>6.0717044326024802E-2</v>
      </c>
      <c r="J13" s="17">
        <v>7.3961705609695005E-2</v>
      </c>
      <c r="K13" s="17">
        <v>3.5726857549959697E-2</v>
      </c>
      <c r="L13" s="17"/>
      <c r="M13" s="17">
        <v>4.4040604241897097E-2</v>
      </c>
      <c r="N13" s="17">
        <v>4.3442487926539097E-2</v>
      </c>
      <c r="O13" s="17">
        <v>2.45840440870061E-2</v>
      </c>
      <c r="P13" s="17">
        <v>5.6238346019480599E-2</v>
      </c>
      <c r="Q13" s="17">
        <v>6.8957168524720405E-2</v>
      </c>
      <c r="R13" s="17"/>
      <c r="S13" s="17">
        <v>7.3162896717473905E-2</v>
      </c>
      <c r="T13" s="17">
        <v>2.4333500580364299E-2</v>
      </c>
      <c r="U13" s="17">
        <v>2.3101101279958298E-2</v>
      </c>
      <c r="V13" s="17">
        <v>4.8176313562807098E-2</v>
      </c>
      <c r="W13" s="17"/>
      <c r="X13" s="17">
        <v>4.6013975682039E-2</v>
      </c>
      <c r="Y13" s="17">
        <v>3.3535275288728301E-2</v>
      </c>
      <c r="Z13" s="17">
        <v>6.0316811455410499E-2</v>
      </c>
      <c r="AA13" s="17"/>
      <c r="AB13" s="17">
        <v>4.1769248263226699E-2</v>
      </c>
      <c r="AC13" s="17">
        <v>5.4669471177012603E-2</v>
      </c>
      <c r="AD13" s="17"/>
      <c r="AE13" s="17">
        <v>4.4083636797940501E-2</v>
      </c>
      <c r="AF13" s="17">
        <v>4.5521762546757501E-2</v>
      </c>
      <c r="AG13" s="17"/>
      <c r="AH13" s="17">
        <v>4.7116785232307098E-2</v>
      </c>
      <c r="AI13" s="17">
        <v>6.0432914377466902E-2</v>
      </c>
      <c r="AJ13" s="17"/>
      <c r="AK13" s="17">
        <v>4.3390643003541902E-2</v>
      </c>
      <c r="AL13" s="17">
        <v>4.1673254306526901E-2</v>
      </c>
      <c r="AM13" s="17">
        <v>3.38787549624113E-2</v>
      </c>
      <c r="AN13" s="17">
        <v>7.3334392112012897E-2</v>
      </c>
      <c r="AO13" s="17">
        <v>6.2505543703343797E-2</v>
      </c>
      <c r="AP13" s="17"/>
      <c r="AQ13" s="17">
        <v>4.01115615156242E-2</v>
      </c>
      <c r="AR13" s="17">
        <v>4.7546267045368303E-2</v>
      </c>
      <c r="AS13" s="17"/>
      <c r="AT13" s="17">
        <v>3.2321863387903702E-2</v>
      </c>
      <c r="AU13" s="17">
        <v>4.9404090147235999E-2</v>
      </c>
      <c r="AV13" s="17"/>
      <c r="AW13" s="17">
        <v>2.3874958885784101E-2</v>
      </c>
      <c r="AX13" s="17">
        <v>4.2942792464272697E-2</v>
      </c>
      <c r="AY13" s="17">
        <v>3.9667052837753201E-2</v>
      </c>
      <c r="AZ13" s="17">
        <v>3.2227329364913598E-2</v>
      </c>
      <c r="BA13" s="17">
        <v>2.6120509460995599E-2</v>
      </c>
      <c r="BB13" s="17"/>
      <c r="BC13" s="17">
        <v>4.0134259213142703E-2</v>
      </c>
      <c r="BD13" s="17"/>
      <c r="BE13" s="17">
        <v>3.0413961230079299E-2</v>
      </c>
      <c r="BF13" s="17">
        <v>1.1498510823323401E-2</v>
      </c>
      <c r="BG13" s="17">
        <v>3.3930993106144502E-2</v>
      </c>
      <c r="BH13" s="17">
        <v>5.00472104351352E-2</v>
      </c>
      <c r="BI13" s="17"/>
      <c r="BJ13" s="17">
        <v>4.8781783048651897E-2</v>
      </c>
      <c r="BK13" s="17"/>
      <c r="BL13" s="17">
        <v>3.7142615304883997E-2</v>
      </c>
      <c r="BM13" s="17"/>
      <c r="BN13" s="17">
        <v>4.2733319294831998E-2</v>
      </c>
      <c r="BO13" s="17"/>
      <c r="BP13" s="17">
        <v>4.0342045530240699E-2</v>
      </c>
      <c r="BQ13" s="17">
        <v>6.8220438444148102E-2</v>
      </c>
    </row>
    <row r="14" spans="2:69" x14ac:dyDescent="0.35">
      <c r="B14" s="18" t="s">
        <v>141</v>
      </c>
      <c r="C14" s="19">
        <v>8.7090929365061104E-2</v>
      </c>
      <c r="D14" s="19">
        <v>4.03686509192967E-2</v>
      </c>
      <c r="E14" s="19">
        <v>0.12563385063952601</v>
      </c>
      <c r="F14" s="19"/>
      <c r="G14" s="19">
        <v>8.5021988838030096E-2</v>
      </c>
      <c r="H14" s="19">
        <v>0.10300997760630499</v>
      </c>
      <c r="I14" s="19">
        <v>8.3851703564220101E-2</v>
      </c>
      <c r="J14" s="19">
        <v>8.9362094189078006E-2</v>
      </c>
      <c r="K14" s="19">
        <v>6.5244536382159102E-2</v>
      </c>
      <c r="L14" s="19"/>
      <c r="M14" s="19">
        <v>9.9973413757490803E-2</v>
      </c>
      <c r="N14" s="19">
        <v>8.1067538010888701E-2</v>
      </c>
      <c r="O14" s="19">
        <v>8.9715150253508194E-2</v>
      </c>
      <c r="P14" s="19">
        <v>0.11447017616339</v>
      </c>
      <c r="Q14" s="19">
        <v>6.94773179866785E-2</v>
      </c>
      <c r="R14" s="19"/>
      <c r="S14" s="19">
        <v>0.14783968443019899</v>
      </c>
      <c r="T14" s="19">
        <v>8.5167227139043303E-2</v>
      </c>
      <c r="U14" s="19">
        <v>7.2700841316596307E-2</v>
      </c>
      <c r="V14" s="19">
        <v>4.2424173074657401E-2</v>
      </c>
      <c r="W14" s="19"/>
      <c r="X14" s="19">
        <v>8.2781832088748702E-2</v>
      </c>
      <c r="Y14" s="19">
        <v>7.6515233716366801E-2</v>
      </c>
      <c r="Z14" s="19">
        <v>0.13035796000192701</v>
      </c>
      <c r="AA14" s="19"/>
      <c r="AB14" s="19">
        <v>9.5620868093591299E-2</v>
      </c>
      <c r="AC14" s="19">
        <v>6.9361601377925505E-2</v>
      </c>
      <c r="AD14" s="19"/>
      <c r="AE14" s="19">
        <v>7.9515929589206197E-2</v>
      </c>
      <c r="AF14" s="19">
        <v>8.8711835171056797E-2</v>
      </c>
      <c r="AG14" s="19"/>
      <c r="AH14" s="19">
        <v>8.3574772214703996E-2</v>
      </c>
      <c r="AI14" s="19">
        <v>0.12948489495225199</v>
      </c>
      <c r="AJ14" s="19"/>
      <c r="AK14" s="19">
        <v>8.7069643816507294E-2</v>
      </c>
      <c r="AL14" s="19">
        <v>7.5386142742964998E-2</v>
      </c>
      <c r="AM14" s="19">
        <v>9.3572567693619393E-2</v>
      </c>
      <c r="AN14" s="19">
        <v>4.5855593979839203E-2</v>
      </c>
      <c r="AO14" s="19">
        <v>0.188690988284476</v>
      </c>
      <c r="AP14" s="19"/>
      <c r="AQ14" s="19">
        <v>5.9556708696463803E-2</v>
      </c>
      <c r="AR14" s="19">
        <v>9.4560826368948206E-2</v>
      </c>
      <c r="AS14" s="19"/>
      <c r="AT14" s="19">
        <v>8.6959362803004203E-2</v>
      </c>
      <c r="AU14" s="19">
        <v>8.7297633166059305E-2</v>
      </c>
      <c r="AV14" s="19"/>
      <c r="AW14" s="19">
        <v>0.178384488965636</v>
      </c>
      <c r="AX14" s="19">
        <v>9.9552670330852105E-2</v>
      </c>
      <c r="AY14" s="19">
        <v>5.4253205695546203E-2</v>
      </c>
      <c r="AZ14" s="19">
        <v>7.8526414407210296E-2</v>
      </c>
      <c r="BA14" s="19">
        <v>9.5682206382027499E-2</v>
      </c>
      <c r="BB14" s="19"/>
      <c r="BC14" s="19">
        <v>6.6753987812268198E-2</v>
      </c>
      <c r="BD14" s="19"/>
      <c r="BE14" s="19">
        <v>0.101323488137032</v>
      </c>
      <c r="BF14" s="19">
        <v>6.3163434349308004E-2</v>
      </c>
      <c r="BG14" s="19">
        <v>6.9063913401021595E-2</v>
      </c>
      <c r="BH14" s="19">
        <v>5.3810508121234002E-2</v>
      </c>
      <c r="BI14" s="19"/>
      <c r="BJ14" s="19">
        <v>9.13030065946588E-2</v>
      </c>
      <c r="BK14" s="19"/>
      <c r="BL14" s="19">
        <v>6.5439079490416593E-2</v>
      </c>
      <c r="BM14" s="19"/>
      <c r="BN14" s="19">
        <v>8.7320175625933596E-2</v>
      </c>
      <c r="BO14" s="19"/>
      <c r="BP14" s="19">
        <v>8.2473851428693595E-2</v>
      </c>
      <c r="BQ14" s="19">
        <v>8.5184120482165296E-2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532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927</v>
      </c>
      <c r="D7" s="10">
        <v>495</v>
      </c>
      <c r="E7" s="10">
        <v>431</v>
      </c>
      <c r="F7" s="10"/>
      <c r="G7" s="10">
        <v>283</v>
      </c>
      <c r="H7" s="10">
        <v>232</v>
      </c>
      <c r="I7" s="10">
        <v>179</v>
      </c>
      <c r="J7" s="10">
        <v>148</v>
      </c>
      <c r="K7" s="10">
        <v>85</v>
      </c>
      <c r="L7" s="10"/>
      <c r="M7" s="10">
        <v>85</v>
      </c>
      <c r="N7" s="10">
        <v>357</v>
      </c>
      <c r="O7" s="10">
        <v>174</v>
      </c>
      <c r="P7" s="10">
        <v>130</v>
      </c>
      <c r="Q7" s="10">
        <v>181</v>
      </c>
      <c r="R7" s="10"/>
      <c r="S7" s="10">
        <v>184</v>
      </c>
      <c r="T7" s="10">
        <v>200</v>
      </c>
      <c r="U7" s="10">
        <v>150</v>
      </c>
      <c r="V7" s="10">
        <v>239</v>
      </c>
      <c r="W7" s="10"/>
      <c r="X7" s="10">
        <v>732</v>
      </c>
      <c r="Y7" s="10">
        <v>113</v>
      </c>
      <c r="Z7" s="10">
        <v>82</v>
      </c>
      <c r="AA7" s="10"/>
      <c r="AB7" s="10">
        <v>642</v>
      </c>
      <c r="AC7" s="10">
        <v>285</v>
      </c>
      <c r="AD7" s="10"/>
      <c r="AE7" s="10">
        <v>168</v>
      </c>
      <c r="AF7" s="10">
        <v>758</v>
      </c>
      <c r="AG7" s="10"/>
      <c r="AH7" s="10">
        <v>730</v>
      </c>
      <c r="AI7" s="10">
        <v>138</v>
      </c>
      <c r="AJ7" s="10"/>
      <c r="AK7" s="10">
        <v>93</v>
      </c>
      <c r="AL7" s="10">
        <v>272</v>
      </c>
      <c r="AM7" s="10">
        <v>333</v>
      </c>
      <c r="AN7" s="10">
        <v>158</v>
      </c>
      <c r="AO7" s="10">
        <v>71</v>
      </c>
      <c r="AP7" s="10"/>
      <c r="AQ7" s="10">
        <v>212</v>
      </c>
      <c r="AR7" s="10">
        <v>715</v>
      </c>
      <c r="AS7" s="10"/>
      <c r="AT7" s="10">
        <v>309</v>
      </c>
      <c r="AU7" s="10">
        <v>598</v>
      </c>
      <c r="AV7" s="10"/>
      <c r="AW7" s="10">
        <v>71</v>
      </c>
      <c r="AX7" s="10">
        <v>364</v>
      </c>
      <c r="AY7" s="10">
        <v>198</v>
      </c>
      <c r="AZ7" s="10">
        <v>102</v>
      </c>
      <c r="BA7" s="10">
        <v>105</v>
      </c>
      <c r="BB7" s="10"/>
      <c r="BC7" s="10">
        <v>269</v>
      </c>
      <c r="BD7" s="10"/>
      <c r="BE7" s="10">
        <v>316</v>
      </c>
      <c r="BF7" s="10">
        <v>113</v>
      </c>
      <c r="BG7" s="10">
        <v>109</v>
      </c>
      <c r="BH7" s="10">
        <v>194</v>
      </c>
      <c r="BI7" s="10"/>
      <c r="BJ7" s="10">
        <v>806</v>
      </c>
      <c r="BK7" s="10"/>
      <c r="BL7" s="10">
        <v>527</v>
      </c>
      <c r="BM7" s="10"/>
      <c r="BN7" s="10">
        <v>201</v>
      </c>
      <c r="BO7" s="10"/>
      <c r="BP7" s="10">
        <v>761</v>
      </c>
      <c r="BQ7" s="10">
        <v>147</v>
      </c>
    </row>
    <row r="8" spans="2:69" ht="30" customHeight="1" x14ac:dyDescent="0.35">
      <c r="B8" s="11" t="s">
        <v>20</v>
      </c>
      <c r="C8" s="11">
        <v>931</v>
      </c>
      <c r="D8" s="11">
        <v>419</v>
      </c>
      <c r="E8" s="11">
        <v>511</v>
      </c>
      <c r="F8" s="11"/>
      <c r="G8" s="11">
        <v>246</v>
      </c>
      <c r="H8" s="11">
        <v>226</v>
      </c>
      <c r="I8" s="11">
        <v>201</v>
      </c>
      <c r="J8" s="11">
        <v>132</v>
      </c>
      <c r="K8" s="11">
        <v>125</v>
      </c>
      <c r="L8" s="11"/>
      <c r="M8" s="11">
        <v>82</v>
      </c>
      <c r="N8" s="11">
        <v>371</v>
      </c>
      <c r="O8" s="11">
        <v>186</v>
      </c>
      <c r="P8" s="11">
        <v>130</v>
      </c>
      <c r="Q8" s="11">
        <v>162</v>
      </c>
      <c r="R8" s="11"/>
      <c r="S8" s="11">
        <v>198</v>
      </c>
      <c r="T8" s="11">
        <v>206</v>
      </c>
      <c r="U8" s="11">
        <v>152</v>
      </c>
      <c r="V8" s="11">
        <v>224</v>
      </c>
      <c r="W8" s="11"/>
      <c r="X8" s="11">
        <v>712</v>
      </c>
      <c r="Y8" s="11">
        <v>119</v>
      </c>
      <c r="Z8" s="11">
        <v>100</v>
      </c>
      <c r="AA8" s="11"/>
      <c r="AB8" s="11">
        <v>628</v>
      </c>
      <c r="AC8" s="11">
        <v>302</v>
      </c>
      <c r="AD8" s="11"/>
      <c r="AE8" s="11">
        <v>158</v>
      </c>
      <c r="AF8" s="11">
        <v>772</v>
      </c>
      <c r="AG8" s="11"/>
      <c r="AH8" s="11">
        <v>722</v>
      </c>
      <c r="AI8" s="11">
        <v>134</v>
      </c>
      <c r="AJ8" s="11"/>
      <c r="AK8" s="11">
        <v>98</v>
      </c>
      <c r="AL8" s="11">
        <v>272</v>
      </c>
      <c r="AM8" s="11">
        <v>333</v>
      </c>
      <c r="AN8" s="11">
        <v>155</v>
      </c>
      <c r="AO8" s="11">
        <v>73</v>
      </c>
      <c r="AP8" s="11"/>
      <c r="AQ8" s="11">
        <v>199</v>
      </c>
      <c r="AR8" s="11">
        <v>732</v>
      </c>
      <c r="AS8" s="11"/>
      <c r="AT8" s="11">
        <v>292</v>
      </c>
      <c r="AU8" s="11">
        <v>619</v>
      </c>
      <c r="AV8" s="11"/>
      <c r="AW8" s="11">
        <v>68</v>
      </c>
      <c r="AX8" s="11">
        <v>366</v>
      </c>
      <c r="AY8" s="11">
        <v>200</v>
      </c>
      <c r="AZ8" s="11">
        <v>106</v>
      </c>
      <c r="BA8" s="11">
        <v>100</v>
      </c>
      <c r="BB8" s="11"/>
      <c r="BC8" s="11">
        <v>262</v>
      </c>
      <c r="BD8" s="11"/>
      <c r="BE8" s="11">
        <v>317</v>
      </c>
      <c r="BF8" s="11">
        <v>117</v>
      </c>
      <c r="BG8" s="11">
        <v>116</v>
      </c>
      <c r="BH8" s="11">
        <v>185</v>
      </c>
      <c r="BI8" s="11"/>
      <c r="BJ8" s="11">
        <v>809</v>
      </c>
      <c r="BK8" s="11"/>
      <c r="BL8" s="11">
        <v>519</v>
      </c>
      <c r="BM8" s="11"/>
      <c r="BN8" s="11">
        <v>199</v>
      </c>
      <c r="BO8" s="11"/>
      <c r="BP8" s="11">
        <v>771</v>
      </c>
      <c r="BQ8" s="11">
        <v>140</v>
      </c>
    </row>
    <row r="9" spans="2:69" ht="29" x14ac:dyDescent="0.35">
      <c r="B9" s="18" t="s">
        <v>506</v>
      </c>
      <c r="C9" s="17">
        <v>0.140884100184543</v>
      </c>
      <c r="D9" s="17">
        <v>0.12811250167523899</v>
      </c>
      <c r="E9" s="17">
        <v>0.15164774797216299</v>
      </c>
      <c r="F9" s="17"/>
      <c r="G9" s="17">
        <v>0.14869785254385201</v>
      </c>
      <c r="H9" s="17">
        <v>0.107994380548287</v>
      </c>
      <c r="I9" s="17">
        <v>0.14606304444840201</v>
      </c>
      <c r="J9" s="17">
        <v>0.103802647670447</v>
      </c>
      <c r="K9" s="17">
        <v>0.21576527857178099</v>
      </c>
      <c r="L9" s="17"/>
      <c r="M9" s="17">
        <v>0.16117150275762801</v>
      </c>
      <c r="N9" s="17">
        <v>0.11160848617213601</v>
      </c>
      <c r="O9" s="17">
        <v>0.20677917695117801</v>
      </c>
      <c r="P9" s="17">
        <v>0.102049292688818</v>
      </c>
      <c r="Q9" s="17">
        <v>0.153194086701578</v>
      </c>
      <c r="R9" s="17"/>
      <c r="S9" s="17">
        <v>0.180527723084979</v>
      </c>
      <c r="T9" s="17">
        <v>0.135619956318491</v>
      </c>
      <c r="U9" s="17">
        <v>0.150946811043838</v>
      </c>
      <c r="V9" s="17">
        <v>8.4781384174089799E-2</v>
      </c>
      <c r="W9" s="17"/>
      <c r="X9" s="17">
        <v>0.127231192277933</v>
      </c>
      <c r="Y9" s="17">
        <v>8.5194167320931505E-2</v>
      </c>
      <c r="Z9" s="17">
        <v>0.30429431375542099</v>
      </c>
      <c r="AA9" s="17"/>
      <c r="AB9" s="17">
        <v>0.14258488260182001</v>
      </c>
      <c r="AC9" s="17">
        <v>0.13734905377092799</v>
      </c>
      <c r="AD9" s="17"/>
      <c r="AE9" s="17">
        <v>0.174636667605295</v>
      </c>
      <c r="AF9" s="17">
        <v>0.13325641397366</v>
      </c>
      <c r="AG9" s="17"/>
      <c r="AH9" s="17">
        <v>0.12097269904423801</v>
      </c>
      <c r="AI9" s="17">
        <v>0.17236310400225899</v>
      </c>
      <c r="AJ9" s="17"/>
      <c r="AK9" s="17">
        <v>0.23883301882727001</v>
      </c>
      <c r="AL9" s="17">
        <v>0.14109161732467401</v>
      </c>
      <c r="AM9" s="17">
        <v>0.13976959747204301</v>
      </c>
      <c r="AN9" s="17">
        <v>0.104895755996383</v>
      </c>
      <c r="AO9" s="17">
        <v>8.9480612172962298E-2</v>
      </c>
      <c r="AP9" s="17"/>
      <c r="AQ9" s="17">
        <v>0.132962974418947</v>
      </c>
      <c r="AR9" s="17">
        <v>0.14303306217391701</v>
      </c>
      <c r="AS9" s="17"/>
      <c r="AT9" s="17">
        <v>0.135241718620809</v>
      </c>
      <c r="AU9" s="17">
        <v>0.13988571093694699</v>
      </c>
      <c r="AV9" s="17"/>
      <c r="AW9" s="17">
        <v>0.10283741741257101</v>
      </c>
      <c r="AX9" s="17">
        <v>0.118963202679154</v>
      </c>
      <c r="AY9" s="17">
        <v>0.12428626856383</v>
      </c>
      <c r="AZ9" s="17">
        <v>0.164068747151984</v>
      </c>
      <c r="BA9" s="17">
        <v>0.16318706042717299</v>
      </c>
      <c r="BB9" s="17"/>
      <c r="BC9" s="17">
        <v>0.17333701999017601</v>
      </c>
      <c r="BD9" s="17"/>
      <c r="BE9" s="17">
        <v>0.11981083940363201</v>
      </c>
      <c r="BF9" s="17">
        <v>0.126080121610506</v>
      </c>
      <c r="BG9" s="17">
        <v>0.161065918426197</v>
      </c>
      <c r="BH9" s="17">
        <v>0.17396087621612699</v>
      </c>
      <c r="BI9" s="17"/>
      <c r="BJ9" s="17">
        <v>0.132481765309761</v>
      </c>
      <c r="BK9" s="17"/>
      <c r="BL9" s="17">
        <v>0.11168394873161799</v>
      </c>
      <c r="BM9" s="17"/>
      <c r="BN9" s="17">
        <v>0.12539424731798099</v>
      </c>
      <c r="BO9" s="17"/>
      <c r="BP9" s="17">
        <v>0.14463921508945901</v>
      </c>
      <c r="BQ9" s="17">
        <v>0.133032443342918</v>
      </c>
    </row>
    <row r="10" spans="2:69" ht="29" x14ac:dyDescent="0.35">
      <c r="B10" s="18" t="s">
        <v>507</v>
      </c>
      <c r="C10" s="17">
        <v>0.174078433243186</v>
      </c>
      <c r="D10" s="17">
        <v>0.22625305283878</v>
      </c>
      <c r="E10" s="17">
        <v>0.13156581542711801</v>
      </c>
      <c r="F10" s="17"/>
      <c r="G10" s="17">
        <v>0.14494491977829099</v>
      </c>
      <c r="H10" s="17">
        <v>0.15556122874983599</v>
      </c>
      <c r="I10" s="17">
        <v>0.14015049627717599</v>
      </c>
      <c r="J10" s="17">
        <v>0.19991235916050201</v>
      </c>
      <c r="K10" s="17">
        <v>0.29198953181542803</v>
      </c>
      <c r="L10" s="17"/>
      <c r="M10" s="17">
        <v>0.166210820140827</v>
      </c>
      <c r="N10" s="17">
        <v>0.17165984961925501</v>
      </c>
      <c r="O10" s="17">
        <v>0.135047872110234</v>
      </c>
      <c r="P10" s="17">
        <v>0.190871004584554</v>
      </c>
      <c r="Q10" s="17">
        <v>0.21486893552394801</v>
      </c>
      <c r="R10" s="17"/>
      <c r="S10" s="17">
        <v>0.119222688136453</v>
      </c>
      <c r="T10" s="17">
        <v>0.15377243004384</v>
      </c>
      <c r="U10" s="17">
        <v>0.22252673885785099</v>
      </c>
      <c r="V10" s="17">
        <v>0.23194227714186499</v>
      </c>
      <c r="W10" s="17"/>
      <c r="X10" s="17">
        <v>0.17082215506770401</v>
      </c>
      <c r="Y10" s="17">
        <v>0.189139299937021</v>
      </c>
      <c r="Z10" s="17">
        <v>0.17941771969585801</v>
      </c>
      <c r="AA10" s="17"/>
      <c r="AB10" s="17">
        <v>0.12341777786993501</v>
      </c>
      <c r="AC10" s="17">
        <v>0.27937571658139398</v>
      </c>
      <c r="AD10" s="17"/>
      <c r="AE10" s="17">
        <v>0.24508833607143099</v>
      </c>
      <c r="AF10" s="17">
        <v>0.15973584350453601</v>
      </c>
      <c r="AG10" s="17"/>
      <c r="AH10" s="17">
        <v>0.17242888504234</v>
      </c>
      <c r="AI10" s="17">
        <v>0.143152244546396</v>
      </c>
      <c r="AJ10" s="17"/>
      <c r="AK10" s="17">
        <v>0.24064039840494</v>
      </c>
      <c r="AL10" s="17">
        <v>0.18058731613023801</v>
      </c>
      <c r="AM10" s="17">
        <v>0.14344154769763201</v>
      </c>
      <c r="AN10" s="17">
        <v>0.15723313325959401</v>
      </c>
      <c r="AO10" s="17">
        <v>0.235794373414104</v>
      </c>
      <c r="AP10" s="17"/>
      <c r="AQ10" s="17">
        <v>0.194314643967825</v>
      </c>
      <c r="AR10" s="17">
        <v>0.168588450008091</v>
      </c>
      <c r="AS10" s="17"/>
      <c r="AT10" s="17">
        <v>0.18955566791599399</v>
      </c>
      <c r="AU10" s="17">
        <v>0.16889204841743699</v>
      </c>
      <c r="AV10" s="17"/>
      <c r="AW10" s="17">
        <v>0.133529339690487</v>
      </c>
      <c r="AX10" s="17">
        <v>0.16895850427918199</v>
      </c>
      <c r="AY10" s="17">
        <v>0.20668224246516001</v>
      </c>
      <c r="AZ10" s="17">
        <v>0.188743863828161</v>
      </c>
      <c r="BA10" s="17">
        <v>0.136790452932846</v>
      </c>
      <c r="BB10" s="17"/>
      <c r="BC10" s="17">
        <v>0.13959447139162601</v>
      </c>
      <c r="BD10" s="17"/>
      <c r="BE10" s="17">
        <v>0.17407005144340801</v>
      </c>
      <c r="BF10" s="17">
        <v>0.30632842309477598</v>
      </c>
      <c r="BG10" s="17">
        <v>0.14037842623990701</v>
      </c>
      <c r="BH10" s="17">
        <v>0.128493645197404</v>
      </c>
      <c r="BI10" s="17"/>
      <c r="BJ10" s="17">
        <v>0.168350715038148</v>
      </c>
      <c r="BK10" s="17"/>
      <c r="BL10" s="17">
        <v>0.160478458856603</v>
      </c>
      <c r="BM10" s="17"/>
      <c r="BN10" s="17">
        <v>0.26899821927173001</v>
      </c>
      <c r="BO10" s="17"/>
      <c r="BP10" s="17">
        <v>0.164975243841608</v>
      </c>
      <c r="BQ10" s="17">
        <v>0.231935924349877</v>
      </c>
    </row>
    <row r="11" spans="2:69" ht="29" x14ac:dyDescent="0.35">
      <c r="B11" s="18" t="s">
        <v>508</v>
      </c>
      <c r="C11" s="17">
        <v>0.24929765376854399</v>
      </c>
      <c r="D11" s="17">
        <v>0.27170913323673701</v>
      </c>
      <c r="E11" s="17">
        <v>0.23137616586988599</v>
      </c>
      <c r="F11" s="17"/>
      <c r="G11" s="17">
        <v>0.25600590650006599</v>
      </c>
      <c r="H11" s="17">
        <v>0.234502857537808</v>
      </c>
      <c r="I11" s="17">
        <v>0.24795660759183899</v>
      </c>
      <c r="J11" s="17">
        <v>0.33810818165494599</v>
      </c>
      <c r="K11" s="17">
        <v>0.17100588860527499</v>
      </c>
      <c r="L11" s="17"/>
      <c r="M11" s="17">
        <v>0.26452931395503698</v>
      </c>
      <c r="N11" s="17">
        <v>0.25750420875219099</v>
      </c>
      <c r="O11" s="17">
        <v>0.27140819071514</v>
      </c>
      <c r="P11" s="17">
        <v>0.24731010064713299</v>
      </c>
      <c r="Q11" s="17">
        <v>0.19909375242838101</v>
      </c>
      <c r="R11" s="17"/>
      <c r="S11" s="17">
        <v>0.25641403170746302</v>
      </c>
      <c r="T11" s="17">
        <v>0.21778697445887901</v>
      </c>
      <c r="U11" s="17">
        <v>0.20284935951620001</v>
      </c>
      <c r="V11" s="17">
        <v>0.31425651815858702</v>
      </c>
      <c r="W11" s="17"/>
      <c r="X11" s="17">
        <v>0.26314314334422301</v>
      </c>
      <c r="Y11" s="17">
        <v>0.22341949643713199</v>
      </c>
      <c r="Z11" s="17">
        <v>0.18131131528852201</v>
      </c>
      <c r="AA11" s="17"/>
      <c r="AB11" s="17">
        <v>0.24939867891692399</v>
      </c>
      <c r="AC11" s="17">
        <v>0.24908767477015301</v>
      </c>
      <c r="AD11" s="17"/>
      <c r="AE11" s="17">
        <v>0.177251676847967</v>
      </c>
      <c r="AF11" s="17">
        <v>0.26421595102197698</v>
      </c>
      <c r="AG11" s="17"/>
      <c r="AH11" s="17">
        <v>0.26879410162232598</v>
      </c>
      <c r="AI11" s="17">
        <v>0.18005278024993299</v>
      </c>
      <c r="AJ11" s="17"/>
      <c r="AK11" s="17">
        <v>0.16692394643921901</v>
      </c>
      <c r="AL11" s="17">
        <v>0.24319255063445899</v>
      </c>
      <c r="AM11" s="17">
        <v>0.25270048107200299</v>
      </c>
      <c r="AN11" s="17">
        <v>0.29555076961094801</v>
      </c>
      <c r="AO11" s="17">
        <v>0.26943509626103701</v>
      </c>
      <c r="AP11" s="17"/>
      <c r="AQ11" s="17">
        <v>0.25861738908256099</v>
      </c>
      <c r="AR11" s="17">
        <v>0.24676925597086899</v>
      </c>
      <c r="AS11" s="17"/>
      <c r="AT11" s="17">
        <v>0.25602740174747501</v>
      </c>
      <c r="AU11" s="17">
        <v>0.247908465448201</v>
      </c>
      <c r="AV11" s="17"/>
      <c r="AW11" s="17">
        <v>0.253271408633227</v>
      </c>
      <c r="AX11" s="17">
        <v>0.26633534880292697</v>
      </c>
      <c r="AY11" s="17">
        <v>0.29720686282834402</v>
      </c>
      <c r="AZ11" s="17">
        <v>0.21313199875390099</v>
      </c>
      <c r="BA11" s="17">
        <v>0.196374324738323</v>
      </c>
      <c r="BB11" s="17"/>
      <c r="BC11" s="17">
        <v>0.212950296466417</v>
      </c>
      <c r="BD11" s="17"/>
      <c r="BE11" s="17">
        <v>0.264131524549992</v>
      </c>
      <c r="BF11" s="17">
        <v>0.28747910152085698</v>
      </c>
      <c r="BG11" s="17">
        <v>0.269808623404652</v>
      </c>
      <c r="BH11" s="17">
        <v>0.215296417760692</v>
      </c>
      <c r="BI11" s="17"/>
      <c r="BJ11" s="17">
        <v>0.25709517268265802</v>
      </c>
      <c r="BK11" s="17"/>
      <c r="BL11" s="17">
        <v>0.28680479594838798</v>
      </c>
      <c r="BM11" s="17"/>
      <c r="BN11" s="17">
        <v>0.23543492963389301</v>
      </c>
      <c r="BO11" s="17"/>
      <c r="BP11" s="17">
        <v>0.24215531276497301</v>
      </c>
      <c r="BQ11" s="17">
        <v>0.29253459691591799</v>
      </c>
    </row>
    <row r="12" spans="2:69" ht="29" x14ac:dyDescent="0.35">
      <c r="B12" s="18" t="s">
        <v>509</v>
      </c>
      <c r="C12" s="17">
        <v>0.34717925641609099</v>
      </c>
      <c r="D12" s="17">
        <v>0.28268653414067602</v>
      </c>
      <c r="E12" s="17">
        <v>0.39887698034445801</v>
      </c>
      <c r="F12" s="17"/>
      <c r="G12" s="17">
        <v>0.36389449610619501</v>
      </c>
      <c r="H12" s="17">
        <v>0.38690243879716102</v>
      </c>
      <c r="I12" s="17">
        <v>0.39653960199699001</v>
      </c>
      <c r="J12" s="17">
        <v>0.237942111311986</v>
      </c>
      <c r="K12" s="17">
        <v>0.27882644100864501</v>
      </c>
      <c r="L12" s="17"/>
      <c r="M12" s="17">
        <v>0.30091741076731798</v>
      </c>
      <c r="N12" s="17">
        <v>0.36819994248287302</v>
      </c>
      <c r="O12" s="17">
        <v>0.30794961029932399</v>
      </c>
      <c r="P12" s="17">
        <v>0.37348282768443097</v>
      </c>
      <c r="Q12" s="17">
        <v>0.34633758315688701</v>
      </c>
      <c r="R12" s="17"/>
      <c r="S12" s="17">
        <v>0.387819755705342</v>
      </c>
      <c r="T12" s="17">
        <v>0.33467374165872099</v>
      </c>
      <c r="U12" s="17">
        <v>0.35691789031079302</v>
      </c>
      <c r="V12" s="17">
        <v>0.28656825277231102</v>
      </c>
      <c r="W12" s="17"/>
      <c r="X12" s="17">
        <v>0.34356420813155097</v>
      </c>
      <c r="Y12" s="17">
        <v>0.424954365774944</v>
      </c>
      <c r="Z12" s="17">
        <v>0.28065314055245799</v>
      </c>
      <c r="AA12" s="17"/>
      <c r="AB12" s="17">
        <v>0.39404241188146999</v>
      </c>
      <c r="AC12" s="17">
        <v>0.249775010008215</v>
      </c>
      <c r="AD12" s="17"/>
      <c r="AE12" s="17">
        <v>0.351941096930727</v>
      </c>
      <c r="AF12" s="17">
        <v>0.34650611500406697</v>
      </c>
      <c r="AG12" s="17"/>
      <c r="AH12" s="17">
        <v>0.34467966371624198</v>
      </c>
      <c r="AI12" s="17">
        <v>0.41944211801138598</v>
      </c>
      <c r="AJ12" s="17"/>
      <c r="AK12" s="17">
        <v>0.31754631936594502</v>
      </c>
      <c r="AL12" s="17">
        <v>0.32725007863856498</v>
      </c>
      <c r="AM12" s="17">
        <v>0.36176850238291602</v>
      </c>
      <c r="AN12" s="17">
        <v>0.38220830711263998</v>
      </c>
      <c r="AO12" s="17">
        <v>0.32043254555689898</v>
      </c>
      <c r="AP12" s="17"/>
      <c r="AQ12" s="17">
        <v>0.301802290192069</v>
      </c>
      <c r="AR12" s="17">
        <v>0.35948980146917398</v>
      </c>
      <c r="AS12" s="17"/>
      <c r="AT12" s="17">
        <v>0.32458453580554902</v>
      </c>
      <c r="AU12" s="17">
        <v>0.35892970716137501</v>
      </c>
      <c r="AV12" s="17"/>
      <c r="AW12" s="17">
        <v>0.42407334316581502</v>
      </c>
      <c r="AX12" s="17">
        <v>0.35667185724767198</v>
      </c>
      <c r="AY12" s="17">
        <v>0.28018088980119699</v>
      </c>
      <c r="AZ12" s="17">
        <v>0.33875964118505397</v>
      </c>
      <c r="BA12" s="17">
        <v>0.421663752020904</v>
      </c>
      <c r="BB12" s="17"/>
      <c r="BC12" s="17">
        <v>0.389785723094077</v>
      </c>
      <c r="BD12" s="17"/>
      <c r="BE12" s="17">
        <v>0.35651683774120901</v>
      </c>
      <c r="BF12" s="17">
        <v>0.22297070056004201</v>
      </c>
      <c r="BG12" s="17">
        <v>0.35066687175461397</v>
      </c>
      <c r="BH12" s="17">
        <v>0.40764554798253999</v>
      </c>
      <c r="BI12" s="17"/>
      <c r="BJ12" s="17">
        <v>0.34792469581700602</v>
      </c>
      <c r="BK12" s="17"/>
      <c r="BL12" s="17">
        <v>0.33284246550045499</v>
      </c>
      <c r="BM12" s="17"/>
      <c r="BN12" s="17">
        <v>0.28605655282822301</v>
      </c>
      <c r="BO12" s="17"/>
      <c r="BP12" s="17">
        <v>0.365472237674622</v>
      </c>
      <c r="BQ12" s="17">
        <v>0.233444338093203</v>
      </c>
    </row>
    <row r="13" spans="2:69" ht="29" x14ac:dyDescent="0.35">
      <c r="B13" s="18" t="s">
        <v>510</v>
      </c>
      <c r="C13" s="17">
        <v>4.8806607938717397E-2</v>
      </c>
      <c r="D13" s="17">
        <v>5.8132687320506603E-2</v>
      </c>
      <c r="E13" s="17">
        <v>4.1242020607697397E-2</v>
      </c>
      <c r="F13" s="17"/>
      <c r="G13" s="17">
        <v>4.0912624095146601E-2</v>
      </c>
      <c r="H13" s="17">
        <v>6.6728766453076793E-2</v>
      </c>
      <c r="I13" s="17">
        <v>4.6456822913020397E-2</v>
      </c>
      <c r="J13" s="17">
        <v>6.57287671016826E-2</v>
      </c>
      <c r="K13" s="17">
        <v>1.78634287749798E-2</v>
      </c>
      <c r="L13" s="17"/>
      <c r="M13" s="17">
        <v>4.5281565805289803E-2</v>
      </c>
      <c r="N13" s="17">
        <v>5.0382427503516902E-2</v>
      </c>
      <c r="O13" s="17">
        <v>4.8000906428905601E-2</v>
      </c>
      <c r="P13" s="17">
        <v>4.69655347442757E-2</v>
      </c>
      <c r="Q13" s="17">
        <v>4.9374663025847802E-2</v>
      </c>
      <c r="R13" s="17"/>
      <c r="S13" s="17">
        <v>3.8430669911169599E-2</v>
      </c>
      <c r="T13" s="17">
        <v>7.5792727131723497E-2</v>
      </c>
      <c r="U13" s="17">
        <v>4.7259842883100298E-2</v>
      </c>
      <c r="V13" s="17">
        <v>4.7915476933010501E-2</v>
      </c>
      <c r="W13" s="17"/>
      <c r="X13" s="17">
        <v>5.2616187442610797E-2</v>
      </c>
      <c r="Y13" s="17">
        <v>4.1494222621529797E-2</v>
      </c>
      <c r="Z13" s="17">
        <v>3.0328074694453901E-2</v>
      </c>
      <c r="AA13" s="17"/>
      <c r="AB13" s="17">
        <v>5.0417627006428899E-2</v>
      </c>
      <c r="AC13" s="17">
        <v>4.5458133072250398E-2</v>
      </c>
      <c r="AD13" s="17"/>
      <c r="AE13" s="17">
        <v>2.2393325411992099E-2</v>
      </c>
      <c r="AF13" s="17">
        <v>5.4239266988272597E-2</v>
      </c>
      <c r="AG13" s="17"/>
      <c r="AH13" s="17">
        <v>4.6562482932459501E-2</v>
      </c>
      <c r="AI13" s="17">
        <v>5.98202347953962E-2</v>
      </c>
      <c r="AJ13" s="17"/>
      <c r="AK13" s="17">
        <v>2.0920274487145601E-2</v>
      </c>
      <c r="AL13" s="17">
        <v>4.3230503713906299E-2</v>
      </c>
      <c r="AM13" s="17">
        <v>5.9049066330442497E-2</v>
      </c>
      <c r="AN13" s="17">
        <v>5.33851531788333E-2</v>
      </c>
      <c r="AO13" s="17">
        <v>5.0688720787077701E-2</v>
      </c>
      <c r="AP13" s="17"/>
      <c r="AQ13" s="17">
        <v>6.8451048781072693E-2</v>
      </c>
      <c r="AR13" s="17">
        <v>4.3477168926895099E-2</v>
      </c>
      <c r="AS13" s="17"/>
      <c r="AT13" s="17">
        <v>5.2145995915000402E-2</v>
      </c>
      <c r="AU13" s="17">
        <v>4.7209904823596098E-2</v>
      </c>
      <c r="AV13" s="17"/>
      <c r="AW13" s="17">
        <v>6.8860669115289902E-2</v>
      </c>
      <c r="AX13" s="17">
        <v>4.8271915226601597E-2</v>
      </c>
      <c r="AY13" s="17">
        <v>4.0653231179855601E-2</v>
      </c>
      <c r="AZ13" s="17">
        <v>6.1518587923488202E-2</v>
      </c>
      <c r="BA13" s="17">
        <v>5.9402809974742003E-2</v>
      </c>
      <c r="BB13" s="17"/>
      <c r="BC13" s="17">
        <v>5.1818767298085003E-2</v>
      </c>
      <c r="BD13" s="17"/>
      <c r="BE13" s="17">
        <v>4.3715234900081598E-2</v>
      </c>
      <c r="BF13" s="17">
        <v>3.10877338742243E-2</v>
      </c>
      <c r="BG13" s="17">
        <v>4.9878224255092397E-2</v>
      </c>
      <c r="BH13" s="17">
        <v>5.1688974620275399E-2</v>
      </c>
      <c r="BI13" s="17"/>
      <c r="BJ13" s="17">
        <v>5.0578223690003997E-2</v>
      </c>
      <c r="BK13" s="17"/>
      <c r="BL13" s="17">
        <v>5.6725045040465501E-2</v>
      </c>
      <c r="BM13" s="17"/>
      <c r="BN13" s="17">
        <v>4.95104824957786E-2</v>
      </c>
      <c r="BO13" s="17"/>
      <c r="BP13" s="17">
        <v>4.5529534651565097E-2</v>
      </c>
      <c r="BQ13" s="17">
        <v>5.7543750562915601E-2</v>
      </c>
    </row>
    <row r="14" spans="2:69" x14ac:dyDescent="0.35">
      <c r="B14" s="18" t="s">
        <v>141</v>
      </c>
      <c r="C14" s="19">
        <v>3.97539484489184E-2</v>
      </c>
      <c r="D14" s="19">
        <v>3.3106090788061301E-2</v>
      </c>
      <c r="E14" s="19">
        <v>4.5291269778677097E-2</v>
      </c>
      <c r="F14" s="19"/>
      <c r="G14" s="19">
        <v>4.5544200976449602E-2</v>
      </c>
      <c r="H14" s="19">
        <v>4.8310327913830803E-2</v>
      </c>
      <c r="I14" s="19">
        <v>2.2833426772572898E-2</v>
      </c>
      <c r="J14" s="19">
        <v>5.4505933100437699E-2</v>
      </c>
      <c r="K14" s="19">
        <v>2.45494312238905E-2</v>
      </c>
      <c r="L14" s="19"/>
      <c r="M14" s="19">
        <v>6.1889386573900203E-2</v>
      </c>
      <c r="N14" s="19">
        <v>4.0645085470028E-2</v>
      </c>
      <c r="O14" s="19">
        <v>3.0814243495219301E-2</v>
      </c>
      <c r="P14" s="19">
        <v>3.9321239650787397E-2</v>
      </c>
      <c r="Q14" s="19">
        <v>3.7130979163357898E-2</v>
      </c>
      <c r="R14" s="19"/>
      <c r="S14" s="19">
        <v>1.7585131454593401E-2</v>
      </c>
      <c r="T14" s="19">
        <v>8.2354170388345305E-2</v>
      </c>
      <c r="U14" s="19">
        <v>1.9499357388217502E-2</v>
      </c>
      <c r="V14" s="19">
        <v>3.4536090820137498E-2</v>
      </c>
      <c r="W14" s="19"/>
      <c r="X14" s="19">
        <v>4.2623113735979198E-2</v>
      </c>
      <c r="Y14" s="19">
        <v>3.5798447908441097E-2</v>
      </c>
      <c r="Z14" s="19">
        <v>2.3995436013287401E-2</v>
      </c>
      <c r="AA14" s="19"/>
      <c r="AB14" s="19">
        <v>4.0138621723422599E-2</v>
      </c>
      <c r="AC14" s="19">
        <v>3.8954411797059801E-2</v>
      </c>
      <c r="AD14" s="19"/>
      <c r="AE14" s="19">
        <v>2.8688897132588299E-2</v>
      </c>
      <c r="AF14" s="19">
        <v>4.2046409507487698E-2</v>
      </c>
      <c r="AG14" s="19"/>
      <c r="AH14" s="19">
        <v>4.6562167642395402E-2</v>
      </c>
      <c r="AI14" s="19">
        <v>2.5169518394630799E-2</v>
      </c>
      <c r="AJ14" s="19"/>
      <c r="AK14" s="19">
        <v>1.5136042475480199E-2</v>
      </c>
      <c r="AL14" s="19">
        <v>6.4647933558157497E-2</v>
      </c>
      <c r="AM14" s="19">
        <v>4.32708050449628E-2</v>
      </c>
      <c r="AN14" s="19">
        <v>6.7268808416013201E-3</v>
      </c>
      <c r="AO14" s="19">
        <v>3.4168651807919101E-2</v>
      </c>
      <c r="AP14" s="19"/>
      <c r="AQ14" s="19">
        <v>4.3851653557524801E-2</v>
      </c>
      <c r="AR14" s="19">
        <v>3.8642261451054698E-2</v>
      </c>
      <c r="AS14" s="19"/>
      <c r="AT14" s="19">
        <v>4.2444679995172901E-2</v>
      </c>
      <c r="AU14" s="19">
        <v>3.7174163212443302E-2</v>
      </c>
      <c r="AV14" s="19"/>
      <c r="AW14" s="19">
        <v>1.7427821982609299E-2</v>
      </c>
      <c r="AX14" s="19">
        <v>4.07991717644633E-2</v>
      </c>
      <c r="AY14" s="19">
        <v>5.0990505161613298E-2</v>
      </c>
      <c r="AZ14" s="19">
        <v>3.3777161157412E-2</v>
      </c>
      <c r="BA14" s="19">
        <v>2.25815999060116E-2</v>
      </c>
      <c r="BB14" s="19"/>
      <c r="BC14" s="19">
        <v>3.2513721759619703E-2</v>
      </c>
      <c r="BD14" s="19"/>
      <c r="BE14" s="19">
        <v>4.1755511961676199E-2</v>
      </c>
      <c r="BF14" s="19">
        <v>2.6053919339594798E-2</v>
      </c>
      <c r="BG14" s="19">
        <v>2.8201935919537999E-2</v>
      </c>
      <c r="BH14" s="19">
        <v>2.2914538222961699E-2</v>
      </c>
      <c r="BI14" s="19"/>
      <c r="BJ14" s="19">
        <v>4.3569427462422199E-2</v>
      </c>
      <c r="BK14" s="19"/>
      <c r="BL14" s="19">
        <v>5.1465285922470197E-2</v>
      </c>
      <c r="BM14" s="19"/>
      <c r="BN14" s="19">
        <v>3.4605568452393799E-2</v>
      </c>
      <c r="BO14" s="19"/>
      <c r="BP14" s="19">
        <v>3.7228455977772898E-2</v>
      </c>
      <c r="BQ14" s="19">
        <v>5.15089467351686E-2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533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927</v>
      </c>
      <c r="D7" s="10">
        <v>495</v>
      </c>
      <c r="E7" s="10">
        <v>431</v>
      </c>
      <c r="F7" s="10"/>
      <c r="G7" s="10">
        <v>283</v>
      </c>
      <c r="H7" s="10">
        <v>232</v>
      </c>
      <c r="I7" s="10">
        <v>179</v>
      </c>
      <c r="J7" s="10">
        <v>148</v>
      </c>
      <c r="K7" s="10">
        <v>85</v>
      </c>
      <c r="L7" s="10"/>
      <c r="M7" s="10">
        <v>85</v>
      </c>
      <c r="N7" s="10">
        <v>357</v>
      </c>
      <c r="O7" s="10">
        <v>174</v>
      </c>
      <c r="P7" s="10">
        <v>130</v>
      </c>
      <c r="Q7" s="10">
        <v>181</v>
      </c>
      <c r="R7" s="10"/>
      <c r="S7" s="10">
        <v>184</v>
      </c>
      <c r="T7" s="10">
        <v>200</v>
      </c>
      <c r="U7" s="10">
        <v>150</v>
      </c>
      <c r="V7" s="10">
        <v>239</v>
      </c>
      <c r="W7" s="10"/>
      <c r="X7" s="10">
        <v>732</v>
      </c>
      <c r="Y7" s="10">
        <v>113</v>
      </c>
      <c r="Z7" s="10">
        <v>82</v>
      </c>
      <c r="AA7" s="10"/>
      <c r="AB7" s="10">
        <v>642</v>
      </c>
      <c r="AC7" s="10">
        <v>285</v>
      </c>
      <c r="AD7" s="10"/>
      <c r="AE7" s="10">
        <v>168</v>
      </c>
      <c r="AF7" s="10">
        <v>758</v>
      </c>
      <c r="AG7" s="10"/>
      <c r="AH7" s="10">
        <v>730</v>
      </c>
      <c r="AI7" s="10">
        <v>138</v>
      </c>
      <c r="AJ7" s="10"/>
      <c r="AK7" s="10">
        <v>93</v>
      </c>
      <c r="AL7" s="10">
        <v>272</v>
      </c>
      <c r="AM7" s="10">
        <v>333</v>
      </c>
      <c r="AN7" s="10">
        <v>158</v>
      </c>
      <c r="AO7" s="10">
        <v>71</v>
      </c>
      <c r="AP7" s="10"/>
      <c r="AQ7" s="10">
        <v>212</v>
      </c>
      <c r="AR7" s="10">
        <v>715</v>
      </c>
      <c r="AS7" s="10"/>
      <c r="AT7" s="10">
        <v>309</v>
      </c>
      <c r="AU7" s="10">
        <v>598</v>
      </c>
      <c r="AV7" s="10"/>
      <c r="AW7" s="10">
        <v>71</v>
      </c>
      <c r="AX7" s="10">
        <v>364</v>
      </c>
      <c r="AY7" s="10">
        <v>198</v>
      </c>
      <c r="AZ7" s="10">
        <v>102</v>
      </c>
      <c r="BA7" s="10">
        <v>105</v>
      </c>
      <c r="BB7" s="10"/>
      <c r="BC7" s="10">
        <v>269</v>
      </c>
      <c r="BD7" s="10"/>
      <c r="BE7" s="10">
        <v>316</v>
      </c>
      <c r="BF7" s="10">
        <v>113</v>
      </c>
      <c r="BG7" s="10">
        <v>109</v>
      </c>
      <c r="BH7" s="10">
        <v>194</v>
      </c>
      <c r="BI7" s="10"/>
      <c r="BJ7" s="10">
        <v>806</v>
      </c>
      <c r="BK7" s="10"/>
      <c r="BL7" s="10">
        <v>527</v>
      </c>
      <c r="BM7" s="10"/>
      <c r="BN7" s="10">
        <v>201</v>
      </c>
      <c r="BO7" s="10"/>
      <c r="BP7" s="10">
        <v>761</v>
      </c>
      <c r="BQ7" s="10">
        <v>147</v>
      </c>
    </row>
    <row r="8" spans="2:69" ht="30" customHeight="1" x14ac:dyDescent="0.35">
      <c r="B8" s="11" t="s">
        <v>20</v>
      </c>
      <c r="C8" s="11">
        <v>931</v>
      </c>
      <c r="D8" s="11">
        <v>419</v>
      </c>
      <c r="E8" s="11">
        <v>511</v>
      </c>
      <c r="F8" s="11"/>
      <c r="G8" s="11">
        <v>246</v>
      </c>
      <c r="H8" s="11">
        <v>226</v>
      </c>
      <c r="I8" s="11">
        <v>201</v>
      </c>
      <c r="J8" s="11">
        <v>132</v>
      </c>
      <c r="K8" s="11">
        <v>125</v>
      </c>
      <c r="L8" s="11"/>
      <c r="M8" s="11">
        <v>82</v>
      </c>
      <c r="N8" s="11">
        <v>371</v>
      </c>
      <c r="O8" s="11">
        <v>186</v>
      </c>
      <c r="P8" s="11">
        <v>130</v>
      </c>
      <c r="Q8" s="11">
        <v>162</v>
      </c>
      <c r="R8" s="11"/>
      <c r="S8" s="11">
        <v>198</v>
      </c>
      <c r="T8" s="11">
        <v>206</v>
      </c>
      <c r="U8" s="11">
        <v>152</v>
      </c>
      <c r="V8" s="11">
        <v>224</v>
      </c>
      <c r="W8" s="11"/>
      <c r="X8" s="11">
        <v>712</v>
      </c>
      <c r="Y8" s="11">
        <v>119</v>
      </c>
      <c r="Z8" s="11">
        <v>100</v>
      </c>
      <c r="AA8" s="11"/>
      <c r="AB8" s="11">
        <v>628</v>
      </c>
      <c r="AC8" s="11">
        <v>302</v>
      </c>
      <c r="AD8" s="11"/>
      <c r="AE8" s="11">
        <v>158</v>
      </c>
      <c r="AF8" s="11">
        <v>772</v>
      </c>
      <c r="AG8" s="11"/>
      <c r="AH8" s="11">
        <v>722</v>
      </c>
      <c r="AI8" s="11">
        <v>134</v>
      </c>
      <c r="AJ8" s="11"/>
      <c r="AK8" s="11">
        <v>98</v>
      </c>
      <c r="AL8" s="11">
        <v>272</v>
      </c>
      <c r="AM8" s="11">
        <v>333</v>
      </c>
      <c r="AN8" s="11">
        <v>155</v>
      </c>
      <c r="AO8" s="11">
        <v>73</v>
      </c>
      <c r="AP8" s="11"/>
      <c r="AQ8" s="11">
        <v>199</v>
      </c>
      <c r="AR8" s="11">
        <v>732</v>
      </c>
      <c r="AS8" s="11"/>
      <c r="AT8" s="11">
        <v>292</v>
      </c>
      <c r="AU8" s="11">
        <v>619</v>
      </c>
      <c r="AV8" s="11"/>
      <c r="AW8" s="11">
        <v>68</v>
      </c>
      <c r="AX8" s="11">
        <v>366</v>
      </c>
      <c r="AY8" s="11">
        <v>200</v>
      </c>
      <c r="AZ8" s="11">
        <v>106</v>
      </c>
      <c r="BA8" s="11">
        <v>100</v>
      </c>
      <c r="BB8" s="11"/>
      <c r="BC8" s="11">
        <v>262</v>
      </c>
      <c r="BD8" s="11"/>
      <c r="BE8" s="11">
        <v>317</v>
      </c>
      <c r="BF8" s="11">
        <v>117</v>
      </c>
      <c r="BG8" s="11">
        <v>116</v>
      </c>
      <c r="BH8" s="11">
        <v>185</v>
      </c>
      <c r="BI8" s="11"/>
      <c r="BJ8" s="11">
        <v>809</v>
      </c>
      <c r="BK8" s="11"/>
      <c r="BL8" s="11">
        <v>519</v>
      </c>
      <c r="BM8" s="11"/>
      <c r="BN8" s="11">
        <v>199</v>
      </c>
      <c r="BO8" s="11"/>
      <c r="BP8" s="11">
        <v>771</v>
      </c>
      <c r="BQ8" s="11">
        <v>140</v>
      </c>
    </row>
    <row r="9" spans="2:69" ht="29" x14ac:dyDescent="0.35">
      <c r="B9" s="18" t="s">
        <v>506</v>
      </c>
      <c r="C9" s="17">
        <v>6.9061625790814804E-2</v>
      </c>
      <c r="D9" s="17">
        <v>8.9299403544554304E-2</v>
      </c>
      <c r="E9" s="17">
        <v>5.0628128197458898E-2</v>
      </c>
      <c r="F9" s="17"/>
      <c r="G9" s="17">
        <v>6.7299385363651806E-2</v>
      </c>
      <c r="H9" s="17">
        <v>4.1755752176128598E-2</v>
      </c>
      <c r="I9" s="17">
        <v>4.8604159204135099E-2</v>
      </c>
      <c r="J9" s="17">
        <v>5.2735896677016197E-2</v>
      </c>
      <c r="K9" s="17">
        <v>0.17196967553878501</v>
      </c>
      <c r="L9" s="17"/>
      <c r="M9" s="17">
        <v>5.4898020077566702E-2</v>
      </c>
      <c r="N9" s="17">
        <v>6.0023230171335297E-2</v>
      </c>
      <c r="O9" s="17">
        <v>6.5863864399633806E-2</v>
      </c>
      <c r="P9" s="17">
        <v>8.2593553265784506E-2</v>
      </c>
      <c r="Q9" s="17">
        <v>8.9735273965453305E-2</v>
      </c>
      <c r="R9" s="17"/>
      <c r="S9" s="17">
        <v>9.3973308247023296E-2</v>
      </c>
      <c r="T9" s="17">
        <v>3.3161399003439299E-2</v>
      </c>
      <c r="U9" s="17">
        <v>9.7777691770042197E-2</v>
      </c>
      <c r="V9" s="17">
        <v>4.89381867087747E-2</v>
      </c>
      <c r="W9" s="17"/>
      <c r="X9" s="17">
        <v>6.1256162053010599E-2</v>
      </c>
      <c r="Y9" s="17">
        <v>5.2986764310610203E-2</v>
      </c>
      <c r="Z9" s="17">
        <v>0.143777927642809</v>
      </c>
      <c r="AA9" s="17"/>
      <c r="AB9" s="17">
        <v>5.4373833314153699E-2</v>
      </c>
      <c r="AC9" s="17">
        <v>9.9589944752207699E-2</v>
      </c>
      <c r="AD9" s="17"/>
      <c r="AE9" s="17">
        <v>0.10557783306344</v>
      </c>
      <c r="AF9" s="17">
        <v>6.0808117122222699E-2</v>
      </c>
      <c r="AG9" s="17"/>
      <c r="AH9" s="17">
        <v>4.2275271732069797E-2</v>
      </c>
      <c r="AI9" s="17">
        <v>0.122541965379818</v>
      </c>
      <c r="AJ9" s="17"/>
      <c r="AK9" s="17">
        <v>0.18837781988895599</v>
      </c>
      <c r="AL9" s="17">
        <v>8.06049961762767E-2</v>
      </c>
      <c r="AM9" s="17">
        <v>4.9045355353545698E-2</v>
      </c>
      <c r="AN9" s="17">
        <v>3.45728295030793E-2</v>
      </c>
      <c r="AO9" s="17">
        <v>2.9760288468708901E-2</v>
      </c>
      <c r="AP9" s="17"/>
      <c r="AQ9" s="17">
        <v>5.80397047630207E-2</v>
      </c>
      <c r="AR9" s="17">
        <v>7.20518180992719E-2</v>
      </c>
      <c r="AS9" s="17"/>
      <c r="AT9" s="17">
        <v>5.7954149585994097E-2</v>
      </c>
      <c r="AU9" s="17">
        <v>7.2877435438918295E-2</v>
      </c>
      <c r="AV9" s="17"/>
      <c r="AW9" s="17">
        <v>7.6814247541110103E-2</v>
      </c>
      <c r="AX9" s="17">
        <v>4.96222991736118E-2</v>
      </c>
      <c r="AY9" s="17">
        <v>9.7913890540553897E-2</v>
      </c>
      <c r="AZ9" s="17">
        <v>3.7788359319939402E-2</v>
      </c>
      <c r="BA9" s="17">
        <v>8.6236569430589993E-2</v>
      </c>
      <c r="BB9" s="17"/>
      <c r="BC9" s="17">
        <v>8.6618502582645696E-2</v>
      </c>
      <c r="BD9" s="17"/>
      <c r="BE9" s="17">
        <v>3.9684129962409498E-2</v>
      </c>
      <c r="BF9" s="17">
        <v>0.13793897080803599</v>
      </c>
      <c r="BG9" s="17">
        <v>3.59839650735495E-2</v>
      </c>
      <c r="BH9" s="17">
        <v>7.4455253166878996E-2</v>
      </c>
      <c r="BI9" s="17"/>
      <c r="BJ9" s="17">
        <v>5.8426612811693299E-2</v>
      </c>
      <c r="BK9" s="17"/>
      <c r="BL9" s="17">
        <v>4.5648226844048401E-2</v>
      </c>
      <c r="BM9" s="17"/>
      <c r="BN9" s="17">
        <v>6.2505482458888206E-2</v>
      </c>
      <c r="BO9" s="17"/>
      <c r="BP9" s="17">
        <v>7.3483876071952905E-2</v>
      </c>
      <c r="BQ9" s="17">
        <v>5.4621862752742001E-2</v>
      </c>
    </row>
    <row r="10" spans="2:69" ht="29" x14ac:dyDescent="0.35">
      <c r="B10" s="18" t="s">
        <v>507</v>
      </c>
      <c r="C10" s="17">
        <v>0.14870726759384501</v>
      </c>
      <c r="D10" s="17">
        <v>0.166667993273236</v>
      </c>
      <c r="E10" s="17">
        <v>0.13424542559423899</v>
      </c>
      <c r="F10" s="17"/>
      <c r="G10" s="17">
        <v>0.121001917974688</v>
      </c>
      <c r="H10" s="17">
        <v>0.13326953274977199</v>
      </c>
      <c r="I10" s="17">
        <v>0.146420039346423</v>
      </c>
      <c r="J10" s="17">
        <v>0.133636993774681</v>
      </c>
      <c r="K10" s="17">
        <v>0.250631875107928</v>
      </c>
      <c r="L10" s="17"/>
      <c r="M10" s="17">
        <v>0.139527355669021</v>
      </c>
      <c r="N10" s="17">
        <v>0.14914940256050799</v>
      </c>
      <c r="O10" s="17">
        <v>0.18411623434961899</v>
      </c>
      <c r="P10" s="17">
        <v>0.12568069211720601</v>
      </c>
      <c r="Q10" s="17">
        <v>0.130174709073375</v>
      </c>
      <c r="R10" s="17"/>
      <c r="S10" s="17">
        <v>8.8613796831174804E-2</v>
      </c>
      <c r="T10" s="17">
        <v>0.16603968321224599</v>
      </c>
      <c r="U10" s="17">
        <v>0.14870930136642299</v>
      </c>
      <c r="V10" s="17">
        <v>0.18346343563963399</v>
      </c>
      <c r="W10" s="17"/>
      <c r="X10" s="17">
        <v>0.15135493895653199</v>
      </c>
      <c r="Y10" s="17">
        <v>0.11033284966337301</v>
      </c>
      <c r="Z10" s="17">
        <v>0.17537249993127599</v>
      </c>
      <c r="AA10" s="17"/>
      <c r="AB10" s="17">
        <v>0.12929817152305301</v>
      </c>
      <c r="AC10" s="17">
        <v>0.18904873323907201</v>
      </c>
      <c r="AD10" s="17"/>
      <c r="AE10" s="17">
        <v>0.18770358243756499</v>
      </c>
      <c r="AF10" s="17">
        <v>0.14087647961056499</v>
      </c>
      <c r="AG10" s="17"/>
      <c r="AH10" s="17">
        <v>0.156208159223375</v>
      </c>
      <c r="AI10" s="17">
        <v>7.7273522312937201E-2</v>
      </c>
      <c r="AJ10" s="17"/>
      <c r="AK10" s="17">
        <v>0.12124351631769099</v>
      </c>
      <c r="AL10" s="17">
        <v>0.14384005538772399</v>
      </c>
      <c r="AM10" s="17">
        <v>0.175663095645189</v>
      </c>
      <c r="AN10" s="17">
        <v>0.148472759293065</v>
      </c>
      <c r="AO10" s="17">
        <v>8.12116042764362E-2</v>
      </c>
      <c r="AP10" s="17"/>
      <c r="AQ10" s="17">
        <v>0.11044057319517001</v>
      </c>
      <c r="AR10" s="17">
        <v>0.15908883129516799</v>
      </c>
      <c r="AS10" s="17"/>
      <c r="AT10" s="17">
        <v>0.126678865501681</v>
      </c>
      <c r="AU10" s="17">
        <v>0.16064900892812201</v>
      </c>
      <c r="AV10" s="17"/>
      <c r="AW10" s="17">
        <v>8.8843965043014297E-2</v>
      </c>
      <c r="AX10" s="17">
        <v>0.14795013390511699</v>
      </c>
      <c r="AY10" s="17">
        <v>0.192394655924463</v>
      </c>
      <c r="AZ10" s="17">
        <v>0.17226563767823999</v>
      </c>
      <c r="BA10" s="17">
        <v>9.6084343570800701E-2</v>
      </c>
      <c r="BB10" s="17"/>
      <c r="BC10" s="17">
        <v>0.112322725600479</v>
      </c>
      <c r="BD10" s="17"/>
      <c r="BE10" s="17">
        <v>0.14891259556602701</v>
      </c>
      <c r="BF10" s="17">
        <v>0.23999154620542901</v>
      </c>
      <c r="BG10" s="17">
        <v>0.13541145609038899</v>
      </c>
      <c r="BH10" s="17">
        <v>0.116587381948946</v>
      </c>
      <c r="BI10" s="17"/>
      <c r="BJ10" s="17">
        <v>0.14428266952006599</v>
      </c>
      <c r="BK10" s="17"/>
      <c r="BL10" s="17">
        <v>0.15057381414780799</v>
      </c>
      <c r="BM10" s="17"/>
      <c r="BN10" s="17">
        <v>0.196238404037647</v>
      </c>
      <c r="BO10" s="17"/>
      <c r="BP10" s="17">
        <v>0.13165608635774501</v>
      </c>
      <c r="BQ10" s="17">
        <v>0.23480837863783199</v>
      </c>
    </row>
    <row r="11" spans="2:69" ht="29" x14ac:dyDescent="0.35">
      <c r="B11" s="18" t="s">
        <v>508</v>
      </c>
      <c r="C11" s="17">
        <v>0.23608612593255399</v>
      </c>
      <c r="D11" s="17">
        <v>0.26609290527851098</v>
      </c>
      <c r="E11" s="17">
        <v>0.21190083833100301</v>
      </c>
      <c r="F11" s="17"/>
      <c r="G11" s="17">
        <v>0.229677187154153</v>
      </c>
      <c r="H11" s="17">
        <v>0.24837292551971901</v>
      </c>
      <c r="I11" s="17">
        <v>0.25839421943798402</v>
      </c>
      <c r="J11" s="17">
        <v>0.21198993461226601</v>
      </c>
      <c r="K11" s="17">
        <v>0.21612123359433499</v>
      </c>
      <c r="L11" s="17"/>
      <c r="M11" s="17">
        <v>0.198190508110693</v>
      </c>
      <c r="N11" s="17">
        <v>0.26114580282748401</v>
      </c>
      <c r="O11" s="17">
        <v>0.21906100134932999</v>
      </c>
      <c r="P11" s="17">
        <v>0.214069167612912</v>
      </c>
      <c r="Q11" s="17">
        <v>0.234974897714231</v>
      </c>
      <c r="R11" s="17"/>
      <c r="S11" s="17">
        <v>0.20790678327666301</v>
      </c>
      <c r="T11" s="17">
        <v>0.24573909608580399</v>
      </c>
      <c r="U11" s="17">
        <v>0.23257613500803301</v>
      </c>
      <c r="V11" s="17">
        <v>0.290171128294272</v>
      </c>
      <c r="W11" s="17"/>
      <c r="X11" s="17">
        <v>0.24638697601086099</v>
      </c>
      <c r="Y11" s="17">
        <v>0.18794564184768101</v>
      </c>
      <c r="Z11" s="17">
        <v>0.219785972693961</v>
      </c>
      <c r="AA11" s="17"/>
      <c r="AB11" s="17">
        <v>0.241104098299115</v>
      </c>
      <c r="AC11" s="17">
        <v>0.225656358410357</v>
      </c>
      <c r="AD11" s="17"/>
      <c r="AE11" s="17">
        <v>0.206137201626241</v>
      </c>
      <c r="AF11" s="17">
        <v>0.24240149939238501</v>
      </c>
      <c r="AG11" s="17"/>
      <c r="AH11" s="17">
        <v>0.245017160179931</v>
      </c>
      <c r="AI11" s="17">
        <v>0.23160327418054599</v>
      </c>
      <c r="AJ11" s="17"/>
      <c r="AK11" s="17">
        <v>0.195289525592691</v>
      </c>
      <c r="AL11" s="17">
        <v>0.23239590173907701</v>
      </c>
      <c r="AM11" s="17">
        <v>0.23051114063869199</v>
      </c>
      <c r="AN11" s="17">
        <v>0.23046667840214899</v>
      </c>
      <c r="AO11" s="17">
        <v>0.34228829924137799</v>
      </c>
      <c r="AP11" s="17"/>
      <c r="AQ11" s="17">
        <v>0.26164388357551299</v>
      </c>
      <c r="AR11" s="17">
        <v>0.229152433508822</v>
      </c>
      <c r="AS11" s="17"/>
      <c r="AT11" s="17">
        <v>0.24376287726634499</v>
      </c>
      <c r="AU11" s="17">
        <v>0.23160510129245901</v>
      </c>
      <c r="AV11" s="17"/>
      <c r="AW11" s="17">
        <v>0.22334502387703201</v>
      </c>
      <c r="AX11" s="17">
        <v>0.24198253217239801</v>
      </c>
      <c r="AY11" s="17">
        <v>0.213660809689804</v>
      </c>
      <c r="AZ11" s="17">
        <v>0.238540699103653</v>
      </c>
      <c r="BA11" s="17">
        <v>0.30786995568026199</v>
      </c>
      <c r="BB11" s="17"/>
      <c r="BC11" s="17">
        <v>0.24683263418625201</v>
      </c>
      <c r="BD11" s="17"/>
      <c r="BE11" s="17">
        <v>0.24842287580644501</v>
      </c>
      <c r="BF11" s="17">
        <v>0.216277435465075</v>
      </c>
      <c r="BG11" s="17">
        <v>0.27928630161957402</v>
      </c>
      <c r="BH11" s="17">
        <v>0.21875210859844799</v>
      </c>
      <c r="BI11" s="17"/>
      <c r="BJ11" s="17">
        <v>0.2334902802978</v>
      </c>
      <c r="BK11" s="17"/>
      <c r="BL11" s="17">
        <v>0.244293491895099</v>
      </c>
      <c r="BM11" s="17"/>
      <c r="BN11" s="17">
        <v>0.24035002399473299</v>
      </c>
      <c r="BO11" s="17"/>
      <c r="BP11" s="17">
        <v>0.228846597251393</v>
      </c>
      <c r="BQ11" s="17">
        <v>0.26483322775183399</v>
      </c>
    </row>
    <row r="12" spans="2:69" ht="29" x14ac:dyDescent="0.35">
      <c r="B12" s="18" t="s">
        <v>509</v>
      </c>
      <c r="C12" s="17">
        <v>0.38638520340862398</v>
      </c>
      <c r="D12" s="17">
        <v>0.34380214780076401</v>
      </c>
      <c r="E12" s="17">
        <v>0.42211111213987901</v>
      </c>
      <c r="F12" s="17"/>
      <c r="G12" s="17">
        <v>0.42176137518801998</v>
      </c>
      <c r="H12" s="17">
        <v>0.43219067378529002</v>
      </c>
      <c r="I12" s="17">
        <v>0.38041047501782799</v>
      </c>
      <c r="J12" s="17">
        <v>0.354120761491098</v>
      </c>
      <c r="K12" s="17">
        <v>0.27796535562819702</v>
      </c>
      <c r="L12" s="17"/>
      <c r="M12" s="17">
        <v>0.42983062003244599</v>
      </c>
      <c r="N12" s="17">
        <v>0.37580010225994698</v>
      </c>
      <c r="O12" s="17">
        <v>0.38674291996462001</v>
      </c>
      <c r="P12" s="17">
        <v>0.38833340257827897</v>
      </c>
      <c r="Q12" s="17">
        <v>0.38671332022899002</v>
      </c>
      <c r="R12" s="17"/>
      <c r="S12" s="17">
        <v>0.39829824580711898</v>
      </c>
      <c r="T12" s="17">
        <v>0.42232021495743799</v>
      </c>
      <c r="U12" s="17">
        <v>0.40187734256867702</v>
      </c>
      <c r="V12" s="17">
        <v>0.31041841879758802</v>
      </c>
      <c r="W12" s="17"/>
      <c r="X12" s="17">
        <v>0.36593902341791701</v>
      </c>
      <c r="Y12" s="17">
        <v>0.49530621897744498</v>
      </c>
      <c r="Z12" s="17">
        <v>0.40287698731781102</v>
      </c>
      <c r="AA12" s="17"/>
      <c r="AB12" s="17">
        <v>0.42112359439678199</v>
      </c>
      <c r="AC12" s="17">
        <v>0.314182067234337</v>
      </c>
      <c r="AD12" s="17"/>
      <c r="AE12" s="17">
        <v>0.362632013596906</v>
      </c>
      <c r="AF12" s="17">
        <v>0.39156540521373201</v>
      </c>
      <c r="AG12" s="17"/>
      <c r="AH12" s="17">
        <v>0.38012819785399998</v>
      </c>
      <c r="AI12" s="17">
        <v>0.436165405644658</v>
      </c>
      <c r="AJ12" s="17"/>
      <c r="AK12" s="17">
        <v>0.394215861626451</v>
      </c>
      <c r="AL12" s="17">
        <v>0.39468743745777601</v>
      </c>
      <c r="AM12" s="17">
        <v>0.388074899453976</v>
      </c>
      <c r="AN12" s="17">
        <v>0.386502776780839</v>
      </c>
      <c r="AO12" s="17">
        <v>0.33688895231294202</v>
      </c>
      <c r="AP12" s="17"/>
      <c r="AQ12" s="17">
        <v>0.42328588962604502</v>
      </c>
      <c r="AR12" s="17">
        <v>0.37637423092697903</v>
      </c>
      <c r="AS12" s="17"/>
      <c r="AT12" s="17">
        <v>0.40159203678458499</v>
      </c>
      <c r="AU12" s="17">
        <v>0.38258356684971501</v>
      </c>
      <c r="AV12" s="17"/>
      <c r="AW12" s="17">
        <v>0.42606687342615301</v>
      </c>
      <c r="AX12" s="17">
        <v>0.38054624921227898</v>
      </c>
      <c r="AY12" s="17">
        <v>0.38750886598006901</v>
      </c>
      <c r="AZ12" s="17">
        <v>0.40907069280052399</v>
      </c>
      <c r="BA12" s="17">
        <v>0.37495070114895401</v>
      </c>
      <c r="BB12" s="17"/>
      <c r="BC12" s="17">
        <v>0.424570494650856</v>
      </c>
      <c r="BD12" s="17"/>
      <c r="BE12" s="17">
        <v>0.38753233862619801</v>
      </c>
      <c r="BF12" s="17">
        <v>0.30595824503197999</v>
      </c>
      <c r="BG12" s="17">
        <v>0.434076666860918</v>
      </c>
      <c r="BH12" s="17">
        <v>0.44861153414264099</v>
      </c>
      <c r="BI12" s="17"/>
      <c r="BJ12" s="17">
        <v>0.402972424829385</v>
      </c>
      <c r="BK12" s="17"/>
      <c r="BL12" s="17">
        <v>0.39253410729357502</v>
      </c>
      <c r="BM12" s="17"/>
      <c r="BN12" s="17">
        <v>0.35365850430324097</v>
      </c>
      <c r="BO12" s="17"/>
      <c r="BP12" s="17">
        <v>0.41596062735401801</v>
      </c>
      <c r="BQ12" s="17">
        <v>0.23927875820772901</v>
      </c>
    </row>
    <row r="13" spans="2:69" ht="29" x14ac:dyDescent="0.35">
      <c r="B13" s="18" t="s">
        <v>510</v>
      </c>
      <c r="C13" s="17">
        <v>7.9807792479107395E-2</v>
      </c>
      <c r="D13" s="17">
        <v>8.24764581004339E-2</v>
      </c>
      <c r="E13" s="17">
        <v>7.7771338026043205E-2</v>
      </c>
      <c r="F13" s="17"/>
      <c r="G13" s="17">
        <v>9.0038793121620803E-2</v>
      </c>
      <c r="H13" s="17">
        <v>6.8876269886139305E-2</v>
      </c>
      <c r="I13" s="17">
        <v>7.9013830339569796E-2</v>
      </c>
      <c r="J13" s="17">
        <v>0.11599772648925399</v>
      </c>
      <c r="K13" s="17">
        <v>4.2412859998870303E-2</v>
      </c>
      <c r="L13" s="17"/>
      <c r="M13" s="17">
        <v>8.9900764493202098E-2</v>
      </c>
      <c r="N13" s="17">
        <v>7.3786459970604706E-2</v>
      </c>
      <c r="O13" s="17">
        <v>7.1323704745334102E-2</v>
      </c>
      <c r="P13" s="17">
        <v>8.8964366287405103E-2</v>
      </c>
      <c r="Q13" s="17">
        <v>9.0890531862030596E-2</v>
      </c>
      <c r="R13" s="17"/>
      <c r="S13" s="17">
        <v>0.104901587932735</v>
      </c>
      <c r="T13" s="17">
        <v>6.3677488137368607E-2</v>
      </c>
      <c r="U13" s="17">
        <v>6.5410882557305303E-2</v>
      </c>
      <c r="V13" s="17">
        <v>9.3148069466165606E-2</v>
      </c>
      <c r="W13" s="17"/>
      <c r="X13" s="17">
        <v>8.5107415719085602E-2</v>
      </c>
      <c r="Y13" s="17">
        <v>7.4970631131422896E-2</v>
      </c>
      <c r="Z13" s="17">
        <v>4.7770320792405598E-2</v>
      </c>
      <c r="AA13" s="17"/>
      <c r="AB13" s="17">
        <v>8.0444256943939405E-2</v>
      </c>
      <c r="AC13" s="17">
        <v>7.8484912255897404E-2</v>
      </c>
      <c r="AD13" s="17"/>
      <c r="AE13" s="17">
        <v>6.3492397101355194E-2</v>
      </c>
      <c r="AF13" s="17">
        <v>8.3206253202380606E-2</v>
      </c>
      <c r="AG13" s="17"/>
      <c r="AH13" s="17">
        <v>8.8933823978648296E-2</v>
      </c>
      <c r="AI13" s="17">
        <v>6.7299958830772902E-2</v>
      </c>
      <c r="AJ13" s="17"/>
      <c r="AK13" s="17">
        <v>6.0324899222272098E-2</v>
      </c>
      <c r="AL13" s="17">
        <v>7.2512545946241E-2</v>
      </c>
      <c r="AM13" s="17">
        <v>7.7897587856757003E-2</v>
      </c>
      <c r="AN13" s="17">
        <v>9.9684717397755099E-2</v>
      </c>
      <c r="AO13" s="17">
        <v>9.9826179334460696E-2</v>
      </c>
      <c r="AP13" s="17"/>
      <c r="AQ13" s="17">
        <v>6.0262916237669502E-2</v>
      </c>
      <c r="AR13" s="17">
        <v>8.5110220110326706E-2</v>
      </c>
      <c r="AS13" s="17"/>
      <c r="AT13" s="17">
        <v>6.9370317753441393E-2</v>
      </c>
      <c r="AU13" s="17">
        <v>8.38543633630911E-2</v>
      </c>
      <c r="AV13" s="17"/>
      <c r="AW13" s="17">
        <v>8.4367135080454306E-2</v>
      </c>
      <c r="AX13" s="17">
        <v>7.0839446778219795E-2</v>
      </c>
      <c r="AY13" s="17">
        <v>4.50919885112896E-2</v>
      </c>
      <c r="AZ13" s="17">
        <v>6.7212742929091199E-2</v>
      </c>
      <c r="BA13" s="17">
        <v>0.10347771579319801</v>
      </c>
      <c r="BB13" s="17"/>
      <c r="BC13" s="17">
        <v>7.5369532214696805E-2</v>
      </c>
      <c r="BD13" s="17"/>
      <c r="BE13" s="17">
        <v>7.4570788194784604E-2</v>
      </c>
      <c r="BF13" s="17">
        <v>4.3299594792576397E-2</v>
      </c>
      <c r="BG13" s="17">
        <v>7.4195687618680201E-2</v>
      </c>
      <c r="BH13" s="17">
        <v>9.6084077558368897E-2</v>
      </c>
      <c r="BI13" s="17"/>
      <c r="BJ13" s="17">
        <v>8.2321683631095197E-2</v>
      </c>
      <c r="BK13" s="17"/>
      <c r="BL13" s="17">
        <v>8.9601792027184698E-2</v>
      </c>
      <c r="BM13" s="17"/>
      <c r="BN13" s="17">
        <v>7.9312543379595202E-2</v>
      </c>
      <c r="BO13" s="17"/>
      <c r="BP13" s="17">
        <v>7.3993887580640794E-2</v>
      </c>
      <c r="BQ13" s="17">
        <v>0.11548065740232299</v>
      </c>
    </row>
    <row r="14" spans="2:69" x14ac:dyDescent="0.35">
      <c r="B14" s="18" t="s">
        <v>141</v>
      </c>
      <c r="C14" s="19">
        <v>7.9951984795054304E-2</v>
      </c>
      <c r="D14" s="19">
        <v>5.1661092002500499E-2</v>
      </c>
      <c r="E14" s="19">
        <v>0.103343157711377</v>
      </c>
      <c r="F14" s="19"/>
      <c r="G14" s="19">
        <v>7.0221341197867396E-2</v>
      </c>
      <c r="H14" s="19">
        <v>7.5534845882950299E-2</v>
      </c>
      <c r="I14" s="19">
        <v>8.7157276654059604E-2</v>
      </c>
      <c r="J14" s="19">
        <v>0.131518686955685</v>
      </c>
      <c r="K14" s="19">
        <v>4.0899000131884002E-2</v>
      </c>
      <c r="L14" s="19"/>
      <c r="M14" s="19">
        <v>8.7652731617070698E-2</v>
      </c>
      <c r="N14" s="19">
        <v>8.0095002210121793E-2</v>
      </c>
      <c r="O14" s="19">
        <v>7.2892275191462894E-2</v>
      </c>
      <c r="P14" s="19">
        <v>0.10035881813841301</v>
      </c>
      <c r="Q14" s="19">
        <v>6.7511267155919805E-2</v>
      </c>
      <c r="R14" s="19"/>
      <c r="S14" s="19">
        <v>0.106306277905285</v>
      </c>
      <c r="T14" s="19">
        <v>6.9062118603704495E-2</v>
      </c>
      <c r="U14" s="19">
        <v>5.3648646729519398E-2</v>
      </c>
      <c r="V14" s="19">
        <v>7.3860761093565694E-2</v>
      </c>
      <c r="W14" s="19"/>
      <c r="X14" s="19">
        <v>8.9955483842592596E-2</v>
      </c>
      <c r="Y14" s="19">
        <v>7.8457894069468403E-2</v>
      </c>
      <c r="Z14" s="19">
        <v>1.0416291621738301E-2</v>
      </c>
      <c r="AA14" s="19"/>
      <c r="AB14" s="19">
        <v>7.3656045522956598E-2</v>
      </c>
      <c r="AC14" s="19">
        <v>9.3037984108128205E-2</v>
      </c>
      <c r="AD14" s="19"/>
      <c r="AE14" s="19">
        <v>7.4456972174493694E-2</v>
      </c>
      <c r="AF14" s="19">
        <v>8.1142245458713999E-2</v>
      </c>
      <c r="AG14" s="19"/>
      <c r="AH14" s="19">
        <v>8.7437387031977204E-2</v>
      </c>
      <c r="AI14" s="19">
        <v>6.5115873651267003E-2</v>
      </c>
      <c r="AJ14" s="19"/>
      <c r="AK14" s="19">
        <v>4.0548377351938697E-2</v>
      </c>
      <c r="AL14" s="19">
        <v>7.5959063292905901E-2</v>
      </c>
      <c r="AM14" s="19">
        <v>7.8807921051840202E-2</v>
      </c>
      <c r="AN14" s="19">
        <v>0.10030023862311201</v>
      </c>
      <c r="AO14" s="19">
        <v>0.11002467636607501</v>
      </c>
      <c r="AP14" s="19"/>
      <c r="AQ14" s="19">
        <v>8.6327032602581205E-2</v>
      </c>
      <c r="AR14" s="19">
        <v>7.8222466059432602E-2</v>
      </c>
      <c r="AS14" s="19"/>
      <c r="AT14" s="19">
        <v>0.10064175310795299</v>
      </c>
      <c r="AU14" s="19">
        <v>6.8430524127694195E-2</v>
      </c>
      <c r="AV14" s="19"/>
      <c r="AW14" s="19">
        <v>0.100562755032236</v>
      </c>
      <c r="AX14" s="19">
        <v>0.10905933875837399</v>
      </c>
      <c r="AY14" s="19">
        <v>6.3429789353821195E-2</v>
      </c>
      <c r="AZ14" s="19">
        <v>7.5121868168552403E-2</v>
      </c>
      <c r="BA14" s="19">
        <v>3.1380714376195398E-2</v>
      </c>
      <c r="BB14" s="19"/>
      <c r="BC14" s="19">
        <v>5.4286110765071401E-2</v>
      </c>
      <c r="BD14" s="19"/>
      <c r="BE14" s="19">
        <v>0.100877271844136</v>
      </c>
      <c r="BF14" s="19">
        <v>5.6534207696903302E-2</v>
      </c>
      <c r="BG14" s="19">
        <v>4.1045922736890297E-2</v>
      </c>
      <c r="BH14" s="19">
        <v>4.5509644584717103E-2</v>
      </c>
      <c r="BI14" s="19"/>
      <c r="BJ14" s="19">
        <v>7.8506328909960399E-2</v>
      </c>
      <c r="BK14" s="19"/>
      <c r="BL14" s="19">
        <v>7.7348567792284897E-2</v>
      </c>
      <c r="BM14" s="19"/>
      <c r="BN14" s="19">
        <v>6.7935041825896103E-2</v>
      </c>
      <c r="BO14" s="19"/>
      <c r="BP14" s="19">
        <v>7.6058925384250006E-2</v>
      </c>
      <c r="BQ14" s="19">
        <v>9.0977115247540097E-2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534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927</v>
      </c>
      <c r="D7" s="10">
        <v>495</v>
      </c>
      <c r="E7" s="10">
        <v>431</v>
      </c>
      <c r="F7" s="10"/>
      <c r="G7" s="10">
        <v>283</v>
      </c>
      <c r="H7" s="10">
        <v>232</v>
      </c>
      <c r="I7" s="10">
        <v>179</v>
      </c>
      <c r="J7" s="10">
        <v>148</v>
      </c>
      <c r="K7" s="10">
        <v>85</v>
      </c>
      <c r="L7" s="10"/>
      <c r="M7" s="10">
        <v>85</v>
      </c>
      <c r="N7" s="10">
        <v>357</v>
      </c>
      <c r="O7" s="10">
        <v>174</v>
      </c>
      <c r="P7" s="10">
        <v>130</v>
      </c>
      <c r="Q7" s="10">
        <v>181</v>
      </c>
      <c r="R7" s="10"/>
      <c r="S7" s="10">
        <v>184</v>
      </c>
      <c r="T7" s="10">
        <v>200</v>
      </c>
      <c r="U7" s="10">
        <v>150</v>
      </c>
      <c r="V7" s="10">
        <v>239</v>
      </c>
      <c r="W7" s="10"/>
      <c r="X7" s="10">
        <v>732</v>
      </c>
      <c r="Y7" s="10">
        <v>113</v>
      </c>
      <c r="Z7" s="10">
        <v>82</v>
      </c>
      <c r="AA7" s="10"/>
      <c r="AB7" s="10">
        <v>642</v>
      </c>
      <c r="AC7" s="10">
        <v>285</v>
      </c>
      <c r="AD7" s="10"/>
      <c r="AE7" s="10">
        <v>168</v>
      </c>
      <c r="AF7" s="10">
        <v>758</v>
      </c>
      <c r="AG7" s="10"/>
      <c r="AH7" s="10">
        <v>730</v>
      </c>
      <c r="AI7" s="10">
        <v>138</v>
      </c>
      <c r="AJ7" s="10"/>
      <c r="AK7" s="10">
        <v>93</v>
      </c>
      <c r="AL7" s="10">
        <v>272</v>
      </c>
      <c r="AM7" s="10">
        <v>333</v>
      </c>
      <c r="AN7" s="10">
        <v>158</v>
      </c>
      <c r="AO7" s="10">
        <v>71</v>
      </c>
      <c r="AP7" s="10"/>
      <c r="AQ7" s="10">
        <v>212</v>
      </c>
      <c r="AR7" s="10">
        <v>715</v>
      </c>
      <c r="AS7" s="10"/>
      <c r="AT7" s="10">
        <v>309</v>
      </c>
      <c r="AU7" s="10">
        <v>598</v>
      </c>
      <c r="AV7" s="10"/>
      <c r="AW7" s="10">
        <v>71</v>
      </c>
      <c r="AX7" s="10">
        <v>364</v>
      </c>
      <c r="AY7" s="10">
        <v>198</v>
      </c>
      <c r="AZ7" s="10">
        <v>102</v>
      </c>
      <c r="BA7" s="10">
        <v>105</v>
      </c>
      <c r="BB7" s="10"/>
      <c r="BC7" s="10">
        <v>269</v>
      </c>
      <c r="BD7" s="10"/>
      <c r="BE7" s="10">
        <v>316</v>
      </c>
      <c r="BF7" s="10">
        <v>113</v>
      </c>
      <c r="BG7" s="10">
        <v>109</v>
      </c>
      <c r="BH7" s="10">
        <v>194</v>
      </c>
      <c r="BI7" s="10"/>
      <c r="BJ7" s="10">
        <v>806</v>
      </c>
      <c r="BK7" s="10"/>
      <c r="BL7" s="10">
        <v>527</v>
      </c>
      <c r="BM7" s="10"/>
      <c r="BN7" s="10">
        <v>201</v>
      </c>
      <c r="BO7" s="10"/>
      <c r="BP7" s="10">
        <v>761</v>
      </c>
      <c r="BQ7" s="10">
        <v>147</v>
      </c>
    </row>
    <row r="8" spans="2:69" ht="30" customHeight="1" x14ac:dyDescent="0.35">
      <c r="B8" s="11" t="s">
        <v>20</v>
      </c>
      <c r="C8" s="11">
        <v>931</v>
      </c>
      <c r="D8" s="11">
        <v>419</v>
      </c>
      <c r="E8" s="11">
        <v>511</v>
      </c>
      <c r="F8" s="11"/>
      <c r="G8" s="11">
        <v>246</v>
      </c>
      <c r="H8" s="11">
        <v>226</v>
      </c>
      <c r="I8" s="11">
        <v>201</v>
      </c>
      <c r="J8" s="11">
        <v>132</v>
      </c>
      <c r="K8" s="11">
        <v>125</v>
      </c>
      <c r="L8" s="11"/>
      <c r="M8" s="11">
        <v>82</v>
      </c>
      <c r="N8" s="11">
        <v>371</v>
      </c>
      <c r="O8" s="11">
        <v>186</v>
      </c>
      <c r="P8" s="11">
        <v>130</v>
      </c>
      <c r="Q8" s="11">
        <v>162</v>
      </c>
      <c r="R8" s="11"/>
      <c r="S8" s="11">
        <v>198</v>
      </c>
      <c r="T8" s="11">
        <v>206</v>
      </c>
      <c r="U8" s="11">
        <v>152</v>
      </c>
      <c r="V8" s="11">
        <v>224</v>
      </c>
      <c r="W8" s="11"/>
      <c r="X8" s="11">
        <v>712</v>
      </c>
      <c r="Y8" s="11">
        <v>119</v>
      </c>
      <c r="Z8" s="11">
        <v>100</v>
      </c>
      <c r="AA8" s="11"/>
      <c r="AB8" s="11">
        <v>628</v>
      </c>
      <c r="AC8" s="11">
        <v>302</v>
      </c>
      <c r="AD8" s="11"/>
      <c r="AE8" s="11">
        <v>158</v>
      </c>
      <c r="AF8" s="11">
        <v>772</v>
      </c>
      <c r="AG8" s="11"/>
      <c r="AH8" s="11">
        <v>722</v>
      </c>
      <c r="AI8" s="11">
        <v>134</v>
      </c>
      <c r="AJ8" s="11"/>
      <c r="AK8" s="11">
        <v>98</v>
      </c>
      <c r="AL8" s="11">
        <v>272</v>
      </c>
      <c r="AM8" s="11">
        <v>333</v>
      </c>
      <c r="AN8" s="11">
        <v>155</v>
      </c>
      <c r="AO8" s="11">
        <v>73</v>
      </c>
      <c r="AP8" s="11"/>
      <c r="AQ8" s="11">
        <v>199</v>
      </c>
      <c r="AR8" s="11">
        <v>732</v>
      </c>
      <c r="AS8" s="11"/>
      <c r="AT8" s="11">
        <v>292</v>
      </c>
      <c r="AU8" s="11">
        <v>619</v>
      </c>
      <c r="AV8" s="11"/>
      <c r="AW8" s="11">
        <v>68</v>
      </c>
      <c r="AX8" s="11">
        <v>366</v>
      </c>
      <c r="AY8" s="11">
        <v>200</v>
      </c>
      <c r="AZ8" s="11">
        <v>106</v>
      </c>
      <c r="BA8" s="11">
        <v>100</v>
      </c>
      <c r="BB8" s="11"/>
      <c r="BC8" s="11">
        <v>262</v>
      </c>
      <c r="BD8" s="11"/>
      <c r="BE8" s="11">
        <v>317</v>
      </c>
      <c r="BF8" s="11">
        <v>117</v>
      </c>
      <c r="BG8" s="11">
        <v>116</v>
      </c>
      <c r="BH8" s="11">
        <v>185</v>
      </c>
      <c r="BI8" s="11"/>
      <c r="BJ8" s="11">
        <v>809</v>
      </c>
      <c r="BK8" s="11"/>
      <c r="BL8" s="11">
        <v>519</v>
      </c>
      <c r="BM8" s="11"/>
      <c r="BN8" s="11">
        <v>199</v>
      </c>
      <c r="BO8" s="11"/>
      <c r="BP8" s="11">
        <v>771</v>
      </c>
      <c r="BQ8" s="11">
        <v>140</v>
      </c>
    </row>
    <row r="9" spans="2:69" ht="29" x14ac:dyDescent="0.35">
      <c r="B9" s="18" t="s">
        <v>506</v>
      </c>
      <c r="C9" s="17">
        <v>0.123136088455072</v>
      </c>
      <c r="D9" s="17">
        <v>0.112764125267989</v>
      </c>
      <c r="E9" s="17">
        <v>0.12994788362307599</v>
      </c>
      <c r="F9" s="17"/>
      <c r="G9" s="17">
        <v>0.12079669243532699</v>
      </c>
      <c r="H9" s="17">
        <v>9.8241157696422304E-2</v>
      </c>
      <c r="I9" s="17">
        <v>0.121915302478679</v>
      </c>
      <c r="J9" s="17">
        <v>8.4091722906330005E-2</v>
      </c>
      <c r="K9" s="17">
        <v>0.21591901633787999</v>
      </c>
      <c r="L9" s="17"/>
      <c r="M9" s="17">
        <v>0.124882054546527</v>
      </c>
      <c r="N9" s="17">
        <v>0.111104754682816</v>
      </c>
      <c r="O9" s="17">
        <v>0.13434725199333</v>
      </c>
      <c r="P9" s="17">
        <v>0.11000276098237</v>
      </c>
      <c r="Q9" s="17">
        <v>0.14744105146401601</v>
      </c>
      <c r="R9" s="17"/>
      <c r="S9" s="17">
        <v>0.14033153745212601</v>
      </c>
      <c r="T9" s="17">
        <v>0.106142826727966</v>
      </c>
      <c r="U9" s="17">
        <v>0.14588456143367101</v>
      </c>
      <c r="V9" s="17">
        <v>0.10104668639627</v>
      </c>
      <c r="W9" s="17"/>
      <c r="X9" s="17">
        <v>0.101637575111022</v>
      </c>
      <c r="Y9" s="17">
        <v>0.10074526794084</v>
      </c>
      <c r="Z9" s="17">
        <v>0.302956764842572</v>
      </c>
      <c r="AA9" s="17"/>
      <c r="AB9" s="17">
        <v>0.10490095460076999</v>
      </c>
      <c r="AC9" s="17">
        <v>0.16103749423081401</v>
      </c>
      <c r="AD9" s="17"/>
      <c r="AE9" s="17">
        <v>0.15444737256282101</v>
      </c>
      <c r="AF9" s="17">
        <v>0.116851732432164</v>
      </c>
      <c r="AG9" s="17"/>
      <c r="AH9" s="17">
        <v>9.7133987878022299E-2</v>
      </c>
      <c r="AI9" s="17">
        <v>0.18354399744708999</v>
      </c>
      <c r="AJ9" s="17"/>
      <c r="AK9" s="17">
        <v>0.17842828329584501</v>
      </c>
      <c r="AL9" s="17">
        <v>0.134263350964443</v>
      </c>
      <c r="AM9" s="17">
        <v>0.142181707040335</v>
      </c>
      <c r="AN9" s="17">
        <v>6.9091781391887902E-2</v>
      </c>
      <c r="AO9" s="17">
        <v>3.4749080921457197E-2</v>
      </c>
      <c r="AP9" s="17"/>
      <c r="AQ9" s="17">
        <v>0.100810510507806</v>
      </c>
      <c r="AR9" s="17">
        <v>0.129192906616936</v>
      </c>
      <c r="AS9" s="17"/>
      <c r="AT9" s="17">
        <v>0.121179975212953</v>
      </c>
      <c r="AU9" s="17">
        <v>0.12784236518702499</v>
      </c>
      <c r="AV9" s="17"/>
      <c r="AW9" s="17">
        <v>0.12993749280880601</v>
      </c>
      <c r="AX9" s="17">
        <v>9.5042504694306099E-2</v>
      </c>
      <c r="AY9" s="17">
        <v>0.18688977891894501</v>
      </c>
      <c r="AZ9" s="17">
        <v>0.14564755987182099</v>
      </c>
      <c r="BA9" s="17">
        <v>0.10180070929837599</v>
      </c>
      <c r="BB9" s="17"/>
      <c r="BC9" s="17">
        <v>0.112780041653972</v>
      </c>
      <c r="BD9" s="17"/>
      <c r="BE9" s="17">
        <v>9.5411579461356699E-2</v>
      </c>
      <c r="BF9" s="17">
        <v>0.26275705410678801</v>
      </c>
      <c r="BG9" s="17">
        <v>0.155048033236341</v>
      </c>
      <c r="BH9" s="17">
        <v>8.8344377908203597E-2</v>
      </c>
      <c r="BI9" s="17"/>
      <c r="BJ9" s="17">
        <v>0.104318455756748</v>
      </c>
      <c r="BK9" s="17"/>
      <c r="BL9" s="17">
        <v>9.1100306899836697E-2</v>
      </c>
      <c r="BM9" s="17"/>
      <c r="BN9" s="17">
        <v>0.12928407024774599</v>
      </c>
      <c r="BO9" s="17"/>
      <c r="BP9" s="17">
        <v>0.128187307833215</v>
      </c>
      <c r="BQ9" s="17">
        <v>0.113023357683497</v>
      </c>
    </row>
    <row r="10" spans="2:69" ht="29" x14ac:dyDescent="0.35">
      <c r="B10" s="18" t="s">
        <v>507</v>
      </c>
      <c r="C10" s="17">
        <v>0.28354396014054001</v>
      </c>
      <c r="D10" s="17">
        <v>0.31188318650015201</v>
      </c>
      <c r="E10" s="17">
        <v>0.260820622944401</v>
      </c>
      <c r="F10" s="17"/>
      <c r="G10" s="17">
        <v>0.25276568510344499</v>
      </c>
      <c r="H10" s="17">
        <v>0.26315180939336602</v>
      </c>
      <c r="I10" s="17">
        <v>0.313918881118881</v>
      </c>
      <c r="J10" s="17">
        <v>0.29778827361920301</v>
      </c>
      <c r="K10" s="17">
        <v>0.31689116321627397</v>
      </c>
      <c r="L10" s="17"/>
      <c r="M10" s="17">
        <v>0.244587605215937</v>
      </c>
      <c r="N10" s="17">
        <v>0.27426563410100002</v>
      </c>
      <c r="O10" s="17">
        <v>0.30544867035388101</v>
      </c>
      <c r="P10" s="17">
        <v>0.32854643103031</v>
      </c>
      <c r="Q10" s="17">
        <v>0.26336289814399699</v>
      </c>
      <c r="R10" s="17"/>
      <c r="S10" s="17">
        <v>0.27241407477236002</v>
      </c>
      <c r="T10" s="17">
        <v>0.27606484591612701</v>
      </c>
      <c r="U10" s="17">
        <v>0.29634643359958102</v>
      </c>
      <c r="V10" s="17">
        <v>0.29909818053137899</v>
      </c>
      <c r="W10" s="17"/>
      <c r="X10" s="17">
        <v>0.29640321306712297</v>
      </c>
      <c r="Y10" s="17">
        <v>0.21383052819336501</v>
      </c>
      <c r="Z10" s="17">
        <v>0.27460711206160998</v>
      </c>
      <c r="AA10" s="17"/>
      <c r="AB10" s="17">
        <v>0.289509535905078</v>
      </c>
      <c r="AC10" s="17">
        <v>0.27114461558161101</v>
      </c>
      <c r="AD10" s="17"/>
      <c r="AE10" s="17">
        <v>0.32523178408077702</v>
      </c>
      <c r="AF10" s="17">
        <v>0.27527987211865201</v>
      </c>
      <c r="AG10" s="17"/>
      <c r="AH10" s="17">
        <v>0.28572602862137098</v>
      </c>
      <c r="AI10" s="17">
        <v>0.24825406513131301</v>
      </c>
      <c r="AJ10" s="17"/>
      <c r="AK10" s="17">
        <v>0.27295345176057101</v>
      </c>
      <c r="AL10" s="17">
        <v>0.26749723840468098</v>
      </c>
      <c r="AM10" s="17">
        <v>0.291069123738945</v>
      </c>
      <c r="AN10" s="17">
        <v>0.226552216994964</v>
      </c>
      <c r="AO10" s="17">
        <v>0.444275340086144</v>
      </c>
      <c r="AP10" s="17"/>
      <c r="AQ10" s="17">
        <v>0.26600365076259302</v>
      </c>
      <c r="AR10" s="17">
        <v>0.28830255876029398</v>
      </c>
      <c r="AS10" s="17"/>
      <c r="AT10" s="17">
        <v>0.28021455633074499</v>
      </c>
      <c r="AU10" s="17">
        <v>0.28452213140335703</v>
      </c>
      <c r="AV10" s="17"/>
      <c r="AW10" s="17">
        <v>0.24557640640579401</v>
      </c>
      <c r="AX10" s="17">
        <v>0.27954765320178898</v>
      </c>
      <c r="AY10" s="17">
        <v>0.28817355255905502</v>
      </c>
      <c r="AZ10" s="17">
        <v>0.27879274758962302</v>
      </c>
      <c r="BA10" s="17">
        <v>0.28919905419470199</v>
      </c>
      <c r="BB10" s="17"/>
      <c r="BC10" s="17">
        <v>0.27868544895028302</v>
      </c>
      <c r="BD10" s="17"/>
      <c r="BE10" s="17">
        <v>0.27415183886674899</v>
      </c>
      <c r="BF10" s="17">
        <v>0.31712080170183099</v>
      </c>
      <c r="BG10" s="17">
        <v>0.25692498089893301</v>
      </c>
      <c r="BH10" s="17">
        <v>0.256504825455179</v>
      </c>
      <c r="BI10" s="17"/>
      <c r="BJ10" s="17">
        <v>0.28923485041472702</v>
      </c>
      <c r="BK10" s="17"/>
      <c r="BL10" s="17">
        <v>0.27700554152865298</v>
      </c>
      <c r="BM10" s="17"/>
      <c r="BN10" s="17">
        <v>0.27606673256431202</v>
      </c>
      <c r="BO10" s="17"/>
      <c r="BP10" s="17">
        <v>0.27107696652254498</v>
      </c>
      <c r="BQ10" s="17">
        <v>0.36610043166574402</v>
      </c>
    </row>
    <row r="11" spans="2:69" ht="29" x14ac:dyDescent="0.35">
      <c r="B11" s="18" t="s">
        <v>508</v>
      </c>
      <c r="C11" s="17">
        <v>0.20700137466201099</v>
      </c>
      <c r="D11" s="17">
        <v>0.243659748767517</v>
      </c>
      <c r="E11" s="17">
        <v>0.17729646364922499</v>
      </c>
      <c r="F11" s="17"/>
      <c r="G11" s="17">
        <v>0.21634213746150899</v>
      </c>
      <c r="H11" s="17">
        <v>0.203780219633097</v>
      </c>
      <c r="I11" s="17">
        <v>0.175279896837888</v>
      </c>
      <c r="J11" s="17">
        <v>0.24572551923170299</v>
      </c>
      <c r="K11" s="17">
        <v>0.204515563431722</v>
      </c>
      <c r="L11" s="17"/>
      <c r="M11" s="17">
        <v>0.15669465035324301</v>
      </c>
      <c r="N11" s="17">
        <v>0.26011628425255401</v>
      </c>
      <c r="O11" s="17">
        <v>0.20808513551720401</v>
      </c>
      <c r="P11" s="17">
        <v>0.13947512337106099</v>
      </c>
      <c r="Q11" s="17">
        <v>0.163597712092174</v>
      </c>
      <c r="R11" s="17"/>
      <c r="S11" s="17">
        <v>0.183835864418323</v>
      </c>
      <c r="T11" s="17">
        <v>0.26486335762463897</v>
      </c>
      <c r="U11" s="17">
        <v>0.17019474903298601</v>
      </c>
      <c r="V11" s="17">
        <v>0.23095524874096199</v>
      </c>
      <c r="W11" s="17"/>
      <c r="X11" s="17">
        <v>0.22265128865348799</v>
      </c>
      <c r="Y11" s="17">
        <v>0.16780518285051099</v>
      </c>
      <c r="Z11" s="17">
        <v>0.141956897731744</v>
      </c>
      <c r="AA11" s="17"/>
      <c r="AB11" s="17">
        <v>0.19968744074639799</v>
      </c>
      <c r="AC11" s="17">
        <v>0.222203257980635</v>
      </c>
      <c r="AD11" s="17"/>
      <c r="AE11" s="17">
        <v>0.19245503524075699</v>
      </c>
      <c r="AF11" s="17">
        <v>0.21014822231572899</v>
      </c>
      <c r="AG11" s="17"/>
      <c r="AH11" s="17">
        <v>0.219613949736324</v>
      </c>
      <c r="AI11" s="17">
        <v>0.174113247395182</v>
      </c>
      <c r="AJ11" s="17"/>
      <c r="AK11" s="17">
        <v>0.15283335208837001</v>
      </c>
      <c r="AL11" s="17">
        <v>0.19275374912696799</v>
      </c>
      <c r="AM11" s="17">
        <v>0.21489604233574999</v>
      </c>
      <c r="AN11" s="17">
        <v>0.23171209158886</v>
      </c>
      <c r="AO11" s="17">
        <v>0.244663448890513</v>
      </c>
      <c r="AP11" s="17"/>
      <c r="AQ11" s="17">
        <v>0.16903202217227001</v>
      </c>
      <c r="AR11" s="17">
        <v>0.21730227098358801</v>
      </c>
      <c r="AS11" s="17"/>
      <c r="AT11" s="17">
        <v>0.180183344427057</v>
      </c>
      <c r="AU11" s="17">
        <v>0.22347973479777</v>
      </c>
      <c r="AV11" s="17"/>
      <c r="AW11" s="17">
        <v>0.19227162339440501</v>
      </c>
      <c r="AX11" s="17">
        <v>0.22743895823824001</v>
      </c>
      <c r="AY11" s="17">
        <v>0.20700854296921201</v>
      </c>
      <c r="AZ11" s="17">
        <v>0.20938803518402699</v>
      </c>
      <c r="BA11" s="17">
        <v>0.23029244181285199</v>
      </c>
      <c r="BB11" s="17"/>
      <c r="BC11" s="17">
        <v>0.21494040639335801</v>
      </c>
      <c r="BD11" s="17"/>
      <c r="BE11" s="17">
        <v>0.220233612190842</v>
      </c>
      <c r="BF11" s="17">
        <v>0.21793212622892999</v>
      </c>
      <c r="BG11" s="17">
        <v>0.18778151500863</v>
      </c>
      <c r="BH11" s="17">
        <v>0.23545997512910299</v>
      </c>
      <c r="BI11" s="17"/>
      <c r="BJ11" s="17">
        <v>0.21569363492829099</v>
      </c>
      <c r="BK11" s="17"/>
      <c r="BL11" s="17">
        <v>0.22104659757653999</v>
      </c>
      <c r="BM11" s="17"/>
      <c r="BN11" s="17">
        <v>0.202104392328911</v>
      </c>
      <c r="BO11" s="17"/>
      <c r="BP11" s="17">
        <v>0.21727465506889501</v>
      </c>
      <c r="BQ11" s="17">
        <v>0.16378501943651999</v>
      </c>
    </row>
    <row r="12" spans="2:69" ht="29" x14ac:dyDescent="0.35">
      <c r="B12" s="18" t="s">
        <v>509</v>
      </c>
      <c r="C12" s="17">
        <v>0.25301208993075402</v>
      </c>
      <c r="D12" s="17">
        <v>0.21671437529806001</v>
      </c>
      <c r="E12" s="17">
        <v>0.283316188827963</v>
      </c>
      <c r="F12" s="17"/>
      <c r="G12" s="17">
        <v>0.28365544360744499</v>
      </c>
      <c r="H12" s="17">
        <v>0.28095800289443601</v>
      </c>
      <c r="I12" s="17">
        <v>0.24643851619063201</v>
      </c>
      <c r="J12" s="17">
        <v>0.23098031843000999</v>
      </c>
      <c r="K12" s="17">
        <v>0.176252776319621</v>
      </c>
      <c r="L12" s="17"/>
      <c r="M12" s="17">
        <v>0.30495023946320299</v>
      </c>
      <c r="N12" s="17">
        <v>0.226017694354881</v>
      </c>
      <c r="O12" s="17">
        <v>0.25749701441531903</v>
      </c>
      <c r="P12" s="17">
        <v>0.28250811029187001</v>
      </c>
      <c r="Q12" s="17">
        <v>0.25984973238008402</v>
      </c>
      <c r="R12" s="17"/>
      <c r="S12" s="17">
        <v>0.22247938848246099</v>
      </c>
      <c r="T12" s="17">
        <v>0.25135564950803801</v>
      </c>
      <c r="U12" s="17">
        <v>0.255085479432554</v>
      </c>
      <c r="V12" s="17">
        <v>0.25489924446432799</v>
      </c>
      <c r="W12" s="17"/>
      <c r="X12" s="17">
        <v>0.23681922277143599</v>
      </c>
      <c r="Y12" s="17">
        <v>0.415994876845174</v>
      </c>
      <c r="Z12" s="17">
        <v>0.175029667115641</v>
      </c>
      <c r="AA12" s="17"/>
      <c r="AB12" s="17">
        <v>0.273814420009591</v>
      </c>
      <c r="AC12" s="17">
        <v>0.20977481184447699</v>
      </c>
      <c r="AD12" s="17"/>
      <c r="AE12" s="17">
        <v>0.20025617933510401</v>
      </c>
      <c r="AF12" s="17">
        <v>0.26399668720610803</v>
      </c>
      <c r="AG12" s="17"/>
      <c r="AH12" s="17">
        <v>0.26352848895126002</v>
      </c>
      <c r="AI12" s="17">
        <v>0.225079346634183</v>
      </c>
      <c r="AJ12" s="17"/>
      <c r="AK12" s="17">
        <v>0.25528386119341601</v>
      </c>
      <c r="AL12" s="17">
        <v>0.27931207782579598</v>
      </c>
      <c r="AM12" s="17">
        <v>0.22682877778819299</v>
      </c>
      <c r="AN12" s="17">
        <v>0.316151688089431</v>
      </c>
      <c r="AO12" s="17">
        <v>0.137482784308425</v>
      </c>
      <c r="AP12" s="17"/>
      <c r="AQ12" s="17">
        <v>0.32134788750107801</v>
      </c>
      <c r="AR12" s="17">
        <v>0.23447292822094001</v>
      </c>
      <c r="AS12" s="17"/>
      <c r="AT12" s="17">
        <v>0.26900665905364501</v>
      </c>
      <c r="AU12" s="17">
        <v>0.23796190342558299</v>
      </c>
      <c r="AV12" s="17"/>
      <c r="AW12" s="17">
        <v>0.23294442200624099</v>
      </c>
      <c r="AX12" s="17">
        <v>0.27401779837808499</v>
      </c>
      <c r="AY12" s="17">
        <v>0.221816997944321</v>
      </c>
      <c r="AZ12" s="17">
        <v>0.227580604873071</v>
      </c>
      <c r="BA12" s="17">
        <v>0.25830758666613302</v>
      </c>
      <c r="BB12" s="17"/>
      <c r="BC12" s="17">
        <v>0.27845046884674401</v>
      </c>
      <c r="BD12" s="17"/>
      <c r="BE12" s="17">
        <v>0.28822793084463999</v>
      </c>
      <c r="BF12" s="17">
        <v>0.14587457273955201</v>
      </c>
      <c r="BG12" s="17">
        <v>0.283914947464184</v>
      </c>
      <c r="BH12" s="17">
        <v>0.28592018734459002</v>
      </c>
      <c r="BI12" s="17"/>
      <c r="BJ12" s="17">
        <v>0.25768879083491802</v>
      </c>
      <c r="BK12" s="17"/>
      <c r="BL12" s="17">
        <v>0.27935680219416398</v>
      </c>
      <c r="BM12" s="17"/>
      <c r="BN12" s="17">
        <v>0.25488877205468002</v>
      </c>
      <c r="BO12" s="17"/>
      <c r="BP12" s="17">
        <v>0.25532902008450697</v>
      </c>
      <c r="BQ12" s="17">
        <v>0.232143202242866</v>
      </c>
    </row>
    <row r="13" spans="2:69" ht="29" x14ac:dyDescent="0.35">
      <c r="B13" s="18" t="s">
        <v>510</v>
      </c>
      <c r="C13" s="17">
        <v>7.5031218160787005E-2</v>
      </c>
      <c r="D13" s="17">
        <v>7.2307871800012705E-2</v>
      </c>
      <c r="E13" s="17">
        <v>7.7413971231767603E-2</v>
      </c>
      <c r="F13" s="17"/>
      <c r="G13" s="17">
        <v>7.0743303069849203E-2</v>
      </c>
      <c r="H13" s="17">
        <v>8.5489809559499794E-2</v>
      </c>
      <c r="I13" s="17">
        <v>7.4101112642418698E-2</v>
      </c>
      <c r="J13" s="17">
        <v>7.9546648282030397E-2</v>
      </c>
      <c r="K13" s="17">
        <v>6.1308437927820002E-2</v>
      </c>
      <c r="L13" s="17"/>
      <c r="M13" s="17">
        <v>7.8444764940000994E-2</v>
      </c>
      <c r="N13" s="17">
        <v>8.2605996662778805E-2</v>
      </c>
      <c r="O13" s="17">
        <v>5.1857095972288103E-2</v>
      </c>
      <c r="P13" s="17">
        <v>9.1124411562890001E-2</v>
      </c>
      <c r="Q13" s="17">
        <v>6.9657457694043398E-2</v>
      </c>
      <c r="R13" s="17"/>
      <c r="S13" s="17">
        <v>0.101811679616614</v>
      </c>
      <c r="T13" s="17">
        <v>5.9810900784613999E-2</v>
      </c>
      <c r="U13" s="17">
        <v>6.1464675401979703E-2</v>
      </c>
      <c r="V13" s="17">
        <v>7.4651125589261402E-2</v>
      </c>
      <c r="W13" s="17"/>
      <c r="X13" s="17">
        <v>7.6779034008595995E-2</v>
      </c>
      <c r="Y13" s="17">
        <v>7.3596547730304607E-2</v>
      </c>
      <c r="Z13" s="17">
        <v>6.4274645481026002E-2</v>
      </c>
      <c r="AA13" s="17"/>
      <c r="AB13" s="17">
        <v>8.0431628002788899E-2</v>
      </c>
      <c r="AC13" s="17">
        <v>6.3806561055857899E-2</v>
      </c>
      <c r="AD13" s="17"/>
      <c r="AE13" s="17">
        <v>5.9090771766978398E-2</v>
      </c>
      <c r="AF13" s="17">
        <v>7.7488686124256606E-2</v>
      </c>
      <c r="AG13" s="17"/>
      <c r="AH13" s="17">
        <v>7.42957958050008E-2</v>
      </c>
      <c r="AI13" s="17">
        <v>0.108208135717848</v>
      </c>
      <c r="AJ13" s="17"/>
      <c r="AK13" s="17">
        <v>9.3512269249453703E-2</v>
      </c>
      <c r="AL13" s="17">
        <v>5.9921729364623803E-2</v>
      </c>
      <c r="AM13" s="17">
        <v>7.4806161513565006E-2</v>
      </c>
      <c r="AN13" s="17">
        <v>8.6148520359173003E-2</v>
      </c>
      <c r="AO13" s="17">
        <v>8.3875878528651596E-2</v>
      </c>
      <c r="AP13" s="17"/>
      <c r="AQ13" s="17">
        <v>7.98319421148911E-2</v>
      </c>
      <c r="AR13" s="17">
        <v>7.37288056497203E-2</v>
      </c>
      <c r="AS13" s="17"/>
      <c r="AT13" s="17">
        <v>8.5642939870864396E-2</v>
      </c>
      <c r="AU13" s="17">
        <v>7.1254162581178906E-2</v>
      </c>
      <c r="AV13" s="17"/>
      <c r="AW13" s="17">
        <v>9.8861974597822103E-2</v>
      </c>
      <c r="AX13" s="17">
        <v>6.3697409779702799E-2</v>
      </c>
      <c r="AY13" s="17">
        <v>4.9476803702598098E-2</v>
      </c>
      <c r="AZ13" s="17">
        <v>9.7006488201480695E-2</v>
      </c>
      <c r="BA13" s="17">
        <v>8.0626527456537894E-2</v>
      </c>
      <c r="BB13" s="17"/>
      <c r="BC13" s="17">
        <v>6.4987071610221395E-2</v>
      </c>
      <c r="BD13" s="17"/>
      <c r="BE13" s="17">
        <v>5.83363395140939E-2</v>
      </c>
      <c r="BF13" s="17">
        <v>1.71697524352355E-2</v>
      </c>
      <c r="BG13" s="17">
        <v>9.0042735481741507E-2</v>
      </c>
      <c r="BH13" s="17">
        <v>8.1879693123372205E-2</v>
      </c>
      <c r="BI13" s="17"/>
      <c r="BJ13" s="17">
        <v>7.2744824013875706E-2</v>
      </c>
      <c r="BK13" s="17"/>
      <c r="BL13" s="17">
        <v>7.4804987642149906E-2</v>
      </c>
      <c r="BM13" s="17"/>
      <c r="BN13" s="17">
        <v>9.0761679276353799E-2</v>
      </c>
      <c r="BO13" s="17"/>
      <c r="BP13" s="17">
        <v>7.4214661673658797E-2</v>
      </c>
      <c r="BQ13" s="17">
        <v>5.4845364962802901E-2</v>
      </c>
    </row>
    <row r="14" spans="2:69" x14ac:dyDescent="0.35">
      <c r="B14" s="18" t="s">
        <v>141</v>
      </c>
      <c r="C14" s="19">
        <v>5.8275268650836799E-2</v>
      </c>
      <c r="D14" s="19">
        <v>4.26706923662706E-2</v>
      </c>
      <c r="E14" s="19">
        <v>7.1204869723568001E-2</v>
      </c>
      <c r="F14" s="19"/>
      <c r="G14" s="19">
        <v>5.56967383224252E-2</v>
      </c>
      <c r="H14" s="19">
        <v>6.8379000823178507E-2</v>
      </c>
      <c r="I14" s="19">
        <v>6.8346290731501502E-2</v>
      </c>
      <c r="J14" s="19">
        <v>6.18675175307234E-2</v>
      </c>
      <c r="K14" s="19">
        <v>2.5113042766684E-2</v>
      </c>
      <c r="L14" s="19"/>
      <c r="M14" s="19">
        <v>9.0440685481088495E-2</v>
      </c>
      <c r="N14" s="19">
        <v>4.58896359459708E-2</v>
      </c>
      <c r="O14" s="19">
        <v>4.2764831747977503E-2</v>
      </c>
      <c r="P14" s="19">
        <v>4.8343162761499102E-2</v>
      </c>
      <c r="Q14" s="19">
        <v>9.6091148225684805E-2</v>
      </c>
      <c r="R14" s="19"/>
      <c r="S14" s="19">
        <v>7.9127455258115806E-2</v>
      </c>
      <c r="T14" s="19">
        <v>4.1762419438614799E-2</v>
      </c>
      <c r="U14" s="19">
        <v>7.10241010992292E-2</v>
      </c>
      <c r="V14" s="19">
        <v>3.9349514277800299E-2</v>
      </c>
      <c r="W14" s="19"/>
      <c r="X14" s="19">
        <v>6.5709666388335197E-2</v>
      </c>
      <c r="Y14" s="19">
        <v>2.8027596439804899E-2</v>
      </c>
      <c r="Z14" s="19">
        <v>4.1174912767407298E-2</v>
      </c>
      <c r="AA14" s="19"/>
      <c r="AB14" s="19">
        <v>5.1656020735374598E-2</v>
      </c>
      <c r="AC14" s="19">
        <v>7.2033259306604702E-2</v>
      </c>
      <c r="AD14" s="19"/>
      <c r="AE14" s="19">
        <v>6.8518857013562903E-2</v>
      </c>
      <c r="AF14" s="19">
        <v>5.6234799803091401E-2</v>
      </c>
      <c r="AG14" s="19"/>
      <c r="AH14" s="19">
        <v>5.9701749008021998E-2</v>
      </c>
      <c r="AI14" s="19">
        <v>6.0801207674384003E-2</v>
      </c>
      <c r="AJ14" s="19"/>
      <c r="AK14" s="19">
        <v>4.6988782412343902E-2</v>
      </c>
      <c r="AL14" s="19">
        <v>6.6251854313488803E-2</v>
      </c>
      <c r="AM14" s="19">
        <v>5.0218187583212198E-2</v>
      </c>
      <c r="AN14" s="19">
        <v>7.0343701575684106E-2</v>
      </c>
      <c r="AO14" s="19">
        <v>5.4953467264809097E-2</v>
      </c>
      <c r="AP14" s="19"/>
      <c r="AQ14" s="19">
        <v>6.2973986941361207E-2</v>
      </c>
      <c r="AR14" s="19">
        <v>5.70005297685219E-2</v>
      </c>
      <c r="AS14" s="19"/>
      <c r="AT14" s="19">
        <v>6.3772525104735994E-2</v>
      </c>
      <c r="AU14" s="19">
        <v>5.49397026050851E-2</v>
      </c>
      <c r="AV14" s="19"/>
      <c r="AW14" s="19">
        <v>0.100408080786931</v>
      </c>
      <c r="AX14" s="19">
        <v>6.0255675707876301E-2</v>
      </c>
      <c r="AY14" s="19">
        <v>4.6634323905868497E-2</v>
      </c>
      <c r="AZ14" s="19">
        <v>4.1584564279977199E-2</v>
      </c>
      <c r="BA14" s="19">
        <v>3.9773680571398899E-2</v>
      </c>
      <c r="BB14" s="19"/>
      <c r="BC14" s="19">
        <v>5.0156562545422001E-2</v>
      </c>
      <c r="BD14" s="19"/>
      <c r="BE14" s="19">
        <v>6.3638699122318496E-2</v>
      </c>
      <c r="BF14" s="19">
        <v>3.9145692787663902E-2</v>
      </c>
      <c r="BG14" s="19">
        <v>2.6287787910171102E-2</v>
      </c>
      <c r="BH14" s="19">
        <v>5.1890941039552503E-2</v>
      </c>
      <c r="BI14" s="19"/>
      <c r="BJ14" s="19">
        <v>6.0319444051440803E-2</v>
      </c>
      <c r="BK14" s="19"/>
      <c r="BL14" s="19">
        <v>5.6685764158656199E-2</v>
      </c>
      <c r="BM14" s="19"/>
      <c r="BN14" s="19">
        <v>4.6894353527997E-2</v>
      </c>
      <c r="BO14" s="19"/>
      <c r="BP14" s="19">
        <v>5.3917388817178898E-2</v>
      </c>
      <c r="BQ14" s="19">
        <v>7.01026240085703E-2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535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927</v>
      </c>
      <c r="D7" s="10">
        <v>495</v>
      </c>
      <c r="E7" s="10">
        <v>431</v>
      </c>
      <c r="F7" s="10"/>
      <c r="G7" s="10">
        <v>283</v>
      </c>
      <c r="H7" s="10">
        <v>232</v>
      </c>
      <c r="I7" s="10">
        <v>179</v>
      </c>
      <c r="J7" s="10">
        <v>148</v>
      </c>
      <c r="K7" s="10">
        <v>85</v>
      </c>
      <c r="L7" s="10"/>
      <c r="M7" s="10">
        <v>85</v>
      </c>
      <c r="N7" s="10">
        <v>357</v>
      </c>
      <c r="O7" s="10">
        <v>174</v>
      </c>
      <c r="P7" s="10">
        <v>130</v>
      </c>
      <c r="Q7" s="10">
        <v>181</v>
      </c>
      <c r="R7" s="10"/>
      <c r="S7" s="10">
        <v>184</v>
      </c>
      <c r="T7" s="10">
        <v>200</v>
      </c>
      <c r="U7" s="10">
        <v>150</v>
      </c>
      <c r="V7" s="10">
        <v>239</v>
      </c>
      <c r="W7" s="10"/>
      <c r="X7" s="10">
        <v>732</v>
      </c>
      <c r="Y7" s="10">
        <v>113</v>
      </c>
      <c r="Z7" s="10">
        <v>82</v>
      </c>
      <c r="AA7" s="10"/>
      <c r="AB7" s="10">
        <v>642</v>
      </c>
      <c r="AC7" s="10">
        <v>285</v>
      </c>
      <c r="AD7" s="10"/>
      <c r="AE7" s="10">
        <v>168</v>
      </c>
      <c r="AF7" s="10">
        <v>758</v>
      </c>
      <c r="AG7" s="10"/>
      <c r="AH7" s="10">
        <v>730</v>
      </c>
      <c r="AI7" s="10">
        <v>138</v>
      </c>
      <c r="AJ7" s="10"/>
      <c r="AK7" s="10">
        <v>93</v>
      </c>
      <c r="AL7" s="10">
        <v>272</v>
      </c>
      <c r="AM7" s="10">
        <v>333</v>
      </c>
      <c r="AN7" s="10">
        <v>158</v>
      </c>
      <c r="AO7" s="10">
        <v>71</v>
      </c>
      <c r="AP7" s="10"/>
      <c r="AQ7" s="10">
        <v>212</v>
      </c>
      <c r="AR7" s="10">
        <v>715</v>
      </c>
      <c r="AS7" s="10"/>
      <c r="AT7" s="10">
        <v>309</v>
      </c>
      <c r="AU7" s="10">
        <v>598</v>
      </c>
      <c r="AV7" s="10"/>
      <c r="AW7" s="10">
        <v>71</v>
      </c>
      <c r="AX7" s="10">
        <v>364</v>
      </c>
      <c r="AY7" s="10">
        <v>198</v>
      </c>
      <c r="AZ7" s="10">
        <v>102</v>
      </c>
      <c r="BA7" s="10">
        <v>105</v>
      </c>
      <c r="BB7" s="10"/>
      <c r="BC7" s="10">
        <v>269</v>
      </c>
      <c r="BD7" s="10"/>
      <c r="BE7" s="10">
        <v>316</v>
      </c>
      <c r="BF7" s="10">
        <v>113</v>
      </c>
      <c r="BG7" s="10">
        <v>109</v>
      </c>
      <c r="BH7" s="10">
        <v>194</v>
      </c>
      <c r="BI7" s="10"/>
      <c r="BJ7" s="10">
        <v>806</v>
      </c>
      <c r="BK7" s="10"/>
      <c r="BL7" s="10">
        <v>527</v>
      </c>
      <c r="BM7" s="10"/>
      <c r="BN7" s="10">
        <v>201</v>
      </c>
      <c r="BO7" s="10"/>
      <c r="BP7" s="10">
        <v>761</v>
      </c>
      <c r="BQ7" s="10">
        <v>147</v>
      </c>
    </row>
    <row r="8" spans="2:69" ht="30" customHeight="1" x14ac:dyDescent="0.35">
      <c r="B8" s="11" t="s">
        <v>20</v>
      </c>
      <c r="C8" s="11">
        <v>931</v>
      </c>
      <c r="D8" s="11">
        <v>419</v>
      </c>
      <c r="E8" s="11">
        <v>511</v>
      </c>
      <c r="F8" s="11"/>
      <c r="G8" s="11">
        <v>246</v>
      </c>
      <c r="H8" s="11">
        <v>226</v>
      </c>
      <c r="I8" s="11">
        <v>201</v>
      </c>
      <c r="J8" s="11">
        <v>132</v>
      </c>
      <c r="K8" s="11">
        <v>125</v>
      </c>
      <c r="L8" s="11"/>
      <c r="M8" s="11">
        <v>82</v>
      </c>
      <c r="N8" s="11">
        <v>371</v>
      </c>
      <c r="O8" s="11">
        <v>186</v>
      </c>
      <c r="P8" s="11">
        <v>130</v>
      </c>
      <c r="Q8" s="11">
        <v>162</v>
      </c>
      <c r="R8" s="11"/>
      <c r="S8" s="11">
        <v>198</v>
      </c>
      <c r="T8" s="11">
        <v>206</v>
      </c>
      <c r="U8" s="11">
        <v>152</v>
      </c>
      <c r="V8" s="11">
        <v>224</v>
      </c>
      <c r="W8" s="11"/>
      <c r="X8" s="11">
        <v>712</v>
      </c>
      <c r="Y8" s="11">
        <v>119</v>
      </c>
      <c r="Z8" s="11">
        <v>100</v>
      </c>
      <c r="AA8" s="11"/>
      <c r="AB8" s="11">
        <v>628</v>
      </c>
      <c r="AC8" s="11">
        <v>302</v>
      </c>
      <c r="AD8" s="11"/>
      <c r="AE8" s="11">
        <v>158</v>
      </c>
      <c r="AF8" s="11">
        <v>772</v>
      </c>
      <c r="AG8" s="11"/>
      <c r="AH8" s="11">
        <v>722</v>
      </c>
      <c r="AI8" s="11">
        <v>134</v>
      </c>
      <c r="AJ8" s="11"/>
      <c r="AK8" s="11">
        <v>98</v>
      </c>
      <c r="AL8" s="11">
        <v>272</v>
      </c>
      <c r="AM8" s="11">
        <v>333</v>
      </c>
      <c r="AN8" s="11">
        <v>155</v>
      </c>
      <c r="AO8" s="11">
        <v>73</v>
      </c>
      <c r="AP8" s="11"/>
      <c r="AQ8" s="11">
        <v>199</v>
      </c>
      <c r="AR8" s="11">
        <v>732</v>
      </c>
      <c r="AS8" s="11"/>
      <c r="AT8" s="11">
        <v>292</v>
      </c>
      <c r="AU8" s="11">
        <v>619</v>
      </c>
      <c r="AV8" s="11"/>
      <c r="AW8" s="11">
        <v>68</v>
      </c>
      <c r="AX8" s="11">
        <v>366</v>
      </c>
      <c r="AY8" s="11">
        <v>200</v>
      </c>
      <c r="AZ8" s="11">
        <v>106</v>
      </c>
      <c r="BA8" s="11">
        <v>100</v>
      </c>
      <c r="BB8" s="11"/>
      <c r="BC8" s="11">
        <v>262</v>
      </c>
      <c r="BD8" s="11"/>
      <c r="BE8" s="11">
        <v>317</v>
      </c>
      <c r="BF8" s="11">
        <v>117</v>
      </c>
      <c r="BG8" s="11">
        <v>116</v>
      </c>
      <c r="BH8" s="11">
        <v>185</v>
      </c>
      <c r="BI8" s="11"/>
      <c r="BJ8" s="11">
        <v>809</v>
      </c>
      <c r="BK8" s="11"/>
      <c r="BL8" s="11">
        <v>519</v>
      </c>
      <c r="BM8" s="11"/>
      <c r="BN8" s="11">
        <v>199</v>
      </c>
      <c r="BO8" s="11"/>
      <c r="BP8" s="11">
        <v>771</v>
      </c>
      <c r="BQ8" s="11">
        <v>140</v>
      </c>
    </row>
    <row r="9" spans="2:69" ht="29" x14ac:dyDescent="0.35">
      <c r="B9" s="18" t="s">
        <v>506</v>
      </c>
      <c r="C9" s="17">
        <v>0.30931690116340699</v>
      </c>
      <c r="D9" s="17">
        <v>0.26186007808620598</v>
      </c>
      <c r="E9" s="17">
        <v>0.34694919946726999</v>
      </c>
      <c r="F9" s="17"/>
      <c r="G9" s="17">
        <v>0.32151578667567299</v>
      </c>
      <c r="H9" s="17">
        <v>0.32078303714661099</v>
      </c>
      <c r="I9" s="17">
        <v>0.34181623916729598</v>
      </c>
      <c r="J9" s="17">
        <v>0.27787266658872201</v>
      </c>
      <c r="K9" s="17">
        <v>0.24564233744957101</v>
      </c>
      <c r="L9" s="17"/>
      <c r="M9" s="17">
        <v>0.38694221691717801</v>
      </c>
      <c r="N9" s="17">
        <v>0.314287513427214</v>
      </c>
      <c r="O9" s="17">
        <v>0.23582304300809101</v>
      </c>
      <c r="P9" s="17">
        <v>0.28336355529337998</v>
      </c>
      <c r="Q9" s="17">
        <v>0.36370869948879098</v>
      </c>
      <c r="R9" s="17"/>
      <c r="S9" s="17">
        <v>0.38861127944316598</v>
      </c>
      <c r="T9" s="17">
        <v>0.30094179031153301</v>
      </c>
      <c r="U9" s="17">
        <v>0.30505051472563899</v>
      </c>
      <c r="V9" s="17">
        <v>0.23354957644413499</v>
      </c>
      <c r="W9" s="17"/>
      <c r="X9" s="17">
        <v>0.27877287274993401</v>
      </c>
      <c r="Y9" s="17">
        <v>0.31640477993167498</v>
      </c>
      <c r="Z9" s="17">
        <v>0.51863512599898598</v>
      </c>
      <c r="AA9" s="17"/>
      <c r="AB9" s="17">
        <v>0.34614066915771002</v>
      </c>
      <c r="AC9" s="17">
        <v>0.232779345470356</v>
      </c>
      <c r="AD9" s="17"/>
      <c r="AE9" s="17">
        <v>0.34709216668722498</v>
      </c>
      <c r="AF9" s="17">
        <v>0.30101313826098303</v>
      </c>
      <c r="AG9" s="17"/>
      <c r="AH9" s="17">
        <v>0.24282438233537099</v>
      </c>
      <c r="AI9" s="17">
        <v>0.59861118460780904</v>
      </c>
      <c r="AJ9" s="17"/>
      <c r="AK9" s="17">
        <v>0.416367957576606</v>
      </c>
      <c r="AL9" s="17">
        <v>0.28857709073459198</v>
      </c>
      <c r="AM9" s="17">
        <v>0.32241314616222699</v>
      </c>
      <c r="AN9" s="17">
        <v>0.29068238605788799</v>
      </c>
      <c r="AO9" s="17">
        <v>0.221967048233429</v>
      </c>
      <c r="AP9" s="17"/>
      <c r="AQ9" s="17">
        <v>0.30124653304344001</v>
      </c>
      <c r="AR9" s="17">
        <v>0.31150635186060299</v>
      </c>
      <c r="AS9" s="17"/>
      <c r="AT9" s="17">
        <v>0.29885213041610897</v>
      </c>
      <c r="AU9" s="17">
        <v>0.31304061858979998</v>
      </c>
      <c r="AV9" s="17"/>
      <c r="AW9" s="17">
        <v>0.34285489305378097</v>
      </c>
      <c r="AX9" s="17">
        <v>0.27727816188484999</v>
      </c>
      <c r="AY9" s="17">
        <v>0.30583334529485501</v>
      </c>
      <c r="AZ9" s="17">
        <v>0.29174057429394301</v>
      </c>
      <c r="BA9" s="17">
        <v>0.34245934205474399</v>
      </c>
      <c r="BB9" s="17"/>
      <c r="BC9" s="17">
        <v>0.341109566650596</v>
      </c>
      <c r="BD9" s="17"/>
      <c r="BE9" s="17">
        <v>0.30076907323481</v>
      </c>
      <c r="BF9" s="17">
        <v>0.23977468772454399</v>
      </c>
      <c r="BG9" s="17">
        <v>0.353157314512002</v>
      </c>
      <c r="BH9" s="17">
        <v>0.33124759052700298</v>
      </c>
      <c r="BI9" s="17"/>
      <c r="BJ9" s="17">
        <v>0.30164436008878198</v>
      </c>
      <c r="BK9" s="17"/>
      <c r="BL9" s="17">
        <v>0.25172102893383203</v>
      </c>
      <c r="BM9" s="17"/>
      <c r="BN9" s="17">
        <v>0.21761967580370001</v>
      </c>
      <c r="BO9" s="17"/>
      <c r="BP9" s="17">
        <v>0.34524093638080799</v>
      </c>
      <c r="BQ9" s="17">
        <v>0.13076845338436099</v>
      </c>
    </row>
    <row r="10" spans="2:69" ht="29" x14ac:dyDescent="0.35">
      <c r="B10" s="18" t="s">
        <v>507</v>
      </c>
      <c r="C10" s="17">
        <v>0.46634138025710298</v>
      </c>
      <c r="D10" s="17">
        <v>0.49141954093942197</v>
      </c>
      <c r="E10" s="17">
        <v>0.44665219279110902</v>
      </c>
      <c r="F10" s="17"/>
      <c r="G10" s="17">
        <v>0.47679349466759402</v>
      </c>
      <c r="H10" s="17">
        <v>0.45220283771985098</v>
      </c>
      <c r="I10" s="17">
        <v>0.42978270574252903</v>
      </c>
      <c r="J10" s="17">
        <v>0.40836796326720298</v>
      </c>
      <c r="K10" s="17">
        <v>0.59145093216726097</v>
      </c>
      <c r="L10" s="17"/>
      <c r="M10" s="17">
        <v>0.35920882233493101</v>
      </c>
      <c r="N10" s="17">
        <v>0.47896355661344597</v>
      </c>
      <c r="O10" s="17">
        <v>0.50872394689131795</v>
      </c>
      <c r="P10" s="17">
        <v>0.46860383692341701</v>
      </c>
      <c r="Q10" s="17">
        <v>0.44116491986253598</v>
      </c>
      <c r="R10" s="17"/>
      <c r="S10" s="17">
        <v>0.41762039390386901</v>
      </c>
      <c r="T10" s="17">
        <v>0.50670658890954101</v>
      </c>
      <c r="U10" s="17">
        <v>0.47460014600132899</v>
      </c>
      <c r="V10" s="17">
        <v>0.49743388461972099</v>
      </c>
      <c r="W10" s="17"/>
      <c r="X10" s="17">
        <v>0.48247283249538597</v>
      </c>
      <c r="Y10" s="17">
        <v>0.47400910087452802</v>
      </c>
      <c r="Z10" s="17">
        <v>0.34225101643752998</v>
      </c>
      <c r="AA10" s="17"/>
      <c r="AB10" s="17">
        <v>0.42638054497464301</v>
      </c>
      <c r="AC10" s="17">
        <v>0.54939927526788102</v>
      </c>
      <c r="AD10" s="17"/>
      <c r="AE10" s="17">
        <v>0.45269486171349399</v>
      </c>
      <c r="AF10" s="17">
        <v>0.46952770991434101</v>
      </c>
      <c r="AG10" s="17"/>
      <c r="AH10" s="17">
        <v>0.49773417630849998</v>
      </c>
      <c r="AI10" s="17">
        <v>0.30542848414623602</v>
      </c>
      <c r="AJ10" s="17"/>
      <c r="AK10" s="17">
        <v>0.40681521916138702</v>
      </c>
      <c r="AL10" s="17">
        <v>0.46312467288464998</v>
      </c>
      <c r="AM10" s="17">
        <v>0.437469766207502</v>
      </c>
      <c r="AN10" s="17">
        <v>0.48609208158311401</v>
      </c>
      <c r="AO10" s="17">
        <v>0.64865022072800504</v>
      </c>
      <c r="AP10" s="17"/>
      <c r="AQ10" s="17">
        <v>0.463857305894257</v>
      </c>
      <c r="AR10" s="17">
        <v>0.46701529726618801</v>
      </c>
      <c r="AS10" s="17"/>
      <c r="AT10" s="17">
        <v>0.46338930695557401</v>
      </c>
      <c r="AU10" s="17">
        <v>0.46458976201809998</v>
      </c>
      <c r="AV10" s="17"/>
      <c r="AW10" s="17">
        <v>0.45632545445476702</v>
      </c>
      <c r="AX10" s="17">
        <v>0.47330994403159099</v>
      </c>
      <c r="AY10" s="17">
        <v>0.51400628842352403</v>
      </c>
      <c r="AZ10" s="17">
        <v>0.46876633274666901</v>
      </c>
      <c r="BA10" s="17">
        <v>0.43285751605802603</v>
      </c>
      <c r="BB10" s="17"/>
      <c r="BC10" s="17">
        <v>0.40763613967632101</v>
      </c>
      <c r="BD10" s="17"/>
      <c r="BE10" s="17">
        <v>0.473776015984471</v>
      </c>
      <c r="BF10" s="17">
        <v>0.61582845641708295</v>
      </c>
      <c r="BG10" s="17">
        <v>0.45078278632763802</v>
      </c>
      <c r="BH10" s="17">
        <v>0.41664700208598998</v>
      </c>
      <c r="BI10" s="17"/>
      <c r="BJ10" s="17">
        <v>0.47749212996834001</v>
      </c>
      <c r="BK10" s="17"/>
      <c r="BL10" s="17">
        <v>0.50435972827195497</v>
      </c>
      <c r="BM10" s="17"/>
      <c r="BN10" s="17">
        <v>0.53927870604165995</v>
      </c>
      <c r="BO10" s="17"/>
      <c r="BP10" s="17">
        <v>0.45523741431270098</v>
      </c>
      <c r="BQ10" s="17">
        <v>0.55876121611602203</v>
      </c>
    </row>
    <row r="11" spans="2:69" ht="29" x14ac:dyDescent="0.35">
      <c r="B11" s="18" t="s">
        <v>508</v>
      </c>
      <c r="C11" s="17">
        <v>8.3469005598092297E-2</v>
      </c>
      <c r="D11" s="17">
        <v>0.113484176055186</v>
      </c>
      <c r="E11" s="17">
        <v>5.8979762275028602E-2</v>
      </c>
      <c r="F11" s="17"/>
      <c r="G11" s="17">
        <v>7.7679162655635195E-2</v>
      </c>
      <c r="H11" s="17">
        <v>8.0176245506716801E-2</v>
      </c>
      <c r="I11" s="17">
        <v>8.3560954479501598E-2</v>
      </c>
      <c r="J11" s="17">
        <v>7.7196703810160305E-2</v>
      </c>
      <c r="K11" s="17">
        <v>0.107276372980326</v>
      </c>
      <c r="L11" s="17"/>
      <c r="M11" s="17">
        <v>6.4180092405946396E-2</v>
      </c>
      <c r="N11" s="17">
        <v>8.5243336893595104E-2</v>
      </c>
      <c r="O11" s="17">
        <v>0.12848169657880301</v>
      </c>
      <c r="P11" s="17">
        <v>6.3070534035421399E-2</v>
      </c>
      <c r="Q11" s="17">
        <v>5.3887192260235903E-2</v>
      </c>
      <c r="R11" s="17"/>
      <c r="S11" s="17">
        <v>6.7825355919272301E-2</v>
      </c>
      <c r="T11" s="17">
        <v>5.18988585069311E-2</v>
      </c>
      <c r="U11" s="17">
        <v>7.6829435409465893E-2</v>
      </c>
      <c r="V11" s="17">
        <v>0.12569615243479401</v>
      </c>
      <c r="W11" s="17"/>
      <c r="X11" s="17">
        <v>9.6808008490317801E-2</v>
      </c>
      <c r="Y11" s="17">
        <v>4.2044957459693798E-2</v>
      </c>
      <c r="Z11" s="17">
        <v>3.7541369725469599E-2</v>
      </c>
      <c r="AA11" s="17"/>
      <c r="AB11" s="17">
        <v>8.0010950509944501E-2</v>
      </c>
      <c r="AC11" s="17">
        <v>9.0656512426282504E-2</v>
      </c>
      <c r="AD11" s="17"/>
      <c r="AE11" s="17">
        <v>9.0067296478909195E-2</v>
      </c>
      <c r="AF11" s="17">
        <v>8.2194178572170304E-2</v>
      </c>
      <c r="AG11" s="17"/>
      <c r="AH11" s="17">
        <v>9.5291464306370199E-2</v>
      </c>
      <c r="AI11" s="17">
        <v>1.7576071802822502E-2</v>
      </c>
      <c r="AJ11" s="17"/>
      <c r="AK11" s="17">
        <v>7.2422039737106703E-2</v>
      </c>
      <c r="AL11" s="17">
        <v>9.1076686179116503E-2</v>
      </c>
      <c r="AM11" s="17">
        <v>8.8641179556300506E-2</v>
      </c>
      <c r="AN11" s="17">
        <v>8.2457145637676796E-2</v>
      </c>
      <c r="AO11" s="17">
        <v>4.8509975927786803E-2</v>
      </c>
      <c r="AP11" s="17"/>
      <c r="AQ11" s="17">
        <v>6.34155284039499E-2</v>
      </c>
      <c r="AR11" s="17">
        <v>8.8909414135998899E-2</v>
      </c>
      <c r="AS11" s="17"/>
      <c r="AT11" s="17">
        <v>7.5355454584291895E-2</v>
      </c>
      <c r="AU11" s="17">
        <v>8.9863188342298006E-2</v>
      </c>
      <c r="AV11" s="17"/>
      <c r="AW11" s="17">
        <v>6.5882055525635794E-2</v>
      </c>
      <c r="AX11" s="17">
        <v>8.4051003935145197E-2</v>
      </c>
      <c r="AY11" s="17">
        <v>5.8260088225958601E-2</v>
      </c>
      <c r="AZ11" s="17">
        <v>9.4047390800204606E-2</v>
      </c>
      <c r="BA11" s="17">
        <v>0.12072394334433199</v>
      </c>
      <c r="BB11" s="17"/>
      <c r="BC11" s="17">
        <v>0.114073219608606</v>
      </c>
      <c r="BD11" s="17"/>
      <c r="BE11" s="17">
        <v>8.3124540937841801E-2</v>
      </c>
      <c r="BF11" s="17">
        <v>4.6033964355385398E-2</v>
      </c>
      <c r="BG11" s="17">
        <v>5.4873715025722199E-2</v>
      </c>
      <c r="BH11" s="17">
        <v>0.11932995656770801</v>
      </c>
      <c r="BI11" s="17"/>
      <c r="BJ11" s="17">
        <v>7.8264739479081802E-2</v>
      </c>
      <c r="BK11" s="17"/>
      <c r="BL11" s="17">
        <v>8.0603645706629395E-2</v>
      </c>
      <c r="BM11" s="17"/>
      <c r="BN11" s="17">
        <v>0.11548914422110799</v>
      </c>
      <c r="BO11" s="17"/>
      <c r="BP11" s="17">
        <v>7.64236246311812E-2</v>
      </c>
      <c r="BQ11" s="17">
        <v>0.108337930715668</v>
      </c>
    </row>
    <row r="12" spans="2:69" ht="29" x14ac:dyDescent="0.35">
      <c r="B12" s="18" t="s">
        <v>509</v>
      </c>
      <c r="C12" s="17">
        <v>2.03989167290606E-2</v>
      </c>
      <c r="D12" s="17">
        <v>2.64041882770687E-2</v>
      </c>
      <c r="E12" s="17">
        <v>1.5506442303907899E-2</v>
      </c>
      <c r="F12" s="17"/>
      <c r="G12" s="17">
        <v>1.8105690991976099E-2</v>
      </c>
      <c r="H12" s="17">
        <v>2.14070475125985E-2</v>
      </c>
      <c r="I12" s="17">
        <v>2.2833426772572898E-2</v>
      </c>
      <c r="J12" s="17">
        <v>2.6026035811837898E-2</v>
      </c>
      <c r="K12" s="17">
        <v>1.3217497403971301E-2</v>
      </c>
      <c r="L12" s="17"/>
      <c r="M12" s="17">
        <v>1.27139559492035E-2</v>
      </c>
      <c r="N12" s="17">
        <v>1.48708623084805E-2</v>
      </c>
      <c r="O12" s="17">
        <v>7.2511836615538902E-3</v>
      </c>
      <c r="P12" s="17">
        <v>2.1876093662168899E-2</v>
      </c>
      <c r="Q12" s="17">
        <v>5.0806378551668599E-2</v>
      </c>
      <c r="R12" s="17"/>
      <c r="S12" s="17">
        <v>5.5731646145780996E-3</v>
      </c>
      <c r="T12" s="17">
        <v>2.07827799207882E-2</v>
      </c>
      <c r="U12" s="17">
        <v>2.7524121183836899E-2</v>
      </c>
      <c r="V12" s="17">
        <v>2.9504731363876699E-2</v>
      </c>
      <c r="W12" s="17"/>
      <c r="X12" s="17">
        <v>1.2936622685936301E-2</v>
      </c>
      <c r="Y12" s="17">
        <v>5.1457668196894402E-2</v>
      </c>
      <c r="Z12" s="17">
        <v>3.6735622097915997E-2</v>
      </c>
      <c r="AA12" s="17"/>
      <c r="AB12" s="17">
        <v>2.1537278624074101E-2</v>
      </c>
      <c r="AC12" s="17">
        <v>1.80328515031466E-2</v>
      </c>
      <c r="AD12" s="17"/>
      <c r="AE12" s="17">
        <v>0</v>
      </c>
      <c r="AF12" s="17">
        <v>2.4579667353928799E-2</v>
      </c>
      <c r="AG12" s="17"/>
      <c r="AH12" s="17">
        <v>2.3559129324016399E-2</v>
      </c>
      <c r="AI12" s="17">
        <v>1.47176340074301E-2</v>
      </c>
      <c r="AJ12" s="17"/>
      <c r="AK12" s="17">
        <v>2.01621599587502E-2</v>
      </c>
      <c r="AL12" s="17">
        <v>1.3382879128848999E-2</v>
      </c>
      <c r="AM12" s="17">
        <v>2.3704055984733598E-2</v>
      </c>
      <c r="AN12" s="17">
        <v>2.67573520983399E-2</v>
      </c>
      <c r="AO12" s="17">
        <v>1.82793315753772E-2</v>
      </c>
      <c r="AP12" s="17"/>
      <c r="AQ12" s="17">
        <v>1.96900386421087E-2</v>
      </c>
      <c r="AR12" s="17">
        <v>2.0591231825303001E-2</v>
      </c>
      <c r="AS12" s="17"/>
      <c r="AT12" s="17">
        <v>2.2182167019875E-2</v>
      </c>
      <c r="AU12" s="17">
        <v>2.0183841557494701E-2</v>
      </c>
      <c r="AV12" s="17"/>
      <c r="AW12" s="17">
        <v>3.0238972581006E-2</v>
      </c>
      <c r="AX12" s="17">
        <v>2.2504334601923699E-2</v>
      </c>
      <c r="AY12" s="17">
        <v>2.31589836068689E-2</v>
      </c>
      <c r="AZ12" s="17">
        <v>7.3879621236804596E-3</v>
      </c>
      <c r="BA12" s="17">
        <v>2.1169506981126501E-2</v>
      </c>
      <c r="BB12" s="17"/>
      <c r="BC12" s="17">
        <v>2.62084866770745E-2</v>
      </c>
      <c r="BD12" s="17"/>
      <c r="BE12" s="17">
        <v>1.64855140765677E-2</v>
      </c>
      <c r="BF12" s="17">
        <v>1.6439357363094299E-2</v>
      </c>
      <c r="BG12" s="17">
        <v>1.47475338177766E-2</v>
      </c>
      <c r="BH12" s="17">
        <v>3.6975627361707099E-2</v>
      </c>
      <c r="BI12" s="17"/>
      <c r="BJ12" s="17">
        <v>2.1290442167925899E-2</v>
      </c>
      <c r="BK12" s="17"/>
      <c r="BL12" s="17">
        <v>3.0462456380319702E-2</v>
      </c>
      <c r="BM12" s="17"/>
      <c r="BN12" s="17">
        <v>3.56996928716291E-2</v>
      </c>
      <c r="BO12" s="17"/>
      <c r="BP12" s="17">
        <v>1.7470868358906599E-2</v>
      </c>
      <c r="BQ12" s="17">
        <v>3.9494544545390198E-2</v>
      </c>
    </row>
    <row r="13" spans="2:69" ht="29" x14ac:dyDescent="0.35">
      <c r="B13" s="18" t="s">
        <v>510</v>
      </c>
      <c r="C13" s="17">
        <v>5.5861279014821602E-2</v>
      </c>
      <c r="D13" s="17">
        <v>5.9579664284383202E-2</v>
      </c>
      <c r="E13" s="17">
        <v>5.2916069878770698E-2</v>
      </c>
      <c r="F13" s="17"/>
      <c r="G13" s="17">
        <v>5.5664762367411399E-2</v>
      </c>
      <c r="H13" s="17">
        <v>6.0487770165078697E-2</v>
      </c>
      <c r="I13" s="17">
        <v>5.7166881182799799E-2</v>
      </c>
      <c r="J13" s="17">
        <v>8.9255456937392105E-2</v>
      </c>
      <c r="K13" s="17">
        <v>1.04708484394708E-2</v>
      </c>
      <c r="L13" s="17"/>
      <c r="M13" s="17">
        <v>0.12116531927355299</v>
      </c>
      <c r="N13" s="17">
        <v>5.4020067736396497E-2</v>
      </c>
      <c r="O13" s="17">
        <v>3.6774630504308799E-2</v>
      </c>
      <c r="P13" s="17">
        <v>6.1688473027284599E-2</v>
      </c>
      <c r="Q13" s="17">
        <v>4.4324431700138903E-2</v>
      </c>
      <c r="R13" s="17"/>
      <c r="S13" s="17">
        <v>4.7609928691184002E-2</v>
      </c>
      <c r="T13" s="17">
        <v>6.3485865251530604E-2</v>
      </c>
      <c r="U13" s="17">
        <v>4.4855188936336401E-2</v>
      </c>
      <c r="V13" s="17">
        <v>5.8048445485509803E-2</v>
      </c>
      <c r="W13" s="17"/>
      <c r="X13" s="17">
        <v>6.2224750983466498E-2</v>
      </c>
      <c r="Y13" s="17">
        <v>5.6871166916108197E-2</v>
      </c>
      <c r="Z13" s="17">
        <v>9.3016106888398706E-3</v>
      </c>
      <c r="AA13" s="17"/>
      <c r="AB13" s="17">
        <v>5.51195964224796E-2</v>
      </c>
      <c r="AC13" s="17">
        <v>5.7402853269979903E-2</v>
      </c>
      <c r="AD13" s="17"/>
      <c r="AE13" s="17">
        <v>4.1887444202082597E-2</v>
      </c>
      <c r="AF13" s="17">
        <v>5.8761249705171499E-2</v>
      </c>
      <c r="AG13" s="17"/>
      <c r="AH13" s="17">
        <v>6.5543490159999995E-2</v>
      </c>
      <c r="AI13" s="17">
        <v>2.76218819830523E-2</v>
      </c>
      <c r="AJ13" s="17"/>
      <c r="AK13" s="17">
        <v>5.1158852969745698E-2</v>
      </c>
      <c r="AL13" s="17">
        <v>6.7340928183381901E-2</v>
      </c>
      <c r="AM13" s="17">
        <v>5.0421454319435899E-2</v>
      </c>
      <c r="AN13" s="17">
        <v>6.0373831894330099E-2</v>
      </c>
      <c r="AO13" s="17">
        <v>3.4674011944925698E-2</v>
      </c>
      <c r="AP13" s="17"/>
      <c r="AQ13" s="17">
        <v>6.0272609813915197E-2</v>
      </c>
      <c r="AR13" s="17">
        <v>5.4664506928336298E-2</v>
      </c>
      <c r="AS13" s="17"/>
      <c r="AT13" s="17">
        <v>5.4865081062045601E-2</v>
      </c>
      <c r="AU13" s="17">
        <v>5.8047660635672099E-2</v>
      </c>
      <c r="AV13" s="17"/>
      <c r="AW13" s="17">
        <v>2.4462652422255E-2</v>
      </c>
      <c r="AX13" s="17">
        <v>6.6835030897684902E-2</v>
      </c>
      <c r="AY13" s="17">
        <v>3.9243917008879303E-2</v>
      </c>
      <c r="AZ13" s="17">
        <v>6.6583392832581897E-2</v>
      </c>
      <c r="BA13" s="17">
        <v>4.8131666087980501E-2</v>
      </c>
      <c r="BB13" s="17"/>
      <c r="BC13" s="17">
        <v>6.90903338752131E-2</v>
      </c>
      <c r="BD13" s="17"/>
      <c r="BE13" s="17">
        <v>6.2670842897409595E-2</v>
      </c>
      <c r="BF13" s="17">
        <v>3.23219785036837E-2</v>
      </c>
      <c r="BG13" s="17">
        <v>6.1283931164349999E-2</v>
      </c>
      <c r="BH13" s="17">
        <v>5.2469787809441698E-2</v>
      </c>
      <c r="BI13" s="17"/>
      <c r="BJ13" s="17">
        <v>5.7179766339382002E-2</v>
      </c>
      <c r="BK13" s="17"/>
      <c r="BL13" s="17">
        <v>6.7348001621450201E-2</v>
      </c>
      <c r="BM13" s="17"/>
      <c r="BN13" s="17">
        <v>5.5066785919116498E-2</v>
      </c>
      <c r="BO13" s="17"/>
      <c r="BP13" s="17">
        <v>4.0493882818861099E-2</v>
      </c>
      <c r="BQ13" s="17">
        <v>0.11658451251515201</v>
      </c>
    </row>
    <row r="14" spans="2:69" x14ac:dyDescent="0.35">
      <c r="B14" s="18" t="s">
        <v>141</v>
      </c>
      <c r="C14" s="19">
        <v>6.4612517237515807E-2</v>
      </c>
      <c r="D14" s="19">
        <v>4.7252352357734201E-2</v>
      </c>
      <c r="E14" s="19">
        <v>7.8996333283913506E-2</v>
      </c>
      <c r="F14" s="19"/>
      <c r="G14" s="19">
        <v>5.0241102641710299E-2</v>
      </c>
      <c r="H14" s="19">
        <v>6.4943061949143996E-2</v>
      </c>
      <c r="I14" s="19">
        <v>6.4839792655301307E-2</v>
      </c>
      <c r="J14" s="19">
        <v>0.121281173584685</v>
      </c>
      <c r="K14" s="19">
        <v>3.1942011559399498E-2</v>
      </c>
      <c r="L14" s="19"/>
      <c r="M14" s="19">
        <v>5.5789593119187901E-2</v>
      </c>
      <c r="N14" s="19">
        <v>5.2614663020868299E-2</v>
      </c>
      <c r="O14" s="19">
        <v>8.2945499355925101E-2</v>
      </c>
      <c r="P14" s="19">
        <v>0.10139750705832801</v>
      </c>
      <c r="Q14" s="19">
        <v>4.6108378136629297E-2</v>
      </c>
      <c r="R14" s="19"/>
      <c r="S14" s="19">
        <v>7.27598774279304E-2</v>
      </c>
      <c r="T14" s="19">
        <v>5.6184117099676398E-2</v>
      </c>
      <c r="U14" s="19">
        <v>7.1140593743392197E-2</v>
      </c>
      <c r="V14" s="19">
        <v>5.5767209651963703E-2</v>
      </c>
      <c r="W14" s="19"/>
      <c r="X14" s="19">
        <v>6.67849125949595E-2</v>
      </c>
      <c r="Y14" s="19">
        <v>5.9212326621100903E-2</v>
      </c>
      <c r="Z14" s="19">
        <v>5.55352550512586E-2</v>
      </c>
      <c r="AA14" s="19"/>
      <c r="AB14" s="19">
        <v>7.0810960311148405E-2</v>
      </c>
      <c r="AC14" s="19">
        <v>5.1729162062353999E-2</v>
      </c>
      <c r="AD14" s="19"/>
      <c r="AE14" s="19">
        <v>6.8258230918289406E-2</v>
      </c>
      <c r="AF14" s="19">
        <v>6.3924056193405798E-2</v>
      </c>
      <c r="AG14" s="19"/>
      <c r="AH14" s="19">
        <v>7.5047357565743197E-2</v>
      </c>
      <c r="AI14" s="19">
        <v>3.60447434526504E-2</v>
      </c>
      <c r="AJ14" s="19"/>
      <c r="AK14" s="19">
        <v>3.3073770596404199E-2</v>
      </c>
      <c r="AL14" s="19">
        <v>7.64977428894109E-2</v>
      </c>
      <c r="AM14" s="19">
        <v>7.7350397769800697E-2</v>
      </c>
      <c r="AN14" s="19">
        <v>5.3637202728651703E-2</v>
      </c>
      <c r="AO14" s="19">
        <v>2.7919411590476499E-2</v>
      </c>
      <c r="AP14" s="19"/>
      <c r="AQ14" s="19">
        <v>9.1517984202329497E-2</v>
      </c>
      <c r="AR14" s="19">
        <v>5.7313197983571401E-2</v>
      </c>
      <c r="AS14" s="19"/>
      <c r="AT14" s="19">
        <v>8.5355859962104597E-2</v>
      </c>
      <c r="AU14" s="19">
        <v>5.4274928856634597E-2</v>
      </c>
      <c r="AV14" s="19"/>
      <c r="AW14" s="19">
        <v>8.0235971962555594E-2</v>
      </c>
      <c r="AX14" s="19">
        <v>7.6021524648805294E-2</v>
      </c>
      <c r="AY14" s="19">
        <v>5.9497377439914102E-2</v>
      </c>
      <c r="AZ14" s="19">
        <v>7.1474347202921604E-2</v>
      </c>
      <c r="BA14" s="19">
        <v>3.4658025473790502E-2</v>
      </c>
      <c r="BB14" s="19"/>
      <c r="BC14" s="19">
        <v>4.18822535121888E-2</v>
      </c>
      <c r="BD14" s="19"/>
      <c r="BE14" s="19">
        <v>6.3174012868899898E-2</v>
      </c>
      <c r="BF14" s="19">
        <v>4.9601555636209403E-2</v>
      </c>
      <c r="BG14" s="19">
        <v>6.5154719152511406E-2</v>
      </c>
      <c r="BH14" s="19">
        <v>4.3330035648150501E-2</v>
      </c>
      <c r="BI14" s="19"/>
      <c r="BJ14" s="19">
        <v>6.4128561956488001E-2</v>
      </c>
      <c r="BK14" s="19"/>
      <c r="BL14" s="19">
        <v>6.5505139085814304E-2</v>
      </c>
      <c r="BM14" s="19"/>
      <c r="BN14" s="19">
        <v>3.6845995142787198E-2</v>
      </c>
      <c r="BO14" s="19"/>
      <c r="BP14" s="19">
        <v>6.5133273497542402E-2</v>
      </c>
      <c r="BQ14" s="19">
        <v>4.6053342723407401E-2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536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927</v>
      </c>
      <c r="D7" s="10">
        <v>495</v>
      </c>
      <c r="E7" s="10">
        <v>431</v>
      </c>
      <c r="F7" s="10"/>
      <c r="G7" s="10">
        <v>283</v>
      </c>
      <c r="H7" s="10">
        <v>232</v>
      </c>
      <c r="I7" s="10">
        <v>179</v>
      </c>
      <c r="J7" s="10">
        <v>148</v>
      </c>
      <c r="K7" s="10">
        <v>85</v>
      </c>
      <c r="L7" s="10"/>
      <c r="M7" s="10">
        <v>85</v>
      </c>
      <c r="N7" s="10">
        <v>357</v>
      </c>
      <c r="O7" s="10">
        <v>174</v>
      </c>
      <c r="P7" s="10">
        <v>130</v>
      </c>
      <c r="Q7" s="10">
        <v>181</v>
      </c>
      <c r="R7" s="10"/>
      <c r="S7" s="10">
        <v>184</v>
      </c>
      <c r="T7" s="10">
        <v>200</v>
      </c>
      <c r="U7" s="10">
        <v>150</v>
      </c>
      <c r="V7" s="10">
        <v>239</v>
      </c>
      <c r="W7" s="10"/>
      <c r="X7" s="10">
        <v>732</v>
      </c>
      <c r="Y7" s="10">
        <v>113</v>
      </c>
      <c r="Z7" s="10">
        <v>82</v>
      </c>
      <c r="AA7" s="10"/>
      <c r="AB7" s="10">
        <v>642</v>
      </c>
      <c r="AC7" s="10">
        <v>285</v>
      </c>
      <c r="AD7" s="10"/>
      <c r="AE7" s="10">
        <v>168</v>
      </c>
      <c r="AF7" s="10">
        <v>758</v>
      </c>
      <c r="AG7" s="10"/>
      <c r="AH7" s="10">
        <v>730</v>
      </c>
      <c r="AI7" s="10">
        <v>138</v>
      </c>
      <c r="AJ7" s="10"/>
      <c r="AK7" s="10">
        <v>93</v>
      </c>
      <c r="AL7" s="10">
        <v>272</v>
      </c>
      <c r="AM7" s="10">
        <v>333</v>
      </c>
      <c r="AN7" s="10">
        <v>158</v>
      </c>
      <c r="AO7" s="10">
        <v>71</v>
      </c>
      <c r="AP7" s="10"/>
      <c r="AQ7" s="10">
        <v>212</v>
      </c>
      <c r="AR7" s="10">
        <v>715</v>
      </c>
      <c r="AS7" s="10"/>
      <c r="AT7" s="10">
        <v>309</v>
      </c>
      <c r="AU7" s="10">
        <v>598</v>
      </c>
      <c r="AV7" s="10"/>
      <c r="AW7" s="10">
        <v>71</v>
      </c>
      <c r="AX7" s="10">
        <v>364</v>
      </c>
      <c r="AY7" s="10">
        <v>198</v>
      </c>
      <c r="AZ7" s="10">
        <v>102</v>
      </c>
      <c r="BA7" s="10">
        <v>105</v>
      </c>
      <c r="BB7" s="10"/>
      <c r="BC7" s="10">
        <v>269</v>
      </c>
      <c r="BD7" s="10"/>
      <c r="BE7" s="10">
        <v>316</v>
      </c>
      <c r="BF7" s="10">
        <v>113</v>
      </c>
      <c r="BG7" s="10">
        <v>109</v>
      </c>
      <c r="BH7" s="10">
        <v>194</v>
      </c>
      <c r="BI7" s="10"/>
      <c r="BJ7" s="10">
        <v>806</v>
      </c>
      <c r="BK7" s="10"/>
      <c r="BL7" s="10">
        <v>527</v>
      </c>
      <c r="BM7" s="10"/>
      <c r="BN7" s="10">
        <v>201</v>
      </c>
      <c r="BO7" s="10"/>
      <c r="BP7" s="10">
        <v>761</v>
      </c>
      <c r="BQ7" s="10">
        <v>147</v>
      </c>
    </row>
    <row r="8" spans="2:69" ht="30" customHeight="1" x14ac:dyDescent="0.35">
      <c r="B8" s="11" t="s">
        <v>20</v>
      </c>
      <c r="C8" s="11">
        <v>931</v>
      </c>
      <c r="D8" s="11">
        <v>419</v>
      </c>
      <c r="E8" s="11">
        <v>511</v>
      </c>
      <c r="F8" s="11"/>
      <c r="G8" s="11">
        <v>246</v>
      </c>
      <c r="H8" s="11">
        <v>226</v>
      </c>
      <c r="I8" s="11">
        <v>201</v>
      </c>
      <c r="J8" s="11">
        <v>132</v>
      </c>
      <c r="K8" s="11">
        <v>125</v>
      </c>
      <c r="L8" s="11"/>
      <c r="M8" s="11">
        <v>82</v>
      </c>
      <c r="N8" s="11">
        <v>371</v>
      </c>
      <c r="O8" s="11">
        <v>186</v>
      </c>
      <c r="P8" s="11">
        <v>130</v>
      </c>
      <c r="Q8" s="11">
        <v>162</v>
      </c>
      <c r="R8" s="11"/>
      <c r="S8" s="11">
        <v>198</v>
      </c>
      <c r="T8" s="11">
        <v>206</v>
      </c>
      <c r="U8" s="11">
        <v>152</v>
      </c>
      <c r="V8" s="11">
        <v>224</v>
      </c>
      <c r="W8" s="11"/>
      <c r="X8" s="11">
        <v>712</v>
      </c>
      <c r="Y8" s="11">
        <v>119</v>
      </c>
      <c r="Z8" s="11">
        <v>100</v>
      </c>
      <c r="AA8" s="11"/>
      <c r="AB8" s="11">
        <v>628</v>
      </c>
      <c r="AC8" s="11">
        <v>302</v>
      </c>
      <c r="AD8" s="11"/>
      <c r="AE8" s="11">
        <v>158</v>
      </c>
      <c r="AF8" s="11">
        <v>772</v>
      </c>
      <c r="AG8" s="11"/>
      <c r="AH8" s="11">
        <v>722</v>
      </c>
      <c r="AI8" s="11">
        <v>134</v>
      </c>
      <c r="AJ8" s="11"/>
      <c r="AK8" s="11">
        <v>98</v>
      </c>
      <c r="AL8" s="11">
        <v>272</v>
      </c>
      <c r="AM8" s="11">
        <v>333</v>
      </c>
      <c r="AN8" s="11">
        <v>155</v>
      </c>
      <c r="AO8" s="11">
        <v>73</v>
      </c>
      <c r="AP8" s="11"/>
      <c r="AQ8" s="11">
        <v>199</v>
      </c>
      <c r="AR8" s="11">
        <v>732</v>
      </c>
      <c r="AS8" s="11"/>
      <c r="AT8" s="11">
        <v>292</v>
      </c>
      <c r="AU8" s="11">
        <v>619</v>
      </c>
      <c r="AV8" s="11"/>
      <c r="AW8" s="11">
        <v>68</v>
      </c>
      <c r="AX8" s="11">
        <v>366</v>
      </c>
      <c r="AY8" s="11">
        <v>200</v>
      </c>
      <c r="AZ8" s="11">
        <v>106</v>
      </c>
      <c r="BA8" s="11">
        <v>100</v>
      </c>
      <c r="BB8" s="11"/>
      <c r="BC8" s="11">
        <v>262</v>
      </c>
      <c r="BD8" s="11"/>
      <c r="BE8" s="11">
        <v>317</v>
      </c>
      <c r="BF8" s="11">
        <v>117</v>
      </c>
      <c r="BG8" s="11">
        <v>116</v>
      </c>
      <c r="BH8" s="11">
        <v>185</v>
      </c>
      <c r="BI8" s="11"/>
      <c r="BJ8" s="11">
        <v>809</v>
      </c>
      <c r="BK8" s="11"/>
      <c r="BL8" s="11">
        <v>519</v>
      </c>
      <c r="BM8" s="11"/>
      <c r="BN8" s="11">
        <v>199</v>
      </c>
      <c r="BO8" s="11"/>
      <c r="BP8" s="11">
        <v>771</v>
      </c>
      <c r="BQ8" s="11">
        <v>140</v>
      </c>
    </row>
    <row r="9" spans="2:69" ht="29" x14ac:dyDescent="0.35">
      <c r="B9" s="18" t="s">
        <v>506</v>
      </c>
      <c r="C9" s="17">
        <v>0.24836783650300701</v>
      </c>
      <c r="D9" s="17">
        <v>0.205494405529699</v>
      </c>
      <c r="E9" s="17">
        <v>0.28406358686553901</v>
      </c>
      <c r="F9" s="17"/>
      <c r="G9" s="17">
        <v>0.26098578727152999</v>
      </c>
      <c r="H9" s="17">
        <v>0.22243615689837001</v>
      </c>
      <c r="I9" s="17">
        <v>0.27620234375944702</v>
      </c>
      <c r="J9" s="17">
        <v>0.23114118527956301</v>
      </c>
      <c r="K9" s="17">
        <v>0.24380373068184799</v>
      </c>
      <c r="L9" s="17"/>
      <c r="M9" s="17">
        <v>0.221146699858634</v>
      </c>
      <c r="N9" s="17">
        <v>0.25892617282039398</v>
      </c>
      <c r="O9" s="17">
        <v>0.26728361984918497</v>
      </c>
      <c r="P9" s="17">
        <v>0.192102457750503</v>
      </c>
      <c r="Q9" s="17">
        <v>0.26125928769995999</v>
      </c>
      <c r="R9" s="17"/>
      <c r="S9" s="17">
        <v>0.23355145092239599</v>
      </c>
      <c r="T9" s="17">
        <v>0.26909853003236001</v>
      </c>
      <c r="U9" s="17">
        <v>0.26785195382753102</v>
      </c>
      <c r="V9" s="17">
        <v>0.211975358667159</v>
      </c>
      <c r="W9" s="17"/>
      <c r="X9" s="17">
        <v>0.241590325742636</v>
      </c>
      <c r="Y9" s="17">
        <v>0.28929555873941298</v>
      </c>
      <c r="Z9" s="17">
        <v>0.24811166193043499</v>
      </c>
      <c r="AA9" s="17"/>
      <c r="AB9" s="17">
        <v>0.26250524711298201</v>
      </c>
      <c r="AC9" s="17">
        <v>0.21898347659491901</v>
      </c>
      <c r="AD9" s="17"/>
      <c r="AE9" s="17">
        <v>0.29068414033913598</v>
      </c>
      <c r="AF9" s="17">
        <v>0.23994521833833099</v>
      </c>
      <c r="AG9" s="17"/>
      <c r="AH9" s="17">
        <v>0.223310663180501</v>
      </c>
      <c r="AI9" s="17">
        <v>0.34405412719100498</v>
      </c>
      <c r="AJ9" s="17"/>
      <c r="AK9" s="17">
        <v>0.219968422396666</v>
      </c>
      <c r="AL9" s="17">
        <v>0.25581546511027797</v>
      </c>
      <c r="AM9" s="17">
        <v>0.266200325319565</v>
      </c>
      <c r="AN9" s="17">
        <v>0.26507753018702601</v>
      </c>
      <c r="AO9" s="17">
        <v>0.141930862539073</v>
      </c>
      <c r="AP9" s="17"/>
      <c r="AQ9" s="17">
        <v>0.241150198220383</v>
      </c>
      <c r="AR9" s="17">
        <v>0.25032594584016299</v>
      </c>
      <c r="AS9" s="17"/>
      <c r="AT9" s="17">
        <v>0.24021141968301701</v>
      </c>
      <c r="AU9" s="17">
        <v>0.25626333374726501</v>
      </c>
      <c r="AV9" s="17"/>
      <c r="AW9" s="17">
        <v>0.228277721725514</v>
      </c>
      <c r="AX9" s="17">
        <v>0.24602940077195401</v>
      </c>
      <c r="AY9" s="17">
        <v>0.25395108882670397</v>
      </c>
      <c r="AZ9" s="17">
        <v>0.209733885452693</v>
      </c>
      <c r="BA9" s="17">
        <v>0.32055412728301802</v>
      </c>
      <c r="BB9" s="17"/>
      <c r="BC9" s="17">
        <v>0.27155461045214702</v>
      </c>
      <c r="BD9" s="17"/>
      <c r="BE9" s="17">
        <v>0.25058231236904999</v>
      </c>
      <c r="BF9" s="17">
        <v>0.26302379751596</v>
      </c>
      <c r="BG9" s="17">
        <v>0.21058031034241401</v>
      </c>
      <c r="BH9" s="17">
        <v>0.25500420124845702</v>
      </c>
      <c r="BI9" s="17"/>
      <c r="BJ9" s="17">
        <v>0.23852140804453401</v>
      </c>
      <c r="BK9" s="17"/>
      <c r="BL9" s="17">
        <v>0.25274082036661499</v>
      </c>
      <c r="BM9" s="17"/>
      <c r="BN9" s="17">
        <v>0.20882012962407601</v>
      </c>
      <c r="BO9" s="17"/>
      <c r="BP9" s="17">
        <v>0.26746836076700398</v>
      </c>
      <c r="BQ9" s="17">
        <v>0.13327800786422001</v>
      </c>
    </row>
    <row r="10" spans="2:69" ht="29" x14ac:dyDescent="0.35">
      <c r="B10" s="18" t="s">
        <v>507</v>
      </c>
      <c r="C10" s="17">
        <v>0.39564480632319698</v>
      </c>
      <c r="D10" s="17">
        <v>0.41430727750034702</v>
      </c>
      <c r="E10" s="17">
        <v>0.38108727033746498</v>
      </c>
      <c r="F10" s="17"/>
      <c r="G10" s="17">
        <v>0.37301572116213899</v>
      </c>
      <c r="H10" s="17">
        <v>0.39169112816872298</v>
      </c>
      <c r="I10" s="17">
        <v>0.40864434502774799</v>
      </c>
      <c r="J10" s="17">
        <v>0.364817058219082</v>
      </c>
      <c r="K10" s="17">
        <v>0.458953674768108</v>
      </c>
      <c r="L10" s="17"/>
      <c r="M10" s="17">
        <v>0.39270226471221398</v>
      </c>
      <c r="N10" s="17">
        <v>0.39413375983821602</v>
      </c>
      <c r="O10" s="17">
        <v>0.41104297275760598</v>
      </c>
      <c r="P10" s="17">
        <v>0.368411640601085</v>
      </c>
      <c r="Q10" s="17">
        <v>0.404719881474361</v>
      </c>
      <c r="R10" s="17"/>
      <c r="S10" s="17">
        <v>0.42779894271020302</v>
      </c>
      <c r="T10" s="17">
        <v>0.37536220841518197</v>
      </c>
      <c r="U10" s="17">
        <v>0.40463570477709099</v>
      </c>
      <c r="V10" s="17">
        <v>0.39285221731033598</v>
      </c>
      <c r="W10" s="17"/>
      <c r="X10" s="17">
        <v>0.389042904754764</v>
      </c>
      <c r="Y10" s="17">
        <v>0.34509579947605601</v>
      </c>
      <c r="Z10" s="17">
        <v>0.50269205267930905</v>
      </c>
      <c r="AA10" s="17"/>
      <c r="AB10" s="17">
        <v>0.37569151756064201</v>
      </c>
      <c r="AC10" s="17">
        <v>0.437117366930245</v>
      </c>
      <c r="AD10" s="17"/>
      <c r="AE10" s="17">
        <v>0.39415166752535202</v>
      </c>
      <c r="AF10" s="17">
        <v>0.39628993695632397</v>
      </c>
      <c r="AG10" s="17"/>
      <c r="AH10" s="17">
        <v>0.40131324021516601</v>
      </c>
      <c r="AI10" s="17">
        <v>0.333938224483872</v>
      </c>
      <c r="AJ10" s="17"/>
      <c r="AK10" s="17">
        <v>0.39294765547695498</v>
      </c>
      <c r="AL10" s="17">
        <v>0.35788673808340898</v>
      </c>
      <c r="AM10" s="17">
        <v>0.403778432033428</v>
      </c>
      <c r="AN10" s="17">
        <v>0.39464734900046999</v>
      </c>
      <c r="AO10" s="17">
        <v>0.50504010704647195</v>
      </c>
      <c r="AP10" s="17"/>
      <c r="AQ10" s="17">
        <v>0.36414635728946998</v>
      </c>
      <c r="AR10" s="17">
        <v>0.40419017874888102</v>
      </c>
      <c r="AS10" s="17"/>
      <c r="AT10" s="17">
        <v>0.36502866360111003</v>
      </c>
      <c r="AU10" s="17">
        <v>0.40672110308097698</v>
      </c>
      <c r="AV10" s="17"/>
      <c r="AW10" s="17">
        <v>0.32043330263354503</v>
      </c>
      <c r="AX10" s="17">
        <v>0.35366297747958098</v>
      </c>
      <c r="AY10" s="17">
        <v>0.463544998166251</v>
      </c>
      <c r="AZ10" s="17">
        <v>0.43289252442432102</v>
      </c>
      <c r="BA10" s="17">
        <v>0.32599429284963899</v>
      </c>
      <c r="BB10" s="17"/>
      <c r="BC10" s="17">
        <v>0.33544978185829699</v>
      </c>
      <c r="BD10" s="17"/>
      <c r="BE10" s="17">
        <v>0.383692046399848</v>
      </c>
      <c r="BF10" s="17">
        <v>0.50166115906574504</v>
      </c>
      <c r="BG10" s="17">
        <v>0.45373572683145103</v>
      </c>
      <c r="BH10" s="17">
        <v>0.33930707530933601</v>
      </c>
      <c r="BI10" s="17"/>
      <c r="BJ10" s="17">
        <v>0.403595342652044</v>
      </c>
      <c r="BK10" s="17"/>
      <c r="BL10" s="17">
        <v>0.38705016503439998</v>
      </c>
      <c r="BM10" s="17"/>
      <c r="BN10" s="17">
        <v>0.383718663487781</v>
      </c>
      <c r="BO10" s="17"/>
      <c r="BP10" s="17">
        <v>0.40268020190423098</v>
      </c>
      <c r="BQ10" s="17">
        <v>0.39191358598228498</v>
      </c>
    </row>
    <row r="11" spans="2:69" ht="29" x14ac:dyDescent="0.35">
      <c r="B11" s="18" t="s">
        <v>508</v>
      </c>
      <c r="C11" s="17">
        <v>8.7768096309008795E-2</v>
      </c>
      <c r="D11" s="17">
        <v>8.9059491265355201E-2</v>
      </c>
      <c r="E11" s="17">
        <v>8.6878300341326098E-2</v>
      </c>
      <c r="F11" s="17"/>
      <c r="G11" s="17">
        <v>8.8493450294375706E-2</v>
      </c>
      <c r="H11" s="17">
        <v>8.6788370814721197E-2</v>
      </c>
      <c r="I11" s="17">
        <v>6.8826104297028401E-2</v>
      </c>
      <c r="J11" s="17">
        <v>8.3496144276768103E-2</v>
      </c>
      <c r="K11" s="17">
        <v>0.12310055504403999</v>
      </c>
      <c r="L11" s="17"/>
      <c r="M11" s="17">
        <v>8.54868734167087E-2</v>
      </c>
      <c r="N11" s="17">
        <v>9.4648310961862395E-2</v>
      </c>
      <c r="O11" s="17">
        <v>0.10380981789801499</v>
      </c>
      <c r="P11" s="17">
        <v>6.9179737037796799E-2</v>
      </c>
      <c r="Q11" s="17">
        <v>6.9660692216477901E-2</v>
      </c>
      <c r="R11" s="17"/>
      <c r="S11" s="17">
        <v>8.5281782204745707E-2</v>
      </c>
      <c r="T11" s="17">
        <v>9.2642762467549405E-2</v>
      </c>
      <c r="U11" s="17">
        <v>0.103983117558023</v>
      </c>
      <c r="V11" s="17">
        <v>0.10713535027186601</v>
      </c>
      <c r="W11" s="17"/>
      <c r="X11" s="17">
        <v>9.2505541599234298E-2</v>
      </c>
      <c r="Y11" s="17">
        <v>7.5243515977459499E-2</v>
      </c>
      <c r="Z11" s="17">
        <v>6.8860684725527505E-2</v>
      </c>
      <c r="AA11" s="17"/>
      <c r="AB11" s="17">
        <v>7.9179585705525399E-2</v>
      </c>
      <c r="AC11" s="17">
        <v>0.10561916491057501</v>
      </c>
      <c r="AD11" s="17"/>
      <c r="AE11" s="17">
        <v>5.8553908334105002E-2</v>
      </c>
      <c r="AF11" s="17">
        <v>9.3805911043149795E-2</v>
      </c>
      <c r="AG11" s="17"/>
      <c r="AH11" s="17">
        <v>9.4029914407236098E-2</v>
      </c>
      <c r="AI11" s="17">
        <v>5.6455308597920598E-2</v>
      </c>
      <c r="AJ11" s="17"/>
      <c r="AK11" s="17">
        <v>0.11601591704733</v>
      </c>
      <c r="AL11" s="17">
        <v>7.7818622375735197E-2</v>
      </c>
      <c r="AM11" s="17">
        <v>6.7263787951071102E-2</v>
      </c>
      <c r="AN11" s="17">
        <v>0.117942156462429</v>
      </c>
      <c r="AO11" s="17">
        <v>0.11641605073424199</v>
      </c>
      <c r="AP11" s="17"/>
      <c r="AQ11" s="17">
        <v>8.4670645800268604E-2</v>
      </c>
      <c r="AR11" s="17">
        <v>8.8608419213129203E-2</v>
      </c>
      <c r="AS11" s="17"/>
      <c r="AT11" s="17">
        <v>9.5422357934519794E-2</v>
      </c>
      <c r="AU11" s="17">
        <v>8.6851367568230198E-2</v>
      </c>
      <c r="AV11" s="17"/>
      <c r="AW11" s="17">
        <v>6.1745432118423503E-2</v>
      </c>
      <c r="AX11" s="17">
        <v>0.10362383265246999</v>
      </c>
      <c r="AY11" s="17">
        <v>9.1409611705839403E-2</v>
      </c>
      <c r="AZ11" s="17">
        <v>5.5391195972134197E-2</v>
      </c>
      <c r="BA11" s="17">
        <v>9.4458066074268807E-2</v>
      </c>
      <c r="BB11" s="17"/>
      <c r="BC11" s="17">
        <v>8.71812189060992E-2</v>
      </c>
      <c r="BD11" s="17"/>
      <c r="BE11" s="17">
        <v>9.9774006743980195E-2</v>
      </c>
      <c r="BF11" s="17">
        <v>0.100017048327438</v>
      </c>
      <c r="BG11" s="17">
        <v>5.1591086606240198E-2</v>
      </c>
      <c r="BH11" s="17">
        <v>8.9008413286566404E-2</v>
      </c>
      <c r="BI11" s="17"/>
      <c r="BJ11" s="17">
        <v>9.2453092871487397E-2</v>
      </c>
      <c r="BK11" s="17"/>
      <c r="BL11" s="17">
        <v>8.9440547560800901E-2</v>
      </c>
      <c r="BM11" s="17"/>
      <c r="BN11" s="17">
        <v>0.10885879946827499</v>
      </c>
      <c r="BO11" s="17"/>
      <c r="BP11" s="17">
        <v>8.6960831079476997E-2</v>
      </c>
      <c r="BQ11" s="17">
        <v>9.8254976152552395E-2</v>
      </c>
    </row>
    <row r="12" spans="2:69" ht="29" x14ac:dyDescent="0.35">
      <c r="B12" s="18" t="s">
        <v>509</v>
      </c>
      <c r="C12" s="17">
        <v>5.2477210838908099E-2</v>
      </c>
      <c r="D12" s="17">
        <v>7.2431694203866401E-2</v>
      </c>
      <c r="E12" s="17">
        <v>3.4244104319466499E-2</v>
      </c>
      <c r="F12" s="17"/>
      <c r="G12" s="17">
        <v>5.1314914726103597E-2</v>
      </c>
      <c r="H12" s="17">
        <v>6.0683906431262202E-2</v>
      </c>
      <c r="I12" s="17">
        <v>5.6232005348509098E-2</v>
      </c>
      <c r="J12" s="17">
        <v>5.6584070435292802E-2</v>
      </c>
      <c r="K12" s="17">
        <v>2.9570321342036E-2</v>
      </c>
      <c r="L12" s="17"/>
      <c r="M12" s="17">
        <v>5.22090059958474E-2</v>
      </c>
      <c r="N12" s="17">
        <v>4.7585544455828001E-2</v>
      </c>
      <c r="O12" s="17">
        <v>4.4204883706994699E-2</v>
      </c>
      <c r="P12" s="17">
        <v>7.1570020450442501E-2</v>
      </c>
      <c r="Q12" s="17">
        <v>5.8017675395957098E-2</v>
      </c>
      <c r="R12" s="17"/>
      <c r="S12" s="17">
        <v>4.8829978271616802E-2</v>
      </c>
      <c r="T12" s="17">
        <v>4.6629479213811102E-2</v>
      </c>
      <c r="U12" s="17">
        <v>3.9963490615127703E-2</v>
      </c>
      <c r="V12" s="17">
        <v>5.9858610218261298E-2</v>
      </c>
      <c r="W12" s="17"/>
      <c r="X12" s="17">
        <v>5.2946239525547903E-2</v>
      </c>
      <c r="Y12" s="17">
        <v>7.2924793248655001E-2</v>
      </c>
      <c r="Z12" s="17">
        <v>2.4868696552897598E-2</v>
      </c>
      <c r="AA12" s="17"/>
      <c r="AB12" s="17">
        <v>4.9841003915895597E-2</v>
      </c>
      <c r="AC12" s="17">
        <v>5.7956520675416102E-2</v>
      </c>
      <c r="AD12" s="17"/>
      <c r="AE12" s="17">
        <v>9.1194507513537401E-2</v>
      </c>
      <c r="AF12" s="17">
        <v>4.46205749696479E-2</v>
      </c>
      <c r="AG12" s="17"/>
      <c r="AH12" s="17">
        <v>5.5146106168055598E-2</v>
      </c>
      <c r="AI12" s="17">
        <v>4.71358238422422E-2</v>
      </c>
      <c r="AJ12" s="17"/>
      <c r="AK12" s="17">
        <v>3.4007341707895197E-2</v>
      </c>
      <c r="AL12" s="17">
        <v>5.5458976896775598E-2</v>
      </c>
      <c r="AM12" s="17">
        <v>5.5979952108298398E-2</v>
      </c>
      <c r="AN12" s="17">
        <v>3.9087998187678198E-2</v>
      </c>
      <c r="AO12" s="17">
        <v>7.8689204831616594E-2</v>
      </c>
      <c r="AP12" s="17"/>
      <c r="AQ12" s="17">
        <v>7.2745320432429095E-2</v>
      </c>
      <c r="AR12" s="17">
        <v>4.6978573599475701E-2</v>
      </c>
      <c r="AS12" s="17"/>
      <c r="AT12" s="17">
        <v>7.9738534603292305E-2</v>
      </c>
      <c r="AU12" s="17">
        <v>3.7859121485234799E-2</v>
      </c>
      <c r="AV12" s="17"/>
      <c r="AW12" s="17">
        <v>7.8185864021225598E-2</v>
      </c>
      <c r="AX12" s="17">
        <v>7.7710963519821902E-2</v>
      </c>
      <c r="AY12" s="17">
        <v>1.60833993888886E-2</v>
      </c>
      <c r="AZ12" s="17">
        <v>5.3926240103821403E-2</v>
      </c>
      <c r="BA12" s="17">
        <v>5.5418727211486198E-2</v>
      </c>
      <c r="BB12" s="17"/>
      <c r="BC12" s="17">
        <v>9.3147522624366999E-2</v>
      </c>
      <c r="BD12" s="17"/>
      <c r="BE12" s="17">
        <v>6.4990700809079899E-2</v>
      </c>
      <c r="BF12" s="17">
        <v>6.6593218259251297E-3</v>
      </c>
      <c r="BG12" s="17">
        <v>2.89969722079155E-2</v>
      </c>
      <c r="BH12" s="17">
        <v>9.3313460576410601E-2</v>
      </c>
      <c r="BI12" s="17"/>
      <c r="BJ12" s="17">
        <v>4.9196730464153002E-2</v>
      </c>
      <c r="BK12" s="17"/>
      <c r="BL12" s="17">
        <v>4.6703893332700502E-2</v>
      </c>
      <c r="BM12" s="17"/>
      <c r="BN12" s="17">
        <v>5.26922682253088E-2</v>
      </c>
      <c r="BO12" s="17"/>
      <c r="BP12" s="17">
        <v>4.66635589318544E-2</v>
      </c>
      <c r="BQ12" s="17">
        <v>9.2118367457642097E-2</v>
      </c>
    </row>
    <row r="13" spans="2:69" ht="29" x14ac:dyDescent="0.35">
      <c r="B13" s="18" t="s">
        <v>510</v>
      </c>
      <c r="C13" s="17">
        <v>0.126664733179742</v>
      </c>
      <c r="D13" s="17">
        <v>0.167907726831693</v>
      </c>
      <c r="E13" s="17">
        <v>9.3038062888683201E-2</v>
      </c>
      <c r="F13" s="17"/>
      <c r="G13" s="17">
        <v>0.13900961138062401</v>
      </c>
      <c r="H13" s="17">
        <v>0.123242019269949</v>
      </c>
      <c r="I13" s="17">
        <v>0.120267186470721</v>
      </c>
      <c r="J13" s="17">
        <v>0.155934996218665</v>
      </c>
      <c r="K13" s="17">
        <v>8.7903163735067E-2</v>
      </c>
      <c r="L13" s="17"/>
      <c r="M13" s="17">
        <v>0.12255553112786</v>
      </c>
      <c r="N13" s="17">
        <v>0.13222575547309301</v>
      </c>
      <c r="O13" s="17">
        <v>0.110861851861198</v>
      </c>
      <c r="P13" s="17">
        <v>0.147014596485642</v>
      </c>
      <c r="Q13" s="17">
        <v>0.117847980426436</v>
      </c>
      <c r="R13" s="17"/>
      <c r="S13" s="17">
        <v>9.3866804612225296E-2</v>
      </c>
      <c r="T13" s="17">
        <v>0.12870338216282001</v>
      </c>
      <c r="U13" s="17">
        <v>0.134466534820503</v>
      </c>
      <c r="V13" s="17">
        <v>0.16300419093027299</v>
      </c>
      <c r="W13" s="17"/>
      <c r="X13" s="17">
        <v>0.126183524944502</v>
      </c>
      <c r="Y13" s="17">
        <v>0.15880915570805601</v>
      </c>
      <c r="Z13" s="17">
        <v>9.1949253319128205E-2</v>
      </c>
      <c r="AA13" s="17"/>
      <c r="AB13" s="17">
        <v>0.143065529432508</v>
      </c>
      <c r="AC13" s="17">
        <v>9.2575965924837203E-2</v>
      </c>
      <c r="AD13" s="17"/>
      <c r="AE13" s="17">
        <v>7.4746412864592202E-2</v>
      </c>
      <c r="AF13" s="17">
        <v>0.13650932291387</v>
      </c>
      <c r="AG13" s="17"/>
      <c r="AH13" s="17">
        <v>0.13250786026605599</v>
      </c>
      <c r="AI13" s="17">
        <v>0.13206099889409001</v>
      </c>
      <c r="AJ13" s="17"/>
      <c r="AK13" s="17">
        <v>0.13335021690068699</v>
      </c>
      <c r="AL13" s="17">
        <v>0.14267644375668601</v>
      </c>
      <c r="AM13" s="17">
        <v>0.12677243030113999</v>
      </c>
      <c r="AN13" s="17">
        <v>0.123871599659627</v>
      </c>
      <c r="AO13" s="17">
        <v>6.3371663207035495E-2</v>
      </c>
      <c r="AP13" s="17"/>
      <c r="AQ13" s="17">
        <v>0.15022054236326199</v>
      </c>
      <c r="AR13" s="17">
        <v>0.120274159407491</v>
      </c>
      <c r="AS13" s="17"/>
      <c r="AT13" s="17">
        <v>0.13323734555452199</v>
      </c>
      <c r="AU13" s="17">
        <v>0.12174025217558899</v>
      </c>
      <c r="AV13" s="17"/>
      <c r="AW13" s="17">
        <v>0.14021010298952299</v>
      </c>
      <c r="AX13" s="17">
        <v>0.145657966693999</v>
      </c>
      <c r="AY13" s="17">
        <v>8.3886280200238805E-2</v>
      </c>
      <c r="AZ13" s="17">
        <v>0.15183338301391799</v>
      </c>
      <c r="BA13" s="17">
        <v>0.12877580115214399</v>
      </c>
      <c r="BB13" s="17"/>
      <c r="BC13" s="17">
        <v>0.115081086611742</v>
      </c>
      <c r="BD13" s="17"/>
      <c r="BE13" s="17">
        <v>0.127881704938764</v>
      </c>
      <c r="BF13" s="17">
        <v>6.2038746004562099E-2</v>
      </c>
      <c r="BG13" s="17">
        <v>0.16968532995757499</v>
      </c>
      <c r="BH13" s="17">
        <v>0.13037582096797001</v>
      </c>
      <c r="BI13" s="17"/>
      <c r="BJ13" s="17">
        <v>0.12933885806133</v>
      </c>
      <c r="BK13" s="17"/>
      <c r="BL13" s="17">
        <v>0.134187056059141</v>
      </c>
      <c r="BM13" s="17"/>
      <c r="BN13" s="17">
        <v>0.17780667757527199</v>
      </c>
      <c r="BO13" s="17"/>
      <c r="BP13" s="17">
        <v>0.11091918152449</v>
      </c>
      <c r="BQ13" s="17">
        <v>0.18183497926502601</v>
      </c>
    </row>
    <row r="14" spans="2:69" x14ac:dyDescent="0.35">
      <c r="B14" s="18" t="s">
        <v>141</v>
      </c>
      <c r="C14" s="19">
        <v>8.9077316846137206E-2</v>
      </c>
      <c r="D14" s="19">
        <v>5.07994046690389E-2</v>
      </c>
      <c r="E14" s="19">
        <v>0.12068867524752</v>
      </c>
      <c r="F14" s="19"/>
      <c r="G14" s="19">
        <v>8.7180515165227596E-2</v>
      </c>
      <c r="H14" s="19">
        <v>0.11515841841697499</v>
      </c>
      <c r="I14" s="19">
        <v>6.9828015096546903E-2</v>
      </c>
      <c r="J14" s="19">
        <v>0.10802654557063</v>
      </c>
      <c r="K14" s="19">
        <v>5.6668554428901299E-2</v>
      </c>
      <c r="L14" s="19"/>
      <c r="M14" s="19">
        <v>0.12589962488873599</v>
      </c>
      <c r="N14" s="19">
        <v>7.2480456450605996E-2</v>
      </c>
      <c r="O14" s="19">
        <v>6.2796853927001295E-2</v>
      </c>
      <c r="P14" s="19">
        <v>0.15172154767453</v>
      </c>
      <c r="Q14" s="19">
        <v>8.8494482786809103E-2</v>
      </c>
      <c r="R14" s="19"/>
      <c r="S14" s="19">
        <v>0.110671041278813</v>
      </c>
      <c r="T14" s="19">
        <v>8.75636377082777E-2</v>
      </c>
      <c r="U14" s="19">
        <v>4.9099198401724199E-2</v>
      </c>
      <c r="V14" s="19">
        <v>6.5174272602104094E-2</v>
      </c>
      <c r="W14" s="19"/>
      <c r="X14" s="19">
        <v>9.7731463433316207E-2</v>
      </c>
      <c r="Y14" s="19">
        <v>5.8631176850359901E-2</v>
      </c>
      <c r="Z14" s="19">
        <v>6.3517650792702898E-2</v>
      </c>
      <c r="AA14" s="19"/>
      <c r="AB14" s="19">
        <v>8.97171162724473E-2</v>
      </c>
      <c r="AC14" s="19">
        <v>8.77475049640081E-2</v>
      </c>
      <c r="AD14" s="19"/>
      <c r="AE14" s="19">
        <v>9.0669363423277194E-2</v>
      </c>
      <c r="AF14" s="19">
        <v>8.8829035778676901E-2</v>
      </c>
      <c r="AG14" s="19"/>
      <c r="AH14" s="19">
        <v>9.3692215762985406E-2</v>
      </c>
      <c r="AI14" s="19">
        <v>8.6355516990870795E-2</v>
      </c>
      <c r="AJ14" s="19"/>
      <c r="AK14" s="19">
        <v>0.103710446470466</v>
      </c>
      <c r="AL14" s="19">
        <v>0.110343753777116</v>
      </c>
      <c r="AM14" s="19">
        <v>8.0005072286497197E-2</v>
      </c>
      <c r="AN14" s="19">
        <v>5.9373366502770503E-2</v>
      </c>
      <c r="AO14" s="19">
        <v>9.4552111641560799E-2</v>
      </c>
      <c r="AP14" s="19"/>
      <c r="AQ14" s="19">
        <v>8.7066935894186598E-2</v>
      </c>
      <c r="AR14" s="19">
        <v>8.9622723190859899E-2</v>
      </c>
      <c r="AS14" s="19"/>
      <c r="AT14" s="19">
        <v>8.6361678623539398E-2</v>
      </c>
      <c r="AU14" s="19">
        <v>9.0564821942704293E-2</v>
      </c>
      <c r="AV14" s="19"/>
      <c r="AW14" s="19">
        <v>0.17114757651176901</v>
      </c>
      <c r="AX14" s="19">
        <v>7.3314858882174705E-2</v>
      </c>
      <c r="AY14" s="19">
        <v>9.1124621712078593E-2</v>
      </c>
      <c r="AZ14" s="19">
        <v>9.6222771033112206E-2</v>
      </c>
      <c r="BA14" s="19">
        <v>7.4798985429442993E-2</v>
      </c>
      <c r="BB14" s="19"/>
      <c r="BC14" s="19">
        <v>9.7585779547347706E-2</v>
      </c>
      <c r="BD14" s="19"/>
      <c r="BE14" s="19">
        <v>7.3079228739277496E-2</v>
      </c>
      <c r="BF14" s="19">
        <v>6.6599927260369701E-2</v>
      </c>
      <c r="BG14" s="19">
        <v>8.54105740544049E-2</v>
      </c>
      <c r="BH14" s="19">
        <v>9.2991028611260004E-2</v>
      </c>
      <c r="BI14" s="19"/>
      <c r="BJ14" s="19">
        <v>8.6894567906451906E-2</v>
      </c>
      <c r="BK14" s="19"/>
      <c r="BL14" s="19">
        <v>8.98775176463424E-2</v>
      </c>
      <c r="BM14" s="19"/>
      <c r="BN14" s="19">
        <v>6.8103461619287403E-2</v>
      </c>
      <c r="BO14" s="19"/>
      <c r="BP14" s="19">
        <v>8.5307865792944401E-2</v>
      </c>
      <c r="BQ14" s="19">
        <v>0.10260008327827499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537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927</v>
      </c>
      <c r="D7" s="10">
        <v>495</v>
      </c>
      <c r="E7" s="10">
        <v>431</v>
      </c>
      <c r="F7" s="10"/>
      <c r="G7" s="10">
        <v>283</v>
      </c>
      <c r="H7" s="10">
        <v>232</v>
      </c>
      <c r="I7" s="10">
        <v>179</v>
      </c>
      <c r="J7" s="10">
        <v>148</v>
      </c>
      <c r="K7" s="10">
        <v>85</v>
      </c>
      <c r="L7" s="10"/>
      <c r="M7" s="10">
        <v>85</v>
      </c>
      <c r="N7" s="10">
        <v>357</v>
      </c>
      <c r="O7" s="10">
        <v>174</v>
      </c>
      <c r="P7" s="10">
        <v>130</v>
      </c>
      <c r="Q7" s="10">
        <v>181</v>
      </c>
      <c r="R7" s="10"/>
      <c r="S7" s="10">
        <v>184</v>
      </c>
      <c r="T7" s="10">
        <v>200</v>
      </c>
      <c r="U7" s="10">
        <v>150</v>
      </c>
      <c r="V7" s="10">
        <v>239</v>
      </c>
      <c r="W7" s="10"/>
      <c r="X7" s="10">
        <v>732</v>
      </c>
      <c r="Y7" s="10">
        <v>113</v>
      </c>
      <c r="Z7" s="10">
        <v>82</v>
      </c>
      <c r="AA7" s="10"/>
      <c r="AB7" s="10">
        <v>642</v>
      </c>
      <c r="AC7" s="10">
        <v>285</v>
      </c>
      <c r="AD7" s="10"/>
      <c r="AE7" s="10">
        <v>168</v>
      </c>
      <c r="AF7" s="10">
        <v>758</v>
      </c>
      <c r="AG7" s="10"/>
      <c r="AH7" s="10">
        <v>730</v>
      </c>
      <c r="AI7" s="10">
        <v>138</v>
      </c>
      <c r="AJ7" s="10"/>
      <c r="AK7" s="10">
        <v>93</v>
      </c>
      <c r="AL7" s="10">
        <v>272</v>
      </c>
      <c r="AM7" s="10">
        <v>333</v>
      </c>
      <c r="AN7" s="10">
        <v>158</v>
      </c>
      <c r="AO7" s="10">
        <v>71</v>
      </c>
      <c r="AP7" s="10"/>
      <c r="AQ7" s="10">
        <v>212</v>
      </c>
      <c r="AR7" s="10">
        <v>715</v>
      </c>
      <c r="AS7" s="10"/>
      <c r="AT7" s="10">
        <v>309</v>
      </c>
      <c r="AU7" s="10">
        <v>598</v>
      </c>
      <c r="AV7" s="10"/>
      <c r="AW7" s="10">
        <v>71</v>
      </c>
      <c r="AX7" s="10">
        <v>364</v>
      </c>
      <c r="AY7" s="10">
        <v>198</v>
      </c>
      <c r="AZ7" s="10">
        <v>102</v>
      </c>
      <c r="BA7" s="10">
        <v>105</v>
      </c>
      <c r="BB7" s="10"/>
      <c r="BC7" s="10">
        <v>269</v>
      </c>
      <c r="BD7" s="10"/>
      <c r="BE7" s="10">
        <v>316</v>
      </c>
      <c r="BF7" s="10">
        <v>113</v>
      </c>
      <c r="BG7" s="10">
        <v>109</v>
      </c>
      <c r="BH7" s="10">
        <v>194</v>
      </c>
      <c r="BI7" s="10"/>
      <c r="BJ7" s="10">
        <v>806</v>
      </c>
      <c r="BK7" s="10"/>
      <c r="BL7" s="10">
        <v>527</v>
      </c>
      <c r="BM7" s="10"/>
      <c r="BN7" s="10">
        <v>201</v>
      </c>
      <c r="BO7" s="10"/>
      <c r="BP7" s="10">
        <v>761</v>
      </c>
      <c r="BQ7" s="10">
        <v>147</v>
      </c>
    </row>
    <row r="8" spans="2:69" ht="30" customHeight="1" x14ac:dyDescent="0.35">
      <c r="B8" s="11" t="s">
        <v>20</v>
      </c>
      <c r="C8" s="11">
        <v>931</v>
      </c>
      <c r="D8" s="11">
        <v>419</v>
      </c>
      <c r="E8" s="11">
        <v>511</v>
      </c>
      <c r="F8" s="11"/>
      <c r="G8" s="11">
        <v>246</v>
      </c>
      <c r="H8" s="11">
        <v>226</v>
      </c>
      <c r="I8" s="11">
        <v>201</v>
      </c>
      <c r="J8" s="11">
        <v>132</v>
      </c>
      <c r="K8" s="11">
        <v>125</v>
      </c>
      <c r="L8" s="11"/>
      <c r="M8" s="11">
        <v>82</v>
      </c>
      <c r="N8" s="11">
        <v>371</v>
      </c>
      <c r="O8" s="11">
        <v>186</v>
      </c>
      <c r="P8" s="11">
        <v>130</v>
      </c>
      <c r="Q8" s="11">
        <v>162</v>
      </c>
      <c r="R8" s="11"/>
      <c r="S8" s="11">
        <v>198</v>
      </c>
      <c r="T8" s="11">
        <v>206</v>
      </c>
      <c r="U8" s="11">
        <v>152</v>
      </c>
      <c r="V8" s="11">
        <v>224</v>
      </c>
      <c r="W8" s="11"/>
      <c r="X8" s="11">
        <v>712</v>
      </c>
      <c r="Y8" s="11">
        <v>119</v>
      </c>
      <c r="Z8" s="11">
        <v>100</v>
      </c>
      <c r="AA8" s="11"/>
      <c r="AB8" s="11">
        <v>628</v>
      </c>
      <c r="AC8" s="11">
        <v>302</v>
      </c>
      <c r="AD8" s="11"/>
      <c r="AE8" s="11">
        <v>158</v>
      </c>
      <c r="AF8" s="11">
        <v>772</v>
      </c>
      <c r="AG8" s="11"/>
      <c r="AH8" s="11">
        <v>722</v>
      </c>
      <c r="AI8" s="11">
        <v>134</v>
      </c>
      <c r="AJ8" s="11"/>
      <c r="AK8" s="11">
        <v>98</v>
      </c>
      <c r="AL8" s="11">
        <v>272</v>
      </c>
      <c r="AM8" s="11">
        <v>333</v>
      </c>
      <c r="AN8" s="11">
        <v>155</v>
      </c>
      <c r="AO8" s="11">
        <v>73</v>
      </c>
      <c r="AP8" s="11"/>
      <c r="AQ8" s="11">
        <v>199</v>
      </c>
      <c r="AR8" s="11">
        <v>732</v>
      </c>
      <c r="AS8" s="11"/>
      <c r="AT8" s="11">
        <v>292</v>
      </c>
      <c r="AU8" s="11">
        <v>619</v>
      </c>
      <c r="AV8" s="11"/>
      <c r="AW8" s="11">
        <v>68</v>
      </c>
      <c r="AX8" s="11">
        <v>366</v>
      </c>
      <c r="AY8" s="11">
        <v>200</v>
      </c>
      <c r="AZ8" s="11">
        <v>106</v>
      </c>
      <c r="BA8" s="11">
        <v>100</v>
      </c>
      <c r="BB8" s="11"/>
      <c r="BC8" s="11">
        <v>262</v>
      </c>
      <c r="BD8" s="11"/>
      <c r="BE8" s="11">
        <v>317</v>
      </c>
      <c r="BF8" s="11">
        <v>117</v>
      </c>
      <c r="BG8" s="11">
        <v>116</v>
      </c>
      <c r="BH8" s="11">
        <v>185</v>
      </c>
      <c r="BI8" s="11"/>
      <c r="BJ8" s="11">
        <v>809</v>
      </c>
      <c r="BK8" s="11"/>
      <c r="BL8" s="11">
        <v>519</v>
      </c>
      <c r="BM8" s="11"/>
      <c r="BN8" s="11">
        <v>199</v>
      </c>
      <c r="BO8" s="11"/>
      <c r="BP8" s="11">
        <v>771</v>
      </c>
      <c r="BQ8" s="11">
        <v>140</v>
      </c>
    </row>
    <row r="9" spans="2:69" ht="29" x14ac:dyDescent="0.35">
      <c r="B9" s="18" t="s">
        <v>506</v>
      </c>
      <c r="C9" s="17">
        <v>0.40564505453910099</v>
      </c>
      <c r="D9" s="17">
        <v>0.324960450848849</v>
      </c>
      <c r="E9" s="17">
        <v>0.470755109061197</v>
      </c>
      <c r="F9" s="17"/>
      <c r="G9" s="17">
        <v>0.47380057196036901</v>
      </c>
      <c r="H9" s="17">
        <v>0.47177789495070899</v>
      </c>
      <c r="I9" s="17">
        <v>0.388044348415165</v>
      </c>
      <c r="J9" s="17">
        <v>0.26770623003930499</v>
      </c>
      <c r="K9" s="17">
        <v>0.32663055216543802</v>
      </c>
      <c r="L9" s="17"/>
      <c r="M9" s="17">
        <v>0.35158944834677303</v>
      </c>
      <c r="N9" s="17">
        <v>0.39596739512479401</v>
      </c>
      <c r="O9" s="17">
        <v>0.47695601538967303</v>
      </c>
      <c r="P9" s="17">
        <v>0.33510389994547701</v>
      </c>
      <c r="Q9" s="17">
        <v>0.42977336702940699</v>
      </c>
      <c r="R9" s="17"/>
      <c r="S9" s="17">
        <v>0.42902491809938098</v>
      </c>
      <c r="T9" s="17">
        <v>0.38724939350876098</v>
      </c>
      <c r="U9" s="17">
        <v>0.42854340543323699</v>
      </c>
      <c r="V9" s="17">
        <v>0.343262558152237</v>
      </c>
      <c r="W9" s="17"/>
      <c r="X9" s="17">
        <v>0.40551126816017402</v>
      </c>
      <c r="Y9" s="17">
        <v>0.406029178386837</v>
      </c>
      <c r="Z9" s="17">
        <v>0.406142895572425</v>
      </c>
      <c r="AA9" s="17"/>
      <c r="AB9" s="17">
        <v>0.42115919182066502</v>
      </c>
      <c r="AC9" s="17">
        <v>0.37339919239916303</v>
      </c>
      <c r="AD9" s="17"/>
      <c r="AE9" s="17">
        <v>0.45615129219741801</v>
      </c>
      <c r="AF9" s="17">
        <v>0.39568627373030701</v>
      </c>
      <c r="AG9" s="17"/>
      <c r="AH9" s="17">
        <v>0.388980426617412</v>
      </c>
      <c r="AI9" s="17">
        <v>0.46178077704628501</v>
      </c>
      <c r="AJ9" s="17"/>
      <c r="AK9" s="17">
        <v>0.38559338919023201</v>
      </c>
      <c r="AL9" s="17">
        <v>0.37932248747603697</v>
      </c>
      <c r="AM9" s="17">
        <v>0.43074927983234901</v>
      </c>
      <c r="AN9" s="17">
        <v>0.41602964266773601</v>
      </c>
      <c r="AO9" s="17">
        <v>0.39408215120280299</v>
      </c>
      <c r="AP9" s="17"/>
      <c r="AQ9" s="17">
        <v>0.389089617812793</v>
      </c>
      <c r="AR9" s="17">
        <v>0.410136462111095</v>
      </c>
      <c r="AS9" s="17"/>
      <c r="AT9" s="17">
        <v>0.41806579673817201</v>
      </c>
      <c r="AU9" s="17">
        <v>0.399333983241419</v>
      </c>
      <c r="AV9" s="17"/>
      <c r="AW9" s="17">
        <v>0.43918649764474499</v>
      </c>
      <c r="AX9" s="17">
        <v>0.37232390870233301</v>
      </c>
      <c r="AY9" s="17">
        <v>0.42504720871111301</v>
      </c>
      <c r="AZ9" s="17">
        <v>0.30798265394814101</v>
      </c>
      <c r="BA9" s="17">
        <v>0.494017046091901</v>
      </c>
      <c r="BB9" s="17"/>
      <c r="BC9" s="17">
        <v>0.446833427870508</v>
      </c>
      <c r="BD9" s="17"/>
      <c r="BE9" s="17">
        <v>0.39602989064003502</v>
      </c>
      <c r="BF9" s="17">
        <v>0.29221626893501301</v>
      </c>
      <c r="BG9" s="17">
        <v>0.41869297516513199</v>
      </c>
      <c r="BH9" s="17">
        <v>0.50328382972043695</v>
      </c>
      <c r="BI9" s="17"/>
      <c r="BJ9" s="17">
        <v>0.39923044932117102</v>
      </c>
      <c r="BK9" s="17"/>
      <c r="BL9" s="17">
        <v>0.39388576336360398</v>
      </c>
      <c r="BM9" s="17"/>
      <c r="BN9" s="17">
        <v>0.30533549188255998</v>
      </c>
      <c r="BO9" s="17"/>
      <c r="BP9" s="17">
        <v>0.44101431206113201</v>
      </c>
      <c r="BQ9" s="17">
        <v>0.235936070381769</v>
      </c>
    </row>
    <row r="10" spans="2:69" ht="29" x14ac:dyDescent="0.35">
      <c r="B10" s="18" t="s">
        <v>507</v>
      </c>
      <c r="C10" s="17">
        <v>0.30154597886873502</v>
      </c>
      <c r="D10" s="17">
        <v>0.33017026091948998</v>
      </c>
      <c r="E10" s="17">
        <v>0.27862356334369098</v>
      </c>
      <c r="F10" s="17"/>
      <c r="G10" s="17">
        <v>0.276587339457739</v>
      </c>
      <c r="H10" s="17">
        <v>0.29627466551015802</v>
      </c>
      <c r="I10" s="17">
        <v>0.25026972628326499</v>
      </c>
      <c r="J10" s="17">
        <v>0.362266508910143</v>
      </c>
      <c r="K10" s="17">
        <v>0.37835333891019202</v>
      </c>
      <c r="L10" s="17"/>
      <c r="M10" s="17">
        <v>0.29780218162759697</v>
      </c>
      <c r="N10" s="17">
        <v>0.285389544563183</v>
      </c>
      <c r="O10" s="17">
        <v>0.32613182916083799</v>
      </c>
      <c r="P10" s="17">
        <v>0.32092008272578598</v>
      </c>
      <c r="Q10" s="17">
        <v>0.29675046746704398</v>
      </c>
      <c r="R10" s="17"/>
      <c r="S10" s="17">
        <v>0.29070491550635003</v>
      </c>
      <c r="T10" s="17">
        <v>0.32016217817002202</v>
      </c>
      <c r="U10" s="17">
        <v>0.31444555267014501</v>
      </c>
      <c r="V10" s="17">
        <v>0.31551444498433801</v>
      </c>
      <c r="W10" s="17"/>
      <c r="X10" s="17">
        <v>0.30420227055414201</v>
      </c>
      <c r="Y10" s="17">
        <v>0.26467971613021501</v>
      </c>
      <c r="Z10" s="17">
        <v>0.32636003789163798</v>
      </c>
      <c r="AA10" s="17"/>
      <c r="AB10" s="17">
        <v>0.298733125361824</v>
      </c>
      <c r="AC10" s="17">
        <v>0.307392445530564</v>
      </c>
      <c r="AD10" s="17"/>
      <c r="AE10" s="17">
        <v>0.30744812499739199</v>
      </c>
      <c r="AF10" s="17">
        <v>0.30060085225389599</v>
      </c>
      <c r="AG10" s="17"/>
      <c r="AH10" s="17">
        <v>0.30011770411441502</v>
      </c>
      <c r="AI10" s="17">
        <v>0.24348729488764001</v>
      </c>
      <c r="AJ10" s="17"/>
      <c r="AK10" s="17">
        <v>0.27354876278337897</v>
      </c>
      <c r="AL10" s="17">
        <v>0.31797644438328398</v>
      </c>
      <c r="AM10" s="17">
        <v>0.29736433161346698</v>
      </c>
      <c r="AN10" s="17">
        <v>0.30032616637211601</v>
      </c>
      <c r="AO10" s="17">
        <v>0.29973846392863501</v>
      </c>
      <c r="AP10" s="17"/>
      <c r="AQ10" s="17">
        <v>0.32780415680840103</v>
      </c>
      <c r="AR10" s="17">
        <v>0.29442226590515203</v>
      </c>
      <c r="AS10" s="17"/>
      <c r="AT10" s="17">
        <v>0.29944625582332901</v>
      </c>
      <c r="AU10" s="17">
        <v>0.304416140647147</v>
      </c>
      <c r="AV10" s="17"/>
      <c r="AW10" s="17">
        <v>0.253380768041293</v>
      </c>
      <c r="AX10" s="17">
        <v>0.319653296754983</v>
      </c>
      <c r="AY10" s="17">
        <v>0.33256375640325198</v>
      </c>
      <c r="AZ10" s="17">
        <v>0.30345804261548998</v>
      </c>
      <c r="BA10" s="17">
        <v>0.22378162673517299</v>
      </c>
      <c r="BB10" s="17"/>
      <c r="BC10" s="17">
        <v>0.26556664706444899</v>
      </c>
      <c r="BD10" s="17"/>
      <c r="BE10" s="17">
        <v>0.30813366405389297</v>
      </c>
      <c r="BF10" s="17">
        <v>0.39636329384839802</v>
      </c>
      <c r="BG10" s="17">
        <v>0.30184946750158498</v>
      </c>
      <c r="BH10" s="17">
        <v>0.25513142132490602</v>
      </c>
      <c r="BI10" s="17"/>
      <c r="BJ10" s="17">
        <v>0.30318224442132402</v>
      </c>
      <c r="BK10" s="17"/>
      <c r="BL10" s="17">
        <v>0.30983502396943702</v>
      </c>
      <c r="BM10" s="17"/>
      <c r="BN10" s="17">
        <v>0.32634548284155501</v>
      </c>
      <c r="BO10" s="17"/>
      <c r="BP10" s="17">
        <v>0.30704882451099302</v>
      </c>
      <c r="BQ10" s="17">
        <v>0.28474206331181401</v>
      </c>
    </row>
    <row r="11" spans="2:69" ht="29" x14ac:dyDescent="0.35">
      <c r="B11" s="18" t="s">
        <v>508</v>
      </c>
      <c r="C11" s="17">
        <v>8.5119777322070697E-2</v>
      </c>
      <c r="D11" s="17">
        <v>0.10617823500616599</v>
      </c>
      <c r="E11" s="17">
        <v>6.7989970988242401E-2</v>
      </c>
      <c r="F11" s="17"/>
      <c r="G11" s="17">
        <v>7.4536083427649405E-2</v>
      </c>
      <c r="H11" s="17">
        <v>8.8159950477346705E-2</v>
      </c>
      <c r="I11" s="17">
        <v>6.2356494951379203E-2</v>
      </c>
      <c r="J11" s="17">
        <v>8.7651476900384398E-2</v>
      </c>
      <c r="K11" s="17">
        <v>0.13437460606719201</v>
      </c>
      <c r="L11" s="17"/>
      <c r="M11" s="17">
        <v>0.119036697937014</v>
      </c>
      <c r="N11" s="17">
        <v>0.10100959677384</v>
      </c>
      <c r="O11" s="17">
        <v>3.01849825221117E-2</v>
      </c>
      <c r="P11" s="17">
        <v>8.3391820065637404E-2</v>
      </c>
      <c r="Q11" s="17">
        <v>9.5956992062391E-2</v>
      </c>
      <c r="R11" s="17"/>
      <c r="S11" s="17">
        <v>6.63856832695882E-2</v>
      </c>
      <c r="T11" s="17">
        <v>7.5047272014263602E-2</v>
      </c>
      <c r="U11" s="17">
        <v>0.101953315417894</v>
      </c>
      <c r="V11" s="17">
        <v>0.11761125402481699</v>
      </c>
      <c r="W11" s="17"/>
      <c r="X11" s="17">
        <v>9.0461379281343193E-2</v>
      </c>
      <c r="Y11" s="17">
        <v>7.8071230749027998E-2</v>
      </c>
      <c r="Z11" s="17">
        <v>5.5407311334983701E-2</v>
      </c>
      <c r="AA11" s="17"/>
      <c r="AB11" s="17">
        <v>7.6424789679817404E-2</v>
      </c>
      <c r="AC11" s="17">
        <v>0.103192156580551</v>
      </c>
      <c r="AD11" s="17"/>
      <c r="AE11" s="17">
        <v>6.8220364602244593E-2</v>
      </c>
      <c r="AF11" s="17">
        <v>8.8641999943598795E-2</v>
      </c>
      <c r="AG11" s="17"/>
      <c r="AH11" s="17">
        <v>9.1912815559004393E-2</v>
      </c>
      <c r="AI11" s="17">
        <v>7.3255284666071202E-2</v>
      </c>
      <c r="AJ11" s="17"/>
      <c r="AK11" s="17">
        <v>9.7433699081006103E-2</v>
      </c>
      <c r="AL11" s="17">
        <v>7.9191005679494705E-2</v>
      </c>
      <c r="AM11" s="17">
        <v>7.4644377388547498E-2</v>
      </c>
      <c r="AN11" s="17">
        <v>8.8979342654405005E-2</v>
      </c>
      <c r="AO11" s="17">
        <v>0.13029934575212301</v>
      </c>
      <c r="AP11" s="17"/>
      <c r="AQ11" s="17">
        <v>0.101854430355031</v>
      </c>
      <c r="AR11" s="17">
        <v>8.0579749258208599E-2</v>
      </c>
      <c r="AS11" s="17"/>
      <c r="AT11" s="17">
        <v>8.6569274593642304E-2</v>
      </c>
      <c r="AU11" s="17">
        <v>8.1414416776661697E-2</v>
      </c>
      <c r="AV11" s="17"/>
      <c r="AW11" s="17">
        <v>8.9940349086555599E-2</v>
      </c>
      <c r="AX11" s="17">
        <v>7.1090227839976705E-2</v>
      </c>
      <c r="AY11" s="17">
        <v>8.3166627518516306E-2</v>
      </c>
      <c r="AZ11" s="17">
        <v>0.13602636738653401</v>
      </c>
      <c r="BA11" s="17">
        <v>8.9340506137162795E-2</v>
      </c>
      <c r="BB11" s="17"/>
      <c r="BC11" s="17">
        <v>7.4216436654427204E-2</v>
      </c>
      <c r="BD11" s="17"/>
      <c r="BE11" s="17">
        <v>7.5933670331070402E-2</v>
      </c>
      <c r="BF11" s="17">
        <v>0.101164446619326</v>
      </c>
      <c r="BG11" s="17">
        <v>0.111521319632682</v>
      </c>
      <c r="BH11" s="17">
        <v>7.3788602002154494E-2</v>
      </c>
      <c r="BI11" s="17"/>
      <c r="BJ11" s="17">
        <v>8.5183445051089504E-2</v>
      </c>
      <c r="BK11" s="17"/>
      <c r="BL11" s="17">
        <v>8.6483936324618399E-2</v>
      </c>
      <c r="BM11" s="17"/>
      <c r="BN11" s="17">
        <v>0.113599701652698</v>
      </c>
      <c r="BO11" s="17"/>
      <c r="BP11" s="17">
        <v>6.9440728400536403E-2</v>
      </c>
      <c r="BQ11" s="17">
        <v>0.15306218747872</v>
      </c>
    </row>
    <row r="12" spans="2:69" ht="29" x14ac:dyDescent="0.35">
      <c r="B12" s="18" t="s">
        <v>509</v>
      </c>
      <c r="C12" s="17">
        <v>6.1698123692817103E-2</v>
      </c>
      <c r="D12" s="17">
        <v>9.1452303694044002E-2</v>
      </c>
      <c r="E12" s="17">
        <v>3.7380857753835803E-2</v>
      </c>
      <c r="F12" s="17"/>
      <c r="G12" s="17">
        <v>6.2934425346204706E-2</v>
      </c>
      <c r="H12" s="17">
        <v>5.55301957292757E-2</v>
      </c>
      <c r="I12" s="17">
        <v>7.8371340710922194E-2</v>
      </c>
      <c r="J12" s="17">
        <v>6.7948090138878606E-2</v>
      </c>
      <c r="K12" s="17">
        <v>3.6962901677544999E-2</v>
      </c>
      <c r="L12" s="17"/>
      <c r="M12" s="17">
        <v>7.0717983071946794E-2</v>
      </c>
      <c r="N12" s="17">
        <v>6.4347955449783098E-2</v>
      </c>
      <c r="O12" s="17">
        <v>5.0317736472535401E-2</v>
      </c>
      <c r="P12" s="17">
        <v>7.3862504189533204E-2</v>
      </c>
      <c r="Q12" s="17">
        <v>5.4394817012502802E-2</v>
      </c>
      <c r="R12" s="17"/>
      <c r="S12" s="17">
        <v>5.72371214991814E-2</v>
      </c>
      <c r="T12" s="17">
        <v>5.5507908113674599E-2</v>
      </c>
      <c r="U12" s="17">
        <v>6.5581817044557497E-2</v>
      </c>
      <c r="V12" s="17">
        <v>9.2603413982442304E-2</v>
      </c>
      <c r="W12" s="17"/>
      <c r="X12" s="17">
        <v>5.9216252395418903E-2</v>
      </c>
      <c r="Y12" s="17">
        <v>9.7778347122496598E-2</v>
      </c>
      <c r="Z12" s="17">
        <v>3.6573521219218301E-2</v>
      </c>
      <c r="AA12" s="17"/>
      <c r="AB12" s="17">
        <v>5.7390594864039197E-2</v>
      </c>
      <c r="AC12" s="17">
        <v>7.0651246786657407E-2</v>
      </c>
      <c r="AD12" s="17"/>
      <c r="AE12" s="17">
        <v>5.4242232985923899E-2</v>
      </c>
      <c r="AF12" s="17">
        <v>6.3272873657507098E-2</v>
      </c>
      <c r="AG12" s="17"/>
      <c r="AH12" s="17">
        <v>6.9285959558083393E-2</v>
      </c>
      <c r="AI12" s="17">
        <v>3.9379784582610197E-2</v>
      </c>
      <c r="AJ12" s="17"/>
      <c r="AK12" s="17">
        <v>5.3651222684590799E-2</v>
      </c>
      <c r="AL12" s="17">
        <v>7.3530677952561505E-2</v>
      </c>
      <c r="AM12" s="17">
        <v>5.8193398293633201E-2</v>
      </c>
      <c r="AN12" s="17">
        <v>6.07099323504737E-2</v>
      </c>
      <c r="AO12" s="17">
        <v>4.6540663335246001E-2</v>
      </c>
      <c r="AP12" s="17"/>
      <c r="AQ12" s="17">
        <v>3.7295635440966202E-2</v>
      </c>
      <c r="AR12" s="17">
        <v>6.8318397281594806E-2</v>
      </c>
      <c r="AS12" s="17"/>
      <c r="AT12" s="17">
        <v>6.3846491409142295E-2</v>
      </c>
      <c r="AU12" s="17">
        <v>6.2579471350478394E-2</v>
      </c>
      <c r="AV12" s="17"/>
      <c r="AW12" s="17">
        <v>4.2192647452178898E-2</v>
      </c>
      <c r="AX12" s="17">
        <v>9.0207994176022099E-2</v>
      </c>
      <c r="AY12" s="17">
        <v>3.4739677354595301E-2</v>
      </c>
      <c r="AZ12" s="17">
        <v>5.8170490492933102E-2</v>
      </c>
      <c r="BA12" s="17">
        <v>3.7761307450383197E-2</v>
      </c>
      <c r="BB12" s="17"/>
      <c r="BC12" s="17">
        <v>9.0573267498112606E-2</v>
      </c>
      <c r="BD12" s="17"/>
      <c r="BE12" s="17">
        <v>6.6969959127256895E-2</v>
      </c>
      <c r="BF12" s="17">
        <v>5.2806459166930803E-2</v>
      </c>
      <c r="BG12" s="17">
        <v>3.4701293782813301E-2</v>
      </c>
      <c r="BH12" s="17">
        <v>7.2776032033802104E-2</v>
      </c>
      <c r="BI12" s="17"/>
      <c r="BJ12" s="17">
        <v>6.2664737958991107E-2</v>
      </c>
      <c r="BK12" s="17"/>
      <c r="BL12" s="17">
        <v>6.7986478150226806E-2</v>
      </c>
      <c r="BM12" s="17"/>
      <c r="BN12" s="17">
        <v>8.8851170431314005E-2</v>
      </c>
      <c r="BO12" s="17"/>
      <c r="BP12" s="17">
        <v>5.8376462427244397E-2</v>
      </c>
      <c r="BQ12" s="17">
        <v>8.8920357976143005E-2</v>
      </c>
    </row>
    <row r="13" spans="2:69" ht="29" x14ac:dyDescent="0.35">
      <c r="B13" s="18" t="s">
        <v>510</v>
      </c>
      <c r="C13" s="17">
        <v>7.5000354909571104E-2</v>
      </c>
      <c r="D13" s="17">
        <v>9.4460264042946801E-2</v>
      </c>
      <c r="E13" s="17">
        <v>5.9163752884970298E-2</v>
      </c>
      <c r="F13" s="17"/>
      <c r="G13" s="17">
        <v>5.5391454513568701E-2</v>
      </c>
      <c r="H13" s="17">
        <v>3.3326657539642097E-2</v>
      </c>
      <c r="I13" s="17">
        <v>0.12875030977780999</v>
      </c>
      <c r="J13" s="17">
        <v>0.10040060878252501</v>
      </c>
      <c r="K13" s="17">
        <v>7.5387020712239697E-2</v>
      </c>
      <c r="L13" s="17"/>
      <c r="M13" s="17">
        <v>8.5914913348801802E-2</v>
      </c>
      <c r="N13" s="17">
        <v>9.1551200137098596E-2</v>
      </c>
      <c r="O13" s="17">
        <v>5.4506384799701497E-2</v>
      </c>
      <c r="P13" s="17">
        <v>7.9996691395432099E-2</v>
      </c>
      <c r="Q13" s="17">
        <v>5.1104039988375101E-2</v>
      </c>
      <c r="R13" s="17"/>
      <c r="S13" s="17">
        <v>5.7149652590333798E-2</v>
      </c>
      <c r="T13" s="17">
        <v>8.4400870920561102E-2</v>
      </c>
      <c r="U13" s="17">
        <v>5.2364158037339903E-2</v>
      </c>
      <c r="V13" s="17">
        <v>8.8318521965951899E-2</v>
      </c>
      <c r="W13" s="17"/>
      <c r="X13" s="17">
        <v>6.5828507676093398E-2</v>
      </c>
      <c r="Y13" s="17">
        <v>0.113815042120193</v>
      </c>
      <c r="Z13" s="17">
        <v>9.4319450852870204E-2</v>
      </c>
      <c r="AA13" s="17"/>
      <c r="AB13" s="17">
        <v>7.5065882502397097E-2</v>
      </c>
      <c r="AC13" s="17">
        <v>7.4864156957581904E-2</v>
      </c>
      <c r="AD13" s="17"/>
      <c r="AE13" s="17">
        <v>5.7062816317124503E-2</v>
      </c>
      <c r="AF13" s="17">
        <v>7.7865381426725902E-2</v>
      </c>
      <c r="AG13" s="17"/>
      <c r="AH13" s="17">
        <v>7.8720772455828994E-2</v>
      </c>
      <c r="AI13" s="17">
        <v>8.6012069405759395E-2</v>
      </c>
      <c r="AJ13" s="17"/>
      <c r="AK13" s="17">
        <v>7.4675720862355202E-2</v>
      </c>
      <c r="AL13" s="17">
        <v>8.7258037450983594E-2</v>
      </c>
      <c r="AM13" s="17">
        <v>6.64103178249833E-2</v>
      </c>
      <c r="AN13" s="17">
        <v>6.73453196047539E-2</v>
      </c>
      <c r="AO13" s="17">
        <v>8.5234880182723696E-2</v>
      </c>
      <c r="AP13" s="17"/>
      <c r="AQ13" s="17">
        <v>8.57593408625065E-2</v>
      </c>
      <c r="AR13" s="17">
        <v>7.2081495578050006E-2</v>
      </c>
      <c r="AS13" s="17"/>
      <c r="AT13" s="17">
        <v>6.6531763043758699E-2</v>
      </c>
      <c r="AU13" s="17">
        <v>7.9042562043273104E-2</v>
      </c>
      <c r="AV13" s="17"/>
      <c r="AW13" s="17">
        <v>0.118462613273037</v>
      </c>
      <c r="AX13" s="17">
        <v>6.9825126988947606E-2</v>
      </c>
      <c r="AY13" s="17">
        <v>5.6504825011269799E-2</v>
      </c>
      <c r="AZ13" s="17">
        <v>0.12673839695647901</v>
      </c>
      <c r="BA13" s="17">
        <v>6.5794212971010096E-2</v>
      </c>
      <c r="BB13" s="17"/>
      <c r="BC13" s="17">
        <v>5.2530518432401398E-2</v>
      </c>
      <c r="BD13" s="17"/>
      <c r="BE13" s="17">
        <v>7.8758688618391304E-2</v>
      </c>
      <c r="BF13" s="17">
        <v>8.6031955594999196E-2</v>
      </c>
      <c r="BG13" s="17">
        <v>7.7939435479908795E-2</v>
      </c>
      <c r="BH13" s="17">
        <v>3.5267170880185002E-2</v>
      </c>
      <c r="BI13" s="17"/>
      <c r="BJ13" s="17">
        <v>7.7961672037628396E-2</v>
      </c>
      <c r="BK13" s="17"/>
      <c r="BL13" s="17">
        <v>7.5663349975649705E-2</v>
      </c>
      <c r="BM13" s="17"/>
      <c r="BN13" s="17">
        <v>0.10416374495203801</v>
      </c>
      <c r="BO13" s="17"/>
      <c r="BP13" s="17">
        <v>5.4487244843372397E-2</v>
      </c>
      <c r="BQ13" s="17">
        <v>0.16248914679707199</v>
      </c>
    </row>
    <row r="14" spans="2:69" x14ac:dyDescent="0.35">
      <c r="B14" s="18" t="s">
        <v>141</v>
      </c>
      <c r="C14" s="19">
        <v>7.0990710667704807E-2</v>
      </c>
      <c r="D14" s="19">
        <v>5.2778485488504299E-2</v>
      </c>
      <c r="E14" s="19">
        <v>8.6086745968063594E-2</v>
      </c>
      <c r="F14" s="19"/>
      <c r="G14" s="19">
        <v>5.6750125294469198E-2</v>
      </c>
      <c r="H14" s="19">
        <v>5.4930635792868297E-2</v>
      </c>
      <c r="I14" s="19">
        <v>9.22077798614587E-2</v>
      </c>
      <c r="J14" s="19">
        <v>0.11402708522876399</v>
      </c>
      <c r="K14" s="19">
        <v>4.8291580467393E-2</v>
      </c>
      <c r="L14" s="19"/>
      <c r="M14" s="19">
        <v>7.4938775667867205E-2</v>
      </c>
      <c r="N14" s="19">
        <v>6.1734307951301401E-2</v>
      </c>
      <c r="O14" s="19">
        <v>6.1903051655140401E-2</v>
      </c>
      <c r="P14" s="19">
        <v>0.10672500167813399</v>
      </c>
      <c r="Q14" s="19">
        <v>7.2020316440279994E-2</v>
      </c>
      <c r="R14" s="19"/>
      <c r="S14" s="19">
        <v>9.9497709035166207E-2</v>
      </c>
      <c r="T14" s="19">
        <v>7.7632377272717601E-2</v>
      </c>
      <c r="U14" s="19">
        <v>3.7111751396827097E-2</v>
      </c>
      <c r="V14" s="19">
        <v>4.2689806890213601E-2</v>
      </c>
      <c r="W14" s="19"/>
      <c r="X14" s="19">
        <v>7.47803219328282E-2</v>
      </c>
      <c r="Y14" s="19">
        <v>3.9626485491230601E-2</v>
      </c>
      <c r="Z14" s="19">
        <v>8.1196783128864206E-2</v>
      </c>
      <c r="AA14" s="19"/>
      <c r="AB14" s="19">
        <v>7.1226415771257004E-2</v>
      </c>
      <c r="AC14" s="19">
        <v>7.0500801745482206E-2</v>
      </c>
      <c r="AD14" s="19"/>
      <c r="AE14" s="19">
        <v>5.6875168899896703E-2</v>
      </c>
      <c r="AF14" s="19">
        <v>7.3932618987964702E-2</v>
      </c>
      <c r="AG14" s="19"/>
      <c r="AH14" s="19">
        <v>7.0982321695255798E-2</v>
      </c>
      <c r="AI14" s="19">
        <v>9.6084789411633995E-2</v>
      </c>
      <c r="AJ14" s="19"/>
      <c r="AK14" s="19">
        <v>0.115097205398436</v>
      </c>
      <c r="AL14" s="19">
        <v>6.2721347057638696E-2</v>
      </c>
      <c r="AM14" s="19">
        <v>7.2638295047020199E-2</v>
      </c>
      <c r="AN14" s="19">
        <v>6.6609596350515193E-2</v>
      </c>
      <c r="AO14" s="19">
        <v>4.4104495598469302E-2</v>
      </c>
      <c r="AP14" s="19"/>
      <c r="AQ14" s="19">
        <v>5.8196818720301698E-2</v>
      </c>
      <c r="AR14" s="19">
        <v>7.4461629865899395E-2</v>
      </c>
      <c r="AS14" s="19"/>
      <c r="AT14" s="19">
        <v>6.5540418391955999E-2</v>
      </c>
      <c r="AU14" s="19">
        <v>7.3213425941020496E-2</v>
      </c>
      <c r="AV14" s="19"/>
      <c r="AW14" s="19">
        <v>5.6837124502190799E-2</v>
      </c>
      <c r="AX14" s="19">
        <v>7.6899445537737601E-2</v>
      </c>
      <c r="AY14" s="19">
        <v>6.7977905001253405E-2</v>
      </c>
      <c r="AZ14" s="19">
        <v>6.7624048600422704E-2</v>
      </c>
      <c r="BA14" s="19">
        <v>8.9305300614369906E-2</v>
      </c>
      <c r="BB14" s="19"/>
      <c r="BC14" s="19">
        <v>7.0279702480101805E-2</v>
      </c>
      <c r="BD14" s="19"/>
      <c r="BE14" s="19">
        <v>7.4174127229354E-2</v>
      </c>
      <c r="BF14" s="19">
        <v>7.1417575835332897E-2</v>
      </c>
      <c r="BG14" s="19">
        <v>5.5295508437878803E-2</v>
      </c>
      <c r="BH14" s="19">
        <v>5.97529440385157E-2</v>
      </c>
      <c r="BI14" s="19"/>
      <c r="BJ14" s="19">
        <v>7.1777451209796103E-2</v>
      </c>
      <c r="BK14" s="19"/>
      <c r="BL14" s="19">
        <v>6.6145448216463801E-2</v>
      </c>
      <c r="BM14" s="19"/>
      <c r="BN14" s="19">
        <v>6.1704408239835098E-2</v>
      </c>
      <c r="BO14" s="19"/>
      <c r="BP14" s="19">
        <v>6.9632427756721793E-2</v>
      </c>
      <c r="BQ14" s="19">
        <v>7.4850174054481897E-2</v>
      </c>
    </row>
    <row r="15" spans="2:69" x14ac:dyDescent="0.35">
      <c r="B15" s="16" t="s">
        <v>143</v>
      </c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B2:L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2" width="20.7265625" customWidth="1"/>
  </cols>
  <sheetData>
    <row r="2" spans="2:12" ht="40" customHeight="1" x14ac:dyDescent="0.35">
      <c r="D2" s="31" t="s">
        <v>547</v>
      </c>
      <c r="E2" s="27"/>
      <c r="F2" s="27"/>
      <c r="G2" s="27"/>
      <c r="H2" s="27"/>
      <c r="I2" s="27"/>
      <c r="J2" s="27"/>
      <c r="K2" s="27"/>
      <c r="L2" s="27"/>
    </row>
    <row r="6" spans="2:12" ht="50" customHeight="1" x14ac:dyDescent="0.35">
      <c r="B6" s="20" t="s">
        <v>15</v>
      </c>
      <c r="C6" s="20" t="s">
        <v>538</v>
      </c>
      <c r="D6" s="20" t="s">
        <v>539</v>
      </c>
      <c r="E6" s="20" t="s">
        <v>540</v>
      </c>
      <c r="F6" s="20" t="s">
        <v>541</v>
      </c>
      <c r="G6" s="20" t="s">
        <v>542</v>
      </c>
      <c r="H6" s="20" t="s">
        <v>543</v>
      </c>
      <c r="I6" s="20" t="s">
        <v>544</v>
      </c>
      <c r="J6" s="20" t="s">
        <v>545</v>
      </c>
      <c r="K6" s="20" t="s">
        <v>546</v>
      </c>
    </row>
    <row r="7" spans="2:12" ht="29" x14ac:dyDescent="0.35">
      <c r="B7" s="18" t="s">
        <v>506</v>
      </c>
      <c r="C7" s="17">
        <v>0.19534811802638299</v>
      </c>
      <c r="D7" s="17">
        <v>0.43136218115745401</v>
      </c>
      <c r="E7" s="17">
        <v>0.330394785383062</v>
      </c>
      <c r="F7" s="17">
        <v>0.47848918545292701</v>
      </c>
      <c r="G7" s="17">
        <v>3.5626588194563401E-2</v>
      </c>
      <c r="H7" s="17">
        <v>9.8392680969473095E-2</v>
      </c>
      <c r="I7" s="17">
        <v>0.26007585406503397</v>
      </c>
      <c r="J7" s="17">
        <v>7.9682945505935701E-2</v>
      </c>
      <c r="K7" s="17">
        <v>2.6350783421013699E-2</v>
      </c>
    </row>
    <row r="8" spans="2:12" ht="29" x14ac:dyDescent="0.35">
      <c r="B8" s="18" t="s">
        <v>507</v>
      </c>
      <c r="C8" s="17">
        <v>0.417475584148986</v>
      </c>
      <c r="D8" s="17">
        <v>0.296978135694138</v>
      </c>
      <c r="E8" s="17">
        <v>0.33462948763936501</v>
      </c>
      <c r="F8" s="17">
        <v>0.32661529600827999</v>
      </c>
      <c r="G8" s="17">
        <v>8.6896858000325899E-2</v>
      </c>
      <c r="H8" s="17">
        <v>0.21194930724363301</v>
      </c>
      <c r="I8" s="17">
        <v>0.36174999740701302</v>
      </c>
      <c r="J8" s="17">
        <v>0.20527430403216801</v>
      </c>
      <c r="K8" s="17">
        <v>4.7139356813744801E-2</v>
      </c>
    </row>
    <row r="9" spans="2:12" ht="29" x14ac:dyDescent="0.35">
      <c r="B9" s="18" t="s">
        <v>508</v>
      </c>
      <c r="C9" s="17">
        <v>0.15589652969477</v>
      </c>
      <c r="D9" s="17">
        <v>0.14292363983318099</v>
      </c>
      <c r="E9" s="17">
        <v>0.134955338078286</v>
      </c>
      <c r="F9" s="17">
        <v>8.8104105918350994E-2</v>
      </c>
      <c r="G9" s="17">
        <v>0.25577871677673403</v>
      </c>
      <c r="H9" s="17">
        <v>0.234768832543302</v>
      </c>
      <c r="I9" s="17">
        <v>0.123488304421401</v>
      </c>
      <c r="J9" s="17">
        <v>0.243341918064858</v>
      </c>
      <c r="K9" s="17">
        <v>0.107135649003988</v>
      </c>
    </row>
    <row r="10" spans="2:12" ht="29" x14ac:dyDescent="0.35">
      <c r="B10" s="18" t="s">
        <v>509</v>
      </c>
      <c r="C10" s="17">
        <v>0.110498822628427</v>
      </c>
      <c r="D10" s="17">
        <v>6.8895207692549698E-2</v>
      </c>
      <c r="E10" s="17">
        <v>0.115847977027444</v>
      </c>
      <c r="F10" s="17">
        <v>4.94003304099715E-2</v>
      </c>
      <c r="G10" s="17">
        <v>0.54404106379111095</v>
      </c>
      <c r="H10" s="17">
        <v>0.36826813287146598</v>
      </c>
      <c r="I10" s="17">
        <v>0.117486990127247</v>
      </c>
      <c r="J10" s="17">
        <v>0.30713741534219802</v>
      </c>
      <c r="K10" s="17">
        <v>0.76294285011458196</v>
      </c>
    </row>
    <row r="11" spans="2:12" ht="29" x14ac:dyDescent="0.35">
      <c r="B11" s="18" t="s">
        <v>510</v>
      </c>
      <c r="C11" s="17">
        <v>6.8805941847838101E-2</v>
      </c>
      <c r="D11" s="17">
        <v>3.0596737553166001E-2</v>
      </c>
      <c r="E11" s="17">
        <v>4.2895990468023101E-2</v>
      </c>
      <c r="F11" s="17">
        <v>2.7478956088828398E-2</v>
      </c>
      <c r="G11" s="17">
        <v>4.0697247194467698E-2</v>
      </c>
      <c r="H11" s="17">
        <v>4.1455198289156302E-2</v>
      </c>
      <c r="I11" s="17">
        <v>6.9957545702446097E-2</v>
      </c>
      <c r="J11" s="17">
        <v>7.5140733106842994E-2</v>
      </c>
      <c r="K11" s="17">
        <v>3.4773359444032002E-2</v>
      </c>
    </row>
    <row r="12" spans="2:12" x14ac:dyDescent="0.35">
      <c r="B12" s="18" t="s">
        <v>141</v>
      </c>
      <c r="C12" s="17">
        <v>5.1975003653596599E-2</v>
      </c>
      <c r="D12" s="17">
        <v>2.92440980695115E-2</v>
      </c>
      <c r="E12" s="17">
        <v>4.1276421403819E-2</v>
      </c>
      <c r="F12" s="17">
        <v>2.99121261216415E-2</v>
      </c>
      <c r="G12" s="17">
        <v>3.6959526042798299E-2</v>
      </c>
      <c r="H12" s="17">
        <v>4.5165848082969702E-2</v>
      </c>
      <c r="I12" s="17">
        <v>6.7241308276858203E-2</v>
      </c>
      <c r="J12" s="17">
        <v>8.9422683947996504E-2</v>
      </c>
      <c r="K12" s="17">
        <v>2.1658001202639499E-2</v>
      </c>
    </row>
    <row r="13" spans="2:12" x14ac:dyDescent="0.35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x14ac:dyDescent="0.35">
      <c r="B14" t="s">
        <v>98</v>
      </c>
    </row>
    <row r="15" spans="2:12" x14ac:dyDescent="0.35">
      <c r="B15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L2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548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506</v>
      </c>
      <c r="C9" s="17">
        <v>0.19534811802638299</v>
      </c>
      <c r="D9" s="17">
        <v>0.18312668706822599</v>
      </c>
      <c r="E9" s="17">
        <v>0.204250127323099</v>
      </c>
      <c r="F9" s="17"/>
      <c r="G9" s="17">
        <v>0.20119987547658399</v>
      </c>
      <c r="H9" s="17">
        <v>0.20051931113375601</v>
      </c>
      <c r="I9" s="17">
        <v>0.222473811579639</v>
      </c>
      <c r="J9" s="17">
        <v>0.139100430384486</v>
      </c>
      <c r="K9" s="17">
        <v>0.18825810225483999</v>
      </c>
      <c r="L9" s="17"/>
      <c r="M9" s="17">
        <v>0.220410127157806</v>
      </c>
      <c r="N9" s="17">
        <v>0.202255384095964</v>
      </c>
      <c r="O9" s="17">
        <v>0.17609674870508399</v>
      </c>
      <c r="P9" s="17">
        <v>0.180407928228172</v>
      </c>
      <c r="Q9" s="17">
        <v>0.20091121310564899</v>
      </c>
      <c r="R9" s="17"/>
      <c r="S9" s="17">
        <v>0.24923657018905199</v>
      </c>
      <c r="T9" s="17">
        <v>0.22610892485440401</v>
      </c>
      <c r="U9" s="17">
        <v>0.21875097177078801</v>
      </c>
      <c r="V9" s="17">
        <v>0.131033500231161</v>
      </c>
      <c r="W9" s="17"/>
      <c r="X9" s="17">
        <v>0.173716783419745</v>
      </c>
      <c r="Y9" s="17">
        <v>0.21082723266797401</v>
      </c>
      <c r="Z9" s="17">
        <v>0.33497942139845699</v>
      </c>
      <c r="AA9" s="17"/>
      <c r="AB9" s="17">
        <v>0.21101713843940401</v>
      </c>
      <c r="AC9" s="17">
        <v>0.16313759524962301</v>
      </c>
      <c r="AD9" s="17"/>
      <c r="AE9" s="17">
        <v>0.193876922476481</v>
      </c>
      <c r="AF9" s="17">
        <v>0.19580936938027799</v>
      </c>
      <c r="AG9" s="17"/>
      <c r="AH9" s="17">
        <v>0.16746480398195199</v>
      </c>
      <c r="AI9" s="17">
        <v>0.32101632419047998</v>
      </c>
      <c r="AJ9" s="17"/>
      <c r="AK9" s="17">
        <v>0.24013649977922599</v>
      </c>
      <c r="AL9" s="17">
        <v>0.179152524608887</v>
      </c>
      <c r="AM9" s="17">
        <v>0.20938723556960401</v>
      </c>
      <c r="AN9" s="17">
        <v>0.17406452508775799</v>
      </c>
      <c r="AO9" s="17">
        <v>0.177316488790382</v>
      </c>
      <c r="AP9" s="17"/>
      <c r="AQ9" s="17">
        <v>0.187911366980936</v>
      </c>
      <c r="AR9" s="17">
        <v>0.19738248710447301</v>
      </c>
      <c r="AS9" s="17"/>
      <c r="AT9" s="17">
        <v>0.202753841570017</v>
      </c>
      <c r="AU9" s="17">
        <v>0.19289803127286201</v>
      </c>
      <c r="AV9" s="17"/>
      <c r="AW9" s="17">
        <v>0.19587464832180501</v>
      </c>
      <c r="AX9" s="17">
        <v>0.166025559774369</v>
      </c>
      <c r="AY9" s="17">
        <v>0.21204930139409001</v>
      </c>
      <c r="AZ9" s="17">
        <v>0.245821674322249</v>
      </c>
      <c r="BA9" s="17">
        <v>0.19131409492544399</v>
      </c>
      <c r="BB9" s="17"/>
      <c r="BC9" s="17">
        <v>0.19547560555180599</v>
      </c>
      <c r="BD9" s="17"/>
      <c r="BE9" s="17">
        <v>0.166405465365176</v>
      </c>
      <c r="BF9" s="17">
        <v>0.20480520654259099</v>
      </c>
      <c r="BG9" s="17">
        <v>0.27418896877093302</v>
      </c>
      <c r="BH9" s="17">
        <v>0.19427936166176399</v>
      </c>
      <c r="BI9" s="17"/>
      <c r="BJ9" s="17">
        <v>0.195472416953553</v>
      </c>
      <c r="BK9" s="17"/>
      <c r="BL9" s="17">
        <v>0.17448282206166399</v>
      </c>
      <c r="BM9" s="17"/>
      <c r="BN9" s="17">
        <v>0.153313586429247</v>
      </c>
      <c r="BO9" s="17"/>
      <c r="BP9" s="17">
        <v>0.20925743552002801</v>
      </c>
      <c r="BQ9" s="17">
        <v>0.10672396079297999</v>
      </c>
    </row>
    <row r="10" spans="2:69" ht="29" x14ac:dyDescent="0.35">
      <c r="B10" s="18" t="s">
        <v>507</v>
      </c>
      <c r="C10" s="17">
        <v>0.417475584148986</v>
      </c>
      <c r="D10" s="17">
        <v>0.42033272747049799</v>
      </c>
      <c r="E10" s="17">
        <v>0.41582945069322202</v>
      </c>
      <c r="F10" s="17"/>
      <c r="G10" s="17">
        <v>0.43706835424686002</v>
      </c>
      <c r="H10" s="17">
        <v>0.390018976292827</v>
      </c>
      <c r="I10" s="17">
        <v>0.37782900132171399</v>
      </c>
      <c r="J10" s="17">
        <v>0.40647440631679499</v>
      </c>
      <c r="K10" s="17">
        <v>0.505999845271358</v>
      </c>
      <c r="L10" s="17"/>
      <c r="M10" s="17">
        <v>0.40768808634632803</v>
      </c>
      <c r="N10" s="17">
        <v>0.46360349502502002</v>
      </c>
      <c r="O10" s="17">
        <v>0.36183611784985897</v>
      </c>
      <c r="P10" s="17">
        <v>0.33097682825981101</v>
      </c>
      <c r="Q10" s="17">
        <v>0.451288514498422</v>
      </c>
      <c r="R10" s="17"/>
      <c r="S10" s="17">
        <v>0.38714406578561</v>
      </c>
      <c r="T10" s="17">
        <v>0.49260852234931102</v>
      </c>
      <c r="U10" s="17">
        <v>0.39710911572165197</v>
      </c>
      <c r="V10" s="17">
        <v>0.408389835766995</v>
      </c>
      <c r="W10" s="17"/>
      <c r="X10" s="17">
        <v>0.41674210833647801</v>
      </c>
      <c r="Y10" s="17">
        <v>0.41090438876236701</v>
      </c>
      <c r="Z10" s="17">
        <v>0.43080892038525598</v>
      </c>
      <c r="AA10" s="17"/>
      <c r="AB10" s="17">
        <v>0.39489458666073901</v>
      </c>
      <c r="AC10" s="17">
        <v>0.46389493358787698</v>
      </c>
      <c r="AD10" s="17"/>
      <c r="AE10" s="17">
        <v>0.44146352010234502</v>
      </c>
      <c r="AF10" s="17">
        <v>0.41209908304499399</v>
      </c>
      <c r="AG10" s="17"/>
      <c r="AH10" s="17">
        <v>0.403654972693682</v>
      </c>
      <c r="AI10" s="17">
        <v>0.42240366431703802</v>
      </c>
      <c r="AJ10" s="17"/>
      <c r="AK10" s="17">
        <v>0.45764747618157797</v>
      </c>
      <c r="AL10" s="17">
        <v>0.39225976053409101</v>
      </c>
      <c r="AM10" s="17">
        <v>0.430914799694606</v>
      </c>
      <c r="AN10" s="17">
        <v>0.39627300919500602</v>
      </c>
      <c r="AO10" s="17">
        <v>0.44147175513515102</v>
      </c>
      <c r="AP10" s="17"/>
      <c r="AQ10" s="17">
        <v>0.39867163779105502</v>
      </c>
      <c r="AR10" s="17">
        <v>0.42261951955610899</v>
      </c>
      <c r="AS10" s="17"/>
      <c r="AT10" s="17">
        <v>0.40969918885379603</v>
      </c>
      <c r="AU10" s="17">
        <v>0.425247875131336</v>
      </c>
      <c r="AV10" s="17"/>
      <c r="AW10" s="17">
        <v>0.377934604385471</v>
      </c>
      <c r="AX10" s="17">
        <v>0.416554168602568</v>
      </c>
      <c r="AY10" s="17">
        <v>0.44330172000677298</v>
      </c>
      <c r="AZ10" s="17">
        <v>0.39430737143921601</v>
      </c>
      <c r="BA10" s="17">
        <v>0.38772778917164502</v>
      </c>
      <c r="BB10" s="17"/>
      <c r="BC10" s="17">
        <v>0.37048566360389601</v>
      </c>
      <c r="BD10" s="17"/>
      <c r="BE10" s="17">
        <v>0.417374805167883</v>
      </c>
      <c r="BF10" s="17">
        <v>0.52399857998766797</v>
      </c>
      <c r="BG10" s="17">
        <v>0.40908523516793599</v>
      </c>
      <c r="BH10" s="17">
        <v>0.33198660034999</v>
      </c>
      <c r="BI10" s="17"/>
      <c r="BJ10" s="17">
        <v>0.41712609837637199</v>
      </c>
      <c r="BK10" s="17"/>
      <c r="BL10" s="17">
        <v>0.399346391003918</v>
      </c>
      <c r="BM10" s="17"/>
      <c r="BN10" s="17">
        <v>0.41352915074412999</v>
      </c>
      <c r="BO10" s="17"/>
      <c r="BP10" s="17">
        <v>0.42299934280514301</v>
      </c>
      <c r="BQ10" s="17">
        <v>0.41004154955852201</v>
      </c>
    </row>
    <row r="11" spans="2:69" ht="29" x14ac:dyDescent="0.35">
      <c r="B11" s="18" t="s">
        <v>508</v>
      </c>
      <c r="C11" s="17">
        <v>0.15589652969477</v>
      </c>
      <c r="D11" s="17">
        <v>0.17326412494291499</v>
      </c>
      <c r="E11" s="17">
        <v>0.14137313373114899</v>
      </c>
      <c r="F11" s="17"/>
      <c r="G11" s="17">
        <v>0.13367646958726501</v>
      </c>
      <c r="H11" s="17">
        <v>0.188399612302283</v>
      </c>
      <c r="I11" s="17">
        <v>0.153617462689075</v>
      </c>
      <c r="J11" s="17">
        <v>0.184583014679394</v>
      </c>
      <c r="K11" s="17">
        <v>0.11524017434270301</v>
      </c>
      <c r="L11" s="17"/>
      <c r="M11" s="17">
        <v>0.170840767988134</v>
      </c>
      <c r="N11" s="17">
        <v>0.13633709439383901</v>
      </c>
      <c r="O11" s="17">
        <v>0.20647758484120299</v>
      </c>
      <c r="P11" s="17">
        <v>0.18325552000259099</v>
      </c>
      <c r="Q11" s="17">
        <v>0.111543761573872</v>
      </c>
      <c r="R11" s="17"/>
      <c r="S11" s="17">
        <v>0.108490717271318</v>
      </c>
      <c r="T11" s="17">
        <v>0.11398928710866001</v>
      </c>
      <c r="U11" s="17">
        <v>0.19190411006275501</v>
      </c>
      <c r="V11" s="17">
        <v>0.21764632251157301</v>
      </c>
      <c r="W11" s="17"/>
      <c r="X11" s="17">
        <v>0.16647183936059901</v>
      </c>
      <c r="Y11" s="17">
        <v>0.148244671749615</v>
      </c>
      <c r="Z11" s="17">
        <v>8.7734546412154196E-2</v>
      </c>
      <c r="AA11" s="17"/>
      <c r="AB11" s="17">
        <v>0.15775640049772999</v>
      </c>
      <c r="AC11" s="17">
        <v>0.15207322681548999</v>
      </c>
      <c r="AD11" s="17"/>
      <c r="AE11" s="17">
        <v>0.111728385580436</v>
      </c>
      <c r="AF11" s="17">
        <v>0.16504086465374701</v>
      </c>
      <c r="AG11" s="17"/>
      <c r="AH11" s="17">
        <v>0.17636196003815699</v>
      </c>
      <c r="AI11" s="17">
        <v>9.0000867202968904E-2</v>
      </c>
      <c r="AJ11" s="17"/>
      <c r="AK11" s="17">
        <v>0.16841154089766699</v>
      </c>
      <c r="AL11" s="17">
        <v>0.14172266366845299</v>
      </c>
      <c r="AM11" s="17">
        <v>0.15204565888997801</v>
      </c>
      <c r="AN11" s="17">
        <v>0.17874739507214699</v>
      </c>
      <c r="AO11" s="17">
        <v>0.15944064326205801</v>
      </c>
      <c r="AP11" s="17"/>
      <c r="AQ11" s="17">
        <v>0.18533211340949801</v>
      </c>
      <c r="AR11" s="17">
        <v>0.14784424437033</v>
      </c>
      <c r="AS11" s="17"/>
      <c r="AT11" s="17">
        <v>0.147394840002776</v>
      </c>
      <c r="AU11" s="17">
        <v>0.154978556702318</v>
      </c>
      <c r="AV11" s="17"/>
      <c r="AW11" s="17">
        <v>0.14869396121588799</v>
      </c>
      <c r="AX11" s="17">
        <v>0.15727149866148499</v>
      </c>
      <c r="AY11" s="17">
        <v>0.15923758798434501</v>
      </c>
      <c r="AZ11" s="17">
        <v>0.14137163879074</v>
      </c>
      <c r="BA11" s="17">
        <v>0.163628130512112</v>
      </c>
      <c r="BB11" s="17"/>
      <c r="BC11" s="17">
        <v>0.176150076095721</v>
      </c>
      <c r="BD11" s="17"/>
      <c r="BE11" s="17">
        <v>0.16692739528682199</v>
      </c>
      <c r="BF11" s="17">
        <v>0.13319701251522401</v>
      </c>
      <c r="BG11" s="17">
        <v>0.14277670055803199</v>
      </c>
      <c r="BH11" s="17">
        <v>0.17142904073013501</v>
      </c>
      <c r="BI11" s="17"/>
      <c r="BJ11" s="17">
        <v>0.15993420467590799</v>
      </c>
      <c r="BK11" s="17"/>
      <c r="BL11" s="17">
        <v>0.18624362871757</v>
      </c>
      <c r="BM11" s="17"/>
      <c r="BN11" s="17">
        <v>0.183238388586171</v>
      </c>
      <c r="BO11" s="17"/>
      <c r="BP11" s="17">
        <v>0.15250177639929999</v>
      </c>
      <c r="BQ11" s="17">
        <v>0.18740669983431399</v>
      </c>
    </row>
    <row r="12" spans="2:69" ht="29" x14ac:dyDescent="0.35">
      <c r="B12" s="18" t="s">
        <v>509</v>
      </c>
      <c r="C12" s="17">
        <v>0.110498822628427</v>
      </c>
      <c r="D12" s="17">
        <v>0.13756787778101601</v>
      </c>
      <c r="E12" s="17">
        <v>8.7611471429678095E-2</v>
      </c>
      <c r="F12" s="17"/>
      <c r="G12" s="17">
        <v>0.111529026106231</v>
      </c>
      <c r="H12" s="17">
        <v>0.110860242274603</v>
      </c>
      <c r="I12" s="17">
        <v>0.119863206801164</v>
      </c>
      <c r="J12" s="17">
        <v>8.9198773987776703E-2</v>
      </c>
      <c r="K12" s="17">
        <v>0.11471948395048499</v>
      </c>
      <c r="L12" s="17"/>
      <c r="M12" s="17">
        <v>0.105920827879726</v>
      </c>
      <c r="N12" s="17">
        <v>9.1537091567058804E-2</v>
      </c>
      <c r="O12" s="17">
        <v>0.124865029581091</v>
      </c>
      <c r="P12" s="17">
        <v>0.14091254390098801</v>
      </c>
      <c r="Q12" s="17">
        <v>0.11547121988527401</v>
      </c>
      <c r="R12" s="17"/>
      <c r="S12" s="17">
        <v>9.3296813734723497E-2</v>
      </c>
      <c r="T12" s="17">
        <v>8.9043116538604097E-2</v>
      </c>
      <c r="U12" s="17">
        <v>0.116241841885295</v>
      </c>
      <c r="V12" s="17">
        <v>0.13912895046604701</v>
      </c>
      <c r="W12" s="17"/>
      <c r="X12" s="17">
        <v>0.11598187515109</v>
      </c>
      <c r="Y12" s="17">
        <v>9.2453447914185305E-2</v>
      </c>
      <c r="Z12" s="17">
        <v>9.2217634059410095E-2</v>
      </c>
      <c r="AA12" s="17"/>
      <c r="AB12" s="17">
        <v>0.11816531213253199</v>
      </c>
      <c r="AC12" s="17">
        <v>9.4738958368848797E-2</v>
      </c>
      <c r="AD12" s="17"/>
      <c r="AE12" s="17">
        <v>9.9901719541161005E-2</v>
      </c>
      <c r="AF12" s="17">
        <v>0.112753010593974</v>
      </c>
      <c r="AG12" s="17"/>
      <c r="AH12" s="17">
        <v>0.11965239443555099</v>
      </c>
      <c r="AI12" s="17">
        <v>5.7734235071903998E-2</v>
      </c>
      <c r="AJ12" s="17"/>
      <c r="AK12" s="17">
        <v>4.7606270928476101E-2</v>
      </c>
      <c r="AL12" s="17">
        <v>0.14285323876460701</v>
      </c>
      <c r="AM12" s="17">
        <v>9.4174150164893194E-2</v>
      </c>
      <c r="AN12" s="17">
        <v>0.138822616170616</v>
      </c>
      <c r="AO12" s="17">
        <v>8.8396730129455897E-2</v>
      </c>
      <c r="AP12" s="17"/>
      <c r="AQ12" s="17">
        <v>0.125439060701276</v>
      </c>
      <c r="AR12" s="17">
        <v>0.106411828433117</v>
      </c>
      <c r="AS12" s="17"/>
      <c r="AT12" s="17">
        <v>0.107937288020531</v>
      </c>
      <c r="AU12" s="17">
        <v>0.110362459249608</v>
      </c>
      <c r="AV12" s="17"/>
      <c r="AW12" s="17">
        <v>0.10191760923227899</v>
      </c>
      <c r="AX12" s="17">
        <v>0.132207014538094</v>
      </c>
      <c r="AY12" s="17">
        <v>6.6523894564919195E-2</v>
      </c>
      <c r="AZ12" s="17">
        <v>0.111939527610497</v>
      </c>
      <c r="BA12" s="17">
        <v>0.165261073469851</v>
      </c>
      <c r="BB12" s="17"/>
      <c r="BC12" s="17">
        <v>0.15816939750228801</v>
      </c>
      <c r="BD12" s="17"/>
      <c r="BE12" s="17">
        <v>0.118662841912256</v>
      </c>
      <c r="BF12" s="17">
        <v>3.8327945176302503E-2</v>
      </c>
      <c r="BG12" s="17">
        <v>8.2800251574189201E-2</v>
      </c>
      <c r="BH12" s="17">
        <v>0.197538615509737</v>
      </c>
      <c r="BI12" s="17"/>
      <c r="BJ12" s="17">
        <v>0.11511110942844301</v>
      </c>
      <c r="BK12" s="17"/>
      <c r="BL12" s="17">
        <v>0.123980445495135</v>
      </c>
      <c r="BM12" s="17"/>
      <c r="BN12" s="17">
        <v>0.128258072904638</v>
      </c>
      <c r="BO12" s="17"/>
      <c r="BP12" s="17">
        <v>0.101125791019936</v>
      </c>
      <c r="BQ12" s="17">
        <v>0.15359285913969201</v>
      </c>
    </row>
    <row r="13" spans="2:69" ht="29" x14ac:dyDescent="0.35">
      <c r="B13" s="18" t="s">
        <v>510</v>
      </c>
      <c r="C13" s="17">
        <v>6.8805941847838101E-2</v>
      </c>
      <c r="D13" s="17">
        <v>5.5093660433205301E-2</v>
      </c>
      <c r="E13" s="17">
        <v>8.0636560641610497E-2</v>
      </c>
      <c r="F13" s="17"/>
      <c r="G13" s="17">
        <v>5.8850113020008497E-2</v>
      </c>
      <c r="H13" s="17">
        <v>5.9070863506051598E-2</v>
      </c>
      <c r="I13" s="17">
        <v>8.2727380889691698E-2</v>
      </c>
      <c r="J13" s="17">
        <v>0.12100522152805999</v>
      </c>
      <c r="K13" s="17">
        <v>2.7921454030442099E-2</v>
      </c>
      <c r="L13" s="17"/>
      <c r="M13" s="17">
        <v>6.6454976799698903E-2</v>
      </c>
      <c r="N13" s="17">
        <v>5.9562794631503498E-2</v>
      </c>
      <c r="O13" s="17">
        <v>6.0285548890693402E-2</v>
      </c>
      <c r="P13" s="17">
        <v>0.11788627611092301</v>
      </c>
      <c r="Q13" s="17">
        <v>6.14668077086949E-2</v>
      </c>
      <c r="R13" s="17"/>
      <c r="S13" s="17">
        <v>7.1247746466424899E-2</v>
      </c>
      <c r="T13" s="17">
        <v>6.00027941111713E-2</v>
      </c>
      <c r="U13" s="17">
        <v>2.8530865555049099E-2</v>
      </c>
      <c r="V13" s="17">
        <v>6.3541676266311298E-2</v>
      </c>
      <c r="W13" s="17"/>
      <c r="X13" s="17">
        <v>6.7516045912452596E-2</v>
      </c>
      <c r="Y13" s="17">
        <v>8.8604683457796596E-2</v>
      </c>
      <c r="Z13" s="17">
        <v>5.4259477744722701E-2</v>
      </c>
      <c r="AA13" s="17"/>
      <c r="AB13" s="17">
        <v>6.0212696523832397E-2</v>
      </c>
      <c r="AC13" s="17">
        <v>8.6470921338524701E-2</v>
      </c>
      <c r="AD13" s="17"/>
      <c r="AE13" s="17">
        <v>9.8650689674440198E-2</v>
      </c>
      <c r="AF13" s="17">
        <v>6.2770519472291494E-2</v>
      </c>
      <c r="AG13" s="17"/>
      <c r="AH13" s="17">
        <v>7.0306719923777197E-2</v>
      </c>
      <c r="AI13" s="17">
        <v>8.6898215760884301E-2</v>
      </c>
      <c r="AJ13" s="17"/>
      <c r="AK13" s="17">
        <v>5.81697979971025E-2</v>
      </c>
      <c r="AL13" s="17">
        <v>7.8513996938346806E-2</v>
      </c>
      <c r="AM13" s="17">
        <v>6.5685450767646203E-2</v>
      </c>
      <c r="AN13" s="17">
        <v>5.6420474980988601E-2</v>
      </c>
      <c r="AO13" s="17">
        <v>8.8151109058034499E-2</v>
      </c>
      <c r="AP13" s="17"/>
      <c r="AQ13" s="17">
        <v>6.6168086873588106E-2</v>
      </c>
      <c r="AR13" s="17">
        <v>6.9527543332048802E-2</v>
      </c>
      <c r="AS13" s="17"/>
      <c r="AT13" s="17">
        <v>7.7231875129949501E-2</v>
      </c>
      <c r="AU13" s="17">
        <v>6.6851475702288596E-2</v>
      </c>
      <c r="AV13" s="17"/>
      <c r="AW13" s="17">
        <v>8.0235971962555594E-2</v>
      </c>
      <c r="AX13" s="17">
        <v>7.5297317093301896E-2</v>
      </c>
      <c r="AY13" s="17">
        <v>7.5935385316835094E-2</v>
      </c>
      <c r="AZ13" s="17">
        <v>4.3049181189691102E-2</v>
      </c>
      <c r="BA13" s="17">
        <v>4.73071400772049E-2</v>
      </c>
      <c r="BB13" s="17"/>
      <c r="BC13" s="17">
        <v>6.2794584063809195E-2</v>
      </c>
      <c r="BD13" s="17"/>
      <c r="BE13" s="17">
        <v>7.8022440183554101E-2</v>
      </c>
      <c r="BF13" s="17">
        <v>5.8607203018578802E-2</v>
      </c>
      <c r="BG13" s="17">
        <v>3.3052694714692403E-2</v>
      </c>
      <c r="BH13" s="17">
        <v>6.5396776548372795E-2</v>
      </c>
      <c r="BI13" s="17"/>
      <c r="BJ13" s="17">
        <v>6.4290738503766404E-2</v>
      </c>
      <c r="BK13" s="17"/>
      <c r="BL13" s="17">
        <v>7.2231974962274806E-2</v>
      </c>
      <c r="BM13" s="17"/>
      <c r="BN13" s="17">
        <v>7.5285766157721604E-2</v>
      </c>
      <c r="BO13" s="17"/>
      <c r="BP13" s="17">
        <v>6.13285176999828E-2</v>
      </c>
      <c r="BQ13" s="17">
        <v>0.105189596978141</v>
      </c>
    </row>
    <row r="14" spans="2:69" x14ac:dyDescent="0.35">
      <c r="B14" s="18" t="s">
        <v>141</v>
      </c>
      <c r="C14" s="19">
        <v>5.1975003653596599E-2</v>
      </c>
      <c r="D14" s="19">
        <v>3.0614922304139099E-2</v>
      </c>
      <c r="E14" s="19">
        <v>7.0299256181242095E-2</v>
      </c>
      <c r="F14" s="19"/>
      <c r="G14" s="19">
        <v>5.7676161563051401E-2</v>
      </c>
      <c r="H14" s="19">
        <v>5.1130994490478698E-2</v>
      </c>
      <c r="I14" s="19">
        <v>4.3489136718716299E-2</v>
      </c>
      <c r="J14" s="19">
        <v>5.9638153103488502E-2</v>
      </c>
      <c r="K14" s="19">
        <v>4.7860940150172199E-2</v>
      </c>
      <c r="L14" s="19"/>
      <c r="M14" s="19">
        <v>2.8685213828307E-2</v>
      </c>
      <c r="N14" s="19">
        <v>4.6704140286614897E-2</v>
      </c>
      <c r="O14" s="19">
        <v>7.0438970132069206E-2</v>
      </c>
      <c r="P14" s="19">
        <v>4.6560903497515203E-2</v>
      </c>
      <c r="Q14" s="19">
        <v>5.9318483228088199E-2</v>
      </c>
      <c r="R14" s="19"/>
      <c r="S14" s="19">
        <v>9.0584086552871798E-2</v>
      </c>
      <c r="T14" s="19">
        <v>1.82473550378493E-2</v>
      </c>
      <c r="U14" s="19">
        <v>4.74630950044602E-2</v>
      </c>
      <c r="V14" s="19">
        <v>4.0259714757913102E-2</v>
      </c>
      <c r="W14" s="19"/>
      <c r="X14" s="19">
        <v>5.9571347819634399E-2</v>
      </c>
      <c r="Y14" s="19">
        <v>4.8965575448061599E-2</v>
      </c>
      <c r="Z14" s="19">
        <v>0</v>
      </c>
      <c r="AA14" s="19"/>
      <c r="AB14" s="19">
        <v>5.7953865745762702E-2</v>
      </c>
      <c r="AC14" s="19">
        <v>3.9684364639636198E-2</v>
      </c>
      <c r="AD14" s="19"/>
      <c r="AE14" s="19">
        <v>5.43787626251378E-2</v>
      </c>
      <c r="AF14" s="19">
        <v>5.1527152854715701E-2</v>
      </c>
      <c r="AG14" s="19"/>
      <c r="AH14" s="19">
        <v>6.2559148926880498E-2</v>
      </c>
      <c r="AI14" s="19">
        <v>2.1946693456725001E-2</v>
      </c>
      <c r="AJ14" s="19"/>
      <c r="AK14" s="19">
        <v>2.8028414215949801E-2</v>
      </c>
      <c r="AL14" s="19">
        <v>6.54978154856143E-2</v>
      </c>
      <c r="AM14" s="19">
        <v>4.7792704913272401E-2</v>
      </c>
      <c r="AN14" s="19">
        <v>5.5671979493483001E-2</v>
      </c>
      <c r="AO14" s="19">
        <v>4.5223273624918701E-2</v>
      </c>
      <c r="AP14" s="19"/>
      <c r="AQ14" s="19">
        <v>3.6477734243645997E-2</v>
      </c>
      <c r="AR14" s="19">
        <v>5.6214377203922999E-2</v>
      </c>
      <c r="AS14" s="19"/>
      <c r="AT14" s="19">
        <v>5.4982966422931101E-2</v>
      </c>
      <c r="AU14" s="19">
        <v>4.9661601941587599E-2</v>
      </c>
      <c r="AV14" s="19"/>
      <c r="AW14" s="19">
        <v>9.5343204882000696E-2</v>
      </c>
      <c r="AX14" s="19">
        <v>5.2644441330182E-2</v>
      </c>
      <c r="AY14" s="19">
        <v>4.2952110733038402E-2</v>
      </c>
      <c r="AZ14" s="19">
        <v>6.3510606647606202E-2</v>
      </c>
      <c r="BA14" s="19">
        <v>4.4761771843743497E-2</v>
      </c>
      <c r="BB14" s="19"/>
      <c r="BC14" s="19">
        <v>3.6924673182479301E-2</v>
      </c>
      <c r="BD14" s="19"/>
      <c r="BE14" s="19">
        <v>5.2607052084309401E-2</v>
      </c>
      <c r="BF14" s="19">
        <v>4.1064052759636503E-2</v>
      </c>
      <c r="BG14" s="19">
        <v>5.8096149214216602E-2</v>
      </c>
      <c r="BH14" s="19">
        <v>3.9369605200001198E-2</v>
      </c>
      <c r="BI14" s="19"/>
      <c r="BJ14" s="19">
        <v>4.8065432061958097E-2</v>
      </c>
      <c r="BK14" s="19"/>
      <c r="BL14" s="19">
        <v>4.3714737759437503E-2</v>
      </c>
      <c r="BM14" s="19"/>
      <c r="BN14" s="19">
        <v>4.63750351780923E-2</v>
      </c>
      <c r="BO14" s="19"/>
      <c r="BP14" s="19">
        <v>5.2787136555609203E-2</v>
      </c>
      <c r="BQ14" s="19">
        <v>3.7045333696351601E-2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549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506</v>
      </c>
      <c r="C9" s="17">
        <v>0.43136218115745401</v>
      </c>
      <c r="D9" s="17">
        <v>0.42548862334120102</v>
      </c>
      <c r="E9" s="17">
        <v>0.43719193294179898</v>
      </c>
      <c r="F9" s="17"/>
      <c r="G9" s="17">
        <v>0.45850845221749398</v>
      </c>
      <c r="H9" s="17">
        <v>0.42717595019271298</v>
      </c>
      <c r="I9" s="17">
        <v>0.45922994338078099</v>
      </c>
      <c r="J9" s="17">
        <v>0.34267877796138602</v>
      </c>
      <c r="K9" s="17">
        <v>0.4309615778543</v>
      </c>
      <c r="L9" s="17"/>
      <c r="M9" s="17">
        <v>0.37523169112445098</v>
      </c>
      <c r="N9" s="17">
        <v>0.42655014688361498</v>
      </c>
      <c r="O9" s="17">
        <v>0.44955703243880202</v>
      </c>
      <c r="P9" s="17">
        <v>0.45935565778372001</v>
      </c>
      <c r="Q9" s="17">
        <v>0.42784973751136002</v>
      </c>
      <c r="R9" s="17"/>
      <c r="S9" s="17">
        <v>0.49430558878407199</v>
      </c>
      <c r="T9" s="17">
        <v>0.388238399265669</v>
      </c>
      <c r="U9" s="17">
        <v>0.45727276060310501</v>
      </c>
      <c r="V9" s="17">
        <v>0.38135950559722498</v>
      </c>
      <c r="W9" s="17"/>
      <c r="X9" s="17">
        <v>0.44374194486825902</v>
      </c>
      <c r="Y9" s="17">
        <v>0.40375082832487902</v>
      </c>
      <c r="Z9" s="17">
        <v>0.37417377548548802</v>
      </c>
      <c r="AA9" s="17"/>
      <c r="AB9" s="17">
        <v>0.47050099601453998</v>
      </c>
      <c r="AC9" s="17">
        <v>0.350905225063254</v>
      </c>
      <c r="AD9" s="17"/>
      <c r="AE9" s="17">
        <v>0.44096102231280598</v>
      </c>
      <c r="AF9" s="17">
        <v>0.42893431897919598</v>
      </c>
      <c r="AG9" s="17"/>
      <c r="AH9" s="17">
        <v>0.43125790632297201</v>
      </c>
      <c r="AI9" s="17">
        <v>0.43113388689882998</v>
      </c>
      <c r="AJ9" s="17"/>
      <c r="AK9" s="17">
        <v>0.31400546786093703</v>
      </c>
      <c r="AL9" s="17">
        <v>0.43809569813529498</v>
      </c>
      <c r="AM9" s="17">
        <v>0.43946816273517197</v>
      </c>
      <c r="AN9" s="17">
        <v>0.47720323526033098</v>
      </c>
      <c r="AO9" s="17">
        <v>0.42869297055108302</v>
      </c>
      <c r="AP9" s="17"/>
      <c r="AQ9" s="17">
        <v>0.46796279447012901</v>
      </c>
      <c r="AR9" s="17">
        <v>0.421349857831394</v>
      </c>
      <c r="AS9" s="17"/>
      <c r="AT9" s="17">
        <v>0.43430736421606803</v>
      </c>
      <c r="AU9" s="17">
        <v>0.42801165781795197</v>
      </c>
      <c r="AV9" s="17"/>
      <c r="AW9" s="17">
        <v>0.425827810243667</v>
      </c>
      <c r="AX9" s="17">
        <v>0.49817135868498702</v>
      </c>
      <c r="AY9" s="17">
        <v>0.341911122932823</v>
      </c>
      <c r="AZ9" s="17">
        <v>0.408455679018773</v>
      </c>
      <c r="BA9" s="17">
        <v>0.48467342068027602</v>
      </c>
      <c r="BB9" s="17"/>
      <c r="BC9" s="17">
        <v>0.46907185972836202</v>
      </c>
      <c r="BD9" s="17"/>
      <c r="BE9" s="17">
        <v>0.50587029515489101</v>
      </c>
      <c r="BF9" s="17">
        <v>0.32845855488181103</v>
      </c>
      <c r="BG9" s="17">
        <v>0.38888562051388198</v>
      </c>
      <c r="BH9" s="17">
        <v>0.53394930050756695</v>
      </c>
      <c r="BI9" s="17"/>
      <c r="BJ9" s="17">
        <v>0.42223891245713202</v>
      </c>
      <c r="BK9" s="17"/>
      <c r="BL9" s="17">
        <v>0.42154404816471602</v>
      </c>
      <c r="BM9" s="17"/>
      <c r="BN9" s="17">
        <v>0.429238189881195</v>
      </c>
      <c r="BO9" s="17"/>
      <c r="BP9" s="17">
        <v>0.45523152609356798</v>
      </c>
      <c r="BQ9" s="17">
        <v>0.30307879145912497</v>
      </c>
    </row>
    <row r="10" spans="2:69" ht="29" x14ac:dyDescent="0.35">
      <c r="B10" s="18" t="s">
        <v>507</v>
      </c>
      <c r="C10" s="17">
        <v>0.296978135694138</v>
      </c>
      <c r="D10" s="17">
        <v>0.300482334480487</v>
      </c>
      <c r="E10" s="17">
        <v>0.29455137084938499</v>
      </c>
      <c r="F10" s="17"/>
      <c r="G10" s="17">
        <v>0.23089079905319501</v>
      </c>
      <c r="H10" s="17">
        <v>0.29106424125206498</v>
      </c>
      <c r="I10" s="17">
        <v>0.26507524526906401</v>
      </c>
      <c r="J10" s="17">
        <v>0.37072661767654602</v>
      </c>
      <c r="K10" s="17">
        <v>0.41901845659801101</v>
      </c>
      <c r="L10" s="17"/>
      <c r="M10" s="17">
        <v>0.266155978186774</v>
      </c>
      <c r="N10" s="17">
        <v>0.29919128411014201</v>
      </c>
      <c r="O10" s="17">
        <v>0.32662238862388399</v>
      </c>
      <c r="P10" s="17">
        <v>0.28119668620671801</v>
      </c>
      <c r="Q10" s="17">
        <v>0.28600726265655002</v>
      </c>
      <c r="R10" s="17"/>
      <c r="S10" s="17">
        <v>0.29581943904136598</v>
      </c>
      <c r="T10" s="17">
        <v>0.32213397130882598</v>
      </c>
      <c r="U10" s="17">
        <v>0.28662086381320701</v>
      </c>
      <c r="V10" s="17">
        <v>0.27968061224089402</v>
      </c>
      <c r="W10" s="17"/>
      <c r="X10" s="17">
        <v>0.28638004720669802</v>
      </c>
      <c r="Y10" s="17">
        <v>0.29517733782366901</v>
      </c>
      <c r="Z10" s="17">
        <v>0.37676124764941699</v>
      </c>
      <c r="AA10" s="17"/>
      <c r="AB10" s="17">
        <v>0.27280853594288201</v>
      </c>
      <c r="AC10" s="17">
        <v>0.34666314616524901</v>
      </c>
      <c r="AD10" s="17"/>
      <c r="AE10" s="17">
        <v>0.28211439580541903</v>
      </c>
      <c r="AF10" s="17">
        <v>0.30025689243987902</v>
      </c>
      <c r="AG10" s="17"/>
      <c r="AH10" s="17">
        <v>0.30249867053795598</v>
      </c>
      <c r="AI10" s="17">
        <v>0.24451307638415901</v>
      </c>
      <c r="AJ10" s="17"/>
      <c r="AK10" s="17">
        <v>0.43289106593439902</v>
      </c>
      <c r="AL10" s="17">
        <v>0.28485529429360101</v>
      </c>
      <c r="AM10" s="17">
        <v>0.26709272175571203</v>
      </c>
      <c r="AN10" s="17">
        <v>0.30023688956141698</v>
      </c>
      <c r="AO10" s="17">
        <v>0.2870823255803</v>
      </c>
      <c r="AP10" s="17"/>
      <c r="AQ10" s="17">
        <v>0.26256294726083201</v>
      </c>
      <c r="AR10" s="17">
        <v>0.30639262257658001</v>
      </c>
      <c r="AS10" s="17"/>
      <c r="AT10" s="17">
        <v>0.27739340920450301</v>
      </c>
      <c r="AU10" s="17">
        <v>0.30712053852837301</v>
      </c>
      <c r="AV10" s="17"/>
      <c r="AW10" s="17">
        <v>0.28262529877685499</v>
      </c>
      <c r="AX10" s="17">
        <v>0.27709451022244602</v>
      </c>
      <c r="AY10" s="17">
        <v>0.32529857452424099</v>
      </c>
      <c r="AZ10" s="17">
        <v>0.35657483709654703</v>
      </c>
      <c r="BA10" s="17">
        <v>0.26812493552125599</v>
      </c>
      <c r="BB10" s="17"/>
      <c r="BC10" s="17">
        <v>0.29879054665444899</v>
      </c>
      <c r="BD10" s="17"/>
      <c r="BE10" s="17">
        <v>0.25892011298060402</v>
      </c>
      <c r="BF10" s="17">
        <v>0.32483108638875502</v>
      </c>
      <c r="BG10" s="17">
        <v>0.37953217710383602</v>
      </c>
      <c r="BH10" s="17">
        <v>0.26637769798162703</v>
      </c>
      <c r="BI10" s="17"/>
      <c r="BJ10" s="17">
        <v>0.29779756555221298</v>
      </c>
      <c r="BK10" s="17"/>
      <c r="BL10" s="17">
        <v>0.29759544952029399</v>
      </c>
      <c r="BM10" s="17"/>
      <c r="BN10" s="17">
        <v>0.26787891197913499</v>
      </c>
      <c r="BO10" s="17"/>
      <c r="BP10" s="17">
        <v>0.30268940151153301</v>
      </c>
      <c r="BQ10" s="17">
        <v>0.284371479859305</v>
      </c>
    </row>
    <row r="11" spans="2:69" ht="29" x14ac:dyDescent="0.35">
      <c r="B11" s="18" t="s">
        <v>508</v>
      </c>
      <c r="C11" s="17">
        <v>0.14292363983318099</v>
      </c>
      <c r="D11" s="17">
        <v>0.14714449018596401</v>
      </c>
      <c r="E11" s="17">
        <v>0.13959321857673701</v>
      </c>
      <c r="F11" s="17"/>
      <c r="G11" s="17">
        <v>0.15983291933219801</v>
      </c>
      <c r="H11" s="17">
        <v>0.14428276462596101</v>
      </c>
      <c r="I11" s="17">
        <v>0.14456693329242801</v>
      </c>
      <c r="J11" s="17">
        <v>0.14415497382598499</v>
      </c>
      <c r="K11" s="17">
        <v>0.101461929814481</v>
      </c>
      <c r="L11" s="17"/>
      <c r="M11" s="17">
        <v>0.15305960176752001</v>
      </c>
      <c r="N11" s="17">
        <v>0.15273942782006</v>
      </c>
      <c r="O11" s="17">
        <v>0.12743480693401299</v>
      </c>
      <c r="P11" s="17">
        <v>0.143796093688732</v>
      </c>
      <c r="Q11" s="17">
        <v>0.13208180302607</v>
      </c>
      <c r="R11" s="17"/>
      <c r="S11" s="17">
        <v>0.104586256666666</v>
      </c>
      <c r="T11" s="17">
        <v>0.14813534723237601</v>
      </c>
      <c r="U11" s="17">
        <v>0.143920928803035</v>
      </c>
      <c r="V11" s="17">
        <v>0.180487422018347</v>
      </c>
      <c r="W11" s="17"/>
      <c r="X11" s="17">
        <v>0.13710089804574799</v>
      </c>
      <c r="Y11" s="17">
        <v>0.16083313724618001</v>
      </c>
      <c r="Z11" s="17">
        <v>0.163856740614335</v>
      </c>
      <c r="AA11" s="17"/>
      <c r="AB11" s="17">
        <v>0.147897872845457</v>
      </c>
      <c r="AC11" s="17">
        <v>0.132698198706965</v>
      </c>
      <c r="AD11" s="17"/>
      <c r="AE11" s="17">
        <v>0.13658155276501799</v>
      </c>
      <c r="AF11" s="17">
        <v>0.14433597926300401</v>
      </c>
      <c r="AG11" s="17"/>
      <c r="AH11" s="17">
        <v>0.13483385203620801</v>
      </c>
      <c r="AI11" s="17">
        <v>0.18823849411360399</v>
      </c>
      <c r="AJ11" s="17"/>
      <c r="AK11" s="17">
        <v>0.119468606194676</v>
      </c>
      <c r="AL11" s="17">
        <v>0.137700489525167</v>
      </c>
      <c r="AM11" s="17">
        <v>0.15540016285803601</v>
      </c>
      <c r="AN11" s="17">
        <v>0.13649899716024999</v>
      </c>
      <c r="AO11" s="17">
        <v>0.15116973494455099</v>
      </c>
      <c r="AP11" s="17"/>
      <c r="AQ11" s="17">
        <v>0.13632465211373301</v>
      </c>
      <c r="AR11" s="17">
        <v>0.144728833590656</v>
      </c>
      <c r="AS11" s="17"/>
      <c r="AT11" s="17">
        <v>0.15114668453084701</v>
      </c>
      <c r="AU11" s="17">
        <v>0.14163568277629801</v>
      </c>
      <c r="AV11" s="17"/>
      <c r="AW11" s="17">
        <v>0.107264592772451</v>
      </c>
      <c r="AX11" s="17">
        <v>0.115810722912778</v>
      </c>
      <c r="AY11" s="17">
        <v>0.21684436949035599</v>
      </c>
      <c r="AZ11" s="17">
        <v>0.108160724665941</v>
      </c>
      <c r="BA11" s="17">
        <v>0.101321599208736</v>
      </c>
      <c r="BB11" s="17"/>
      <c r="BC11" s="17">
        <v>0.129088314229415</v>
      </c>
      <c r="BD11" s="17"/>
      <c r="BE11" s="17">
        <v>0.12596145823202201</v>
      </c>
      <c r="BF11" s="17">
        <v>0.20564030149811199</v>
      </c>
      <c r="BG11" s="17">
        <v>0.12142464462625099</v>
      </c>
      <c r="BH11" s="17">
        <v>0.10059423131616201</v>
      </c>
      <c r="BI11" s="17"/>
      <c r="BJ11" s="17">
        <v>0.15346337787514899</v>
      </c>
      <c r="BK11" s="17"/>
      <c r="BL11" s="17">
        <v>0.15924787284042399</v>
      </c>
      <c r="BM11" s="17"/>
      <c r="BN11" s="17">
        <v>0.13080864863457201</v>
      </c>
      <c r="BO11" s="17"/>
      <c r="BP11" s="17">
        <v>0.130633462902354</v>
      </c>
      <c r="BQ11" s="17">
        <v>0.205726160292971</v>
      </c>
    </row>
    <row r="12" spans="2:69" ht="29" x14ac:dyDescent="0.35">
      <c r="B12" s="18" t="s">
        <v>509</v>
      </c>
      <c r="C12" s="17">
        <v>6.8895207692549698E-2</v>
      </c>
      <c r="D12" s="17">
        <v>7.4632191165355202E-2</v>
      </c>
      <c r="E12" s="17">
        <v>6.22342186286899E-2</v>
      </c>
      <c r="F12" s="17"/>
      <c r="G12" s="17">
        <v>8.3701148989083304E-2</v>
      </c>
      <c r="H12" s="17">
        <v>7.91197632937643E-2</v>
      </c>
      <c r="I12" s="17">
        <v>5.4419966120805699E-2</v>
      </c>
      <c r="J12" s="17">
        <v>7.1419123880588298E-2</v>
      </c>
      <c r="K12" s="17">
        <v>4.1273163405531402E-2</v>
      </c>
      <c r="L12" s="17"/>
      <c r="M12" s="17">
        <v>8.07323462964845E-2</v>
      </c>
      <c r="N12" s="17">
        <v>6.9490723626619802E-2</v>
      </c>
      <c r="O12" s="17">
        <v>4.1671932509934E-2</v>
      </c>
      <c r="P12" s="17">
        <v>7.2095943140552093E-2</v>
      </c>
      <c r="Q12" s="17">
        <v>9.0822484959139999E-2</v>
      </c>
      <c r="R12" s="17"/>
      <c r="S12" s="17">
        <v>5.1825162591582499E-2</v>
      </c>
      <c r="T12" s="17">
        <v>7.4698298128363996E-2</v>
      </c>
      <c r="U12" s="17">
        <v>6.6407965947362493E-2</v>
      </c>
      <c r="V12" s="17">
        <v>8.6304229079358197E-2</v>
      </c>
      <c r="W12" s="17"/>
      <c r="X12" s="17">
        <v>7.1457477791503701E-2</v>
      </c>
      <c r="Y12" s="17">
        <v>7.7135409727969395E-2</v>
      </c>
      <c r="Z12" s="17">
        <v>4.01486999168158E-2</v>
      </c>
      <c r="AA12" s="17"/>
      <c r="AB12" s="17">
        <v>5.5521070329953799E-2</v>
      </c>
      <c r="AC12" s="17">
        <v>9.63881807554616E-2</v>
      </c>
      <c r="AD12" s="17"/>
      <c r="AE12" s="17">
        <v>9.0720155704950206E-2</v>
      </c>
      <c r="AF12" s="17">
        <v>6.4496913999572594E-2</v>
      </c>
      <c r="AG12" s="17"/>
      <c r="AH12" s="17">
        <v>6.4368545620057893E-2</v>
      </c>
      <c r="AI12" s="17">
        <v>0.106344867158454</v>
      </c>
      <c r="AJ12" s="17"/>
      <c r="AK12" s="17">
        <v>6.6204197757494102E-2</v>
      </c>
      <c r="AL12" s="17">
        <v>7.0919602718342897E-2</v>
      </c>
      <c r="AM12" s="17">
        <v>7.1070958005227405E-2</v>
      </c>
      <c r="AN12" s="17">
        <v>6.2714478620663594E-2</v>
      </c>
      <c r="AO12" s="17">
        <v>6.85482737481488E-2</v>
      </c>
      <c r="AP12" s="17"/>
      <c r="AQ12" s="17">
        <v>4.9857286883805002E-2</v>
      </c>
      <c r="AR12" s="17">
        <v>7.4103148252580006E-2</v>
      </c>
      <c r="AS12" s="17"/>
      <c r="AT12" s="17">
        <v>6.7288588757994205E-2</v>
      </c>
      <c r="AU12" s="17">
        <v>7.0392036027365795E-2</v>
      </c>
      <c r="AV12" s="17"/>
      <c r="AW12" s="17">
        <v>8.98056179486868E-2</v>
      </c>
      <c r="AX12" s="17">
        <v>5.9258962816378803E-2</v>
      </c>
      <c r="AY12" s="17">
        <v>6.23693771367042E-2</v>
      </c>
      <c r="AZ12" s="17">
        <v>6.5653683726306006E-2</v>
      </c>
      <c r="BA12" s="17">
        <v>6.6836302435944503E-2</v>
      </c>
      <c r="BB12" s="17"/>
      <c r="BC12" s="17">
        <v>5.7597137110484697E-2</v>
      </c>
      <c r="BD12" s="17"/>
      <c r="BE12" s="17">
        <v>6.2822548443306397E-2</v>
      </c>
      <c r="BF12" s="17">
        <v>8.1411454909131806E-2</v>
      </c>
      <c r="BG12" s="17">
        <v>4.9806673556286297E-2</v>
      </c>
      <c r="BH12" s="17">
        <v>4.9962831895556503E-2</v>
      </c>
      <c r="BI12" s="17"/>
      <c r="BJ12" s="17">
        <v>6.4388166919732398E-2</v>
      </c>
      <c r="BK12" s="17"/>
      <c r="BL12" s="17">
        <v>7.0949426691854306E-2</v>
      </c>
      <c r="BM12" s="17"/>
      <c r="BN12" s="17">
        <v>9.5210871948867196E-2</v>
      </c>
      <c r="BO12" s="17"/>
      <c r="BP12" s="17">
        <v>5.6401465505332198E-2</v>
      </c>
      <c r="BQ12" s="17">
        <v>0.14896223282894899</v>
      </c>
    </row>
    <row r="13" spans="2:69" ht="29" x14ac:dyDescent="0.35">
      <c r="B13" s="18" t="s">
        <v>510</v>
      </c>
      <c r="C13" s="17">
        <v>3.0596737553166001E-2</v>
      </c>
      <c r="D13" s="17">
        <v>2.90713938609817E-2</v>
      </c>
      <c r="E13" s="17">
        <v>3.1956277987562703E-2</v>
      </c>
      <c r="F13" s="17"/>
      <c r="G13" s="17">
        <v>2.9967412139637599E-2</v>
      </c>
      <c r="H13" s="17">
        <v>2.0911538395946502E-2</v>
      </c>
      <c r="I13" s="17">
        <v>4.2548280548680803E-2</v>
      </c>
      <c r="J13" s="17">
        <v>5.1398205149140397E-2</v>
      </c>
      <c r="K13" s="17">
        <v>7.2848723276764402E-3</v>
      </c>
      <c r="L13" s="17"/>
      <c r="M13" s="17">
        <v>6.15765521437283E-2</v>
      </c>
      <c r="N13" s="17">
        <v>2.5166393443582499E-2</v>
      </c>
      <c r="O13" s="17">
        <v>3.2195447949648598E-2</v>
      </c>
      <c r="P13" s="17">
        <v>2.4959865955683801E-2</v>
      </c>
      <c r="Q13" s="17">
        <v>2.9688760546512601E-2</v>
      </c>
      <c r="R13" s="17"/>
      <c r="S13" s="17">
        <v>3.0645915965523001E-2</v>
      </c>
      <c r="T13" s="17">
        <v>2.6769741517625598E-2</v>
      </c>
      <c r="U13" s="17">
        <v>1.93272471277019E-2</v>
      </c>
      <c r="V13" s="17">
        <v>4.6574577520315102E-2</v>
      </c>
      <c r="W13" s="17"/>
      <c r="X13" s="17">
        <v>3.0439278665375501E-2</v>
      </c>
      <c r="Y13" s="17">
        <v>4.11533844870383E-2</v>
      </c>
      <c r="Z13" s="17">
        <v>1.89575686945622E-2</v>
      </c>
      <c r="AA13" s="17"/>
      <c r="AB13" s="17">
        <v>2.7520213980903301E-2</v>
      </c>
      <c r="AC13" s="17">
        <v>3.6921091596080799E-2</v>
      </c>
      <c r="AD13" s="17"/>
      <c r="AE13" s="17">
        <v>3.1923704731027999E-2</v>
      </c>
      <c r="AF13" s="17">
        <v>3.03510758203182E-2</v>
      </c>
      <c r="AG13" s="17"/>
      <c r="AH13" s="17">
        <v>3.5166564520210102E-2</v>
      </c>
      <c r="AI13" s="17">
        <v>1.6506385285714398E-2</v>
      </c>
      <c r="AJ13" s="17"/>
      <c r="AK13" s="17">
        <v>2.9193810238489E-2</v>
      </c>
      <c r="AL13" s="17">
        <v>2.3993871388393199E-2</v>
      </c>
      <c r="AM13" s="17">
        <v>3.9585789006315E-2</v>
      </c>
      <c r="AN13" s="17">
        <v>2.33463993973381E-2</v>
      </c>
      <c r="AO13" s="17">
        <v>3.1836127180329903E-2</v>
      </c>
      <c r="AP13" s="17"/>
      <c r="AQ13" s="17">
        <v>2.72156589467051E-2</v>
      </c>
      <c r="AR13" s="17">
        <v>3.15216524421464E-2</v>
      </c>
      <c r="AS13" s="17"/>
      <c r="AT13" s="17">
        <v>3.2267996711506701E-2</v>
      </c>
      <c r="AU13" s="17">
        <v>2.9099595967212E-2</v>
      </c>
      <c r="AV13" s="17"/>
      <c r="AW13" s="17">
        <v>2.5201536839263902E-2</v>
      </c>
      <c r="AX13" s="17">
        <v>2.3030996728401299E-2</v>
      </c>
      <c r="AY13" s="17">
        <v>4.5609794204588001E-2</v>
      </c>
      <c r="AZ13" s="17">
        <v>2.0619520593060901E-2</v>
      </c>
      <c r="BA13" s="17">
        <v>5.2528846584090801E-2</v>
      </c>
      <c r="BB13" s="17"/>
      <c r="BC13" s="17">
        <v>2.9519865617403201E-2</v>
      </c>
      <c r="BD13" s="17"/>
      <c r="BE13" s="17">
        <v>2.5060131271566699E-2</v>
      </c>
      <c r="BF13" s="17">
        <v>5.2896815589705701E-2</v>
      </c>
      <c r="BG13" s="17">
        <v>1.7523373328072401E-2</v>
      </c>
      <c r="BH13" s="17">
        <v>2.9397655573663101E-2</v>
      </c>
      <c r="BI13" s="17"/>
      <c r="BJ13" s="17">
        <v>3.1917554370509901E-2</v>
      </c>
      <c r="BK13" s="17"/>
      <c r="BL13" s="17">
        <v>2.8305360985573201E-2</v>
      </c>
      <c r="BM13" s="17"/>
      <c r="BN13" s="17">
        <v>3.0077772437881602E-2</v>
      </c>
      <c r="BO13" s="17"/>
      <c r="BP13" s="17">
        <v>2.6712721737957301E-2</v>
      </c>
      <c r="BQ13" s="17">
        <v>3.24269783142834E-2</v>
      </c>
    </row>
    <row r="14" spans="2:69" x14ac:dyDescent="0.35">
      <c r="B14" s="18" t="s">
        <v>141</v>
      </c>
      <c r="C14" s="19">
        <v>2.92440980695115E-2</v>
      </c>
      <c r="D14" s="19">
        <v>2.31809669660114E-2</v>
      </c>
      <c r="E14" s="19">
        <v>3.4472981015826201E-2</v>
      </c>
      <c r="F14" s="19"/>
      <c r="G14" s="19">
        <v>3.70992682683918E-2</v>
      </c>
      <c r="H14" s="19">
        <v>3.7445742239550397E-2</v>
      </c>
      <c r="I14" s="19">
        <v>3.4159631388240699E-2</v>
      </c>
      <c r="J14" s="19">
        <v>1.9622301506353801E-2</v>
      </c>
      <c r="K14" s="19">
        <v>0</v>
      </c>
      <c r="L14" s="19"/>
      <c r="M14" s="19">
        <v>6.3243830481042707E-2</v>
      </c>
      <c r="N14" s="19">
        <v>2.6862024115981101E-2</v>
      </c>
      <c r="O14" s="19">
        <v>2.2518391543717702E-2</v>
      </c>
      <c r="P14" s="19">
        <v>1.85957532245936E-2</v>
      </c>
      <c r="Q14" s="19">
        <v>3.3549951300366997E-2</v>
      </c>
      <c r="R14" s="19"/>
      <c r="S14" s="19">
        <v>2.2817636950790501E-2</v>
      </c>
      <c r="T14" s="19">
        <v>4.0024242547139398E-2</v>
      </c>
      <c r="U14" s="19">
        <v>2.6450233705588001E-2</v>
      </c>
      <c r="V14" s="19">
        <v>2.5593653543861099E-2</v>
      </c>
      <c r="W14" s="19"/>
      <c r="X14" s="19">
        <v>3.0880353422416101E-2</v>
      </c>
      <c r="Y14" s="19">
        <v>2.19499023902642E-2</v>
      </c>
      <c r="Z14" s="19">
        <v>2.61019676393821E-2</v>
      </c>
      <c r="AA14" s="19"/>
      <c r="AB14" s="19">
        <v>2.5751310886263899E-2</v>
      </c>
      <c r="AC14" s="19">
        <v>3.6424157712989999E-2</v>
      </c>
      <c r="AD14" s="19"/>
      <c r="AE14" s="19">
        <v>1.76991686807795E-2</v>
      </c>
      <c r="AF14" s="19">
        <v>3.1624819498030601E-2</v>
      </c>
      <c r="AG14" s="19"/>
      <c r="AH14" s="19">
        <v>3.1874460962595302E-2</v>
      </c>
      <c r="AI14" s="19">
        <v>1.32632901592386E-2</v>
      </c>
      <c r="AJ14" s="19"/>
      <c r="AK14" s="19">
        <v>3.8236852014004299E-2</v>
      </c>
      <c r="AL14" s="19">
        <v>4.4435043939200801E-2</v>
      </c>
      <c r="AM14" s="19">
        <v>2.73822056395376E-2</v>
      </c>
      <c r="AN14" s="19">
        <v>0</v>
      </c>
      <c r="AO14" s="19">
        <v>3.2670567995587603E-2</v>
      </c>
      <c r="AP14" s="19"/>
      <c r="AQ14" s="19">
        <v>5.6076660324796003E-2</v>
      </c>
      <c r="AR14" s="19">
        <v>2.1903885306642602E-2</v>
      </c>
      <c r="AS14" s="19"/>
      <c r="AT14" s="19">
        <v>3.7595956579082102E-2</v>
      </c>
      <c r="AU14" s="19">
        <v>2.3740488882798901E-2</v>
      </c>
      <c r="AV14" s="19"/>
      <c r="AW14" s="19">
        <v>6.9275143419075702E-2</v>
      </c>
      <c r="AX14" s="19">
        <v>2.6633448635008199E-2</v>
      </c>
      <c r="AY14" s="19">
        <v>7.9667617112876201E-3</v>
      </c>
      <c r="AZ14" s="19">
        <v>4.0535554899371898E-2</v>
      </c>
      <c r="BA14" s="19">
        <v>2.65148955696968E-2</v>
      </c>
      <c r="BB14" s="19"/>
      <c r="BC14" s="19">
        <v>1.5932276659885902E-2</v>
      </c>
      <c r="BD14" s="19"/>
      <c r="BE14" s="19">
        <v>2.13654539176098E-2</v>
      </c>
      <c r="BF14" s="19">
        <v>6.7617867324847999E-3</v>
      </c>
      <c r="BG14" s="19">
        <v>4.2827510871672102E-2</v>
      </c>
      <c r="BH14" s="19">
        <v>1.97182827254247E-2</v>
      </c>
      <c r="BI14" s="19"/>
      <c r="BJ14" s="19">
        <v>3.0194422825264002E-2</v>
      </c>
      <c r="BK14" s="19"/>
      <c r="BL14" s="19">
        <v>2.2357841797138098E-2</v>
      </c>
      <c r="BM14" s="19"/>
      <c r="BN14" s="19">
        <v>4.6785605118348103E-2</v>
      </c>
      <c r="BO14" s="19"/>
      <c r="BP14" s="19">
        <v>2.8331422249254501E-2</v>
      </c>
      <c r="BQ14" s="19">
        <v>2.5434357245365701E-2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154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2.4441943734421202E-2</v>
      </c>
      <c r="D9" s="17">
        <v>7.2650609536683598E-3</v>
      </c>
      <c r="E9" s="17">
        <v>4.0872600994698603E-2</v>
      </c>
      <c r="F9" s="17"/>
      <c r="G9" s="17">
        <v>0</v>
      </c>
      <c r="H9" s="17">
        <v>1.6147629842148799E-2</v>
      </c>
      <c r="I9" s="17">
        <v>0</v>
      </c>
      <c r="J9" s="17">
        <v>0</v>
      </c>
      <c r="K9" s="17">
        <v>0.174107110389811</v>
      </c>
      <c r="L9" s="17"/>
      <c r="M9" s="17">
        <v>0</v>
      </c>
      <c r="N9" s="17">
        <v>0</v>
      </c>
      <c r="O9" s="17">
        <v>8.8113694707293994E-2</v>
      </c>
      <c r="P9" s="17">
        <v>2.88632361389995E-2</v>
      </c>
      <c r="Q9" s="17">
        <v>0</v>
      </c>
      <c r="R9" s="17"/>
      <c r="S9" s="17">
        <v>0</v>
      </c>
      <c r="T9" s="17">
        <v>9.53481374330203E-2</v>
      </c>
      <c r="U9" s="17">
        <v>3.3128522298925399E-2</v>
      </c>
      <c r="V9" s="17">
        <v>0</v>
      </c>
      <c r="W9" s="17"/>
      <c r="X9" s="17">
        <v>1.2172050273379101E-2</v>
      </c>
      <c r="Y9" s="17">
        <v>0</v>
      </c>
      <c r="Z9" s="17">
        <v>0.12585588752924901</v>
      </c>
      <c r="AA9" s="17"/>
      <c r="AB9" s="17">
        <v>0</v>
      </c>
      <c r="AC9" s="17">
        <v>6.5435313579420798E-2</v>
      </c>
      <c r="AD9" s="17"/>
      <c r="AE9" s="17">
        <v>3.0121258718268699E-2</v>
      </c>
      <c r="AF9" s="17">
        <v>2.3147811718128498E-2</v>
      </c>
      <c r="AG9" s="17"/>
      <c r="AH9" s="17">
        <v>1.2055018770619401E-2</v>
      </c>
      <c r="AI9" s="17">
        <v>0</v>
      </c>
      <c r="AJ9" s="17"/>
      <c r="AK9" s="17">
        <v>6.3462174480906797E-2</v>
      </c>
      <c r="AL9" s="17">
        <v>4.7346681868397397E-2</v>
      </c>
      <c r="AM9" s="17">
        <v>0</v>
      </c>
      <c r="AN9" s="17">
        <v>0</v>
      </c>
      <c r="AO9" s="17">
        <v>4.2023207160121E-2</v>
      </c>
      <c r="AP9" s="17"/>
      <c r="AQ9" s="17">
        <v>0</v>
      </c>
      <c r="AR9" s="17">
        <v>3.1573130334403399E-2</v>
      </c>
      <c r="AS9" s="17"/>
      <c r="AT9" s="17">
        <v>0</v>
      </c>
      <c r="AU9" s="17">
        <v>3.65099606476205E-2</v>
      </c>
      <c r="AV9" s="17"/>
      <c r="AW9" s="17">
        <v>5.2421325974730898E-2</v>
      </c>
      <c r="AX9" s="17">
        <v>0</v>
      </c>
      <c r="AY9" s="17">
        <v>8.5019048012033499E-2</v>
      </c>
      <c r="AZ9" s="17">
        <v>0</v>
      </c>
      <c r="BA9" s="17">
        <v>0</v>
      </c>
      <c r="BB9" s="17"/>
      <c r="BC9" s="17">
        <v>3.42795747592015E-2</v>
      </c>
      <c r="BD9" s="17"/>
      <c r="BE9" s="17">
        <v>0</v>
      </c>
      <c r="BF9" s="17">
        <v>0.12870891492514699</v>
      </c>
      <c r="BG9" s="17">
        <v>0</v>
      </c>
      <c r="BH9" s="17">
        <v>2.2967428439698099E-2</v>
      </c>
      <c r="BI9" s="17"/>
      <c r="BJ9" s="17">
        <v>2.7987823230969201E-2</v>
      </c>
      <c r="BK9" s="17"/>
      <c r="BL9" s="17">
        <v>2.7300860725499899E-2</v>
      </c>
      <c r="BM9" s="17"/>
      <c r="BN9" s="17">
        <v>2.1486007193823198E-2</v>
      </c>
      <c r="BO9" s="17"/>
      <c r="BP9" s="17">
        <v>2.5506821208005102E-2</v>
      </c>
      <c r="BQ9" s="17">
        <v>2.63470492137329E-2</v>
      </c>
    </row>
    <row r="10" spans="2:69" x14ac:dyDescent="0.35">
      <c r="B10" s="18" t="s">
        <v>138</v>
      </c>
      <c r="C10" s="17">
        <v>9.8196055291333004E-2</v>
      </c>
      <c r="D10" s="17">
        <v>0.123301646442684</v>
      </c>
      <c r="E10" s="17">
        <v>7.4181141247282603E-2</v>
      </c>
      <c r="F10" s="17"/>
      <c r="G10" s="17">
        <v>0.177669882577314</v>
      </c>
      <c r="H10" s="17">
        <v>9.2642505421144494E-2</v>
      </c>
      <c r="I10" s="17">
        <v>8.5722864906965401E-2</v>
      </c>
      <c r="J10" s="17">
        <v>0</v>
      </c>
      <c r="K10" s="17">
        <v>6.5784711329259699E-2</v>
      </c>
      <c r="L10" s="17"/>
      <c r="M10" s="17">
        <v>0.128206067099537</v>
      </c>
      <c r="N10" s="17">
        <v>7.6921302980286099E-2</v>
      </c>
      <c r="O10" s="17">
        <v>9.2385577327437199E-2</v>
      </c>
      <c r="P10" s="17">
        <v>0.10187172948963</v>
      </c>
      <c r="Q10" s="17">
        <v>0.130503372221077</v>
      </c>
      <c r="R10" s="17"/>
      <c r="S10" s="17">
        <v>6.7002543620145502E-2</v>
      </c>
      <c r="T10" s="17">
        <v>0.17386822741536601</v>
      </c>
      <c r="U10" s="17">
        <v>0.116946149793654</v>
      </c>
      <c r="V10" s="17">
        <v>9.1862573777430401E-2</v>
      </c>
      <c r="W10" s="17"/>
      <c r="X10" s="17">
        <v>8.2279241993117605E-2</v>
      </c>
      <c r="Y10" s="17">
        <v>7.4341352486241297E-2</v>
      </c>
      <c r="Z10" s="17">
        <v>0.22152514086112499</v>
      </c>
      <c r="AA10" s="17"/>
      <c r="AB10" s="17">
        <v>0.112974794081719</v>
      </c>
      <c r="AC10" s="17">
        <v>7.3409552562266597E-2</v>
      </c>
      <c r="AD10" s="17"/>
      <c r="AE10" s="17">
        <v>9.4161034746185701E-2</v>
      </c>
      <c r="AF10" s="17">
        <v>9.9115505839281998E-2</v>
      </c>
      <c r="AG10" s="17"/>
      <c r="AH10" s="17">
        <v>7.9408971121910005E-2</v>
      </c>
      <c r="AI10" s="17">
        <v>0.224552106332014</v>
      </c>
      <c r="AJ10" s="17"/>
      <c r="AK10" s="17">
        <v>7.1161794389134503E-2</v>
      </c>
      <c r="AL10" s="17">
        <v>0.129949748170333</v>
      </c>
      <c r="AM10" s="17">
        <v>7.6763967817948406E-2</v>
      </c>
      <c r="AN10" s="17">
        <v>0.104253809559467</v>
      </c>
      <c r="AO10" s="17">
        <v>7.5909545206541099E-2</v>
      </c>
      <c r="AP10" s="17"/>
      <c r="AQ10" s="17">
        <v>0.106063053485598</v>
      </c>
      <c r="AR10" s="17">
        <v>9.5900778257942895E-2</v>
      </c>
      <c r="AS10" s="17"/>
      <c r="AT10" s="17">
        <v>0.118939393136291</v>
      </c>
      <c r="AU10" s="17">
        <v>8.9596655228042998E-2</v>
      </c>
      <c r="AV10" s="17"/>
      <c r="AW10" s="17">
        <v>0.112304494812571</v>
      </c>
      <c r="AX10" s="17">
        <v>8.0160132868136197E-2</v>
      </c>
      <c r="AY10" s="17">
        <v>0.18521288259308299</v>
      </c>
      <c r="AZ10" s="17">
        <v>4.0382571699184903E-2</v>
      </c>
      <c r="BA10" s="17">
        <v>0.125535477730017</v>
      </c>
      <c r="BB10" s="17"/>
      <c r="BC10" s="17">
        <v>0.124361443340107</v>
      </c>
      <c r="BD10" s="17"/>
      <c r="BE10" s="17">
        <v>8.3463040829758306E-2</v>
      </c>
      <c r="BF10" s="17">
        <v>0.18603879324175299</v>
      </c>
      <c r="BG10" s="17">
        <v>5.1496436497694698E-2</v>
      </c>
      <c r="BH10" s="17">
        <v>0.10280362028790201</v>
      </c>
      <c r="BI10" s="17"/>
      <c r="BJ10" s="17">
        <v>0.10425576021744699</v>
      </c>
      <c r="BK10" s="17"/>
      <c r="BL10" s="17">
        <v>9.3793292805363401E-2</v>
      </c>
      <c r="BM10" s="17"/>
      <c r="BN10" s="17">
        <v>2.8829115441798399E-2</v>
      </c>
      <c r="BO10" s="17"/>
      <c r="BP10" s="17">
        <v>0.10423507687259299</v>
      </c>
      <c r="BQ10" s="17">
        <v>7.1904654504135607E-2</v>
      </c>
    </row>
    <row r="11" spans="2:69" x14ac:dyDescent="0.35">
      <c r="B11" s="18" t="s">
        <v>139</v>
      </c>
      <c r="C11" s="17">
        <v>0.48348138507942701</v>
      </c>
      <c r="D11" s="17">
        <v>0.46023506486240601</v>
      </c>
      <c r="E11" s="17">
        <v>0.50571780160061897</v>
      </c>
      <c r="F11" s="17"/>
      <c r="G11" s="17">
        <v>0.42566122090507102</v>
      </c>
      <c r="H11" s="17">
        <v>0.58390695093335199</v>
      </c>
      <c r="I11" s="17">
        <v>0.465669407236314</v>
      </c>
      <c r="J11" s="17">
        <v>0.43089169864821297</v>
      </c>
      <c r="K11" s="17">
        <v>0.52481244221664702</v>
      </c>
      <c r="L11" s="17"/>
      <c r="M11" s="17">
        <v>0.39501813624480397</v>
      </c>
      <c r="N11" s="17">
        <v>0.46072100019270801</v>
      </c>
      <c r="O11" s="17">
        <v>0.55742786460940197</v>
      </c>
      <c r="P11" s="17">
        <v>0.35472622440596302</v>
      </c>
      <c r="Q11" s="17">
        <v>0.54869818175608698</v>
      </c>
      <c r="R11" s="17"/>
      <c r="S11" s="17">
        <v>0.49089125821044</v>
      </c>
      <c r="T11" s="17">
        <v>0.36940627706840101</v>
      </c>
      <c r="U11" s="17">
        <v>0.41246451185958</v>
      </c>
      <c r="V11" s="17">
        <v>0.54113983637316099</v>
      </c>
      <c r="W11" s="17"/>
      <c r="X11" s="17">
        <v>0.48889135051376198</v>
      </c>
      <c r="Y11" s="17">
        <v>0.50993125676133999</v>
      </c>
      <c r="Z11" s="17">
        <v>0.42234372537489701</v>
      </c>
      <c r="AA11" s="17"/>
      <c r="AB11" s="17">
        <v>0.44760747667765799</v>
      </c>
      <c r="AC11" s="17">
        <v>0.54364813821814295</v>
      </c>
      <c r="AD11" s="17"/>
      <c r="AE11" s="17">
        <v>0.43231115385672197</v>
      </c>
      <c r="AF11" s="17">
        <v>0.495141424132506</v>
      </c>
      <c r="AG11" s="17"/>
      <c r="AH11" s="17">
        <v>0.48576847212213298</v>
      </c>
      <c r="AI11" s="17">
        <v>0.29755645094727001</v>
      </c>
      <c r="AJ11" s="17"/>
      <c r="AK11" s="17">
        <v>0.53775294213638702</v>
      </c>
      <c r="AL11" s="17">
        <v>0.42370249723812498</v>
      </c>
      <c r="AM11" s="17">
        <v>0.46134119617682201</v>
      </c>
      <c r="AN11" s="17">
        <v>0.56005129949572796</v>
      </c>
      <c r="AO11" s="17">
        <v>0.58318656370671396</v>
      </c>
      <c r="AP11" s="17"/>
      <c r="AQ11" s="17">
        <v>0.41143883432705403</v>
      </c>
      <c r="AR11" s="17">
        <v>0.50450053470746303</v>
      </c>
      <c r="AS11" s="17"/>
      <c r="AT11" s="17">
        <v>0.416074433877966</v>
      </c>
      <c r="AU11" s="17">
        <v>0.52250869582787896</v>
      </c>
      <c r="AV11" s="17"/>
      <c r="AW11" s="17">
        <v>0.37212393662431198</v>
      </c>
      <c r="AX11" s="17">
        <v>0.43205628930386503</v>
      </c>
      <c r="AY11" s="17">
        <v>0.519175676411753</v>
      </c>
      <c r="AZ11" s="17">
        <v>0.54708390130559204</v>
      </c>
      <c r="BA11" s="17">
        <v>0.293165035258794</v>
      </c>
      <c r="BB11" s="17"/>
      <c r="BC11" s="17">
        <v>0.358598681781097</v>
      </c>
      <c r="BD11" s="17"/>
      <c r="BE11" s="17">
        <v>0.47314755217620802</v>
      </c>
      <c r="BF11" s="17">
        <v>0.54092682923458701</v>
      </c>
      <c r="BG11" s="17">
        <v>0.56991952545721203</v>
      </c>
      <c r="BH11" s="17">
        <v>0.35594665398971698</v>
      </c>
      <c r="BI11" s="17"/>
      <c r="BJ11" s="17">
        <v>0.47955363905470899</v>
      </c>
      <c r="BK11" s="17"/>
      <c r="BL11" s="17">
        <v>0.52811669533750305</v>
      </c>
      <c r="BM11" s="17"/>
      <c r="BN11" s="17">
        <v>0.58401376376700098</v>
      </c>
      <c r="BO11" s="17"/>
      <c r="BP11" s="17">
        <v>0.50476029680767998</v>
      </c>
      <c r="BQ11" s="17">
        <v>0.47723118852337498</v>
      </c>
    </row>
    <row r="12" spans="2:69" x14ac:dyDescent="0.35">
      <c r="B12" s="18" t="s">
        <v>140</v>
      </c>
      <c r="C12" s="17">
        <v>0.32367781953574498</v>
      </c>
      <c r="D12" s="17">
        <v>0.35143043216716902</v>
      </c>
      <c r="E12" s="17">
        <v>0.29713088013792099</v>
      </c>
      <c r="F12" s="17"/>
      <c r="G12" s="17">
        <v>0.325124582304614</v>
      </c>
      <c r="H12" s="17">
        <v>0.18837177017383999</v>
      </c>
      <c r="I12" s="17">
        <v>0.38464150491259302</v>
      </c>
      <c r="J12" s="17">
        <v>0.53671172160026104</v>
      </c>
      <c r="K12" s="17">
        <v>0.202403380399653</v>
      </c>
      <c r="L12" s="17"/>
      <c r="M12" s="17">
        <v>0.43404044095581301</v>
      </c>
      <c r="N12" s="17">
        <v>0.41608360072824402</v>
      </c>
      <c r="O12" s="17">
        <v>0.192263134253637</v>
      </c>
      <c r="P12" s="17">
        <v>0.39670228163954502</v>
      </c>
      <c r="Q12" s="17">
        <v>0.22579024121171801</v>
      </c>
      <c r="R12" s="17"/>
      <c r="S12" s="17">
        <v>0.317445477285205</v>
      </c>
      <c r="T12" s="17">
        <v>0.32490204533535</v>
      </c>
      <c r="U12" s="17">
        <v>0.39236414526244601</v>
      </c>
      <c r="V12" s="17">
        <v>0.33606687388303402</v>
      </c>
      <c r="W12" s="17"/>
      <c r="X12" s="17">
        <v>0.35202292376063699</v>
      </c>
      <c r="Y12" s="17">
        <v>0.27450399681295301</v>
      </c>
      <c r="Z12" s="17">
        <v>0.200089490662579</v>
      </c>
      <c r="AA12" s="17"/>
      <c r="AB12" s="17">
        <v>0.36344526266175797</v>
      </c>
      <c r="AC12" s="17">
        <v>0.25698093480481299</v>
      </c>
      <c r="AD12" s="17"/>
      <c r="AE12" s="17">
        <v>0.31790722012563299</v>
      </c>
      <c r="AF12" s="17">
        <v>0.32499275231743902</v>
      </c>
      <c r="AG12" s="17"/>
      <c r="AH12" s="17">
        <v>0.34798137319438699</v>
      </c>
      <c r="AI12" s="17">
        <v>0.38108744409254303</v>
      </c>
      <c r="AJ12" s="17"/>
      <c r="AK12" s="17">
        <v>0.29204219179900398</v>
      </c>
      <c r="AL12" s="17">
        <v>0.30301866934504601</v>
      </c>
      <c r="AM12" s="17">
        <v>0.405083997655873</v>
      </c>
      <c r="AN12" s="17">
        <v>0.25921929879694799</v>
      </c>
      <c r="AO12" s="17">
        <v>0.25198113036428899</v>
      </c>
      <c r="AP12" s="17"/>
      <c r="AQ12" s="17">
        <v>0.379049052140427</v>
      </c>
      <c r="AR12" s="17">
        <v>0.30752269716636799</v>
      </c>
      <c r="AS12" s="17"/>
      <c r="AT12" s="17">
        <v>0.38250975830392198</v>
      </c>
      <c r="AU12" s="17">
        <v>0.28610295982030798</v>
      </c>
      <c r="AV12" s="17"/>
      <c r="AW12" s="17">
        <v>0.34264590802939099</v>
      </c>
      <c r="AX12" s="17">
        <v>0.403421513175861</v>
      </c>
      <c r="AY12" s="17">
        <v>0.172765132637832</v>
      </c>
      <c r="AZ12" s="17">
        <v>0.30817123554197801</v>
      </c>
      <c r="BA12" s="17">
        <v>0.58129948701118905</v>
      </c>
      <c r="BB12" s="17"/>
      <c r="BC12" s="17">
        <v>0.46944158423568</v>
      </c>
      <c r="BD12" s="17"/>
      <c r="BE12" s="17">
        <v>0.36577333104319798</v>
      </c>
      <c r="BF12" s="17">
        <v>0.118055860334721</v>
      </c>
      <c r="BG12" s="17">
        <v>0.27844380256515</v>
      </c>
      <c r="BH12" s="17">
        <v>0.49531486884298398</v>
      </c>
      <c r="BI12" s="17"/>
      <c r="BJ12" s="17">
        <v>0.31140413195395</v>
      </c>
      <c r="BK12" s="17"/>
      <c r="BL12" s="17">
        <v>0.29616623353968602</v>
      </c>
      <c r="BM12" s="17"/>
      <c r="BN12" s="17">
        <v>0.33973019713564601</v>
      </c>
      <c r="BO12" s="17"/>
      <c r="BP12" s="17">
        <v>0.30966832620792301</v>
      </c>
      <c r="BQ12" s="17">
        <v>0.40080214492988703</v>
      </c>
    </row>
    <row r="13" spans="2:69" x14ac:dyDescent="0.35">
      <c r="B13" s="18" t="s">
        <v>141</v>
      </c>
      <c r="C13" s="19">
        <v>7.0202796359074199E-2</v>
      </c>
      <c r="D13" s="19">
        <v>5.7767795574071502E-2</v>
      </c>
      <c r="E13" s="19">
        <v>8.2097576019479104E-2</v>
      </c>
      <c r="F13" s="19"/>
      <c r="G13" s="19">
        <v>7.1544314213000407E-2</v>
      </c>
      <c r="H13" s="19">
        <v>0.118931143629514</v>
      </c>
      <c r="I13" s="19">
        <v>6.3966222944127502E-2</v>
      </c>
      <c r="J13" s="19">
        <v>3.2396579751525899E-2</v>
      </c>
      <c r="K13" s="19">
        <v>3.2892355664629801E-2</v>
      </c>
      <c r="L13" s="19"/>
      <c r="M13" s="19">
        <v>4.2735355699845802E-2</v>
      </c>
      <c r="N13" s="19">
        <v>4.62740960987615E-2</v>
      </c>
      <c r="O13" s="19">
        <v>6.9809729102229198E-2</v>
      </c>
      <c r="P13" s="19">
        <v>0.117836528325862</v>
      </c>
      <c r="Q13" s="19">
        <v>9.50082048111177E-2</v>
      </c>
      <c r="R13" s="19"/>
      <c r="S13" s="19">
        <v>0.124660720884209</v>
      </c>
      <c r="T13" s="19">
        <v>3.6475312747862303E-2</v>
      </c>
      <c r="U13" s="19">
        <v>4.5096670785393402E-2</v>
      </c>
      <c r="V13" s="19">
        <v>3.0930715966374998E-2</v>
      </c>
      <c r="W13" s="19"/>
      <c r="X13" s="19">
        <v>6.4634433459104398E-2</v>
      </c>
      <c r="Y13" s="19">
        <v>0.14122339393946601</v>
      </c>
      <c r="Z13" s="19">
        <v>3.01857555721501E-2</v>
      </c>
      <c r="AA13" s="19"/>
      <c r="AB13" s="19">
        <v>7.5972466578865694E-2</v>
      </c>
      <c r="AC13" s="19">
        <v>6.05260608353562E-2</v>
      </c>
      <c r="AD13" s="19"/>
      <c r="AE13" s="19">
        <v>0.12549933255319101</v>
      </c>
      <c r="AF13" s="19">
        <v>5.7602505992644402E-2</v>
      </c>
      <c r="AG13" s="19"/>
      <c r="AH13" s="19">
        <v>7.4786164790951098E-2</v>
      </c>
      <c r="AI13" s="19">
        <v>9.6803998628172502E-2</v>
      </c>
      <c r="AJ13" s="19"/>
      <c r="AK13" s="19">
        <v>3.5580897194567203E-2</v>
      </c>
      <c r="AL13" s="19">
        <v>9.5982403378098796E-2</v>
      </c>
      <c r="AM13" s="19">
        <v>5.6810838349357302E-2</v>
      </c>
      <c r="AN13" s="19">
        <v>7.6475592147856902E-2</v>
      </c>
      <c r="AO13" s="19">
        <v>4.68995535623353E-2</v>
      </c>
      <c r="AP13" s="19"/>
      <c r="AQ13" s="19">
        <v>0.103449060046921</v>
      </c>
      <c r="AR13" s="19">
        <v>6.0502859533822402E-2</v>
      </c>
      <c r="AS13" s="19"/>
      <c r="AT13" s="19">
        <v>8.2476414681820903E-2</v>
      </c>
      <c r="AU13" s="19">
        <v>6.5281728476149395E-2</v>
      </c>
      <c r="AV13" s="19"/>
      <c r="AW13" s="19">
        <v>0.12050433455899499</v>
      </c>
      <c r="AX13" s="19">
        <v>8.43620646521379E-2</v>
      </c>
      <c r="AY13" s="19">
        <v>3.7827260345298298E-2</v>
      </c>
      <c r="AZ13" s="19">
        <v>0.10436229145324501</v>
      </c>
      <c r="BA13" s="19">
        <v>0</v>
      </c>
      <c r="BB13" s="19"/>
      <c r="BC13" s="19">
        <v>1.33187158839146E-2</v>
      </c>
      <c r="BD13" s="19"/>
      <c r="BE13" s="19">
        <v>7.7616075950835695E-2</v>
      </c>
      <c r="BF13" s="19">
        <v>2.6269602263791901E-2</v>
      </c>
      <c r="BG13" s="19">
        <v>0.100140235479943</v>
      </c>
      <c r="BH13" s="19">
        <v>2.2967428439698099E-2</v>
      </c>
      <c r="BI13" s="19"/>
      <c r="BJ13" s="19">
        <v>7.6798645542924704E-2</v>
      </c>
      <c r="BK13" s="19"/>
      <c r="BL13" s="19">
        <v>5.4622917591947803E-2</v>
      </c>
      <c r="BM13" s="19"/>
      <c r="BN13" s="19">
        <v>2.59409164617312E-2</v>
      </c>
      <c r="BO13" s="19"/>
      <c r="BP13" s="19">
        <v>5.5829478903799898E-2</v>
      </c>
      <c r="BQ13" s="19">
        <v>2.3714962828869202E-2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550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506</v>
      </c>
      <c r="C9" s="17">
        <v>0.330394785383062</v>
      </c>
      <c r="D9" s="17">
        <v>0.34489634480672399</v>
      </c>
      <c r="E9" s="17">
        <v>0.318647799177456</v>
      </c>
      <c r="F9" s="17"/>
      <c r="G9" s="17">
        <v>0.26867409740407799</v>
      </c>
      <c r="H9" s="17">
        <v>0.338678140917404</v>
      </c>
      <c r="I9" s="17">
        <v>0.36235060170678401</v>
      </c>
      <c r="J9" s="17">
        <v>0.31992308892160098</v>
      </c>
      <c r="K9" s="17">
        <v>0.39988663468507901</v>
      </c>
      <c r="L9" s="17"/>
      <c r="M9" s="17">
        <v>0.27052686944979598</v>
      </c>
      <c r="N9" s="17">
        <v>0.32563720889279302</v>
      </c>
      <c r="O9" s="17">
        <v>0.34454019911192202</v>
      </c>
      <c r="P9" s="17">
        <v>0.35502810175768801</v>
      </c>
      <c r="Q9" s="17">
        <v>0.33630009643533698</v>
      </c>
      <c r="R9" s="17"/>
      <c r="S9" s="17">
        <v>0.40780990293032998</v>
      </c>
      <c r="T9" s="17">
        <v>0.31524602193249301</v>
      </c>
      <c r="U9" s="17">
        <v>0.39275207839944198</v>
      </c>
      <c r="V9" s="17">
        <v>0.28641093202771101</v>
      </c>
      <c r="W9" s="17"/>
      <c r="X9" s="17">
        <v>0.32562515337176201</v>
      </c>
      <c r="Y9" s="17">
        <v>0.32905061570205402</v>
      </c>
      <c r="Z9" s="17">
        <v>0.36694763938389302</v>
      </c>
      <c r="AA9" s="17"/>
      <c r="AB9" s="17">
        <v>0.33123504871340997</v>
      </c>
      <c r="AC9" s="17">
        <v>0.328667471203412</v>
      </c>
      <c r="AD9" s="17"/>
      <c r="AE9" s="17">
        <v>0.29732733594154198</v>
      </c>
      <c r="AF9" s="17">
        <v>0.33659306778845199</v>
      </c>
      <c r="AG9" s="17"/>
      <c r="AH9" s="17">
        <v>0.32383755177049101</v>
      </c>
      <c r="AI9" s="17">
        <v>0.28525631815883101</v>
      </c>
      <c r="AJ9" s="17"/>
      <c r="AK9" s="17">
        <v>0.43488127333626703</v>
      </c>
      <c r="AL9" s="17">
        <v>0.283362394773707</v>
      </c>
      <c r="AM9" s="17">
        <v>0.339302110140628</v>
      </c>
      <c r="AN9" s="17">
        <v>0.30162870324511398</v>
      </c>
      <c r="AO9" s="17">
        <v>0.38522390603420997</v>
      </c>
      <c r="AP9" s="17"/>
      <c r="AQ9" s="17">
        <v>0.24799507348546801</v>
      </c>
      <c r="AR9" s="17">
        <v>0.35293573436784798</v>
      </c>
      <c r="AS9" s="17"/>
      <c r="AT9" s="17">
        <v>0.26241578647777503</v>
      </c>
      <c r="AU9" s="17">
        <v>0.36436757487461002</v>
      </c>
      <c r="AV9" s="17"/>
      <c r="AW9" s="17">
        <v>0.24996551886519799</v>
      </c>
      <c r="AX9" s="17">
        <v>0.310702854647603</v>
      </c>
      <c r="AY9" s="17">
        <v>0.34346949574199698</v>
      </c>
      <c r="AZ9" s="17">
        <v>0.354493879034667</v>
      </c>
      <c r="BA9" s="17">
        <v>0.421019943460815</v>
      </c>
      <c r="BB9" s="17"/>
      <c r="BC9" s="17">
        <v>0.40694127093154903</v>
      </c>
      <c r="BD9" s="17"/>
      <c r="BE9" s="17">
        <v>0.32118068464135602</v>
      </c>
      <c r="BF9" s="17">
        <v>0.35322762709414701</v>
      </c>
      <c r="BG9" s="17">
        <v>0.35295932571071698</v>
      </c>
      <c r="BH9" s="17">
        <v>0.394951329197473</v>
      </c>
      <c r="BI9" s="17"/>
      <c r="BJ9" s="17">
        <v>0.33493800860540801</v>
      </c>
      <c r="BK9" s="17"/>
      <c r="BL9" s="17">
        <v>0.30327593266228903</v>
      </c>
      <c r="BM9" s="17"/>
      <c r="BN9" s="17">
        <v>0.31422741193778397</v>
      </c>
      <c r="BO9" s="17"/>
      <c r="BP9" s="17">
        <v>0.34963170023672602</v>
      </c>
      <c r="BQ9" s="17">
        <v>0.24252187788313501</v>
      </c>
    </row>
    <row r="10" spans="2:69" ht="29" x14ac:dyDescent="0.35">
      <c r="B10" s="18" t="s">
        <v>507</v>
      </c>
      <c r="C10" s="17">
        <v>0.33462948763936501</v>
      </c>
      <c r="D10" s="17">
        <v>0.34763427620666598</v>
      </c>
      <c r="E10" s="17">
        <v>0.32227114836937598</v>
      </c>
      <c r="F10" s="17"/>
      <c r="G10" s="17">
        <v>0.34132296218497099</v>
      </c>
      <c r="H10" s="17">
        <v>0.35425106964194403</v>
      </c>
      <c r="I10" s="17">
        <v>0.32408008412135503</v>
      </c>
      <c r="J10" s="17">
        <v>0.323878239838644</v>
      </c>
      <c r="K10" s="17">
        <v>0.31408437572780401</v>
      </c>
      <c r="L10" s="17"/>
      <c r="M10" s="17">
        <v>0.359500324155336</v>
      </c>
      <c r="N10" s="17">
        <v>0.32386904418553603</v>
      </c>
      <c r="O10" s="17">
        <v>0.32970722167952299</v>
      </c>
      <c r="P10" s="17">
        <v>0.37515587736183797</v>
      </c>
      <c r="Q10" s="17">
        <v>0.31920453532871601</v>
      </c>
      <c r="R10" s="17"/>
      <c r="S10" s="17">
        <v>0.276513387219052</v>
      </c>
      <c r="T10" s="17">
        <v>0.345140049150232</v>
      </c>
      <c r="U10" s="17">
        <v>0.29128485567128098</v>
      </c>
      <c r="V10" s="17">
        <v>0.38010047646664602</v>
      </c>
      <c r="W10" s="17"/>
      <c r="X10" s="17">
        <v>0.33655267089912799</v>
      </c>
      <c r="Y10" s="17">
        <v>0.32335849158365698</v>
      </c>
      <c r="Z10" s="17">
        <v>0.33420534562995602</v>
      </c>
      <c r="AA10" s="17"/>
      <c r="AB10" s="17">
        <v>0.33885423431078099</v>
      </c>
      <c r="AC10" s="17">
        <v>0.32594475207206802</v>
      </c>
      <c r="AD10" s="17"/>
      <c r="AE10" s="17">
        <v>0.34186852532355899</v>
      </c>
      <c r="AF10" s="17">
        <v>0.33342749744886002</v>
      </c>
      <c r="AG10" s="17"/>
      <c r="AH10" s="17">
        <v>0.334750204219532</v>
      </c>
      <c r="AI10" s="17">
        <v>0.34567411292684802</v>
      </c>
      <c r="AJ10" s="17"/>
      <c r="AK10" s="17">
        <v>0.244348280184879</v>
      </c>
      <c r="AL10" s="17">
        <v>0.35237570167956</v>
      </c>
      <c r="AM10" s="17">
        <v>0.327002251023565</v>
      </c>
      <c r="AN10" s="17">
        <v>0.37580558017729299</v>
      </c>
      <c r="AO10" s="17">
        <v>0.33616207249437702</v>
      </c>
      <c r="AP10" s="17"/>
      <c r="AQ10" s="17">
        <v>0.36892701810121298</v>
      </c>
      <c r="AR10" s="17">
        <v>0.32524718682009301</v>
      </c>
      <c r="AS10" s="17"/>
      <c r="AT10" s="17">
        <v>0.34548162883313499</v>
      </c>
      <c r="AU10" s="17">
        <v>0.32630384230326998</v>
      </c>
      <c r="AV10" s="17"/>
      <c r="AW10" s="17">
        <v>0.32585880194216299</v>
      </c>
      <c r="AX10" s="17">
        <v>0.333558309333921</v>
      </c>
      <c r="AY10" s="17">
        <v>0.32252865077741899</v>
      </c>
      <c r="AZ10" s="17">
        <v>0.34584356123258397</v>
      </c>
      <c r="BA10" s="17">
        <v>0.294931602516812</v>
      </c>
      <c r="BB10" s="17"/>
      <c r="BC10" s="17">
        <v>0.29086009192697299</v>
      </c>
      <c r="BD10" s="17"/>
      <c r="BE10" s="17">
        <v>0.32363456294731402</v>
      </c>
      <c r="BF10" s="17">
        <v>0.328602237226226</v>
      </c>
      <c r="BG10" s="17">
        <v>0.397513519807426</v>
      </c>
      <c r="BH10" s="17">
        <v>0.322194259559415</v>
      </c>
      <c r="BI10" s="17"/>
      <c r="BJ10" s="17">
        <v>0.32592666403679699</v>
      </c>
      <c r="BK10" s="17"/>
      <c r="BL10" s="17">
        <v>0.34495127282040899</v>
      </c>
      <c r="BM10" s="17"/>
      <c r="BN10" s="17">
        <v>0.36786684497831801</v>
      </c>
      <c r="BO10" s="17"/>
      <c r="BP10" s="17">
        <v>0.32434311282553702</v>
      </c>
      <c r="BQ10" s="17">
        <v>0.38826734436187998</v>
      </c>
    </row>
    <row r="11" spans="2:69" ht="29" x14ac:dyDescent="0.35">
      <c r="B11" s="18" t="s">
        <v>508</v>
      </c>
      <c r="C11" s="17">
        <v>0.134955338078286</v>
      </c>
      <c r="D11" s="17">
        <v>0.123263107047958</v>
      </c>
      <c r="E11" s="17">
        <v>0.14518778424190101</v>
      </c>
      <c r="F11" s="17"/>
      <c r="G11" s="17">
        <v>0.16157591644507899</v>
      </c>
      <c r="H11" s="17">
        <v>0.112174328170242</v>
      </c>
      <c r="I11" s="17">
        <v>9.1480888432897894E-2</v>
      </c>
      <c r="J11" s="17">
        <v>0.15880579036669601</v>
      </c>
      <c r="K11" s="17">
        <v>0.16956996760832599</v>
      </c>
      <c r="L11" s="17"/>
      <c r="M11" s="17">
        <v>0.11509015492951501</v>
      </c>
      <c r="N11" s="17">
        <v>0.13933781269554801</v>
      </c>
      <c r="O11" s="17">
        <v>0.13880958884595601</v>
      </c>
      <c r="P11" s="17">
        <v>0.10121592780889301</v>
      </c>
      <c r="Q11" s="17">
        <v>0.15840478100182501</v>
      </c>
      <c r="R11" s="17"/>
      <c r="S11" s="17">
        <v>0.115126905128468</v>
      </c>
      <c r="T11" s="17">
        <v>0.147683857395455</v>
      </c>
      <c r="U11" s="17">
        <v>0.14294643638757401</v>
      </c>
      <c r="V11" s="17">
        <v>0.13275892046085999</v>
      </c>
      <c r="W11" s="17"/>
      <c r="X11" s="17">
        <v>0.12660397264200701</v>
      </c>
      <c r="Y11" s="17">
        <v>0.18882456323739899</v>
      </c>
      <c r="Z11" s="17">
        <v>0.13082893035868001</v>
      </c>
      <c r="AA11" s="17"/>
      <c r="AB11" s="17">
        <v>0.134534482703043</v>
      </c>
      <c r="AC11" s="17">
        <v>0.13582048288585299</v>
      </c>
      <c r="AD11" s="17"/>
      <c r="AE11" s="17">
        <v>0.133237344034386</v>
      </c>
      <c r="AF11" s="17">
        <v>0.13541721190463399</v>
      </c>
      <c r="AG11" s="17"/>
      <c r="AH11" s="17">
        <v>0.132281686198576</v>
      </c>
      <c r="AI11" s="17">
        <v>0.168761371986164</v>
      </c>
      <c r="AJ11" s="17"/>
      <c r="AK11" s="17">
        <v>0.148826130993052</v>
      </c>
      <c r="AL11" s="17">
        <v>0.121291729267734</v>
      </c>
      <c r="AM11" s="17">
        <v>0.15022118845261201</v>
      </c>
      <c r="AN11" s="17">
        <v>0.14427140847981601</v>
      </c>
      <c r="AO11" s="17">
        <v>7.7539415763965405E-2</v>
      </c>
      <c r="AP11" s="17"/>
      <c r="AQ11" s="17">
        <v>0.16709155218635999</v>
      </c>
      <c r="AR11" s="17">
        <v>0.12616427866688301</v>
      </c>
      <c r="AS11" s="17"/>
      <c r="AT11" s="17">
        <v>0.14594903781882501</v>
      </c>
      <c r="AU11" s="17">
        <v>0.13051790264802399</v>
      </c>
      <c r="AV11" s="17"/>
      <c r="AW11" s="17">
        <v>0.15334141763491499</v>
      </c>
      <c r="AX11" s="17">
        <v>0.14080685643625901</v>
      </c>
      <c r="AY11" s="17">
        <v>0.14142463048878101</v>
      </c>
      <c r="AZ11" s="17">
        <v>0.127258479300496</v>
      </c>
      <c r="BA11" s="17">
        <v>0.10455239333194</v>
      </c>
      <c r="BB11" s="17"/>
      <c r="BC11" s="17">
        <v>0.111537852944347</v>
      </c>
      <c r="BD11" s="17"/>
      <c r="BE11" s="17">
        <v>0.13568816661998001</v>
      </c>
      <c r="BF11" s="17">
        <v>0.13133391876463901</v>
      </c>
      <c r="BG11" s="17">
        <v>0.108109101101038</v>
      </c>
      <c r="BH11" s="17">
        <v>0.117719551167173</v>
      </c>
      <c r="BI11" s="17"/>
      <c r="BJ11" s="17">
        <v>0.13564943620248299</v>
      </c>
      <c r="BK11" s="17"/>
      <c r="BL11" s="17">
        <v>0.13499346184511099</v>
      </c>
      <c r="BM11" s="17"/>
      <c r="BN11" s="17">
        <v>0.126931062788391</v>
      </c>
      <c r="BO11" s="17"/>
      <c r="BP11" s="17">
        <v>0.136499273681471</v>
      </c>
      <c r="BQ11" s="17">
        <v>0.12086856581724501</v>
      </c>
    </row>
    <row r="12" spans="2:69" ht="29" x14ac:dyDescent="0.35">
      <c r="B12" s="18" t="s">
        <v>509</v>
      </c>
      <c r="C12" s="17">
        <v>0.115847977027444</v>
      </c>
      <c r="D12" s="17">
        <v>0.12323024715674701</v>
      </c>
      <c r="E12" s="17">
        <v>0.109768696520313</v>
      </c>
      <c r="F12" s="17"/>
      <c r="G12" s="17">
        <v>0.157775841935726</v>
      </c>
      <c r="H12" s="17">
        <v>0.115286172516942</v>
      </c>
      <c r="I12" s="17">
        <v>0.12568701244852001</v>
      </c>
      <c r="J12" s="17">
        <v>6.9256095887404806E-2</v>
      </c>
      <c r="K12" s="17">
        <v>6.3649532441612894E-2</v>
      </c>
      <c r="L12" s="17"/>
      <c r="M12" s="17">
        <v>0.12908967232294599</v>
      </c>
      <c r="N12" s="17">
        <v>0.124675361197835</v>
      </c>
      <c r="O12" s="17">
        <v>0.12859147745780999</v>
      </c>
      <c r="P12" s="17">
        <v>8.5352304780757796E-2</v>
      </c>
      <c r="Q12" s="17">
        <v>9.8080666867910699E-2</v>
      </c>
      <c r="R12" s="17"/>
      <c r="S12" s="17">
        <v>9.6198306257248595E-2</v>
      </c>
      <c r="T12" s="17">
        <v>0.127216629488204</v>
      </c>
      <c r="U12" s="17">
        <v>0.102585359424772</v>
      </c>
      <c r="V12" s="17">
        <v>0.112076262527289</v>
      </c>
      <c r="W12" s="17"/>
      <c r="X12" s="17">
        <v>0.122629663807984</v>
      </c>
      <c r="Y12" s="17">
        <v>8.4642000734887493E-2</v>
      </c>
      <c r="Z12" s="17">
        <v>0.104005444882854</v>
      </c>
      <c r="AA12" s="17"/>
      <c r="AB12" s="17">
        <v>0.11757750487157601</v>
      </c>
      <c r="AC12" s="17">
        <v>0.112292617818764</v>
      </c>
      <c r="AD12" s="17"/>
      <c r="AE12" s="17">
        <v>0.16264643321526701</v>
      </c>
      <c r="AF12" s="17">
        <v>0.10639060682198601</v>
      </c>
      <c r="AG12" s="17"/>
      <c r="AH12" s="17">
        <v>0.11495130634065499</v>
      </c>
      <c r="AI12" s="17">
        <v>0.14679458525650399</v>
      </c>
      <c r="AJ12" s="17"/>
      <c r="AK12" s="17">
        <v>0.108370030609013</v>
      </c>
      <c r="AL12" s="17">
        <v>0.14396421846299401</v>
      </c>
      <c r="AM12" s="17">
        <v>9.5641786198748205E-2</v>
      </c>
      <c r="AN12" s="17">
        <v>0.123165466857361</v>
      </c>
      <c r="AO12" s="17">
        <v>9.7775859288497705E-2</v>
      </c>
      <c r="AP12" s="17"/>
      <c r="AQ12" s="17">
        <v>0.14031275562765699</v>
      </c>
      <c r="AR12" s="17">
        <v>0.109155486075088</v>
      </c>
      <c r="AS12" s="17"/>
      <c r="AT12" s="17">
        <v>0.13162172653881599</v>
      </c>
      <c r="AU12" s="17">
        <v>0.108914251374121</v>
      </c>
      <c r="AV12" s="17"/>
      <c r="AW12" s="17">
        <v>0.13166206196048</v>
      </c>
      <c r="AX12" s="17">
        <v>0.126196482724452</v>
      </c>
      <c r="AY12" s="17">
        <v>0.128354979026755</v>
      </c>
      <c r="AZ12" s="17">
        <v>0.11231229344510101</v>
      </c>
      <c r="BA12" s="17">
        <v>0.104816728378284</v>
      </c>
      <c r="BB12" s="17"/>
      <c r="BC12" s="17">
        <v>0.12669191105609101</v>
      </c>
      <c r="BD12" s="17"/>
      <c r="BE12" s="17">
        <v>0.13555729388476701</v>
      </c>
      <c r="BF12" s="17">
        <v>0.12995575748631999</v>
      </c>
      <c r="BG12" s="17">
        <v>8.3426123752083095E-2</v>
      </c>
      <c r="BH12" s="17">
        <v>0.10766271019811301</v>
      </c>
      <c r="BI12" s="17"/>
      <c r="BJ12" s="17">
        <v>0.112727472907829</v>
      </c>
      <c r="BK12" s="17"/>
      <c r="BL12" s="17">
        <v>0.13121828985571399</v>
      </c>
      <c r="BM12" s="17"/>
      <c r="BN12" s="17">
        <v>0.120535606858873</v>
      </c>
      <c r="BO12" s="17"/>
      <c r="BP12" s="17">
        <v>0.116596796687175</v>
      </c>
      <c r="BQ12" s="17">
        <v>0.120642819443008</v>
      </c>
    </row>
    <row r="13" spans="2:69" ht="29" x14ac:dyDescent="0.35">
      <c r="B13" s="18" t="s">
        <v>510</v>
      </c>
      <c r="C13" s="17">
        <v>4.2895990468023101E-2</v>
      </c>
      <c r="D13" s="17">
        <v>4.4395962695608401E-2</v>
      </c>
      <c r="E13" s="17">
        <v>4.1697478701697599E-2</v>
      </c>
      <c r="F13" s="17"/>
      <c r="G13" s="17">
        <v>3.1683500478812597E-2</v>
      </c>
      <c r="H13" s="17">
        <v>3.3117075214971203E-2</v>
      </c>
      <c r="I13" s="17">
        <v>6.0468870050490002E-2</v>
      </c>
      <c r="J13" s="17">
        <v>8.0103268254930499E-2</v>
      </c>
      <c r="K13" s="17">
        <v>1.4569744655352899E-2</v>
      </c>
      <c r="L13" s="17"/>
      <c r="M13" s="17">
        <v>6.3069676173784103E-2</v>
      </c>
      <c r="N13" s="17">
        <v>4.6478692729014899E-2</v>
      </c>
      <c r="O13" s="17">
        <v>2.5630519620322201E-2</v>
      </c>
      <c r="P13" s="17">
        <v>3.05586017301115E-2</v>
      </c>
      <c r="Q13" s="17">
        <v>5.4377280841501098E-2</v>
      </c>
      <c r="R13" s="17"/>
      <c r="S13" s="17">
        <v>3.0566925473633402E-2</v>
      </c>
      <c r="T13" s="17">
        <v>3.5369434555762101E-2</v>
      </c>
      <c r="U13" s="17">
        <v>3.6503382763825303E-2</v>
      </c>
      <c r="V13" s="17">
        <v>5.6538685019590001E-2</v>
      </c>
      <c r="W13" s="17"/>
      <c r="X13" s="17">
        <v>4.38349919487733E-2</v>
      </c>
      <c r="Y13" s="17">
        <v>4.6650622984781301E-2</v>
      </c>
      <c r="Z13" s="17">
        <v>3.1470755538816897E-2</v>
      </c>
      <c r="AA13" s="17"/>
      <c r="AB13" s="17">
        <v>4.0890727653661099E-2</v>
      </c>
      <c r="AC13" s="17">
        <v>4.7018173083965199E-2</v>
      </c>
      <c r="AD13" s="17"/>
      <c r="AE13" s="17">
        <v>3.6519252759058998E-2</v>
      </c>
      <c r="AF13" s="17">
        <v>4.4232993427519601E-2</v>
      </c>
      <c r="AG13" s="17"/>
      <c r="AH13" s="17">
        <v>4.9080668656766697E-2</v>
      </c>
      <c r="AI13" s="17">
        <v>1.7914239692447698E-2</v>
      </c>
      <c r="AJ13" s="17"/>
      <c r="AK13" s="17">
        <v>7.5921953380596596E-3</v>
      </c>
      <c r="AL13" s="17">
        <v>5.3834871578918898E-2</v>
      </c>
      <c r="AM13" s="17">
        <v>4.8633285145360201E-2</v>
      </c>
      <c r="AN13" s="17">
        <v>4.0266380256869801E-2</v>
      </c>
      <c r="AO13" s="17">
        <v>2.9738380813141299E-2</v>
      </c>
      <c r="AP13" s="17"/>
      <c r="AQ13" s="17">
        <v>2.73271624855057E-2</v>
      </c>
      <c r="AR13" s="17">
        <v>4.7154939306860898E-2</v>
      </c>
      <c r="AS13" s="17"/>
      <c r="AT13" s="17">
        <v>5.4647399261004703E-2</v>
      </c>
      <c r="AU13" s="17">
        <v>3.8610503095929997E-2</v>
      </c>
      <c r="AV13" s="17"/>
      <c r="AW13" s="17">
        <v>2.2386876107642999E-2</v>
      </c>
      <c r="AX13" s="17">
        <v>4.7025842180579598E-2</v>
      </c>
      <c r="AY13" s="17">
        <v>3.3475174086862798E-2</v>
      </c>
      <c r="AZ13" s="17">
        <v>4.0175752680841802E-2</v>
      </c>
      <c r="BA13" s="17">
        <v>3.88342668136126E-2</v>
      </c>
      <c r="BB13" s="17"/>
      <c r="BC13" s="17">
        <v>4.3528505165519503E-2</v>
      </c>
      <c r="BD13" s="17"/>
      <c r="BE13" s="17">
        <v>4.4822010980892099E-2</v>
      </c>
      <c r="BF13" s="17">
        <v>3.13601685918172E-2</v>
      </c>
      <c r="BG13" s="17">
        <v>2.4381613822439498E-2</v>
      </c>
      <c r="BH13" s="17">
        <v>3.7957480695773101E-2</v>
      </c>
      <c r="BI13" s="17"/>
      <c r="BJ13" s="17">
        <v>4.6699234091577599E-2</v>
      </c>
      <c r="BK13" s="17"/>
      <c r="BL13" s="17">
        <v>4.9550903367173799E-2</v>
      </c>
      <c r="BM13" s="17"/>
      <c r="BN13" s="17">
        <v>3.08681473399233E-2</v>
      </c>
      <c r="BO13" s="17"/>
      <c r="BP13" s="17">
        <v>3.5474818652907199E-2</v>
      </c>
      <c r="BQ13" s="17">
        <v>8.3028205885832401E-2</v>
      </c>
    </row>
    <row r="14" spans="2:69" x14ac:dyDescent="0.35">
      <c r="B14" s="18" t="s">
        <v>141</v>
      </c>
      <c r="C14" s="19">
        <v>4.1276421403819E-2</v>
      </c>
      <c r="D14" s="19">
        <v>1.6580062086297E-2</v>
      </c>
      <c r="E14" s="19">
        <v>6.2427092989256201E-2</v>
      </c>
      <c r="F14" s="19"/>
      <c r="G14" s="19">
        <v>3.8967681551333698E-2</v>
      </c>
      <c r="H14" s="19">
        <v>4.6493213538495698E-2</v>
      </c>
      <c r="I14" s="19">
        <v>3.59325432399525E-2</v>
      </c>
      <c r="J14" s="19">
        <v>4.8033516730724098E-2</v>
      </c>
      <c r="K14" s="19">
        <v>3.8239744881825001E-2</v>
      </c>
      <c r="L14" s="19"/>
      <c r="M14" s="19">
        <v>6.2723302968623898E-2</v>
      </c>
      <c r="N14" s="19">
        <v>4.0001880299272603E-2</v>
      </c>
      <c r="O14" s="19">
        <v>3.2720993284467599E-2</v>
      </c>
      <c r="P14" s="19">
        <v>5.2689186560711899E-2</v>
      </c>
      <c r="Q14" s="19">
        <v>3.3632639524709802E-2</v>
      </c>
      <c r="R14" s="19"/>
      <c r="S14" s="19">
        <v>7.3784572991268504E-2</v>
      </c>
      <c r="T14" s="19">
        <v>2.9344007477854699E-2</v>
      </c>
      <c r="U14" s="19">
        <v>3.39278873531055E-2</v>
      </c>
      <c r="V14" s="19">
        <v>3.2114723497903501E-2</v>
      </c>
      <c r="W14" s="19"/>
      <c r="X14" s="19">
        <v>4.4753547330345603E-2</v>
      </c>
      <c r="Y14" s="19">
        <v>2.747370575722E-2</v>
      </c>
      <c r="Z14" s="19">
        <v>3.2541884205800203E-2</v>
      </c>
      <c r="AA14" s="19"/>
      <c r="AB14" s="19">
        <v>3.6908001747529499E-2</v>
      </c>
      <c r="AC14" s="19">
        <v>5.0256502935937503E-2</v>
      </c>
      <c r="AD14" s="19"/>
      <c r="AE14" s="19">
        <v>2.8401108726187101E-2</v>
      </c>
      <c r="AF14" s="19">
        <v>4.3938622608549999E-2</v>
      </c>
      <c r="AG14" s="19"/>
      <c r="AH14" s="19">
        <v>4.5098582813979403E-2</v>
      </c>
      <c r="AI14" s="19">
        <v>3.5599371979205797E-2</v>
      </c>
      <c r="AJ14" s="19"/>
      <c r="AK14" s="19">
        <v>5.5982089538728401E-2</v>
      </c>
      <c r="AL14" s="19">
        <v>4.5171084237086101E-2</v>
      </c>
      <c r="AM14" s="19">
        <v>3.9199379039086102E-2</v>
      </c>
      <c r="AN14" s="19">
        <v>1.4862460983545499E-2</v>
      </c>
      <c r="AO14" s="19">
        <v>7.3560365605808697E-2</v>
      </c>
      <c r="AP14" s="19"/>
      <c r="AQ14" s="19">
        <v>4.8346438113797303E-2</v>
      </c>
      <c r="AR14" s="19">
        <v>3.9342374763228098E-2</v>
      </c>
      <c r="AS14" s="19"/>
      <c r="AT14" s="19">
        <v>5.9884421070444303E-2</v>
      </c>
      <c r="AU14" s="19">
        <v>3.1285925704045002E-2</v>
      </c>
      <c r="AV14" s="19"/>
      <c r="AW14" s="19">
        <v>0.116785323489601</v>
      </c>
      <c r="AX14" s="19">
        <v>4.17096546771853E-2</v>
      </c>
      <c r="AY14" s="19">
        <v>3.0747069878185099E-2</v>
      </c>
      <c r="AZ14" s="19">
        <v>1.9916034306311E-2</v>
      </c>
      <c r="BA14" s="19">
        <v>3.5845065498535403E-2</v>
      </c>
      <c r="BB14" s="19"/>
      <c r="BC14" s="19">
        <v>2.0440367975520801E-2</v>
      </c>
      <c r="BD14" s="19"/>
      <c r="BE14" s="19">
        <v>3.9117280925690799E-2</v>
      </c>
      <c r="BF14" s="19">
        <v>2.5520290836851499E-2</v>
      </c>
      <c r="BG14" s="19">
        <v>3.3610315806296802E-2</v>
      </c>
      <c r="BH14" s="19">
        <v>1.95146691820525E-2</v>
      </c>
      <c r="BI14" s="19"/>
      <c r="BJ14" s="19">
        <v>4.4059184155905699E-2</v>
      </c>
      <c r="BK14" s="19"/>
      <c r="BL14" s="19">
        <v>3.6010139449303799E-2</v>
      </c>
      <c r="BM14" s="19"/>
      <c r="BN14" s="19">
        <v>3.9570926096710403E-2</v>
      </c>
      <c r="BO14" s="19"/>
      <c r="BP14" s="19">
        <v>3.7454297916183397E-2</v>
      </c>
      <c r="BQ14" s="19">
        <v>4.4671186608899502E-2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551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506</v>
      </c>
      <c r="C9" s="17">
        <v>0.47848918545292701</v>
      </c>
      <c r="D9" s="17">
        <v>0.43748568611299998</v>
      </c>
      <c r="E9" s="17">
        <v>0.51248673475856599</v>
      </c>
      <c r="F9" s="17"/>
      <c r="G9" s="17">
        <v>0.477738884447238</v>
      </c>
      <c r="H9" s="17">
        <v>0.54019691833574202</v>
      </c>
      <c r="I9" s="17">
        <v>0.52544598994561997</v>
      </c>
      <c r="J9" s="17">
        <v>0.42050445424728</v>
      </c>
      <c r="K9" s="17">
        <v>0.34971642488323201</v>
      </c>
      <c r="L9" s="17"/>
      <c r="M9" s="17">
        <v>0.33646885681420302</v>
      </c>
      <c r="N9" s="17">
        <v>0.48408313617120602</v>
      </c>
      <c r="O9" s="17">
        <v>0.50042741072324604</v>
      </c>
      <c r="P9" s="17">
        <v>0.453980420203415</v>
      </c>
      <c r="Q9" s="17">
        <v>0.53486008888981595</v>
      </c>
      <c r="R9" s="17"/>
      <c r="S9" s="17">
        <v>0.579427967167501</v>
      </c>
      <c r="T9" s="17">
        <v>0.58340853797407999</v>
      </c>
      <c r="U9" s="17">
        <v>0.46259535326851398</v>
      </c>
      <c r="V9" s="17">
        <v>0.31630780459986102</v>
      </c>
      <c r="W9" s="17"/>
      <c r="X9" s="17">
        <v>0.47766125788976999</v>
      </c>
      <c r="Y9" s="17">
        <v>0.45029176726457798</v>
      </c>
      <c r="Z9" s="17">
        <v>0.51871987777878203</v>
      </c>
      <c r="AA9" s="17"/>
      <c r="AB9" s="17">
        <v>0.547057670208138</v>
      </c>
      <c r="AC9" s="17">
        <v>0.337534187516986</v>
      </c>
      <c r="AD9" s="17"/>
      <c r="AE9" s="17">
        <v>0.45081908175319502</v>
      </c>
      <c r="AF9" s="17">
        <v>0.48453160393854</v>
      </c>
      <c r="AG9" s="17"/>
      <c r="AH9" s="17">
        <v>0.45990328629867</v>
      </c>
      <c r="AI9" s="17">
        <v>0.58363022087320804</v>
      </c>
      <c r="AJ9" s="17"/>
      <c r="AK9" s="17">
        <v>0.43708777267274301</v>
      </c>
      <c r="AL9" s="17">
        <v>0.43717263014158397</v>
      </c>
      <c r="AM9" s="17">
        <v>0.51709160177299196</v>
      </c>
      <c r="AN9" s="17">
        <v>0.47286943715646701</v>
      </c>
      <c r="AO9" s="17">
        <v>0.52411366647627999</v>
      </c>
      <c r="AP9" s="17"/>
      <c r="AQ9" s="17">
        <v>0.46688462428710797</v>
      </c>
      <c r="AR9" s="17">
        <v>0.48166368467392701</v>
      </c>
      <c r="AS9" s="17"/>
      <c r="AT9" s="17">
        <v>0.49326401661634001</v>
      </c>
      <c r="AU9" s="17">
        <v>0.47953228029314199</v>
      </c>
      <c r="AV9" s="17"/>
      <c r="AW9" s="17">
        <v>0.49098966494611801</v>
      </c>
      <c r="AX9" s="17">
        <v>0.45345578592144498</v>
      </c>
      <c r="AY9" s="17">
        <v>0.44884761900380299</v>
      </c>
      <c r="AZ9" s="17">
        <v>0.48925434401947399</v>
      </c>
      <c r="BA9" s="17">
        <v>0.59937287575949305</v>
      </c>
      <c r="BB9" s="17"/>
      <c r="BC9" s="17">
        <v>0.57026668174877504</v>
      </c>
      <c r="BD9" s="17"/>
      <c r="BE9" s="17">
        <v>0.47413848076937898</v>
      </c>
      <c r="BF9" s="17">
        <v>0.34815505210366798</v>
      </c>
      <c r="BG9" s="17">
        <v>0.54340545788939099</v>
      </c>
      <c r="BH9" s="17">
        <v>0.581735683876203</v>
      </c>
      <c r="BI9" s="17"/>
      <c r="BJ9" s="17">
        <v>0.49009374269981298</v>
      </c>
      <c r="BK9" s="17"/>
      <c r="BL9" s="17">
        <v>0.456267611450698</v>
      </c>
      <c r="BM9" s="17"/>
      <c r="BN9" s="17">
        <v>0.40335681500707399</v>
      </c>
      <c r="BO9" s="17"/>
      <c r="BP9" s="17">
        <v>0.50820338936548903</v>
      </c>
      <c r="BQ9" s="17">
        <v>0.34787929628553899</v>
      </c>
    </row>
    <row r="10" spans="2:69" ht="29" x14ac:dyDescent="0.35">
      <c r="B10" s="18" t="s">
        <v>507</v>
      </c>
      <c r="C10" s="17">
        <v>0.32661529600827999</v>
      </c>
      <c r="D10" s="17">
        <v>0.34258255653845798</v>
      </c>
      <c r="E10" s="17">
        <v>0.31361051931763501</v>
      </c>
      <c r="F10" s="17"/>
      <c r="G10" s="17">
        <v>0.35329822316888299</v>
      </c>
      <c r="H10" s="17">
        <v>0.27240980397296499</v>
      </c>
      <c r="I10" s="17">
        <v>0.30027906693495598</v>
      </c>
      <c r="J10" s="17">
        <v>0.33272988331853898</v>
      </c>
      <c r="K10" s="17">
        <v>0.40887117423212199</v>
      </c>
      <c r="L10" s="17"/>
      <c r="M10" s="17">
        <v>0.37200410512320797</v>
      </c>
      <c r="N10" s="17">
        <v>0.340822004349984</v>
      </c>
      <c r="O10" s="17">
        <v>0.29013626359834499</v>
      </c>
      <c r="P10" s="17">
        <v>0.34758928613094697</v>
      </c>
      <c r="Q10" s="17">
        <v>0.29505031104552998</v>
      </c>
      <c r="R10" s="17"/>
      <c r="S10" s="17">
        <v>0.276898945914265</v>
      </c>
      <c r="T10" s="17">
        <v>0.29551306793220999</v>
      </c>
      <c r="U10" s="17">
        <v>0.401365095929969</v>
      </c>
      <c r="V10" s="17">
        <v>0.35450168958168399</v>
      </c>
      <c r="W10" s="17"/>
      <c r="X10" s="17">
        <v>0.326650776295139</v>
      </c>
      <c r="Y10" s="17">
        <v>0.33870491971310501</v>
      </c>
      <c r="Z10" s="17">
        <v>0.31170579618569</v>
      </c>
      <c r="AA10" s="17"/>
      <c r="AB10" s="17">
        <v>0.29285965056425101</v>
      </c>
      <c r="AC10" s="17">
        <v>0.396006167789619</v>
      </c>
      <c r="AD10" s="17"/>
      <c r="AE10" s="17">
        <v>0.32678252029626398</v>
      </c>
      <c r="AF10" s="17">
        <v>0.32685024899651399</v>
      </c>
      <c r="AG10" s="17"/>
      <c r="AH10" s="17">
        <v>0.332057088265867</v>
      </c>
      <c r="AI10" s="17">
        <v>0.26722275413847502</v>
      </c>
      <c r="AJ10" s="17"/>
      <c r="AK10" s="17">
        <v>0.35857711722761998</v>
      </c>
      <c r="AL10" s="17">
        <v>0.33609680039476297</v>
      </c>
      <c r="AM10" s="17">
        <v>0.325936493588458</v>
      </c>
      <c r="AN10" s="17">
        <v>0.29953042372301503</v>
      </c>
      <c r="AO10" s="17">
        <v>0.31020302004266698</v>
      </c>
      <c r="AP10" s="17"/>
      <c r="AQ10" s="17">
        <v>0.31303969533617898</v>
      </c>
      <c r="AR10" s="17">
        <v>0.33032898523292198</v>
      </c>
      <c r="AS10" s="17"/>
      <c r="AT10" s="17">
        <v>0.301646315556448</v>
      </c>
      <c r="AU10" s="17">
        <v>0.33121147791295202</v>
      </c>
      <c r="AV10" s="17"/>
      <c r="AW10" s="17">
        <v>0.30961865691444901</v>
      </c>
      <c r="AX10" s="17">
        <v>0.327943088936477</v>
      </c>
      <c r="AY10" s="17">
        <v>0.38607147997167102</v>
      </c>
      <c r="AZ10" s="17">
        <v>0.30627577679976797</v>
      </c>
      <c r="BA10" s="17">
        <v>0.29379827226099398</v>
      </c>
      <c r="BB10" s="17"/>
      <c r="BC10" s="17">
        <v>0.27579504588772202</v>
      </c>
      <c r="BD10" s="17"/>
      <c r="BE10" s="17">
        <v>0.33298525624734998</v>
      </c>
      <c r="BF10" s="17">
        <v>0.457086674576198</v>
      </c>
      <c r="BG10" s="17">
        <v>0.26732916168825499</v>
      </c>
      <c r="BH10" s="17">
        <v>0.26221322661355601</v>
      </c>
      <c r="BI10" s="17"/>
      <c r="BJ10" s="17">
        <v>0.32762953687177698</v>
      </c>
      <c r="BK10" s="17"/>
      <c r="BL10" s="17">
        <v>0.33333306559027498</v>
      </c>
      <c r="BM10" s="17"/>
      <c r="BN10" s="17">
        <v>0.41005239041722402</v>
      </c>
      <c r="BO10" s="17"/>
      <c r="BP10" s="17">
        <v>0.32337489789498303</v>
      </c>
      <c r="BQ10" s="17">
        <v>0.34064207193658902</v>
      </c>
    </row>
    <row r="11" spans="2:69" ht="29" x14ac:dyDescent="0.35">
      <c r="B11" s="18" t="s">
        <v>508</v>
      </c>
      <c r="C11" s="17">
        <v>8.8104105918350994E-2</v>
      </c>
      <c r="D11" s="17">
        <v>0.101180156501471</v>
      </c>
      <c r="E11" s="17">
        <v>7.7113939426666195E-2</v>
      </c>
      <c r="F11" s="17"/>
      <c r="G11" s="17">
        <v>7.1163663573101901E-2</v>
      </c>
      <c r="H11" s="17">
        <v>9.8329216564415498E-2</v>
      </c>
      <c r="I11" s="17">
        <v>7.5258644589248302E-2</v>
      </c>
      <c r="J11" s="17">
        <v>8.1547302429001906E-2</v>
      </c>
      <c r="K11" s="17">
        <v>0.13293855442168101</v>
      </c>
      <c r="L11" s="17"/>
      <c r="M11" s="17">
        <v>0.12316121063185</v>
      </c>
      <c r="N11" s="17">
        <v>7.4108031297636101E-2</v>
      </c>
      <c r="O11" s="17">
        <v>0.11552680189626501</v>
      </c>
      <c r="P11" s="17">
        <v>8.1681728070332693E-2</v>
      </c>
      <c r="Q11" s="17">
        <v>7.5245921640620897E-2</v>
      </c>
      <c r="R11" s="17"/>
      <c r="S11" s="17">
        <v>7.0906920478362806E-2</v>
      </c>
      <c r="T11" s="17">
        <v>4.1501770155484202E-2</v>
      </c>
      <c r="U11" s="17">
        <v>6.6187735125447802E-2</v>
      </c>
      <c r="V11" s="17">
        <v>0.160845187156506</v>
      </c>
      <c r="W11" s="17"/>
      <c r="X11" s="17">
        <v>9.03389627159112E-2</v>
      </c>
      <c r="Y11" s="17">
        <v>5.3268560465771601E-2</v>
      </c>
      <c r="Z11" s="17">
        <v>0.113952386796299</v>
      </c>
      <c r="AA11" s="17"/>
      <c r="AB11" s="17">
        <v>7.0631247201252301E-2</v>
      </c>
      <c r="AC11" s="17">
        <v>0.124022746576609</v>
      </c>
      <c r="AD11" s="17"/>
      <c r="AE11" s="17">
        <v>0.103631431921649</v>
      </c>
      <c r="AF11" s="17">
        <v>8.4183282406574897E-2</v>
      </c>
      <c r="AG11" s="17"/>
      <c r="AH11" s="17">
        <v>9.2343285919156207E-2</v>
      </c>
      <c r="AI11" s="17">
        <v>7.0853253690525003E-2</v>
      </c>
      <c r="AJ11" s="17"/>
      <c r="AK11" s="17">
        <v>9.3651809164764996E-2</v>
      </c>
      <c r="AL11" s="17">
        <v>0.102185537335836</v>
      </c>
      <c r="AM11" s="17">
        <v>6.8456887546761006E-2</v>
      </c>
      <c r="AN11" s="17">
        <v>0.101234693461955</v>
      </c>
      <c r="AO11" s="17">
        <v>8.9216055972209399E-2</v>
      </c>
      <c r="AP11" s="17"/>
      <c r="AQ11" s="17">
        <v>0.10054064441904</v>
      </c>
      <c r="AR11" s="17">
        <v>8.4702014170266501E-2</v>
      </c>
      <c r="AS11" s="17"/>
      <c r="AT11" s="17">
        <v>0.100286080125062</v>
      </c>
      <c r="AU11" s="17">
        <v>8.3917584711926202E-2</v>
      </c>
      <c r="AV11" s="17"/>
      <c r="AW11" s="17">
        <v>5.2600580656599401E-2</v>
      </c>
      <c r="AX11" s="17">
        <v>8.6612935335368305E-2</v>
      </c>
      <c r="AY11" s="17">
        <v>9.9702528668929896E-2</v>
      </c>
      <c r="AZ11" s="17">
        <v>0.12687061041613901</v>
      </c>
      <c r="BA11" s="17">
        <v>3.08238272010368E-2</v>
      </c>
      <c r="BB11" s="17"/>
      <c r="BC11" s="17">
        <v>5.9222413109034998E-2</v>
      </c>
      <c r="BD11" s="17"/>
      <c r="BE11" s="17">
        <v>8.0069373478922207E-2</v>
      </c>
      <c r="BF11" s="17">
        <v>0.113312316177735</v>
      </c>
      <c r="BG11" s="17">
        <v>0.10537095331011199</v>
      </c>
      <c r="BH11" s="17">
        <v>5.9331884065575401E-2</v>
      </c>
      <c r="BI11" s="17"/>
      <c r="BJ11" s="17">
        <v>8.7052617281789799E-2</v>
      </c>
      <c r="BK11" s="17"/>
      <c r="BL11" s="17">
        <v>0.105339843010749</v>
      </c>
      <c r="BM11" s="17"/>
      <c r="BN11" s="17">
        <v>5.6323185253729799E-2</v>
      </c>
      <c r="BO11" s="17"/>
      <c r="BP11" s="17">
        <v>7.7533644830262399E-2</v>
      </c>
      <c r="BQ11" s="17">
        <v>0.15491081006933399</v>
      </c>
    </row>
    <row r="12" spans="2:69" ht="29" x14ac:dyDescent="0.35">
      <c r="B12" s="18" t="s">
        <v>509</v>
      </c>
      <c r="C12" s="17">
        <v>4.94003304099715E-2</v>
      </c>
      <c r="D12" s="17">
        <v>6.6506093688038503E-2</v>
      </c>
      <c r="E12" s="17">
        <v>3.4898373027473797E-2</v>
      </c>
      <c r="F12" s="17"/>
      <c r="G12" s="17">
        <v>5.0633546206577902E-2</v>
      </c>
      <c r="H12" s="17">
        <v>4.4225106698710701E-2</v>
      </c>
      <c r="I12" s="17">
        <v>4.5221366011962499E-2</v>
      </c>
      <c r="J12" s="17">
        <v>4.9954170975068997E-2</v>
      </c>
      <c r="K12" s="17">
        <v>6.2800992855284093E-2</v>
      </c>
      <c r="L12" s="17"/>
      <c r="M12" s="17">
        <v>6.2549148661365295E-2</v>
      </c>
      <c r="N12" s="17">
        <v>4.6929436470974299E-2</v>
      </c>
      <c r="O12" s="17">
        <v>5.7237986698062501E-2</v>
      </c>
      <c r="P12" s="17">
        <v>3.4902318521826202E-2</v>
      </c>
      <c r="Q12" s="17">
        <v>5.0896562133172202E-2</v>
      </c>
      <c r="R12" s="17"/>
      <c r="S12" s="17">
        <v>3.6118855673423302E-2</v>
      </c>
      <c r="T12" s="17">
        <v>4.2447619893580001E-2</v>
      </c>
      <c r="U12" s="17">
        <v>1.37629666323917E-2</v>
      </c>
      <c r="V12" s="17">
        <v>8.3226222078175593E-2</v>
      </c>
      <c r="W12" s="17"/>
      <c r="X12" s="17">
        <v>4.9878246125539802E-2</v>
      </c>
      <c r="Y12" s="17">
        <v>6.1281677523844898E-2</v>
      </c>
      <c r="Z12" s="17">
        <v>3.1503625237553998E-2</v>
      </c>
      <c r="AA12" s="17"/>
      <c r="AB12" s="17">
        <v>4.0151256299297403E-2</v>
      </c>
      <c r="AC12" s="17">
        <v>6.8413485313914002E-2</v>
      </c>
      <c r="AD12" s="17"/>
      <c r="AE12" s="17">
        <v>7.9500972988165095E-2</v>
      </c>
      <c r="AF12" s="17">
        <v>4.3296685422954902E-2</v>
      </c>
      <c r="AG12" s="17"/>
      <c r="AH12" s="17">
        <v>5.4857271886933102E-2</v>
      </c>
      <c r="AI12" s="17">
        <v>2.83654369130148E-2</v>
      </c>
      <c r="AJ12" s="17"/>
      <c r="AK12" s="17">
        <v>1.4297991574777701E-2</v>
      </c>
      <c r="AL12" s="17">
        <v>6.0740217974138602E-2</v>
      </c>
      <c r="AM12" s="17">
        <v>3.9939464525158903E-2</v>
      </c>
      <c r="AN12" s="17">
        <v>6.8670847829518197E-2</v>
      </c>
      <c r="AO12" s="17">
        <v>5.5957034112203499E-2</v>
      </c>
      <c r="AP12" s="17"/>
      <c r="AQ12" s="17">
        <v>6.8422191102140206E-2</v>
      </c>
      <c r="AR12" s="17">
        <v>4.4196783193802297E-2</v>
      </c>
      <c r="AS12" s="17"/>
      <c r="AT12" s="17">
        <v>4.5445565990629502E-2</v>
      </c>
      <c r="AU12" s="17">
        <v>4.9610467779445E-2</v>
      </c>
      <c r="AV12" s="17"/>
      <c r="AW12" s="17">
        <v>7.1678636651273497E-2</v>
      </c>
      <c r="AX12" s="17">
        <v>6.2138131281314603E-2</v>
      </c>
      <c r="AY12" s="17">
        <v>1.8609770709199999E-2</v>
      </c>
      <c r="AZ12" s="17">
        <v>2.1964206795542299E-2</v>
      </c>
      <c r="BA12" s="17">
        <v>5.1888784145592302E-2</v>
      </c>
      <c r="BB12" s="17"/>
      <c r="BC12" s="17">
        <v>6.5512865162345599E-2</v>
      </c>
      <c r="BD12" s="17"/>
      <c r="BE12" s="17">
        <v>5.39707073666333E-2</v>
      </c>
      <c r="BF12" s="17">
        <v>2.52337796272184E-2</v>
      </c>
      <c r="BG12" s="17">
        <v>2.0165788702997799E-2</v>
      </c>
      <c r="BH12" s="17">
        <v>7.4747161199210099E-2</v>
      </c>
      <c r="BI12" s="17"/>
      <c r="BJ12" s="17">
        <v>4.4014509106755501E-2</v>
      </c>
      <c r="BK12" s="17"/>
      <c r="BL12" s="17">
        <v>4.7953482559968202E-2</v>
      </c>
      <c r="BM12" s="17"/>
      <c r="BN12" s="17">
        <v>5.4604723420745599E-2</v>
      </c>
      <c r="BO12" s="17"/>
      <c r="BP12" s="17">
        <v>4.4467911233917599E-2</v>
      </c>
      <c r="BQ12" s="17">
        <v>6.8169858398862901E-2</v>
      </c>
    </row>
    <row r="13" spans="2:69" ht="29" x14ac:dyDescent="0.35">
      <c r="B13" s="18" t="s">
        <v>510</v>
      </c>
      <c r="C13" s="17">
        <v>2.7478956088828398E-2</v>
      </c>
      <c r="D13" s="17">
        <v>3.3115809108429199E-2</v>
      </c>
      <c r="E13" s="17">
        <v>2.2721375001488901E-2</v>
      </c>
      <c r="F13" s="17"/>
      <c r="G13" s="17">
        <v>1.6682605435810099E-2</v>
      </c>
      <c r="H13" s="17">
        <v>1.53676067937268E-2</v>
      </c>
      <c r="I13" s="17">
        <v>3.0457007648243901E-2</v>
      </c>
      <c r="J13" s="17">
        <v>4.7379781623381502E-2</v>
      </c>
      <c r="K13" s="17">
        <v>4.5672853607680398E-2</v>
      </c>
      <c r="L13" s="17"/>
      <c r="M13" s="17">
        <v>4.2356100797468897E-2</v>
      </c>
      <c r="N13" s="17">
        <v>2.33540247667866E-2</v>
      </c>
      <c r="O13" s="17">
        <v>1.5392176280991401E-2</v>
      </c>
      <c r="P13" s="17">
        <v>3.6520900431588302E-2</v>
      </c>
      <c r="Q13" s="17">
        <v>3.6160499772022001E-2</v>
      </c>
      <c r="R13" s="17"/>
      <c r="S13" s="17">
        <v>4.0982868318283896E-3</v>
      </c>
      <c r="T13" s="17">
        <v>2.3492892527103799E-2</v>
      </c>
      <c r="U13" s="17">
        <v>2.5088515779242499E-2</v>
      </c>
      <c r="V13" s="17">
        <v>5.2949444779088799E-2</v>
      </c>
      <c r="W13" s="17"/>
      <c r="X13" s="17">
        <v>2.4860586181312899E-2</v>
      </c>
      <c r="Y13" s="17">
        <v>5.2390847404859997E-2</v>
      </c>
      <c r="Z13" s="17">
        <v>1.6463897109359402E-2</v>
      </c>
      <c r="AA13" s="17"/>
      <c r="AB13" s="17">
        <v>1.8885447918736298E-2</v>
      </c>
      <c r="AC13" s="17">
        <v>4.5144475907476098E-2</v>
      </c>
      <c r="AD13" s="17"/>
      <c r="AE13" s="17">
        <v>6.32081757758623E-3</v>
      </c>
      <c r="AF13" s="17">
        <v>3.1820535770179202E-2</v>
      </c>
      <c r="AG13" s="17"/>
      <c r="AH13" s="17">
        <v>2.9355088395396699E-2</v>
      </c>
      <c r="AI13" s="17">
        <v>2.49515731873617E-2</v>
      </c>
      <c r="AJ13" s="17"/>
      <c r="AK13" s="17">
        <v>4.9501234903485999E-2</v>
      </c>
      <c r="AL13" s="17">
        <v>2.51021776961095E-2</v>
      </c>
      <c r="AM13" s="17">
        <v>2.50280856122677E-2</v>
      </c>
      <c r="AN13" s="17">
        <v>3.12324137193133E-2</v>
      </c>
      <c r="AO13" s="17">
        <v>9.6142416355156201E-3</v>
      </c>
      <c r="AP13" s="17"/>
      <c r="AQ13" s="17">
        <v>2.0359254604595999E-2</v>
      </c>
      <c r="AR13" s="17">
        <v>2.9426594305603099E-2</v>
      </c>
      <c r="AS13" s="17"/>
      <c r="AT13" s="17">
        <v>2.67796436205016E-2</v>
      </c>
      <c r="AU13" s="17">
        <v>2.8616637874661899E-2</v>
      </c>
      <c r="AV13" s="17"/>
      <c r="AW13" s="17">
        <v>1.3671563788121101E-2</v>
      </c>
      <c r="AX13" s="17">
        <v>3.2321277268092898E-2</v>
      </c>
      <c r="AY13" s="17">
        <v>1.9225428948156702E-2</v>
      </c>
      <c r="AZ13" s="17">
        <v>4.5720584267329598E-2</v>
      </c>
      <c r="BA13" s="17">
        <v>1.7535640406978199E-2</v>
      </c>
      <c r="BB13" s="17"/>
      <c r="BC13" s="17">
        <v>1.34045560374148E-2</v>
      </c>
      <c r="BD13" s="17"/>
      <c r="BE13" s="17">
        <v>2.9450307454626099E-2</v>
      </c>
      <c r="BF13" s="17">
        <v>1.9391437236951099E-2</v>
      </c>
      <c r="BG13" s="17">
        <v>5.5157328530896603E-2</v>
      </c>
      <c r="BH13" s="17">
        <v>9.3763713120315808E-3</v>
      </c>
      <c r="BI13" s="17"/>
      <c r="BJ13" s="17">
        <v>2.3660750631253401E-2</v>
      </c>
      <c r="BK13" s="17"/>
      <c r="BL13" s="17">
        <v>2.8399624056264301E-2</v>
      </c>
      <c r="BM13" s="17"/>
      <c r="BN13" s="17">
        <v>3.9702081533674903E-2</v>
      </c>
      <c r="BO13" s="17"/>
      <c r="BP13" s="17">
        <v>2.0298604616566698E-2</v>
      </c>
      <c r="BQ13" s="17">
        <v>4.6436810915013699E-2</v>
      </c>
    </row>
    <row r="14" spans="2:69" x14ac:dyDescent="0.35">
      <c r="B14" s="18" t="s">
        <v>141</v>
      </c>
      <c r="C14" s="19">
        <v>2.99121261216415E-2</v>
      </c>
      <c r="D14" s="19">
        <v>1.9129698050603199E-2</v>
      </c>
      <c r="E14" s="19">
        <v>3.91690584681696E-2</v>
      </c>
      <c r="F14" s="19"/>
      <c r="G14" s="19">
        <v>3.04830771683894E-2</v>
      </c>
      <c r="H14" s="19">
        <v>2.9471347634439302E-2</v>
      </c>
      <c r="I14" s="19">
        <v>2.3337924869968898E-2</v>
      </c>
      <c r="J14" s="19">
        <v>6.7884407406728298E-2</v>
      </c>
      <c r="K14" s="19">
        <v>0</v>
      </c>
      <c r="L14" s="19"/>
      <c r="M14" s="19">
        <v>6.34605779719042E-2</v>
      </c>
      <c r="N14" s="19">
        <v>3.0703366943413E-2</v>
      </c>
      <c r="O14" s="19">
        <v>2.12793608030897E-2</v>
      </c>
      <c r="P14" s="19">
        <v>4.5325346641891001E-2</v>
      </c>
      <c r="Q14" s="19">
        <v>7.7866165188390001E-3</v>
      </c>
      <c r="R14" s="19"/>
      <c r="S14" s="19">
        <v>3.2549023934619302E-2</v>
      </c>
      <c r="T14" s="19">
        <v>1.36361115175425E-2</v>
      </c>
      <c r="U14" s="19">
        <v>3.1000333264434601E-2</v>
      </c>
      <c r="V14" s="19">
        <v>3.2169651804684701E-2</v>
      </c>
      <c r="W14" s="19"/>
      <c r="X14" s="19">
        <v>3.0610170792326901E-2</v>
      </c>
      <c r="Y14" s="19">
        <v>4.4062227627840803E-2</v>
      </c>
      <c r="Z14" s="19">
        <v>7.6544168923151504E-3</v>
      </c>
      <c r="AA14" s="19"/>
      <c r="AB14" s="19">
        <v>3.04147278083251E-2</v>
      </c>
      <c r="AC14" s="19">
        <v>2.8878936895395699E-2</v>
      </c>
      <c r="AD14" s="19"/>
      <c r="AE14" s="19">
        <v>3.29451754631414E-2</v>
      </c>
      <c r="AF14" s="19">
        <v>2.93176434652366E-2</v>
      </c>
      <c r="AG14" s="19"/>
      <c r="AH14" s="19">
        <v>3.1483979233976903E-2</v>
      </c>
      <c r="AI14" s="19">
        <v>2.4976761197415501E-2</v>
      </c>
      <c r="AJ14" s="19"/>
      <c r="AK14" s="19">
        <v>4.6884074456607701E-2</v>
      </c>
      <c r="AL14" s="19">
        <v>3.8702636457569203E-2</v>
      </c>
      <c r="AM14" s="19">
        <v>2.3547466954363099E-2</v>
      </c>
      <c r="AN14" s="19">
        <v>2.6462184109731401E-2</v>
      </c>
      <c r="AO14" s="19">
        <v>1.08959817611238E-2</v>
      </c>
      <c r="AP14" s="19"/>
      <c r="AQ14" s="19">
        <v>3.0753590250937501E-2</v>
      </c>
      <c r="AR14" s="19">
        <v>2.9681938423478701E-2</v>
      </c>
      <c r="AS14" s="19"/>
      <c r="AT14" s="19">
        <v>3.2578378091019003E-2</v>
      </c>
      <c r="AU14" s="19">
        <v>2.71115514278727E-2</v>
      </c>
      <c r="AV14" s="19"/>
      <c r="AW14" s="19">
        <v>6.1440897043439399E-2</v>
      </c>
      <c r="AX14" s="19">
        <v>3.7528781257301698E-2</v>
      </c>
      <c r="AY14" s="19">
        <v>2.7543172698240002E-2</v>
      </c>
      <c r="AZ14" s="19">
        <v>9.9144777017473196E-3</v>
      </c>
      <c r="BA14" s="19">
        <v>6.5806002259062597E-3</v>
      </c>
      <c r="BB14" s="19"/>
      <c r="BC14" s="19">
        <v>1.5798438054707702E-2</v>
      </c>
      <c r="BD14" s="19"/>
      <c r="BE14" s="19">
        <v>2.9385874683089001E-2</v>
      </c>
      <c r="BF14" s="19">
        <v>3.6820740278229597E-2</v>
      </c>
      <c r="BG14" s="19">
        <v>8.5713098783474894E-3</v>
      </c>
      <c r="BH14" s="19">
        <v>1.2595672933424E-2</v>
      </c>
      <c r="BI14" s="19"/>
      <c r="BJ14" s="19">
        <v>2.7548843408611901E-2</v>
      </c>
      <c r="BK14" s="19"/>
      <c r="BL14" s="19">
        <v>2.87063733320457E-2</v>
      </c>
      <c r="BM14" s="19"/>
      <c r="BN14" s="19">
        <v>3.5960804367552501E-2</v>
      </c>
      <c r="BO14" s="19"/>
      <c r="BP14" s="19">
        <v>2.6121552058781101E-2</v>
      </c>
      <c r="BQ14" s="19">
        <v>4.1961152394661597E-2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552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506</v>
      </c>
      <c r="C9" s="17">
        <v>3.5626588194563401E-2</v>
      </c>
      <c r="D9" s="17">
        <v>2.78835719689247E-2</v>
      </c>
      <c r="E9" s="17">
        <v>4.2300952694892098E-2</v>
      </c>
      <c r="F9" s="17"/>
      <c r="G9" s="17">
        <v>3.59989825544237E-2</v>
      </c>
      <c r="H9" s="17">
        <v>2.0838442226732E-2</v>
      </c>
      <c r="I9" s="17">
        <v>1.47643583637185E-2</v>
      </c>
      <c r="J9" s="17">
        <v>1.38787400585138E-2</v>
      </c>
      <c r="K9" s="17">
        <v>0.120403844130853</v>
      </c>
      <c r="L9" s="17"/>
      <c r="M9" s="17">
        <v>1.73131843996817E-2</v>
      </c>
      <c r="N9" s="17">
        <v>3.2669237021914002E-2</v>
      </c>
      <c r="O9" s="17">
        <v>4.8787986808764797E-2</v>
      </c>
      <c r="P9" s="17">
        <v>5.5856913774751903E-2</v>
      </c>
      <c r="Q9" s="17">
        <v>2.0047672288353802E-2</v>
      </c>
      <c r="R9" s="17"/>
      <c r="S9" s="17">
        <v>2.3927248508031601E-2</v>
      </c>
      <c r="T9" s="17">
        <v>3.4824736613595801E-2</v>
      </c>
      <c r="U9" s="17">
        <v>3.92709824590688E-2</v>
      </c>
      <c r="V9" s="17">
        <v>3.7245231983992502E-2</v>
      </c>
      <c r="W9" s="17"/>
      <c r="X9" s="17">
        <v>2.9225834087734898E-2</v>
      </c>
      <c r="Y9" s="17">
        <v>2.8278942210817198E-2</v>
      </c>
      <c r="Z9" s="17">
        <v>9.1397556334529298E-2</v>
      </c>
      <c r="AA9" s="17"/>
      <c r="AB9" s="17">
        <v>2.6314916140670299E-2</v>
      </c>
      <c r="AC9" s="17">
        <v>5.4768424561844803E-2</v>
      </c>
      <c r="AD9" s="17"/>
      <c r="AE9" s="17">
        <v>6.5924840039710303E-2</v>
      </c>
      <c r="AF9" s="17">
        <v>2.9471258136226801E-2</v>
      </c>
      <c r="AG9" s="17"/>
      <c r="AH9" s="17">
        <v>2.1038862162547099E-2</v>
      </c>
      <c r="AI9" s="17">
        <v>4.3062999635715603E-2</v>
      </c>
      <c r="AJ9" s="17"/>
      <c r="AK9" s="17">
        <v>4.5493530609710099E-2</v>
      </c>
      <c r="AL9" s="17">
        <v>3.1397288549321903E-2</v>
      </c>
      <c r="AM9" s="17">
        <v>5.1341121794086897E-2</v>
      </c>
      <c r="AN9" s="17">
        <v>1.5238393982027899E-2</v>
      </c>
      <c r="AO9" s="17">
        <v>1.08959817611238E-2</v>
      </c>
      <c r="AP9" s="17"/>
      <c r="AQ9" s="17">
        <v>2.81134281152755E-2</v>
      </c>
      <c r="AR9" s="17">
        <v>3.7681859434737501E-2</v>
      </c>
      <c r="AS9" s="17"/>
      <c r="AT9" s="17">
        <v>3.5642273266603797E-2</v>
      </c>
      <c r="AU9" s="17">
        <v>3.6666283361599099E-2</v>
      </c>
      <c r="AV9" s="17"/>
      <c r="AW9" s="17">
        <v>2.6360062217301899E-2</v>
      </c>
      <c r="AX9" s="17">
        <v>2.8039639805845801E-2</v>
      </c>
      <c r="AY9" s="17">
        <v>5.6171288210297703E-2</v>
      </c>
      <c r="AZ9" s="17">
        <v>2.67200606690111E-2</v>
      </c>
      <c r="BA9" s="17">
        <v>7.7646883938243599E-3</v>
      </c>
      <c r="BB9" s="17"/>
      <c r="BC9" s="17">
        <v>2.8864922562549199E-2</v>
      </c>
      <c r="BD9" s="17"/>
      <c r="BE9" s="17">
        <v>2.6655204664380702E-2</v>
      </c>
      <c r="BF9" s="17">
        <v>0.10234820134931701</v>
      </c>
      <c r="BG9" s="17">
        <v>1.76739951833591E-2</v>
      </c>
      <c r="BH9" s="17">
        <v>2.23990987851477E-2</v>
      </c>
      <c r="BI9" s="17"/>
      <c r="BJ9" s="17">
        <v>2.97206915736755E-2</v>
      </c>
      <c r="BK9" s="17"/>
      <c r="BL9" s="17">
        <v>2.5749787819984701E-2</v>
      </c>
      <c r="BM9" s="17"/>
      <c r="BN9" s="17">
        <v>3.3029119666649898E-2</v>
      </c>
      <c r="BO9" s="17"/>
      <c r="BP9" s="17">
        <v>3.7130654643226201E-2</v>
      </c>
      <c r="BQ9" s="17">
        <v>2.4901054547173802E-2</v>
      </c>
    </row>
    <row r="10" spans="2:69" ht="29" x14ac:dyDescent="0.35">
      <c r="B10" s="18" t="s">
        <v>507</v>
      </c>
      <c r="C10" s="17">
        <v>8.6896858000325899E-2</v>
      </c>
      <c r="D10" s="17">
        <v>0.10889746530073199</v>
      </c>
      <c r="E10" s="17">
        <v>6.8289443862582497E-2</v>
      </c>
      <c r="F10" s="17"/>
      <c r="G10" s="17">
        <v>7.5869586112747203E-2</v>
      </c>
      <c r="H10" s="17">
        <v>9.4687493438506104E-2</v>
      </c>
      <c r="I10" s="17">
        <v>9.5610352455278505E-2</v>
      </c>
      <c r="J10" s="17">
        <v>4.1818992364395201E-2</v>
      </c>
      <c r="K10" s="17">
        <v>0.128888053455226</v>
      </c>
      <c r="L10" s="17"/>
      <c r="M10" s="17">
        <v>0.101738572077972</v>
      </c>
      <c r="N10" s="17">
        <v>6.6128166933327098E-2</v>
      </c>
      <c r="O10" s="17">
        <v>0.10582864543486301</v>
      </c>
      <c r="P10" s="17">
        <v>5.0724343098924402E-2</v>
      </c>
      <c r="Q10" s="17">
        <v>0.135252348049476</v>
      </c>
      <c r="R10" s="17"/>
      <c r="S10" s="17">
        <v>7.1197461471773693E-2</v>
      </c>
      <c r="T10" s="17">
        <v>7.5432124924576294E-2</v>
      </c>
      <c r="U10" s="17">
        <v>8.5426735971412704E-2</v>
      </c>
      <c r="V10" s="17">
        <v>0.121458892404601</v>
      </c>
      <c r="W10" s="17"/>
      <c r="X10" s="17">
        <v>8.1563423381607103E-2</v>
      </c>
      <c r="Y10" s="17">
        <v>7.5630363235180506E-2</v>
      </c>
      <c r="Z10" s="17">
        <v>0.13960143331290301</v>
      </c>
      <c r="AA10" s="17"/>
      <c r="AB10" s="17">
        <v>6.1437251692118597E-2</v>
      </c>
      <c r="AC10" s="17">
        <v>0.13923371169389601</v>
      </c>
      <c r="AD10" s="17"/>
      <c r="AE10" s="17">
        <v>0.11850658262680699</v>
      </c>
      <c r="AF10" s="17">
        <v>8.0516061292922603E-2</v>
      </c>
      <c r="AG10" s="17"/>
      <c r="AH10" s="17">
        <v>8.0293512718026802E-2</v>
      </c>
      <c r="AI10" s="17">
        <v>5.4469831695681002E-2</v>
      </c>
      <c r="AJ10" s="17"/>
      <c r="AK10" s="17">
        <v>0.13151029488641999</v>
      </c>
      <c r="AL10" s="17">
        <v>9.1266916587997501E-2</v>
      </c>
      <c r="AM10" s="17">
        <v>8.2121266077052099E-2</v>
      </c>
      <c r="AN10" s="17">
        <v>7.1410368963558707E-2</v>
      </c>
      <c r="AO10" s="17">
        <v>6.5818151461753099E-2</v>
      </c>
      <c r="AP10" s="17"/>
      <c r="AQ10" s="17">
        <v>7.2639797961890004E-2</v>
      </c>
      <c r="AR10" s="17">
        <v>9.0796964634179203E-2</v>
      </c>
      <c r="AS10" s="17"/>
      <c r="AT10" s="17">
        <v>8.7703036759579203E-2</v>
      </c>
      <c r="AU10" s="17">
        <v>8.7864969743578603E-2</v>
      </c>
      <c r="AV10" s="17"/>
      <c r="AW10" s="17">
        <v>5.4022463770570003E-2</v>
      </c>
      <c r="AX10" s="17">
        <v>6.5101442074810306E-2</v>
      </c>
      <c r="AY10" s="17">
        <v>0.110513372660742</v>
      </c>
      <c r="AZ10" s="17">
        <v>0.112515741828521</v>
      </c>
      <c r="BA10" s="17">
        <v>6.7231370860808007E-2</v>
      </c>
      <c r="BB10" s="17"/>
      <c r="BC10" s="17">
        <v>8.2427589999166606E-2</v>
      </c>
      <c r="BD10" s="17"/>
      <c r="BE10" s="17">
        <v>6.5411250649195299E-2</v>
      </c>
      <c r="BF10" s="17">
        <v>0.16396409799445999</v>
      </c>
      <c r="BG10" s="17">
        <v>9.1981091194750897E-2</v>
      </c>
      <c r="BH10" s="17">
        <v>5.1364097520428302E-2</v>
      </c>
      <c r="BI10" s="17"/>
      <c r="BJ10" s="17">
        <v>8.6694563563542798E-2</v>
      </c>
      <c r="BK10" s="17"/>
      <c r="BL10" s="17">
        <v>8.5236013548274397E-2</v>
      </c>
      <c r="BM10" s="17"/>
      <c r="BN10" s="17">
        <v>9.4794306956194799E-2</v>
      </c>
      <c r="BO10" s="17"/>
      <c r="BP10" s="17">
        <v>8.7040969643683505E-2</v>
      </c>
      <c r="BQ10" s="17">
        <v>9.8287469097223801E-2</v>
      </c>
    </row>
    <row r="11" spans="2:69" ht="29" x14ac:dyDescent="0.35">
      <c r="B11" s="18" t="s">
        <v>508</v>
      </c>
      <c r="C11" s="17">
        <v>0.25577871677673403</v>
      </c>
      <c r="D11" s="17">
        <v>0.23699569446982099</v>
      </c>
      <c r="E11" s="17">
        <v>0.27229058784850502</v>
      </c>
      <c r="F11" s="17"/>
      <c r="G11" s="17">
        <v>0.27157400649202701</v>
      </c>
      <c r="H11" s="17">
        <v>0.22459432644307101</v>
      </c>
      <c r="I11" s="17">
        <v>0.27528936507587498</v>
      </c>
      <c r="J11" s="17">
        <v>0.233508111537234</v>
      </c>
      <c r="K11" s="17">
        <v>0.27137805664086501</v>
      </c>
      <c r="L11" s="17"/>
      <c r="M11" s="17">
        <v>0.24799428098627599</v>
      </c>
      <c r="N11" s="17">
        <v>0.30278657645502099</v>
      </c>
      <c r="O11" s="17">
        <v>0.205870870040191</v>
      </c>
      <c r="P11" s="17">
        <v>0.29796028465890001</v>
      </c>
      <c r="Q11" s="17">
        <v>0.173690398124354</v>
      </c>
      <c r="R11" s="17"/>
      <c r="S11" s="17">
        <v>0.24912519863240701</v>
      </c>
      <c r="T11" s="17">
        <v>0.21044296035882701</v>
      </c>
      <c r="U11" s="17">
        <v>0.29360812001500503</v>
      </c>
      <c r="V11" s="17">
        <v>0.29283155435679498</v>
      </c>
      <c r="W11" s="17"/>
      <c r="X11" s="17">
        <v>0.25927355792557299</v>
      </c>
      <c r="Y11" s="17">
        <v>0.23804461174904701</v>
      </c>
      <c r="Z11" s="17">
        <v>0.25167836120595499</v>
      </c>
      <c r="AA11" s="17"/>
      <c r="AB11" s="17">
        <v>0.249485360967025</v>
      </c>
      <c r="AC11" s="17">
        <v>0.26871585485604899</v>
      </c>
      <c r="AD11" s="17"/>
      <c r="AE11" s="17">
        <v>0.21053454586874501</v>
      </c>
      <c r="AF11" s="17">
        <v>0.26522498726555599</v>
      </c>
      <c r="AG11" s="17"/>
      <c r="AH11" s="17">
        <v>0.26288561219721501</v>
      </c>
      <c r="AI11" s="17">
        <v>0.23861811022200399</v>
      </c>
      <c r="AJ11" s="17"/>
      <c r="AK11" s="17">
        <v>0.197950111753942</v>
      </c>
      <c r="AL11" s="17">
        <v>0.26615113483811698</v>
      </c>
      <c r="AM11" s="17">
        <v>0.26537197379792199</v>
      </c>
      <c r="AN11" s="17">
        <v>0.25923693179817697</v>
      </c>
      <c r="AO11" s="17">
        <v>0.24441484647011499</v>
      </c>
      <c r="AP11" s="17"/>
      <c r="AQ11" s="17">
        <v>0.24878141215167701</v>
      </c>
      <c r="AR11" s="17">
        <v>0.25769287257840001</v>
      </c>
      <c r="AS11" s="17"/>
      <c r="AT11" s="17">
        <v>0.248827079257668</v>
      </c>
      <c r="AU11" s="17">
        <v>0.26162155114484897</v>
      </c>
      <c r="AV11" s="17"/>
      <c r="AW11" s="17">
        <v>0.235104504537825</v>
      </c>
      <c r="AX11" s="17">
        <v>0.24145487146682301</v>
      </c>
      <c r="AY11" s="17">
        <v>0.30160172898411702</v>
      </c>
      <c r="AZ11" s="17">
        <v>0.33871786590868502</v>
      </c>
      <c r="BA11" s="17">
        <v>0.234816360647668</v>
      </c>
      <c r="BB11" s="17"/>
      <c r="BC11" s="17">
        <v>0.204419475426627</v>
      </c>
      <c r="BD11" s="17"/>
      <c r="BE11" s="17">
        <v>0.25244127039767</v>
      </c>
      <c r="BF11" s="17">
        <v>0.315088362992758</v>
      </c>
      <c r="BG11" s="17">
        <v>0.30622256506911399</v>
      </c>
      <c r="BH11" s="17">
        <v>0.19157665239624599</v>
      </c>
      <c r="BI11" s="17"/>
      <c r="BJ11" s="17">
        <v>0.25060708560469203</v>
      </c>
      <c r="BK11" s="17"/>
      <c r="BL11" s="17">
        <v>0.270207906446221</v>
      </c>
      <c r="BM11" s="17"/>
      <c r="BN11" s="17">
        <v>0.25822594337219601</v>
      </c>
      <c r="BO11" s="17"/>
      <c r="BP11" s="17">
        <v>0.24232981625005201</v>
      </c>
      <c r="BQ11" s="17">
        <v>0.31458668462615602</v>
      </c>
    </row>
    <row r="12" spans="2:69" ht="29" x14ac:dyDescent="0.35">
      <c r="B12" s="18" t="s">
        <v>509</v>
      </c>
      <c r="C12" s="17">
        <v>0.54404106379111095</v>
      </c>
      <c r="D12" s="17">
        <v>0.55585956596821795</v>
      </c>
      <c r="E12" s="17">
        <v>0.533092086725793</v>
      </c>
      <c r="F12" s="17"/>
      <c r="G12" s="17">
        <v>0.537435422443864</v>
      </c>
      <c r="H12" s="17">
        <v>0.57354667935999604</v>
      </c>
      <c r="I12" s="17">
        <v>0.53252462316165206</v>
      </c>
      <c r="J12" s="17">
        <v>0.62590765345925903</v>
      </c>
      <c r="K12" s="17">
        <v>0.43535025137709499</v>
      </c>
      <c r="L12" s="17"/>
      <c r="M12" s="17">
        <v>0.488839672695081</v>
      </c>
      <c r="N12" s="17">
        <v>0.52841189633764696</v>
      </c>
      <c r="O12" s="17">
        <v>0.57176741802105402</v>
      </c>
      <c r="P12" s="17">
        <v>0.52188800361000398</v>
      </c>
      <c r="Q12" s="17">
        <v>0.59549472007021298</v>
      </c>
      <c r="R12" s="17"/>
      <c r="S12" s="17">
        <v>0.606066583502472</v>
      </c>
      <c r="T12" s="17">
        <v>0.56972020822685199</v>
      </c>
      <c r="U12" s="17">
        <v>0.51518196448835596</v>
      </c>
      <c r="V12" s="17">
        <v>0.47862807462368501</v>
      </c>
      <c r="W12" s="17"/>
      <c r="X12" s="17">
        <v>0.55062324889755798</v>
      </c>
      <c r="Y12" s="17">
        <v>0.57240905780347195</v>
      </c>
      <c r="Z12" s="17">
        <v>0.46147003698226502</v>
      </c>
      <c r="AA12" s="17"/>
      <c r="AB12" s="17">
        <v>0.58281527772284603</v>
      </c>
      <c r="AC12" s="17">
        <v>0.46433361124601003</v>
      </c>
      <c r="AD12" s="17"/>
      <c r="AE12" s="17">
        <v>0.51622791575860505</v>
      </c>
      <c r="AF12" s="17">
        <v>0.54934281943140795</v>
      </c>
      <c r="AG12" s="17"/>
      <c r="AH12" s="17">
        <v>0.55202017202458797</v>
      </c>
      <c r="AI12" s="17">
        <v>0.58631976132022601</v>
      </c>
      <c r="AJ12" s="17"/>
      <c r="AK12" s="17">
        <v>0.54010334594251297</v>
      </c>
      <c r="AL12" s="17">
        <v>0.51506598622362498</v>
      </c>
      <c r="AM12" s="17">
        <v>0.52921488426445795</v>
      </c>
      <c r="AN12" s="17">
        <v>0.60714189482622405</v>
      </c>
      <c r="AO12" s="17">
        <v>0.587061005465911</v>
      </c>
      <c r="AP12" s="17"/>
      <c r="AQ12" s="17">
        <v>0.60013676500021296</v>
      </c>
      <c r="AR12" s="17">
        <v>0.52869573903085498</v>
      </c>
      <c r="AS12" s="17"/>
      <c r="AT12" s="17">
        <v>0.55539111426118803</v>
      </c>
      <c r="AU12" s="17">
        <v>0.53386558226143999</v>
      </c>
      <c r="AV12" s="17"/>
      <c r="AW12" s="17">
        <v>0.55447857763304498</v>
      </c>
      <c r="AX12" s="17">
        <v>0.58978747358601802</v>
      </c>
      <c r="AY12" s="17">
        <v>0.48197591519439698</v>
      </c>
      <c r="AZ12" s="17">
        <v>0.45251016250666198</v>
      </c>
      <c r="BA12" s="17">
        <v>0.58974397966681902</v>
      </c>
      <c r="BB12" s="17"/>
      <c r="BC12" s="17">
        <v>0.60352847348956196</v>
      </c>
      <c r="BD12" s="17"/>
      <c r="BE12" s="17">
        <v>0.58437532256045599</v>
      </c>
      <c r="BF12" s="17">
        <v>0.37618315277977299</v>
      </c>
      <c r="BG12" s="17">
        <v>0.50147478766748199</v>
      </c>
      <c r="BH12" s="17">
        <v>0.64368464925171798</v>
      </c>
      <c r="BI12" s="17"/>
      <c r="BJ12" s="17">
        <v>0.553680277736743</v>
      </c>
      <c r="BK12" s="17"/>
      <c r="BL12" s="17">
        <v>0.53811597083471996</v>
      </c>
      <c r="BM12" s="17"/>
      <c r="BN12" s="17">
        <v>0.54261065891008298</v>
      </c>
      <c r="BO12" s="17"/>
      <c r="BP12" s="17">
        <v>0.55847076898230696</v>
      </c>
      <c r="BQ12" s="17">
        <v>0.48980804770370701</v>
      </c>
    </row>
    <row r="13" spans="2:69" ht="29" x14ac:dyDescent="0.35">
      <c r="B13" s="18" t="s">
        <v>510</v>
      </c>
      <c r="C13" s="17">
        <v>4.0697247194467698E-2</v>
      </c>
      <c r="D13" s="17">
        <v>4.9746430216195903E-2</v>
      </c>
      <c r="E13" s="17">
        <v>3.3053133640742201E-2</v>
      </c>
      <c r="F13" s="17"/>
      <c r="G13" s="17">
        <v>4.95916156187182E-2</v>
      </c>
      <c r="H13" s="17">
        <v>3.6206049020458798E-2</v>
      </c>
      <c r="I13" s="17">
        <v>4.7135758836460699E-2</v>
      </c>
      <c r="J13" s="17">
        <v>5.2345788137902798E-2</v>
      </c>
      <c r="K13" s="17">
        <v>7.2848723276764402E-3</v>
      </c>
      <c r="L13" s="17"/>
      <c r="M13" s="17">
        <v>9.4402915624725595E-2</v>
      </c>
      <c r="N13" s="17">
        <v>4.3869416228130502E-2</v>
      </c>
      <c r="O13" s="17">
        <v>2.1842679930013299E-2</v>
      </c>
      <c r="P13" s="17">
        <v>1.8871504808339101E-2</v>
      </c>
      <c r="Q13" s="17">
        <v>4.5055308395279603E-2</v>
      </c>
      <c r="R13" s="17"/>
      <c r="S13" s="17">
        <v>2.0235790367277701E-2</v>
      </c>
      <c r="T13" s="17">
        <v>5.5400843667821102E-2</v>
      </c>
      <c r="U13" s="17">
        <v>2.99062896040014E-2</v>
      </c>
      <c r="V13" s="17">
        <v>4.8538720698305497E-2</v>
      </c>
      <c r="W13" s="17"/>
      <c r="X13" s="17">
        <v>3.7339545195319401E-2</v>
      </c>
      <c r="Y13" s="17">
        <v>4.8479564952409702E-2</v>
      </c>
      <c r="Z13" s="17">
        <v>5.5852612164348697E-2</v>
      </c>
      <c r="AA13" s="17"/>
      <c r="AB13" s="17">
        <v>4.4972941820624897E-2</v>
      </c>
      <c r="AC13" s="17">
        <v>3.19077788351146E-2</v>
      </c>
      <c r="AD13" s="17"/>
      <c r="AE13" s="17">
        <v>5.5567645632047698E-2</v>
      </c>
      <c r="AF13" s="17">
        <v>3.7695331241695301E-2</v>
      </c>
      <c r="AG13" s="17"/>
      <c r="AH13" s="17">
        <v>4.0644437121079201E-2</v>
      </c>
      <c r="AI13" s="17">
        <v>6.4329125749085503E-2</v>
      </c>
      <c r="AJ13" s="17"/>
      <c r="AK13" s="17">
        <v>5.69143025914658E-2</v>
      </c>
      <c r="AL13" s="17">
        <v>4.6542637640230401E-2</v>
      </c>
      <c r="AM13" s="17">
        <v>3.4052073129319398E-2</v>
      </c>
      <c r="AN13" s="17">
        <v>3.2597348838281998E-2</v>
      </c>
      <c r="AO13" s="17">
        <v>4.48718216371723E-2</v>
      </c>
      <c r="AP13" s="17"/>
      <c r="AQ13" s="17">
        <v>1.5716758792149101E-2</v>
      </c>
      <c r="AR13" s="17">
        <v>4.7530813741296002E-2</v>
      </c>
      <c r="AS13" s="17"/>
      <c r="AT13" s="17">
        <v>3.5214603479307299E-2</v>
      </c>
      <c r="AU13" s="17">
        <v>4.4480985875237702E-2</v>
      </c>
      <c r="AV13" s="17"/>
      <c r="AW13" s="17">
        <v>3.46911869592572E-2</v>
      </c>
      <c r="AX13" s="17">
        <v>3.9322524445487103E-2</v>
      </c>
      <c r="AY13" s="17">
        <v>3.2954728224411103E-2</v>
      </c>
      <c r="AZ13" s="17">
        <v>2.7619294615048699E-2</v>
      </c>
      <c r="BA13" s="17">
        <v>6.1044245659604701E-2</v>
      </c>
      <c r="BB13" s="17"/>
      <c r="BC13" s="17">
        <v>4.92557345513348E-2</v>
      </c>
      <c r="BD13" s="17"/>
      <c r="BE13" s="17">
        <v>3.0718077493922701E-2</v>
      </c>
      <c r="BF13" s="17">
        <v>3.56543981512061E-2</v>
      </c>
      <c r="BG13" s="17">
        <v>3.8642717381132799E-2</v>
      </c>
      <c r="BH13" s="17">
        <v>6.7765599648091895E-2</v>
      </c>
      <c r="BI13" s="17"/>
      <c r="BJ13" s="17">
        <v>4.0971634641558903E-2</v>
      </c>
      <c r="BK13" s="17"/>
      <c r="BL13" s="17">
        <v>4.76970224752883E-2</v>
      </c>
      <c r="BM13" s="17"/>
      <c r="BN13" s="17">
        <v>3.1744032435184803E-2</v>
      </c>
      <c r="BO13" s="17"/>
      <c r="BP13" s="17">
        <v>3.8058960105436697E-2</v>
      </c>
      <c r="BQ13" s="17">
        <v>3.6880418451289199E-2</v>
      </c>
    </row>
    <row r="14" spans="2:69" x14ac:dyDescent="0.35">
      <c r="B14" s="18" t="s">
        <v>141</v>
      </c>
      <c r="C14" s="19">
        <v>3.6959526042798299E-2</v>
      </c>
      <c r="D14" s="19">
        <v>2.0617272076108601E-2</v>
      </c>
      <c r="E14" s="19">
        <v>5.09737952274852E-2</v>
      </c>
      <c r="F14" s="19"/>
      <c r="G14" s="19">
        <v>2.9530386778220199E-2</v>
      </c>
      <c r="H14" s="19">
        <v>5.0127009511236401E-2</v>
      </c>
      <c r="I14" s="19">
        <v>3.4675542107015997E-2</v>
      </c>
      <c r="J14" s="19">
        <v>3.2540714442695198E-2</v>
      </c>
      <c r="K14" s="19">
        <v>3.6694922068284702E-2</v>
      </c>
      <c r="L14" s="19"/>
      <c r="M14" s="19">
        <v>4.9711374216262698E-2</v>
      </c>
      <c r="N14" s="19">
        <v>2.6134707023961101E-2</v>
      </c>
      <c r="O14" s="19">
        <v>4.5902399765112997E-2</v>
      </c>
      <c r="P14" s="19">
        <v>5.4698950049079598E-2</v>
      </c>
      <c r="Q14" s="19">
        <v>3.0459553072323099E-2</v>
      </c>
      <c r="R14" s="19"/>
      <c r="S14" s="19">
        <v>2.9447717518037701E-2</v>
      </c>
      <c r="T14" s="19">
        <v>5.4179126208327898E-2</v>
      </c>
      <c r="U14" s="19">
        <v>3.6605907462155897E-2</v>
      </c>
      <c r="V14" s="19">
        <v>2.1297525932620801E-2</v>
      </c>
      <c r="W14" s="19"/>
      <c r="X14" s="19">
        <v>4.1974390512207999E-2</v>
      </c>
      <c r="Y14" s="19">
        <v>3.7157460049074102E-2</v>
      </c>
      <c r="Z14" s="19">
        <v>0</v>
      </c>
      <c r="AA14" s="19"/>
      <c r="AB14" s="19">
        <v>3.4974251656714903E-2</v>
      </c>
      <c r="AC14" s="19">
        <v>4.10406188070861E-2</v>
      </c>
      <c r="AD14" s="19"/>
      <c r="AE14" s="19">
        <v>3.3238470074083898E-2</v>
      </c>
      <c r="AF14" s="19">
        <v>3.7749542632191699E-2</v>
      </c>
      <c r="AG14" s="19"/>
      <c r="AH14" s="19">
        <v>4.3117403776544501E-2</v>
      </c>
      <c r="AI14" s="19">
        <v>1.3200171377288499E-2</v>
      </c>
      <c r="AJ14" s="19"/>
      <c r="AK14" s="19">
        <v>2.8028414215949801E-2</v>
      </c>
      <c r="AL14" s="19">
        <v>4.9576036160707999E-2</v>
      </c>
      <c r="AM14" s="19">
        <v>3.7898680937161401E-2</v>
      </c>
      <c r="AN14" s="19">
        <v>1.43750615917306E-2</v>
      </c>
      <c r="AO14" s="19">
        <v>4.6938193203925102E-2</v>
      </c>
      <c r="AP14" s="19"/>
      <c r="AQ14" s="19">
        <v>3.4611837978795398E-2</v>
      </c>
      <c r="AR14" s="19">
        <v>3.7601750580532702E-2</v>
      </c>
      <c r="AS14" s="19"/>
      <c r="AT14" s="19">
        <v>3.7221892975653703E-2</v>
      </c>
      <c r="AU14" s="19">
        <v>3.5500627613295602E-2</v>
      </c>
      <c r="AV14" s="19"/>
      <c r="AW14" s="19">
        <v>9.5343204882000696E-2</v>
      </c>
      <c r="AX14" s="19">
        <v>3.6294048621015103E-2</v>
      </c>
      <c r="AY14" s="19">
        <v>1.6782966726035201E-2</v>
      </c>
      <c r="AZ14" s="19">
        <v>4.1916874472071403E-2</v>
      </c>
      <c r="BA14" s="19">
        <v>3.9399354771276499E-2</v>
      </c>
      <c r="BB14" s="19"/>
      <c r="BC14" s="19">
        <v>3.1503803970760302E-2</v>
      </c>
      <c r="BD14" s="19"/>
      <c r="BE14" s="19">
        <v>4.0398874234375298E-2</v>
      </c>
      <c r="BF14" s="19">
        <v>6.7617867324847999E-3</v>
      </c>
      <c r="BG14" s="19">
        <v>4.4004843504161402E-2</v>
      </c>
      <c r="BH14" s="19">
        <v>2.3209902398368201E-2</v>
      </c>
      <c r="BI14" s="19"/>
      <c r="BJ14" s="19">
        <v>3.8325746879787903E-2</v>
      </c>
      <c r="BK14" s="19"/>
      <c r="BL14" s="19">
        <v>3.2993298875511702E-2</v>
      </c>
      <c r="BM14" s="19"/>
      <c r="BN14" s="19">
        <v>3.9595938659691902E-2</v>
      </c>
      <c r="BO14" s="19"/>
      <c r="BP14" s="19">
        <v>3.6968830375293998E-2</v>
      </c>
      <c r="BQ14" s="19">
        <v>3.55363255744496E-2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553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506</v>
      </c>
      <c r="C9" s="17">
        <v>9.8392680969473095E-2</v>
      </c>
      <c r="D9" s="17">
        <v>7.6347454905574E-2</v>
      </c>
      <c r="E9" s="17">
        <v>0.11549305389287701</v>
      </c>
      <c r="F9" s="17"/>
      <c r="G9" s="17">
        <v>0.105121717624692</v>
      </c>
      <c r="H9" s="17">
        <v>6.8306775636970907E-2</v>
      </c>
      <c r="I9" s="17">
        <v>0.10330061416669201</v>
      </c>
      <c r="J9" s="17">
        <v>6.8067179595582103E-2</v>
      </c>
      <c r="K9" s="17">
        <v>0.16389426789325501</v>
      </c>
      <c r="L9" s="17"/>
      <c r="M9" s="17">
        <v>0.103505542205172</v>
      </c>
      <c r="N9" s="17">
        <v>0.102123034499357</v>
      </c>
      <c r="O9" s="17">
        <v>7.16634211906787E-2</v>
      </c>
      <c r="P9" s="17">
        <v>8.5123512993954403E-2</v>
      </c>
      <c r="Q9" s="17">
        <v>0.12949120342425399</v>
      </c>
      <c r="R9" s="17"/>
      <c r="S9" s="17">
        <v>0.15914186495685401</v>
      </c>
      <c r="T9" s="17">
        <v>8.6686621019395199E-2</v>
      </c>
      <c r="U9" s="17">
        <v>7.9828861230668804E-2</v>
      </c>
      <c r="V9" s="17">
        <v>8.7737388608256195E-2</v>
      </c>
      <c r="W9" s="17"/>
      <c r="X9" s="17">
        <v>8.4756274359938599E-2</v>
      </c>
      <c r="Y9" s="17">
        <v>6.8605719989597899E-2</v>
      </c>
      <c r="Z9" s="17">
        <v>0.234335345038855</v>
      </c>
      <c r="AA9" s="17"/>
      <c r="AB9" s="17">
        <v>9.1757389034133899E-2</v>
      </c>
      <c r="AC9" s="17">
        <v>0.11203273097770999</v>
      </c>
      <c r="AD9" s="17"/>
      <c r="AE9" s="17">
        <v>0.10195766822326501</v>
      </c>
      <c r="AF9" s="17">
        <v>9.7746034536636897E-2</v>
      </c>
      <c r="AG9" s="17"/>
      <c r="AH9" s="17">
        <v>7.2314970751219704E-2</v>
      </c>
      <c r="AI9" s="17">
        <v>0.16043982918113101</v>
      </c>
      <c r="AJ9" s="17"/>
      <c r="AK9" s="17">
        <v>0.17307757540854299</v>
      </c>
      <c r="AL9" s="17">
        <v>8.0517633457910395E-2</v>
      </c>
      <c r="AM9" s="17">
        <v>0.102579890752201</v>
      </c>
      <c r="AN9" s="17">
        <v>8.1328123501882704E-2</v>
      </c>
      <c r="AO9" s="17">
        <v>8.1809023152478996E-2</v>
      </c>
      <c r="AP9" s="17"/>
      <c r="AQ9" s="17">
        <v>7.9581223291876002E-2</v>
      </c>
      <c r="AR9" s="17">
        <v>0.10353867114438001</v>
      </c>
      <c r="AS9" s="17"/>
      <c r="AT9" s="17">
        <v>8.4799183319515303E-2</v>
      </c>
      <c r="AU9" s="17">
        <v>0.10609253687574299</v>
      </c>
      <c r="AV9" s="17"/>
      <c r="AW9" s="17">
        <v>0.147763191472744</v>
      </c>
      <c r="AX9" s="17">
        <v>7.0154387699808002E-2</v>
      </c>
      <c r="AY9" s="17">
        <v>0.155339003540371</v>
      </c>
      <c r="AZ9" s="17">
        <v>8.0538140223804705E-2</v>
      </c>
      <c r="BA9" s="17">
        <v>8.4979681843227295E-2</v>
      </c>
      <c r="BB9" s="17"/>
      <c r="BC9" s="17">
        <v>8.6066959223891501E-2</v>
      </c>
      <c r="BD9" s="17"/>
      <c r="BE9" s="17">
        <v>7.96699856514511E-2</v>
      </c>
      <c r="BF9" s="17">
        <v>0.23915786110357301</v>
      </c>
      <c r="BG9" s="17">
        <v>6.1933132527704098E-2</v>
      </c>
      <c r="BH9" s="17">
        <v>7.22674332848178E-2</v>
      </c>
      <c r="BI9" s="17"/>
      <c r="BJ9" s="17">
        <v>9.1744826119109502E-2</v>
      </c>
      <c r="BK9" s="17"/>
      <c r="BL9" s="17">
        <v>5.4815508262125903E-2</v>
      </c>
      <c r="BM9" s="17"/>
      <c r="BN9" s="17">
        <v>8.3566609683556295E-2</v>
      </c>
      <c r="BO9" s="17"/>
      <c r="BP9" s="17">
        <v>0.10325960786518</v>
      </c>
      <c r="BQ9" s="17">
        <v>6.1169030301361803E-2</v>
      </c>
    </row>
    <row r="10" spans="2:69" ht="29" x14ac:dyDescent="0.35">
      <c r="B10" s="18" t="s">
        <v>507</v>
      </c>
      <c r="C10" s="17">
        <v>0.21194930724363301</v>
      </c>
      <c r="D10" s="17">
        <v>0.212791744423589</v>
      </c>
      <c r="E10" s="17">
        <v>0.21163245571402001</v>
      </c>
      <c r="F10" s="17"/>
      <c r="G10" s="17">
        <v>0.21017463101980699</v>
      </c>
      <c r="H10" s="17">
        <v>0.221551522625133</v>
      </c>
      <c r="I10" s="17">
        <v>0.18611821771955001</v>
      </c>
      <c r="J10" s="17">
        <v>0.229603186303661</v>
      </c>
      <c r="K10" s="17">
        <v>0.22261909663174401</v>
      </c>
      <c r="L10" s="17"/>
      <c r="M10" s="17">
        <v>0.24238211774037699</v>
      </c>
      <c r="N10" s="17">
        <v>0.22899352329047001</v>
      </c>
      <c r="O10" s="17">
        <v>0.160981775160496</v>
      </c>
      <c r="P10" s="17">
        <v>0.24035742003784699</v>
      </c>
      <c r="Q10" s="17">
        <v>0.19267910783288</v>
      </c>
      <c r="R10" s="17"/>
      <c r="S10" s="17">
        <v>0.177552463368257</v>
      </c>
      <c r="T10" s="17">
        <v>0.20993840633268501</v>
      </c>
      <c r="U10" s="17">
        <v>0.265443027784251</v>
      </c>
      <c r="V10" s="17">
        <v>0.219193986228019</v>
      </c>
      <c r="W10" s="17"/>
      <c r="X10" s="17">
        <v>0.20791209456620999</v>
      </c>
      <c r="Y10" s="17">
        <v>0.18385423984180799</v>
      </c>
      <c r="Z10" s="17">
        <v>0.27555489836409502</v>
      </c>
      <c r="AA10" s="17"/>
      <c r="AB10" s="17">
        <v>0.18657594349061399</v>
      </c>
      <c r="AC10" s="17">
        <v>0.26410887367131303</v>
      </c>
      <c r="AD10" s="17"/>
      <c r="AE10" s="17">
        <v>0.23991487749662899</v>
      </c>
      <c r="AF10" s="17">
        <v>0.205591538295544</v>
      </c>
      <c r="AG10" s="17"/>
      <c r="AH10" s="17">
        <v>0.202185602299564</v>
      </c>
      <c r="AI10" s="17">
        <v>0.22319328142252201</v>
      </c>
      <c r="AJ10" s="17"/>
      <c r="AK10" s="17">
        <v>0.264250166133363</v>
      </c>
      <c r="AL10" s="17">
        <v>0.19330465188275101</v>
      </c>
      <c r="AM10" s="17">
        <v>0.246603327848854</v>
      </c>
      <c r="AN10" s="17">
        <v>0.171941723618528</v>
      </c>
      <c r="AO10" s="17">
        <v>0.14002377308480901</v>
      </c>
      <c r="AP10" s="17"/>
      <c r="AQ10" s="17">
        <v>0.189329423513204</v>
      </c>
      <c r="AR10" s="17">
        <v>0.21813711583504</v>
      </c>
      <c r="AS10" s="17"/>
      <c r="AT10" s="17">
        <v>0.20980296556980199</v>
      </c>
      <c r="AU10" s="17">
        <v>0.21204139847400799</v>
      </c>
      <c r="AV10" s="17"/>
      <c r="AW10" s="17">
        <v>0.15522992212978901</v>
      </c>
      <c r="AX10" s="17">
        <v>0.17355038743939799</v>
      </c>
      <c r="AY10" s="17">
        <v>0.28680355392018098</v>
      </c>
      <c r="AZ10" s="17">
        <v>0.25093688915262102</v>
      </c>
      <c r="BA10" s="17">
        <v>0.20994838136539601</v>
      </c>
      <c r="BB10" s="17"/>
      <c r="BC10" s="17">
        <v>0.182007721677208</v>
      </c>
      <c r="BD10" s="17"/>
      <c r="BE10" s="17">
        <v>0.1649198315156</v>
      </c>
      <c r="BF10" s="17">
        <v>0.33484424926480799</v>
      </c>
      <c r="BG10" s="17">
        <v>0.22718995309304099</v>
      </c>
      <c r="BH10" s="17">
        <v>0.19058845976257499</v>
      </c>
      <c r="BI10" s="17"/>
      <c r="BJ10" s="17">
        <v>0.21406882898680399</v>
      </c>
      <c r="BK10" s="17"/>
      <c r="BL10" s="17">
        <v>0.197062934278741</v>
      </c>
      <c r="BM10" s="17"/>
      <c r="BN10" s="17">
        <v>0.223432699565488</v>
      </c>
      <c r="BO10" s="17"/>
      <c r="BP10" s="17">
        <v>0.21413133637783499</v>
      </c>
      <c r="BQ10" s="17">
        <v>0.22002690132442099</v>
      </c>
    </row>
    <row r="11" spans="2:69" ht="29" x14ac:dyDescent="0.35">
      <c r="B11" s="18" t="s">
        <v>508</v>
      </c>
      <c r="C11" s="17">
        <v>0.234768832543302</v>
      </c>
      <c r="D11" s="17">
        <v>0.24836364617034901</v>
      </c>
      <c r="E11" s="17">
        <v>0.22361417903834599</v>
      </c>
      <c r="F11" s="17"/>
      <c r="G11" s="17">
        <v>0.21261120416854601</v>
      </c>
      <c r="H11" s="17">
        <v>0.254369959059907</v>
      </c>
      <c r="I11" s="17">
        <v>0.24010629738611899</v>
      </c>
      <c r="J11" s="17">
        <v>0.233370507132069</v>
      </c>
      <c r="K11" s="17">
        <v>0.23701110250782301</v>
      </c>
      <c r="L11" s="17"/>
      <c r="M11" s="17">
        <v>0.24841828057016699</v>
      </c>
      <c r="N11" s="17">
        <v>0.23497991244802</v>
      </c>
      <c r="O11" s="17">
        <v>0.25166254898617701</v>
      </c>
      <c r="P11" s="17">
        <v>0.19944541465916801</v>
      </c>
      <c r="Q11" s="17">
        <v>0.23611592060696501</v>
      </c>
      <c r="R11" s="17"/>
      <c r="S11" s="17">
        <v>0.19623899828899799</v>
      </c>
      <c r="T11" s="17">
        <v>0.23824417163177999</v>
      </c>
      <c r="U11" s="17">
        <v>0.21814686736505801</v>
      </c>
      <c r="V11" s="17">
        <v>0.278764505259955</v>
      </c>
      <c r="W11" s="17"/>
      <c r="X11" s="17">
        <v>0.234545667452254</v>
      </c>
      <c r="Y11" s="17">
        <v>0.25081173792477301</v>
      </c>
      <c r="Z11" s="17">
        <v>0.21696275387497699</v>
      </c>
      <c r="AA11" s="17"/>
      <c r="AB11" s="17">
        <v>0.23021724903257401</v>
      </c>
      <c r="AC11" s="17">
        <v>0.244125440708851</v>
      </c>
      <c r="AD11" s="17"/>
      <c r="AE11" s="17">
        <v>0.198961210386983</v>
      </c>
      <c r="AF11" s="17">
        <v>0.242271542257049</v>
      </c>
      <c r="AG11" s="17"/>
      <c r="AH11" s="17">
        <v>0.235459849068829</v>
      </c>
      <c r="AI11" s="17">
        <v>0.21115556021694101</v>
      </c>
      <c r="AJ11" s="17"/>
      <c r="AK11" s="17">
        <v>0.19388110177930001</v>
      </c>
      <c r="AL11" s="17">
        <v>0.240781954671861</v>
      </c>
      <c r="AM11" s="17">
        <v>0.22045367426889401</v>
      </c>
      <c r="AN11" s="17">
        <v>0.27024772993517698</v>
      </c>
      <c r="AO11" s="17">
        <v>0.25572095937341699</v>
      </c>
      <c r="AP11" s="17"/>
      <c r="AQ11" s="17">
        <v>0.22803120079017999</v>
      </c>
      <c r="AR11" s="17">
        <v>0.236611953230594</v>
      </c>
      <c r="AS11" s="17"/>
      <c r="AT11" s="17">
        <v>0.22356241095646501</v>
      </c>
      <c r="AU11" s="17">
        <v>0.239965988297456</v>
      </c>
      <c r="AV11" s="17"/>
      <c r="AW11" s="17">
        <v>0.225484351439453</v>
      </c>
      <c r="AX11" s="17">
        <v>0.22794423379325099</v>
      </c>
      <c r="AY11" s="17">
        <v>0.23305677760805801</v>
      </c>
      <c r="AZ11" s="17">
        <v>0.26086855577636597</v>
      </c>
      <c r="BA11" s="17">
        <v>0.20989014701674599</v>
      </c>
      <c r="BB11" s="17"/>
      <c r="BC11" s="17">
        <v>0.217496957735028</v>
      </c>
      <c r="BD11" s="17"/>
      <c r="BE11" s="17">
        <v>0.229594482791185</v>
      </c>
      <c r="BF11" s="17">
        <v>0.20272103932525301</v>
      </c>
      <c r="BG11" s="17">
        <v>0.271864783575749</v>
      </c>
      <c r="BH11" s="17">
        <v>0.23697677921275301</v>
      </c>
      <c r="BI11" s="17"/>
      <c r="BJ11" s="17">
        <v>0.240372250064745</v>
      </c>
      <c r="BK11" s="17"/>
      <c r="BL11" s="17">
        <v>0.286370307228347</v>
      </c>
      <c r="BM11" s="17"/>
      <c r="BN11" s="17">
        <v>0.210346560750688</v>
      </c>
      <c r="BO11" s="17"/>
      <c r="BP11" s="17">
        <v>0.23434407164093499</v>
      </c>
      <c r="BQ11" s="17">
        <v>0.26287543696860499</v>
      </c>
    </row>
    <row r="12" spans="2:69" ht="29" x14ac:dyDescent="0.35">
      <c r="B12" s="18" t="s">
        <v>509</v>
      </c>
      <c r="C12" s="17">
        <v>0.36826813287146598</v>
      </c>
      <c r="D12" s="17">
        <v>0.39517684509136197</v>
      </c>
      <c r="E12" s="17">
        <v>0.34600645970342903</v>
      </c>
      <c r="F12" s="17"/>
      <c r="G12" s="17">
        <v>0.382603439180005</v>
      </c>
      <c r="H12" s="17">
        <v>0.37970718477104898</v>
      </c>
      <c r="I12" s="17">
        <v>0.38555525678122698</v>
      </c>
      <c r="J12" s="17">
        <v>0.34795137649073699</v>
      </c>
      <c r="K12" s="17">
        <v>0.31031433405491099</v>
      </c>
      <c r="L12" s="17"/>
      <c r="M12" s="17">
        <v>0.28322315453203001</v>
      </c>
      <c r="N12" s="17">
        <v>0.35275326058641399</v>
      </c>
      <c r="O12" s="17">
        <v>0.41594477963649201</v>
      </c>
      <c r="P12" s="17">
        <v>0.40146335472352301</v>
      </c>
      <c r="Q12" s="17">
        <v>0.366068887997967</v>
      </c>
      <c r="R12" s="17"/>
      <c r="S12" s="17">
        <v>0.34863486353738998</v>
      </c>
      <c r="T12" s="17">
        <v>0.39889458490996299</v>
      </c>
      <c r="U12" s="17">
        <v>0.36232136606413301</v>
      </c>
      <c r="V12" s="17">
        <v>0.343841403559773</v>
      </c>
      <c r="W12" s="17"/>
      <c r="X12" s="17">
        <v>0.38141373637151099</v>
      </c>
      <c r="Y12" s="17">
        <v>0.41094840679724598</v>
      </c>
      <c r="Z12" s="17">
        <v>0.22029562671112801</v>
      </c>
      <c r="AA12" s="17"/>
      <c r="AB12" s="17">
        <v>0.40576966431552702</v>
      </c>
      <c r="AC12" s="17">
        <v>0.29117691077193603</v>
      </c>
      <c r="AD12" s="17"/>
      <c r="AE12" s="17">
        <v>0.373445015888207</v>
      </c>
      <c r="AF12" s="17">
        <v>0.36751479728148401</v>
      </c>
      <c r="AG12" s="17"/>
      <c r="AH12" s="17">
        <v>0.39656412116679601</v>
      </c>
      <c r="AI12" s="17">
        <v>0.31673175130989101</v>
      </c>
      <c r="AJ12" s="17"/>
      <c r="AK12" s="17">
        <v>0.28595480049446498</v>
      </c>
      <c r="AL12" s="17">
        <v>0.38086257356494302</v>
      </c>
      <c r="AM12" s="17">
        <v>0.34501380919182101</v>
      </c>
      <c r="AN12" s="17">
        <v>0.39704446063639298</v>
      </c>
      <c r="AO12" s="17">
        <v>0.475559878891049</v>
      </c>
      <c r="AP12" s="17"/>
      <c r="AQ12" s="17">
        <v>0.42723968261871698</v>
      </c>
      <c r="AR12" s="17">
        <v>0.35213610202093898</v>
      </c>
      <c r="AS12" s="17"/>
      <c r="AT12" s="17">
        <v>0.37811173672424297</v>
      </c>
      <c r="AU12" s="17">
        <v>0.36322633851721697</v>
      </c>
      <c r="AV12" s="17"/>
      <c r="AW12" s="17">
        <v>0.349436099989553</v>
      </c>
      <c r="AX12" s="17">
        <v>0.44213807604822702</v>
      </c>
      <c r="AY12" s="17">
        <v>0.26656435818256002</v>
      </c>
      <c r="AZ12" s="17">
        <v>0.34017091517827902</v>
      </c>
      <c r="BA12" s="17">
        <v>0.39245532773361302</v>
      </c>
      <c r="BB12" s="17"/>
      <c r="BC12" s="17">
        <v>0.439203917215858</v>
      </c>
      <c r="BD12" s="17"/>
      <c r="BE12" s="17">
        <v>0.44479624949840302</v>
      </c>
      <c r="BF12" s="17">
        <v>0.16830539218423901</v>
      </c>
      <c r="BG12" s="17">
        <v>0.36124759994701999</v>
      </c>
      <c r="BH12" s="17">
        <v>0.43162258680238902</v>
      </c>
      <c r="BI12" s="17"/>
      <c r="BJ12" s="17">
        <v>0.36683687312736002</v>
      </c>
      <c r="BK12" s="17"/>
      <c r="BL12" s="17">
        <v>0.383269334708146</v>
      </c>
      <c r="BM12" s="17"/>
      <c r="BN12" s="17">
        <v>0.430323109785538</v>
      </c>
      <c r="BO12" s="17"/>
      <c r="BP12" s="17">
        <v>0.37595172175982899</v>
      </c>
      <c r="BQ12" s="17">
        <v>0.33727676944705898</v>
      </c>
    </row>
    <row r="13" spans="2:69" ht="29" x14ac:dyDescent="0.35">
      <c r="B13" s="18" t="s">
        <v>510</v>
      </c>
      <c r="C13" s="17">
        <v>4.1455198289156302E-2</v>
      </c>
      <c r="D13" s="17">
        <v>4.4596666778061102E-2</v>
      </c>
      <c r="E13" s="17">
        <v>3.8853332624886001E-2</v>
      </c>
      <c r="F13" s="17"/>
      <c r="G13" s="17">
        <v>4.5706936464490998E-2</v>
      </c>
      <c r="H13" s="17">
        <v>4.8615199877619197E-2</v>
      </c>
      <c r="I13" s="17">
        <v>3.8845656808684098E-2</v>
      </c>
      <c r="J13" s="17">
        <v>4.7379781623381502E-2</v>
      </c>
      <c r="K13" s="17">
        <v>1.76031631790593E-2</v>
      </c>
      <c r="L13" s="17"/>
      <c r="M13" s="17">
        <v>7.7659630682210198E-2</v>
      </c>
      <c r="N13" s="17">
        <v>3.3337392022992303E-2</v>
      </c>
      <c r="O13" s="17">
        <v>3.9164843985900102E-2</v>
      </c>
      <c r="P13" s="17">
        <v>3.2984354405531602E-2</v>
      </c>
      <c r="Q13" s="17">
        <v>5.1038542058925898E-2</v>
      </c>
      <c r="R13" s="17"/>
      <c r="S13" s="17">
        <v>5.83639588853282E-2</v>
      </c>
      <c r="T13" s="17">
        <v>2.5858572724490901E-2</v>
      </c>
      <c r="U13" s="17">
        <v>3.9267593691152999E-2</v>
      </c>
      <c r="V13" s="17">
        <v>3.14533201197311E-2</v>
      </c>
      <c r="W13" s="17"/>
      <c r="X13" s="17">
        <v>4.3245289778553402E-2</v>
      </c>
      <c r="Y13" s="17">
        <v>5.1787924231162297E-2</v>
      </c>
      <c r="Z13" s="17">
        <v>1.58270775171474E-2</v>
      </c>
      <c r="AA13" s="17"/>
      <c r="AB13" s="17">
        <v>4.3926801295525099E-2</v>
      </c>
      <c r="AC13" s="17">
        <v>3.6374368547841297E-2</v>
      </c>
      <c r="AD13" s="17"/>
      <c r="AE13" s="17">
        <v>6.7630202398551095E-2</v>
      </c>
      <c r="AF13" s="17">
        <v>3.6146335122819201E-2</v>
      </c>
      <c r="AG13" s="17"/>
      <c r="AH13" s="17">
        <v>4.3402841579777397E-2</v>
      </c>
      <c r="AI13" s="17">
        <v>5.4213929573439401E-2</v>
      </c>
      <c r="AJ13" s="17"/>
      <c r="AK13" s="17">
        <v>5.48079419683795E-2</v>
      </c>
      <c r="AL13" s="17">
        <v>4.6331927147099897E-2</v>
      </c>
      <c r="AM13" s="17">
        <v>3.6995210195016101E-2</v>
      </c>
      <c r="AN13" s="17">
        <v>3.9576055220428001E-2</v>
      </c>
      <c r="AO13" s="17">
        <v>2.9738380813141299E-2</v>
      </c>
      <c r="AP13" s="17"/>
      <c r="AQ13" s="17">
        <v>3.9461746407592903E-2</v>
      </c>
      <c r="AR13" s="17">
        <v>4.2000519336173901E-2</v>
      </c>
      <c r="AS13" s="17"/>
      <c r="AT13" s="17">
        <v>6.9172153905048495E-2</v>
      </c>
      <c r="AU13" s="17">
        <v>2.95922043736975E-2</v>
      </c>
      <c r="AV13" s="17"/>
      <c r="AW13" s="17">
        <v>3.46911869592572E-2</v>
      </c>
      <c r="AX13" s="17">
        <v>4.1382370820850702E-2</v>
      </c>
      <c r="AY13" s="17">
        <v>2.8314984225052301E-2</v>
      </c>
      <c r="AZ13" s="17">
        <v>1.95562320877809E-2</v>
      </c>
      <c r="BA13" s="17">
        <v>7.1362490904127496E-2</v>
      </c>
      <c r="BB13" s="17"/>
      <c r="BC13" s="17">
        <v>4.83693707522777E-2</v>
      </c>
      <c r="BD13" s="17"/>
      <c r="BE13" s="17">
        <v>3.5437795957782299E-2</v>
      </c>
      <c r="BF13" s="17">
        <v>3.4600256745303697E-2</v>
      </c>
      <c r="BG13" s="17">
        <v>3.1239854316806599E-2</v>
      </c>
      <c r="BH13" s="17">
        <v>4.29233603884158E-2</v>
      </c>
      <c r="BI13" s="17"/>
      <c r="BJ13" s="17">
        <v>3.89809189542865E-2</v>
      </c>
      <c r="BK13" s="17"/>
      <c r="BL13" s="17">
        <v>3.4489206425736101E-2</v>
      </c>
      <c r="BM13" s="17"/>
      <c r="BN13" s="17">
        <v>2.4838063109139701E-2</v>
      </c>
      <c r="BO13" s="17"/>
      <c r="BP13" s="17">
        <v>3.6580776320328398E-2</v>
      </c>
      <c r="BQ13" s="17">
        <v>5.0232158422906403E-2</v>
      </c>
    </row>
    <row r="14" spans="2:69" x14ac:dyDescent="0.35">
      <c r="B14" s="18" t="s">
        <v>141</v>
      </c>
      <c r="C14" s="19">
        <v>4.5165848082969702E-2</v>
      </c>
      <c r="D14" s="19">
        <v>2.2723642631064599E-2</v>
      </c>
      <c r="E14" s="19">
        <v>6.4400519026442102E-2</v>
      </c>
      <c r="F14" s="19"/>
      <c r="G14" s="19">
        <v>4.3782071542459097E-2</v>
      </c>
      <c r="H14" s="19">
        <v>2.7449358029321299E-2</v>
      </c>
      <c r="I14" s="19">
        <v>4.6073957137727502E-2</v>
      </c>
      <c r="J14" s="19">
        <v>7.3627968854568293E-2</v>
      </c>
      <c r="K14" s="19">
        <v>4.8558035733207799E-2</v>
      </c>
      <c r="L14" s="19"/>
      <c r="M14" s="19">
        <v>4.4811274270043798E-2</v>
      </c>
      <c r="N14" s="19">
        <v>4.7812877152746298E-2</v>
      </c>
      <c r="O14" s="19">
        <v>6.0582631040256102E-2</v>
      </c>
      <c r="P14" s="19">
        <v>4.0625943179975699E-2</v>
      </c>
      <c r="Q14" s="19">
        <v>2.46063380790074E-2</v>
      </c>
      <c r="R14" s="19"/>
      <c r="S14" s="19">
        <v>6.0067850963172797E-2</v>
      </c>
      <c r="T14" s="19">
        <v>4.0377643381685702E-2</v>
      </c>
      <c r="U14" s="19">
        <v>3.4992283864735699E-2</v>
      </c>
      <c r="V14" s="19">
        <v>3.9009396224264699E-2</v>
      </c>
      <c r="W14" s="19"/>
      <c r="X14" s="19">
        <v>4.8126937471532599E-2</v>
      </c>
      <c r="Y14" s="19">
        <v>3.3991971215411997E-2</v>
      </c>
      <c r="Z14" s="19">
        <v>3.7024298493797902E-2</v>
      </c>
      <c r="AA14" s="19"/>
      <c r="AB14" s="19">
        <v>4.1752952831627103E-2</v>
      </c>
      <c r="AC14" s="19">
        <v>5.2181675322349103E-2</v>
      </c>
      <c r="AD14" s="19"/>
      <c r="AE14" s="19">
        <v>1.8091025606363401E-2</v>
      </c>
      <c r="AF14" s="19">
        <v>5.0729752506466698E-2</v>
      </c>
      <c r="AG14" s="19"/>
      <c r="AH14" s="19">
        <v>5.0072615133813503E-2</v>
      </c>
      <c r="AI14" s="19">
        <v>3.4265648296075597E-2</v>
      </c>
      <c r="AJ14" s="19"/>
      <c r="AK14" s="19">
        <v>2.8028414215949801E-2</v>
      </c>
      <c r="AL14" s="19">
        <v>5.8201259275434902E-2</v>
      </c>
      <c r="AM14" s="19">
        <v>4.83540877432138E-2</v>
      </c>
      <c r="AN14" s="19">
        <v>3.9861907087590902E-2</v>
      </c>
      <c r="AO14" s="19">
        <v>1.7147984685103802E-2</v>
      </c>
      <c r="AP14" s="19"/>
      <c r="AQ14" s="19">
        <v>3.63567233784306E-2</v>
      </c>
      <c r="AR14" s="19">
        <v>4.7575638432872901E-2</v>
      </c>
      <c r="AS14" s="19"/>
      <c r="AT14" s="19">
        <v>3.4551549524926499E-2</v>
      </c>
      <c r="AU14" s="19">
        <v>4.9081533461877998E-2</v>
      </c>
      <c r="AV14" s="19"/>
      <c r="AW14" s="19">
        <v>8.7395248009204105E-2</v>
      </c>
      <c r="AX14" s="19">
        <v>4.4830544198464897E-2</v>
      </c>
      <c r="AY14" s="19">
        <v>2.9921322523778299E-2</v>
      </c>
      <c r="AZ14" s="19">
        <v>4.7929267581148197E-2</v>
      </c>
      <c r="BA14" s="19">
        <v>3.13639711368899E-2</v>
      </c>
      <c r="BB14" s="19"/>
      <c r="BC14" s="19">
        <v>2.6855073395736801E-2</v>
      </c>
      <c r="BD14" s="19"/>
      <c r="BE14" s="19">
        <v>4.5581654585579202E-2</v>
      </c>
      <c r="BF14" s="19">
        <v>2.03712013768221E-2</v>
      </c>
      <c r="BG14" s="19">
        <v>4.6524676539680301E-2</v>
      </c>
      <c r="BH14" s="19">
        <v>2.56213805490491E-2</v>
      </c>
      <c r="BI14" s="19"/>
      <c r="BJ14" s="19">
        <v>4.7996302747694397E-2</v>
      </c>
      <c r="BK14" s="19"/>
      <c r="BL14" s="19">
        <v>4.3992709096904198E-2</v>
      </c>
      <c r="BM14" s="19"/>
      <c r="BN14" s="19">
        <v>2.7492957105589501E-2</v>
      </c>
      <c r="BO14" s="19"/>
      <c r="BP14" s="19">
        <v>3.5732486035892803E-2</v>
      </c>
      <c r="BQ14" s="19">
        <v>6.8419703535646706E-2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554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506</v>
      </c>
      <c r="C9" s="17">
        <v>0.26007585406503397</v>
      </c>
      <c r="D9" s="17">
        <v>0.22259355374870299</v>
      </c>
      <c r="E9" s="17">
        <v>0.290654684029998</v>
      </c>
      <c r="F9" s="17"/>
      <c r="G9" s="17">
        <v>0.295919363358633</v>
      </c>
      <c r="H9" s="17">
        <v>0.20882063904582901</v>
      </c>
      <c r="I9" s="17">
        <v>0.239367259257805</v>
      </c>
      <c r="J9" s="17">
        <v>0.23476577482411301</v>
      </c>
      <c r="K9" s="17">
        <v>0.34215411999923401</v>
      </c>
      <c r="L9" s="17"/>
      <c r="M9" s="17">
        <v>0.200767527220064</v>
      </c>
      <c r="N9" s="17">
        <v>0.27731627974347001</v>
      </c>
      <c r="O9" s="17">
        <v>0.219163370338466</v>
      </c>
      <c r="P9" s="17">
        <v>0.28283257075116403</v>
      </c>
      <c r="Q9" s="17">
        <v>0.28068896745183902</v>
      </c>
      <c r="R9" s="17"/>
      <c r="S9" s="17">
        <v>0.36463449192449598</v>
      </c>
      <c r="T9" s="17">
        <v>0.23901866265917701</v>
      </c>
      <c r="U9" s="17">
        <v>0.26574934723868499</v>
      </c>
      <c r="V9" s="17">
        <v>0.20554089459859601</v>
      </c>
      <c r="W9" s="17"/>
      <c r="X9" s="17">
        <v>0.24976708970823999</v>
      </c>
      <c r="Y9" s="17">
        <v>0.24715336842056301</v>
      </c>
      <c r="Z9" s="17">
        <v>0.35121728865738899</v>
      </c>
      <c r="AA9" s="17"/>
      <c r="AB9" s="17">
        <v>0.29129970544517197</v>
      </c>
      <c r="AC9" s="17">
        <v>0.19588954569681499</v>
      </c>
      <c r="AD9" s="17"/>
      <c r="AE9" s="17">
        <v>0.24346477440525799</v>
      </c>
      <c r="AF9" s="17">
        <v>0.26368088687025298</v>
      </c>
      <c r="AG9" s="17"/>
      <c r="AH9" s="17">
        <v>0.246077310380237</v>
      </c>
      <c r="AI9" s="17">
        <v>0.29512452739603601</v>
      </c>
      <c r="AJ9" s="17"/>
      <c r="AK9" s="17">
        <v>0.23912509461824299</v>
      </c>
      <c r="AL9" s="17">
        <v>0.23831078458546201</v>
      </c>
      <c r="AM9" s="17">
        <v>0.28397331375588702</v>
      </c>
      <c r="AN9" s="17">
        <v>0.29052435610264898</v>
      </c>
      <c r="AO9" s="17">
        <v>0.194702712274579</v>
      </c>
      <c r="AP9" s="17"/>
      <c r="AQ9" s="17">
        <v>0.22003773185810099</v>
      </c>
      <c r="AR9" s="17">
        <v>0.27102852913305697</v>
      </c>
      <c r="AS9" s="17"/>
      <c r="AT9" s="17">
        <v>0.23879757863602699</v>
      </c>
      <c r="AU9" s="17">
        <v>0.276598912766644</v>
      </c>
      <c r="AV9" s="17"/>
      <c r="AW9" s="17">
        <v>0.17373730168861901</v>
      </c>
      <c r="AX9" s="17">
        <v>0.30125817189971599</v>
      </c>
      <c r="AY9" s="17">
        <v>0.23090419535012</v>
      </c>
      <c r="AZ9" s="17">
        <v>0.242353351799627</v>
      </c>
      <c r="BA9" s="17">
        <v>0.24713557494497401</v>
      </c>
      <c r="BB9" s="17"/>
      <c r="BC9" s="17">
        <v>0.29979946855178102</v>
      </c>
      <c r="BD9" s="17"/>
      <c r="BE9" s="17">
        <v>0.27856188909804003</v>
      </c>
      <c r="BF9" s="17">
        <v>0.23517014592438901</v>
      </c>
      <c r="BG9" s="17">
        <v>0.19958323983558901</v>
      </c>
      <c r="BH9" s="17">
        <v>0.30304849611319201</v>
      </c>
      <c r="BI9" s="17"/>
      <c r="BJ9" s="17">
        <v>0.25037656296160998</v>
      </c>
      <c r="BK9" s="17"/>
      <c r="BL9" s="17">
        <v>0.249495085254789</v>
      </c>
      <c r="BM9" s="17"/>
      <c r="BN9" s="17">
        <v>0.21881615535365001</v>
      </c>
      <c r="BO9" s="17"/>
      <c r="BP9" s="17">
        <v>0.25253513829347302</v>
      </c>
      <c r="BQ9" s="17">
        <v>0.29825154646040097</v>
      </c>
    </row>
    <row r="10" spans="2:69" ht="29" x14ac:dyDescent="0.35">
      <c r="B10" s="18" t="s">
        <v>507</v>
      </c>
      <c r="C10" s="17">
        <v>0.36174999740701302</v>
      </c>
      <c r="D10" s="17">
        <v>0.37307381251215199</v>
      </c>
      <c r="E10" s="17">
        <v>0.352773915753609</v>
      </c>
      <c r="F10" s="17"/>
      <c r="G10" s="17">
        <v>0.30302364474438598</v>
      </c>
      <c r="H10" s="17">
        <v>0.36571752996429002</v>
      </c>
      <c r="I10" s="17">
        <v>0.41815854495610999</v>
      </c>
      <c r="J10" s="17">
        <v>0.38488953327979702</v>
      </c>
      <c r="K10" s="17">
        <v>0.35583973833902899</v>
      </c>
      <c r="L10" s="17"/>
      <c r="M10" s="17">
        <v>0.365876222295348</v>
      </c>
      <c r="N10" s="17">
        <v>0.380423849196102</v>
      </c>
      <c r="O10" s="17">
        <v>0.37001078643596302</v>
      </c>
      <c r="P10" s="17">
        <v>0.361909206043809</v>
      </c>
      <c r="Q10" s="17">
        <v>0.30571570253802599</v>
      </c>
      <c r="R10" s="17"/>
      <c r="S10" s="17">
        <v>0.298751862933197</v>
      </c>
      <c r="T10" s="17">
        <v>0.38552943139035101</v>
      </c>
      <c r="U10" s="17">
        <v>0.35861310323397599</v>
      </c>
      <c r="V10" s="17">
        <v>0.40938954687317403</v>
      </c>
      <c r="W10" s="17"/>
      <c r="X10" s="17">
        <v>0.36392877929358303</v>
      </c>
      <c r="Y10" s="17">
        <v>0.361047414191496</v>
      </c>
      <c r="Z10" s="17">
        <v>0.34664795277816002</v>
      </c>
      <c r="AA10" s="17"/>
      <c r="AB10" s="17">
        <v>0.33174987921452798</v>
      </c>
      <c r="AC10" s="17">
        <v>0.42342069952324302</v>
      </c>
      <c r="AD10" s="17"/>
      <c r="AE10" s="17">
        <v>0.38459086813112903</v>
      </c>
      <c r="AF10" s="17">
        <v>0.35738560050303902</v>
      </c>
      <c r="AG10" s="17"/>
      <c r="AH10" s="17">
        <v>0.35971930175959899</v>
      </c>
      <c r="AI10" s="17">
        <v>0.33015928094762598</v>
      </c>
      <c r="AJ10" s="17"/>
      <c r="AK10" s="17">
        <v>0.35154508782343002</v>
      </c>
      <c r="AL10" s="17">
        <v>0.37795590737406098</v>
      </c>
      <c r="AM10" s="17">
        <v>0.35651693299638099</v>
      </c>
      <c r="AN10" s="17">
        <v>0.321157636323399</v>
      </c>
      <c r="AO10" s="17">
        <v>0.42700344343899399</v>
      </c>
      <c r="AP10" s="17"/>
      <c r="AQ10" s="17">
        <v>0.33709286125807297</v>
      </c>
      <c r="AR10" s="17">
        <v>0.36849510895224402</v>
      </c>
      <c r="AS10" s="17"/>
      <c r="AT10" s="17">
        <v>0.31479922175699199</v>
      </c>
      <c r="AU10" s="17">
        <v>0.37851523492230299</v>
      </c>
      <c r="AV10" s="17"/>
      <c r="AW10" s="17">
        <v>0.41745544448856398</v>
      </c>
      <c r="AX10" s="17">
        <v>0.340999013535002</v>
      </c>
      <c r="AY10" s="17">
        <v>0.41533742259256801</v>
      </c>
      <c r="AZ10" s="17">
        <v>0.342874214498679</v>
      </c>
      <c r="BA10" s="17">
        <v>0.338149423771681</v>
      </c>
      <c r="BB10" s="17"/>
      <c r="BC10" s="17">
        <v>0.36319199240744299</v>
      </c>
      <c r="BD10" s="17"/>
      <c r="BE10" s="17">
        <v>0.33613777852767501</v>
      </c>
      <c r="BF10" s="17">
        <v>0.47438559980508799</v>
      </c>
      <c r="BG10" s="17">
        <v>0.39466730045303999</v>
      </c>
      <c r="BH10" s="17">
        <v>0.35514019608179498</v>
      </c>
      <c r="BI10" s="17"/>
      <c r="BJ10" s="17">
        <v>0.36362870391965502</v>
      </c>
      <c r="BK10" s="17"/>
      <c r="BL10" s="17">
        <v>0.36621724687840101</v>
      </c>
      <c r="BM10" s="17"/>
      <c r="BN10" s="17">
        <v>0.35879229957630998</v>
      </c>
      <c r="BO10" s="17"/>
      <c r="BP10" s="17">
        <v>0.37046894606935998</v>
      </c>
      <c r="BQ10" s="17">
        <v>0.29535904478854402</v>
      </c>
    </row>
    <row r="11" spans="2:69" ht="29" x14ac:dyDescent="0.35">
      <c r="B11" s="18" t="s">
        <v>508</v>
      </c>
      <c r="C11" s="17">
        <v>0.123488304421401</v>
      </c>
      <c r="D11" s="17">
        <v>0.13362156074273601</v>
      </c>
      <c r="E11" s="17">
        <v>0.115076210281325</v>
      </c>
      <c r="F11" s="17"/>
      <c r="G11" s="17">
        <v>0.12881921167249499</v>
      </c>
      <c r="H11" s="17">
        <v>0.133814654417693</v>
      </c>
      <c r="I11" s="17">
        <v>9.7739737553720299E-2</v>
      </c>
      <c r="J11" s="17">
        <v>0.125604075134369</v>
      </c>
      <c r="K11" s="17">
        <v>0.13465276100906701</v>
      </c>
      <c r="L11" s="17"/>
      <c r="M11" s="17">
        <v>0.15341564522613901</v>
      </c>
      <c r="N11" s="17">
        <v>0.116070029666129</v>
      </c>
      <c r="O11" s="17">
        <v>0.12102254137579101</v>
      </c>
      <c r="P11" s="17">
        <v>0.11951338520044</v>
      </c>
      <c r="Q11" s="17">
        <v>0.13126034989843</v>
      </c>
      <c r="R11" s="17"/>
      <c r="S11" s="17">
        <v>0.10024623661070001</v>
      </c>
      <c r="T11" s="17">
        <v>0.147942721344062</v>
      </c>
      <c r="U11" s="17">
        <v>0.130177021437935</v>
      </c>
      <c r="V11" s="17">
        <v>0.143824251519904</v>
      </c>
      <c r="W11" s="17"/>
      <c r="X11" s="17">
        <v>0.12390638031729501</v>
      </c>
      <c r="Y11" s="17">
        <v>0.109861159256448</v>
      </c>
      <c r="Z11" s="17">
        <v>0.13693989496120601</v>
      </c>
      <c r="AA11" s="17"/>
      <c r="AB11" s="17">
        <v>0.113663507797939</v>
      </c>
      <c r="AC11" s="17">
        <v>0.143684961715566</v>
      </c>
      <c r="AD11" s="17"/>
      <c r="AE11" s="17">
        <v>0.12603901337738199</v>
      </c>
      <c r="AF11" s="17">
        <v>0.123069374737689</v>
      </c>
      <c r="AG11" s="17"/>
      <c r="AH11" s="17">
        <v>0.11955104380683799</v>
      </c>
      <c r="AI11" s="17">
        <v>0.15177210230205199</v>
      </c>
      <c r="AJ11" s="17"/>
      <c r="AK11" s="17">
        <v>0.20844491108038901</v>
      </c>
      <c r="AL11" s="17">
        <v>0.10103795075362999</v>
      </c>
      <c r="AM11" s="17">
        <v>0.10721321175812799</v>
      </c>
      <c r="AN11" s="17">
        <v>0.14145016511296199</v>
      </c>
      <c r="AO11" s="17">
        <v>0.12690713200194201</v>
      </c>
      <c r="AP11" s="17"/>
      <c r="AQ11" s="17">
        <v>0.12307002676643</v>
      </c>
      <c r="AR11" s="17">
        <v>0.12360272685159</v>
      </c>
      <c r="AS11" s="17"/>
      <c r="AT11" s="17">
        <v>0.122714594435164</v>
      </c>
      <c r="AU11" s="17">
        <v>0.12344516310346999</v>
      </c>
      <c r="AV11" s="17"/>
      <c r="AW11" s="17">
        <v>9.0009044210311306E-2</v>
      </c>
      <c r="AX11" s="17">
        <v>0.10440216849122599</v>
      </c>
      <c r="AY11" s="17">
        <v>0.15142758366133899</v>
      </c>
      <c r="AZ11" s="17">
        <v>0.103690163929598</v>
      </c>
      <c r="BA11" s="17">
        <v>0.14739475818250899</v>
      </c>
      <c r="BB11" s="17"/>
      <c r="BC11" s="17">
        <v>0.13604873452612401</v>
      </c>
      <c r="BD11" s="17"/>
      <c r="BE11" s="17">
        <v>0.11333492205516001</v>
      </c>
      <c r="BF11" s="17">
        <v>0.14458388302070799</v>
      </c>
      <c r="BG11" s="17">
        <v>0.12826346953169901</v>
      </c>
      <c r="BH11" s="17">
        <v>0.13293924251997899</v>
      </c>
      <c r="BI11" s="17"/>
      <c r="BJ11" s="17">
        <v>0.12627035228707101</v>
      </c>
      <c r="BK11" s="17"/>
      <c r="BL11" s="17">
        <v>0.13290190273781799</v>
      </c>
      <c r="BM11" s="17"/>
      <c r="BN11" s="17">
        <v>0.15364372659653699</v>
      </c>
      <c r="BO11" s="17"/>
      <c r="BP11" s="17">
        <v>0.123852158939506</v>
      </c>
      <c r="BQ11" s="17">
        <v>0.13877922363270001</v>
      </c>
    </row>
    <row r="12" spans="2:69" ht="29" x14ac:dyDescent="0.35">
      <c r="B12" s="18" t="s">
        <v>509</v>
      </c>
      <c r="C12" s="17">
        <v>0.117486990127247</v>
      </c>
      <c r="D12" s="17">
        <v>0.13751028423137901</v>
      </c>
      <c r="E12" s="17">
        <v>0.100624750930483</v>
      </c>
      <c r="F12" s="17"/>
      <c r="G12" s="17">
        <v>0.120055929585817</v>
      </c>
      <c r="H12" s="17">
        <v>0.13759449482039701</v>
      </c>
      <c r="I12" s="17">
        <v>0.145359049019987</v>
      </c>
      <c r="J12" s="17">
        <v>8.8446945107174699E-2</v>
      </c>
      <c r="K12" s="17">
        <v>5.9398078637642897E-2</v>
      </c>
      <c r="L12" s="17"/>
      <c r="M12" s="17">
        <v>0.112639728193351</v>
      </c>
      <c r="N12" s="17">
        <v>0.112572672922852</v>
      </c>
      <c r="O12" s="17">
        <v>0.11955985186132299</v>
      </c>
      <c r="P12" s="17">
        <v>0.101745991015632</v>
      </c>
      <c r="Q12" s="17">
        <v>0.142128167293809</v>
      </c>
      <c r="R12" s="17"/>
      <c r="S12" s="17">
        <v>9.7474765555703793E-2</v>
      </c>
      <c r="T12" s="17">
        <v>0.104566154236133</v>
      </c>
      <c r="U12" s="17">
        <v>0.118784243232345</v>
      </c>
      <c r="V12" s="17">
        <v>0.12811906793030001</v>
      </c>
      <c r="W12" s="17"/>
      <c r="X12" s="17">
        <v>0.118653073143679</v>
      </c>
      <c r="Y12" s="17">
        <v>0.14084982196606399</v>
      </c>
      <c r="Z12" s="17">
        <v>8.0638619197238304E-2</v>
      </c>
      <c r="AA12" s="17"/>
      <c r="AB12" s="17">
        <v>0.12715206113607699</v>
      </c>
      <c r="AC12" s="17">
        <v>9.7618677899496895E-2</v>
      </c>
      <c r="AD12" s="17"/>
      <c r="AE12" s="17">
        <v>0.10444697857273801</v>
      </c>
      <c r="AF12" s="17">
        <v>0.119421730112069</v>
      </c>
      <c r="AG12" s="17"/>
      <c r="AH12" s="17">
        <v>0.12011896216081699</v>
      </c>
      <c r="AI12" s="17">
        <v>0.12521505314167</v>
      </c>
      <c r="AJ12" s="17"/>
      <c r="AK12" s="17">
        <v>0.11435819687542401</v>
      </c>
      <c r="AL12" s="17">
        <v>0.110854241488422</v>
      </c>
      <c r="AM12" s="17">
        <v>0.11016421450916</v>
      </c>
      <c r="AN12" s="17">
        <v>0.13320160945088999</v>
      </c>
      <c r="AO12" s="17">
        <v>0.14536111954713199</v>
      </c>
      <c r="AP12" s="17"/>
      <c r="AQ12" s="17">
        <v>0.168423526817714</v>
      </c>
      <c r="AR12" s="17">
        <v>0.103552986614852</v>
      </c>
      <c r="AS12" s="17"/>
      <c r="AT12" s="17">
        <v>0.147494214860168</v>
      </c>
      <c r="AU12" s="17">
        <v>0.102642896382766</v>
      </c>
      <c r="AV12" s="17"/>
      <c r="AW12" s="17">
        <v>0.10988657750602</v>
      </c>
      <c r="AX12" s="17">
        <v>0.12720237622195901</v>
      </c>
      <c r="AY12" s="17">
        <v>8.0128893239181806E-2</v>
      </c>
      <c r="AZ12" s="17">
        <v>0.15530542908478401</v>
      </c>
      <c r="BA12" s="17">
        <v>0.13102613297465901</v>
      </c>
      <c r="BB12" s="17"/>
      <c r="BC12" s="17">
        <v>0.10421628804310699</v>
      </c>
      <c r="BD12" s="17"/>
      <c r="BE12" s="17">
        <v>0.13292929360845601</v>
      </c>
      <c r="BF12" s="17">
        <v>6.2868610125843494E-2</v>
      </c>
      <c r="BG12" s="17">
        <v>0.14598067925946001</v>
      </c>
      <c r="BH12" s="17">
        <v>9.6038832319738504E-2</v>
      </c>
      <c r="BI12" s="17"/>
      <c r="BJ12" s="17">
        <v>0.11856708582468301</v>
      </c>
      <c r="BK12" s="17"/>
      <c r="BL12" s="17">
        <v>0.12029896210030799</v>
      </c>
      <c r="BM12" s="17"/>
      <c r="BN12" s="17">
        <v>0.12330740010397</v>
      </c>
      <c r="BO12" s="17"/>
      <c r="BP12" s="17">
        <v>0.12144000233855</v>
      </c>
      <c r="BQ12" s="17">
        <v>0.111713104594389</v>
      </c>
    </row>
    <row r="13" spans="2:69" ht="29" x14ac:dyDescent="0.35">
      <c r="B13" s="18" t="s">
        <v>510</v>
      </c>
      <c r="C13" s="17">
        <v>6.9957545702446097E-2</v>
      </c>
      <c r="D13" s="17">
        <v>8.1147947625630198E-2</v>
      </c>
      <c r="E13" s="17">
        <v>6.0541910578206799E-2</v>
      </c>
      <c r="F13" s="17"/>
      <c r="G13" s="17">
        <v>7.0758414124055299E-2</v>
      </c>
      <c r="H13" s="17">
        <v>7.6527381824569807E-2</v>
      </c>
      <c r="I13" s="17">
        <v>4.69942778636743E-2</v>
      </c>
      <c r="J13" s="17">
        <v>0.102526019332732</v>
      </c>
      <c r="K13" s="17">
        <v>6.0094361864854298E-2</v>
      </c>
      <c r="L13" s="17"/>
      <c r="M13" s="17">
        <v>7.2160686437093002E-2</v>
      </c>
      <c r="N13" s="17">
        <v>6.7567363517329102E-2</v>
      </c>
      <c r="O13" s="17">
        <v>8.1105046833303496E-2</v>
      </c>
      <c r="P13" s="17">
        <v>7.8825647943838104E-2</v>
      </c>
      <c r="Q13" s="17">
        <v>5.39052768324099E-2</v>
      </c>
      <c r="R13" s="17"/>
      <c r="S13" s="17">
        <v>6.19708075020153E-2</v>
      </c>
      <c r="T13" s="17">
        <v>6.9903261943430703E-2</v>
      </c>
      <c r="U13" s="17">
        <v>6.9632749987863604E-2</v>
      </c>
      <c r="V13" s="17">
        <v>7.4051206843384607E-2</v>
      </c>
      <c r="W13" s="17"/>
      <c r="X13" s="17">
        <v>7.01410857756294E-2</v>
      </c>
      <c r="Y13" s="17">
        <v>9.1287832562094301E-2</v>
      </c>
      <c r="Z13" s="17">
        <v>4.2766472955434003E-2</v>
      </c>
      <c r="AA13" s="17"/>
      <c r="AB13" s="17">
        <v>6.9468083666119201E-2</v>
      </c>
      <c r="AC13" s="17">
        <v>7.09637239863396E-2</v>
      </c>
      <c r="AD13" s="17"/>
      <c r="AE13" s="17">
        <v>7.2955023531894203E-2</v>
      </c>
      <c r="AF13" s="17">
        <v>6.94033162850866E-2</v>
      </c>
      <c r="AG13" s="17"/>
      <c r="AH13" s="17">
        <v>7.65212451568099E-2</v>
      </c>
      <c r="AI13" s="17">
        <v>5.8281236733746099E-2</v>
      </c>
      <c r="AJ13" s="17"/>
      <c r="AK13" s="17">
        <v>2.2843268300416698E-2</v>
      </c>
      <c r="AL13" s="17">
        <v>7.8907105750665493E-2</v>
      </c>
      <c r="AM13" s="17">
        <v>8.5655873268796506E-2</v>
      </c>
      <c r="AN13" s="17">
        <v>6.5019275712269495E-2</v>
      </c>
      <c r="AO13" s="17">
        <v>3.9946655666463798E-2</v>
      </c>
      <c r="AP13" s="17"/>
      <c r="AQ13" s="17">
        <v>7.3355400324460404E-2</v>
      </c>
      <c r="AR13" s="17">
        <v>6.9028041631027395E-2</v>
      </c>
      <c r="AS13" s="17"/>
      <c r="AT13" s="17">
        <v>8.46147756651289E-2</v>
      </c>
      <c r="AU13" s="17">
        <v>6.5095979707931406E-2</v>
      </c>
      <c r="AV13" s="17"/>
      <c r="AW13" s="17">
        <v>0.101886439858712</v>
      </c>
      <c r="AX13" s="17">
        <v>7.0883886754193201E-2</v>
      </c>
      <c r="AY13" s="17">
        <v>4.71342969121347E-2</v>
      </c>
      <c r="AZ13" s="17">
        <v>8.8696450988619502E-2</v>
      </c>
      <c r="BA13" s="17">
        <v>7.33313847303462E-2</v>
      </c>
      <c r="BB13" s="17"/>
      <c r="BC13" s="17">
        <v>5.2530071817831099E-2</v>
      </c>
      <c r="BD13" s="17"/>
      <c r="BE13" s="17">
        <v>8.2633245553730694E-2</v>
      </c>
      <c r="BF13" s="17">
        <v>3.99649514090036E-2</v>
      </c>
      <c r="BG13" s="17">
        <v>7.1027200984873001E-2</v>
      </c>
      <c r="BH13" s="17">
        <v>6.2673523908659795E-2</v>
      </c>
      <c r="BI13" s="17"/>
      <c r="BJ13" s="17">
        <v>7.1315734915027199E-2</v>
      </c>
      <c r="BK13" s="17"/>
      <c r="BL13" s="17">
        <v>7.5382818527922502E-2</v>
      </c>
      <c r="BM13" s="17"/>
      <c r="BN13" s="17">
        <v>6.8800520304393098E-2</v>
      </c>
      <c r="BO13" s="17"/>
      <c r="BP13" s="17">
        <v>6.0965573951810501E-2</v>
      </c>
      <c r="BQ13" s="17">
        <v>0.112423759178199</v>
      </c>
    </row>
    <row r="14" spans="2:69" x14ac:dyDescent="0.35">
      <c r="B14" s="18" t="s">
        <v>141</v>
      </c>
      <c r="C14" s="19">
        <v>6.7241308276858203E-2</v>
      </c>
      <c r="D14" s="19">
        <v>5.2052841139398398E-2</v>
      </c>
      <c r="E14" s="19">
        <v>8.0328528426377305E-2</v>
      </c>
      <c r="F14" s="19"/>
      <c r="G14" s="19">
        <v>8.1423436514614395E-2</v>
      </c>
      <c r="H14" s="19">
        <v>7.7525299927221694E-2</v>
      </c>
      <c r="I14" s="19">
        <v>5.2381131348703203E-2</v>
      </c>
      <c r="J14" s="19">
        <v>6.3767652321813501E-2</v>
      </c>
      <c r="K14" s="19">
        <v>4.7860940150172199E-2</v>
      </c>
      <c r="L14" s="19"/>
      <c r="M14" s="19">
        <v>9.5140190628005897E-2</v>
      </c>
      <c r="N14" s="19">
        <v>4.6049804954118E-2</v>
      </c>
      <c r="O14" s="19">
        <v>8.9138403155153201E-2</v>
      </c>
      <c r="P14" s="19">
        <v>5.5173199045116202E-2</v>
      </c>
      <c r="Q14" s="19">
        <v>8.6301535985486094E-2</v>
      </c>
      <c r="R14" s="19"/>
      <c r="S14" s="19">
        <v>7.6921835473888006E-2</v>
      </c>
      <c r="T14" s="19">
        <v>5.3039768426845803E-2</v>
      </c>
      <c r="U14" s="19">
        <v>5.7043534869195403E-2</v>
      </c>
      <c r="V14" s="19">
        <v>3.9075032234641899E-2</v>
      </c>
      <c r="W14" s="19"/>
      <c r="X14" s="19">
        <v>7.3603591761574202E-2</v>
      </c>
      <c r="Y14" s="19">
        <v>4.9800403603334202E-2</v>
      </c>
      <c r="Z14" s="19">
        <v>4.1789771450572298E-2</v>
      </c>
      <c r="AA14" s="19"/>
      <c r="AB14" s="19">
        <v>6.6666762740166099E-2</v>
      </c>
      <c r="AC14" s="19">
        <v>6.8422391178539196E-2</v>
      </c>
      <c r="AD14" s="19"/>
      <c r="AE14" s="19">
        <v>6.85033419815992E-2</v>
      </c>
      <c r="AF14" s="19">
        <v>6.7039091491863198E-2</v>
      </c>
      <c r="AG14" s="19"/>
      <c r="AH14" s="19">
        <v>7.8012136735698803E-2</v>
      </c>
      <c r="AI14" s="19">
        <v>3.9447799478869797E-2</v>
      </c>
      <c r="AJ14" s="19"/>
      <c r="AK14" s="19">
        <v>6.3683441302096605E-2</v>
      </c>
      <c r="AL14" s="19">
        <v>9.2934010047759197E-2</v>
      </c>
      <c r="AM14" s="19">
        <v>5.6476453711647098E-2</v>
      </c>
      <c r="AN14" s="19">
        <v>4.8646957297830203E-2</v>
      </c>
      <c r="AO14" s="19">
        <v>6.6078937070888993E-2</v>
      </c>
      <c r="AP14" s="19"/>
      <c r="AQ14" s="19">
        <v>7.8020452975221699E-2</v>
      </c>
      <c r="AR14" s="19">
        <v>6.4292606817229397E-2</v>
      </c>
      <c r="AS14" s="19"/>
      <c r="AT14" s="19">
        <v>9.1579614646520105E-2</v>
      </c>
      <c r="AU14" s="19">
        <v>5.3701813116886099E-2</v>
      </c>
      <c r="AV14" s="19"/>
      <c r="AW14" s="19">
        <v>0.107025192247773</v>
      </c>
      <c r="AX14" s="19">
        <v>5.5254383097904002E-2</v>
      </c>
      <c r="AY14" s="19">
        <v>7.5067608244657705E-2</v>
      </c>
      <c r="AZ14" s="19">
        <v>6.7080389698693205E-2</v>
      </c>
      <c r="BA14" s="19">
        <v>6.2962725395831698E-2</v>
      </c>
      <c r="BB14" s="19"/>
      <c r="BC14" s="19">
        <v>4.4213444653714101E-2</v>
      </c>
      <c r="BD14" s="19"/>
      <c r="BE14" s="19">
        <v>5.6402871156938802E-2</v>
      </c>
      <c r="BF14" s="19">
        <v>4.3026809714968403E-2</v>
      </c>
      <c r="BG14" s="19">
        <v>6.0478109935338802E-2</v>
      </c>
      <c r="BH14" s="19">
        <v>5.0159709056635499E-2</v>
      </c>
      <c r="BI14" s="19"/>
      <c r="BJ14" s="19">
        <v>6.9841560091953997E-2</v>
      </c>
      <c r="BK14" s="19"/>
      <c r="BL14" s="19">
        <v>5.5703984500761201E-2</v>
      </c>
      <c r="BM14" s="19"/>
      <c r="BN14" s="19">
        <v>7.6639898065138906E-2</v>
      </c>
      <c r="BO14" s="19"/>
      <c r="BP14" s="19">
        <v>7.0738180407300594E-2</v>
      </c>
      <c r="BQ14" s="19">
        <v>4.34733213457675E-2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555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506</v>
      </c>
      <c r="C9" s="17">
        <v>7.9682945505935701E-2</v>
      </c>
      <c r="D9" s="17">
        <v>5.6821349638359699E-2</v>
      </c>
      <c r="E9" s="17">
        <v>9.7444409948741706E-2</v>
      </c>
      <c r="F9" s="17"/>
      <c r="G9" s="17">
        <v>6.61307471310979E-2</v>
      </c>
      <c r="H9" s="17">
        <v>6.6876973786339194E-2</v>
      </c>
      <c r="I9" s="17">
        <v>0.107602430285654</v>
      </c>
      <c r="J9" s="17">
        <v>7.6868837447008606E-2</v>
      </c>
      <c r="K9" s="17">
        <v>8.7118608392171698E-2</v>
      </c>
      <c r="L9" s="17"/>
      <c r="M9" s="17">
        <v>5.4716833381060398E-2</v>
      </c>
      <c r="N9" s="17">
        <v>7.8402626292512406E-2</v>
      </c>
      <c r="O9" s="17">
        <v>6.8905070179649502E-2</v>
      </c>
      <c r="P9" s="17">
        <v>0.101411706490873</v>
      </c>
      <c r="Q9" s="17">
        <v>9.0806676953122098E-2</v>
      </c>
      <c r="R9" s="17"/>
      <c r="S9" s="17">
        <v>0.109138621507025</v>
      </c>
      <c r="T9" s="17">
        <v>6.3569033327301697E-2</v>
      </c>
      <c r="U9" s="17">
        <v>5.9452738125801097E-2</v>
      </c>
      <c r="V9" s="17">
        <v>7.4591399002562606E-2</v>
      </c>
      <c r="W9" s="17"/>
      <c r="X9" s="17">
        <v>7.5086561898808399E-2</v>
      </c>
      <c r="Y9" s="17">
        <v>6.2340970401297699E-2</v>
      </c>
      <c r="Z9" s="17">
        <v>0.13435272625067801</v>
      </c>
      <c r="AA9" s="17"/>
      <c r="AB9" s="17">
        <v>7.3903157376120104E-2</v>
      </c>
      <c r="AC9" s="17">
        <v>9.1564351764463398E-2</v>
      </c>
      <c r="AD9" s="17"/>
      <c r="AE9" s="17">
        <v>8.0191415194557206E-2</v>
      </c>
      <c r="AF9" s="17">
        <v>7.8820933399747398E-2</v>
      </c>
      <c r="AG9" s="17"/>
      <c r="AH9" s="17">
        <v>6.6986076483091503E-2</v>
      </c>
      <c r="AI9" s="17">
        <v>0.15032300757157299</v>
      </c>
      <c r="AJ9" s="17"/>
      <c r="AK9" s="17">
        <v>0.12432706499902101</v>
      </c>
      <c r="AL9" s="17">
        <v>4.6453420696440199E-2</v>
      </c>
      <c r="AM9" s="17">
        <v>9.1939024543607001E-2</v>
      </c>
      <c r="AN9" s="17">
        <v>9.6548205575032006E-2</v>
      </c>
      <c r="AO9" s="17">
        <v>5.0385997135607798E-2</v>
      </c>
      <c r="AP9" s="17"/>
      <c r="AQ9" s="17">
        <v>8.23051342063576E-2</v>
      </c>
      <c r="AR9" s="17">
        <v>7.8965629627475498E-2</v>
      </c>
      <c r="AS9" s="17"/>
      <c r="AT9" s="17">
        <v>7.0879362836282503E-2</v>
      </c>
      <c r="AU9" s="17">
        <v>8.5153342135628002E-2</v>
      </c>
      <c r="AV9" s="17"/>
      <c r="AW9" s="17">
        <v>9.4706186031865994E-2</v>
      </c>
      <c r="AX9" s="17">
        <v>6.43580278769912E-2</v>
      </c>
      <c r="AY9" s="17">
        <v>0.106846063272452</v>
      </c>
      <c r="AZ9" s="17">
        <v>9.2267838145492206E-2</v>
      </c>
      <c r="BA9" s="17">
        <v>6.8831438452230206E-2</v>
      </c>
      <c r="BB9" s="17"/>
      <c r="BC9" s="17">
        <v>7.5417396528888E-2</v>
      </c>
      <c r="BD9" s="17"/>
      <c r="BE9" s="17">
        <v>6.6622014794916598E-2</v>
      </c>
      <c r="BF9" s="17">
        <v>0.121804700920669</v>
      </c>
      <c r="BG9" s="17">
        <v>7.4022757797952504E-2</v>
      </c>
      <c r="BH9" s="17">
        <v>6.7796512989387797E-2</v>
      </c>
      <c r="BI9" s="17"/>
      <c r="BJ9" s="17">
        <v>7.1917784721166597E-2</v>
      </c>
      <c r="BK9" s="17"/>
      <c r="BL9" s="17">
        <v>6.6898990439049594E-2</v>
      </c>
      <c r="BM9" s="17"/>
      <c r="BN9" s="17">
        <v>7.9107346350074895E-2</v>
      </c>
      <c r="BO9" s="17"/>
      <c r="BP9" s="17">
        <v>7.6937051665105199E-2</v>
      </c>
      <c r="BQ9" s="17">
        <v>8.4576087933428898E-2</v>
      </c>
    </row>
    <row r="10" spans="2:69" ht="29" x14ac:dyDescent="0.35">
      <c r="B10" s="18" t="s">
        <v>507</v>
      </c>
      <c r="C10" s="17">
        <v>0.20527430403216801</v>
      </c>
      <c r="D10" s="17">
        <v>0.215008574621044</v>
      </c>
      <c r="E10" s="17">
        <v>0.19735775661979801</v>
      </c>
      <c r="F10" s="17"/>
      <c r="G10" s="17">
        <v>0.21725352333359599</v>
      </c>
      <c r="H10" s="17">
        <v>0.17356033610583599</v>
      </c>
      <c r="I10" s="17">
        <v>0.160138726447493</v>
      </c>
      <c r="J10" s="17">
        <v>0.235941530495966</v>
      </c>
      <c r="K10" s="17">
        <v>0.28199251722968099</v>
      </c>
      <c r="L10" s="17"/>
      <c r="M10" s="17">
        <v>0.24528450561527701</v>
      </c>
      <c r="N10" s="17">
        <v>0.20573691525834201</v>
      </c>
      <c r="O10" s="17">
        <v>0.198390408040758</v>
      </c>
      <c r="P10" s="17">
        <v>0.228537452431685</v>
      </c>
      <c r="Q10" s="17">
        <v>0.17195804706280099</v>
      </c>
      <c r="R10" s="17"/>
      <c r="S10" s="17">
        <v>0.22303874233985399</v>
      </c>
      <c r="T10" s="17">
        <v>0.193986036838666</v>
      </c>
      <c r="U10" s="17">
        <v>0.22912621409021</v>
      </c>
      <c r="V10" s="17">
        <v>0.197566399657435</v>
      </c>
      <c r="W10" s="17"/>
      <c r="X10" s="17">
        <v>0.202216971773579</v>
      </c>
      <c r="Y10" s="17">
        <v>0.16685433927393201</v>
      </c>
      <c r="Z10" s="17">
        <v>0.27421633120491401</v>
      </c>
      <c r="AA10" s="17"/>
      <c r="AB10" s="17">
        <v>0.197174450923845</v>
      </c>
      <c r="AC10" s="17">
        <v>0.22192502604011499</v>
      </c>
      <c r="AD10" s="17"/>
      <c r="AE10" s="17">
        <v>0.26879596962528601</v>
      </c>
      <c r="AF10" s="17">
        <v>0.19247695605076701</v>
      </c>
      <c r="AG10" s="17"/>
      <c r="AH10" s="17">
        <v>0.19422476852151299</v>
      </c>
      <c r="AI10" s="17">
        <v>0.191133099638015</v>
      </c>
      <c r="AJ10" s="17"/>
      <c r="AK10" s="17">
        <v>0.239149120252766</v>
      </c>
      <c r="AL10" s="17">
        <v>0.20512915688393299</v>
      </c>
      <c r="AM10" s="17">
        <v>0.19653510277852801</v>
      </c>
      <c r="AN10" s="17">
        <v>0.20354615002725701</v>
      </c>
      <c r="AO10" s="17">
        <v>0.20351905802266501</v>
      </c>
      <c r="AP10" s="17"/>
      <c r="AQ10" s="17">
        <v>0.17219555210213999</v>
      </c>
      <c r="AR10" s="17">
        <v>0.214323200473236</v>
      </c>
      <c r="AS10" s="17"/>
      <c r="AT10" s="17">
        <v>0.19898550556340799</v>
      </c>
      <c r="AU10" s="17">
        <v>0.208722267752733</v>
      </c>
      <c r="AV10" s="17"/>
      <c r="AW10" s="17">
        <v>0.18301242270000401</v>
      </c>
      <c r="AX10" s="17">
        <v>0.18172829951171901</v>
      </c>
      <c r="AY10" s="17">
        <v>0.26541646708523903</v>
      </c>
      <c r="AZ10" s="17">
        <v>0.21841762050945199</v>
      </c>
      <c r="BA10" s="17">
        <v>0.21053243414495501</v>
      </c>
      <c r="BB10" s="17"/>
      <c r="BC10" s="17">
        <v>0.212507320322702</v>
      </c>
      <c r="BD10" s="17"/>
      <c r="BE10" s="17">
        <v>0.16916251631669499</v>
      </c>
      <c r="BF10" s="17">
        <v>0.320845821641636</v>
      </c>
      <c r="BG10" s="17">
        <v>0.241442407292418</v>
      </c>
      <c r="BH10" s="17">
        <v>0.192485538998794</v>
      </c>
      <c r="BI10" s="17"/>
      <c r="BJ10" s="17">
        <v>0.19969850534238001</v>
      </c>
      <c r="BK10" s="17"/>
      <c r="BL10" s="17">
        <v>0.19085830760508701</v>
      </c>
      <c r="BM10" s="17"/>
      <c r="BN10" s="17">
        <v>0.178308813755199</v>
      </c>
      <c r="BO10" s="17"/>
      <c r="BP10" s="17">
        <v>0.203619930630389</v>
      </c>
      <c r="BQ10" s="17">
        <v>0.22879114727432001</v>
      </c>
    </row>
    <row r="11" spans="2:69" ht="29" x14ac:dyDescent="0.35">
      <c r="B11" s="18" t="s">
        <v>508</v>
      </c>
      <c r="C11" s="17">
        <v>0.243341918064858</v>
      </c>
      <c r="D11" s="17">
        <v>0.26856863751369398</v>
      </c>
      <c r="E11" s="17">
        <v>0.22227849557602</v>
      </c>
      <c r="F11" s="17"/>
      <c r="G11" s="17">
        <v>0.18966137622753701</v>
      </c>
      <c r="H11" s="17">
        <v>0.27609121506409301</v>
      </c>
      <c r="I11" s="17">
        <v>0.27950064006495701</v>
      </c>
      <c r="J11" s="17">
        <v>0.22817591144789801</v>
      </c>
      <c r="K11" s="17">
        <v>0.24929024431283001</v>
      </c>
      <c r="L11" s="17"/>
      <c r="M11" s="17">
        <v>0.19722005102371201</v>
      </c>
      <c r="N11" s="17">
        <v>0.26401522129556398</v>
      </c>
      <c r="O11" s="17">
        <v>0.24258089755605899</v>
      </c>
      <c r="P11" s="17">
        <v>0.20758108753473101</v>
      </c>
      <c r="Q11" s="17">
        <v>0.24952472472186199</v>
      </c>
      <c r="R11" s="17"/>
      <c r="S11" s="17">
        <v>0.195456292885205</v>
      </c>
      <c r="T11" s="17">
        <v>0.238194564543357</v>
      </c>
      <c r="U11" s="17">
        <v>0.29475361475895401</v>
      </c>
      <c r="V11" s="17">
        <v>0.299379041022651</v>
      </c>
      <c r="W11" s="17"/>
      <c r="X11" s="17">
        <v>0.25337636611048098</v>
      </c>
      <c r="Y11" s="17">
        <v>0.21095948464514599</v>
      </c>
      <c r="Z11" s="17">
        <v>0.20910770521452801</v>
      </c>
      <c r="AA11" s="17"/>
      <c r="AB11" s="17">
        <v>0.24236740032074</v>
      </c>
      <c r="AC11" s="17">
        <v>0.24534521662251299</v>
      </c>
      <c r="AD11" s="17"/>
      <c r="AE11" s="17">
        <v>0.20888054904984399</v>
      </c>
      <c r="AF11" s="17">
        <v>0.25057688468136202</v>
      </c>
      <c r="AG11" s="17"/>
      <c r="AH11" s="17">
        <v>0.24429972563736599</v>
      </c>
      <c r="AI11" s="17">
        <v>0.24391892292842399</v>
      </c>
      <c r="AJ11" s="17"/>
      <c r="AK11" s="17">
        <v>0.258048734046952</v>
      </c>
      <c r="AL11" s="17">
        <v>0.219023396666613</v>
      </c>
      <c r="AM11" s="17">
        <v>0.25439629768392602</v>
      </c>
      <c r="AN11" s="17">
        <v>0.198801169225511</v>
      </c>
      <c r="AO11" s="17">
        <v>0.35945506466570698</v>
      </c>
      <c r="AP11" s="17"/>
      <c r="AQ11" s="17">
        <v>0.25103394886679298</v>
      </c>
      <c r="AR11" s="17">
        <v>0.241237715636198</v>
      </c>
      <c r="AS11" s="17"/>
      <c r="AT11" s="17">
        <v>0.22906277455971999</v>
      </c>
      <c r="AU11" s="17">
        <v>0.24897176655811201</v>
      </c>
      <c r="AV11" s="17"/>
      <c r="AW11" s="17">
        <v>0.22355925659123699</v>
      </c>
      <c r="AX11" s="17">
        <v>0.225043416632182</v>
      </c>
      <c r="AY11" s="17">
        <v>0.27894797745356098</v>
      </c>
      <c r="AZ11" s="17">
        <v>0.26597757733007399</v>
      </c>
      <c r="BA11" s="17">
        <v>0.19959506090702001</v>
      </c>
      <c r="BB11" s="17"/>
      <c r="BC11" s="17">
        <v>0.22007030090256699</v>
      </c>
      <c r="BD11" s="17"/>
      <c r="BE11" s="17">
        <v>0.22970216566415599</v>
      </c>
      <c r="BF11" s="17">
        <v>0.27741578054974703</v>
      </c>
      <c r="BG11" s="17">
        <v>0.28052898586979302</v>
      </c>
      <c r="BH11" s="17">
        <v>0.22467710777872099</v>
      </c>
      <c r="BI11" s="17"/>
      <c r="BJ11" s="17">
        <v>0.24692115600591399</v>
      </c>
      <c r="BK11" s="17"/>
      <c r="BL11" s="17">
        <v>0.25319125534103598</v>
      </c>
      <c r="BM11" s="17"/>
      <c r="BN11" s="17">
        <v>0.28833864293679101</v>
      </c>
      <c r="BO11" s="17"/>
      <c r="BP11" s="17">
        <v>0.24289443624889601</v>
      </c>
      <c r="BQ11" s="17">
        <v>0.25299048310276401</v>
      </c>
    </row>
    <row r="12" spans="2:69" ht="29" x14ac:dyDescent="0.35">
      <c r="B12" s="18" t="s">
        <v>509</v>
      </c>
      <c r="C12" s="17">
        <v>0.30713741534219802</v>
      </c>
      <c r="D12" s="17">
        <v>0.30647666623087499</v>
      </c>
      <c r="E12" s="17">
        <v>0.30828369690475299</v>
      </c>
      <c r="F12" s="17"/>
      <c r="G12" s="17">
        <v>0.32704930033332402</v>
      </c>
      <c r="H12" s="17">
        <v>0.305275522095454</v>
      </c>
      <c r="I12" s="17">
        <v>0.32588233628302998</v>
      </c>
      <c r="J12" s="17">
        <v>0.285111216229606</v>
      </c>
      <c r="K12" s="17">
        <v>0.261461781857519</v>
      </c>
      <c r="L12" s="17"/>
      <c r="M12" s="17">
        <v>0.30982833398944098</v>
      </c>
      <c r="N12" s="17">
        <v>0.28922130610169899</v>
      </c>
      <c r="O12" s="17">
        <v>0.35745342402130598</v>
      </c>
      <c r="P12" s="17">
        <v>0.29285977168433802</v>
      </c>
      <c r="Q12" s="17">
        <v>0.30002353200816601</v>
      </c>
      <c r="R12" s="17"/>
      <c r="S12" s="17">
        <v>0.28207742263510499</v>
      </c>
      <c r="T12" s="17">
        <v>0.31435362180146198</v>
      </c>
      <c r="U12" s="17">
        <v>0.311075684856988</v>
      </c>
      <c r="V12" s="17">
        <v>0.30276709234225602</v>
      </c>
      <c r="W12" s="17"/>
      <c r="X12" s="17">
        <v>0.29883623906663498</v>
      </c>
      <c r="Y12" s="17">
        <v>0.41081620224413401</v>
      </c>
      <c r="Z12" s="17">
        <v>0.24228634227617801</v>
      </c>
      <c r="AA12" s="17"/>
      <c r="AB12" s="17">
        <v>0.32233033812703699</v>
      </c>
      <c r="AC12" s="17">
        <v>0.27590559787644903</v>
      </c>
      <c r="AD12" s="17"/>
      <c r="AE12" s="17">
        <v>0.29975535518855401</v>
      </c>
      <c r="AF12" s="17">
        <v>0.308897331522341</v>
      </c>
      <c r="AG12" s="17"/>
      <c r="AH12" s="17">
        <v>0.32374790318746599</v>
      </c>
      <c r="AI12" s="17">
        <v>0.233840136142904</v>
      </c>
      <c r="AJ12" s="17"/>
      <c r="AK12" s="17">
        <v>0.24469585201076</v>
      </c>
      <c r="AL12" s="17">
        <v>0.31518918991809303</v>
      </c>
      <c r="AM12" s="17">
        <v>0.31619681520045501</v>
      </c>
      <c r="AN12" s="17">
        <v>0.36694293480294099</v>
      </c>
      <c r="AO12" s="17">
        <v>0.191286741345365</v>
      </c>
      <c r="AP12" s="17"/>
      <c r="AQ12" s="17">
        <v>0.33835708297943601</v>
      </c>
      <c r="AR12" s="17">
        <v>0.29859708286618802</v>
      </c>
      <c r="AS12" s="17"/>
      <c r="AT12" s="17">
        <v>0.31565310118423201</v>
      </c>
      <c r="AU12" s="17">
        <v>0.30162471735837598</v>
      </c>
      <c r="AV12" s="17"/>
      <c r="AW12" s="17">
        <v>0.33683724942846999</v>
      </c>
      <c r="AX12" s="17">
        <v>0.35140368004894801</v>
      </c>
      <c r="AY12" s="17">
        <v>0.22595611825107201</v>
      </c>
      <c r="AZ12" s="17">
        <v>0.242825798343553</v>
      </c>
      <c r="BA12" s="17">
        <v>0.39819024514671197</v>
      </c>
      <c r="BB12" s="17"/>
      <c r="BC12" s="17">
        <v>0.35907846711747698</v>
      </c>
      <c r="BD12" s="17"/>
      <c r="BE12" s="17">
        <v>0.350958785438646</v>
      </c>
      <c r="BF12" s="17">
        <v>0.17750260957094499</v>
      </c>
      <c r="BG12" s="17">
        <v>0.25148498621653997</v>
      </c>
      <c r="BH12" s="17">
        <v>0.38379392505860199</v>
      </c>
      <c r="BI12" s="17"/>
      <c r="BJ12" s="17">
        <v>0.31269480666277299</v>
      </c>
      <c r="BK12" s="17"/>
      <c r="BL12" s="17">
        <v>0.32209298377455398</v>
      </c>
      <c r="BM12" s="17"/>
      <c r="BN12" s="17">
        <v>0.30441121321369402</v>
      </c>
      <c r="BO12" s="17"/>
      <c r="BP12" s="17">
        <v>0.31793268624518001</v>
      </c>
      <c r="BQ12" s="17">
        <v>0.264497620700332</v>
      </c>
    </row>
    <row r="13" spans="2:69" ht="29" x14ac:dyDescent="0.35">
      <c r="B13" s="18" t="s">
        <v>510</v>
      </c>
      <c r="C13" s="17">
        <v>7.5140733106842994E-2</v>
      </c>
      <c r="D13" s="17">
        <v>8.6023885453377899E-2</v>
      </c>
      <c r="E13" s="17">
        <v>6.5997091445310296E-2</v>
      </c>
      <c r="F13" s="17"/>
      <c r="G13" s="17">
        <v>8.6236123319428398E-2</v>
      </c>
      <c r="H13" s="17">
        <v>9.2557503875515298E-2</v>
      </c>
      <c r="I13" s="17">
        <v>4.7135758836460699E-2</v>
      </c>
      <c r="J13" s="17">
        <v>0.104508804086952</v>
      </c>
      <c r="K13" s="17">
        <v>3.6051658339333201E-2</v>
      </c>
      <c r="L13" s="17"/>
      <c r="M13" s="17">
        <v>8.1252873808903295E-2</v>
      </c>
      <c r="N13" s="17">
        <v>7.2170278671774502E-2</v>
      </c>
      <c r="O13" s="17">
        <v>6.0864168503426103E-2</v>
      </c>
      <c r="P13" s="17">
        <v>7.0871114404654004E-2</v>
      </c>
      <c r="Q13" s="17">
        <v>9.9312248776642104E-2</v>
      </c>
      <c r="R13" s="17"/>
      <c r="S13" s="17">
        <v>6.5457472268742906E-2</v>
      </c>
      <c r="T13" s="17">
        <v>7.4313461923987398E-2</v>
      </c>
      <c r="U13" s="17">
        <v>3.8425061757843798E-2</v>
      </c>
      <c r="V13" s="17">
        <v>7.5601474488115397E-2</v>
      </c>
      <c r="W13" s="17"/>
      <c r="X13" s="17">
        <v>7.60158853435942E-2</v>
      </c>
      <c r="Y13" s="17">
        <v>7.9611386597183004E-2</v>
      </c>
      <c r="Z13" s="17">
        <v>6.3315368364224203E-2</v>
      </c>
      <c r="AA13" s="17"/>
      <c r="AB13" s="17">
        <v>7.35187602125838E-2</v>
      </c>
      <c r="AC13" s="17">
        <v>7.8474993544107405E-2</v>
      </c>
      <c r="AD13" s="17"/>
      <c r="AE13" s="17">
        <v>7.0467186750166194E-2</v>
      </c>
      <c r="AF13" s="17">
        <v>7.6156634679312399E-2</v>
      </c>
      <c r="AG13" s="17"/>
      <c r="AH13" s="17">
        <v>7.2977293456846004E-2</v>
      </c>
      <c r="AI13" s="17">
        <v>9.2706501672641106E-2</v>
      </c>
      <c r="AJ13" s="17"/>
      <c r="AK13" s="17">
        <v>4.3083526580782301E-2</v>
      </c>
      <c r="AL13" s="17">
        <v>8.7251785118066597E-2</v>
      </c>
      <c r="AM13" s="17">
        <v>7.8437351142465903E-2</v>
      </c>
      <c r="AN13" s="17">
        <v>5.6216344560495603E-2</v>
      </c>
      <c r="AO13" s="17">
        <v>9.9517613945356798E-2</v>
      </c>
      <c r="AP13" s="17"/>
      <c r="AQ13" s="17">
        <v>4.53570969479841E-2</v>
      </c>
      <c r="AR13" s="17">
        <v>8.3288230322277501E-2</v>
      </c>
      <c r="AS13" s="17"/>
      <c r="AT13" s="17">
        <v>7.8213740068253004E-2</v>
      </c>
      <c r="AU13" s="17">
        <v>7.5898839773827997E-2</v>
      </c>
      <c r="AV13" s="17"/>
      <c r="AW13" s="17">
        <v>6.4514300233104505E-2</v>
      </c>
      <c r="AX13" s="17">
        <v>8.1968482581350102E-2</v>
      </c>
      <c r="AY13" s="17">
        <v>7.0728991205075503E-2</v>
      </c>
      <c r="AZ13" s="17">
        <v>4.97850339430288E-2</v>
      </c>
      <c r="BA13" s="17">
        <v>5.7702375993706402E-2</v>
      </c>
      <c r="BB13" s="17"/>
      <c r="BC13" s="17">
        <v>7.5156057956335107E-2</v>
      </c>
      <c r="BD13" s="17"/>
      <c r="BE13" s="17">
        <v>8.3204278698826101E-2</v>
      </c>
      <c r="BF13" s="17">
        <v>5.9849032395896E-2</v>
      </c>
      <c r="BG13" s="17">
        <v>5.1246135422233399E-2</v>
      </c>
      <c r="BH13" s="17">
        <v>7.6902568012163497E-2</v>
      </c>
      <c r="BI13" s="17"/>
      <c r="BJ13" s="17">
        <v>7.4423810425052694E-2</v>
      </c>
      <c r="BK13" s="17"/>
      <c r="BL13" s="17">
        <v>8.3819390635101507E-2</v>
      </c>
      <c r="BM13" s="17"/>
      <c r="BN13" s="17">
        <v>6.1180922108705002E-2</v>
      </c>
      <c r="BO13" s="17"/>
      <c r="BP13" s="17">
        <v>7.0590723810977599E-2</v>
      </c>
      <c r="BQ13" s="17">
        <v>8.9470936663737594E-2</v>
      </c>
    </row>
    <row r="14" spans="2:69" x14ac:dyDescent="0.35">
      <c r="B14" s="18" t="s">
        <v>141</v>
      </c>
      <c r="C14" s="19">
        <v>8.9422683947996504E-2</v>
      </c>
      <c r="D14" s="19">
        <v>6.7100886542649701E-2</v>
      </c>
      <c r="E14" s="19">
        <v>0.10863854950537701</v>
      </c>
      <c r="F14" s="19"/>
      <c r="G14" s="19">
        <v>0.113668929655018</v>
      </c>
      <c r="H14" s="19">
        <v>8.5638449072762898E-2</v>
      </c>
      <c r="I14" s="19">
        <v>7.9740108082405295E-2</v>
      </c>
      <c r="J14" s="19">
        <v>6.9393700292569097E-2</v>
      </c>
      <c r="K14" s="19">
        <v>8.4085189868465193E-2</v>
      </c>
      <c r="L14" s="19"/>
      <c r="M14" s="19">
        <v>0.111697402181606</v>
      </c>
      <c r="N14" s="19">
        <v>9.0453652380108204E-2</v>
      </c>
      <c r="O14" s="19">
        <v>7.1806031698800898E-2</v>
      </c>
      <c r="P14" s="19">
        <v>9.8738867453719195E-2</v>
      </c>
      <c r="Q14" s="19">
        <v>8.8374770477405495E-2</v>
      </c>
      <c r="R14" s="19"/>
      <c r="S14" s="19">
        <v>0.124831448364068</v>
      </c>
      <c r="T14" s="19">
        <v>0.115583281565226</v>
      </c>
      <c r="U14" s="19">
        <v>6.7166686410203805E-2</v>
      </c>
      <c r="V14" s="19">
        <v>5.0094593486980199E-2</v>
      </c>
      <c r="W14" s="19"/>
      <c r="X14" s="19">
        <v>9.4467975806902194E-2</v>
      </c>
      <c r="Y14" s="19">
        <v>6.9417616838306398E-2</v>
      </c>
      <c r="Z14" s="19">
        <v>7.6721526689479E-2</v>
      </c>
      <c r="AA14" s="19"/>
      <c r="AB14" s="19">
        <v>9.0705893039674496E-2</v>
      </c>
      <c r="AC14" s="19">
        <v>8.6784814152352494E-2</v>
      </c>
      <c r="AD14" s="19"/>
      <c r="AE14" s="19">
        <v>7.1909524191592203E-2</v>
      </c>
      <c r="AF14" s="19">
        <v>9.3071259666470396E-2</v>
      </c>
      <c r="AG14" s="19"/>
      <c r="AH14" s="19">
        <v>9.7764232713717203E-2</v>
      </c>
      <c r="AI14" s="19">
        <v>8.8078332046442706E-2</v>
      </c>
      <c r="AJ14" s="19"/>
      <c r="AK14" s="19">
        <v>9.0695702109719695E-2</v>
      </c>
      <c r="AL14" s="19">
        <v>0.126953050716854</v>
      </c>
      <c r="AM14" s="19">
        <v>6.2495408651018103E-2</v>
      </c>
      <c r="AN14" s="19">
        <v>7.7945195808762496E-2</v>
      </c>
      <c r="AO14" s="19">
        <v>9.58355248852992E-2</v>
      </c>
      <c r="AP14" s="19"/>
      <c r="AQ14" s="19">
        <v>0.11075118489728999</v>
      </c>
      <c r="AR14" s="19">
        <v>8.35881410746252E-2</v>
      </c>
      <c r="AS14" s="19"/>
      <c r="AT14" s="19">
        <v>0.107205515788105</v>
      </c>
      <c r="AU14" s="19">
        <v>7.9629066421322198E-2</v>
      </c>
      <c r="AV14" s="19"/>
      <c r="AW14" s="19">
        <v>9.7370585015318395E-2</v>
      </c>
      <c r="AX14" s="19">
        <v>9.5498093348810098E-2</v>
      </c>
      <c r="AY14" s="19">
        <v>5.2104382732599999E-2</v>
      </c>
      <c r="AZ14" s="19">
        <v>0.130726131728399</v>
      </c>
      <c r="BA14" s="19">
        <v>6.5148445355376103E-2</v>
      </c>
      <c r="BB14" s="19"/>
      <c r="BC14" s="19">
        <v>5.7770457172031102E-2</v>
      </c>
      <c r="BD14" s="19"/>
      <c r="BE14" s="19">
        <v>0.10035023908676</v>
      </c>
      <c r="BF14" s="19">
        <v>4.2582054921106401E-2</v>
      </c>
      <c r="BG14" s="19">
        <v>0.101274727401063</v>
      </c>
      <c r="BH14" s="19">
        <v>5.4344347162332399E-2</v>
      </c>
      <c r="BI14" s="19"/>
      <c r="BJ14" s="19">
        <v>9.4343936842713805E-2</v>
      </c>
      <c r="BK14" s="19"/>
      <c r="BL14" s="19">
        <v>8.3139072205172193E-2</v>
      </c>
      <c r="BM14" s="19"/>
      <c r="BN14" s="19">
        <v>8.8653061635536407E-2</v>
      </c>
      <c r="BO14" s="19"/>
      <c r="BP14" s="19">
        <v>8.8025171399451596E-2</v>
      </c>
      <c r="BQ14" s="19">
        <v>7.9673724325417694E-2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B2:BQ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556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506</v>
      </c>
      <c r="C9" s="17">
        <v>2.6350783421013699E-2</v>
      </c>
      <c r="D9" s="17">
        <v>3.7079959396306601E-2</v>
      </c>
      <c r="E9" s="17">
        <v>1.7245992490455001E-2</v>
      </c>
      <c r="F9" s="17"/>
      <c r="G9" s="17">
        <v>1.88934998235743E-2</v>
      </c>
      <c r="H9" s="17">
        <v>2.5898716223121801E-2</v>
      </c>
      <c r="I9" s="17">
        <v>4.4459973149934403E-3</v>
      </c>
      <c r="J9" s="17">
        <v>2.6979925183709001E-2</v>
      </c>
      <c r="K9" s="17">
        <v>7.8791154664615295E-2</v>
      </c>
      <c r="L9" s="17"/>
      <c r="M9" s="17">
        <v>0</v>
      </c>
      <c r="N9" s="17">
        <v>1.9488579876220199E-2</v>
      </c>
      <c r="O9" s="17">
        <v>4.5215878133934601E-2</v>
      </c>
      <c r="P9" s="17">
        <v>2.8813957374481398E-2</v>
      </c>
      <c r="Q9" s="17">
        <v>3.2098740837960903E-2</v>
      </c>
      <c r="R9" s="17"/>
      <c r="S9" s="17">
        <v>3.4969032858471798E-2</v>
      </c>
      <c r="T9" s="17">
        <v>2.09118049669282E-2</v>
      </c>
      <c r="U9" s="17">
        <v>2.9643726074450202E-2</v>
      </c>
      <c r="V9" s="17">
        <v>2.44759490774452E-2</v>
      </c>
      <c r="W9" s="17"/>
      <c r="X9" s="17">
        <v>1.70548491727931E-2</v>
      </c>
      <c r="Y9" s="17">
        <v>1.48329421754932E-2</v>
      </c>
      <c r="Z9" s="17">
        <v>0.10837401614940501</v>
      </c>
      <c r="AA9" s="17"/>
      <c r="AB9" s="17">
        <v>1.35451639776446E-2</v>
      </c>
      <c r="AC9" s="17">
        <v>5.26750644468005E-2</v>
      </c>
      <c r="AD9" s="17"/>
      <c r="AE9" s="17">
        <v>1.1626083481880401E-2</v>
      </c>
      <c r="AF9" s="17">
        <v>2.8554329044070299E-2</v>
      </c>
      <c r="AG9" s="17"/>
      <c r="AH9" s="17">
        <v>1.52519872854706E-2</v>
      </c>
      <c r="AI9" s="17">
        <v>1.9391190339577199E-2</v>
      </c>
      <c r="AJ9" s="17"/>
      <c r="AK9" s="17">
        <v>3.1789483007264897E-2</v>
      </c>
      <c r="AL9" s="17">
        <v>3.2196120889184297E-2</v>
      </c>
      <c r="AM9" s="17">
        <v>2.6244436444909001E-2</v>
      </c>
      <c r="AN9" s="17">
        <v>1.6328662623180501E-2</v>
      </c>
      <c r="AO9" s="17">
        <v>1.9591300608145901E-2</v>
      </c>
      <c r="AP9" s="17"/>
      <c r="AQ9" s="17">
        <v>2.04648021496599E-2</v>
      </c>
      <c r="AR9" s="17">
        <v>2.7960929870650301E-2</v>
      </c>
      <c r="AS9" s="17"/>
      <c r="AT9" s="17">
        <v>1.42131850826792E-2</v>
      </c>
      <c r="AU9" s="17">
        <v>3.1827233861421798E-2</v>
      </c>
      <c r="AV9" s="17"/>
      <c r="AW9" s="17">
        <v>2.2123518371710602E-2</v>
      </c>
      <c r="AX9" s="17">
        <v>1.9838845295797901E-2</v>
      </c>
      <c r="AY9" s="17">
        <v>2.6733201930770299E-2</v>
      </c>
      <c r="AZ9" s="17">
        <v>0</v>
      </c>
      <c r="BA9" s="17">
        <v>6.6633243381589893E-2</v>
      </c>
      <c r="BB9" s="17"/>
      <c r="BC9" s="17">
        <v>3.2740456018605202E-2</v>
      </c>
      <c r="BD9" s="17"/>
      <c r="BE9" s="17">
        <v>1.63604776485765E-2</v>
      </c>
      <c r="BF9" s="17">
        <v>4.5033688330383598E-2</v>
      </c>
      <c r="BG9" s="17">
        <v>0</v>
      </c>
      <c r="BH9" s="17">
        <v>4.6490958403682003E-2</v>
      </c>
      <c r="BI9" s="17"/>
      <c r="BJ9" s="17">
        <v>2.2845382953395499E-2</v>
      </c>
      <c r="BK9" s="17"/>
      <c r="BL9" s="17">
        <v>1.9793874641753799E-2</v>
      </c>
      <c r="BM9" s="17"/>
      <c r="BN9" s="17">
        <v>4.4272349023687901E-2</v>
      </c>
      <c r="BO9" s="17"/>
      <c r="BP9" s="17">
        <v>2.82407677276937E-2</v>
      </c>
      <c r="BQ9" s="17">
        <v>1.94025480926871E-2</v>
      </c>
    </row>
    <row r="10" spans="2:69" ht="29" x14ac:dyDescent="0.35">
      <c r="B10" s="18" t="s">
        <v>507</v>
      </c>
      <c r="C10" s="17">
        <v>4.7139356813744801E-2</v>
      </c>
      <c r="D10" s="17">
        <v>4.0918278636932801E-2</v>
      </c>
      <c r="E10" s="17">
        <v>5.2536948187062303E-2</v>
      </c>
      <c r="F10" s="17"/>
      <c r="G10" s="17">
        <v>3.3488274684775103E-2</v>
      </c>
      <c r="H10" s="17">
        <v>2.8398270940605101E-2</v>
      </c>
      <c r="I10" s="17">
        <v>2.1486612999970501E-2</v>
      </c>
      <c r="J10" s="17">
        <v>2.53658629541939E-2</v>
      </c>
      <c r="K10" s="17">
        <v>0.17619727191911699</v>
      </c>
      <c r="L10" s="17"/>
      <c r="M10" s="17">
        <v>7.4623621957699005E-2</v>
      </c>
      <c r="N10" s="17">
        <v>2.6589255971723302E-2</v>
      </c>
      <c r="O10" s="17">
        <v>9.9156975761126406E-2</v>
      </c>
      <c r="P10" s="17">
        <v>5.4579000803909102E-2</v>
      </c>
      <c r="Q10" s="17">
        <v>1.3169801345813E-2</v>
      </c>
      <c r="R10" s="17"/>
      <c r="S10" s="17">
        <v>9.3629936968628296E-3</v>
      </c>
      <c r="T10" s="17">
        <v>3.5646831382385599E-2</v>
      </c>
      <c r="U10" s="17">
        <v>0.112740063961836</v>
      </c>
      <c r="V10" s="17">
        <v>4.2084695834549997E-2</v>
      </c>
      <c r="W10" s="17"/>
      <c r="X10" s="17">
        <v>4.1219330858954101E-2</v>
      </c>
      <c r="Y10" s="17">
        <v>1.73499418594774E-2</v>
      </c>
      <c r="Z10" s="17">
        <v>0.12658436263647799</v>
      </c>
      <c r="AA10" s="17"/>
      <c r="AB10" s="17">
        <v>1.8686189373547098E-2</v>
      </c>
      <c r="AC10" s="17">
        <v>0.105630020157436</v>
      </c>
      <c r="AD10" s="17"/>
      <c r="AE10" s="17">
        <v>0.115886172780845</v>
      </c>
      <c r="AF10" s="17">
        <v>3.3145133874595903E-2</v>
      </c>
      <c r="AG10" s="17"/>
      <c r="AH10" s="17">
        <v>3.1838868532369898E-2</v>
      </c>
      <c r="AI10" s="17">
        <v>2.7784420215501E-2</v>
      </c>
      <c r="AJ10" s="17"/>
      <c r="AK10" s="17">
        <v>0.15853160947082601</v>
      </c>
      <c r="AL10" s="17">
        <v>4.6655225282612602E-2</v>
      </c>
      <c r="AM10" s="17">
        <v>3.2788786143956403E-2</v>
      </c>
      <c r="AN10" s="17">
        <v>2.1027784510191699E-2</v>
      </c>
      <c r="AO10" s="17">
        <v>2.04205465200872E-2</v>
      </c>
      <c r="AP10" s="17"/>
      <c r="AQ10" s="17">
        <v>2.5441193661169498E-2</v>
      </c>
      <c r="AR10" s="17">
        <v>5.3075023060898702E-2</v>
      </c>
      <c r="AS10" s="17"/>
      <c r="AT10" s="17">
        <v>3.3446566671441802E-2</v>
      </c>
      <c r="AU10" s="17">
        <v>5.4987326985979003E-2</v>
      </c>
      <c r="AV10" s="17"/>
      <c r="AW10" s="17">
        <v>1.37320953071028E-2</v>
      </c>
      <c r="AX10" s="17">
        <v>3.3285255243894502E-2</v>
      </c>
      <c r="AY10" s="17">
        <v>9.7209281639704007E-2</v>
      </c>
      <c r="AZ10" s="17">
        <v>2.25941852201435E-2</v>
      </c>
      <c r="BA10" s="17">
        <v>1.5040727581307299E-2</v>
      </c>
      <c r="BB10" s="17"/>
      <c r="BC10" s="17">
        <v>7.1629797536612097E-2</v>
      </c>
      <c r="BD10" s="17"/>
      <c r="BE10" s="17">
        <v>3.5373658845007497E-2</v>
      </c>
      <c r="BF10" s="17">
        <v>0.16375488815442299</v>
      </c>
      <c r="BG10" s="17">
        <v>1.38859443199136E-2</v>
      </c>
      <c r="BH10" s="17">
        <v>1.7698778335665102E-2</v>
      </c>
      <c r="BI10" s="17"/>
      <c r="BJ10" s="17">
        <v>4.14987034914992E-2</v>
      </c>
      <c r="BK10" s="17"/>
      <c r="BL10" s="17">
        <v>2.8357024427434999E-2</v>
      </c>
      <c r="BM10" s="17"/>
      <c r="BN10" s="17">
        <v>5.3976528887414402E-2</v>
      </c>
      <c r="BO10" s="17"/>
      <c r="BP10" s="17">
        <v>5.0506198980632598E-2</v>
      </c>
      <c r="BQ10" s="17">
        <v>3.4789448808979599E-2</v>
      </c>
    </row>
    <row r="11" spans="2:69" ht="29" x14ac:dyDescent="0.35">
      <c r="B11" s="18" t="s">
        <v>508</v>
      </c>
      <c r="C11" s="17">
        <v>0.107135649003988</v>
      </c>
      <c r="D11" s="17">
        <v>0.10096687182058001</v>
      </c>
      <c r="E11" s="17">
        <v>0.112602398098259</v>
      </c>
      <c r="F11" s="17"/>
      <c r="G11" s="17">
        <v>9.1500491559232497E-2</v>
      </c>
      <c r="H11" s="17">
        <v>0.105037916242186</v>
      </c>
      <c r="I11" s="17">
        <v>0.11253645400640799</v>
      </c>
      <c r="J11" s="17">
        <v>9.7011047054542193E-2</v>
      </c>
      <c r="K11" s="17">
        <v>0.14497105186045001</v>
      </c>
      <c r="L11" s="17"/>
      <c r="M11" s="17">
        <v>0.16731374156946899</v>
      </c>
      <c r="N11" s="17">
        <v>0.128080294424536</v>
      </c>
      <c r="O11" s="17">
        <v>4.6723031369134201E-2</v>
      </c>
      <c r="P11" s="17">
        <v>9.3246513113870694E-2</v>
      </c>
      <c r="Q11" s="17">
        <v>0.10893480467985101</v>
      </c>
      <c r="R11" s="17"/>
      <c r="S11" s="17">
        <v>8.4064922421270394E-2</v>
      </c>
      <c r="T11" s="17">
        <v>6.0412645222576999E-2</v>
      </c>
      <c r="U11" s="17">
        <v>0.13683449111402199</v>
      </c>
      <c r="V11" s="17">
        <v>0.159884445719437</v>
      </c>
      <c r="W11" s="17"/>
      <c r="X11" s="17">
        <v>0.118937564522015</v>
      </c>
      <c r="Y11" s="17">
        <v>5.6596867058121399E-2</v>
      </c>
      <c r="Z11" s="17">
        <v>8.1960857277671398E-2</v>
      </c>
      <c r="AA11" s="17"/>
      <c r="AB11" s="17">
        <v>7.4571141523543993E-2</v>
      </c>
      <c r="AC11" s="17">
        <v>0.17407791994781499</v>
      </c>
      <c r="AD11" s="17"/>
      <c r="AE11" s="17">
        <v>9.5668443847194695E-2</v>
      </c>
      <c r="AF11" s="17">
        <v>0.109564677207883</v>
      </c>
      <c r="AG11" s="17"/>
      <c r="AH11" s="17">
        <v>0.119897463046911</v>
      </c>
      <c r="AI11" s="17">
        <v>7.3116192348200895E-2</v>
      </c>
      <c r="AJ11" s="17"/>
      <c r="AK11" s="17">
        <v>0.10184800432006</v>
      </c>
      <c r="AL11" s="17">
        <v>8.1362316787806893E-2</v>
      </c>
      <c r="AM11" s="17">
        <v>0.104919201135205</v>
      </c>
      <c r="AN11" s="17">
        <v>0.10658903317640001</v>
      </c>
      <c r="AO11" s="17">
        <v>0.22054534273905799</v>
      </c>
      <c r="AP11" s="17"/>
      <c r="AQ11" s="17">
        <v>0.134552773614253</v>
      </c>
      <c r="AR11" s="17">
        <v>9.96355256064997E-2</v>
      </c>
      <c r="AS11" s="17"/>
      <c r="AT11" s="17">
        <v>0.108452807829315</v>
      </c>
      <c r="AU11" s="17">
        <v>0.101136448847474</v>
      </c>
      <c r="AV11" s="17"/>
      <c r="AW11" s="17">
        <v>5.1820341514609999E-2</v>
      </c>
      <c r="AX11" s="17">
        <v>9.3773423902877906E-2</v>
      </c>
      <c r="AY11" s="17">
        <v>0.124331175836822</v>
      </c>
      <c r="AZ11" s="17">
        <v>0.154371454555953</v>
      </c>
      <c r="BA11" s="17">
        <v>8.0501369377405096E-2</v>
      </c>
      <c r="BB11" s="17"/>
      <c r="BC11" s="17">
        <v>6.5561010346618806E-2</v>
      </c>
      <c r="BD11" s="17"/>
      <c r="BE11" s="17">
        <v>0.10748900067415799</v>
      </c>
      <c r="BF11" s="17">
        <v>0.15835851564213899</v>
      </c>
      <c r="BG11" s="17">
        <v>0.138163993074153</v>
      </c>
      <c r="BH11" s="17">
        <v>6.1539286929083399E-2</v>
      </c>
      <c r="BI11" s="17"/>
      <c r="BJ11" s="17">
        <v>0.104703228956637</v>
      </c>
      <c r="BK11" s="17"/>
      <c r="BL11" s="17">
        <v>0.121773469004366</v>
      </c>
      <c r="BM11" s="17"/>
      <c r="BN11" s="17">
        <v>0.114957184857749</v>
      </c>
      <c r="BO11" s="17"/>
      <c r="BP11" s="17">
        <v>8.5761089412185298E-2</v>
      </c>
      <c r="BQ11" s="17">
        <v>0.23604815227289799</v>
      </c>
    </row>
    <row r="12" spans="2:69" ht="29" x14ac:dyDescent="0.35">
      <c r="B12" s="18" t="s">
        <v>509</v>
      </c>
      <c r="C12" s="17">
        <v>0.76294285011458196</v>
      </c>
      <c r="D12" s="17">
        <v>0.76330677763001797</v>
      </c>
      <c r="E12" s="17">
        <v>0.76218274268507402</v>
      </c>
      <c r="F12" s="17"/>
      <c r="G12" s="17">
        <v>0.80821389044969805</v>
      </c>
      <c r="H12" s="17">
        <v>0.79575304599670704</v>
      </c>
      <c r="I12" s="17">
        <v>0.78315662921751905</v>
      </c>
      <c r="J12" s="17">
        <v>0.76162716300863198</v>
      </c>
      <c r="K12" s="17">
        <v>0.57669730886262205</v>
      </c>
      <c r="L12" s="17"/>
      <c r="M12" s="17">
        <v>0.68804367902909203</v>
      </c>
      <c r="N12" s="17">
        <v>0.77300428568945401</v>
      </c>
      <c r="O12" s="17">
        <v>0.73970886577462303</v>
      </c>
      <c r="P12" s="17">
        <v>0.772225565185086</v>
      </c>
      <c r="Q12" s="17">
        <v>0.79887313794909098</v>
      </c>
      <c r="R12" s="17"/>
      <c r="S12" s="17">
        <v>0.80775949346282305</v>
      </c>
      <c r="T12" s="17">
        <v>0.82250244741818501</v>
      </c>
      <c r="U12" s="17">
        <v>0.66899526647051799</v>
      </c>
      <c r="V12" s="17">
        <v>0.71200806927832205</v>
      </c>
      <c r="W12" s="17"/>
      <c r="X12" s="17">
        <v>0.76434159925817402</v>
      </c>
      <c r="Y12" s="17">
        <v>0.85900408791236305</v>
      </c>
      <c r="Z12" s="17">
        <v>0.63629792983431099</v>
      </c>
      <c r="AA12" s="17"/>
      <c r="AB12" s="17">
        <v>0.83436528185449899</v>
      </c>
      <c r="AC12" s="17">
        <v>0.61612104481408003</v>
      </c>
      <c r="AD12" s="17"/>
      <c r="AE12" s="17">
        <v>0.73672092652913401</v>
      </c>
      <c r="AF12" s="17">
        <v>0.76892400870010202</v>
      </c>
      <c r="AG12" s="17"/>
      <c r="AH12" s="17">
        <v>0.76649791711832405</v>
      </c>
      <c r="AI12" s="17">
        <v>0.85371540923205003</v>
      </c>
      <c r="AJ12" s="17"/>
      <c r="AK12" s="17">
        <v>0.658561305440308</v>
      </c>
      <c r="AL12" s="17">
        <v>0.76056132380539798</v>
      </c>
      <c r="AM12" s="17">
        <v>0.77759635678457495</v>
      </c>
      <c r="AN12" s="17">
        <v>0.822291842929192</v>
      </c>
      <c r="AO12" s="17">
        <v>0.71766822389824503</v>
      </c>
      <c r="AP12" s="17"/>
      <c r="AQ12" s="17">
        <v>0.75827209559762199</v>
      </c>
      <c r="AR12" s="17">
        <v>0.76422056379661596</v>
      </c>
      <c r="AS12" s="17"/>
      <c r="AT12" s="17">
        <v>0.77164756537631796</v>
      </c>
      <c r="AU12" s="17">
        <v>0.76500483620216797</v>
      </c>
      <c r="AV12" s="17"/>
      <c r="AW12" s="17">
        <v>0.840026244706637</v>
      </c>
      <c r="AX12" s="17">
        <v>0.79494751061097801</v>
      </c>
      <c r="AY12" s="17">
        <v>0.70127511547366905</v>
      </c>
      <c r="AZ12" s="17">
        <v>0.77632892912285401</v>
      </c>
      <c r="BA12" s="17">
        <v>0.78785225950721105</v>
      </c>
      <c r="BB12" s="17"/>
      <c r="BC12" s="17">
        <v>0.78208211614859702</v>
      </c>
      <c r="BD12" s="17"/>
      <c r="BE12" s="17">
        <v>0.79381377901013395</v>
      </c>
      <c r="BF12" s="17">
        <v>0.58144469062759796</v>
      </c>
      <c r="BG12" s="17">
        <v>0.79007090251274803</v>
      </c>
      <c r="BH12" s="17">
        <v>0.82653825072811005</v>
      </c>
      <c r="BI12" s="17"/>
      <c r="BJ12" s="17">
        <v>0.77102797501971099</v>
      </c>
      <c r="BK12" s="17"/>
      <c r="BL12" s="17">
        <v>0.77375738010700801</v>
      </c>
      <c r="BM12" s="17"/>
      <c r="BN12" s="17">
        <v>0.71606369410155102</v>
      </c>
      <c r="BO12" s="17"/>
      <c r="BP12" s="17">
        <v>0.78757691224640503</v>
      </c>
      <c r="BQ12" s="17">
        <v>0.612379417173887</v>
      </c>
    </row>
    <row r="13" spans="2:69" ht="29" x14ac:dyDescent="0.35">
      <c r="B13" s="18" t="s">
        <v>510</v>
      </c>
      <c r="C13" s="17">
        <v>3.4773359444032002E-2</v>
      </c>
      <c r="D13" s="17">
        <v>4.1439043027635E-2</v>
      </c>
      <c r="E13" s="17">
        <v>2.9151753411501901E-2</v>
      </c>
      <c r="F13" s="17"/>
      <c r="G13" s="17">
        <v>2.7574577072708301E-2</v>
      </c>
      <c r="H13" s="17">
        <v>2.3659042479410398E-2</v>
      </c>
      <c r="I13" s="17">
        <v>5.0590384276147399E-2</v>
      </c>
      <c r="J13" s="17">
        <v>5.88669045190615E-2</v>
      </c>
      <c r="K13" s="17">
        <v>1.76031631790593E-2</v>
      </c>
      <c r="L13" s="17"/>
      <c r="M13" s="17">
        <v>4.8992797055783403E-2</v>
      </c>
      <c r="N13" s="17">
        <v>3.53375044043285E-2</v>
      </c>
      <c r="O13" s="17">
        <v>2.5039613748691399E-2</v>
      </c>
      <c r="P13" s="17">
        <v>3.5454260097156097E-2</v>
      </c>
      <c r="Q13" s="17">
        <v>3.6871807351535203E-2</v>
      </c>
      <c r="R13" s="17"/>
      <c r="S13" s="17">
        <v>3.0727064318818598E-2</v>
      </c>
      <c r="T13" s="17">
        <v>4.3130468577493898E-2</v>
      </c>
      <c r="U13" s="17">
        <v>2.8376596564320899E-2</v>
      </c>
      <c r="V13" s="17">
        <v>3.74416174814175E-2</v>
      </c>
      <c r="W13" s="17"/>
      <c r="X13" s="17">
        <v>3.1640800598485397E-2</v>
      </c>
      <c r="Y13" s="17">
        <v>4.3791364117648501E-2</v>
      </c>
      <c r="Z13" s="17">
        <v>4.6782834102133797E-2</v>
      </c>
      <c r="AA13" s="17"/>
      <c r="AB13" s="17">
        <v>3.6799056701629702E-2</v>
      </c>
      <c r="AC13" s="17">
        <v>3.0609170111529398E-2</v>
      </c>
      <c r="AD13" s="17"/>
      <c r="AE13" s="17">
        <v>1.8613021135563901E-2</v>
      </c>
      <c r="AF13" s="17">
        <v>3.8100764370973601E-2</v>
      </c>
      <c r="AG13" s="17"/>
      <c r="AH13" s="17">
        <v>4.0196297250383699E-2</v>
      </c>
      <c r="AI13" s="17">
        <v>1.8255359870991798E-2</v>
      </c>
      <c r="AJ13" s="17"/>
      <c r="AK13" s="17">
        <v>2.21116624979876E-2</v>
      </c>
      <c r="AL13" s="17">
        <v>4.32072427446306E-2</v>
      </c>
      <c r="AM13" s="17">
        <v>3.7702840129249703E-2</v>
      </c>
      <c r="AN13" s="17">
        <v>3.3762676761035497E-2</v>
      </c>
      <c r="AO13" s="17">
        <v>9.6142416355156201E-3</v>
      </c>
      <c r="AP13" s="17"/>
      <c r="AQ13" s="17">
        <v>2.6964923462094802E-2</v>
      </c>
      <c r="AR13" s="17">
        <v>3.6909405227038602E-2</v>
      </c>
      <c r="AS13" s="17"/>
      <c r="AT13" s="17">
        <v>3.7844224931634397E-2</v>
      </c>
      <c r="AU13" s="17">
        <v>3.3182658755844398E-2</v>
      </c>
      <c r="AV13" s="17"/>
      <c r="AW13" s="17">
        <v>1.08569030565002E-2</v>
      </c>
      <c r="AX13" s="17">
        <v>3.5319422755471702E-2</v>
      </c>
      <c r="AY13" s="17">
        <v>3.1384175410876299E-2</v>
      </c>
      <c r="AZ13" s="17">
        <v>2.6085910507988801E-2</v>
      </c>
      <c r="BA13" s="17">
        <v>4.9972400152486801E-2</v>
      </c>
      <c r="BB13" s="17"/>
      <c r="BC13" s="17">
        <v>3.7337922459692099E-2</v>
      </c>
      <c r="BD13" s="17"/>
      <c r="BE13" s="17">
        <v>2.49667402051609E-2</v>
      </c>
      <c r="BF13" s="17">
        <v>1.92886239337106E-2</v>
      </c>
      <c r="BG13" s="17">
        <v>3.03766454912891E-2</v>
      </c>
      <c r="BH13" s="17">
        <v>4.7732725603459099E-2</v>
      </c>
      <c r="BI13" s="17"/>
      <c r="BJ13" s="17">
        <v>3.76005668417407E-2</v>
      </c>
      <c r="BK13" s="17"/>
      <c r="BL13" s="17">
        <v>3.6483821053669201E-2</v>
      </c>
      <c r="BM13" s="17"/>
      <c r="BN13" s="17">
        <v>3.0424918446902899E-2</v>
      </c>
      <c r="BO13" s="17"/>
      <c r="BP13" s="17">
        <v>2.95698991678616E-2</v>
      </c>
      <c r="BQ13" s="17">
        <v>6.1269896816240503E-2</v>
      </c>
    </row>
    <row r="14" spans="2:69" x14ac:dyDescent="0.35">
      <c r="B14" s="18" t="s">
        <v>141</v>
      </c>
      <c r="C14" s="19">
        <v>2.1658001202639499E-2</v>
      </c>
      <c r="D14" s="19">
        <v>1.62890694885281E-2</v>
      </c>
      <c r="E14" s="19">
        <v>2.6280165127648001E-2</v>
      </c>
      <c r="F14" s="19"/>
      <c r="G14" s="19">
        <v>2.03292664100117E-2</v>
      </c>
      <c r="H14" s="19">
        <v>2.1253008117970099E-2</v>
      </c>
      <c r="I14" s="19">
        <v>2.7783922184962302E-2</v>
      </c>
      <c r="J14" s="19">
        <v>3.0149097279861401E-2</v>
      </c>
      <c r="K14" s="19">
        <v>5.7400495141361804E-3</v>
      </c>
      <c r="L14" s="19"/>
      <c r="M14" s="19">
        <v>2.1026160387955802E-2</v>
      </c>
      <c r="N14" s="19">
        <v>1.7500079633737599E-2</v>
      </c>
      <c r="O14" s="19">
        <v>4.4155635212490899E-2</v>
      </c>
      <c r="P14" s="19">
        <v>1.56807034254965E-2</v>
      </c>
      <c r="Q14" s="19">
        <v>1.0051707835749E-2</v>
      </c>
      <c r="R14" s="19"/>
      <c r="S14" s="19">
        <v>3.3116493241753503E-2</v>
      </c>
      <c r="T14" s="19">
        <v>1.739580243243E-2</v>
      </c>
      <c r="U14" s="19">
        <v>2.3409855814853199E-2</v>
      </c>
      <c r="V14" s="19">
        <v>2.41052226088289E-2</v>
      </c>
      <c r="W14" s="19"/>
      <c r="X14" s="19">
        <v>2.6805855589577699E-2</v>
      </c>
      <c r="Y14" s="19">
        <v>8.4247968768963594E-3</v>
      </c>
      <c r="Z14" s="19">
        <v>0</v>
      </c>
      <c r="AA14" s="19"/>
      <c r="AB14" s="19">
        <v>2.2033166569135398E-2</v>
      </c>
      <c r="AC14" s="19">
        <v>2.08867805223392E-2</v>
      </c>
      <c r="AD14" s="19"/>
      <c r="AE14" s="19">
        <v>2.1485352225381601E-2</v>
      </c>
      <c r="AF14" s="19">
        <v>2.1711086802375199E-2</v>
      </c>
      <c r="AG14" s="19"/>
      <c r="AH14" s="19">
        <v>2.63174667665406E-2</v>
      </c>
      <c r="AI14" s="19">
        <v>7.7374279936794797E-3</v>
      </c>
      <c r="AJ14" s="19"/>
      <c r="AK14" s="19">
        <v>2.71579352635536E-2</v>
      </c>
      <c r="AL14" s="19">
        <v>3.60177704903673E-2</v>
      </c>
      <c r="AM14" s="19">
        <v>2.07483793621056E-2</v>
      </c>
      <c r="AN14" s="19">
        <v>0</v>
      </c>
      <c r="AO14" s="19">
        <v>1.2160344598948099E-2</v>
      </c>
      <c r="AP14" s="19"/>
      <c r="AQ14" s="19">
        <v>3.4304211515200501E-2</v>
      </c>
      <c r="AR14" s="19">
        <v>1.8198552438296999E-2</v>
      </c>
      <c r="AS14" s="19"/>
      <c r="AT14" s="19">
        <v>3.4395650108612202E-2</v>
      </c>
      <c r="AU14" s="19">
        <v>1.38614953471136E-2</v>
      </c>
      <c r="AV14" s="19"/>
      <c r="AW14" s="19">
        <v>6.1440897043439399E-2</v>
      </c>
      <c r="AX14" s="19">
        <v>2.283554219098E-2</v>
      </c>
      <c r="AY14" s="19">
        <v>1.9067049708157799E-2</v>
      </c>
      <c r="AZ14" s="19">
        <v>2.0619520593060901E-2</v>
      </c>
      <c r="BA14" s="19">
        <v>0</v>
      </c>
      <c r="BB14" s="19"/>
      <c r="BC14" s="19">
        <v>1.06486974898746E-2</v>
      </c>
      <c r="BD14" s="19"/>
      <c r="BE14" s="19">
        <v>2.1996343616963902E-2</v>
      </c>
      <c r="BF14" s="19">
        <v>3.2119593311745402E-2</v>
      </c>
      <c r="BG14" s="19">
        <v>2.75025146018965E-2</v>
      </c>
      <c r="BH14" s="19">
        <v>0</v>
      </c>
      <c r="BI14" s="19"/>
      <c r="BJ14" s="19">
        <v>2.2324142737015999E-2</v>
      </c>
      <c r="BK14" s="19"/>
      <c r="BL14" s="19">
        <v>1.9834430765768501E-2</v>
      </c>
      <c r="BM14" s="19"/>
      <c r="BN14" s="19">
        <v>4.0305324682694398E-2</v>
      </c>
      <c r="BO14" s="19"/>
      <c r="BP14" s="19">
        <v>1.8345132465222E-2</v>
      </c>
      <c r="BQ14" s="19">
        <v>3.61105368353076E-2</v>
      </c>
    </row>
    <row r="15" spans="2:69" x14ac:dyDescent="0.35">
      <c r="B15" s="16"/>
    </row>
    <row r="16" spans="2:69" x14ac:dyDescent="0.35">
      <c r="B16" t="s">
        <v>98</v>
      </c>
    </row>
    <row r="17" spans="2:2" x14ac:dyDescent="0.35">
      <c r="B17" t="s">
        <v>99</v>
      </c>
    </row>
    <row r="19" spans="2:2" x14ac:dyDescent="0.35">
      <c r="B19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155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3.7321025294073197E-2</v>
      </c>
      <c r="D9" s="17">
        <v>6.8125135909150106E-2</v>
      </c>
      <c r="E9" s="17">
        <v>7.8551559518702605E-3</v>
      </c>
      <c r="F9" s="17"/>
      <c r="G9" s="17">
        <v>7.1019378674650094E-2</v>
      </c>
      <c r="H9" s="17">
        <v>1.6147629842148799E-2</v>
      </c>
      <c r="I9" s="17">
        <v>0</v>
      </c>
      <c r="J9" s="17">
        <v>0</v>
      </c>
      <c r="K9" s="17">
        <v>0.122922302617633</v>
      </c>
      <c r="L9" s="17"/>
      <c r="M9" s="17">
        <v>0</v>
      </c>
      <c r="N9" s="17">
        <v>0</v>
      </c>
      <c r="O9" s="17">
        <v>8.86482985970935E-2</v>
      </c>
      <c r="P9" s="17">
        <v>7.9799100883814603E-2</v>
      </c>
      <c r="Q9" s="17">
        <v>3.2238702629413099E-2</v>
      </c>
      <c r="R9" s="17"/>
      <c r="S9" s="17">
        <v>4.9344825131242498E-2</v>
      </c>
      <c r="T9" s="17">
        <v>5.4121081709329E-2</v>
      </c>
      <c r="U9" s="17">
        <v>2.3389247194937301E-2</v>
      </c>
      <c r="V9" s="17">
        <v>3.6042037179810298E-2</v>
      </c>
      <c r="W9" s="17"/>
      <c r="X9" s="17">
        <v>3.5309227612472398E-2</v>
      </c>
      <c r="Y9" s="17">
        <v>0</v>
      </c>
      <c r="Z9" s="17">
        <v>8.8856195812129696E-2</v>
      </c>
      <c r="AA9" s="17"/>
      <c r="AB9" s="17">
        <v>2.53585112908872E-2</v>
      </c>
      <c r="AC9" s="17">
        <v>5.7384231646929303E-2</v>
      </c>
      <c r="AD9" s="17"/>
      <c r="AE9" s="17">
        <v>3.3775754410940502E-2</v>
      </c>
      <c r="AF9" s="17">
        <v>3.8128877749755201E-2</v>
      </c>
      <c r="AG9" s="17"/>
      <c r="AH9" s="17">
        <v>2.6704154594926002E-2</v>
      </c>
      <c r="AI9" s="17">
        <v>4.49810391572638E-2</v>
      </c>
      <c r="AJ9" s="17"/>
      <c r="AK9" s="17">
        <v>0</v>
      </c>
      <c r="AL9" s="17">
        <v>7.0164401861470105E-2</v>
      </c>
      <c r="AM9" s="17">
        <v>2.1505541324360101E-2</v>
      </c>
      <c r="AN9" s="17">
        <v>2.2941867508039698E-2</v>
      </c>
      <c r="AO9" s="17">
        <v>4.2023207160121E-2</v>
      </c>
      <c r="AP9" s="17"/>
      <c r="AQ9" s="17">
        <v>1.38759261978892E-2</v>
      </c>
      <c r="AR9" s="17">
        <v>4.4161372294566001E-2</v>
      </c>
      <c r="AS9" s="17"/>
      <c r="AT9" s="17">
        <v>1.9508830639084401E-2</v>
      </c>
      <c r="AU9" s="17">
        <v>4.6385057486933799E-2</v>
      </c>
      <c r="AV9" s="17"/>
      <c r="AW9" s="17">
        <v>8.8867367137378306E-2</v>
      </c>
      <c r="AX9" s="17">
        <v>1.0108031922509E-2</v>
      </c>
      <c r="AY9" s="17">
        <v>4.1849618572370101E-2</v>
      </c>
      <c r="AZ9" s="17">
        <v>0</v>
      </c>
      <c r="BA9" s="17">
        <v>4.49661946841294E-2</v>
      </c>
      <c r="BB9" s="17"/>
      <c r="BC9" s="17">
        <v>4.6082540860564701E-2</v>
      </c>
      <c r="BD9" s="17"/>
      <c r="BE9" s="17">
        <v>1.2073255248937801E-2</v>
      </c>
      <c r="BF9" s="17">
        <v>1.9309670621522002E-2</v>
      </c>
      <c r="BG9" s="17">
        <v>0</v>
      </c>
      <c r="BH9" s="17">
        <v>7.9466929752044599E-2</v>
      </c>
      <c r="BI9" s="17"/>
      <c r="BJ9" s="17">
        <v>3.9146599286373603E-2</v>
      </c>
      <c r="BK9" s="17"/>
      <c r="BL9" s="17">
        <v>4.9071505876642503E-2</v>
      </c>
      <c r="BM9" s="17"/>
      <c r="BN9" s="17">
        <v>1.51694521401829E-2</v>
      </c>
      <c r="BO9" s="17"/>
      <c r="BP9" s="17">
        <v>4.1232207716309699E-2</v>
      </c>
      <c r="BQ9" s="17">
        <v>2.63470492137329E-2</v>
      </c>
    </row>
    <row r="10" spans="2:69" x14ac:dyDescent="0.35">
      <c r="B10" s="18" t="s">
        <v>138</v>
      </c>
      <c r="C10" s="17">
        <v>0.26067364732787002</v>
      </c>
      <c r="D10" s="17">
        <v>0.27520938213845803</v>
      </c>
      <c r="E10" s="17">
        <v>0.24676939707783899</v>
      </c>
      <c r="F10" s="17"/>
      <c r="G10" s="17">
        <v>0.30871518127146003</v>
      </c>
      <c r="H10" s="17">
        <v>0.16280037842763101</v>
      </c>
      <c r="I10" s="17">
        <v>0.223013205558313</v>
      </c>
      <c r="J10" s="17">
        <v>0.24233815467206299</v>
      </c>
      <c r="K10" s="17">
        <v>0.43478249526364399</v>
      </c>
      <c r="L10" s="17"/>
      <c r="M10" s="17">
        <v>0.22202348401251201</v>
      </c>
      <c r="N10" s="17">
        <v>0.282814783666892</v>
      </c>
      <c r="O10" s="17">
        <v>0.28353982151549401</v>
      </c>
      <c r="P10" s="17">
        <v>0.15493732270599</v>
      </c>
      <c r="Q10" s="17">
        <v>0.27228248035242902</v>
      </c>
      <c r="R10" s="17"/>
      <c r="S10" s="17">
        <v>0.25041496099656302</v>
      </c>
      <c r="T10" s="17">
        <v>0.218148233928741</v>
      </c>
      <c r="U10" s="17">
        <v>0.218773664521942</v>
      </c>
      <c r="V10" s="17">
        <v>0.32737302256613499</v>
      </c>
      <c r="W10" s="17"/>
      <c r="X10" s="17">
        <v>0.241569368790608</v>
      </c>
      <c r="Y10" s="17">
        <v>0.24234837775387799</v>
      </c>
      <c r="Z10" s="17">
        <v>0.39790077140005298</v>
      </c>
      <c r="AA10" s="17"/>
      <c r="AB10" s="17">
        <v>0.20934214943906199</v>
      </c>
      <c r="AC10" s="17">
        <v>0.34676545330361003</v>
      </c>
      <c r="AD10" s="17"/>
      <c r="AE10" s="17">
        <v>0.24243783365844901</v>
      </c>
      <c r="AF10" s="17">
        <v>0.26482899887640499</v>
      </c>
      <c r="AG10" s="17"/>
      <c r="AH10" s="17">
        <v>0.25649981909533298</v>
      </c>
      <c r="AI10" s="17">
        <v>0.186345213248756</v>
      </c>
      <c r="AJ10" s="17"/>
      <c r="AK10" s="17">
        <v>0.18502074035660401</v>
      </c>
      <c r="AL10" s="17">
        <v>0.27053282813260499</v>
      </c>
      <c r="AM10" s="17">
        <v>0.27115314111086197</v>
      </c>
      <c r="AN10" s="17">
        <v>0.31641224905729398</v>
      </c>
      <c r="AO10" s="17">
        <v>0.14559306884218501</v>
      </c>
      <c r="AP10" s="17"/>
      <c r="AQ10" s="17">
        <v>0.27496609116343002</v>
      </c>
      <c r="AR10" s="17">
        <v>0.25650368093450199</v>
      </c>
      <c r="AS10" s="17"/>
      <c r="AT10" s="17">
        <v>0.26590361860232298</v>
      </c>
      <c r="AU10" s="17">
        <v>0.25317879630116102</v>
      </c>
      <c r="AV10" s="17"/>
      <c r="AW10" s="17">
        <v>0.17781975773347999</v>
      </c>
      <c r="AX10" s="17">
        <v>0.23631281788828601</v>
      </c>
      <c r="AY10" s="17">
        <v>0.39125828959603298</v>
      </c>
      <c r="AZ10" s="17">
        <v>0.18717364075361001</v>
      </c>
      <c r="BA10" s="17">
        <v>0.231258485625917</v>
      </c>
      <c r="BB10" s="17"/>
      <c r="BC10" s="17">
        <v>0.236328079511337</v>
      </c>
      <c r="BD10" s="17"/>
      <c r="BE10" s="17">
        <v>0.24604622564550899</v>
      </c>
      <c r="BF10" s="17">
        <v>0.44569836213810798</v>
      </c>
      <c r="BG10" s="17">
        <v>0.252175272643266</v>
      </c>
      <c r="BH10" s="17">
        <v>0.13018591795779699</v>
      </c>
      <c r="BI10" s="17"/>
      <c r="BJ10" s="17">
        <v>0.244799904419605</v>
      </c>
      <c r="BK10" s="17"/>
      <c r="BL10" s="17">
        <v>0.26524563592898098</v>
      </c>
      <c r="BM10" s="17"/>
      <c r="BN10" s="17">
        <v>0.26427398405007502</v>
      </c>
      <c r="BO10" s="17"/>
      <c r="BP10" s="17">
        <v>0.25435209088868599</v>
      </c>
      <c r="BQ10" s="17">
        <v>0.302600771822017</v>
      </c>
    </row>
    <row r="11" spans="2:69" x14ac:dyDescent="0.35">
      <c r="B11" s="18" t="s">
        <v>139</v>
      </c>
      <c r="C11" s="17">
        <v>0.419888579072968</v>
      </c>
      <c r="D11" s="17">
        <v>0.39949670204398002</v>
      </c>
      <c r="E11" s="17">
        <v>0.43939455967687902</v>
      </c>
      <c r="F11" s="17"/>
      <c r="G11" s="17">
        <v>0.38139794769246399</v>
      </c>
      <c r="H11" s="17">
        <v>0.534960826499572</v>
      </c>
      <c r="I11" s="17">
        <v>0.462987623534588</v>
      </c>
      <c r="J11" s="17">
        <v>0.42843504885711903</v>
      </c>
      <c r="K11" s="17">
        <v>0.19185451122866901</v>
      </c>
      <c r="L11" s="17"/>
      <c r="M11" s="17">
        <v>0.51611833174360799</v>
      </c>
      <c r="N11" s="17">
        <v>0.47839498385284901</v>
      </c>
      <c r="O11" s="17">
        <v>0.36658425183161902</v>
      </c>
      <c r="P11" s="17">
        <v>0.29742023115959698</v>
      </c>
      <c r="Q11" s="17">
        <v>0.41627564427280001</v>
      </c>
      <c r="R11" s="17"/>
      <c r="S11" s="17">
        <v>0.33824064561376499</v>
      </c>
      <c r="T11" s="17">
        <v>0.483154367392717</v>
      </c>
      <c r="U11" s="17">
        <v>0.42472711079960801</v>
      </c>
      <c r="V11" s="17">
        <v>0.50178283654434697</v>
      </c>
      <c r="W11" s="17"/>
      <c r="X11" s="17">
        <v>0.46448666154091101</v>
      </c>
      <c r="Y11" s="17">
        <v>0.23736127871368001</v>
      </c>
      <c r="Z11" s="17">
        <v>0.335623077084161</v>
      </c>
      <c r="AA11" s="17"/>
      <c r="AB11" s="17">
        <v>0.41935951351113299</v>
      </c>
      <c r="AC11" s="17">
        <v>0.42077591358630101</v>
      </c>
      <c r="AD11" s="17"/>
      <c r="AE11" s="17">
        <v>0.41294344760677398</v>
      </c>
      <c r="AF11" s="17">
        <v>0.42147114968462202</v>
      </c>
      <c r="AG11" s="17"/>
      <c r="AH11" s="17">
        <v>0.44602347065615799</v>
      </c>
      <c r="AI11" s="17">
        <v>0.37846324896109301</v>
      </c>
      <c r="AJ11" s="17"/>
      <c r="AK11" s="17">
        <v>0.66375605215970601</v>
      </c>
      <c r="AL11" s="17">
        <v>0.36009492802878601</v>
      </c>
      <c r="AM11" s="17">
        <v>0.46635289165036498</v>
      </c>
      <c r="AN11" s="17">
        <v>0.26561834075538099</v>
      </c>
      <c r="AO11" s="17">
        <v>0.53276884654770795</v>
      </c>
      <c r="AP11" s="17"/>
      <c r="AQ11" s="17">
        <v>0.50135178613730902</v>
      </c>
      <c r="AR11" s="17">
        <v>0.39612085679518899</v>
      </c>
      <c r="AS11" s="17"/>
      <c r="AT11" s="17">
        <v>0.43347308878727803</v>
      </c>
      <c r="AU11" s="17">
        <v>0.41394255756223602</v>
      </c>
      <c r="AV11" s="17"/>
      <c r="AW11" s="17">
        <v>0.24925466522345999</v>
      </c>
      <c r="AX11" s="17">
        <v>0.43825805545357199</v>
      </c>
      <c r="AY11" s="17">
        <v>0.41637858904596098</v>
      </c>
      <c r="AZ11" s="17">
        <v>0.48688329168676803</v>
      </c>
      <c r="BA11" s="17">
        <v>0.23798590570580599</v>
      </c>
      <c r="BB11" s="17"/>
      <c r="BC11" s="17">
        <v>0.40357043835172501</v>
      </c>
      <c r="BD11" s="17"/>
      <c r="BE11" s="17">
        <v>0.490857744170697</v>
      </c>
      <c r="BF11" s="17">
        <v>0.48137215364064201</v>
      </c>
      <c r="BG11" s="17">
        <v>0.35334608514191301</v>
      </c>
      <c r="BH11" s="17">
        <v>0.332501941084758</v>
      </c>
      <c r="BI11" s="17"/>
      <c r="BJ11" s="17">
        <v>0.437662487946192</v>
      </c>
      <c r="BK11" s="17"/>
      <c r="BL11" s="17">
        <v>0.46443604704778602</v>
      </c>
      <c r="BM11" s="17"/>
      <c r="BN11" s="17">
        <v>0.48616756693598301</v>
      </c>
      <c r="BO11" s="17"/>
      <c r="BP11" s="17">
        <v>0.43730823658725898</v>
      </c>
      <c r="BQ11" s="17">
        <v>0.40998874726539197</v>
      </c>
    </row>
    <row r="12" spans="2:69" x14ac:dyDescent="0.35">
      <c r="B12" s="18" t="s">
        <v>140</v>
      </c>
      <c r="C12" s="17">
        <v>0.212176920477295</v>
      </c>
      <c r="D12" s="17">
        <v>0.199938864548414</v>
      </c>
      <c r="E12" s="17">
        <v>0.22388331127393299</v>
      </c>
      <c r="F12" s="17"/>
      <c r="G12" s="17">
        <v>0.17902524137831299</v>
      </c>
      <c r="H12" s="17">
        <v>0.15255577142476001</v>
      </c>
      <c r="I12" s="17">
        <v>0.26411319485866103</v>
      </c>
      <c r="J12" s="17">
        <v>0.271540564154508</v>
      </c>
      <c r="K12" s="17">
        <v>0.21754833522542399</v>
      </c>
      <c r="L12" s="17"/>
      <c r="M12" s="17">
        <v>0.219122828544034</v>
      </c>
      <c r="N12" s="17">
        <v>0.192516136381498</v>
      </c>
      <c r="O12" s="17">
        <v>0.20463723518239299</v>
      </c>
      <c r="P12" s="17">
        <v>0.32296000878856401</v>
      </c>
      <c r="Q12" s="17">
        <v>0.18646841540181699</v>
      </c>
      <c r="R12" s="17"/>
      <c r="S12" s="17">
        <v>0.25410200965624602</v>
      </c>
      <c r="T12" s="17">
        <v>0.191267199187414</v>
      </c>
      <c r="U12" s="17">
        <v>0.26897510937459601</v>
      </c>
      <c r="V12" s="17">
        <v>0.103871387743333</v>
      </c>
      <c r="W12" s="17"/>
      <c r="X12" s="17">
        <v>0.19817322161020101</v>
      </c>
      <c r="Y12" s="17">
        <v>0.352938622040952</v>
      </c>
      <c r="Z12" s="17">
        <v>0.15119554691984299</v>
      </c>
      <c r="AA12" s="17"/>
      <c r="AB12" s="17">
        <v>0.270387120433418</v>
      </c>
      <c r="AC12" s="17">
        <v>0.114548340627803</v>
      </c>
      <c r="AD12" s="17"/>
      <c r="AE12" s="17">
        <v>0.202231508976115</v>
      </c>
      <c r="AF12" s="17">
        <v>0.214443157774484</v>
      </c>
      <c r="AG12" s="17"/>
      <c r="AH12" s="17">
        <v>0.18736129730274501</v>
      </c>
      <c r="AI12" s="17">
        <v>0.34223109491578002</v>
      </c>
      <c r="AJ12" s="17"/>
      <c r="AK12" s="17">
        <v>0.115642310289123</v>
      </c>
      <c r="AL12" s="17">
        <v>0.204640448204711</v>
      </c>
      <c r="AM12" s="17">
        <v>0.18358746773915399</v>
      </c>
      <c r="AN12" s="17">
        <v>0.31855195053142898</v>
      </c>
      <c r="AO12" s="17">
        <v>0.23271532388765101</v>
      </c>
      <c r="AP12" s="17"/>
      <c r="AQ12" s="17">
        <v>0.122257581813279</v>
      </c>
      <c r="AR12" s="17">
        <v>0.23841180547365601</v>
      </c>
      <c r="AS12" s="17"/>
      <c r="AT12" s="17">
        <v>0.209815646938251</v>
      </c>
      <c r="AU12" s="17">
        <v>0.21624016953859801</v>
      </c>
      <c r="AV12" s="17"/>
      <c r="AW12" s="17">
        <v>0.36355387534668698</v>
      </c>
      <c r="AX12" s="17">
        <v>0.222731372960147</v>
      </c>
      <c r="AY12" s="17">
        <v>0.11268624244033799</v>
      </c>
      <c r="AZ12" s="17">
        <v>0.19486430150088399</v>
      </c>
      <c r="BA12" s="17">
        <v>0.48578941398414799</v>
      </c>
      <c r="BB12" s="17"/>
      <c r="BC12" s="17">
        <v>0.300700225392458</v>
      </c>
      <c r="BD12" s="17"/>
      <c r="BE12" s="17">
        <v>0.16357940467861501</v>
      </c>
      <c r="BF12" s="17">
        <v>2.7350211335936601E-2</v>
      </c>
      <c r="BG12" s="17">
        <v>0.26870276745431898</v>
      </c>
      <c r="BH12" s="17">
        <v>0.43487778276570199</v>
      </c>
      <c r="BI12" s="17"/>
      <c r="BJ12" s="17">
        <v>0.19830476155346899</v>
      </c>
      <c r="BK12" s="17"/>
      <c r="BL12" s="17">
        <v>0.15495293307458699</v>
      </c>
      <c r="BM12" s="17"/>
      <c r="BN12" s="17">
        <v>0.208448080412028</v>
      </c>
      <c r="BO12" s="17"/>
      <c r="BP12" s="17">
        <v>0.21566298877607501</v>
      </c>
      <c r="BQ12" s="17">
        <v>0.21265949838842699</v>
      </c>
    </row>
    <row r="13" spans="2:69" x14ac:dyDescent="0.35">
      <c r="B13" s="18" t="s">
        <v>141</v>
      </c>
      <c r="C13" s="19">
        <v>6.9939827827794204E-2</v>
      </c>
      <c r="D13" s="19">
        <v>5.7229915359998197E-2</v>
      </c>
      <c r="E13" s="19">
        <v>8.2097576019479104E-2</v>
      </c>
      <c r="F13" s="19"/>
      <c r="G13" s="19">
        <v>5.9842250983112501E-2</v>
      </c>
      <c r="H13" s="19">
        <v>0.133535393805887</v>
      </c>
      <c r="I13" s="19">
        <v>4.9885976048437697E-2</v>
      </c>
      <c r="J13" s="19">
        <v>5.7686232316309899E-2</v>
      </c>
      <c r="K13" s="19">
        <v>3.2892355664629801E-2</v>
      </c>
      <c r="L13" s="19"/>
      <c r="M13" s="19">
        <v>4.2735355699845802E-2</v>
      </c>
      <c r="N13" s="19">
        <v>4.62740960987615E-2</v>
      </c>
      <c r="O13" s="19">
        <v>5.6590392873400702E-2</v>
      </c>
      <c r="P13" s="19">
        <v>0.144883336462034</v>
      </c>
      <c r="Q13" s="19">
        <v>9.2734757343540405E-2</v>
      </c>
      <c r="R13" s="19"/>
      <c r="S13" s="19">
        <v>0.107897558602184</v>
      </c>
      <c r="T13" s="19">
        <v>5.3309117781799802E-2</v>
      </c>
      <c r="U13" s="19">
        <v>6.4134868108916096E-2</v>
      </c>
      <c r="V13" s="19">
        <v>3.0930715966374998E-2</v>
      </c>
      <c r="W13" s="19"/>
      <c r="X13" s="19">
        <v>6.0461520445807999E-2</v>
      </c>
      <c r="Y13" s="19">
        <v>0.16735172149149</v>
      </c>
      <c r="Z13" s="19">
        <v>2.6424408783813799E-2</v>
      </c>
      <c r="AA13" s="19"/>
      <c r="AB13" s="19">
        <v>7.5552705325499903E-2</v>
      </c>
      <c r="AC13" s="19">
        <v>6.05260608353562E-2</v>
      </c>
      <c r="AD13" s="19"/>
      <c r="AE13" s="19">
        <v>0.108611455347721</v>
      </c>
      <c r="AF13" s="19">
        <v>6.1127815914734603E-2</v>
      </c>
      <c r="AG13" s="19"/>
      <c r="AH13" s="19">
        <v>8.3411258350837597E-2</v>
      </c>
      <c r="AI13" s="19">
        <v>4.7979403717108099E-2</v>
      </c>
      <c r="AJ13" s="19"/>
      <c r="AK13" s="19">
        <v>3.5580897194567203E-2</v>
      </c>
      <c r="AL13" s="19">
        <v>9.4567393772428204E-2</v>
      </c>
      <c r="AM13" s="19">
        <v>5.7400958175258497E-2</v>
      </c>
      <c r="AN13" s="19">
        <v>7.6475592147856902E-2</v>
      </c>
      <c r="AO13" s="19">
        <v>4.68995535623353E-2</v>
      </c>
      <c r="AP13" s="19"/>
      <c r="AQ13" s="19">
        <v>8.7548614688092594E-2</v>
      </c>
      <c r="AR13" s="19">
        <v>6.4802284502086402E-2</v>
      </c>
      <c r="AS13" s="19"/>
      <c r="AT13" s="19">
        <v>7.1298815033064303E-2</v>
      </c>
      <c r="AU13" s="19">
        <v>7.0253419111071094E-2</v>
      </c>
      <c r="AV13" s="19"/>
      <c r="AW13" s="19">
        <v>0.12050433455899499</v>
      </c>
      <c r="AX13" s="19">
        <v>9.25897217754868E-2</v>
      </c>
      <c r="AY13" s="19">
        <v>3.7827260345298298E-2</v>
      </c>
      <c r="AZ13" s="19">
        <v>0.131078766058739</v>
      </c>
      <c r="BA13" s="19">
        <v>0</v>
      </c>
      <c r="BB13" s="19"/>
      <c r="BC13" s="19">
        <v>1.33187158839146E-2</v>
      </c>
      <c r="BD13" s="19"/>
      <c r="BE13" s="19">
        <v>8.7443370256241396E-2</v>
      </c>
      <c r="BF13" s="19">
        <v>2.6269602263791901E-2</v>
      </c>
      <c r="BG13" s="19">
        <v>0.125775874760503</v>
      </c>
      <c r="BH13" s="19">
        <v>2.2967428439698099E-2</v>
      </c>
      <c r="BI13" s="19"/>
      <c r="BJ13" s="19">
        <v>8.0086246794360397E-2</v>
      </c>
      <c r="BK13" s="19"/>
      <c r="BL13" s="19">
        <v>6.6293878072004098E-2</v>
      </c>
      <c r="BM13" s="19"/>
      <c r="BN13" s="19">
        <v>2.59409164617312E-2</v>
      </c>
      <c r="BO13" s="19"/>
      <c r="BP13" s="19">
        <v>5.1444476031670502E-2</v>
      </c>
      <c r="BQ13" s="19">
        <v>4.8403933310431697E-2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156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0.24596627412614</v>
      </c>
      <c r="D9" s="17">
        <v>0.23889184940364599</v>
      </c>
      <c r="E9" s="17">
        <v>0.25273336041371502</v>
      </c>
      <c r="F9" s="17"/>
      <c r="G9" s="17">
        <v>0.29601475594856302</v>
      </c>
      <c r="H9" s="17">
        <v>0.22570809023510299</v>
      </c>
      <c r="I9" s="17">
        <v>0.21338899737406</v>
      </c>
      <c r="J9" s="17">
        <v>0.17279912198162201</v>
      </c>
      <c r="K9" s="17">
        <v>0.32240906181699402</v>
      </c>
      <c r="L9" s="17"/>
      <c r="M9" s="17">
        <v>0.21028395788733201</v>
      </c>
      <c r="N9" s="17">
        <v>0.169933449896497</v>
      </c>
      <c r="O9" s="17">
        <v>0.22652004597654701</v>
      </c>
      <c r="P9" s="17">
        <v>0.314330017137885</v>
      </c>
      <c r="Q9" s="17">
        <v>0.37819874344708898</v>
      </c>
      <c r="R9" s="17"/>
      <c r="S9" s="17">
        <v>0.39370940616701</v>
      </c>
      <c r="T9" s="17">
        <v>0.233188707236265</v>
      </c>
      <c r="U9" s="17">
        <v>0.13488258162087399</v>
      </c>
      <c r="V9" s="17">
        <v>0.150146333070444</v>
      </c>
      <c r="W9" s="17"/>
      <c r="X9" s="17">
        <v>0.235488083304184</v>
      </c>
      <c r="Y9" s="17">
        <v>0.17823028549445599</v>
      </c>
      <c r="Z9" s="17">
        <v>0.38167632493812897</v>
      </c>
      <c r="AA9" s="17"/>
      <c r="AB9" s="17">
        <v>0.27938786226557999</v>
      </c>
      <c r="AC9" s="17">
        <v>0.18991248649394299</v>
      </c>
      <c r="AD9" s="17"/>
      <c r="AE9" s="17">
        <v>0.34346398467860101</v>
      </c>
      <c r="AF9" s="17">
        <v>0.22374970239169101</v>
      </c>
      <c r="AG9" s="17"/>
      <c r="AH9" s="17">
        <v>0.21338648502532601</v>
      </c>
      <c r="AI9" s="17">
        <v>0.25781953104802602</v>
      </c>
      <c r="AJ9" s="17"/>
      <c r="AK9" s="17">
        <v>0.36860250999982003</v>
      </c>
      <c r="AL9" s="17">
        <v>0.27041055369121803</v>
      </c>
      <c r="AM9" s="17">
        <v>0.23193694797290601</v>
      </c>
      <c r="AN9" s="17">
        <v>0.16555884167493901</v>
      </c>
      <c r="AO9" s="17">
        <v>0.245835468834467</v>
      </c>
      <c r="AP9" s="17"/>
      <c r="AQ9" s="17">
        <v>0.222216002366458</v>
      </c>
      <c r="AR9" s="17">
        <v>0.25289565836656103</v>
      </c>
      <c r="AS9" s="17"/>
      <c r="AT9" s="17">
        <v>0.30579769731098599</v>
      </c>
      <c r="AU9" s="17">
        <v>0.22064780631591899</v>
      </c>
      <c r="AV9" s="17"/>
      <c r="AW9" s="17">
        <v>0.45531591653044901</v>
      </c>
      <c r="AX9" s="17">
        <v>0.245355869613153</v>
      </c>
      <c r="AY9" s="17">
        <v>0.22444929110779499</v>
      </c>
      <c r="AZ9" s="17">
        <v>0.13726659976548</v>
      </c>
      <c r="BA9" s="17">
        <v>0.450957560765541</v>
      </c>
      <c r="BB9" s="17"/>
      <c r="BC9" s="17">
        <v>0.41699287509195299</v>
      </c>
      <c r="BD9" s="17"/>
      <c r="BE9" s="17">
        <v>0.20428340184211599</v>
      </c>
      <c r="BF9" s="17">
        <v>0.24001602053730001</v>
      </c>
      <c r="BG9" s="17">
        <v>0.180944050204635</v>
      </c>
      <c r="BH9" s="17">
        <v>0.471994978974841</v>
      </c>
      <c r="BI9" s="17"/>
      <c r="BJ9" s="17">
        <v>0.197976786242994</v>
      </c>
      <c r="BK9" s="17"/>
      <c r="BL9" s="17">
        <v>0.180500035575201</v>
      </c>
      <c r="BM9" s="17"/>
      <c r="BN9" s="17">
        <v>0.14851247845639201</v>
      </c>
      <c r="BO9" s="17"/>
      <c r="BP9" s="17">
        <v>0.254861418011542</v>
      </c>
      <c r="BQ9" s="17">
        <v>0.14758970320904</v>
      </c>
    </row>
    <row r="10" spans="2:69" x14ac:dyDescent="0.35">
      <c r="B10" s="18" t="s">
        <v>138</v>
      </c>
      <c r="C10" s="17">
        <v>0.220440215957173</v>
      </c>
      <c r="D10" s="17">
        <v>0.216657388994314</v>
      </c>
      <c r="E10" s="17">
        <v>0.224058703321558</v>
      </c>
      <c r="F10" s="17"/>
      <c r="G10" s="17">
        <v>0.229816603702792</v>
      </c>
      <c r="H10" s="17">
        <v>0.25854774257080898</v>
      </c>
      <c r="I10" s="17">
        <v>0.201060797969835</v>
      </c>
      <c r="J10" s="17">
        <v>0.27456730802878998</v>
      </c>
      <c r="K10" s="17">
        <v>0.11237343344665</v>
      </c>
      <c r="L10" s="17"/>
      <c r="M10" s="17">
        <v>0.40056653876680398</v>
      </c>
      <c r="N10" s="17">
        <v>0.24888189792819901</v>
      </c>
      <c r="O10" s="17">
        <v>0.17053516414748601</v>
      </c>
      <c r="P10" s="17">
        <v>0.23069032951201299</v>
      </c>
      <c r="Q10" s="17">
        <v>0.155646970643464</v>
      </c>
      <c r="R10" s="17"/>
      <c r="S10" s="17">
        <v>0.15410004886402101</v>
      </c>
      <c r="T10" s="17">
        <v>0.275259016866989</v>
      </c>
      <c r="U10" s="17">
        <v>0.27063644351826899</v>
      </c>
      <c r="V10" s="17">
        <v>0.26214680281364799</v>
      </c>
      <c r="W10" s="17"/>
      <c r="X10" s="17">
        <v>0.23344999014527201</v>
      </c>
      <c r="Y10" s="17">
        <v>0.20743204518516201</v>
      </c>
      <c r="Z10" s="17">
        <v>0.15369698561977399</v>
      </c>
      <c r="AA10" s="17"/>
      <c r="AB10" s="17">
        <v>0.188302146706391</v>
      </c>
      <c r="AC10" s="17">
        <v>0.27434132027262897</v>
      </c>
      <c r="AD10" s="17"/>
      <c r="AE10" s="17">
        <v>0.173888143189251</v>
      </c>
      <c r="AF10" s="17">
        <v>0.23104792621185999</v>
      </c>
      <c r="AG10" s="17"/>
      <c r="AH10" s="17">
        <v>0.224633939872249</v>
      </c>
      <c r="AI10" s="17">
        <v>0.24228205983298401</v>
      </c>
      <c r="AJ10" s="17"/>
      <c r="AK10" s="17">
        <v>0.285013309531783</v>
      </c>
      <c r="AL10" s="17">
        <v>0.20625242564285201</v>
      </c>
      <c r="AM10" s="17">
        <v>0.23213634394850699</v>
      </c>
      <c r="AN10" s="17">
        <v>0.24184361368468699</v>
      </c>
      <c r="AO10" s="17">
        <v>0.117515168569485</v>
      </c>
      <c r="AP10" s="17"/>
      <c r="AQ10" s="17">
        <v>0.20886719170611401</v>
      </c>
      <c r="AR10" s="17">
        <v>0.223816763925582</v>
      </c>
      <c r="AS10" s="17"/>
      <c r="AT10" s="17">
        <v>0.17739187846288501</v>
      </c>
      <c r="AU10" s="17">
        <v>0.244144635181582</v>
      </c>
      <c r="AV10" s="17"/>
      <c r="AW10" s="17">
        <v>0.14024916169472301</v>
      </c>
      <c r="AX10" s="17">
        <v>0.228447230731706</v>
      </c>
      <c r="AY10" s="17">
        <v>0.271761383887417</v>
      </c>
      <c r="AZ10" s="17">
        <v>0.26485399480548499</v>
      </c>
      <c r="BA10" s="17">
        <v>0.17089586935269499</v>
      </c>
      <c r="BB10" s="17"/>
      <c r="BC10" s="17">
        <v>0.20445721590152199</v>
      </c>
      <c r="BD10" s="17"/>
      <c r="BE10" s="17">
        <v>0.20558473770938199</v>
      </c>
      <c r="BF10" s="17">
        <v>0.24841115868396901</v>
      </c>
      <c r="BG10" s="17">
        <v>0.25219758825141098</v>
      </c>
      <c r="BH10" s="17">
        <v>0.204061552982546</v>
      </c>
      <c r="BI10" s="17"/>
      <c r="BJ10" s="17">
        <v>0.228135551436807</v>
      </c>
      <c r="BK10" s="17"/>
      <c r="BL10" s="17">
        <v>0.25414122428867503</v>
      </c>
      <c r="BM10" s="17"/>
      <c r="BN10" s="17">
        <v>0.26582918075619599</v>
      </c>
      <c r="BO10" s="17"/>
      <c r="BP10" s="17">
        <v>0.207158821232233</v>
      </c>
      <c r="BQ10" s="17">
        <v>0.24201733329557801</v>
      </c>
    </row>
    <row r="11" spans="2:69" x14ac:dyDescent="0.35">
      <c r="B11" s="18" t="s">
        <v>139</v>
      </c>
      <c r="C11" s="17">
        <v>0.27409214361928003</v>
      </c>
      <c r="D11" s="17">
        <v>0.27624121487397502</v>
      </c>
      <c r="E11" s="17">
        <v>0.27203643574349601</v>
      </c>
      <c r="F11" s="17"/>
      <c r="G11" s="17">
        <v>0.23889345754980801</v>
      </c>
      <c r="H11" s="17">
        <v>0.306044278905787</v>
      </c>
      <c r="I11" s="17">
        <v>0.27592604117563402</v>
      </c>
      <c r="J11" s="17">
        <v>0.28158208664302298</v>
      </c>
      <c r="K11" s="17">
        <v>0.28188445818167301</v>
      </c>
      <c r="L11" s="17"/>
      <c r="M11" s="17">
        <v>0.27329237474299301</v>
      </c>
      <c r="N11" s="17">
        <v>0.27271361367500202</v>
      </c>
      <c r="O11" s="17">
        <v>0.33157165843091202</v>
      </c>
      <c r="P11" s="17">
        <v>0.23145620064047001</v>
      </c>
      <c r="Q11" s="17">
        <v>0.235221092964295</v>
      </c>
      <c r="R11" s="17"/>
      <c r="S11" s="17">
        <v>0.205505651516278</v>
      </c>
      <c r="T11" s="17">
        <v>0.26162162169979702</v>
      </c>
      <c r="U11" s="17">
        <v>0.33374606896307502</v>
      </c>
      <c r="V11" s="17">
        <v>0.420051082941023</v>
      </c>
      <c r="W11" s="17"/>
      <c r="X11" s="17">
        <v>0.28580945903923</v>
      </c>
      <c r="Y11" s="17">
        <v>0.236099167165848</v>
      </c>
      <c r="Z11" s="17">
        <v>0.24151368561734099</v>
      </c>
      <c r="AA11" s="17"/>
      <c r="AB11" s="17">
        <v>0.20667217366733501</v>
      </c>
      <c r="AC11" s="17">
        <v>0.38716710169991098</v>
      </c>
      <c r="AD11" s="17"/>
      <c r="AE11" s="17">
        <v>0.20797963943398701</v>
      </c>
      <c r="AF11" s="17">
        <v>0.28915704292259498</v>
      </c>
      <c r="AG11" s="17"/>
      <c r="AH11" s="17">
        <v>0.30917600550038099</v>
      </c>
      <c r="AI11" s="17">
        <v>0.16051512820539099</v>
      </c>
      <c r="AJ11" s="17"/>
      <c r="AK11" s="17">
        <v>0.258200686225456</v>
      </c>
      <c r="AL11" s="17">
        <v>0.26972530440544701</v>
      </c>
      <c r="AM11" s="17">
        <v>0.316178449127756</v>
      </c>
      <c r="AN11" s="17">
        <v>0.15961924497791899</v>
      </c>
      <c r="AO11" s="17">
        <v>0.38041663056475</v>
      </c>
      <c r="AP11" s="17"/>
      <c r="AQ11" s="17">
        <v>0.361443900989115</v>
      </c>
      <c r="AR11" s="17">
        <v>0.24860637667663599</v>
      </c>
      <c r="AS11" s="17"/>
      <c r="AT11" s="17">
        <v>0.31434762731791799</v>
      </c>
      <c r="AU11" s="17">
        <v>0.24474799669869701</v>
      </c>
      <c r="AV11" s="17"/>
      <c r="AW11" s="17">
        <v>0.21148617836549</v>
      </c>
      <c r="AX11" s="17">
        <v>0.194006430144539</v>
      </c>
      <c r="AY11" s="17">
        <v>0.30510650699270397</v>
      </c>
      <c r="AZ11" s="17">
        <v>0.35417233320876501</v>
      </c>
      <c r="BA11" s="17">
        <v>8.2455582388033896E-2</v>
      </c>
      <c r="BB11" s="17"/>
      <c r="BC11" s="17">
        <v>0.12844124881875699</v>
      </c>
      <c r="BD11" s="17"/>
      <c r="BE11" s="17">
        <v>0.226426140906309</v>
      </c>
      <c r="BF11" s="17">
        <v>0.33896803808145198</v>
      </c>
      <c r="BG11" s="17">
        <v>0.405950180815907</v>
      </c>
      <c r="BH11" s="17">
        <v>5.9778937157177602E-2</v>
      </c>
      <c r="BI11" s="17"/>
      <c r="BJ11" s="17">
        <v>0.30702123165708001</v>
      </c>
      <c r="BK11" s="17"/>
      <c r="BL11" s="17">
        <v>0.31666464135161099</v>
      </c>
      <c r="BM11" s="17"/>
      <c r="BN11" s="17">
        <v>0.305314728627954</v>
      </c>
      <c r="BO11" s="17"/>
      <c r="BP11" s="17">
        <v>0.275772340971767</v>
      </c>
      <c r="BQ11" s="17">
        <v>0.33454765001743803</v>
      </c>
    </row>
    <row r="12" spans="2:69" x14ac:dyDescent="0.35">
      <c r="B12" s="18" t="s">
        <v>140</v>
      </c>
      <c r="C12" s="17">
        <v>0.21928599021015799</v>
      </c>
      <c r="D12" s="17">
        <v>0.231334987053184</v>
      </c>
      <c r="E12" s="17">
        <v>0.207760445093221</v>
      </c>
      <c r="F12" s="17"/>
      <c r="G12" s="17">
        <v>0.18713499504561201</v>
      </c>
      <c r="H12" s="17">
        <v>0.15453313082376699</v>
      </c>
      <c r="I12" s="17">
        <v>0.26770880461568902</v>
      </c>
      <c r="J12" s="17">
        <v>0.23865490359503799</v>
      </c>
      <c r="K12" s="17">
        <v>0.283333046554684</v>
      </c>
      <c r="L12" s="17"/>
      <c r="M12" s="17">
        <v>0.11585712860286999</v>
      </c>
      <c r="N12" s="17">
        <v>0.265776426403946</v>
      </c>
      <c r="O12" s="17">
        <v>0.23142919820646099</v>
      </c>
      <c r="P12" s="17">
        <v>0.223523452709633</v>
      </c>
      <c r="Q12" s="17">
        <v>0.15563359208218999</v>
      </c>
      <c r="R12" s="17"/>
      <c r="S12" s="17">
        <v>0.20964382145118601</v>
      </c>
      <c r="T12" s="17">
        <v>0.17100381975946</v>
      </c>
      <c r="U12" s="17">
        <v>0.215638235112389</v>
      </c>
      <c r="V12" s="17">
        <v>0.15300444991495099</v>
      </c>
      <c r="W12" s="17"/>
      <c r="X12" s="17">
        <v>0.20619509718403201</v>
      </c>
      <c r="Y12" s="17">
        <v>0.32162391518995298</v>
      </c>
      <c r="Z12" s="17">
        <v>0.19292724825260599</v>
      </c>
      <c r="AA12" s="17"/>
      <c r="AB12" s="17">
        <v>0.28741427687406101</v>
      </c>
      <c r="AC12" s="17">
        <v>0.10502306241418</v>
      </c>
      <c r="AD12" s="17"/>
      <c r="AE12" s="17">
        <v>0.190605942900163</v>
      </c>
      <c r="AF12" s="17">
        <v>0.22582124447202201</v>
      </c>
      <c r="AG12" s="17"/>
      <c r="AH12" s="17">
        <v>0.20929544454784499</v>
      </c>
      <c r="AI12" s="17">
        <v>0.28756032144269</v>
      </c>
      <c r="AJ12" s="17"/>
      <c r="AK12" s="17">
        <v>8.8183494242940696E-2</v>
      </c>
      <c r="AL12" s="17">
        <v>0.202502377295045</v>
      </c>
      <c r="AM12" s="17">
        <v>0.18444296192583401</v>
      </c>
      <c r="AN12" s="17">
        <v>0.38934295301277999</v>
      </c>
      <c r="AO12" s="17">
        <v>0.20371285744433601</v>
      </c>
      <c r="AP12" s="17"/>
      <c r="AQ12" s="17">
        <v>0.157724453173506</v>
      </c>
      <c r="AR12" s="17">
        <v>0.237247197091256</v>
      </c>
      <c r="AS12" s="17"/>
      <c r="AT12" s="17">
        <v>0.167490928861525</v>
      </c>
      <c r="AU12" s="17">
        <v>0.24717231102266099</v>
      </c>
      <c r="AV12" s="17"/>
      <c r="AW12" s="17">
        <v>0.118699193946754</v>
      </c>
      <c r="AX12" s="17">
        <v>0.28097443327855098</v>
      </c>
      <c r="AY12" s="17">
        <v>0.18133035585030399</v>
      </c>
      <c r="AZ12" s="17">
        <v>0.185475555107495</v>
      </c>
      <c r="BA12" s="17">
        <v>0.29569098749373002</v>
      </c>
      <c r="BB12" s="17"/>
      <c r="BC12" s="17">
        <v>0.236789944303854</v>
      </c>
      <c r="BD12" s="17"/>
      <c r="BE12" s="17">
        <v>0.32567998765360001</v>
      </c>
      <c r="BF12" s="17">
        <v>0.14633518043348701</v>
      </c>
      <c r="BG12" s="17">
        <v>0.10503246398374599</v>
      </c>
      <c r="BH12" s="17">
        <v>0.241197102445737</v>
      </c>
      <c r="BI12" s="17"/>
      <c r="BJ12" s="17">
        <v>0.22081686728441899</v>
      </c>
      <c r="BK12" s="17"/>
      <c r="BL12" s="17">
        <v>0.212423839438725</v>
      </c>
      <c r="BM12" s="17"/>
      <c r="BN12" s="17">
        <v>0.254402695697727</v>
      </c>
      <c r="BO12" s="17"/>
      <c r="BP12" s="17">
        <v>0.221910012826701</v>
      </c>
      <c r="BQ12" s="17">
        <v>0.25213035064907502</v>
      </c>
    </row>
    <row r="13" spans="2:69" x14ac:dyDescent="0.35">
      <c r="B13" s="18" t="s">
        <v>141</v>
      </c>
      <c r="C13" s="19">
        <v>4.0215376087248803E-2</v>
      </c>
      <c r="D13" s="19">
        <v>3.6874559674880701E-2</v>
      </c>
      <c r="E13" s="19">
        <v>4.3411055428010097E-2</v>
      </c>
      <c r="F13" s="19"/>
      <c r="G13" s="19">
        <v>4.8140187753224699E-2</v>
      </c>
      <c r="H13" s="19">
        <v>5.5166757464534498E-2</v>
      </c>
      <c r="I13" s="19">
        <v>4.1915358864782398E-2</v>
      </c>
      <c r="J13" s="19">
        <v>3.2396579751525899E-2</v>
      </c>
      <c r="K13" s="19">
        <v>0</v>
      </c>
      <c r="L13" s="19"/>
      <c r="M13" s="19">
        <v>0</v>
      </c>
      <c r="N13" s="19">
        <v>4.2694612096356402E-2</v>
      </c>
      <c r="O13" s="19">
        <v>3.9943933238593403E-2</v>
      </c>
      <c r="P13" s="19">
        <v>0</v>
      </c>
      <c r="Q13" s="19">
        <v>7.5299600862962501E-2</v>
      </c>
      <c r="R13" s="19"/>
      <c r="S13" s="19">
        <v>3.70410720015052E-2</v>
      </c>
      <c r="T13" s="19">
        <v>5.8926834437488598E-2</v>
      </c>
      <c r="U13" s="19">
        <v>4.5096670785393402E-2</v>
      </c>
      <c r="V13" s="19">
        <v>1.46513312599334E-2</v>
      </c>
      <c r="W13" s="19"/>
      <c r="X13" s="19">
        <v>3.9057370327282501E-2</v>
      </c>
      <c r="Y13" s="19">
        <v>5.6614586964580403E-2</v>
      </c>
      <c r="Z13" s="19">
        <v>3.01857555721501E-2</v>
      </c>
      <c r="AA13" s="19"/>
      <c r="AB13" s="19">
        <v>3.8223540486632603E-2</v>
      </c>
      <c r="AC13" s="19">
        <v>4.3556029119336002E-2</v>
      </c>
      <c r="AD13" s="19"/>
      <c r="AE13" s="19">
        <v>8.4062289797999207E-2</v>
      </c>
      <c r="AF13" s="19">
        <v>3.0224084001832002E-2</v>
      </c>
      <c r="AG13" s="19"/>
      <c r="AH13" s="19">
        <v>4.3508125054199098E-2</v>
      </c>
      <c r="AI13" s="19">
        <v>5.1822959470908703E-2</v>
      </c>
      <c r="AJ13" s="19"/>
      <c r="AK13" s="19">
        <v>0</v>
      </c>
      <c r="AL13" s="19">
        <v>5.1109338965437401E-2</v>
      </c>
      <c r="AM13" s="19">
        <v>3.5305297024997101E-2</v>
      </c>
      <c r="AN13" s="19">
        <v>4.3635346649675298E-2</v>
      </c>
      <c r="AO13" s="19">
        <v>5.2519874586962501E-2</v>
      </c>
      <c r="AP13" s="19"/>
      <c r="AQ13" s="19">
        <v>4.9748451764806502E-2</v>
      </c>
      <c r="AR13" s="19">
        <v>3.7434003939964301E-2</v>
      </c>
      <c r="AS13" s="19"/>
      <c r="AT13" s="19">
        <v>3.4971868046685999E-2</v>
      </c>
      <c r="AU13" s="19">
        <v>4.3287250781140901E-2</v>
      </c>
      <c r="AV13" s="19"/>
      <c r="AW13" s="19">
        <v>7.4249549462584399E-2</v>
      </c>
      <c r="AX13" s="19">
        <v>5.12160362320506E-2</v>
      </c>
      <c r="AY13" s="19">
        <v>1.73524621617797E-2</v>
      </c>
      <c r="AZ13" s="19">
        <v>5.8231517112776403E-2</v>
      </c>
      <c r="BA13" s="19">
        <v>0</v>
      </c>
      <c r="BB13" s="19"/>
      <c r="BC13" s="19">
        <v>1.33187158839146E-2</v>
      </c>
      <c r="BD13" s="19"/>
      <c r="BE13" s="19">
        <v>3.80257318885934E-2</v>
      </c>
      <c r="BF13" s="19">
        <v>2.6269602263791901E-2</v>
      </c>
      <c r="BG13" s="19">
        <v>5.5875716744301501E-2</v>
      </c>
      <c r="BH13" s="19">
        <v>2.2967428439698099E-2</v>
      </c>
      <c r="BI13" s="19"/>
      <c r="BJ13" s="19">
        <v>4.6049563378700697E-2</v>
      </c>
      <c r="BK13" s="19"/>
      <c r="BL13" s="19">
        <v>3.62702593457878E-2</v>
      </c>
      <c r="BM13" s="19"/>
      <c r="BN13" s="19">
        <v>2.59409164617312E-2</v>
      </c>
      <c r="BO13" s="19"/>
      <c r="BP13" s="19">
        <v>4.0297406957757902E-2</v>
      </c>
      <c r="BQ13" s="19">
        <v>2.3714962828869202E-2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157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6.8387660526094601E-2</v>
      </c>
      <c r="D9" s="17">
        <v>0.10752590538388899</v>
      </c>
      <c r="E9" s="17">
        <v>3.0949721684956098E-2</v>
      </c>
      <c r="F9" s="17"/>
      <c r="G9" s="17">
        <v>3.1506186365772099E-2</v>
      </c>
      <c r="H9" s="17">
        <v>5.3623377798758802E-2</v>
      </c>
      <c r="I9" s="17">
        <v>6.3672000827620298E-2</v>
      </c>
      <c r="J9" s="17">
        <v>2.5289652564784E-2</v>
      </c>
      <c r="K9" s="17">
        <v>0.235295736064283</v>
      </c>
      <c r="L9" s="17"/>
      <c r="M9" s="17">
        <v>4.2735355699845802E-2</v>
      </c>
      <c r="N9" s="17">
        <v>5.4199865087570798E-2</v>
      </c>
      <c r="O9" s="17">
        <v>0.102901911685</v>
      </c>
      <c r="P9" s="17">
        <v>0</v>
      </c>
      <c r="Q9" s="17">
        <v>0.104674204193098</v>
      </c>
      <c r="R9" s="17"/>
      <c r="S9" s="17">
        <v>0.120827563782524</v>
      </c>
      <c r="T9" s="17">
        <v>4.1295807425994702E-2</v>
      </c>
      <c r="U9" s="17">
        <v>5.2166719622448003E-2</v>
      </c>
      <c r="V9" s="17">
        <v>6.9983533971822304E-2</v>
      </c>
      <c r="W9" s="17"/>
      <c r="X9" s="17">
        <v>5.0117274729094101E-2</v>
      </c>
      <c r="Y9" s="17">
        <v>0</v>
      </c>
      <c r="Z9" s="17">
        <v>0.25292032069560499</v>
      </c>
      <c r="AA9" s="17"/>
      <c r="AB9" s="17">
        <v>7.6697877438829304E-2</v>
      </c>
      <c r="AC9" s="17">
        <v>5.44499885022387E-2</v>
      </c>
      <c r="AD9" s="17"/>
      <c r="AE9" s="17">
        <v>5.1387331488653001E-2</v>
      </c>
      <c r="AF9" s="17">
        <v>7.2261485125968902E-2</v>
      </c>
      <c r="AG9" s="17"/>
      <c r="AH9" s="17">
        <v>4.0145485023807298E-2</v>
      </c>
      <c r="AI9" s="17">
        <v>0.157473949339903</v>
      </c>
      <c r="AJ9" s="17"/>
      <c r="AK9" s="17">
        <v>0.136829794431852</v>
      </c>
      <c r="AL9" s="17">
        <v>8.98060227671756E-2</v>
      </c>
      <c r="AM9" s="17">
        <v>3.5875723685662199E-2</v>
      </c>
      <c r="AN9" s="17">
        <v>6.6034324370747396E-2</v>
      </c>
      <c r="AO9" s="17">
        <v>4.6692818817694902E-2</v>
      </c>
      <c r="AP9" s="17"/>
      <c r="AQ9" s="17">
        <v>5.6895634091696602E-2</v>
      </c>
      <c r="AR9" s="17">
        <v>7.1740576554626706E-2</v>
      </c>
      <c r="AS9" s="17"/>
      <c r="AT9" s="17">
        <v>5.22794066142553E-2</v>
      </c>
      <c r="AU9" s="17">
        <v>7.7062921269294593E-2</v>
      </c>
      <c r="AV9" s="17"/>
      <c r="AW9" s="17">
        <v>3.6446041162647401E-2</v>
      </c>
      <c r="AX9" s="17">
        <v>3.8835800887027698E-2</v>
      </c>
      <c r="AY9" s="17">
        <v>7.8037627368399407E-2</v>
      </c>
      <c r="AZ9" s="17">
        <v>4.0382571699184903E-2</v>
      </c>
      <c r="BA9" s="17">
        <v>9.8714803342239796E-2</v>
      </c>
      <c r="BB9" s="17"/>
      <c r="BC9" s="17">
        <v>7.5510141276606199E-2</v>
      </c>
      <c r="BD9" s="17"/>
      <c r="BE9" s="17">
        <v>4.6386333215064197E-2</v>
      </c>
      <c r="BF9" s="17">
        <v>0.100675793758321</v>
      </c>
      <c r="BG9" s="17">
        <v>0</v>
      </c>
      <c r="BH9" s="17">
        <v>9.4067382389491E-2</v>
      </c>
      <c r="BI9" s="17"/>
      <c r="BJ9" s="17">
        <v>7.8308901075178503E-2</v>
      </c>
      <c r="BK9" s="17"/>
      <c r="BL9" s="17">
        <v>8.4130972976319607E-2</v>
      </c>
      <c r="BM9" s="17"/>
      <c r="BN9" s="17">
        <v>5.3616485656821297E-2</v>
      </c>
      <c r="BO9" s="17"/>
      <c r="BP9" s="17">
        <v>7.05191983428025E-2</v>
      </c>
      <c r="BQ9" s="17">
        <v>2.9274728857086599E-2</v>
      </c>
    </row>
    <row r="10" spans="2:69" x14ac:dyDescent="0.35">
      <c r="B10" s="18" t="s">
        <v>138</v>
      </c>
      <c r="C10" s="17">
        <v>0.156444293446699</v>
      </c>
      <c r="D10" s="17">
        <v>0.147161328512216</v>
      </c>
      <c r="E10" s="17">
        <v>0.16532397302212101</v>
      </c>
      <c r="F10" s="17"/>
      <c r="G10" s="17">
        <v>0.24151866693268001</v>
      </c>
      <c r="H10" s="17">
        <v>0.18412849654209201</v>
      </c>
      <c r="I10" s="17">
        <v>9.7289091847648196E-2</v>
      </c>
      <c r="J10" s="17">
        <v>5.0579305129567903E-2</v>
      </c>
      <c r="K10" s="17">
        <v>0.16041074393705099</v>
      </c>
      <c r="L10" s="17"/>
      <c r="M10" s="17">
        <v>8.5470711399691604E-2</v>
      </c>
      <c r="N10" s="17">
        <v>0.118345470429582</v>
      </c>
      <c r="O10" s="17">
        <v>0.31608904257938503</v>
      </c>
      <c r="P10" s="17">
        <v>0.15816755411894201</v>
      </c>
      <c r="Q10" s="17">
        <v>6.2302985533861398E-2</v>
      </c>
      <c r="R10" s="17"/>
      <c r="S10" s="17">
        <v>0.13306209424474399</v>
      </c>
      <c r="T10" s="17">
        <v>0.26124179179791401</v>
      </c>
      <c r="U10" s="17">
        <v>0.113134417805975</v>
      </c>
      <c r="V10" s="17">
        <v>0.12307303074779501</v>
      </c>
      <c r="W10" s="17"/>
      <c r="X10" s="17">
        <v>0.146157842240727</v>
      </c>
      <c r="Y10" s="17">
        <v>0.17656577658131301</v>
      </c>
      <c r="Z10" s="17">
        <v>0.198909380705802</v>
      </c>
      <c r="AA10" s="17"/>
      <c r="AB10" s="17">
        <v>0.17931019395102599</v>
      </c>
      <c r="AC10" s="17">
        <v>0.118094220866638</v>
      </c>
      <c r="AD10" s="17"/>
      <c r="AE10" s="17">
        <v>0.116966280828563</v>
      </c>
      <c r="AF10" s="17">
        <v>0.165440054416823</v>
      </c>
      <c r="AG10" s="17"/>
      <c r="AH10" s="17">
        <v>0.15365851039582601</v>
      </c>
      <c r="AI10" s="17">
        <v>0.11807800547189801</v>
      </c>
      <c r="AJ10" s="17"/>
      <c r="AK10" s="17">
        <v>8.5977668681130298E-2</v>
      </c>
      <c r="AL10" s="17">
        <v>0.20070790644577899</v>
      </c>
      <c r="AM10" s="17">
        <v>0.179938121452346</v>
      </c>
      <c r="AN10" s="17">
        <v>0.12742257329732701</v>
      </c>
      <c r="AO10" s="17">
        <v>2.92167263888462E-2</v>
      </c>
      <c r="AP10" s="17"/>
      <c r="AQ10" s="17">
        <v>0.13903718881621399</v>
      </c>
      <c r="AR10" s="17">
        <v>0.161522993922987</v>
      </c>
      <c r="AS10" s="17"/>
      <c r="AT10" s="17">
        <v>0.156576769849087</v>
      </c>
      <c r="AU10" s="17">
        <v>0.15854108617295701</v>
      </c>
      <c r="AV10" s="17"/>
      <c r="AW10" s="17">
        <v>0.112304494812571</v>
      </c>
      <c r="AX10" s="17">
        <v>0.122839551028624</v>
      </c>
      <c r="AY10" s="17">
        <v>0.332623343752734</v>
      </c>
      <c r="AZ10" s="17">
        <v>7.60147717791025E-2</v>
      </c>
      <c r="BA10" s="17">
        <v>4.7753858556380903E-2</v>
      </c>
      <c r="BB10" s="17"/>
      <c r="BC10" s="17">
        <v>0.13749498610372299</v>
      </c>
      <c r="BD10" s="17"/>
      <c r="BE10" s="17">
        <v>0.14155368378830099</v>
      </c>
      <c r="BF10" s="17">
        <v>0.33154468858927799</v>
      </c>
      <c r="BG10" s="17">
        <v>0.119877781080761</v>
      </c>
      <c r="BH10" s="17">
        <v>7.8949358034540396E-2</v>
      </c>
      <c r="BI10" s="17"/>
      <c r="BJ10" s="17">
        <v>0.15428457127419401</v>
      </c>
      <c r="BK10" s="17"/>
      <c r="BL10" s="17">
        <v>0.15331103105441601</v>
      </c>
      <c r="BM10" s="17"/>
      <c r="BN10" s="17">
        <v>7.3124631150467898E-2</v>
      </c>
      <c r="BO10" s="17"/>
      <c r="BP10" s="17">
        <v>0.15918572272218301</v>
      </c>
      <c r="BQ10" s="17">
        <v>0.19339132558229799</v>
      </c>
    </row>
    <row r="11" spans="2:69" x14ac:dyDescent="0.35">
      <c r="B11" s="18" t="s">
        <v>139</v>
      </c>
      <c r="C11" s="17">
        <v>0.45824418324432398</v>
      </c>
      <c r="D11" s="17">
        <v>0.47276180464857998</v>
      </c>
      <c r="E11" s="17">
        <v>0.444357259489155</v>
      </c>
      <c r="F11" s="17"/>
      <c r="G11" s="17">
        <v>0.40622432945953602</v>
      </c>
      <c r="H11" s="17">
        <v>0.43105662767070801</v>
      </c>
      <c r="I11" s="17">
        <v>0.48982787816356999</v>
      </c>
      <c r="J11" s="17">
        <v>0.56009049799705402</v>
      </c>
      <c r="K11" s="17">
        <v>0.44388277606161602</v>
      </c>
      <c r="L11" s="17"/>
      <c r="M11" s="17">
        <v>0.54940540441526398</v>
      </c>
      <c r="N11" s="17">
        <v>0.56363769841105804</v>
      </c>
      <c r="O11" s="17">
        <v>0.30334129688401201</v>
      </c>
      <c r="P11" s="17">
        <v>0.344755284802086</v>
      </c>
      <c r="Q11" s="17">
        <v>0.485564164909848</v>
      </c>
      <c r="R11" s="17"/>
      <c r="S11" s="17">
        <v>0.320006072222212</v>
      </c>
      <c r="T11" s="17">
        <v>0.39958374280376002</v>
      </c>
      <c r="U11" s="17">
        <v>0.56140266350497103</v>
      </c>
      <c r="V11" s="17">
        <v>0.59794926881573895</v>
      </c>
      <c r="W11" s="17"/>
      <c r="X11" s="17">
        <v>0.49362328965588698</v>
      </c>
      <c r="Y11" s="17">
        <v>0.36322748496626001</v>
      </c>
      <c r="Z11" s="17">
        <v>0.33923607776994802</v>
      </c>
      <c r="AA11" s="17"/>
      <c r="AB11" s="17">
        <v>0.37379979454114398</v>
      </c>
      <c r="AC11" s="17">
        <v>0.59987203801142996</v>
      </c>
      <c r="AD11" s="17"/>
      <c r="AE11" s="17">
        <v>0.43649815911314599</v>
      </c>
      <c r="AF11" s="17">
        <v>0.46319939811359501</v>
      </c>
      <c r="AG11" s="17"/>
      <c r="AH11" s="17">
        <v>0.49415280710910697</v>
      </c>
      <c r="AI11" s="17">
        <v>0.31267711622975602</v>
      </c>
      <c r="AJ11" s="17"/>
      <c r="AK11" s="17">
        <v>0.56885382058268197</v>
      </c>
      <c r="AL11" s="17">
        <v>0.41451778303023001</v>
      </c>
      <c r="AM11" s="17">
        <v>0.45172641795380702</v>
      </c>
      <c r="AN11" s="17">
        <v>0.407633205894958</v>
      </c>
      <c r="AO11" s="17">
        <v>0.64033090606020804</v>
      </c>
      <c r="AP11" s="17"/>
      <c r="AQ11" s="17">
        <v>0.43513877591099298</v>
      </c>
      <c r="AR11" s="17">
        <v>0.46498542170526302</v>
      </c>
      <c r="AS11" s="17"/>
      <c r="AT11" s="17">
        <v>0.37592056149564801</v>
      </c>
      <c r="AU11" s="17">
        <v>0.490272776435354</v>
      </c>
      <c r="AV11" s="17"/>
      <c r="AW11" s="17">
        <v>0.47502882727559098</v>
      </c>
      <c r="AX11" s="17">
        <v>0.35654784211715901</v>
      </c>
      <c r="AY11" s="17">
        <v>0.496125287362014</v>
      </c>
      <c r="AZ11" s="17">
        <v>0.67693700547459701</v>
      </c>
      <c r="BA11" s="17">
        <v>0.30664663786585</v>
      </c>
      <c r="BB11" s="17"/>
      <c r="BC11" s="17">
        <v>0.30068456351434703</v>
      </c>
      <c r="BD11" s="17"/>
      <c r="BE11" s="17">
        <v>0.454066503978862</v>
      </c>
      <c r="BF11" s="17">
        <v>0.48316324950358103</v>
      </c>
      <c r="BG11" s="17">
        <v>0.64762671187093301</v>
      </c>
      <c r="BH11" s="17">
        <v>0.2458397129587</v>
      </c>
      <c r="BI11" s="17"/>
      <c r="BJ11" s="17">
        <v>0.465579568109807</v>
      </c>
      <c r="BK11" s="17"/>
      <c r="BL11" s="17">
        <v>0.49968241674733299</v>
      </c>
      <c r="BM11" s="17"/>
      <c r="BN11" s="17">
        <v>0.60172276505643696</v>
      </c>
      <c r="BO11" s="17"/>
      <c r="BP11" s="17">
        <v>0.46607866240752999</v>
      </c>
      <c r="BQ11" s="17">
        <v>0.50177651017006597</v>
      </c>
    </row>
    <row r="12" spans="2:69" x14ac:dyDescent="0.35">
      <c r="B12" s="18" t="s">
        <v>140</v>
      </c>
      <c r="C12" s="17">
        <v>0.25211026894541799</v>
      </c>
      <c r="D12" s="17">
        <v>0.22309642283929099</v>
      </c>
      <c r="E12" s="17">
        <v>0.27986364930302099</v>
      </c>
      <c r="F12" s="17"/>
      <c r="G12" s="17">
        <v>0.23263170438655301</v>
      </c>
      <c r="H12" s="17">
        <v>0.237005612901521</v>
      </c>
      <c r="I12" s="17">
        <v>0.32137591719206898</v>
      </c>
      <c r="J12" s="17">
        <v>0.26342712894429898</v>
      </c>
      <c r="K12" s="17">
        <v>0.16041074393705099</v>
      </c>
      <c r="L12" s="17"/>
      <c r="M12" s="17">
        <v>0.322388528485199</v>
      </c>
      <c r="N12" s="17">
        <v>0.19964318507797099</v>
      </c>
      <c r="O12" s="17">
        <v>0.224504479384182</v>
      </c>
      <c r="P12" s="17">
        <v>0.39125927511497</v>
      </c>
      <c r="Q12" s="17">
        <v>0.26920560574031299</v>
      </c>
      <c r="R12" s="17"/>
      <c r="S12" s="17">
        <v>0.362567154143491</v>
      </c>
      <c r="T12" s="17">
        <v>0.21510842743087299</v>
      </c>
      <c r="U12" s="17">
        <v>0.22819952828121201</v>
      </c>
      <c r="V12" s="17">
        <v>0.17675532409608699</v>
      </c>
      <c r="W12" s="17"/>
      <c r="X12" s="17">
        <v>0.239083235543252</v>
      </c>
      <c r="Y12" s="17">
        <v>0.37012121134168502</v>
      </c>
      <c r="Z12" s="17">
        <v>0.20893422082864499</v>
      </c>
      <c r="AA12" s="17"/>
      <c r="AB12" s="17">
        <v>0.30754025207011199</v>
      </c>
      <c r="AC12" s="17">
        <v>0.159144593898359</v>
      </c>
      <c r="AD12" s="17"/>
      <c r="AE12" s="17">
        <v>0.24794982615796299</v>
      </c>
      <c r="AF12" s="17">
        <v>0.25305829916182798</v>
      </c>
      <c r="AG12" s="17"/>
      <c r="AH12" s="17">
        <v>0.24007553109001001</v>
      </c>
      <c r="AI12" s="17">
        <v>0.36379152524133501</v>
      </c>
      <c r="AJ12" s="17"/>
      <c r="AK12" s="17">
        <v>0.20833871630433601</v>
      </c>
      <c r="AL12" s="17">
        <v>0.205220098943277</v>
      </c>
      <c r="AM12" s="17">
        <v>0.260367326419987</v>
      </c>
      <c r="AN12" s="17">
        <v>0.355274549787293</v>
      </c>
      <c r="AO12" s="17">
        <v>0.23123967414628799</v>
      </c>
      <c r="AP12" s="17"/>
      <c r="AQ12" s="17">
        <v>0.25952762868505003</v>
      </c>
      <c r="AR12" s="17">
        <v>0.249946178521299</v>
      </c>
      <c r="AS12" s="17"/>
      <c r="AT12" s="17">
        <v>0.32726252062658501</v>
      </c>
      <c r="AU12" s="17">
        <v>0.21952367522944999</v>
      </c>
      <c r="AV12" s="17"/>
      <c r="AW12" s="17">
        <v>0.30197108728660599</v>
      </c>
      <c r="AX12" s="17">
        <v>0.37528449294468402</v>
      </c>
      <c r="AY12" s="17">
        <v>7.5861279355073599E-2</v>
      </c>
      <c r="AZ12" s="17">
        <v>0.14843413393433899</v>
      </c>
      <c r="BA12" s="17">
        <v>0.49592375544966999</v>
      </c>
      <c r="BB12" s="17"/>
      <c r="BC12" s="17">
        <v>0.44792089797574403</v>
      </c>
      <c r="BD12" s="17"/>
      <c r="BE12" s="17">
        <v>0.281409775270338</v>
      </c>
      <c r="BF12" s="17">
        <v>5.8346665885028501E-2</v>
      </c>
      <c r="BG12" s="17">
        <v>0.17661979030400399</v>
      </c>
      <c r="BH12" s="17">
        <v>0.53520868973787195</v>
      </c>
      <c r="BI12" s="17"/>
      <c r="BJ12" s="17">
        <v>0.23885522305227599</v>
      </c>
      <c r="BK12" s="17"/>
      <c r="BL12" s="17">
        <v>0.210585511823558</v>
      </c>
      <c r="BM12" s="17"/>
      <c r="BN12" s="17">
        <v>0.24559520167454299</v>
      </c>
      <c r="BO12" s="17"/>
      <c r="BP12" s="17">
        <v>0.24451061059218701</v>
      </c>
      <c r="BQ12" s="17">
        <v>0.22021537926175899</v>
      </c>
    </row>
    <row r="13" spans="2:69" x14ac:dyDescent="0.35">
      <c r="B13" s="18" t="s">
        <v>141</v>
      </c>
      <c r="C13" s="19">
        <v>6.4813593837464406E-2</v>
      </c>
      <c r="D13" s="19">
        <v>4.9454538616023801E-2</v>
      </c>
      <c r="E13" s="19">
        <v>7.9505396500747297E-2</v>
      </c>
      <c r="F13" s="19"/>
      <c r="G13" s="19">
        <v>8.8119112855458898E-2</v>
      </c>
      <c r="H13" s="19">
        <v>9.4185885086920093E-2</v>
      </c>
      <c r="I13" s="19">
        <v>2.78351119690925E-2</v>
      </c>
      <c r="J13" s="19">
        <v>0.10061341536429499</v>
      </c>
      <c r="K13" s="19">
        <v>0</v>
      </c>
      <c r="L13" s="19"/>
      <c r="M13" s="19">
        <v>0</v>
      </c>
      <c r="N13" s="19">
        <v>6.4173780993817806E-2</v>
      </c>
      <c r="O13" s="19">
        <v>5.3163269467421802E-2</v>
      </c>
      <c r="P13" s="19">
        <v>0.105817885964002</v>
      </c>
      <c r="Q13" s="19">
        <v>7.8253039622879897E-2</v>
      </c>
      <c r="R13" s="19"/>
      <c r="S13" s="19">
        <v>6.35371156070281E-2</v>
      </c>
      <c r="T13" s="19">
        <v>8.2770230541458698E-2</v>
      </c>
      <c r="U13" s="19">
        <v>4.5096670785393402E-2</v>
      </c>
      <c r="V13" s="19">
        <v>3.2238842368556397E-2</v>
      </c>
      <c r="W13" s="19"/>
      <c r="X13" s="19">
        <v>7.1018357831039797E-2</v>
      </c>
      <c r="Y13" s="19">
        <v>9.0085527110742705E-2</v>
      </c>
      <c r="Z13" s="19">
        <v>0</v>
      </c>
      <c r="AA13" s="19"/>
      <c r="AB13" s="19">
        <v>6.2651881998889103E-2</v>
      </c>
      <c r="AC13" s="19">
        <v>6.8439158721334006E-2</v>
      </c>
      <c r="AD13" s="19"/>
      <c r="AE13" s="19">
        <v>0.147198402411676</v>
      </c>
      <c r="AF13" s="19">
        <v>4.6040763181785301E-2</v>
      </c>
      <c r="AG13" s="19"/>
      <c r="AH13" s="19">
        <v>7.1967666381249504E-2</v>
      </c>
      <c r="AI13" s="19">
        <v>4.7979403717108099E-2</v>
      </c>
      <c r="AJ13" s="19"/>
      <c r="AK13" s="19">
        <v>0</v>
      </c>
      <c r="AL13" s="19">
        <v>8.9748188813538896E-2</v>
      </c>
      <c r="AM13" s="19">
        <v>7.2092410488198394E-2</v>
      </c>
      <c r="AN13" s="19">
        <v>4.3635346649675298E-2</v>
      </c>
      <c r="AO13" s="19">
        <v>5.2519874586962501E-2</v>
      </c>
      <c r="AP13" s="19"/>
      <c r="AQ13" s="19">
        <v>0.109400772496046</v>
      </c>
      <c r="AR13" s="19">
        <v>5.1804829295824903E-2</v>
      </c>
      <c r="AS13" s="19"/>
      <c r="AT13" s="19">
        <v>8.7960741414424795E-2</v>
      </c>
      <c r="AU13" s="19">
        <v>5.4599540892943201E-2</v>
      </c>
      <c r="AV13" s="19"/>
      <c r="AW13" s="19">
        <v>7.4249549462584399E-2</v>
      </c>
      <c r="AX13" s="19">
        <v>0.106492313022505</v>
      </c>
      <c r="AY13" s="19">
        <v>1.73524621617797E-2</v>
      </c>
      <c r="AZ13" s="19">
        <v>5.8231517112776403E-2</v>
      </c>
      <c r="BA13" s="19">
        <v>5.09609447858589E-2</v>
      </c>
      <c r="BB13" s="19"/>
      <c r="BC13" s="19">
        <v>3.8389411129579602E-2</v>
      </c>
      <c r="BD13" s="19"/>
      <c r="BE13" s="19">
        <v>7.6583703747435103E-2</v>
      </c>
      <c r="BF13" s="19">
        <v>2.6269602263791901E-2</v>
      </c>
      <c r="BG13" s="19">
        <v>5.5875716744301501E-2</v>
      </c>
      <c r="BH13" s="19">
        <v>4.5934856879396198E-2</v>
      </c>
      <c r="BI13" s="19"/>
      <c r="BJ13" s="19">
        <v>6.29717364885439E-2</v>
      </c>
      <c r="BK13" s="19"/>
      <c r="BL13" s="19">
        <v>5.2290067398373302E-2</v>
      </c>
      <c r="BM13" s="19"/>
      <c r="BN13" s="19">
        <v>2.59409164617312E-2</v>
      </c>
      <c r="BO13" s="19"/>
      <c r="BP13" s="19">
        <v>5.97058059352975E-2</v>
      </c>
      <c r="BQ13" s="19">
        <v>5.5342056128790201E-2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158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0.14795519168719501</v>
      </c>
      <c r="D9" s="17">
        <v>0.20214592824903599</v>
      </c>
      <c r="E9" s="17">
        <v>9.6118695479203695E-2</v>
      </c>
      <c r="F9" s="17"/>
      <c r="G9" s="17">
        <v>0.15228107869642599</v>
      </c>
      <c r="H9" s="17">
        <v>0.200276126384241</v>
      </c>
      <c r="I9" s="17">
        <v>9.4808500437233004E-2</v>
      </c>
      <c r="J9" s="17">
        <v>0.101676037474659</v>
      </c>
      <c r="K9" s="17">
        <v>0.208587039997333</v>
      </c>
      <c r="L9" s="17"/>
      <c r="M9" s="17">
        <v>9.1168053141164704E-2</v>
      </c>
      <c r="N9" s="17">
        <v>0.12902965443916301</v>
      </c>
      <c r="O9" s="17">
        <v>0.15488637494499199</v>
      </c>
      <c r="P9" s="17">
        <v>9.1817743245674502E-2</v>
      </c>
      <c r="Q9" s="17">
        <v>0.22921900903239201</v>
      </c>
      <c r="R9" s="17"/>
      <c r="S9" s="17">
        <v>0.18393024947341199</v>
      </c>
      <c r="T9" s="17">
        <v>8.2591614851989306E-2</v>
      </c>
      <c r="U9" s="17">
        <v>0.154136691854136</v>
      </c>
      <c r="V9" s="17">
        <v>0.153362674383168</v>
      </c>
      <c r="W9" s="17"/>
      <c r="X9" s="17">
        <v>0.137207880638926</v>
      </c>
      <c r="Y9" s="17">
        <v>0.11383492625784999</v>
      </c>
      <c r="Z9" s="17">
        <v>0.25010401721916098</v>
      </c>
      <c r="AA9" s="17"/>
      <c r="AB9" s="17">
        <v>0.17846471362244801</v>
      </c>
      <c r="AC9" s="17">
        <v>9.67854430749088E-2</v>
      </c>
      <c r="AD9" s="17"/>
      <c r="AE9" s="17">
        <v>0.14503123092738199</v>
      </c>
      <c r="AF9" s="17">
        <v>0.14862146768076401</v>
      </c>
      <c r="AG9" s="17"/>
      <c r="AH9" s="17">
        <v>0.13777545302393901</v>
      </c>
      <c r="AI9" s="17">
        <v>9.3050297316846206E-2</v>
      </c>
      <c r="AJ9" s="17"/>
      <c r="AK9" s="17">
        <v>0.136829794431852</v>
      </c>
      <c r="AL9" s="17">
        <v>0.183412785151083</v>
      </c>
      <c r="AM9" s="17">
        <v>0.17285535653810899</v>
      </c>
      <c r="AN9" s="17">
        <v>9.0139521346735599E-2</v>
      </c>
      <c r="AO9" s="17">
        <v>4.6692818817694902E-2</v>
      </c>
      <c r="AP9" s="17"/>
      <c r="AQ9" s="17">
        <v>0.13759370202617899</v>
      </c>
      <c r="AR9" s="17">
        <v>0.150978262071013</v>
      </c>
      <c r="AS9" s="17"/>
      <c r="AT9" s="17">
        <v>0.15176863932399601</v>
      </c>
      <c r="AU9" s="17">
        <v>0.14816813740642401</v>
      </c>
      <c r="AV9" s="17"/>
      <c r="AW9" s="17">
        <v>3.6446041162647401E-2</v>
      </c>
      <c r="AX9" s="17">
        <v>0.11631297596968</v>
      </c>
      <c r="AY9" s="17">
        <v>0.267631225868391</v>
      </c>
      <c r="AZ9" s="17">
        <v>4.0382571699184903E-2</v>
      </c>
      <c r="BA9" s="17">
        <v>0.20297093425321999</v>
      </c>
      <c r="BB9" s="17"/>
      <c r="BC9" s="17">
        <v>0.16524433660497201</v>
      </c>
      <c r="BD9" s="17"/>
      <c r="BE9" s="17">
        <v>0.14175165104107501</v>
      </c>
      <c r="BF9" s="17">
        <v>0.29308355665326502</v>
      </c>
      <c r="BG9" s="17">
        <v>2.4139141455570098E-2</v>
      </c>
      <c r="BH9" s="17">
        <v>0.141054251180082</v>
      </c>
      <c r="BI9" s="17"/>
      <c r="BJ9" s="17">
        <v>0.12832033139181601</v>
      </c>
      <c r="BK9" s="17"/>
      <c r="BL9" s="17">
        <v>0.13854014566446601</v>
      </c>
      <c r="BM9" s="17"/>
      <c r="BN9" s="17">
        <v>0.12098711732164601</v>
      </c>
      <c r="BO9" s="17"/>
      <c r="BP9" s="17">
        <v>0.160401136732503</v>
      </c>
      <c r="BQ9" s="17">
        <v>9.6690065354613997E-2</v>
      </c>
    </row>
    <row r="10" spans="2:69" x14ac:dyDescent="0.35">
      <c r="B10" s="18" t="s">
        <v>138</v>
      </c>
      <c r="C10" s="17">
        <v>0.17474797085471899</v>
      </c>
      <c r="D10" s="17">
        <v>0.19864235046156201</v>
      </c>
      <c r="E10" s="17">
        <v>0.15189164897267601</v>
      </c>
      <c r="F10" s="17"/>
      <c r="G10" s="17">
        <v>0.15584996429168901</v>
      </c>
      <c r="H10" s="17">
        <v>0.115514003201381</v>
      </c>
      <c r="I10" s="17">
        <v>0.181612955146219</v>
      </c>
      <c r="J10" s="17">
        <v>0.34585781893055201</v>
      </c>
      <c r="K10" s="17">
        <v>0.122922302617633</v>
      </c>
      <c r="L10" s="17"/>
      <c r="M10" s="17">
        <v>0.268260106020694</v>
      </c>
      <c r="N10" s="17">
        <v>0.14331288063242001</v>
      </c>
      <c r="O10" s="17">
        <v>0.201864888306035</v>
      </c>
      <c r="P10" s="17">
        <v>0.262991527800367</v>
      </c>
      <c r="Q10" s="17">
        <v>0.11180552614846501</v>
      </c>
      <c r="R10" s="17"/>
      <c r="S10" s="17">
        <v>0.14366284213376199</v>
      </c>
      <c r="T10" s="17">
        <v>0.164066324019808</v>
      </c>
      <c r="U10" s="17">
        <v>0.208687461777807</v>
      </c>
      <c r="V10" s="17">
        <v>0.19300750932306199</v>
      </c>
      <c r="W10" s="17"/>
      <c r="X10" s="17">
        <v>0.175203560722417</v>
      </c>
      <c r="Y10" s="17">
        <v>0.18431402125083499</v>
      </c>
      <c r="Z10" s="17">
        <v>0.16190968898868399</v>
      </c>
      <c r="AA10" s="17"/>
      <c r="AB10" s="17">
        <v>0.16656755725004599</v>
      </c>
      <c r="AC10" s="17">
        <v>0.18846794026571001</v>
      </c>
      <c r="AD10" s="17"/>
      <c r="AE10" s="17">
        <v>0.18684360930911501</v>
      </c>
      <c r="AF10" s="17">
        <v>0.17199176644875599</v>
      </c>
      <c r="AG10" s="17"/>
      <c r="AH10" s="17">
        <v>0.18076735669914701</v>
      </c>
      <c r="AI10" s="17">
        <v>0.14639921009600601</v>
      </c>
      <c r="AJ10" s="17"/>
      <c r="AK10" s="17">
        <v>0.15670096664531399</v>
      </c>
      <c r="AL10" s="17">
        <v>0.24939924681642101</v>
      </c>
      <c r="AM10" s="17">
        <v>0.115136150578752</v>
      </c>
      <c r="AN10" s="17">
        <v>0.22842516620598499</v>
      </c>
      <c r="AO10" s="17">
        <v>2.92167263888462E-2</v>
      </c>
      <c r="AP10" s="17"/>
      <c r="AQ10" s="17">
        <v>0.115707662554209</v>
      </c>
      <c r="AR10" s="17">
        <v>0.19197358351409499</v>
      </c>
      <c r="AS10" s="17"/>
      <c r="AT10" s="17">
        <v>0.12759290144701399</v>
      </c>
      <c r="AU10" s="17">
        <v>0.1912078583356</v>
      </c>
      <c r="AV10" s="17"/>
      <c r="AW10" s="17">
        <v>0.29088685759716598</v>
      </c>
      <c r="AX10" s="17">
        <v>0.107577374653956</v>
      </c>
      <c r="AY10" s="17">
        <v>0.25620572318027302</v>
      </c>
      <c r="AZ10" s="17">
        <v>0.15114006164486399</v>
      </c>
      <c r="BA10" s="17">
        <v>0.130209440944415</v>
      </c>
      <c r="BB10" s="17"/>
      <c r="BC10" s="17">
        <v>0.134653711187942</v>
      </c>
      <c r="BD10" s="17"/>
      <c r="BE10" s="17">
        <v>0.13892559722612</v>
      </c>
      <c r="BF10" s="17">
        <v>0.29231657088990098</v>
      </c>
      <c r="BG10" s="17">
        <v>0.16676707741431401</v>
      </c>
      <c r="BH10" s="17">
        <v>0.116111005957448</v>
      </c>
      <c r="BI10" s="17"/>
      <c r="BJ10" s="17">
        <v>0.19142749817871199</v>
      </c>
      <c r="BK10" s="17"/>
      <c r="BL10" s="17">
        <v>0.18624759036317001</v>
      </c>
      <c r="BM10" s="17"/>
      <c r="BN10" s="17">
        <v>0.19340283298602901</v>
      </c>
      <c r="BO10" s="17"/>
      <c r="BP10" s="17">
        <v>0.16820075252392699</v>
      </c>
      <c r="BQ10" s="17">
        <v>0.274396359845344</v>
      </c>
    </row>
    <row r="11" spans="2:69" x14ac:dyDescent="0.35">
      <c r="B11" s="18" t="s">
        <v>139</v>
      </c>
      <c r="C11" s="17">
        <v>0.33066877660752803</v>
      </c>
      <c r="D11" s="17">
        <v>0.32559885797917398</v>
      </c>
      <c r="E11" s="17">
        <v>0.33551843974974499</v>
      </c>
      <c r="F11" s="17"/>
      <c r="G11" s="17">
        <v>0.33136552281973403</v>
      </c>
      <c r="H11" s="17">
        <v>0.326399353120985</v>
      </c>
      <c r="I11" s="17">
        <v>0.30491353537683102</v>
      </c>
      <c r="J11" s="17">
        <v>0.25563592687549702</v>
      </c>
      <c r="K11" s="17">
        <v>0.47518755778335298</v>
      </c>
      <c r="L11" s="17"/>
      <c r="M11" s="17">
        <v>0.318183312352943</v>
      </c>
      <c r="N11" s="17">
        <v>0.42276135119513603</v>
      </c>
      <c r="O11" s="17">
        <v>0.29193118840855098</v>
      </c>
      <c r="P11" s="17">
        <v>0.22525683407238101</v>
      </c>
      <c r="Q11" s="17">
        <v>0.27807412701963102</v>
      </c>
      <c r="R11" s="17"/>
      <c r="S11" s="17">
        <v>0.31204935187192001</v>
      </c>
      <c r="T11" s="17">
        <v>0.35979284853631499</v>
      </c>
      <c r="U11" s="17">
        <v>0.32748108330625703</v>
      </c>
      <c r="V11" s="17">
        <v>0.43538630507769399</v>
      </c>
      <c r="W11" s="17"/>
      <c r="X11" s="17">
        <v>0.36659181145303299</v>
      </c>
      <c r="Y11" s="17">
        <v>0.14622631455723001</v>
      </c>
      <c r="Z11" s="17">
        <v>0.30200403304151502</v>
      </c>
      <c r="AA11" s="17"/>
      <c r="AB11" s="17">
        <v>0.242457229903946</v>
      </c>
      <c r="AC11" s="17">
        <v>0.47861480732876399</v>
      </c>
      <c r="AD11" s="17"/>
      <c r="AE11" s="17">
        <v>0.34343693000672798</v>
      </c>
      <c r="AF11" s="17">
        <v>0.327759327818399</v>
      </c>
      <c r="AG11" s="17"/>
      <c r="AH11" s="17">
        <v>0.34320583346989603</v>
      </c>
      <c r="AI11" s="17">
        <v>0.30073136952520302</v>
      </c>
      <c r="AJ11" s="17"/>
      <c r="AK11" s="17">
        <v>0.30623608034208699</v>
      </c>
      <c r="AL11" s="17">
        <v>0.25862289142196798</v>
      </c>
      <c r="AM11" s="17">
        <v>0.36026851668236298</v>
      </c>
      <c r="AN11" s="17">
        <v>0.248038114106089</v>
      </c>
      <c r="AO11" s="17">
        <v>0.68736392125436896</v>
      </c>
      <c r="AP11" s="17"/>
      <c r="AQ11" s="17">
        <v>0.340651176738267</v>
      </c>
      <c r="AR11" s="17">
        <v>0.327756309464102</v>
      </c>
      <c r="AS11" s="17"/>
      <c r="AT11" s="17">
        <v>0.31508778768984302</v>
      </c>
      <c r="AU11" s="17">
        <v>0.34271288122954302</v>
      </c>
      <c r="AV11" s="17"/>
      <c r="AW11" s="17">
        <v>0.252019209712043</v>
      </c>
      <c r="AX11" s="17">
        <v>0.30394494093323399</v>
      </c>
      <c r="AY11" s="17">
        <v>0.35093898158381498</v>
      </c>
      <c r="AZ11" s="17">
        <v>0.47655324265921301</v>
      </c>
      <c r="BA11" s="17">
        <v>0.21676578448120901</v>
      </c>
      <c r="BB11" s="17"/>
      <c r="BC11" s="17">
        <v>0.247532739873464</v>
      </c>
      <c r="BD11" s="17"/>
      <c r="BE11" s="17">
        <v>0.36247351649652099</v>
      </c>
      <c r="BF11" s="17">
        <v>0.33694353595028298</v>
      </c>
      <c r="BG11" s="17">
        <v>0.45640722804050299</v>
      </c>
      <c r="BH11" s="17">
        <v>0.199610278307394</v>
      </c>
      <c r="BI11" s="17"/>
      <c r="BJ11" s="17">
        <v>0.34441171941804399</v>
      </c>
      <c r="BK11" s="17"/>
      <c r="BL11" s="17">
        <v>0.34857410710493503</v>
      </c>
      <c r="BM11" s="17"/>
      <c r="BN11" s="17">
        <v>0.36929786312171903</v>
      </c>
      <c r="BO11" s="17"/>
      <c r="BP11" s="17">
        <v>0.32973538195761598</v>
      </c>
      <c r="BQ11" s="17">
        <v>0.42638683308605702</v>
      </c>
    </row>
    <row r="12" spans="2:69" x14ac:dyDescent="0.35">
      <c r="B12" s="18" t="s">
        <v>140</v>
      </c>
      <c r="C12" s="17">
        <v>0.30151842354117903</v>
      </c>
      <c r="D12" s="17">
        <v>0.229761473654122</v>
      </c>
      <c r="E12" s="17">
        <v>0.37015799363583202</v>
      </c>
      <c r="F12" s="17"/>
      <c r="G12" s="17">
        <v>0.30066118320903801</v>
      </c>
      <c r="H12" s="17">
        <v>0.30264375982885799</v>
      </c>
      <c r="I12" s="17">
        <v>0.36877903299127901</v>
      </c>
      <c r="J12" s="17">
        <v>0.29683021671929199</v>
      </c>
      <c r="K12" s="17">
        <v>0.16041074393705099</v>
      </c>
      <c r="L12" s="17"/>
      <c r="M12" s="17">
        <v>0.27965317278535301</v>
      </c>
      <c r="N12" s="17">
        <v>0.26834273359893901</v>
      </c>
      <c r="O12" s="17">
        <v>0.29472715546702</v>
      </c>
      <c r="P12" s="17">
        <v>0.35499788741843502</v>
      </c>
      <c r="Q12" s="17">
        <v>0.34504515304990502</v>
      </c>
      <c r="R12" s="17"/>
      <c r="S12" s="17">
        <v>0.29354919934170998</v>
      </c>
      <c r="T12" s="17">
        <v>0.34122277959293601</v>
      </c>
      <c r="U12" s="17">
        <v>0.285648249561398</v>
      </c>
      <c r="V12" s="17">
        <v>0.18731279524970201</v>
      </c>
      <c r="W12" s="17"/>
      <c r="X12" s="17">
        <v>0.27818870765321302</v>
      </c>
      <c r="Y12" s="17">
        <v>0.45389491776622798</v>
      </c>
      <c r="Z12" s="17">
        <v>0.28598226075063998</v>
      </c>
      <c r="AA12" s="17"/>
      <c r="AB12" s="17">
        <v>0.36175641994380098</v>
      </c>
      <c r="AC12" s="17">
        <v>0.20048887809725899</v>
      </c>
      <c r="AD12" s="17"/>
      <c r="AE12" s="17">
        <v>0.26454592386933201</v>
      </c>
      <c r="AF12" s="17">
        <v>0.309943259227136</v>
      </c>
      <c r="AG12" s="17"/>
      <c r="AH12" s="17">
        <v>0.29226677974813198</v>
      </c>
      <c r="AI12" s="17">
        <v>0.41183971934483699</v>
      </c>
      <c r="AJ12" s="17"/>
      <c r="AK12" s="17">
        <v>0.36465226138618101</v>
      </c>
      <c r="AL12" s="17">
        <v>0.268268804475429</v>
      </c>
      <c r="AM12" s="17">
        <v>0.30444801968024099</v>
      </c>
      <c r="AN12" s="17">
        <v>0.35692160619333302</v>
      </c>
      <c r="AO12" s="17">
        <v>0.23672653353909001</v>
      </c>
      <c r="AP12" s="17"/>
      <c r="AQ12" s="17">
        <v>0.37439617758110399</v>
      </c>
      <c r="AR12" s="17">
        <v>0.28025559482783002</v>
      </c>
      <c r="AS12" s="17"/>
      <c r="AT12" s="17">
        <v>0.37224580095756199</v>
      </c>
      <c r="AU12" s="17">
        <v>0.26651306122801399</v>
      </c>
      <c r="AV12" s="17"/>
      <c r="AW12" s="17">
        <v>0.34639834206556003</v>
      </c>
      <c r="AX12" s="17">
        <v>0.41993779762917</v>
      </c>
      <c r="AY12" s="17">
        <v>0.11246901029004799</v>
      </c>
      <c r="AZ12" s="17">
        <v>0.22756183254349299</v>
      </c>
      <c r="BA12" s="17">
        <v>0.39909289553529798</v>
      </c>
      <c r="BB12" s="17"/>
      <c r="BC12" s="17">
        <v>0.42593178056579201</v>
      </c>
      <c r="BD12" s="17"/>
      <c r="BE12" s="17">
        <v>0.31761609255342199</v>
      </c>
      <c r="BF12" s="17">
        <v>5.8346665885028501E-2</v>
      </c>
      <c r="BG12" s="17">
        <v>0.25254631760967</v>
      </c>
      <c r="BH12" s="17">
        <v>0.49728960767567998</v>
      </c>
      <c r="BI12" s="17"/>
      <c r="BJ12" s="17">
        <v>0.28825375481221399</v>
      </c>
      <c r="BK12" s="17"/>
      <c r="BL12" s="17">
        <v>0.28300773384949801</v>
      </c>
      <c r="BM12" s="17"/>
      <c r="BN12" s="17">
        <v>0.30402366989825902</v>
      </c>
      <c r="BO12" s="17"/>
      <c r="BP12" s="17">
        <v>0.316472051487933</v>
      </c>
      <c r="BQ12" s="17">
        <v>0.17881177888511501</v>
      </c>
    </row>
    <row r="13" spans="2:69" x14ac:dyDescent="0.35">
      <c r="B13" s="18" t="s">
        <v>141</v>
      </c>
      <c r="C13" s="19">
        <v>4.5109637309379003E-2</v>
      </c>
      <c r="D13" s="19">
        <v>4.3851389656105202E-2</v>
      </c>
      <c r="E13" s="19">
        <v>4.6313222162543098E-2</v>
      </c>
      <c r="F13" s="19"/>
      <c r="G13" s="19">
        <v>5.9842250983112501E-2</v>
      </c>
      <c r="H13" s="19">
        <v>5.5166757464534498E-2</v>
      </c>
      <c r="I13" s="19">
        <v>4.9885976048437697E-2</v>
      </c>
      <c r="J13" s="19">
        <v>0</v>
      </c>
      <c r="K13" s="19">
        <v>3.2892355664629801E-2</v>
      </c>
      <c r="L13" s="19"/>
      <c r="M13" s="19">
        <v>4.2735355699845802E-2</v>
      </c>
      <c r="N13" s="19">
        <v>3.6553380134341402E-2</v>
      </c>
      <c r="O13" s="19">
        <v>5.6590392873400702E-2</v>
      </c>
      <c r="P13" s="19">
        <v>6.49360074631425E-2</v>
      </c>
      <c r="Q13" s="19">
        <v>3.5856184749606501E-2</v>
      </c>
      <c r="R13" s="19"/>
      <c r="S13" s="19">
        <v>6.6808357179196101E-2</v>
      </c>
      <c r="T13" s="19">
        <v>5.2326432998951802E-2</v>
      </c>
      <c r="U13" s="19">
        <v>2.4046513500401101E-2</v>
      </c>
      <c r="V13" s="19">
        <v>3.0930715966374998E-2</v>
      </c>
      <c r="W13" s="19"/>
      <c r="X13" s="19">
        <v>4.2808039532410601E-2</v>
      </c>
      <c r="Y13" s="19">
        <v>0.101729820167857</v>
      </c>
      <c r="Z13" s="19">
        <v>0</v>
      </c>
      <c r="AA13" s="19"/>
      <c r="AB13" s="19">
        <v>5.0754079279758398E-2</v>
      </c>
      <c r="AC13" s="19">
        <v>3.5642931233358197E-2</v>
      </c>
      <c r="AD13" s="19"/>
      <c r="AE13" s="19">
        <v>6.0142305887442501E-2</v>
      </c>
      <c r="AF13" s="19">
        <v>4.1684178824945801E-2</v>
      </c>
      <c r="AG13" s="19"/>
      <c r="AH13" s="19">
        <v>4.5984577058885298E-2</v>
      </c>
      <c r="AI13" s="19">
        <v>4.7979403717108099E-2</v>
      </c>
      <c r="AJ13" s="19"/>
      <c r="AK13" s="19">
        <v>3.5580897194567203E-2</v>
      </c>
      <c r="AL13" s="19">
        <v>4.0296272135099703E-2</v>
      </c>
      <c r="AM13" s="19">
        <v>4.7291956520534903E-2</v>
      </c>
      <c r="AN13" s="19">
        <v>7.6475592147856902E-2</v>
      </c>
      <c r="AO13" s="19">
        <v>0</v>
      </c>
      <c r="AP13" s="19"/>
      <c r="AQ13" s="19">
        <v>3.1651281100240999E-2</v>
      </c>
      <c r="AR13" s="19">
        <v>4.9036250122959403E-2</v>
      </c>
      <c r="AS13" s="19"/>
      <c r="AT13" s="19">
        <v>3.3304870581584801E-2</v>
      </c>
      <c r="AU13" s="19">
        <v>5.1398061800418698E-2</v>
      </c>
      <c r="AV13" s="19"/>
      <c r="AW13" s="19">
        <v>7.4249549462584399E-2</v>
      </c>
      <c r="AX13" s="19">
        <v>5.2226910813959297E-2</v>
      </c>
      <c r="AY13" s="19">
        <v>1.2755059077473201E-2</v>
      </c>
      <c r="AZ13" s="19">
        <v>0.10436229145324501</v>
      </c>
      <c r="BA13" s="19">
        <v>5.09609447858589E-2</v>
      </c>
      <c r="BB13" s="19"/>
      <c r="BC13" s="19">
        <v>2.66374317678293E-2</v>
      </c>
      <c r="BD13" s="19"/>
      <c r="BE13" s="19">
        <v>3.92331426828618E-2</v>
      </c>
      <c r="BF13" s="19">
        <v>1.9309670621522002E-2</v>
      </c>
      <c r="BG13" s="19">
        <v>0.100140235479943</v>
      </c>
      <c r="BH13" s="19">
        <v>4.5934856879396198E-2</v>
      </c>
      <c r="BI13" s="19"/>
      <c r="BJ13" s="19">
        <v>4.7586696199213997E-2</v>
      </c>
      <c r="BK13" s="19"/>
      <c r="BL13" s="19">
        <v>4.3630423017930499E-2</v>
      </c>
      <c r="BM13" s="19"/>
      <c r="BN13" s="19">
        <v>1.2288516672347099E-2</v>
      </c>
      <c r="BO13" s="19"/>
      <c r="BP13" s="19">
        <v>2.51906772980213E-2</v>
      </c>
      <c r="BQ13" s="19">
        <v>2.3714962828869202E-2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159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0.10366076505250001</v>
      </c>
      <c r="D9" s="17">
        <v>0.10730491154298299</v>
      </c>
      <c r="E9" s="17">
        <v>0.100174933382364</v>
      </c>
      <c r="F9" s="17"/>
      <c r="G9" s="17">
        <v>8.4305650078688898E-2</v>
      </c>
      <c r="H9" s="17">
        <v>0.10763362096309601</v>
      </c>
      <c r="I9" s="17">
        <v>3.7619113884151498E-2</v>
      </c>
      <c r="J9" s="17">
        <v>2.5289652564784E-2</v>
      </c>
      <c r="K9" s="17">
        <v>0.36899778393438398</v>
      </c>
      <c r="L9" s="17"/>
      <c r="M9" s="17">
        <v>0</v>
      </c>
      <c r="N9" s="17">
        <v>7.9853260138051801E-2</v>
      </c>
      <c r="O9" s="17">
        <v>0.190753211409767</v>
      </c>
      <c r="P9" s="17">
        <v>9.1817743245674502E-2</v>
      </c>
      <c r="Q9" s="17">
        <v>8.9295097087820199E-2</v>
      </c>
      <c r="R9" s="17"/>
      <c r="S9" s="17">
        <v>9.3743429708379095E-2</v>
      </c>
      <c r="T9" s="17">
        <v>0.11867960365593599</v>
      </c>
      <c r="U9" s="17">
        <v>8.6913420192565594E-2</v>
      </c>
      <c r="V9" s="17">
        <v>9.3108039891294903E-2</v>
      </c>
      <c r="W9" s="17"/>
      <c r="X9" s="17">
        <v>8.4415552918365597E-2</v>
      </c>
      <c r="Y9" s="17">
        <v>7.4341352486241297E-2</v>
      </c>
      <c r="Z9" s="17">
        <v>0.25327865125814197</v>
      </c>
      <c r="AA9" s="17"/>
      <c r="AB9" s="17">
        <v>8.9007001850594E-2</v>
      </c>
      <c r="AC9" s="17">
        <v>0.128237662089981</v>
      </c>
      <c r="AD9" s="17"/>
      <c r="AE9" s="17">
        <v>0.112272006009632</v>
      </c>
      <c r="AF9" s="17">
        <v>0.101698542028362</v>
      </c>
      <c r="AG9" s="17"/>
      <c r="AH9" s="17">
        <v>8.2621876321098395E-2</v>
      </c>
      <c r="AI9" s="17">
        <v>5.0811724202740403E-2</v>
      </c>
      <c r="AJ9" s="17"/>
      <c r="AK9" s="17">
        <v>6.3462174480906797E-2</v>
      </c>
      <c r="AL9" s="17">
        <v>0.14231936814924601</v>
      </c>
      <c r="AM9" s="17">
        <v>9.5815277397283197E-2</v>
      </c>
      <c r="AN9" s="17">
        <v>9.4782455903535207E-2</v>
      </c>
      <c r="AO9" s="17">
        <v>4.6692818817694902E-2</v>
      </c>
      <c r="AP9" s="17"/>
      <c r="AQ9" s="17">
        <v>8.3868637113746605E-2</v>
      </c>
      <c r="AR9" s="17">
        <v>0.109435320426474</v>
      </c>
      <c r="AS9" s="17"/>
      <c r="AT9" s="17">
        <v>6.3108237971028505E-2</v>
      </c>
      <c r="AU9" s="17">
        <v>0.115970216914572</v>
      </c>
      <c r="AV9" s="17"/>
      <c r="AW9" s="17">
        <v>3.6446041162647401E-2</v>
      </c>
      <c r="AX9" s="17">
        <v>4.9936995983934002E-2</v>
      </c>
      <c r="AY9" s="17">
        <v>0.24865117172036599</v>
      </c>
      <c r="AZ9" s="17">
        <v>4.0382571699184903E-2</v>
      </c>
      <c r="BA9" s="17">
        <v>0.13341652717389299</v>
      </c>
      <c r="BB9" s="17"/>
      <c r="BC9" s="17">
        <v>0.10107382355607999</v>
      </c>
      <c r="BD9" s="17"/>
      <c r="BE9" s="17">
        <v>5.9645844364286799E-2</v>
      </c>
      <c r="BF9" s="17">
        <v>0.34543239587116997</v>
      </c>
      <c r="BG9" s="17">
        <v>0</v>
      </c>
      <c r="BH9" s="17">
        <v>7.6097231054398001E-2</v>
      </c>
      <c r="BI9" s="17"/>
      <c r="BJ9" s="17">
        <v>8.4434386834977698E-2</v>
      </c>
      <c r="BK9" s="17"/>
      <c r="BL9" s="17">
        <v>0.102366978092004</v>
      </c>
      <c r="BM9" s="17"/>
      <c r="BN9" s="17">
        <v>0.10311749555659599</v>
      </c>
      <c r="BO9" s="17"/>
      <c r="BP9" s="17">
        <v>0.11127171321766501</v>
      </c>
      <c r="BQ9" s="17">
        <v>6.6592680996091794E-2</v>
      </c>
    </row>
    <row r="10" spans="2:69" x14ac:dyDescent="0.35">
      <c r="B10" s="18" t="s">
        <v>138</v>
      </c>
      <c r="C10" s="17">
        <v>0.23237810272786699</v>
      </c>
      <c r="D10" s="17">
        <v>0.29720118658759698</v>
      </c>
      <c r="E10" s="17">
        <v>0.170371166600499</v>
      </c>
      <c r="F10" s="17"/>
      <c r="G10" s="17">
        <v>0.223018393614104</v>
      </c>
      <c r="H10" s="17">
        <v>0.18528501084228899</v>
      </c>
      <c r="I10" s="17">
        <v>0.25647819835201802</v>
      </c>
      <c r="J10" s="17">
        <v>0.382195502007319</v>
      </c>
      <c r="K10" s="17">
        <v>0.122922302617633</v>
      </c>
      <c r="L10" s="17"/>
      <c r="M10" s="17">
        <v>0.359428159161858</v>
      </c>
      <c r="N10" s="17">
        <v>0.17774874578309199</v>
      </c>
      <c r="O10" s="17">
        <v>0.25980056863662299</v>
      </c>
      <c r="P10" s="17">
        <v>0.32934133867363402</v>
      </c>
      <c r="Q10" s="17">
        <v>0.193648539296184</v>
      </c>
      <c r="R10" s="17"/>
      <c r="S10" s="17">
        <v>0.201881871450525</v>
      </c>
      <c r="T10" s="17">
        <v>0.16137190581211</v>
      </c>
      <c r="U10" s="17">
        <v>0.236459885822595</v>
      </c>
      <c r="V10" s="17">
        <v>0.32443400261793698</v>
      </c>
      <c r="W10" s="17"/>
      <c r="X10" s="17">
        <v>0.24665130708056299</v>
      </c>
      <c r="Y10" s="17">
        <v>0.18431402125083499</v>
      </c>
      <c r="Z10" s="17">
        <v>0.19456238752922</v>
      </c>
      <c r="AA10" s="17"/>
      <c r="AB10" s="17">
        <v>0.19514414720072501</v>
      </c>
      <c r="AC10" s="17">
        <v>0.29482589028115003</v>
      </c>
      <c r="AD10" s="17"/>
      <c r="AE10" s="17">
        <v>0.27026646584327602</v>
      </c>
      <c r="AF10" s="17">
        <v>0.223744571414315</v>
      </c>
      <c r="AG10" s="17"/>
      <c r="AH10" s="17">
        <v>0.25215190778834001</v>
      </c>
      <c r="AI10" s="17">
        <v>0.12351157003031001</v>
      </c>
      <c r="AJ10" s="17"/>
      <c r="AK10" s="17">
        <v>0.20632814940836899</v>
      </c>
      <c r="AL10" s="17">
        <v>0.31085409946829701</v>
      </c>
      <c r="AM10" s="17">
        <v>0.21147424348385899</v>
      </c>
      <c r="AN10" s="17">
        <v>0.200840364141146</v>
      </c>
      <c r="AO10" s="17">
        <v>0.10621447609351201</v>
      </c>
      <c r="AP10" s="17"/>
      <c r="AQ10" s="17">
        <v>0.122349342997226</v>
      </c>
      <c r="AR10" s="17">
        <v>0.26448011660734499</v>
      </c>
      <c r="AS10" s="17"/>
      <c r="AT10" s="17">
        <v>0.20758200139076399</v>
      </c>
      <c r="AU10" s="17">
        <v>0.24748752615528299</v>
      </c>
      <c r="AV10" s="17"/>
      <c r="AW10" s="17">
        <v>0.29088685759716598</v>
      </c>
      <c r="AX10" s="17">
        <v>0.16476790558501</v>
      </c>
      <c r="AY10" s="17">
        <v>0.36348411686290399</v>
      </c>
      <c r="AZ10" s="17">
        <v>0.207975767908814</v>
      </c>
      <c r="BA10" s="17">
        <v>0.14922232559510901</v>
      </c>
      <c r="BB10" s="17"/>
      <c r="BC10" s="17">
        <v>0.20484347326437899</v>
      </c>
      <c r="BD10" s="17"/>
      <c r="BE10" s="17">
        <v>0.185082073744614</v>
      </c>
      <c r="BF10" s="17">
        <v>0.374655388519197</v>
      </c>
      <c r="BG10" s="17">
        <v>0.245442593356168</v>
      </c>
      <c r="BH10" s="17">
        <v>0.165211209954606</v>
      </c>
      <c r="BI10" s="17"/>
      <c r="BJ10" s="17">
        <v>0.24699508648692201</v>
      </c>
      <c r="BK10" s="17"/>
      <c r="BL10" s="17">
        <v>0.26643884530283501</v>
      </c>
      <c r="BM10" s="17"/>
      <c r="BN10" s="17">
        <v>0.24642262597208001</v>
      </c>
      <c r="BO10" s="17"/>
      <c r="BP10" s="17">
        <v>0.22107712203221799</v>
      </c>
      <c r="BQ10" s="17">
        <v>0.33802195876123098</v>
      </c>
    </row>
    <row r="11" spans="2:69" x14ac:dyDescent="0.35">
      <c r="B11" s="18" t="s">
        <v>139</v>
      </c>
      <c r="C11" s="17">
        <v>0.38498863203509398</v>
      </c>
      <c r="D11" s="17">
        <v>0.35086928629088798</v>
      </c>
      <c r="E11" s="17">
        <v>0.4176257107777</v>
      </c>
      <c r="F11" s="17"/>
      <c r="G11" s="17">
        <v>0.426894654635737</v>
      </c>
      <c r="H11" s="17">
        <v>0.42750005934722801</v>
      </c>
      <c r="I11" s="17">
        <v>0.34752726062640499</v>
      </c>
      <c r="J11" s="17">
        <v>0.336867783255136</v>
      </c>
      <c r="K11" s="17">
        <v>0.34766916951093202</v>
      </c>
      <c r="L11" s="17"/>
      <c r="M11" s="17">
        <v>0.239818472553985</v>
      </c>
      <c r="N11" s="17">
        <v>0.51021355033481597</v>
      </c>
      <c r="O11" s="17">
        <v>0.309238419087915</v>
      </c>
      <c r="P11" s="17">
        <v>0.13767380127689099</v>
      </c>
      <c r="Q11" s="17">
        <v>0.45103089541658098</v>
      </c>
      <c r="R11" s="17"/>
      <c r="S11" s="17">
        <v>0.435119865029443</v>
      </c>
      <c r="T11" s="17">
        <v>0.40323321958422398</v>
      </c>
      <c r="U11" s="17">
        <v>0.425078658733132</v>
      </c>
      <c r="V11" s="17">
        <v>0.42780881135710302</v>
      </c>
      <c r="W11" s="17"/>
      <c r="X11" s="17">
        <v>0.40252778747183499</v>
      </c>
      <c r="Y11" s="17">
        <v>0.31083405857664698</v>
      </c>
      <c r="Z11" s="17">
        <v>0.35433465777413797</v>
      </c>
      <c r="AA11" s="17"/>
      <c r="AB11" s="17">
        <v>0.35823349142774802</v>
      </c>
      <c r="AC11" s="17">
        <v>0.429861633384299</v>
      </c>
      <c r="AD11" s="17"/>
      <c r="AE11" s="17">
        <v>0.27840169336285298</v>
      </c>
      <c r="AF11" s="17">
        <v>0.40927634459315398</v>
      </c>
      <c r="AG11" s="17"/>
      <c r="AH11" s="17">
        <v>0.39263090045006199</v>
      </c>
      <c r="AI11" s="17">
        <v>0.50887705655460802</v>
      </c>
      <c r="AJ11" s="17"/>
      <c r="AK11" s="17">
        <v>0.24319636710133699</v>
      </c>
      <c r="AL11" s="17">
        <v>0.256420562922196</v>
      </c>
      <c r="AM11" s="17">
        <v>0.47594649549420998</v>
      </c>
      <c r="AN11" s="17">
        <v>0.37114777451471398</v>
      </c>
      <c r="AO11" s="17">
        <v>0.69864828709051896</v>
      </c>
      <c r="AP11" s="17"/>
      <c r="AQ11" s="17">
        <v>0.49385037534984899</v>
      </c>
      <c r="AR11" s="17">
        <v>0.35322710710843203</v>
      </c>
      <c r="AS11" s="17"/>
      <c r="AT11" s="17">
        <v>0.41378119880908698</v>
      </c>
      <c r="AU11" s="17">
        <v>0.37126182282159997</v>
      </c>
      <c r="AV11" s="17"/>
      <c r="AW11" s="17">
        <v>0.31224076778647197</v>
      </c>
      <c r="AX11" s="17">
        <v>0.39185808384239701</v>
      </c>
      <c r="AY11" s="17">
        <v>0.31512445722862198</v>
      </c>
      <c r="AZ11" s="17">
        <v>0.52081207706398003</v>
      </c>
      <c r="BA11" s="17">
        <v>0.36002736015035203</v>
      </c>
      <c r="BB11" s="17"/>
      <c r="BC11" s="17">
        <v>0.28168970581857999</v>
      </c>
      <c r="BD11" s="17"/>
      <c r="BE11" s="17">
        <v>0.45830058906841198</v>
      </c>
      <c r="BF11" s="17">
        <v>0.22156554972460499</v>
      </c>
      <c r="BG11" s="17">
        <v>0.480326044581395</v>
      </c>
      <c r="BH11" s="17">
        <v>0.29594976617322699</v>
      </c>
      <c r="BI11" s="17"/>
      <c r="BJ11" s="17">
        <v>0.40661194899706499</v>
      </c>
      <c r="BK11" s="17"/>
      <c r="BL11" s="17">
        <v>0.41498473614911902</v>
      </c>
      <c r="BM11" s="17"/>
      <c r="BN11" s="17">
        <v>0.36039301742016699</v>
      </c>
      <c r="BO11" s="17"/>
      <c r="BP11" s="17">
        <v>0.39692584208108</v>
      </c>
      <c r="BQ11" s="17">
        <v>0.37849703648708799</v>
      </c>
    </row>
    <row r="12" spans="2:69" x14ac:dyDescent="0.35">
      <c r="B12" s="18" t="s">
        <v>140</v>
      </c>
      <c r="C12" s="17">
        <v>0.232317471368502</v>
      </c>
      <c r="D12" s="17">
        <v>0.19396537150287399</v>
      </c>
      <c r="E12" s="17">
        <v>0.26900341818128298</v>
      </c>
      <c r="F12" s="17"/>
      <c r="G12" s="17">
        <v>0.20593905068835799</v>
      </c>
      <c r="H12" s="17">
        <v>0.20639316077834599</v>
      </c>
      <c r="I12" s="17">
        <v>0.33054031516833299</v>
      </c>
      <c r="J12" s="17">
        <v>0.23035740960797699</v>
      </c>
      <c r="K12" s="17">
        <v>0.12751838827242101</v>
      </c>
      <c r="L12" s="17"/>
      <c r="M12" s="17">
        <v>0.35801801258431099</v>
      </c>
      <c r="N12" s="17">
        <v>0.201638613662382</v>
      </c>
      <c r="O12" s="17">
        <v>0.18361740799229401</v>
      </c>
      <c r="P12" s="17">
        <v>0.37804753734348501</v>
      </c>
      <c r="Q12" s="17">
        <v>0.21046067950165301</v>
      </c>
      <c r="R12" s="17"/>
      <c r="S12" s="17">
        <v>0.21059110911777401</v>
      </c>
      <c r="T12" s="17">
        <v>0.26340615316593102</v>
      </c>
      <c r="U12" s="17">
        <v>0.20645136446631401</v>
      </c>
      <c r="V12" s="17">
        <v>0.12371843016729001</v>
      </c>
      <c r="W12" s="17"/>
      <c r="X12" s="17">
        <v>0.218319303337108</v>
      </c>
      <c r="Y12" s="17">
        <v>0.34776765316967301</v>
      </c>
      <c r="Z12" s="17">
        <v>0.19782430343849999</v>
      </c>
      <c r="AA12" s="17"/>
      <c r="AB12" s="17">
        <v>0.29522088698103899</v>
      </c>
      <c r="AC12" s="17">
        <v>0.126817556601617</v>
      </c>
      <c r="AD12" s="17"/>
      <c r="AE12" s="17">
        <v>0.25755729954655698</v>
      </c>
      <c r="AF12" s="17">
        <v>0.22656613166928799</v>
      </c>
      <c r="AG12" s="17"/>
      <c r="AH12" s="17">
        <v>0.219889109230508</v>
      </c>
      <c r="AI12" s="17">
        <v>0.26882024549523298</v>
      </c>
      <c r="AJ12" s="17"/>
      <c r="AK12" s="17">
        <v>0.45143241181481902</v>
      </c>
      <c r="AL12" s="17">
        <v>0.25010969732516197</v>
      </c>
      <c r="AM12" s="17">
        <v>0.15936302544938999</v>
      </c>
      <c r="AN12" s="17">
        <v>0.28959405879092998</v>
      </c>
      <c r="AO12" s="17">
        <v>0.10154486443593801</v>
      </c>
      <c r="AP12" s="17"/>
      <c r="AQ12" s="17">
        <v>0.24887983423914101</v>
      </c>
      <c r="AR12" s="17">
        <v>0.22748523292419201</v>
      </c>
      <c r="AS12" s="17"/>
      <c r="AT12" s="17">
        <v>0.26988605130215298</v>
      </c>
      <c r="AU12" s="17">
        <v>0.21749519524233499</v>
      </c>
      <c r="AV12" s="17"/>
      <c r="AW12" s="17">
        <v>0.23992199889471999</v>
      </c>
      <c r="AX12" s="17">
        <v>0.32196016070466099</v>
      </c>
      <c r="AY12" s="17">
        <v>7.2740254188107797E-2</v>
      </c>
      <c r="AZ12" s="17">
        <v>0.145881591609751</v>
      </c>
      <c r="BA12" s="17">
        <v>0.357333787080646</v>
      </c>
      <c r="BB12" s="17"/>
      <c r="BC12" s="17">
        <v>0.39907428147704599</v>
      </c>
      <c r="BD12" s="17"/>
      <c r="BE12" s="17">
        <v>0.234745795506658</v>
      </c>
      <c r="BF12" s="17">
        <v>5.8346665885028501E-2</v>
      </c>
      <c r="BG12" s="17">
        <v>0.192720006037576</v>
      </c>
      <c r="BH12" s="17">
        <v>0.43977436437806999</v>
      </c>
      <c r="BI12" s="17"/>
      <c r="BJ12" s="17">
        <v>0.20853513830456299</v>
      </c>
      <c r="BK12" s="17"/>
      <c r="BL12" s="17">
        <v>0.182486962800293</v>
      </c>
      <c r="BM12" s="17"/>
      <c r="BN12" s="17">
        <v>0.26412594458942601</v>
      </c>
      <c r="BO12" s="17"/>
      <c r="BP12" s="17">
        <v>0.240694555522045</v>
      </c>
      <c r="BQ12" s="17">
        <v>0.16848439044515701</v>
      </c>
    </row>
    <row r="13" spans="2:69" x14ac:dyDescent="0.35">
      <c r="B13" s="18" t="s">
        <v>141</v>
      </c>
      <c r="C13" s="19">
        <v>4.6655028816036198E-2</v>
      </c>
      <c r="D13" s="19">
        <v>5.0659244075657403E-2</v>
      </c>
      <c r="E13" s="19">
        <v>4.2824771058154201E-2</v>
      </c>
      <c r="F13" s="19"/>
      <c r="G13" s="19">
        <v>5.9842250983112501E-2</v>
      </c>
      <c r="H13" s="19">
        <v>7.3188148069040601E-2</v>
      </c>
      <c r="I13" s="19">
        <v>2.78351119690925E-2</v>
      </c>
      <c r="J13" s="19">
        <v>2.5289652564784E-2</v>
      </c>
      <c r="K13" s="19">
        <v>3.2892355664629801E-2</v>
      </c>
      <c r="L13" s="19"/>
      <c r="M13" s="19">
        <v>4.2735355699845802E-2</v>
      </c>
      <c r="N13" s="19">
        <v>3.0545830081657899E-2</v>
      </c>
      <c r="O13" s="19">
        <v>5.6590392873400702E-2</v>
      </c>
      <c r="P13" s="19">
        <v>6.3119579460315503E-2</v>
      </c>
      <c r="Q13" s="19">
        <v>5.5564788697761797E-2</v>
      </c>
      <c r="R13" s="19"/>
      <c r="S13" s="19">
        <v>5.8663724693877803E-2</v>
      </c>
      <c r="T13" s="19">
        <v>5.3309117781799802E-2</v>
      </c>
      <c r="U13" s="19">
        <v>4.5096670785393402E-2</v>
      </c>
      <c r="V13" s="19">
        <v>3.0930715966374998E-2</v>
      </c>
      <c r="W13" s="19"/>
      <c r="X13" s="19">
        <v>4.8086049192129103E-2</v>
      </c>
      <c r="Y13" s="19">
        <v>8.2742914516603996E-2</v>
      </c>
      <c r="Z13" s="19">
        <v>0</v>
      </c>
      <c r="AA13" s="19"/>
      <c r="AB13" s="19">
        <v>6.23944725398939E-2</v>
      </c>
      <c r="AC13" s="19">
        <v>2.02572576429518E-2</v>
      </c>
      <c r="AD13" s="19"/>
      <c r="AE13" s="19">
        <v>8.1502535237682402E-2</v>
      </c>
      <c r="AF13" s="19">
        <v>3.8714410294880403E-2</v>
      </c>
      <c r="AG13" s="19"/>
      <c r="AH13" s="19">
        <v>5.2706206209992501E-2</v>
      </c>
      <c r="AI13" s="19">
        <v>4.7979403717108099E-2</v>
      </c>
      <c r="AJ13" s="19"/>
      <c r="AK13" s="19">
        <v>3.5580897194567203E-2</v>
      </c>
      <c r="AL13" s="19">
        <v>4.0296272135099703E-2</v>
      </c>
      <c r="AM13" s="19">
        <v>5.7400958175258497E-2</v>
      </c>
      <c r="AN13" s="19">
        <v>4.3635346649675298E-2</v>
      </c>
      <c r="AO13" s="19">
        <v>4.68995535623353E-2</v>
      </c>
      <c r="AP13" s="19"/>
      <c r="AQ13" s="19">
        <v>5.1051810300037199E-2</v>
      </c>
      <c r="AR13" s="19">
        <v>4.5372222933556298E-2</v>
      </c>
      <c r="AS13" s="19"/>
      <c r="AT13" s="19">
        <v>4.5642510526966697E-2</v>
      </c>
      <c r="AU13" s="19">
        <v>4.7785238866209598E-2</v>
      </c>
      <c r="AV13" s="19"/>
      <c r="AW13" s="19">
        <v>0.12050433455899499</v>
      </c>
      <c r="AX13" s="19">
        <v>7.1476853883997202E-2</v>
      </c>
      <c r="AY13" s="19">
        <v>0</v>
      </c>
      <c r="AZ13" s="19">
        <v>8.4947991718269902E-2</v>
      </c>
      <c r="BA13" s="19">
        <v>0</v>
      </c>
      <c r="BB13" s="19"/>
      <c r="BC13" s="19">
        <v>1.33187158839146E-2</v>
      </c>
      <c r="BD13" s="19"/>
      <c r="BE13" s="19">
        <v>6.2225697316029199E-2</v>
      </c>
      <c r="BF13" s="19">
        <v>0</v>
      </c>
      <c r="BG13" s="19">
        <v>8.1511356024861203E-2</v>
      </c>
      <c r="BH13" s="19">
        <v>2.2967428439698099E-2</v>
      </c>
      <c r="BI13" s="19"/>
      <c r="BJ13" s="19">
        <v>5.3423439376472197E-2</v>
      </c>
      <c r="BK13" s="19"/>
      <c r="BL13" s="19">
        <v>3.37224776557489E-2</v>
      </c>
      <c r="BM13" s="19"/>
      <c r="BN13" s="19">
        <v>2.59409164617312E-2</v>
      </c>
      <c r="BO13" s="19"/>
      <c r="BP13" s="19">
        <v>3.0030767146991402E-2</v>
      </c>
      <c r="BQ13" s="19">
        <v>4.8403933310431697E-2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Q2014"/>
  <sheetViews>
    <sheetView showGridLines="0" workbookViewId="0">
      <pane xSplit="2" ySplit="8" topLeftCell="C1741" activePane="bottomRight" state="frozen"/>
      <selection pane="topRight"/>
      <selection pane="bottomLeft"/>
      <selection pane="bottomRight" activeCell="B1744" sqref="B1:B1048576"/>
    </sheetView>
  </sheetViews>
  <sheetFormatPr defaultColWidth="10.90625" defaultRowHeight="14.5" x14ac:dyDescent="0.35"/>
  <cols>
    <col min="2" max="2" width="20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26" t="s">
        <v>557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3"/>
      <c r="C5" s="13"/>
      <c r="D5" s="29" t="s">
        <v>63</v>
      </c>
      <c r="E5" s="29"/>
      <c r="F5" s="13"/>
      <c r="G5" s="29" t="s">
        <v>64</v>
      </c>
      <c r="H5" s="29"/>
      <c r="I5" s="29"/>
      <c r="J5" s="29"/>
      <c r="K5" s="29"/>
      <c r="L5" s="13"/>
      <c r="M5" s="29" t="s">
        <v>65</v>
      </c>
      <c r="N5" s="29"/>
      <c r="O5" s="29"/>
      <c r="P5" s="29"/>
      <c r="Q5" s="29"/>
      <c r="R5" s="13"/>
      <c r="S5" s="29" t="s">
        <v>66</v>
      </c>
      <c r="T5" s="29"/>
      <c r="U5" s="29"/>
      <c r="V5" s="29"/>
      <c r="W5" s="13"/>
      <c r="X5" s="29" t="s">
        <v>67</v>
      </c>
      <c r="Y5" s="29"/>
      <c r="Z5" s="29"/>
      <c r="AA5" s="13"/>
      <c r="AB5" s="29" t="s">
        <v>68</v>
      </c>
      <c r="AC5" s="29"/>
      <c r="AD5" s="13"/>
      <c r="AE5" s="29" t="s">
        <v>69</v>
      </c>
      <c r="AF5" s="29"/>
      <c r="AG5" s="13"/>
      <c r="AH5" s="29" t="s">
        <v>70</v>
      </c>
      <c r="AI5" s="29"/>
      <c r="AJ5" s="13"/>
      <c r="AK5" s="29" t="s">
        <v>71</v>
      </c>
      <c r="AL5" s="29"/>
      <c r="AM5" s="29"/>
      <c r="AN5" s="29"/>
      <c r="AO5" s="29"/>
      <c r="AP5" s="13"/>
      <c r="AQ5" s="29" t="s">
        <v>72</v>
      </c>
      <c r="AR5" s="29"/>
      <c r="AS5" s="13"/>
      <c r="AT5" s="29" t="s">
        <v>73</v>
      </c>
      <c r="AU5" s="29"/>
      <c r="AV5" s="13"/>
      <c r="AW5" s="29" t="s">
        <v>74</v>
      </c>
      <c r="AX5" s="29"/>
      <c r="AY5" s="29"/>
      <c r="AZ5" s="29"/>
      <c r="BA5" s="29"/>
      <c r="BB5" s="13"/>
      <c r="BC5" s="29" t="s">
        <v>75</v>
      </c>
      <c r="BD5" s="13"/>
      <c r="BE5" s="29" t="s">
        <v>76</v>
      </c>
      <c r="BF5" s="29"/>
      <c r="BG5" s="29"/>
      <c r="BH5" s="29"/>
      <c r="BI5" s="13"/>
      <c r="BJ5" s="29" t="s">
        <v>77</v>
      </c>
      <c r="BK5" s="13"/>
      <c r="BL5" s="29" t="s">
        <v>78</v>
      </c>
      <c r="BM5" s="13"/>
      <c r="BN5" s="29" t="s">
        <v>79</v>
      </c>
      <c r="BO5" s="13"/>
      <c r="BP5" s="29" t="s">
        <v>80</v>
      </c>
      <c r="BQ5" s="29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2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2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11" spans="2:69" x14ac:dyDescent="0.35">
      <c r="B11" s="6" t="s">
        <v>96</v>
      </c>
    </row>
    <row r="12" spans="2:69" x14ac:dyDescent="0.35">
      <c r="B12" s="24" t="s">
        <v>97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</row>
    <row r="13" spans="2:69" x14ac:dyDescent="0.35">
      <c r="B13" t="s">
        <v>81</v>
      </c>
      <c r="C13" s="17">
        <v>0.56003838619219104</v>
      </c>
      <c r="D13" s="17">
        <v>0.50504031580747299</v>
      </c>
      <c r="E13" s="17">
        <v>0.60802810567461496</v>
      </c>
      <c r="F13" s="17"/>
      <c r="G13" s="17">
        <v>0.60103700419933304</v>
      </c>
      <c r="H13" s="17">
        <v>0.57392573643309797</v>
      </c>
      <c r="I13" s="17">
        <v>0.53304030088420495</v>
      </c>
      <c r="J13" s="17">
        <v>0.58871909904444797</v>
      </c>
      <c r="K13" s="17">
        <v>0.46477807337204502</v>
      </c>
      <c r="L13" s="17"/>
      <c r="M13" s="17">
        <v>0.55766940384665498</v>
      </c>
      <c r="N13" s="17">
        <v>0.51505795098808704</v>
      </c>
      <c r="O13" s="17">
        <v>0.54390201253644499</v>
      </c>
      <c r="P13" s="17">
        <v>0.55062502585177198</v>
      </c>
      <c r="Q13" s="17">
        <v>0.693976793881529</v>
      </c>
      <c r="R13" s="17"/>
      <c r="S13" s="17">
        <v>0.545982894688397</v>
      </c>
      <c r="T13" s="17">
        <v>0.57851495803963904</v>
      </c>
      <c r="U13" s="17">
        <v>0.53715972486893604</v>
      </c>
      <c r="V13" s="17">
        <v>0.56869380839966299</v>
      </c>
      <c r="W13" s="17"/>
      <c r="X13" s="17">
        <v>0.56447005478980805</v>
      </c>
      <c r="Y13" s="17">
        <v>0.56248648459542006</v>
      </c>
      <c r="Z13" s="17">
        <v>0.52462246164473503</v>
      </c>
      <c r="AA13" s="17"/>
      <c r="AB13" s="17">
        <v>0.57283687934746297</v>
      </c>
      <c r="AC13" s="17">
        <v>0.53372875454836999</v>
      </c>
      <c r="AD13" s="17"/>
      <c r="AE13" s="17">
        <v>0.53106181729395996</v>
      </c>
      <c r="AF13" s="17">
        <v>0.56641467487214403</v>
      </c>
      <c r="AG13" s="17"/>
      <c r="AH13" s="17">
        <v>0.577950430437286</v>
      </c>
      <c r="AI13" s="17">
        <v>0.550773405065626</v>
      </c>
      <c r="AJ13" s="17"/>
      <c r="AK13" s="17">
        <v>0.45274965913649501</v>
      </c>
      <c r="AL13" s="17">
        <v>0.60902292364524102</v>
      </c>
      <c r="AM13" s="17">
        <v>0.55443353980035603</v>
      </c>
      <c r="AN13" s="17">
        <v>0.53675698287749696</v>
      </c>
      <c r="AO13" s="17">
        <v>0.59921901181675596</v>
      </c>
      <c r="AP13" s="17"/>
      <c r="AQ13" s="17">
        <v>0.58783706477332998</v>
      </c>
      <c r="AR13" s="17">
        <v>0.55243388635461099</v>
      </c>
      <c r="AS13" s="17"/>
      <c r="AT13" s="17">
        <v>0.59918432616401696</v>
      </c>
      <c r="AU13" s="17">
        <v>0.54176873131550496</v>
      </c>
      <c r="AV13" s="17"/>
      <c r="AW13" s="17">
        <v>0.58736895427826696</v>
      </c>
      <c r="AX13" s="17">
        <v>0.50613967096137402</v>
      </c>
      <c r="AY13" s="17">
        <v>0.65655668283078705</v>
      </c>
      <c r="AZ13" s="17">
        <v>0.62328608994889501</v>
      </c>
      <c r="BA13" s="17">
        <v>0.38295298874081402</v>
      </c>
      <c r="BB13" s="17"/>
      <c r="BC13" s="17">
        <v>0.39822290946427702</v>
      </c>
      <c r="BD13" s="17"/>
      <c r="BE13" s="17">
        <v>0.55236517589961498</v>
      </c>
      <c r="BF13" s="17">
        <v>0.63873937013304205</v>
      </c>
      <c r="BG13" s="17">
        <v>0.63998905146010199</v>
      </c>
      <c r="BH13" s="17">
        <v>0.38331162627651799</v>
      </c>
      <c r="BI13" s="17"/>
      <c r="BJ13" s="17">
        <v>0.57231295493532697</v>
      </c>
      <c r="BK13" s="17"/>
      <c r="BL13" s="17">
        <v>0.57502893715426695</v>
      </c>
      <c r="BM13" s="17"/>
      <c r="BN13" s="17">
        <v>0.52440849834848202</v>
      </c>
      <c r="BO13" s="17"/>
      <c r="BP13" s="17">
        <v>0.55818886027094805</v>
      </c>
      <c r="BQ13" s="17">
        <v>0.56974059022579904</v>
      </c>
    </row>
    <row r="14" spans="2:69" x14ac:dyDescent="0.35">
      <c r="B14" t="s">
        <v>82</v>
      </c>
      <c r="C14" s="17">
        <v>0.47999924380654602</v>
      </c>
      <c r="D14" s="17">
        <v>0.50833807506572604</v>
      </c>
      <c r="E14" s="17">
        <v>0.45483269132486498</v>
      </c>
      <c r="F14" s="17"/>
      <c r="G14" s="17">
        <v>0.45899338707076998</v>
      </c>
      <c r="H14" s="17">
        <v>0.51227560936199801</v>
      </c>
      <c r="I14" s="17">
        <v>0.50333749025487395</v>
      </c>
      <c r="J14" s="17">
        <v>0.53927081380547404</v>
      </c>
      <c r="K14" s="17">
        <v>0.36138403625877402</v>
      </c>
      <c r="L14" s="17"/>
      <c r="M14" s="17">
        <v>0.41265286245203903</v>
      </c>
      <c r="N14" s="17">
        <v>0.48081731114394499</v>
      </c>
      <c r="O14" s="17">
        <v>0.47457638540523001</v>
      </c>
      <c r="P14" s="17">
        <v>0.61657831083461401</v>
      </c>
      <c r="Q14" s="17">
        <v>0.40773299866406998</v>
      </c>
      <c r="R14" s="17"/>
      <c r="S14" s="17">
        <v>0.54130328927876303</v>
      </c>
      <c r="T14" s="17">
        <v>0.44014106364495398</v>
      </c>
      <c r="U14" s="17">
        <v>0.50213368733948205</v>
      </c>
      <c r="V14" s="17">
        <v>0.42656704463198403</v>
      </c>
      <c r="W14" s="17"/>
      <c r="X14" s="17">
        <v>0.49950562924929698</v>
      </c>
      <c r="Y14" s="17">
        <v>0.46793320257311999</v>
      </c>
      <c r="Z14" s="17">
        <v>0.35179135266181699</v>
      </c>
      <c r="AA14" s="17"/>
      <c r="AB14" s="17">
        <v>0.55590532555376804</v>
      </c>
      <c r="AC14" s="17">
        <v>0.32396048001875599</v>
      </c>
      <c r="AD14" s="17"/>
      <c r="AE14" s="17">
        <v>0.45588127174329302</v>
      </c>
      <c r="AF14" s="17">
        <v>0.48449395341751</v>
      </c>
      <c r="AG14" s="17"/>
      <c r="AH14" s="17">
        <v>0.49223996254057401</v>
      </c>
      <c r="AI14" s="17">
        <v>0.47393493257432301</v>
      </c>
      <c r="AJ14" s="17"/>
      <c r="AK14" s="17">
        <v>0.43026730506849797</v>
      </c>
      <c r="AL14" s="17">
        <v>0.47128304488925299</v>
      </c>
      <c r="AM14" s="17">
        <v>0.502879886683126</v>
      </c>
      <c r="AN14" s="17">
        <v>0.48202553250510999</v>
      </c>
      <c r="AO14" s="17">
        <v>0.47115811769567401</v>
      </c>
      <c r="AP14" s="17"/>
      <c r="AQ14" s="17">
        <v>0.46610855726591699</v>
      </c>
      <c r="AR14" s="17">
        <v>0.48379912671226599</v>
      </c>
      <c r="AS14" s="17"/>
      <c r="AT14" s="17">
        <v>0.46830977896407699</v>
      </c>
      <c r="AU14" s="17">
        <v>0.48644451009169898</v>
      </c>
      <c r="AV14" s="17"/>
      <c r="AW14" s="17">
        <v>0.50741458799444095</v>
      </c>
      <c r="AX14" s="17">
        <v>0.59867086396937197</v>
      </c>
      <c r="AY14" s="17">
        <v>0.25980293370237001</v>
      </c>
      <c r="AZ14" s="17">
        <v>0.228458753208576</v>
      </c>
      <c r="BA14" s="17">
        <v>0.86046950102993502</v>
      </c>
      <c r="BB14" s="17"/>
      <c r="BC14" s="17">
        <v>0.73021099295615999</v>
      </c>
      <c r="BD14" s="17"/>
      <c r="BE14" s="17">
        <v>0.56200468734725995</v>
      </c>
      <c r="BF14" s="17">
        <v>0.19117389287836301</v>
      </c>
      <c r="BG14" s="17">
        <v>0.22040513826557301</v>
      </c>
      <c r="BH14" s="17">
        <v>0.79558712851216795</v>
      </c>
      <c r="BI14" s="17"/>
      <c r="BJ14" s="17">
        <v>0.48104325131744002</v>
      </c>
      <c r="BK14" s="17"/>
      <c r="BL14" s="17">
        <v>0.47454637347551298</v>
      </c>
      <c r="BM14" s="17"/>
      <c r="BN14" s="17">
        <v>0.42598321196528999</v>
      </c>
      <c r="BO14" s="17"/>
      <c r="BP14" s="17">
        <v>0.470802592077188</v>
      </c>
      <c r="BQ14" s="17">
        <v>0.48975083536587399</v>
      </c>
    </row>
    <row r="15" spans="2:69" x14ac:dyDescent="0.35">
      <c r="B15" t="s">
        <v>83</v>
      </c>
      <c r="C15" s="17">
        <v>0.47080009171188197</v>
      </c>
      <c r="D15" s="17">
        <v>0.41976673199778403</v>
      </c>
      <c r="E15" s="17">
        <v>0.51334112685741196</v>
      </c>
      <c r="F15" s="17"/>
      <c r="G15" s="17">
        <v>0.54912238717487505</v>
      </c>
      <c r="H15" s="17">
        <v>0.504574349462657</v>
      </c>
      <c r="I15" s="17">
        <v>0.481359842266597</v>
      </c>
      <c r="J15" s="17">
        <v>0.43312258151768301</v>
      </c>
      <c r="K15" s="17">
        <v>0.26976204334147003</v>
      </c>
      <c r="L15" s="17"/>
      <c r="M15" s="17">
        <v>0.36422838414886599</v>
      </c>
      <c r="N15" s="17">
        <v>0.45422537225149401</v>
      </c>
      <c r="O15" s="17">
        <v>0.48961329270967102</v>
      </c>
      <c r="P15" s="17">
        <v>0.498698957677494</v>
      </c>
      <c r="Q15" s="17">
        <v>0.52105963919847598</v>
      </c>
      <c r="R15" s="17"/>
      <c r="S15" s="17">
        <v>0.56859215008836095</v>
      </c>
      <c r="T15" s="17">
        <v>0.50587716079401601</v>
      </c>
      <c r="U15" s="17">
        <v>0.4547358919967</v>
      </c>
      <c r="V15" s="17">
        <v>0.35115149719004901</v>
      </c>
      <c r="W15" s="17"/>
      <c r="X15" s="17">
        <v>0.46739433331760299</v>
      </c>
      <c r="Y15" s="17">
        <v>0.49886229045490399</v>
      </c>
      <c r="Z15" s="17">
        <v>0.461733010576585</v>
      </c>
      <c r="AA15" s="17"/>
      <c r="AB15" s="17">
        <v>0.51148477791180502</v>
      </c>
      <c r="AC15" s="17">
        <v>0.38716531576769397</v>
      </c>
      <c r="AD15" s="17"/>
      <c r="AE15" s="17">
        <v>0.53262256288346099</v>
      </c>
      <c r="AF15" s="17">
        <v>0.45774448476929702</v>
      </c>
      <c r="AG15" s="17"/>
      <c r="AH15" s="17">
        <v>0.45166080373265199</v>
      </c>
      <c r="AI15" s="17">
        <v>0.57898802049157705</v>
      </c>
      <c r="AJ15" s="17"/>
      <c r="AK15" s="17">
        <v>0.400609284441308</v>
      </c>
      <c r="AL15" s="17">
        <v>0.49637507202272202</v>
      </c>
      <c r="AM15" s="17">
        <v>0.47781462681405501</v>
      </c>
      <c r="AN15" s="17">
        <v>0.46046186359718699</v>
      </c>
      <c r="AO15" s="17">
        <v>0.46142627063892</v>
      </c>
      <c r="AP15" s="17"/>
      <c r="AQ15" s="17">
        <v>0.49723335073059999</v>
      </c>
      <c r="AR15" s="17">
        <v>0.46356911081011598</v>
      </c>
      <c r="AS15" s="17"/>
      <c r="AT15" s="17">
        <v>0.498545792717138</v>
      </c>
      <c r="AU15" s="17">
        <v>0.45846663191367298</v>
      </c>
      <c r="AV15" s="17"/>
      <c r="AW15" s="17">
        <v>0.48222772438432998</v>
      </c>
      <c r="AX15" s="17">
        <v>0.47168070153858399</v>
      </c>
      <c r="AY15" s="17">
        <v>0.51618395197697997</v>
      </c>
      <c r="AZ15" s="17">
        <v>0.38450144023718202</v>
      </c>
      <c r="BA15" s="17">
        <v>0.469932546673833</v>
      </c>
      <c r="BB15" s="17"/>
      <c r="BC15" s="17">
        <v>0.44099280122062401</v>
      </c>
      <c r="BD15" s="17"/>
      <c r="BE15" s="17">
        <v>0.481395858814328</v>
      </c>
      <c r="BF15" s="17">
        <v>0.45612700219411301</v>
      </c>
      <c r="BG15" s="17">
        <v>0.46784774086016301</v>
      </c>
      <c r="BH15" s="17">
        <v>0.45781786011449099</v>
      </c>
      <c r="BI15" s="17"/>
      <c r="BJ15" s="17">
        <v>0.47382203696778202</v>
      </c>
      <c r="BK15" s="17"/>
      <c r="BL15" s="17">
        <v>0.43824953146795897</v>
      </c>
      <c r="BM15" s="17"/>
      <c r="BN15" s="17">
        <v>0.37834986002027698</v>
      </c>
      <c r="BO15" s="17"/>
      <c r="BP15" s="17">
        <v>0.498701813901819</v>
      </c>
      <c r="BQ15" s="17">
        <v>0.31308784784063598</v>
      </c>
    </row>
    <row r="16" spans="2:69" x14ac:dyDescent="0.35">
      <c r="B16" t="s">
        <v>84</v>
      </c>
      <c r="C16" s="17">
        <v>0.43561870640947298</v>
      </c>
      <c r="D16" s="17">
        <v>0.466804370749207</v>
      </c>
      <c r="E16" s="17">
        <v>0.40983541701291798</v>
      </c>
      <c r="F16" s="17"/>
      <c r="G16" s="17">
        <v>0.40560489179989501</v>
      </c>
      <c r="H16" s="17">
        <v>0.446645366665749</v>
      </c>
      <c r="I16" s="17">
        <v>0.41479105095920399</v>
      </c>
      <c r="J16" s="17">
        <v>0.47524185954801701</v>
      </c>
      <c r="K16" s="17">
        <v>0.47000036551286001</v>
      </c>
      <c r="L16" s="17"/>
      <c r="M16" s="17">
        <v>0.49692381393325202</v>
      </c>
      <c r="N16" s="17">
        <v>0.437962423845564</v>
      </c>
      <c r="O16" s="17">
        <v>0.41327292384709202</v>
      </c>
      <c r="P16" s="17">
        <v>0.40816408626955702</v>
      </c>
      <c r="Q16" s="17">
        <v>0.446665759394549</v>
      </c>
      <c r="R16" s="17"/>
      <c r="S16" s="17">
        <v>0.42566616326741102</v>
      </c>
      <c r="T16" s="17">
        <v>0.42766655828427502</v>
      </c>
      <c r="U16" s="17">
        <v>0.36495768286615998</v>
      </c>
      <c r="V16" s="17">
        <v>0.50116003433258904</v>
      </c>
      <c r="W16" s="17"/>
      <c r="X16" s="17">
        <v>0.438994570717542</v>
      </c>
      <c r="Y16" s="17">
        <v>0.42631124043928698</v>
      </c>
      <c r="Z16" s="17">
        <v>0.42217846565079997</v>
      </c>
      <c r="AA16" s="17"/>
      <c r="AB16" s="17">
        <v>0.41872760111197999</v>
      </c>
      <c r="AC16" s="17">
        <v>0.47034144705108999</v>
      </c>
      <c r="AD16" s="17"/>
      <c r="AE16" s="17">
        <v>0.45546876781017298</v>
      </c>
      <c r="AF16" s="17">
        <v>0.43192567156788197</v>
      </c>
      <c r="AG16" s="17"/>
      <c r="AH16" s="17">
        <v>0.44539914282735099</v>
      </c>
      <c r="AI16" s="17">
        <v>0.36064581807236001</v>
      </c>
      <c r="AJ16" s="17"/>
      <c r="AK16" s="17">
        <v>0.44393566771309501</v>
      </c>
      <c r="AL16" s="17">
        <v>0.43581924590473398</v>
      </c>
      <c r="AM16" s="17">
        <v>0.416086745899101</v>
      </c>
      <c r="AN16" s="17">
        <v>0.44938980032806097</v>
      </c>
      <c r="AO16" s="17">
        <v>0.48231616282689899</v>
      </c>
      <c r="AP16" s="17"/>
      <c r="AQ16" s="17">
        <v>0.48493438551005102</v>
      </c>
      <c r="AR16" s="17">
        <v>0.42212809847946298</v>
      </c>
      <c r="AS16" s="17"/>
      <c r="AT16" s="17">
        <v>0.45150275181656002</v>
      </c>
      <c r="AU16" s="17">
        <v>0.427306573345618</v>
      </c>
      <c r="AV16" s="17"/>
      <c r="AW16" s="17">
        <v>0.485415269486905</v>
      </c>
      <c r="AX16" s="17">
        <v>0.44630189015612998</v>
      </c>
      <c r="AY16" s="17">
        <v>0.43016084328659099</v>
      </c>
      <c r="AZ16" s="17">
        <v>0.52283823541306895</v>
      </c>
      <c r="BA16" s="17">
        <v>0.36116058896796199</v>
      </c>
      <c r="BB16" s="17"/>
      <c r="BC16" s="17">
        <v>0.42259016292963503</v>
      </c>
      <c r="BD16" s="17"/>
      <c r="BE16" s="17">
        <v>0.44907889982008597</v>
      </c>
      <c r="BF16" s="17">
        <v>0.43321982742486198</v>
      </c>
      <c r="BG16" s="17">
        <v>0.499514197522195</v>
      </c>
      <c r="BH16" s="17">
        <v>0.38568408371035401</v>
      </c>
      <c r="BI16" s="17"/>
      <c r="BJ16" s="17">
        <v>0.43095309064862802</v>
      </c>
      <c r="BK16" s="17"/>
      <c r="BL16" s="17">
        <v>0.41563205146833698</v>
      </c>
      <c r="BM16" s="17"/>
      <c r="BN16" s="17">
        <v>0.45737121357021598</v>
      </c>
      <c r="BO16" s="17"/>
      <c r="BP16" s="17">
        <v>0.43363860548453798</v>
      </c>
      <c r="BQ16" s="17">
        <v>0.452887923755876</v>
      </c>
    </row>
    <row r="17" spans="2:69" x14ac:dyDescent="0.35">
      <c r="B17" t="s">
        <v>85</v>
      </c>
      <c r="C17" s="17">
        <v>0.18323613584998699</v>
      </c>
      <c r="D17" s="17">
        <v>0.185441016326751</v>
      </c>
      <c r="E17" s="17">
        <v>0.18170231232569301</v>
      </c>
      <c r="F17" s="17"/>
      <c r="G17" s="17">
        <v>0.17643374179333199</v>
      </c>
      <c r="H17" s="17">
        <v>0.113796956865072</v>
      </c>
      <c r="I17" s="17">
        <v>0.196009166089992</v>
      </c>
      <c r="J17" s="17">
        <v>0.189590822989814</v>
      </c>
      <c r="K17" s="17">
        <v>0.29638599564882601</v>
      </c>
      <c r="L17" s="17"/>
      <c r="M17" s="17">
        <v>0.15594849090198901</v>
      </c>
      <c r="N17" s="17">
        <v>0.20387111954474099</v>
      </c>
      <c r="O17" s="17">
        <v>0.19224020714805801</v>
      </c>
      <c r="P17" s="17">
        <v>0.21278931521807901</v>
      </c>
      <c r="Q17" s="17">
        <v>0.114161425482506</v>
      </c>
      <c r="R17" s="17"/>
      <c r="S17" s="17">
        <v>0.14822932524717899</v>
      </c>
      <c r="T17" s="17">
        <v>0.12906249522893601</v>
      </c>
      <c r="U17" s="17">
        <v>0.22595087204018099</v>
      </c>
      <c r="V17" s="17">
        <v>0.208662528671476</v>
      </c>
      <c r="W17" s="17"/>
      <c r="X17" s="17">
        <v>0.18693821285651999</v>
      </c>
      <c r="Y17" s="17">
        <v>0.21967712381440699</v>
      </c>
      <c r="Z17" s="17">
        <v>0.11197122205053001</v>
      </c>
      <c r="AA17" s="17"/>
      <c r="AB17" s="17">
        <v>0.17048539509965099</v>
      </c>
      <c r="AC17" s="17">
        <v>0.20944760373587601</v>
      </c>
      <c r="AD17" s="17"/>
      <c r="AE17" s="17">
        <v>0.21529042849694799</v>
      </c>
      <c r="AF17" s="17">
        <v>0.17684396180596201</v>
      </c>
      <c r="AG17" s="17"/>
      <c r="AH17" s="17">
        <v>0.19243194212629799</v>
      </c>
      <c r="AI17" s="17">
        <v>0.102501699738881</v>
      </c>
      <c r="AJ17" s="17"/>
      <c r="AK17" s="17">
        <v>0.235188538163945</v>
      </c>
      <c r="AL17" s="17">
        <v>0.143419734452752</v>
      </c>
      <c r="AM17" s="17">
        <v>0.16991020055234299</v>
      </c>
      <c r="AN17" s="17">
        <v>0.24260083958530099</v>
      </c>
      <c r="AO17" s="17">
        <v>0.19237292352330601</v>
      </c>
      <c r="AP17" s="17"/>
      <c r="AQ17" s="17">
        <v>0.183124895978382</v>
      </c>
      <c r="AR17" s="17">
        <v>0.18326656620239001</v>
      </c>
      <c r="AS17" s="17"/>
      <c r="AT17" s="17">
        <v>0.182613287598025</v>
      </c>
      <c r="AU17" s="17">
        <v>0.183674844021644</v>
      </c>
      <c r="AV17" s="17"/>
      <c r="AW17" s="17">
        <v>0.13826537577588599</v>
      </c>
      <c r="AX17" s="17">
        <v>0.248028718866635</v>
      </c>
      <c r="AY17" s="17">
        <v>0.14954197178841</v>
      </c>
      <c r="AZ17" s="17">
        <v>3.57307978542456E-2</v>
      </c>
      <c r="BA17" s="17">
        <v>0.21821879940456401</v>
      </c>
      <c r="BB17" s="17"/>
      <c r="BC17" s="17">
        <v>0.23932380538068701</v>
      </c>
      <c r="BD17" s="17"/>
      <c r="BE17" s="17">
        <v>0.220281899014456</v>
      </c>
      <c r="BF17" s="17">
        <v>0.17252485114405799</v>
      </c>
      <c r="BG17" s="17">
        <v>5.1966935259469799E-2</v>
      </c>
      <c r="BH17" s="17">
        <v>0.236249520171573</v>
      </c>
      <c r="BI17" s="17"/>
      <c r="BJ17" s="17">
        <v>0.18071138733790801</v>
      </c>
      <c r="BK17" s="17"/>
      <c r="BL17" s="17">
        <v>0.18631563858862801</v>
      </c>
      <c r="BM17" s="17"/>
      <c r="BN17" s="17">
        <v>0.18891890776179501</v>
      </c>
      <c r="BO17" s="17"/>
      <c r="BP17" s="17">
        <v>0.17157022466132099</v>
      </c>
      <c r="BQ17" s="17">
        <v>0.25510304414527801</v>
      </c>
    </row>
    <row r="18" spans="2:69" x14ac:dyDescent="0.35">
      <c r="B18" t="s">
        <v>86</v>
      </c>
      <c r="C18" s="17">
        <v>0.15772867610246899</v>
      </c>
      <c r="D18" s="17">
        <v>0.163445062756016</v>
      </c>
      <c r="E18" s="17">
        <v>0.15315025309031599</v>
      </c>
      <c r="F18" s="17"/>
      <c r="G18" s="17">
        <v>9.8068501163271898E-2</v>
      </c>
      <c r="H18" s="17">
        <v>0.16932176251130701</v>
      </c>
      <c r="I18" s="17">
        <v>0.15340841221714399</v>
      </c>
      <c r="J18" s="17">
        <v>0.13131870121521699</v>
      </c>
      <c r="K18" s="17">
        <v>0.29505429449008602</v>
      </c>
      <c r="L18" s="17"/>
      <c r="M18" s="17">
        <v>0.137701705315386</v>
      </c>
      <c r="N18" s="17">
        <v>0.142209476494849</v>
      </c>
      <c r="O18" s="17">
        <v>0.21344053949441699</v>
      </c>
      <c r="P18" s="17">
        <v>0.176197779940586</v>
      </c>
      <c r="Q18" s="17">
        <v>0.123665007835899</v>
      </c>
      <c r="R18" s="17"/>
      <c r="S18" s="17">
        <v>0.14878211319211199</v>
      </c>
      <c r="T18" s="17">
        <v>0.16894918688017899</v>
      </c>
      <c r="U18" s="17">
        <v>0.13100742366370699</v>
      </c>
      <c r="V18" s="17">
        <v>0.17236850677023199</v>
      </c>
      <c r="W18" s="17"/>
      <c r="X18" s="17">
        <v>0.152207906151442</v>
      </c>
      <c r="Y18" s="17">
        <v>0.120700719913672</v>
      </c>
      <c r="Z18" s="17">
        <v>0.24302162820280501</v>
      </c>
      <c r="AA18" s="17"/>
      <c r="AB18" s="17">
        <v>0.15467101532291899</v>
      </c>
      <c r="AC18" s="17">
        <v>0.16401425424246999</v>
      </c>
      <c r="AD18" s="17"/>
      <c r="AE18" s="17">
        <v>0.118191570318252</v>
      </c>
      <c r="AF18" s="17">
        <v>0.16592920201245401</v>
      </c>
      <c r="AG18" s="17"/>
      <c r="AH18" s="17">
        <v>0.15175572951921301</v>
      </c>
      <c r="AI18" s="17">
        <v>0.12772167815272301</v>
      </c>
      <c r="AJ18" s="17"/>
      <c r="AK18" s="17">
        <v>0.23821544363581401</v>
      </c>
      <c r="AL18" s="17">
        <v>0.17942184566123801</v>
      </c>
      <c r="AM18" s="17">
        <v>0.15152560741517801</v>
      </c>
      <c r="AN18" s="17">
        <v>0.12451142736586999</v>
      </c>
      <c r="AO18" s="17">
        <v>6.9234407750211294E-2</v>
      </c>
      <c r="AP18" s="17"/>
      <c r="AQ18" s="17">
        <v>8.9384185787617101E-2</v>
      </c>
      <c r="AR18" s="17">
        <v>0.176424732606803</v>
      </c>
      <c r="AS18" s="17"/>
      <c r="AT18" s="17">
        <v>9.8907779641447105E-2</v>
      </c>
      <c r="AU18" s="17">
        <v>0.19012580043974001</v>
      </c>
      <c r="AV18" s="17"/>
      <c r="AW18" s="17">
        <v>0.18494288876284201</v>
      </c>
      <c r="AX18" s="17">
        <v>0.148320286203697</v>
      </c>
      <c r="AY18" s="17">
        <v>0.20397197339183601</v>
      </c>
      <c r="AZ18" s="17">
        <v>6.2722763124535799E-2</v>
      </c>
      <c r="BA18" s="17">
        <v>0.22445671277138901</v>
      </c>
      <c r="BB18" s="17"/>
      <c r="BC18" s="17">
        <v>0.22696712424225199</v>
      </c>
      <c r="BD18" s="17"/>
      <c r="BE18" s="17">
        <v>0.146541928768122</v>
      </c>
      <c r="BF18" s="17">
        <v>0.26466889718799602</v>
      </c>
      <c r="BG18" s="17">
        <v>5.37636706054248E-2</v>
      </c>
      <c r="BH18" s="17">
        <v>0.212659642529541</v>
      </c>
      <c r="BI18" s="17"/>
      <c r="BJ18" s="17">
        <v>0.16077941899814899</v>
      </c>
      <c r="BK18" s="17"/>
      <c r="BL18" s="17">
        <v>0.16378737124102499</v>
      </c>
      <c r="BM18" s="17"/>
      <c r="BN18" s="17">
        <v>0.12678511657008801</v>
      </c>
      <c r="BO18" s="17"/>
      <c r="BP18" s="17">
        <v>0.157150744642714</v>
      </c>
      <c r="BQ18" s="17">
        <v>0.16305434092444299</v>
      </c>
    </row>
    <row r="19" spans="2:69" x14ac:dyDescent="0.35">
      <c r="B19" t="s">
        <v>87</v>
      </c>
      <c r="C19" s="17">
        <v>0.15217502664948901</v>
      </c>
      <c r="D19" s="17">
        <v>0.169815056950648</v>
      </c>
      <c r="E19" s="17">
        <v>0.13741211513760501</v>
      </c>
      <c r="F19" s="17"/>
      <c r="G19" s="17">
        <v>0.12946473681878101</v>
      </c>
      <c r="H19" s="17">
        <v>0.16129610664872801</v>
      </c>
      <c r="I19" s="17">
        <v>0.13199229182837199</v>
      </c>
      <c r="J19" s="17">
        <v>0.14980999834684799</v>
      </c>
      <c r="K19" s="17">
        <v>0.218814469493884</v>
      </c>
      <c r="L19" s="17"/>
      <c r="M19" s="17">
        <v>0.167479068211974</v>
      </c>
      <c r="N19" s="17">
        <v>0.15180150555751101</v>
      </c>
      <c r="O19" s="17">
        <v>0.118705494051475</v>
      </c>
      <c r="P19" s="17">
        <v>0.16256896683177499</v>
      </c>
      <c r="Q19" s="17">
        <v>0.176016812133861</v>
      </c>
      <c r="R19" s="17"/>
      <c r="S19" s="17">
        <v>0.14565340046102701</v>
      </c>
      <c r="T19" s="17">
        <v>0.169894522947902</v>
      </c>
      <c r="U19" s="17">
        <v>0.15516005881526401</v>
      </c>
      <c r="V19" s="17">
        <v>0.15726320684776701</v>
      </c>
      <c r="W19" s="17"/>
      <c r="X19" s="17">
        <v>0.14724570105114099</v>
      </c>
      <c r="Y19" s="17">
        <v>0.11872854704659</v>
      </c>
      <c r="Z19" s="17">
        <v>0.228797438551295</v>
      </c>
      <c r="AA19" s="17"/>
      <c r="AB19" s="17">
        <v>0.115835820124244</v>
      </c>
      <c r="AC19" s="17">
        <v>0.22687687836818901</v>
      </c>
      <c r="AD19" s="17"/>
      <c r="AE19" s="17">
        <v>0.151979247561284</v>
      </c>
      <c r="AF19" s="17">
        <v>0.15234036253751701</v>
      </c>
      <c r="AG19" s="17"/>
      <c r="AH19" s="17">
        <v>0.142267822872784</v>
      </c>
      <c r="AI19" s="17">
        <v>0.16775693957478299</v>
      </c>
      <c r="AJ19" s="17"/>
      <c r="AK19" s="17">
        <v>0.192032393827583</v>
      </c>
      <c r="AL19" s="17">
        <v>0.15575246672804</v>
      </c>
      <c r="AM19" s="17">
        <v>0.11483987626415</v>
      </c>
      <c r="AN19" s="17">
        <v>0.17053704775676601</v>
      </c>
      <c r="AO19" s="17">
        <v>0.214620574465783</v>
      </c>
      <c r="AP19" s="17"/>
      <c r="AQ19" s="17">
        <v>0.16773672041825199</v>
      </c>
      <c r="AR19" s="17">
        <v>0.14791802941879001</v>
      </c>
      <c r="AS19" s="17"/>
      <c r="AT19" s="17">
        <v>0.16815652558703501</v>
      </c>
      <c r="AU19" s="17">
        <v>0.14160343404965101</v>
      </c>
      <c r="AV19" s="17"/>
      <c r="AW19" s="17">
        <v>9.7662519017862798E-2</v>
      </c>
      <c r="AX19" s="17">
        <v>5.8440906585850799E-2</v>
      </c>
      <c r="AY19" s="17">
        <v>0.195415494252693</v>
      </c>
      <c r="AZ19" s="17">
        <v>0.36010548549371002</v>
      </c>
      <c r="BA19" s="17">
        <v>6.9586675975656195E-2</v>
      </c>
      <c r="BB19" s="17"/>
      <c r="BC19" s="17">
        <v>5.2858414179294398E-2</v>
      </c>
      <c r="BD19" s="17"/>
      <c r="BE19" s="17">
        <v>7.3165679662056393E-2</v>
      </c>
      <c r="BF19" s="17">
        <v>0.20013078241920801</v>
      </c>
      <c r="BG19" s="17">
        <v>0.33196897933988501</v>
      </c>
      <c r="BH19" s="17">
        <v>4.8266915102859402E-2</v>
      </c>
      <c r="BI19" s="17"/>
      <c r="BJ19" s="17">
        <v>0.15171272931973001</v>
      </c>
      <c r="BK19" s="17"/>
      <c r="BL19" s="17">
        <v>0.157234621410929</v>
      </c>
      <c r="BM19" s="17"/>
      <c r="BN19" s="17">
        <v>0.19756044510284501</v>
      </c>
      <c r="BO19" s="17"/>
      <c r="BP19" s="17">
        <v>0.15247711832439201</v>
      </c>
      <c r="BQ19" s="17">
        <v>0.15076829618941701</v>
      </c>
    </row>
    <row r="20" spans="2:69" x14ac:dyDescent="0.35">
      <c r="B20" t="s">
        <v>88</v>
      </c>
      <c r="C20" s="17">
        <v>0.12629751265710301</v>
      </c>
      <c r="D20" s="17">
        <v>0.15149027946104601</v>
      </c>
      <c r="E20" s="17">
        <v>0.105041083814345</v>
      </c>
      <c r="F20" s="17"/>
      <c r="G20" s="17">
        <v>0.120912431670387</v>
      </c>
      <c r="H20" s="17">
        <v>0.113387968495254</v>
      </c>
      <c r="I20" s="17">
        <v>0.123990775992421</v>
      </c>
      <c r="J20" s="17">
        <v>0.12082810649099</v>
      </c>
      <c r="K20" s="17">
        <v>0.17083373951588801</v>
      </c>
      <c r="L20" s="17"/>
      <c r="M20" s="17">
        <v>0.12515252494679299</v>
      </c>
      <c r="N20" s="17">
        <v>0.14048014129052699</v>
      </c>
      <c r="O20" s="17">
        <v>0.117892089630414</v>
      </c>
      <c r="P20" s="17">
        <v>0.122812693168088</v>
      </c>
      <c r="Q20" s="17">
        <v>0.10636523944381999</v>
      </c>
      <c r="R20" s="17"/>
      <c r="S20" s="17">
        <v>8.4503205694283295E-2</v>
      </c>
      <c r="T20" s="17">
        <v>0.12959978457018301</v>
      </c>
      <c r="U20" s="17">
        <v>0.158717904999301</v>
      </c>
      <c r="V20" s="17">
        <v>0.119161437618098</v>
      </c>
      <c r="W20" s="17"/>
      <c r="X20" s="17">
        <v>0.12461971857596101</v>
      </c>
      <c r="Y20" s="17">
        <v>0.138976759396994</v>
      </c>
      <c r="Z20" s="17">
        <v>0.123218413912615</v>
      </c>
      <c r="AA20" s="17"/>
      <c r="AB20" s="17">
        <v>0.12780496901251601</v>
      </c>
      <c r="AC20" s="17">
        <v>0.123198661804203</v>
      </c>
      <c r="AD20" s="17"/>
      <c r="AE20" s="17">
        <v>0.15466778758486299</v>
      </c>
      <c r="AF20" s="17">
        <v>0.12061043501641799</v>
      </c>
      <c r="AG20" s="17"/>
      <c r="AH20" s="17">
        <v>0.12783680434004199</v>
      </c>
      <c r="AI20" s="17">
        <v>0.116059956509639</v>
      </c>
      <c r="AJ20" s="17"/>
      <c r="AK20" s="17">
        <v>9.3000912619396803E-2</v>
      </c>
      <c r="AL20" s="17">
        <v>0.121896457202151</v>
      </c>
      <c r="AM20" s="17">
        <v>0.13766002928346299</v>
      </c>
      <c r="AN20" s="17">
        <v>0.13984551517257501</v>
      </c>
      <c r="AO20" s="17">
        <v>0.10665941171584201</v>
      </c>
      <c r="AP20" s="17"/>
      <c r="AQ20" s="17">
        <v>0.105672179169835</v>
      </c>
      <c r="AR20" s="17">
        <v>0.13193969973790801</v>
      </c>
      <c r="AS20" s="17"/>
      <c r="AT20" s="17">
        <v>0.10720556668329</v>
      </c>
      <c r="AU20" s="17">
        <v>0.13624920158981599</v>
      </c>
      <c r="AV20" s="17"/>
      <c r="AW20" s="17">
        <v>0.19326298067964701</v>
      </c>
      <c r="AX20" s="17">
        <v>0.16028783531308399</v>
      </c>
      <c r="AY20" s="17">
        <v>8.5364752737774094E-2</v>
      </c>
      <c r="AZ20" s="17">
        <v>7.6515401601550598E-2</v>
      </c>
      <c r="BA20" s="17">
        <v>0.15457339385177499</v>
      </c>
      <c r="BB20" s="17"/>
      <c r="BC20" s="17">
        <v>0.18113873864340399</v>
      </c>
      <c r="BD20" s="17"/>
      <c r="BE20" s="17">
        <v>0.15695190976423201</v>
      </c>
      <c r="BF20" s="17">
        <v>9.9955132020114995E-2</v>
      </c>
      <c r="BG20" s="17">
        <v>4.6681103557103802E-2</v>
      </c>
      <c r="BH20" s="17">
        <v>0.184545849098364</v>
      </c>
      <c r="BI20" s="17"/>
      <c r="BJ20" s="17">
        <v>0.133146041651131</v>
      </c>
      <c r="BK20" s="17"/>
      <c r="BL20" s="17">
        <v>0.14480396008288601</v>
      </c>
      <c r="BM20" s="17"/>
      <c r="BN20" s="17">
        <v>0.13803556370050801</v>
      </c>
      <c r="BO20" s="17"/>
      <c r="BP20" s="17">
        <v>0.13106083795041901</v>
      </c>
      <c r="BQ20" s="17">
        <v>9.9867846894602597E-2</v>
      </c>
    </row>
    <row r="21" spans="2:69" x14ac:dyDescent="0.35">
      <c r="B21" t="s">
        <v>89</v>
      </c>
      <c r="C21" s="17">
        <v>0.116907032824091</v>
      </c>
      <c r="D21" s="17">
        <v>0.134126130646507</v>
      </c>
      <c r="E21" s="17">
        <v>0.102436399361438</v>
      </c>
      <c r="F21" s="17"/>
      <c r="G21" s="17">
        <v>0.11931827782240199</v>
      </c>
      <c r="H21" s="17">
        <v>0.106682078404428</v>
      </c>
      <c r="I21" s="17">
        <v>0.126117970475744</v>
      </c>
      <c r="J21" s="17">
        <v>0.14186413605981599</v>
      </c>
      <c r="K21" s="17">
        <v>8.8484880070614294E-2</v>
      </c>
      <c r="L21" s="17"/>
      <c r="M21" s="17">
        <v>0.131213606601046</v>
      </c>
      <c r="N21" s="17">
        <v>0.14750446590052901</v>
      </c>
      <c r="O21" s="17">
        <v>6.6929162347064697E-2</v>
      </c>
      <c r="P21" s="17">
        <v>8.3152554873367895E-2</v>
      </c>
      <c r="Q21" s="17">
        <v>0.12433066720487899</v>
      </c>
      <c r="R21" s="17"/>
      <c r="S21" s="17">
        <v>0.119446968213967</v>
      </c>
      <c r="T21" s="17">
        <v>0.122885792545137</v>
      </c>
      <c r="U21" s="17">
        <v>9.2731596043460596E-2</v>
      </c>
      <c r="V21" s="17">
        <v>0.13717158807875601</v>
      </c>
      <c r="W21" s="17"/>
      <c r="X21" s="17">
        <v>0.115005757392053</v>
      </c>
      <c r="Y21" s="17">
        <v>0.143217805646078</v>
      </c>
      <c r="Z21" s="17">
        <v>9.8946181066446495E-2</v>
      </c>
      <c r="AA21" s="17"/>
      <c r="AB21" s="17">
        <v>0.120509439003206</v>
      </c>
      <c r="AC21" s="17">
        <v>0.109501631387054</v>
      </c>
      <c r="AD21" s="17"/>
      <c r="AE21" s="17">
        <v>7.8289163626826794E-2</v>
      </c>
      <c r="AF21" s="17">
        <v>0.124062418255039</v>
      </c>
      <c r="AG21" s="17"/>
      <c r="AH21" s="17">
        <v>0.122515712310032</v>
      </c>
      <c r="AI21" s="17">
        <v>7.9590440653756298E-2</v>
      </c>
      <c r="AJ21" s="17"/>
      <c r="AK21" s="17">
        <v>8.6617994666863402E-2</v>
      </c>
      <c r="AL21" s="17">
        <v>9.3372509977308907E-2</v>
      </c>
      <c r="AM21" s="17">
        <v>0.116240821201389</v>
      </c>
      <c r="AN21" s="17">
        <v>0.15924478240093301</v>
      </c>
      <c r="AO21" s="17">
        <v>0.15606866671112599</v>
      </c>
      <c r="AP21" s="17"/>
      <c r="AQ21" s="17">
        <v>0.12935164140197</v>
      </c>
      <c r="AR21" s="17">
        <v>0.113502733456658</v>
      </c>
      <c r="AS21" s="17"/>
      <c r="AT21" s="17">
        <v>0.138576687083039</v>
      </c>
      <c r="AU21" s="17">
        <v>0.10650022282916601</v>
      </c>
      <c r="AV21" s="17"/>
      <c r="AW21" s="17">
        <v>4.5100002811026302E-2</v>
      </c>
      <c r="AX21" s="17">
        <v>0.15208150923915401</v>
      </c>
      <c r="AY21" s="17">
        <v>7.8288029129660097E-2</v>
      </c>
      <c r="AZ21" s="17">
        <v>0.13428716113251199</v>
      </c>
      <c r="BA21" s="17">
        <v>0.113322662875872</v>
      </c>
      <c r="BB21" s="17"/>
      <c r="BC21" s="17">
        <v>0.111236400901626</v>
      </c>
      <c r="BD21" s="17"/>
      <c r="BE21" s="17">
        <v>0.144142821798562</v>
      </c>
      <c r="BF21" s="17">
        <v>7.7977503097767797E-2</v>
      </c>
      <c r="BG21" s="17">
        <v>0.140210911183619</v>
      </c>
      <c r="BH21" s="17">
        <v>0.105560597937385</v>
      </c>
      <c r="BI21" s="17"/>
      <c r="BJ21" s="17">
        <v>0.10958599808353101</v>
      </c>
      <c r="BK21" s="17"/>
      <c r="BL21" s="17">
        <v>0.122454190141726</v>
      </c>
      <c r="BM21" s="17"/>
      <c r="BN21" s="17">
        <v>0.147182683867849</v>
      </c>
      <c r="BO21" s="17"/>
      <c r="BP21" s="17">
        <v>0.111678947217052</v>
      </c>
      <c r="BQ21" s="17">
        <v>0.151853980341392</v>
      </c>
    </row>
    <row r="22" spans="2:69" x14ac:dyDescent="0.35">
      <c r="B22" t="s">
        <v>90</v>
      </c>
      <c r="C22" s="17">
        <v>9.3157502523607702E-2</v>
      </c>
      <c r="D22" s="17">
        <v>0.11728867145984501</v>
      </c>
      <c r="E22" s="17">
        <v>7.2744040978611493E-2</v>
      </c>
      <c r="F22" s="17"/>
      <c r="G22" s="17">
        <v>9.9429623913693796E-2</v>
      </c>
      <c r="H22" s="17">
        <v>9.6085538366081594E-2</v>
      </c>
      <c r="I22" s="17">
        <v>9.0164891791703297E-2</v>
      </c>
      <c r="J22" s="17">
        <v>7.9005336727593703E-2</v>
      </c>
      <c r="K22" s="17">
        <v>9.5024784717308894E-2</v>
      </c>
      <c r="L22" s="17"/>
      <c r="M22" s="17">
        <v>0.13606433460251699</v>
      </c>
      <c r="N22" s="17">
        <v>9.3993912381686001E-2</v>
      </c>
      <c r="O22" s="17">
        <v>0.118374588064234</v>
      </c>
      <c r="P22" s="17">
        <v>4.13389078124069E-2</v>
      </c>
      <c r="Q22" s="17">
        <v>8.1242343664293198E-2</v>
      </c>
      <c r="R22" s="17"/>
      <c r="S22" s="17">
        <v>6.5109481685488496E-2</v>
      </c>
      <c r="T22" s="17">
        <v>7.7489350545397406E-2</v>
      </c>
      <c r="U22" s="17">
        <v>6.9693027311183695E-2</v>
      </c>
      <c r="V22" s="17">
        <v>0.134981731294953</v>
      </c>
      <c r="W22" s="17"/>
      <c r="X22" s="17">
        <v>0.10411708396279799</v>
      </c>
      <c r="Y22" s="17">
        <v>4.6401007504411701E-2</v>
      </c>
      <c r="Z22" s="17">
        <v>6.9567202787766402E-2</v>
      </c>
      <c r="AA22" s="17"/>
      <c r="AB22" s="17">
        <v>6.5181466075927494E-2</v>
      </c>
      <c r="AC22" s="17">
        <v>0.150667336287856</v>
      </c>
      <c r="AD22" s="17"/>
      <c r="AE22" s="17">
        <v>0.12376029046308699</v>
      </c>
      <c r="AF22" s="17">
        <v>8.6987406408115905E-2</v>
      </c>
      <c r="AG22" s="17"/>
      <c r="AH22" s="17">
        <v>8.6081802975021701E-2</v>
      </c>
      <c r="AI22" s="17">
        <v>0.124759245908329</v>
      </c>
      <c r="AJ22" s="17"/>
      <c r="AK22" s="17">
        <v>0.158098925287711</v>
      </c>
      <c r="AL22" s="17">
        <v>7.8180193185955094E-2</v>
      </c>
      <c r="AM22" s="17">
        <v>9.3540418256550101E-2</v>
      </c>
      <c r="AN22" s="17">
        <v>6.7186753897420404E-2</v>
      </c>
      <c r="AO22" s="17">
        <v>0.11542619213336</v>
      </c>
      <c r="AP22" s="17"/>
      <c r="AQ22" s="17">
        <v>0.108910139204214</v>
      </c>
      <c r="AR22" s="17">
        <v>8.8848271682671107E-2</v>
      </c>
      <c r="AS22" s="17"/>
      <c r="AT22" s="17">
        <v>9.7920538676670693E-2</v>
      </c>
      <c r="AU22" s="17">
        <v>8.95481623147832E-2</v>
      </c>
      <c r="AV22" s="17"/>
      <c r="AW22" s="17">
        <v>7.6294752796543297E-2</v>
      </c>
      <c r="AX22" s="17">
        <v>3.5470963659555599E-2</v>
      </c>
      <c r="AY22" s="17">
        <v>0.16831993385314001</v>
      </c>
      <c r="AZ22" s="17">
        <v>0.20980817068171501</v>
      </c>
      <c r="BA22" s="17">
        <v>1.31631049266848E-2</v>
      </c>
      <c r="BB22" s="17"/>
      <c r="BC22" s="17">
        <v>2.9605747599861301E-2</v>
      </c>
      <c r="BD22" s="17"/>
      <c r="BE22" s="17">
        <v>3.0075046172666198E-2</v>
      </c>
      <c r="BF22" s="17">
        <v>0.21225414511867</v>
      </c>
      <c r="BG22" s="17">
        <v>0.21018663237490601</v>
      </c>
      <c r="BH22" s="17">
        <v>1.2449338624958501E-2</v>
      </c>
      <c r="BI22" s="17"/>
      <c r="BJ22" s="17">
        <v>8.6759712275730302E-2</v>
      </c>
      <c r="BK22" s="17"/>
      <c r="BL22" s="17">
        <v>0.10633284837033199</v>
      </c>
      <c r="BM22" s="17"/>
      <c r="BN22" s="17">
        <v>9.5984037924544699E-2</v>
      </c>
      <c r="BO22" s="17"/>
      <c r="BP22" s="17">
        <v>8.7534773847555494E-2</v>
      </c>
      <c r="BQ22" s="17">
        <v>0.132797275171878</v>
      </c>
    </row>
    <row r="23" spans="2:69" x14ac:dyDescent="0.35">
      <c r="B23" t="s">
        <v>91</v>
      </c>
      <c r="C23" s="17">
        <v>9.3027437039491304E-2</v>
      </c>
      <c r="D23" s="17">
        <v>9.0918124576527801E-2</v>
      </c>
      <c r="E23" s="17">
        <v>9.5003654974796306E-2</v>
      </c>
      <c r="F23" s="17"/>
      <c r="G23" s="17">
        <v>8.39559764067912E-2</v>
      </c>
      <c r="H23" s="17">
        <v>7.3412078565537497E-2</v>
      </c>
      <c r="I23" s="17">
        <v>0.13589655438360099</v>
      </c>
      <c r="J23" s="17">
        <v>7.4588295976740798E-2</v>
      </c>
      <c r="K23" s="17">
        <v>9.5246060550039105E-2</v>
      </c>
      <c r="L23" s="17"/>
      <c r="M23" s="17">
        <v>0.149254696037391</v>
      </c>
      <c r="N23" s="17">
        <v>0.11269007442461799</v>
      </c>
      <c r="O23" s="17">
        <v>5.5712776370340097E-2</v>
      </c>
      <c r="P23" s="17">
        <v>4.96241744917078E-2</v>
      </c>
      <c r="Q23" s="17">
        <v>9.6888838668823807E-2</v>
      </c>
      <c r="R23" s="17"/>
      <c r="S23" s="17">
        <v>6.1512641861673399E-2</v>
      </c>
      <c r="T23" s="17">
        <v>9.3018772201732602E-2</v>
      </c>
      <c r="U23" s="17">
        <v>0.12502481375857699</v>
      </c>
      <c r="V23" s="17">
        <v>0.13888968423140099</v>
      </c>
      <c r="W23" s="17"/>
      <c r="X23" s="17">
        <v>8.2945341282875604E-2</v>
      </c>
      <c r="Y23" s="17">
        <v>0.111033418942785</v>
      </c>
      <c r="Z23" s="17">
        <v>0.14503132522368001</v>
      </c>
      <c r="AA23" s="17"/>
      <c r="AB23" s="17">
        <v>7.8885372946378901E-2</v>
      </c>
      <c r="AC23" s="17">
        <v>0.122099023237889</v>
      </c>
      <c r="AD23" s="17"/>
      <c r="AE23" s="17">
        <v>6.4889180050377401E-2</v>
      </c>
      <c r="AF23" s="17">
        <v>9.8847848460235505E-2</v>
      </c>
      <c r="AG23" s="17"/>
      <c r="AH23" s="17">
        <v>7.6938589511949096E-2</v>
      </c>
      <c r="AI23" s="17">
        <v>0.17781612120874801</v>
      </c>
      <c r="AJ23" s="17"/>
      <c r="AK23" s="17">
        <v>0.13594354513055201</v>
      </c>
      <c r="AL23" s="17">
        <v>7.1427178464102306E-2</v>
      </c>
      <c r="AM23" s="17">
        <v>0.113148632510918</v>
      </c>
      <c r="AN23" s="17">
        <v>8.2978927530722404E-2</v>
      </c>
      <c r="AO23" s="17">
        <v>4.5681418639459001E-2</v>
      </c>
      <c r="AP23" s="17"/>
      <c r="AQ23" s="17">
        <v>7.3819411928450193E-2</v>
      </c>
      <c r="AR23" s="17">
        <v>9.8281910679697104E-2</v>
      </c>
      <c r="AS23" s="17"/>
      <c r="AT23" s="17">
        <v>6.6049317564786506E-2</v>
      </c>
      <c r="AU23" s="17">
        <v>0.105723276585696</v>
      </c>
      <c r="AV23" s="17"/>
      <c r="AW23" s="17">
        <v>9.9692577063885596E-2</v>
      </c>
      <c r="AX23" s="17">
        <v>5.4150991045023203E-2</v>
      </c>
      <c r="AY23" s="17">
        <v>0.137563630531846</v>
      </c>
      <c r="AZ23" s="17">
        <v>0.14438484292618201</v>
      </c>
      <c r="BA23" s="17">
        <v>4.6430449189729099E-2</v>
      </c>
      <c r="BB23" s="17"/>
      <c r="BC23" s="17">
        <v>4.0661439220357899E-2</v>
      </c>
      <c r="BD23" s="17"/>
      <c r="BE23" s="17">
        <v>6.5968476705360005E-2</v>
      </c>
      <c r="BF23" s="17">
        <v>0.13268017042085301</v>
      </c>
      <c r="BG23" s="17">
        <v>0.17636716858002399</v>
      </c>
      <c r="BH23" s="17">
        <v>3.53388134584144E-2</v>
      </c>
      <c r="BI23" s="17"/>
      <c r="BJ23" s="17">
        <v>9.0055519371553899E-2</v>
      </c>
      <c r="BK23" s="17"/>
      <c r="BL23" s="17">
        <v>0.10328034481880601</v>
      </c>
      <c r="BM23" s="17"/>
      <c r="BN23" s="17">
        <v>0.16124587488022801</v>
      </c>
      <c r="BO23" s="17"/>
      <c r="BP23" s="17">
        <v>9.5717483756108196E-2</v>
      </c>
      <c r="BQ23" s="17">
        <v>8.1543047632160595E-2</v>
      </c>
    </row>
    <row r="24" spans="2:69" x14ac:dyDescent="0.35">
      <c r="B24" t="s">
        <v>92</v>
      </c>
      <c r="C24" s="17">
        <v>4.2903888798389397E-2</v>
      </c>
      <c r="D24" s="17">
        <v>3.12382464551695E-2</v>
      </c>
      <c r="E24" s="17">
        <v>5.1042553338554598E-2</v>
      </c>
      <c r="F24" s="17"/>
      <c r="G24" s="17">
        <v>5.6546835127212002E-2</v>
      </c>
      <c r="H24" s="17">
        <v>3.9806338167441897E-2</v>
      </c>
      <c r="I24" s="17">
        <v>3.0894518348732702E-2</v>
      </c>
      <c r="J24" s="17">
        <v>2.8423959357780401E-2</v>
      </c>
      <c r="K24" s="17">
        <v>5.6163735838023102E-2</v>
      </c>
      <c r="L24" s="17"/>
      <c r="M24" s="17">
        <v>6.9768792355688197E-2</v>
      </c>
      <c r="N24" s="17">
        <v>4.5866590998302099E-2</v>
      </c>
      <c r="O24" s="17">
        <v>4.8650062256885902E-2</v>
      </c>
      <c r="P24" s="17">
        <v>3.2596330452078798E-2</v>
      </c>
      <c r="Q24" s="17">
        <v>2.3368232185622801E-2</v>
      </c>
      <c r="R24" s="17"/>
      <c r="S24" s="17">
        <v>6.7588873443727798E-2</v>
      </c>
      <c r="T24" s="17">
        <v>3.1657480169840199E-2</v>
      </c>
      <c r="U24" s="17">
        <v>5.3961365304666102E-2</v>
      </c>
      <c r="V24" s="17">
        <v>2.65378507566645E-2</v>
      </c>
      <c r="W24" s="17"/>
      <c r="X24" s="17">
        <v>4.5051408671410602E-2</v>
      </c>
      <c r="Y24" s="17">
        <v>1.9738824499317499E-2</v>
      </c>
      <c r="Z24" s="17">
        <v>5.52498577019696E-2</v>
      </c>
      <c r="AA24" s="17"/>
      <c r="AB24" s="17">
        <v>4.7834037026205901E-2</v>
      </c>
      <c r="AC24" s="17">
        <v>3.2769071968811597E-2</v>
      </c>
      <c r="AD24" s="17"/>
      <c r="AE24" s="17">
        <v>5.1748409905283801E-2</v>
      </c>
      <c r="AF24" s="17">
        <v>4.1133833182622599E-2</v>
      </c>
      <c r="AG24" s="17"/>
      <c r="AH24" s="17">
        <v>4.2822963933775701E-2</v>
      </c>
      <c r="AI24" s="17">
        <v>6.7959844518348703E-2</v>
      </c>
      <c r="AJ24" s="17"/>
      <c r="AK24" s="17">
        <v>3.5899606475207103E-2</v>
      </c>
      <c r="AL24" s="17">
        <v>4.9355278974828297E-2</v>
      </c>
      <c r="AM24" s="17">
        <v>4.6159967331913597E-2</v>
      </c>
      <c r="AN24" s="17">
        <v>3.7377349548446903E-2</v>
      </c>
      <c r="AO24" s="17">
        <v>2.57243502070203E-2</v>
      </c>
      <c r="AP24" s="17"/>
      <c r="AQ24" s="17">
        <v>3.8316588317053001E-2</v>
      </c>
      <c r="AR24" s="17">
        <v>4.4158773114686398E-2</v>
      </c>
      <c r="AS24" s="17"/>
      <c r="AT24" s="17">
        <v>2.9294659617557402E-2</v>
      </c>
      <c r="AU24" s="17">
        <v>5.0587936948805902E-2</v>
      </c>
      <c r="AV24" s="17"/>
      <c r="AW24" s="17">
        <v>6.1763331057640702E-2</v>
      </c>
      <c r="AX24" s="17">
        <v>5.3780552746794198E-2</v>
      </c>
      <c r="AY24" s="17">
        <v>2.47396883701138E-2</v>
      </c>
      <c r="AZ24" s="17">
        <v>5.9860335153557702E-2</v>
      </c>
      <c r="BA24" s="17">
        <v>4.1349542078841402E-2</v>
      </c>
      <c r="BB24" s="17"/>
      <c r="BC24" s="17">
        <v>6.3918325492177602E-2</v>
      </c>
      <c r="BD24" s="17"/>
      <c r="BE24" s="17">
        <v>4.6138060333452503E-2</v>
      </c>
      <c r="BF24" s="17">
        <v>1.9391437236951099E-2</v>
      </c>
      <c r="BG24" s="17">
        <v>4.6685405596293299E-2</v>
      </c>
      <c r="BH24" s="17">
        <v>7.2693807395051699E-2</v>
      </c>
      <c r="BI24" s="17"/>
      <c r="BJ24" s="17">
        <v>3.77322657174416E-2</v>
      </c>
      <c r="BK24" s="17"/>
      <c r="BL24" s="17">
        <v>2.8347388732508801E-2</v>
      </c>
      <c r="BM24" s="17"/>
      <c r="BN24" s="17">
        <v>3.97434031730413E-2</v>
      </c>
      <c r="BO24" s="17"/>
      <c r="BP24" s="17">
        <v>4.3989940693749799E-2</v>
      </c>
      <c r="BQ24" s="17">
        <v>3.5555457773410799E-2</v>
      </c>
    </row>
    <row r="25" spans="2:69" x14ac:dyDescent="0.35">
      <c r="B25" t="s">
        <v>93</v>
      </c>
      <c r="C25" s="17">
        <v>3.0197883548734501E-2</v>
      </c>
      <c r="D25" s="17">
        <v>2.6685188553152599E-2</v>
      </c>
      <c r="E25" s="17">
        <v>3.3252392877305401E-2</v>
      </c>
      <c r="F25" s="17"/>
      <c r="G25" s="17">
        <v>3.8967681551333698E-2</v>
      </c>
      <c r="H25" s="17">
        <v>3.9760605876695998E-2</v>
      </c>
      <c r="I25" s="17">
        <v>1.5280269082493801E-2</v>
      </c>
      <c r="J25" s="17">
        <v>5.7435614478400197E-3</v>
      </c>
      <c r="K25" s="17">
        <v>4.5845444986640303E-2</v>
      </c>
      <c r="L25" s="17"/>
      <c r="M25" s="17">
        <v>1.1892556941044E-2</v>
      </c>
      <c r="N25" s="17">
        <v>2.31967022779455E-2</v>
      </c>
      <c r="O25" s="17">
        <v>5.1843294992469799E-2</v>
      </c>
      <c r="P25" s="17">
        <v>1.76639534983721E-2</v>
      </c>
      <c r="Q25" s="17">
        <v>4.10639525695006E-2</v>
      </c>
      <c r="R25" s="17"/>
      <c r="S25" s="17">
        <v>4.0128522483186303E-2</v>
      </c>
      <c r="T25" s="17">
        <v>5.2152385635134198E-2</v>
      </c>
      <c r="U25" s="17">
        <v>3.7167431301736303E-2</v>
      </c>
      <c r="V25" s="17">
        <v>1.7040205817243099E-2</v>
      </c>
      <c r="W25" s="17"/>
      <c r="X25" s="17">
        <v>2.8124486714882602E-2</v>
      </c>
      <c r="Y25" s="17">
        <v>2.8000556661796301E-2</v>
      </c>
      <c r="Z25" s="17">
        <v>4.8042272585743701E-2</v>
      </c>
      <c r="AA25" s="17"/>
      <c r="AB25" s="17">
        <v>2.8130452810635798E-2</v>
      </c>
      <c r="AC25" s="17">
        <v>3.4447863644718101E-2</v>
      </c>
      <c r="AD25" s="17"/>
      <c r="AE25" s="17">
        <v>4.0623574689959398E-2</v>
      </c>
      <c r="AF25" s="17">
        <v>2.80946008650696E-2</v>
      </c>
      <c r="AG25" s="17"/>
      <c r="AH25" s="17">
        <v>2.8602163531323801E-2</v>
      </c>
      <c r="AI25" s="17">
        <v>2.0119465918257001E-2</v>
      </c>
      <c r="AJ25" s="17"/>
      <c r="AK25" s="17">
        <v>2.83537479007108E-2</v>
      </c>
      <c r="AL25" s="17">
        <v>3.6972830643729998E-2</v>
      </c>
      <c r="AM25" s="17">
        <v>2.8137103301986099E-2</v>
      </c>
      <c r="AN25" s="17">
        <v>1.65491542174276E-2</v>
      </c>
      <c r="AO25" s="17">
        <v>4.6474883076399902E-2</v>
      </c>
      <c r="AP25" s="17"/>
      <c r="AQ25" s="17">
        <v>2.9015118694112801E-2</v>
      </c>
      <c r="AR25" s="17">
        <v>3.0521436163604799E-2</v>
      </c>
      <c r="AS25" s="17"/>
      <c r="AT25" s="17">
        <v>3.08544109341461E-2</v>
      </c>
      <c r="AU25" s="17">
        <v>2.9508849186100899E-2</v>
      </c>
      <c r="AV25" s="17"/>
      <c r="AW25" s="17">
        <v>1.7427821982609299E-2</v>
      </c>
      <c r="AX25" s="17">
        <v>1.6427805506793999E-2</v>
      </c>
      <c r="AY25" s="17">
        <v>4.51908383768371E-2</v>
      </c>
      <c r="AZ25" s="17">
        <v>3.8384059222889101E-2</v>
      </c>
      <c r="BA25" s="17">
        <v>2.4515188859004999E-2</v>
      </c>
      <c r="BB25" s="17"/>
      <c r="BC25" s="17">
        <v>3.5829761414004999E-2</v>
      </c>
      <c r="BD25" s="17"/>
      <c r="BE25" s="17">
        <v>1.1353126240932E-2</v>
      </c>
      <c r="BF25" s="17">
        <v>3.6640453721281899E-2</v>
      </c>
      <c r="BG25" s="17">
        <v>3.69572810950742E-2</v>
      </c>
      <c r="BH25" s="17">
        <v>4.4224955039443098E-2</v>
      </c>
      <c r="BI25" s="17"/>
      <c r="BJ25" s="17">
        <v>3.3562945909907799E-2</v>
      </c>
      <c r="BK25" s="17"/>
      <c r="BL25" s="17">
        <v>3.1656321292600501E-2</v>
      </c>
      <c r="BM25" s="17"/>
      <c r="BN25" s="17">
        <v>7.8266511985198208E-3</v>
      </c>
      <c r="BO25" s="17"/>
      <c r="BP25" s="17">
        <v>3.0972948568912299E-2</v>
      </c>
      <c r="BQ25" s="17">
        <v>3.0071568986060199E-2</v>
      </c>
    </row>
    <row r="26" spans="2:69" x14ac:dyDescent="0.35">
      <c r="B26" t="s">
        <v>94</v>
      </c>
      <c r="C26" s="17">
        <v>1.7128955564433199E-2</v>
      </c>
      <c r="D26" s="17">
        <v>5.2520716568132501E-3</v>
      </c>
      <c r="E26" s="17">
        <v>2.7295498666125701E-2</v>
      </c>
      <c r="F26" s="17"/>
      <c r="G26" s="17">
        <v>1.03688493851322E-2</v>
      </c>
      <c r="H26" s="17">
        <v>3.5726314113175102E-3</v>
      </c>
      <c r="I26" s="17">
        <v>1.2594618369983599E-2</v>
      </c>
      <c r="J26" s="17">
        <v>2.1236363735868902E-2</v>
      </c>
      <c r="K26" s="17">
        <v>5.9197154361729502E-2</v>
      </c>
      <c r="L26" s="17"/>
      <c r="M26" s="17">
        <v>9.5157002549486197E-3</v>
      </c>
      <c r="N26" s="17">
        <v>1.5826655275970401E-2</v>
      </c>
      <c r="O26" s="17">
        <v>3.9566208142941997E-2</v>
      </c>
      <c r="P26" s="17">
        <v>0</v>
      </c>
      <c r="Q26" s="17">
        <v>1.17637055822063E-2</v>
      </c>
      <c r="R26" s="17"/>
      <c r="S26" s="17">
        <v>1.7139663498720599E-2</v>
      </c>
      <c r="T26" s="17">
        <v>5.0596787654755802E-3</v>
      </c>
      <c r="U26" s="17">
        <v>6.5549624670873496E-2</v>
      </c>
      <c r="V26" s="17">
        <v>3.4899422462394102E-3</v>
      </c>
      <c r="W26" s="17"/>
      <c r="X26" s="17">
        <v>1.04253656414563E-2</v>
      </c>
      <c r="Y26" s="17">
        <v>2.1515988205556499E-2</v>
      </c>
      <c r="Z26" s="17">
        <v>6.0897738869538198E-2</v>
      </c>
      <c r="AA26" s="17"/>
      <c r="AB26" s="17">
        <v>6.8500740648070602E-3</v>
      </c>
      <c r="AC26" s="17">
        <v>3.8259066952135802E-2</v>
      </c>
      <c r="AD26" s="17"/>
      <c r="AE26" s="17">
        <v>0</v>
      </c>
      <c r="AF26" s="17">
        <v>2.0639544457794999E-2</v>
      </c>
      <c r="AG26" s="17"/>
      <c r="AH26" s="17">
        <v>1.7080397297761001E-2</v>
      </c>
      <c r="AI26" s="17">
        <v>7.7374279936794797E-3</v>
      </c>
      <c r="AJ26" s="17"/>
      <c r="AK26" s="17">
        <v>0</v>
      </c>
      <c r="AL26" s="17">
        <v>1.38823953019994E-2</v>
      </c>
      <c r="AM26" s="17">
        <v>3.4574322105796897E-2</v>
      </c>
      <c r="AN26" s="17">
        <v>4.7286316118661503E-3</v>
      </c>
      <c r="AO26" s="17">
        <v>0</v>
      </c>
      <c r="AP26" s="17"/>
      <c r="AQ26" s="17">
        <v>0</v>
      </c>
      <c r="AR26" s="17">
        <v>2.1814686917722301E-2</v>
      </c>
      <c r="AS26" s="17"/>
      <c r="AT26" s="17">
        <v>1.0432188293524301E-2</v>
      </c>
      <c r="AU26" s="17">
        <v>2.0793023018908299E-2</v>
      </c>
      <c r="AV26" s="17"/>
      <c r="AW26" s="17">
        <v>0</v>
      </c>
      <c r="AX26" s="17">
        <v>1.27378827866761E-2</v>
      </c>
      <c r="AY26" s="17">
        <v>1.5836255642505199E-2</v>
      </c>
      <c r="AZ26" s="17">
        <v>4.4263822371688098E-2</v>
      </c>
      <c r="BA26" s="17">
        <v>0</v>
      </c>
      <c r="BB26" s="17"/>
      <c r="BC26" s="17">
        <v>4.6850992020295397E-3</v>
      </c>
      <c r="BD26" s="17"/>
      <c r="BE26" s="17">
        <v>1.4743861417501799E-2</v>
      </c>
      <c r="BF26" s="17">
        <v>1.5736452578041699E-2</v>
      </c>
      <c r="BG26" s="17">
        <v>4.06395230860623E-2</v>
      </c>
      <c r="BH26" s="17">
        <v>0</v>
      </c>
      <c r="BI26" s="17"/>
      <c r="BJ26" s="17">
        <v>1.2815141045509499E-2</v>
      </c>
      <c r="BK26" s="17"/>
      <c r="BL26" s="17">
        <v>1.6039977183708198E-2</v>
      </c>
      <c r="BM26" s="17"/>
      <c r="BN26" s="17">
        <v>4.2979581769773303E-2</v>
      </c>
      <c r="BO26" s="17"/>
      <c r="BP26" s="17">
        <v>1.6531612700260601E-2</v>
      </c>
      <c r="BQ26" s="17">
        <v>2.2899858536213399E-2</v>
      </c>
    </row>
    <row r="27" spans="2:69" x14ac:dyDescent="0.35">
      <c r="B27" t="s">
        <v>95</v>
      </c>
      <c r="C27" s="17">
        <v>1.4281677310902199E-2</v>
      </c>
      <c r="D27" s="17">
        <v>1.37057885362374E-2</v>
      </c>
      <c r="E27" s="17">
        <v>1.4800145023746601E-2</v>
      </c>
      <c r="F27" s="17"/>
      <c r="G27" s="17">
        <v>1.47205732902649E-2</v>
      </c>
      <c r="H27" s="17">
        <v>8.6329054077072705E-3</v>
      </c>
      <c r="I27" s="17">
        <v>1.96353011299721E-2</v>
      </c>
      <c r="J27" s="17">
        <v>2.1236363735868902E-2</v>
      </c>
      <c r="K27" s="17">
        <v>7.2848723276764402E-3</v>
      </c>
      <c r="L27" s="17"/>
      <c r="M27" s="17">
        <v>0</v>
      </c>
      <c r="N27" s="17">
        <v>1.3072678872005399E-2</v>
      </c>
      <c r="O27" s="17">
        <v>3.1698132974539099E-2</v>
      </c>
      <c r="P27" s="17">
        <v>1.18708995673273E-2</v>
      </c>
      <c r="Q27" s="17">
        <v>6.0586929454668299E-3</v>
      </c>
      <c r="R27" s="17"/>
      <c r="S27" s="17">
        <v>1.6689136406774701E-2</v>
      </c>
      <c r="T27" s="17">
        <v>1.9168652277897099E-2</v>
      </c>
      <c r="U27" s="17">
        <v>1.1877364516207099E-2</v>
      </c>
      <c r="V27" s="17">
        <v>1.56990649422965E-2</v>
      </c>
      <c r="W27" s="17"/>
      <c r="X27" s="17">
        <v>7.39830139639813E-3</v>
      </c>
      <c r="Y27" s="17">
        <v>5.1372065880924599E-2</v>
      </c>
      <c r="Z27" s="17">
        <v>1.97383063083813E-2</v>
      </c>
      <c r="AA27" s="17"/>
      <c r="AB27" s="17">
        <v>7.5788268489671504E-3</v>
      </c>
      <c r="AC27" s="17">
        <v>2.8060606164294798E-2</v>
      </c>
      <c r="AD27" s="17"/>
      <c r="AE27" s="17">
        <v>4.4625946023878196E-3</v>
      </c>
      <c r="AF27" s="17">
        <v>1.6297780318815298E-2</v>
      </c>
      <c r="AG27" s="17"/>
      <c r="AH27" s="17">
        <v>1.42414358283901E-2</v>
      </c>
      <c r="AI27" s="17">
        <v>2.2697404248003199E-2</v>
      </c>
      <c r="AJ27" s="17"/>
      <c r="AK27" s="17">
        <v>2.5877137189845099E-2</v>
      </c>
      <c r="AL27" s="17">
        <v>8.46920383010096E-3</v>
      </c>
      <c r="AM27" s="17">
        <v>2.0540533189081299E-2</v>
      </c>
      <c r="AN27" s="17">
        <v>1.04931264586025E-2</v>
      </c>
      <c r="AO27" s="17">
        <v>0</v>
      </c>
      <c r="AP27" s="17"/>
      <c r="AQ27" s="17">
        <v>1.3101920361074999E-2</v>
      </c>
      <c r="AR27" s="17">
        <v>1.46044070948795E-2</v>
      </c>
      <c r="AS27" s="17"/>
      <c r="AT27" s="17">
        <v>2.5904263683140399E-2</v>
      </c>
      <c r="AU27" s="17">
        <v>9.2159886716176292E-3</v>
      </c>
      <c r="AV27" s="17"/>
      <c r="AW27" s="17">
        <v>1.23043108516142E-2</v>
      </c>
      <c r="AX27" s="17">
        <v>2.49016251224759E-3</v>
      </c>
      <c r="AY27" s="17">
        <v>2.8525904004942901E-2</v>
      </c>
      <c r="AZ27" s="17">
        <v>3.8593554237652102E-2</v>
      </c>
      <c r="BA27" s="17">
        <v>8.86994247884418E-3</v>
      </c>
      <c r="BB27" s="17"/>
      <c r="BC27" s="17">
        <v>1.2724964770791601E-2</v>
      </c>
      <c r="BD27" s="17"/>
      <c r="BE27" s="17">
        <v>2.8823165986454299E-3</v>
      </c>
      <c r="BF27" s="17">
        <v>4.0329318783035799E-2</v>
      </c>
      <c r="BG27" s="17">
        <v>2.5719523967640101E-2</v>
      </c>
      <c r="BH27" s="17">
        <v>9.0561786937995298E-3</v>
      </c>
      <c r="BI27" s="17"/>
      <c r="BJ27" s="17">
        <v>1.55855502191544E-2</v>
      </c>
      <c r="BK27" s="17"/>
      <c r="BL27" s="17">
        <v>1.8241989168216999E-2</v>
      </c>
      <c r="BM27" s="17"/>
      <c r="BN27" s="17">
        <v>1.9555379710474E-2</v>
      </c>
      <c r="BO27" s="17"/>
      <c r="BP27" s="17">
        <v>1.36628845485688E-2</v>
      </c>
      <c r="BQ27" s="17">
        <v>1.97736019900287E-2</v>
      </c>
    </row>
    <row r="28" spans="2:69" x14ac:dyDescent="0.35"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</row>
    <row r="29" spans="2:69" x14ac:dyDescent="0.35">
      <c r="B29" s="6" t="s">
        <v>113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</row>
    <row r="30" spans="2:69" x14ac:dyDescent="0.35">
      <c r="B30" s="24" t="s">
        <v>97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</row>
    <row r="31" spans="2:69" x14ac:dyDescent="0.35">
      <c r="B31" t="s">
        <v>107</v>
      </c>
      <c r="C31" s="17">
        <v>0.26717070986338398</v>
      </c>
      <c r="D31" s="17">
        <v>0.22214100896216901</v>
      </c>
      <c r="E31" s="17">
        <v>0.30609940001246499</v>
      </c>
      <c r="F31" s="17"/>
      <c r="G31" s="17">
        <v>0.28519383592848202</v>
      </c>
      <c r="H31" s="17">
        <v>0.24306796808384901</v>
      </c>
      <c r="I31" s="17">
        <v>0.26206743701768798</v>
      </c>
      <c r="J31" s="17">
        <v>0.28865700049197102</v>
      </c>
      <c r="K31" s="17">
        <v>0.25983661167050598</v>
      </c>
      <c r="L31" s="17"/>
      <c r="M31" s="17">
        <v>0.35173836979186401</v>
      </c>
      <c r="N31" s="17">
        <v>0.23591090782983501</v>
      </c>
      <c r="O31" s="17">
        <v>0.27338606346128602</v>
      </c>
      <c r="P31" s="17">
        <v>0.24618685428311801</v>
      </c>
      <c r="Q31" s="17">
        <v>0.30577537390213699</v>
      </c>
      <c r="R31" s="17"/>
      <c r="S31" s="17">
        <v>0.26137502636568899</v>
      </c>
      <c r="T31" s="17">
        <v>0.240906195895051</v>
      </c>
      <c r="U31" s="17">
        <v>0.32698129987753599</v>
      </c>
      <c r="V31" s="17">
        <v>0.25363239796811798</v>
      </c>
      <c r="W31" s="17"/>
      <c r="X31" s="17">
        <v>0.24374587364206701</v>
      </c>
      <c r="Y31" s="17">
        <v>0.25041665208191399</v>
      </c>
      <c r="Z31" s="17">
        <v>0.458993161004839</v>
      </c>
      <c r="AA31" s="17"/>
      <c r="AB31" s="17">
        <v>0.25047684140605803</v>
      </c>
      <c r="AC31" s="17">
        <v>0.30148799428852202</v>
      </c>
      <c r="AD31" s="17"/>
      <c r="AE31" s="17">
        <v>0.28300911210000002</v>
      </c>
      <c r="AF31" s="17">
        <v>0.26333391465682199</v>
      </c>
      <c r="AG31" s="17"/>
      <c r="AH31" s="17">
        <v>0.22525477300063501</v>
      </c>
      <c r="AI31" s="17">
        <v>0.42492765848307601</v>
      </c>
      <c r="AJ31" s="17"/>
      <c r="AK31" s="17">
        <v>0.369091775620361</v>
      </c>
      <c r="AL31" s="17">
        <v>0.26866382013158902</v>
      </c>
      <c r="AM31" s="17">
        <v>0.24462328779459799</v>
      </c>
      <c r="AN31" s="17">
        <v>0.236302681669327</v>
      </c>
      <c r="AO31" s="17">
        <v>0.29324476397772897</v>
      </c>
      <c r="AP31" s="17"/>
      <c r="AQ31" s="17">
        <v>0.20783879095097699</v>
      </c>
      <c r="AR31" s="17">
        <v>0.28340132191984502</v>
      </c>
      <c r="AS31" s="17"/>
      <c r="AT31" s="17">
        <v>0.216057661441169</v>
      </c>
      <c r="AU31" s="17">
        <v>0.29239208929107602</v>
      </c>
      <c r="AV31" s="17"/>
      <c r="AW31" s="17">
        <v>0.35272532152007502</v>
      </c>
      <c r="AX31" s="17">
        <v>0.19132827824836601</v>
      </c>
      <c r="AY31" s="17">
        <v>0.36748689827549602</v>
      </c>
      <c r="AZ31" s="17">
        <v>0.289152485516318</v>
      </c>
      <c r="BA31" s="17">
        <v>0.22123947187891799</v>
      </c>
      <c r="BB31" s="17"/>
      <c r="BC31" s="17">
        <v>0.23860752722554199</v>
      </c>
      <c r="BD31" s="17"/>
      <c r="BE31" s="17">
        <v>0.20492179168008001</v>
      </c>
      <c r="BF31" s="17">
        <v>0.37860282767111297</v>
      </c>
      <c r="BG31" s="17">
        <v>0.34518918600773502</v>
      </c>
      <c r="BH31" s="17">
        <v>0.23675676286729799</v>
      </c>
      <c r="BI31" s="17"/>
      <c r="BJ31" s="17">
        <v>0.25862174775673502</v>
      </c>
      <c r="BK31" s="17"/>
      <c r="BL31" s="17">
        <v>0.246052746683217</v>
      </c>
      <c r="BM31" s="17"/>
      <c r="BN31" s="17">
        <v>0.262986753413465</v>
      </c>
      <c r="BO31" s="17"/>
      <c r="BP31" s="17">
        <v>0.30928935061265</v>
      </c>
      <c r="BQ31" s="17">
        <v>5.7991595649063497E-2</v>
      </c>
    </row>
    <row r="32" spans="2:69" x14ac:dyDescent="0.35">
      <c r="B32" t="s">
        <v>108</v>
      </c>
      <c r="C32" s="17">
        <v>0.47269746636312998</v>
      </c>
      <c r="D32" s="17">
        <v>0.47239808114533499</v>
      </c>
      <c r="E32" s="17">
        <v>0.473849398461196</v>
      </c>
      <c r="F32" s="17"/>
      <c r="G32" s="17">
        <v>0.46677590667052998</v>
      </c>
      <c r="H32" s="17">
        <v>0.49160721817101999</v>
      </c>
      <c r="I32" s="17">
        <v>0.50474609222671996</v>
      </c>
      <c r="J32" s="17">
        <v>0.40428528204279901</v>
      </c>
      <c r="K32" s="17">
        <v>0.46940123898076702</v>
      </c>
      <c r="L32" s="17"/>
      <c r="M32" s="17">
        <v>0.38164126033843299</v>
      </c>
      <c r="N32" s="17">
        <v>0.48464389545344499</v>
      </c>
      <c r="O32" s="17">
        <v>0.50161498217614298</v>
      </c>
      <c r="P32" s="17">
        <v>0.46112726630758</v>
      </c>
      <c r="Q32" s="17">
        <v>0.468169912596338</v>
      </c>
      <c r="R32" s="17"/>
      <c r="S32" s="17">
        <v>0.49189059859587497</v>
      </c>
      <c r="T32" s="17">
        <v>0.46063312198044898</v>
      </c>
      <c r="U32" s="17">
        <v>0.490472988716182</v>
      </c>
      <c r="V32" s="17">
        <v>0.42633652675679001</v>
      </c>
      <c r="W32" s="17"/>
      <c r="X32" s="17">
        <v>0.49130568735721403</v>
      </c>
      <c r="Y32" s="17">
        <v>0.44053998014732498</v>
      </c>
      <c r="Z32" s="17">
        <v>0.375412069887614</v>
      </c>
      <c r="AA32" s="17"/>
      <c r="AB32" s="17">
        <v>0.47875842408445501</v>
      </c>
      <c r="AC32" s="17">
        <v>0.46023806484435398</v>
      </c>
      <c r="AD32" s="17"/>
      <c r="AE32" s="17">
        <v>0.500477999937884</v>
      </c>
      <c r="AF32" s="17">
        <v>0.46741615854518198</v>
      </c>
      <c r="AG32" s="17"/>
      <c r="AH32" s="17">
        <v>0.49219947832458399</v>
      </c>
      <c r="AI32" s="17">
        <v>0.369062729689623</v>
      </c>
      <c r="AJ32" s="17"/>
      <c r="AK32" s="17">
        <v>0.42378088942449199</v>
      </c>
      <c r="AL32" s="17">
        <v>0.45858527707213997</v>
      </c>
      <c r="AM32" s="17">
        <v>0.49909418799581801</v>
      </c>
      <c r="AN32" s="17">
        <v>0.46766697787512201</v>
      </c>
      <c r="AO32" s="17">
        <v>0.482000025304542</v>
      </c>
      <c r="AP32" s="17"/>
      <c r="AQ32" s="17">
        <v>0.47998405975525799</v>
      </c>
      <c r="AR32" s="17">
        <v>0.47070417383646501</v>
      </c>
      <c r="AS32" s="17"/>
      <c r="AT32" s="17">
        <v>0.46133078717720599</v>
      </c>
      <c r="AU32" s="17">
        <v>0.47259468122824999</v>
      </c>
      <c r="AV32" s="17"/>
      <c r="AW32" s="17">
        <v>0.47504485616256797</v>
      </c>
      <c r="AX32" s="17">
        <v>0.46269437152926401</v>
      </c>
      <c r="AY32" s="17">
        <v>0.46975041302051601</v>
      </c>
      <c r="AZ32" s="17">
        <v>0.533172838551356</v>
      </c>
      <c r="BA32" s="17">
        <v>0.42042472677569498</v>
      </c>
      <c r="BB32" s="17"/>
      <c r="BC32" s="17">
        <v>0.41692324749844101</v>
      </c>
      <c r="BD32" s="17"/>
      <c r="BE32" s="17">
        <v>0.48829331780330698</v>
      </c>
      <c r="BF32" s="17">
        <v>0.50981045672098801</v>
      </c>
      <c r="BG32" s="17">
        <v>0.45522834434166298</v>
      </c>
      <c r="BH32" s="17">
        <v>0.394533409219886</v>
      </c>
      <c r="BI32" s="17"/>
      <c r="BJ32" s="17">
        <v>0.47117488014806003</v>
      </c>
      <c r="BK32" s="17"/>
      <c r="BL32" s="17">
        <v>0.472669201649138</v>
      </c>
      <c r="BM32" s="17"/>
      <c r="BN32" s="17">
        <v>0.43205166612270501</v>
      </c>
      <c r="BO32" s="17"/>
      <c r="BP32" s="17">
        <v>0.50654920774659995</v>
      </c>
      <c r="BQ32" s="17">
        <v>0.30739431436811698</v>
      </c>
    </row>
    <row r="33" spans="2:69" x14ac:dyDescent="0.35">
      <c r="B33" t="s">
        <v>109</v>
      </c>
      <c r="C33" s="17">
        <v>0.212357642774094</v>
      </c>
      <c r="D33" s="17">
        <v>0.25266617333170599</v>
      </c>
      <c r="E33" s="17">
        <v>0.17647025003198899</v>
      </c>
      <c r="F33" s="17"/>
      <c r="G33" s="17">
        <v>0.18725790102638701</v>
      </c>
      <c r="H33" s="17">
        <v>0.226550118292597</v>
      </c>
      <c r="I33" s="17">
        <v>0.20532414855234299</v>
      </c>
      <c r="J33" s="17">
        <v>0.26206955300468199</v>
      </c>
      <c r="K33" s="17">
        <v>0.19676343039327801</v>
      </c>
      <c r="L33" s="17"/>
      <c r="M33" s="17">
        <v>0.20304886402630101</v>
      </c>
      <c r="N33" s="17">
        <v>0.233422263286133</v>
      </c>
      <c r="O33" s="17">
        <v>0.18823464661191799</v>
      </c>
      <c r="P33" s="17">
        <v>0.24391922015881001</v>
      </c>
      <c r="Q33" s="17">
        <v>0.170317187049354</v>
      </c>
      <c r="R33" s="17"/>
      <c r="S33" s="17">
        <v>0.19834397572778201</v>
      </c>
      <c r="T33" s="17">
        <v>0.23317882810276599</v>
      </c>
      <c r="U33" s="17">
        <v>0.17185658448065</v>
      </c>
      <c r="V33" s="17">
        <v>0.27767149414346198</v>
      </c>
      <c r="W33" s="17"/>
      <c r="X33" s="17">
        <v>0.22209983030682401</v>
      </c>
      <c r="Y33" s="17">
        <v>0.228576349564446</v>
      </c>
      <c r="Z33" s="17">
        <v>0.121370553814742</v>
      </c>
      <c r="AA33" s="17"/>
      <c r="AB33" s="17">
        <v>0.22110032392867199</v>
      </c>
      <c r="AC33" s="17">
        <v>0.19438547074057799</v>
      </c>
      <c r="AD33" s="17"/>
      <c r="AE33" s="17">
        <v>0.16545762212647599</v>
      </c>
      <c r="AF33" s="17">
        <v>0.22210614314052499</v>
      </c>
      <c r="AG33" s="17"/>
      <c r="AH33" s="17">
        <v>0.229071285557158</v>
      </c>
      <c r="AI33" s="17">
        <v>0.175743888480836</v>
      </c>
      <c r="AJ33" s="17"/>
      <c r="AK33" s="17">
        <v>0.17027464709236101</v>
      </c>
      <c r="AL33" s="17">
        <v>0.23309280631409601</v>
      </c>
      <c r="AM33" s="17">
        <v>0.209509322780358</v>
      </c>
      <c r="AN33" s="17">
        <v>0.22386782013895301</v>
      </c>
      <c r="AO33" s="17">
        <v>0.18048099055543099</v>
      </c>
      <c r="AP33" s="17"/>
      <c r="AQ33" s="17">
        <v>0.24085239092161101</v>
      </c>
      <c r="AR33" s="17">
        <v>0.20456272881704399</v>
      </c>
      <c r="AS33" s="17"/>
      <c r="AT33" s="17">
        <v>0.25972905526735901</v>
      </c>
      <c r="AU33" s="17">
        <v>0.19478745810421799</v>
      </c>
      <c r="AV33" s="17"/>
      <c r="AW33" s="17">
        <v>0.12249981863347199</v>
      </c>
      <c r="AX33" s="17">
        <v>0.274832095995661</v>
      </c>
      <c r="AY33" s="17">
        <v>0.14712070008875699</v>
      </c>
      <c r="AZ33" s="17">
        <v>0.15823232225377001</v>
      </c>
      <c r="BA33" s="17">
        <v>0.309395826325433</v>
      </c>
      <c r="BB33" s="17"/>
      <c r="BC33" s="17">
        <v>0.27651067748915997</v>
      </c>
      <c r="BD33" s="17"/>
      <c r="BE33" s="17">
        <v>0.255380466358688</v>
      </c>
      <c r="BF33" s="17">
        <v>0.111586715607898</v>
      </c>
      <c r="BG33" s="17">
        <v>0.18173204601271001</v>
      </c>
      <c r="BH33" s="17">
        <v>0.29080038887812198</v>
      </c>
      <c r="BI33" s="17"/>
      <c r="BJ33" s="17">
        <v>0.22398704377970699</v>
      </c>
      <c r="BK33" s="17"/>
      <c r="BL33" s="17">
        <v>0.230076765847013</v>
      </c>
      <c r="BM33" s="17"/>
      <c r="BN33" s="17">
        <v>0.27428461495230899</v>
      </c>
      <c r="BO33" s="17"/>
      <c r="BP33" s="17">
        <v>0.154529114653879</v>
      </c>
      <c r="BQ33" s="17">
        <v>0.56799616845103595</v>
      </c>
    </row>
    <row r="34" spans="2:69" x14ac:dyDescent="0.35">
      <c r="B34" t="s">
        <v>110</v>
      </c>
      <c r="C34" s="17">
        <v>2.03087451617898E-2</v>
      </c>
      <c r="D34" s="17">
        <v>2.9640333361371601E-2</v>
      </c>
      <c r="E34" s="17">
        <v>1.23849997075663E-2</v>
      </c>
      <c r="F34" s="17"/>
      <c r="G34" s="17">
        <v>2.57767504000639E-2</v>
      </c>
      <c r="H34" s="17">
        <v>1.7521687334563898E-2</v>
      </c>
      <c r="I34" s="17">
        <v>8.8919946299868807E-3</v>
      </c>
      <c r="J34" s="17">
        <v>1.148712289568E-2</v>
      </c>
      <c r="K34" s="17">
        <v>4.2812026462933903E-2</v>
      </c>
      <c r="L34" s="17"/>
      <c r="M34" s="17">
        <v>2.1408257195992701E-2</v>
      </c>
      <c r="N34" s="17">
        <v>2.4402372456711102E-2</v>
      </c>
      <c r="O34" s="17">
        <v>2.2710142493338099E-2</v>
      </c>
      <c r="P34" s="17">
        <v>0</v>
      </c>
      <c r="Q34" s="17">
        <v>2.3977177225543701E-2</v>
      </c>
      <c r="R34" s="17"/>
      <c r="S34" s="17">
        <v>1.26857416277861E-2</v>
      </c>
      <c r="T34" s="17">
        <v>2.3596996014643001E-2</v>
      </c>
      <c r="U34" s="17">
        <v>6.0308190302330996E-3</v>
      </c>
      <c r="V34" s="17">
        <v>2.2197058894475E-2</v>
      </c>
      <c r="W34" s="17"/>
      <c r="X34" s="17">
        <v>1.9537822592587899E-2</v>
      </c>
      <c r="Y34" s="17">
        <v>3.4985834993537003E-2</v>
      </c>
      <c r="Z34" s="17">
        <v>8.1684774468365005E-3</v>
      </c>
      <c r="AA34" s="17"/>
      <c r="AB34" s="17">
        <v>2.1091283802411601E-2</v>
      </c>
      <c r="AC34" s="17">
        <v>1.8700094586129101E-2</v>
      </c>
      <c r="AD34" s="17"/>
      <c r="AE34" s="17">
        <v>2.8970604818175399E-2</v>
      </c>
      <c r="AF34" s="17">
        <v>1.8557360203790601E-2</v>
      </c>
      <c r="AG34" s="17"/>
      <c r="AH34" s="17">
        <v>2.5087443353127601E-2</v>
      </c>
      <c r="AI34" s="17">
        <v>0</v>
      </c>
      <c r="AJ34" s="17"/>
      <c r="AK34" s="17">
        <v>8.1020771749682006E-3</v>
      </c>
      <c r="AL34" s="17">
        <v>1.22821927679464E-2</v>
      </c>
      <c r="AM34" s="17">
        <v>2.0122163114786099E-2</v>
      </c>
      <c r="AN34" s="17">
        <v>3.0918407037748001E-2</v>
      </c>
      <c r="AO34" s="17">
        <v>4.4274220162298199E-2</v>
      </c>
      <c r="AP34" s="17"/>
      <c r="AQ34" s="17">
        <v>2.7112983019197599E-2</v>
      </c>
      <c r="AR34" s="17">
        <v>1.84474039642042E-2</v>
      </c>
      <c r="AS34" s="17"/>
      <c r="AT34" s="17">
        <v>2.1974614909800801E-2</v>
      </c>
      <c r="AU34" s="17">
        <v>2.0119407486335499E-2</v>
      </c>
      <c r="AV34" s="17"/>
      <c r="AW34" s="17">
        <v>1.3671563788121101E-2</v>
      </c>
      <c r="AX34" s="17">
        <v>3.09761493476613E-2</v>
      </c>
      <c r="AY34" s="17">
        <v>3.54179642696297E-3</v>
      </c>
      <c r="AZ34" s="17">
        <v>0</v>
      </c>
      <c r="BA34" s="17">
        <v>3.2509588697995397E-2</v>
      </c>
      <c r="BB34" s="17"/>
      <c r="BC34" s="17">
        <v>4.8434533762535301E-2</v>
      </c>
      <c r="BD34" s="17"/>
      <c r="BE34" s="17">
        <v>1.3576022806876999E-2</v>
      </c>
      <c r="BF34" s="17">
        <v>0</v>
      </c>
      <c r="BG34" s="17">
        <v>0</v>
      </c>
      <c r="BH34" s="17">
        <v>6.5003253905122294E-2</v>
      </c>
      <c r="BI34" s="17"/>
      <c r="BJ34" s="17">
        <v>1.77614349275532E-2</v>
      </c>
      <c r="BK34" s="17"/>
      <c r="BL34" s="17">
        <v>2.2741107710752301E-2</v>
      </c>
      <c r="BM34" s="17"/>
      <c r="BN34" s="17">
        <v>1.0787087197321601E-2</v>
      </c>
      <c r="BO34" s="17"/>
      <c r="BP34" s="17">
        <v>1.3446523050977601E-2</v>
      </c>
      <c r="BQ34" s="17">
        <v>5.53744599754235E-2</v>
      </c>
    </row>
    <row r="35" spans="2:69" x14ac:dyDescent="0.35">
      <c r="B35" t="s">
        <v>111</v>
      </c>
      <c r="C35" s="17">
        <v>2.7465435837602199E-2</v>
      </c>
      <c r="D35" s="17">
        <v>2.3154403199418801E-2</v>
      </c>
      <c r="E35" s="17">
        <v>3.11959517867837E-2</v>
      </c>
      <c r="F35" s="17"/>
      <c r="G35" s="17">
        <v>3.4995605974536603E-2</v>
      </c>
      <c r="H35" s="17">
        <v>2.1253008117970099E-2</v>
      </c>
      <c r="I35" s="17">
        <v>1.8970327573261999E-2</v>
      </c>
      <c r="J35" s="17">
        <v>3.3501041564867703E-2</v>
      </c>
      <c r="K35" s="17">
        <v>3.1186692492516301E-2</v>
      </c>
      <c r="L35" s="17"/>
      <c r="M35" s="17">
        <v>4.2163248647409203E-2</v>
      </c>
      <c r="N35" s="17">
        <v>2.1620560973876001E-2</v>
      </c>
      <c r="O35" s="17">
        <v>1.4054165257315E-2</v>
      </c>
      <c r="P35" s="17">
        <v>4.8766659250492297E-2</v>
      </c>
      <c r="Q35" s="17">
        <v>3.1760349226627203E-2</v>
      </c>
      <c r="R35" s="17"/>
      <c r="S35" s="17">
        <v>3.5704657682867902E-2</v>
      </c>
      <c r="T35" s="17">
        <v>4.1684858007091902E-2</v>
      </c>
      <c r="U35" s="17">
        <v>4.6583078953982299E-3</v>
      </c>
      <c r="V35" s="17">
        <v>2.0162522237154801E-2</v>
      </c>
      <c r="W35" s="17"/>
      <c r="X35" s="17">
        <v>2.3310786101307001E-2</v>
      </c>
      <c r="Y35" s="17">
        <v>4.5481183212777998E-2</v>
      </c>
      <c r="Z35" s="17">
        <v>3.6055737845969098E-2</v>
      </c>
      <c r="AA35" s="17"/>
      <c r="AB35" s="17">
        <v>2.8573126778402801E-2</v>
      </c>
      <c r="AC35" s="17">
        <v>2.51883755404173E-2</v>
      </c>
      <c r="AD35" s="17"/>
      <c r="AE35" s="17">
        <v>2.2084661017464001E-2</v>
      </c>
      <c r="AF35" s="17">
        <v>2.8586423453680301E-2</v>
      </c>
      <c r="AG35" s="17"/>
      <c r="AH35" s="17">
        <v>2.83870197644953E-2</v>
      </c>
      <c r="AI35" s="17">
        <v>3.0265723346465399E-2</v>
      </c>
      <c r="AJ35" s="17"/>
      <c r="AK35" s="17">
        <v>2.8750610687818201E-2</v>
      </c>
      <c r="AL35" s="17">
        <v>2.7375903714228499E-2</v>
      </c>
      <c r="AM35" s="17">
        <v>2.6651038314440101E-2</v>
      </c>
      <c r="AN35" s="17">
        <v>4.1244113278850102E-2</v>
      </c>
      <c r="AO35" s="17">
        <v>0</v>
      </c>
      <c r="AP35" s="17"/>
      <c r="AQ35" s="17">
        <v>4.4211775352957103E-2</v>
      </c>
      <c r="AR35" s="17">
        <v>2.28843714624422E-2</v>
      </c>
      <c r="AS35" s="17"/>
      <c r="AT35" s="17">
        <v>4.0907881204464903E-2</v>
      </c>
      <c r="AU35" s="17">
        <v>2.01063638901199E-2</v>
      </c>
      <c r="AV35" s="17"/>
      <c r="AW35" s="17">
        <v>3.6058439895764099E-2</v>
      </c>
      <c r="AX35" s="17">
        <v>4.0169104879047297E-2</v>
      </c>
      <c r="AY35" s="17">
        <v>1.2100192188268501E-2</v>
      </c>
      <c r="AZ35" s="17">
        <v>1.9442353678555301E-2</v>
      </c>
      <c r="BA35" s="17">
        <v>1.6430386321958399E-2</v>
      </c>
      <c r="BB35" s="17"/>
      <c r="BC35" s="17">
        <v>1.9524014024321201E-2</v>
      </c>
      <c r="BD35" s="17"/>
      <c r="BE35" s="17">
        <v>3.7828401351048903E-2</v>
      </c>
      <c r="BF35" s="17">
        <v>0</v>
      </c>
      <c r="BG35" s="17">
        <v>1.7850423637892101E-2</v>
      </c>
      <c r="BH35" s="17">
        <v>1.2906185129571601E-2</v>
      </c>
      <c r="BI35" s="17"/>
      <c r="BJ35" s="17">
        <v>2.8454893387944099E-2</v>
      </c>
      <c r="BK35" s="17"/>
      <c r="BL35" s="17">
        <v>2.8460178109879702E-2</v>
      </c>
      <c r="BM35" s="17"/>
      <c r="BN35" s="17">
        <v>1.9889878314199399E-2</v>
      </c>
      <c r="BO35" s="17"/>
      <c r="BP35" s="17">
        <v>1.61858039358935E-2</v>
      </c>
      <c r="BQ35" s="17">
        <v>1.12434615563606E-2</v>
      </c>
    </row>
    <row r="36" spans="2:69" x14ac:dyDescent="0.35"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</row>
    <row r="37" spans="2:69" x14ac:dyDescent="0.35">
      <c r="B37" s="6" t="s">
        <v>114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</row>
    <row r="38" spans="2:69" x14ac:dyDescent="0.35">
      <c r="B38" s="24" t="s">
        <v>97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</row>
    <row r="39" spans="2:69" x14ac:dyDescent="0.35">
      <c r="B39" t="s">
        <v>107</v>
      </c>
      <c r="C39" s="17">
        <v>0.37237377297728202</v>
      </c>
      <c r="D39" s="17">
        <v>0.29960652424513601</v>
      </c>
      <c r="E39" s="17">
        <v>0.43327277667043201</v>
      </c>
      <c r="F39" s="17"/>
      <c r="G39" s="17">
        <v>0.378943776458042</v>
      </c>
      <c r="H39" s="17">
        <v>0.40742785445451402</v>
      </c>
      <c r="I39" s="17">
        <v>0.36148963076373197</v>
      </c>
      <c r="J39" s="17">
        <v>0.33558909741207099</v>
      </c>
      <c r="K39" s="17">
        <v>0.35217346368095198</v>
      </c>
      <c r="L39" s="17"/>
      <c r="M39" s="17">
        <v>0.36777573683309001</v>
      </c>
      <c r="N39" s="17">
        <v>0.36280289453051101</v>
      </c>
      <c r="O39" s="17">
        <v>0.42133762100345901</v>
      </c>
      <c r="P39" s="17">
        <v>0.31696916559997201</v>
      </c>
      <c r="Q39" s="17">
        <v>0.38496706371352801</v>
      </c>
      <c r="R39" s="17"/>
      <c r="S39" s="17">
        <v>0.488595997471926</v>
      </c>
      <c r="T39" s="17">
        <v>0.36196010764219899</v>
      </c>
      <c r="U39" s="17">
        <v>0.37267939296484698</v>
      </c>
      <c r="V39" s="17">
        <v>0.25128204154380401</v>
      </c>
      <c r="W39" s="17"/>
      <c r="X39" s="17">
        <v>0.352709277392312</v>
      </c>
      <c r="Y39" s="17">
        <v>0.36306366461930401</v>
      </c>
      <c r="Z39" s="17">
        <v>0.52764210922041199</v>
      </c>
      <c r="AA39" s="17"/>
      <c r="AB39" s="17">
        <v>0.40420154980793799</v>
      </c>
      <c r="AC39" s="17">
        <v>0.306945985948199</v>
      </c>
      <c r="AD39" s="17"/>
      <c r="AE39" s="17">
        <v>0.37643961703756301</v>
      </c>
      <c r="AF39" s="17">
        <v>0.37102674447793299</v>
      </c>
      <c r="AG39" s="17"/>
      <c r="AH39" s="17">
        <v>0.341422346825482</v>
      </c>
      <c r="AI39" s="17">
        <v>0.51616016263134401</v>
      </c>
      <c r="AJ39" s="17"/>
      <c r="AK39" s="17">
        <v>0.408017608679139</v>
      </c>
      <c r="AL39" s="17">
        <v>0.35527486522468998</v>
      </c>
      <c r="AM39" s="17">
        <v>0.36988989119647497</v>
      </c>
      <c r="AN39" s="17">
        <v>0.35401477079517701</v>
      </c>
      <c r="AO39" s="17">
        <v>0.43840371525434002</v>
      </c>
      <c r="AP39" s="17"/>
      <c r="AQ39" s="17">
        <v>0.37036354670603999</v>
      </c>
      <c r="AR39" s="17">
        <v>0.37292368276196902</v>
      </c>
      <c r="AS39" s="17"/>
      <c r="AT39" s="17">
        <v>0.37670006139988799</v>
      </c>
      <c r="AU39" s="17">
        <v>0.37203009593872799</v>
      </c>
      <c r="AV39" s="17"/>
      <c r="AW39" s="17">
        <v>0.41062251029233698</v>
      </c>
      <c r="AX39" s="17">
        <v>0.35025188831128401</v>
      </c>
      <c r="AY39" s="17">
        <v>0.38343338992994302</v>
      </c>
      <c r="AZ39" s="17">
        <v>0.35358867362726498</v>
      </c>
      <c r="BA39" s="17">
        <v>0.437091152615736</v>
      </c>
      <c r="BB39" s="17"/>
      <c r="BC39" s="17">
        <v>0.42208624493802499</v>
      </c>
      <c r="BD39" s="17"/>
      <c r="BE39" s="17">
        <v>0.35547287512278197</v>
      </c>
      <c r="BF39" s="17">
        <v>0.38077535649447702</v>
      </c>
      <c r="BG39" s="17">
        <v>0.37577420078526502</v>
      </c>
      <c r="BH39" s="17">
        <v>0.43639764017511201</v>
      </c>
      <c r="BI39" s="17"/>
      <c r="BJ39" s="17">
        <v>0.37516651340083301</v>
      </c>
      <c r="BK39" s="17"/>
      <c r="BL39" s="17">
        <v>0.33210778377845201</v>
      </c>
      <c r="BM39" s="17"/>
      <c r="BN39" s="17">
        <v>0.29232896431808802</v>
      </c>
      <c r="BO39" s="17"/>
      <c r="BP39" s="17">
        <v>0.447746318114771</v>
      </c>
      <c r="BQ39" s="17">
        <v>0</v>
      </c>
    </row>
    <row r="40" spans="2:69" x14ac:dyDescent="0.35">
      <c r="B40" t="s">
        <v>108</v>
      </c>
      <c r="C40" s="17">
        <v>0.45928861688927403</v>
      </c>
      <c r="D40" s="17">
        <v>0.483141949091897</v>
      </c>
      <c r="E40" s="17">
        <v>0.43980659606288303</v>
      </c>
      <c r="F40" s="17"/>
      <c r="G40" s="17">
        <v>0.47131702790325197</v>
      </c>
      <c r="H40" s="17">
        <v>0.44149665969424201</v>
      </c>
      <c r="I40" s="17">
        <v>0.43318873684098202</v>
      </c>
      <c r="J40" s="17">
        <v>0.46683147212701398</v>
      </c>
      <c r="K40" s="17">
        <v>0.50302486823244297</v>
      </c>
      <c r="L40" s="17"/>
      <c r="M40" s="17">
        <v>0.41801789135649697</v>
      </c>
      <c r="N40" s="17">
        <v>0.45995883961266099</v>
      </c>
      <c r="O40" s="17">
        <v>0.42105352834020199</v>
      </c>
      <c r="P40" s="17">
        <v>0.50218383660549304</v>
      </c>
      <c r="Q40" s="17">
        <v>0.48955916069234301</v>
      </c>
      <c r="R40" s="17"/>
      <c r="S40" s="17">
        <v>0.4000160165387</v>
      </c>
      <c r="T40" s="17">
        <v>0.48026668329884897</v>
      </c>
      <c r="U40" s="17">
        <v>0.48734467549125698</v>
      </c>
      <c r="V40" s="17">
        <v>0.48375632044406502</v>
      </c>
      <c r="W40" s="17"/>
      <c r="X40" s="17">
        <v>0.46988514778227602</v>
      </c>
      <c r="Y40" s="17">
        <v>0.46559492929013602</v>
      </c>
      <c r="Z40" s="17">
        <v>0.37405731327960901</v>
      </c>
      <c r="AA40" s="17"/>
      <c r="AB40" s="17">
        <v>0.43353560307169398</v>
      </c>
      <c r="AC40" s="17">
        <v>0.512228623110214</v>
      </c>
      <c r="AD40" s="17"/>
      <c r="AE40" s="17">
        <v>0.50419765779203496</v>
      </c>
      <c r="AF40" s="17">
        <v>0.45049987655176399</v>
      </c>
      <c r="AG40" s="17"/>
      <c r="AH40" s="17">
        <v>0.470294031411917</v>
      </c>
      <c r="AI40" s="17">
        <v>0.344607503170344</v>
      </c>
      <c r="AJ40" s="17"/>
      <c r="AK40" s="17">
        <v>0.47612194007247499</v>
      </c>
      <c r="AL40" s="17">
        <v>0.46258812651044801</v>
      </c>
      <c r="AM40" s="17">
        <v>0.44104096344260302</v>
      </c>
      <c r="AN40" s="17">
        <v>0.49594078540349401</v>
      </c>
      <c r="AO40" s="17">
        <v>0.427883458108263</v>
      </c>
      <c r="AP40" s="17"/>
      <c r="AQ40" s="17">
        <v>0.47235015465871699</v>
      </c>
      <c r="AR40" s="17">
        <v>0.45571555273961101</v>
      </c>
      <c r="AS40" s="17"/>
      <c r="AT40" s="17">
        <v>0.43558186001513399</v>
      </c>
      <c r="AU40" s="17">
        <v>0.466991006011721</v>
      </c>
      <c r="AV40" s="17"/>
      <c r="AW40" s="17">
        <v>0.44556722662225001</v>
      </c>
      <c r="AX40" s="17">
        <v>0.48132587269129301</v>
      </c>
      <c r="AY40" s="17">
        <v>0.400624760762058</v>
      </c>
      <c r="AZ40" s="17">
        <v>0.47354080058138598</v>
      </c>
      <c r="BA40" s="17">
        <v>0.43909889869388102</v>
      </c>
      <c r="BB40" s="17"/>
      <c r="BC40" s="17">
        <v>0.443329596651861</v>
      </c>
      <c r="BD40" s="17"/>
      <c r="BE40" s="17">
        <v>0.48311277862214702</v>
      </c>
      <c r="BF40" s="17">
        <v>0.39195343365304702</v>
      </c>
      <c r="BG40" s="17">
        <v>0.41679301681237402</v>
      </c>
      <c r="BH40" s="17">
        <v>0.43758447866753297</v>
      </c>
      <c r="BI40" s="17"/>
      <c r="BJ40" s="17">
        <v>0.45591191728770197</v>
      </c>
      <c r="BK40" s="17"/>
      <c r="BL40" s="17">
        <v>0.468745880655835</v>
      </c>
      <c r="BM40" s="17"/>
      <c r="BN40" s="17">
        <v>0.497839091010639</v>
      </c>
      <c r="BO40" s="17"/>
      <c r="BP40" s="17">
        <v>0.55225368188522905</v>
      </c>
      <c r="BQ40" s="17">
        <v>0</v>
      </c>
    </row>
    <row r="41" spans="2:69" x14ac:dyDescent="0.35">
      <c r="B41" t="s">
        <v>109</v>
      </c>
      <c r="C41" s="17">
        <v>0.137137883790032</v>
      </c>
      <c r="D41" s="17">
        <v>0.18093721791145401</v>
      </c>
      <c r="E41" s="17">
        <v>0.100025793420598</v>
      </c>
      <c r="F41" s="17"/>
      <c r="G41" s="17">
        <v>0.10796716752749901</v>
      </c>
      <c r="H41" s="17">
        <v>0.128493524520291</v>
      </c>
      <c r="I41" s="17">
        <v>0.17745931019203701</v>
      </c>
      <c r="J41" s="17">
        <v>0.169821950343887</v>
      </c>
      <c r="K41" s="17">
        <v>0.110292437311521</v>
      </c>
      <c r="L41" s="17"/>
      <c r="M41" s="17">
        <v>0.14620087208753299</v>
      </c>
      <c r="N41" s="17">
        <v>0.14427217488153801</v>
      </c>
      <c r="O41" s="17">
        <v>0.13179152912310799</v>
      </c>
      <c r="P41" s="17">
        <v>0.161317076470822</v>
      </c>
      <c r="Q41" s="17">
        <v>0.10196555274009</v>
      </c>
      <c r="R41" s="17"/>
      <c r="S41" s="17">
        <v>8.5378285652632099E-2</v>
      </c>
      <c r="T41" s="17">
        <v>0.11589939805289701</v>
      </c>
      <c r="U41" s="17">
        <v>0.13997593154389601</v>
      </c>
      <c r="V41" s="17">
        <v>0.22138266619105201</v>
      </c>
      <c r="W41" s="17"/>
      <c r="X41" s="17">
        <v>0.14814292979459401</v>
      </c>
      <c r="Y41" s="17">
        <v>0.109005990756458</v>
      </c>
      <c r="Z41" s="17">
        <v>9.06461606076642E-2</v>
      </c>
      <c r="AA41" s="17"/>
      <c r="AB41" s="17">
        <v>0.12945743063573101</v>
      </c>
      <c r="AC41" s="17">
        <v>0.15292645287357701</v>
      </c>
      <c r="AD41" s="17"/>
      <c r="AE41" s="17">
        <v>9.0880144309649205E-2</v>
      </c>
      <c r="AF41" s="17">
        <v>0.146693306270965</v>
      </c>
      <c r="AG41" s="17"/>
      <c r="AH41" s="17">
        <v>0.15348049862655599</v>
      </c>
      <c r="AI41" s="17">
        <v>0.110513019883237</v>
      </c>
      <c r="AJ41" s="17"/>
      <c r="AK41" s="17">
        <v>9.3460382498639999E-2</v>
      </c>
      <c r="AL41" s="17">
        <v>0.14309346421081101</v>
      </c>
      <c r="AM41" s="17">
        <v>0.157363127313044</v>
      </c>
      <c r="AN41" s="17">
        <v>0.12298834606039399</v>
      </c>
      <c r="AO41" s="17">
        <v>0.112962293768017</v>
      </c>
      <c r="AP41" s="17"/>
      <c r="AQ41" s="17">
        <v>0.121317245148979</v>
      </c>
      <c r="AR41" s="17">
        <v>0.14146571698631699</v>
      </c>
      <c r="AS41" s="17"/>
      <c r="AT41" s="17">
        <v>0.15130744876800201</v>
      </c>
      <c r="AU41" s="17">
        <v>0.13132154113365499</v>
      </c>
      <c r="AV41" s="17"/>
      <c r="AW41" s="17">
        <v>9.5447512338034599E-2</v>
      </c>
      <c r="AX41" s="17">
        <v>0.134682244767032</v>
      </c>
      <c r="AY41" s="17">
        <v>0.19233038130371999</v>
      </c>
      <c r="AZ41" s="17">
        <v>0.12873066749131301</v>
      </c>
      <c r="BA41" s="17">
        <v>0.116045260296558</v>
      </c>
      <c r="BB41" s="17"/>
      <c r="BC41" s="17">
        <v>0.114683451322696</v>
      </c>
      <c r="BD41" s="17"/>
      <c r="BE41" s="17">
        <v>0.12469140022917501</v>
      </c>
      <c r="BF41" s="17">
        <v>0.212854076868526</v>
      </c>
      <c r="BG41" s="17">
        <v>0.158335763394402</v>
      </c>
      <c r="BH41" s="17">
        <v>0.108457109591186</v>
      </c>
      <c r="BI41" s="17"/>
      <c r="BJ41" s="17">
        <v>0.141271182218627</v>
      </c>
      <c r="BK41" s="17"/>
      <c r="BL41" s="17">
        <v>0.17115063265789199</v>
      </c>
      <c r="BM41" s="17"/>
      <c r="BN41" s="17">
        <v>0.19056421118956099</v>
      </c>
      <c r="BO41" s="17"/>
      <c r="BP41" s="17">
        <v>0</v>
      </c>
      <c r="BQ41" s="17">
        <v>0.92905910495626098</v>
      </c>
    </row>
    <row r="42" spans="2:69" x14ac:dyDescent="0.35">
      <c r="B42" t="s">
        <v>110</v>
      </c>
      <c r="C42" s="17">
        <v>1.0471544994897899E-2</v>
      </c>
      <c r="D42" s="17">
        <v>1.13100076980367E-2</v>
      </c>
      <c r="E42" s="17">
        <v>9.7759786391772106E-3</v>
      </c>
      <c r="F42" s="17"/>
      <c r="G42" s="17">
        <v>1.7850334452733801E-2</v>
      </c>
      <c r="H42" s="17">
        <v>1.54366985083187E-2</v>
      </c>
      <c r="I42" s="17">
        <v>8.8919946299868807E-3</v>
      </c>
      <c r="J42" s="17">
        <v>0</v>
      </c>
      <c r="K42" s="17">
        <v>0</v>
      </c>
      <c r="L42" s="17"/>
      <c r="M42" s="17">
        <v>2.1408257195992701E-2</v>
      </c>
      <c r="N42" s="17">
        <v>1.0064069478507401E-2</v>
      </c>
      <c r="O42" s="17">
        <v>1.01939483344016E-2</v>
      </c>
      <c r="P42" s="17">
        <v>6.12828306319673E-3</v>
      </c>
      <c r="Q42" s="17">
        <v>9.5350721102276399E-3</v>
      </c>
      <c r="R42" s="17"/>
      <c r="S42" s="17">
        <v>5.2012611143059696E-3</v>
      </c>
      <c r="T42" s="17">
        <v>1.19401136720883E-2</v>
      </c>
      <c r="U42" s="17">
        <v>0</v>
      </c>
      <c r="V42" s="17">
        <v>1.6072955714426799E-2</v>
      </c>
      <c r="W42" s="17"/>
      <c r="X42" s="17">
        <v>1.2650264071027401E-2</v>
      </c>
      <c r="Y42" s="17">
        <v>5.9480364062980398E-3</v>
      </c>
      <c r="Z42" s="17">
        <v>0</v>
      </c>
      <c r="AA42" s="17"/>
      <c r="AB42" s="17">
        <v>1.00935595536673E-2</v>
      </c>
      <c r="AC42" s="17">
        <v>1.1248562851989E-2</v>
      </c>
      <c r="AD42" s="17"/>
      <c r="AE42" s="17">
        <v>1.1378351103193299E-2</v>
      </c>
      <c r="AF42" s="17">
        <v>1.0295068843348401E-2</v>
      </c>
      <c r="AG42" s="17"/>
      <c r="AH42" s="17">
        <v>1.33861997304052E-2</v>
      </c>
      <c r="AI42" s="17">
        <v>0</v>
      </c>
      <c r="AJ42" s="17"/>
      <c r="AK42" s="17">
        <v>0</v>
      </c>
      <c r="AL42" s="17">
        <v>1.0334944607062E-2</v>
      </c>
      <c r="AM42" s="17">
        <v>1.30103966182183E-2</v>
      </c>
      <c r="AN42" s="17">
        <v>7.1474364759919499E-3</v>
      </c>
      <c r="AO42" s="17">
        <v>2.0750532869379602E-2</v>
      </c>
      <c r="AP42" s="17"/>
      <c r="AQ42" s="17">
        <v>1.24326660020837E-2</v>
      </c>
      <c r="AR42" s="17">
        <v>9.9350682578080701E-3</v>
      </c>
      <c r="AS42" s="17"/>
      <c r="AT42" s="17">
        <v>1.1901341224255299E-2</v>
      </c>
      <c r="AU42" s="17">
        <v>1.01045011832364E-2</v>
      </c>
      <c r="AV42" s="17"/>
      <c r="AW42" s="17">
        <v>1.23043108516142E-2</v>
      </c>
      <c r="AX42" s="17">
        <v>1.43659265050272E-2</v>
      </c>
      <c r="AY42" s="17">
        <v>8.5583957613055706E-3</v>
      </c>
      <c r="AZ42" s="17">
        <v>9.3357133434960708E-3</v>
      </c>
      <c r="BA42" s="17">
        <v>0</v>
      </c>
      <c r="BB42" s="17"/>
      <c r="BC42" s="17">
        <v>1.20470297738216E-2</v>
      </c>
      <c r="BD42" s="17"/>
      <c r="BE42" s="17">
        <v>1.4346292930550401E-2</v>
      </c>
      <c r="BF42" s="17">
        <v>0</v>
      </c>
      <c r="BG42" s="17">
        <v>1.7142619756695E-2</v>
      </c>
      <c r="BH42" s="17">
        <v>1.3333541870818999E-2</v>
      </c>
      <c r="BI42" s="17"/>
      <c r="BJ42" s="17">
        <v>1.01068151635364E-2</v>
      </c>
      <c r="BK42" s="17"/>
      <c r="BL42" s="17">
        <v>8.9616150506727395E-3</v>
      </c>
      <c r="BM42" s="17"/>
      <c r="BN42" s="17">
        <v>3.4529846630225302E-3</v>
      </c>
      <c r="BO42" s="17"/>
      <c r="BP42" s="17">
        <v>0</v>
      </c>
      <c r="BQ42" s="17">
        <v>7.0940895043738503E-2</v>
      </c>
    </row>
    <row r="43" spans="2:69" x14ac:dyDescent="0.35">
      <c r="B43" t="s">
        <v>111</v>
      </c>
      <c r="C43" s="17">
        <v>2.0728181348513799E-2</v>
      </c>
      <c r="D43" s="17">
        <v>2.50043010534764E-2</v>
      </c>
      <c r="E43" s="17">
        <v>1.7118855206909301E-2</v>
      </c>
      <c r="F43" s="17"/>
      <c r="G43" s="17">
        <v>2.3921693658473301E-2</v>
      </c>
      <c r="H43" s="17">
        <v>7.1452628226350203E-3</v>
      </c>
      <c r="I43" s="17">
        <v>1.8970327573261999E-2</v>
      </c>
      <c r="J43" s="17">
        <v>2.77574801170276E-2</v>
      </c>
      <c r="K43" s="17">
        <v>3.4509230775083E-2</v>
      </c>
      <c r="L43" s="17"/>
      <c r="M43" s="17">
        <v>4.6597242526887003E-2</v>
      </c>
      <c r="N43" s="17">
        <v>2.29020214967828E-2</v>
      </c>
      <c r="O43" s="17">
        <v>1.5623373198829499E-2</v>
      </c>
      <c r="P43" s="17">
        <v>1.3401638260517001E-2</v>
      </c>
      <c r="Q43" s="17">
        <v>1.3973150743811599E-2</v>
      </c>
      <c r="R43" s="17"/>
      <c r="S43" s="17">
        <v>2.0808439222436401E-2</v>
      </c>
      <c r="T43" s="17">
        <v>2.9933697333966999E-2</v>
      </c>
      <c r="U43" s="17">
        <v>0</v>
      </c>
      <c r="V43" s="17">
        <v>2.75060161066519E-2</v>
      </c>
      <c r="W43" s="17"/>
      <c r="X43" s="17">
        <v>1.6612380959790701E-2</v>
      </c>
      <c r="Y43" s="17">
        <v>5.6387378927803503E-2</v>
      </c>
      <c r="Z43" s="17">
        <v>7.6544168923151504E-3</v>
      </c>
      <c r="AA43" s="17"/>
      <c r="AB43" s="17">
        <v>2.2711856930969498E-2</v>
      </c>
      <c r="AC43" s="17">
        <v>1.6650375216019898E-2</v>
      </c>
      <c r="AD43" s="17"/>
      <c r="AE43" s="17">
        <v>1.7104229757560301E-2</v>
      </c>
      <c r="AF43" s="17">
        <v>2.14850038559882E-2</v>
      </c>
      <c r="AG43" s="17"/>
      <c r="AH43" s="17">
        <v>2.14169234056392E-2</v>
      </c>
      <c r="AI43" s="17">
        <v>2.8719314315074702E-2</v>
      </c>
      <c r="AJ43" s="17"/>
      <c r="AK43" s="17">
        <v>2.2400068749745899E-2</v>
      </c>
      <c r="AL43" s="17">
        <v>2.87085994469892E-2</v>
      </c>
      <c r="AM43" s="17">
        <v>1.8695621429659699E-2</v>
      </c>
      <c r="AN43" s="17">
        <v>1.9908661264942E-2</v>
      </c>
      <c r="AO43" s="17">
        <v>0</v>
      </c>
      <c r="AP43" s="17"/>
      <c r="AQ43" s="17">
        <v>2.3536387484180601E-2</v>
      </c>
      <c r="AR43" s="17">
        <v>1.99599792542942E-2</v>
      </c>
      <c r="AS43" s="17"/>
      <c r="AT43" s="17">
        <v>2.4509288592720498E-2</v>
      </c>
      <c r="AU43" s="17">
        <v>1.9552855732659399E-2</v>
      </c>
      <c r="AV43" s="17"/>
      <c r="AW43" s="17">
        <v>3.6058439895764099E-2</v>
      </c>
      <c r="AX43" s="17">
        <v>1.93740677253641E-2</v>
      </c>
      <c r="AY43" s="17">
        <v>1.5053072242972899E-2</v>
      </c>
      <c r="AZ43" s="17">
        <v>3.4804144956539398E-2</v>
      </c>
      <c r="BA43" s="17">
        <v>7.7646883938243599E-3</v>
      </c>
      <c r="BB43" s="17"/>
      <c r="BC43" s="17">
        <v>7.8536773135963901E-3</v>
      </c>
      <c r="BD43" s="17"/>
      <c r="BE43" s="17">
        <v>2.2376653095345301E-2</v>
      </c>
      <c r="BF43" s="17">
        <v>1.44171329839502E-2</v>
      </c>
      <c r="BG43" s="17">
        <v>3.1954399251263803E-2</v>
      </c>
      <c r="BH43" s="17">
        <v>4.2272296953508601E-3</v>
      </c>
      <c r="BI43" s="17"/>
      <c r="BJ43" s="17">
        <v>1.7543571929301199E-2</v>
      </c>
      <c r="BK43" s="17"/>
      <c r="BL43" s="17">
        <v>1.9034087857148101E-2</v>
      </c>
      <c r="BM43" s="17"/>
      <c r="BN43" s="17">
        <v>1.5814748818689599E-2</v>
      </c>
      <c r="BO43" s="17"/>
      <c r="BP43" s="17">
        <v>0</v>
      </c>
      <c r="BQ43" s="17">
        <v>0</v>
      </c>
    </row>
    <row r="44" spans="2:69" x14ac:dyDescent="0.35"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</row>
    <row r="45" spans="2:69" x14ac:dyDescent="0.35">
      <c r="B45" s="6" t="s">
        <v>115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</row>
    <row r="46" spans="2:69" x14ac:dyDescent="0.35">
      <c r="B46" s="24" t="s">
        <v>97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</row>
    <row r="47" spans="2:69" x14ac:dyDescent="0.35">
      <c r="B47" t="s">
        <v>107</v>
      </c>
      <c r="C47" s="17">
        <v>0.51712891796849603</v>
      </c>
      <c r="D47" s="17">
        <v>0.46572064594780999</v>
      </c>
      <c r="E47" s="17">
        <v>0.560077713828526</v>
      </c>
      <c r="F47" s="17"/>
      <c r="G47" s="17">
        <v>0.49671671025605502</v>
      </c>
      <c r="H47" s="17">
        <v>0.59926845605205004</v>
      </c>
      <c r="I47" s="17">
        <v>0.54819676888126601</v>
      </c>
      <c r="J47" s="17">
        <v>0.46718155558062802</v>
      </c>
      <c r="K47" s="17">
        <v>0.40958983060014897</v>
      </c>
      <c r="L47" s="17"/>
      <c r="M47" s="17">
        <v>0.49046496090015401</v>
      </c>
      <c r="N47" s="17">
        <v>0.49700441949049501</v>
      </c>
      <c r="O47" s="17">
        <v>0.56192921352507996</v>
      </c>
      <c r="P47" s="17">
        <v>0.46943218304770101</v>
      </c>
      <c r="Q47" s="17">
        <v>0.56483688175232605</v>
      </c>
      <c r="R47" s="17"/>
      <c r="S47" s="17">
        <v>0.64189885050093898</v>
      </c>
      <c r="T47" s="17">
        <v>0.555142178380158</v>
      </c>
      <c r="U47" s="17">
        <v>0.52160461632229005</v>
      </c>
      <c r="V47" s="17">
        <v>0.39941720635295902</v>
      </c>
      <c r="W47" s="17"/>
      <c r="X47" s="17">
        <v>0.495805594826569</v>
      </c>
      <c r="Y47" s="17">
        <v>0.59472902326319899</v>
      </c>
      <c r="Z47" s="17">
        <v>0.57922925627649502</v>
      </c>
      <c r="AA47" s="17"/>
      <c r="AB47" s="17">
        <v>0.53498027184184105</v>
      </c>
      <c r="AC47" s="17">
        <v>0.480432211641179</v>
      </c>
      <c r="AD47" s="17"/>
      <c r="AE47" s="17">
        <v>0.52948584924683295</v>
      </c>
      <c r="AF47" s="17">
        <v>0.51420871647994104</v>
      </c>
      <c r="AG47" s="17"/>
      <c r="AH47" s="17">
        <v>0.492673090929928</v>
      </c>
      <c r="AI47" s="17">
        <v>0.57023697054306999</v>
      </c>
      <c r="AJ47" s="17"/>
      <c r="AK47" s="17">
        <v>0.500960466459205</v>
      </c>
      <c r="AL47" s="17">
        <v>0.50786895190885095</v>
      </c>
      <c r="AM47" s="17">
        <v>0.47708528988077598</v>
      </c>
      <c r="AN47" s="17">
        <v>0.57839256075568801</v>
      </c>
      <c r="AO47" s="17">
        <v>0.62190159365715203</v>
      </c>
      <c r="AP47" s="17"/>
      <c r="AQ47" s="17">
        <v>0.44448345397665601</v>
      </c>
      <c r="AR47" s="17">
        <v>0.53700153232728398</v>
      </c>
      <c r="AS47" s="17"/>
      <c r="AT47" s="17">
        <v>0.466081808478646</v>
      </c>
      <c r="AU47" s="17">
        <v>0.54244615151474596</v>
      </c>
      <c r="AV47" s="17"/>
      <c r="AW47" s="17">
        <v>0.58395135213595095</v>
      </c>
      <c r="AX47" s="17">
        <v>0.493546861361359</v>
      </c>
      <c r="AY47" s="17">
        <v>0.52172594585509702</v>
      </c>
      <c r="AZ47" s="17">
        <v>0.48767363347187598</v>
      </c>
      <c r="BA47" s="17">
        <v>0.60002948899057196</v>
      </c>
      <c r="BB47" s="17"/>
      <c r="BC47" s="17">
        <v>0.55476480669185402</v>
      </c>
      <c r="BD47" s="17"/>
      <c r="BE47" s="17">
        <v>0.49356884793802902</v>
      </c>
      <c r="BF47" s="17">
        <v>0.46691755308065302</v>
      </c>
      <c r="BG47" s="17">
        <v>0.52167384078217005</v>
      </c>
      <c r="BH47" s="17">
        <v>0.57972941902737596</v>
      </c>
      <c r="BI47" s="17"/>
      <c r="BJ47" s="17">
        <v>0.5276016226529</v>
      </c>
      <c r="BK47" s="17"/>
      <c r="BL47" s="17">
        <v>0.48885602365498698</v>
      </c>
      <c r="BM47" s="17"/>
      <c r="BN47" s="17">
        <v>0.45313219582453901</v>
      </c>
      <c r="BO47" s="17"/>
      <c r="BP47" s="17">
        <v>0.57190863725599905</v>
      </c>
      <c r="BQ47" s="17">
        <v>0.23313786460702199</v>
      </c>
    </row>
    <row r="48" spans="2:69" x14ac:dyDescent="0.35">
      <c r="B48" t="s">
        <v>108</v>
      </c>
      <c r="C48" s="17">
        <v>0.42290692639438399</v>
      </c>
      <c r="D48" s="17">
        <v>0.43999273054583299</v>
      </c>
      <c r="E48" s="17">
        <v>0.40913036107826101</v>
      </c>
      <c r="F48" s="17"/>
      <c r="G48" s="17">
        <v>0.44332452792640598</v>
      </c>
      <c r="H48" s="17">
        <v>0.35541902886204102</v>
      </c>
      <c r="I48" s="17">
        <v>0.40895104531444099</v>
      </c>
      <c r="J48" s="17">
        <v>0.43271057096207199</v>
      </c>
      <c r="K48" s="17">
        <v>0.51766119374294295</v>
      </c>
      <c r="L48" s="17"/>
      <c r="M48" s="17">
        <v>0.44331550763381</v>
      </c>
      <c r="N48" s="17">
        <v>0.42169802374371701</v>
      </c>
      <c r="O48" s="17">
        <v>0.42268052346736301</v>
      </c>
      <c r="P48" s="17">
        <v>0.45259778048326399</v>
      </c>
      <c r="Q48" s="17">
        <v>0.39074095803783998</v>
      </c>
      <c r="R48" s="17"/>
      <c r="S48" s="17">
        <v>0.34619776822159898</v>
      </c>
      <c r="T48" s="17">
        <v>0.41234368828755502</v>
      </c>
      <c r="U48" s="17">
        <v>0.40883217443992997</v>
      </c>
      <c r="V48" s="17">
        <v>0.47476186325307401</v>
      </c>
      <c r="W48" s="17"/>
      <c r="X48" s="17">
        <v>0.438760003491523</v>
      </c>
      <c r="Y48" s="17">
        <v>0.340905889008014</v>
      </c>
      <c r="Z48" s="17">
        <v>0.40619351398853698</v>
      </c>
      <c r="AA48" s="17"/>
      <c r="AB48" s="17">
        <v>0.41122231738991399</v>
      </c>
      <c r="AC48" s="17">
        <v>0.44692676647087298</v>
      </c>
      <c r="AD48" s="17"/>
      <c r="AE48" s="17">
        <v>0.43948197023624702</v>
      </c>
      <c r="AF48" s="17">
        <v>0.41987193719562999</v>
      </c>
      <c r="AG48" s="17"/>
      <c r="AH48" s="17">
        <v>0.43903380864928299</v>
      </c>
      <c r="AI48" s="17">
        <v>0.39503400893228702</v>
      </c>
      <c r="AJ48" s="17"/>
      <c r="AK48" s="17">
        <v>0.43152165728023401</v>
      </c>
      <c r="AL48" s="17">
        <v>0.42004893310539698</v>
      </c>
      <c r="AM48" s="17">
        <v>0.46053680163617</v>
      </c>
      <c r="AN48" s="17">
        <v>0.38205667388064501</v>
      </c>
      <c r="AO48" s="17">
        <v>0.33984416663657602</v>
      </c>
      <c r="AP48" s="17"/>
      <c r="AQ48" s="17">
        <v>0.50833657738277105</v>
      </c>
      <c r="AR48" s="17">
        <v>0.39953711889905602</v>
      </c>
      <c r="AS48" s="17"/>
      <c r="AT48" s="17">
        <v>0.47480339099961499</v>
      </c>
      <c r="AU48" s="17">
        <v>0.39776681996595997</v>
      </c>
      <c r="AV48" s="17"/>
      <c r="AW48" s="17">
        <v>0.34408974508076101</v>
      </c>
      <c r="AX48" s="17">
        <v>0.44003596288319302</v>
      </c>
      <c r="AY48" s="17">
        <v>0.43932286394290998</v>
      </c>
      <c r="AZ48" s="17">
        <v>0.432427235054063</v>
      </c>
      <c r="BA48" s="17">
        <v>0.37129109798051002</v>
      </c>
      <c r="BB48" s="17"/>
      <c r="BC48" s="17">
        <v>0.38035434082393499</v>
      </c>
      <c r="BD48" s="17"/>
      <c r="BE48" s="17">
        <v>0.44232589589729998</v>
      </c>
      <c r="BF48" s="17">
        <v>0.50053851380334702</v>
      </c>
      <c r="BG48" s="17">
        <v>0.41786740550643398</v>
      </c>
      <c r="BH48" s="17">
        <v>0.357817568125812</v>
      </c>
      <c r="BI48" s="17"/>
      <c r="BJ48" s="17">
        <v>0.41320267004489403</v>
      </c>
      <c r="BK48" s="17"/>
      <c r="BL48" s="17">
        <v>0.43997472197501403</v>
      </c>
      <c r="BM48" s="17"/>
      <c r="BN48" s="17">
        <v>0.44651850232801998</v>
      </c>
      <c r="BO48" s="17"/>
      <c r="BP48" s="17">
        <v>0.39764605228029898</v>
      </c>
      <c r="BQ48" s="17">
        <v>0.55626404550476705</v>
      </c>
    </row>
    <row r="49" spans="2:69" x14ac:dyDescent="0.35">
      <c r="B49" t="s">
        <v>109</v>
      </c>
      <c r="C49" s="17">
        <v>5.22963141215778E-2</v>
      </c>
      <c r="D49" s="17">
        <v>8.2874985526589603E-2</v>
      </c>
      <c r="E49" s="17">
        <v>2.6303969300646501E-2</v>
      </c>
      <c r="F49" s="17"/>
      <c r="G49" s="17">
        <v>4.9160812697334202E-2</v>
      </c>
      <c r="H49" s="17">
        <v>4.5312515085908903E-2</v>
      </c>
      <c r="I49" s="17">
        <v>4.2852185804292502E-2</v>
      </c>
      <c r="J49" s="17">
        <v>9.43643120094598E-2</v>
      </c>
      <c r="K49" s="17">
        <v>4.2491198685794998E-2</v>
      </c>
      <c r="L49" s="17"/>
      <c r="M49" s="17">
        <v>5.4326974524992501E-2</v>
      </c>
      <c r="N49" s="17">
        <v>6.7492709869110504E-2</v>
      </c>
      <c r="O49" s="17">
        <v>1.53902630075573E-2</v>
      </c>
      <c r="P49" s="17">
        <v>7.7970036469034901E-2</v>
      </c>
      <c r="Q49" s="17">
        <v>3.8035708745889497E-2</v>
      </c>
      <c r="R49" s="17"/>
      <c r="S49" s="17">
        <v>1.1903381277461701E-2</v>
      </c>
      <c r="T49" s="17">
        <v>2.9150452412265399E-2</v>
      </c>
      <c r="U49" s="17">
        <v>6.9563209237779505E-2</v>
      </c>
      <c r="V49" s="17">
        <v>0.10752084080023699</v>
      </c>
      <c r="W49" s="17"/>
      <c r="X49" s="17">
        <v>5.88431555701198E-2</v>
      </c>
      <c r="Y49" s="17">
        <v>4.3863954505113503E-2</v>
      </c>
      <c r="Z49" s="17">
        <v>1.45772297349677E-2</v>
      </c>
      <c r="AA49" s="17"/>
      <c r="AB49" s="17">
        <v>4.5184596288762098E-2</v>
      </c>
      <c r="AC49" s="17">
        <v>6.6915744258093393E-2</v>
      </c>
      <c r="AD49" s="17"/>
      <c r="AE49" s="17">
        <v>3.1032180516919999E-2</v>
      </c>
      <c r="AF49" s="17">
        <v>5.6679976459755498E-2</v>
      </c>
      <c r="AG49" s="17"/>
      <c r="AH49" s="17">
        <v>5.8490988308569199E-2</v>
      </c>
      <c r="AI49" s="17">
        <v>3.4729020524643099E-2</v>
      </c>
      <c r="AJ49" s="17"/>
      <c r="AK49" s="17">
        <v>6.7517876260561105E-2</v>
      </c>
      <c r="AL49" s="17">
        <v>5.1994701220898103E-2</v>
      </c>
      <c r="AM49" s="17">
        <v>5.7204889352334899E-2</v>
      </c>
      <c r="AN49" s="17">
        <v>3.9550765363667799E-2</v>
      </c>
      <c r="AO49" s="17">
        <v>3.8254239706271197E-2</v>
      </c>
      <c r="AP49" s="17"/>
      <c r="AQ49" s="17">
        <v>4.7179968640572903E-2</v>
      </c>
      <c r="AR49" s="17">
        <v>5.3695921957818797E-2</v>
      </c>
      <c r="AS49" s="17"/>
      <c r="AT49" s="17">
        <v>5.5666128371908097E-2</v>
      </c>
      <c r="AU49" s="17">
        <v>4.9902526881955803E-2</v>
      </c>
      <c r="AV49" s="17"/>
      <c r="AW49" s="17">
        <v>7.19589027832883E-2</v>
      </c>
      <c r="AX49" s="17">
        <v>6.24510441557053E-2</v>
      </c>
      <c r="AY49" s="17">
        <v>3.2634033509887299E-2</v>
      </c>
      <c r="AZ49" s="17">
        <v>5.7181348981534902E-2</v>
      </c>
      <c r="BA49" s="17">
        <v>2.8679413028917199E-2</v>
      </c>
      <c r="BB49" s="17"/>
      <c r="BC49" s="17">
        <v>5.9464483119331502E-2</v>
      </c>
      <c r="BD49" s="17"/>
      <c r="BE49" s="17">
        <v>6.4105256164670305E-2</v>
      </c>
      <c r="BF49" s="17">
        <v>3.25439331160002E-2</v>
      </c>
      <c r="BG49" s="17">
        <v>3.9601091706596703E-2</v>
      </c>
      <c r="BH49" s="17">
        <v>4.9478731000760598E-2</v>
      </c>
      <c r="BI49" s="17"/>
      <c r="BJ49" s="17">
        <v>5.3362622310605998E-2</v>
      </c>
      <c r="BK49" s="17"/>
      <c r="BL49" s="17">
        <v>6.4039245710441298E-2</v>
      </c>
      <c r="BM49" s="17"/>
      <c r="BN49" s="17">
        <v>8.4780827360861705E-2</v>
      </c>
      <c r="BO49" s="17"/>
      <c r="BP49" s="17">
        <v>2.95362957168324E-2</v>
      </c>
      <c r="BQ49" s="17">
        <v>0.181425419763388</v>
      </c>
    </row>
    <row r="50" spans="2:69" x14ac:dyDescent="0.35">
      <c r="B50" t="s">
        <v>110</v>
      </c>
      <c r="C50" s="17">
        <v>2.9577695539314999E-3</v>
      </c>
      <c r="D50" s="17">
        <v>4.1026732339405998E-3</v>
      </c>
      <c r="E50" s="17">
        <v>1.9864796797293099E-3</v>
      </c>
      <c r="F50" s="17"/>
      <c r="G50" s="17">
        <v>7.9936025603314399E-3</v>
      </c>
      <c r="H50" s="17">
        <v>0</v>
      </c>
      <c r="I50" s="17">
        <v>0</v>
      </c>
      <c r="J50" s="17">
        <v>5.7435614478400197E-3</v>
      </c>
      <c r="K50" s="17">
        <v>0</v>
      </c>
      <c r="L50" s="17"/>
      <c r="M50" s="17">
        <v>1.1892556941044E-2</v>
      </c>
      <c r="N50" s="17">
        <v>2.0104311825303702E-3</v>
      </c>
      <c r="O50" s="17">
        <v>0</v>
      </c>
      <c r="P50" s="17">
        <v>0</v>
      </c>
      <c r="Q50" s="17">
        <v>6.3864514639445404E-3</v>
      </c>
      <c r="R50" s="17"/>
      <c r="S50" s="17">
        <v>0</v>
      </c>
      <c r="T50" s="17">
        <v>0</v>
      </c>
      <c r="U50" s="17">
        <v>0</v>
      </c>
      <c r="V50" s="17">
        <v>7.6862833488015297E-3</v>
      </c>
      <c r="W50" s="17"/>
      <c r="X50" s="17">
        <v>3.8512034508466999E-3</v>
      </c>
      <c r="Y50" s="17">
        <v>0</v>
      </c>
      <c r="Z50" s="17">
        <v>0</v>
      </c>
      <c r="AA50" s="17"/>
      <c r="AB50" s="17">
        <v>1.6114970691482101E-3</v>
      </c>
      <c r="AC50" s="17">
        <v>5.7252776298544099E-3</v>
      </c>
      <c r="AD50" s="17"/>
      <c r="AE50" s="17">
        <v>0</v>
      </c>
      <c r="AF50" s="17">
        <v>3.5639660558779399E-3</v>
      </c>
      <c r="AG50" s="17"/>
      <c r="AH50" s="17">
        <v>3.7810365160756798E-3</v>
      </c>
      <c r="AI50" s="17">
        <v>0</v>
      </c>
      <c r="AJ50" s="17"/>
      <c r="AK50" s="17">
        <v>0</v>
      </c>
      <c r="AL50" s="17">
        <v>6.45822437589478E-3</v>
      </c>
      <c r="AM50" s="17">
        <v>3.0477324093732099E-3</v>
      </c>
      <c r="AN50" s="17">
        <v>0</v>
      </c>
      <c r="AO50" s="17">
        <v>0</v>
      </c>
      <c r="AP50" s="17"/>
      <c r="AQ50" s="17">
        <v>0</v>
      </c>
      <c r="AR50" s="17">
        <v>3.7668856429146701E-3</v>
      </c>
      <c r="AS50" s="17"/>
      <c r="AT50" s="17">
        <v>3.4486721498312701E-3</v>
      </c>
      <c r="AU50" s="17">
        <v>2.81301284082401E-3</v>
      </c>
      <c r="AV50" s="17"/>
      <c r="AW50" s="17">
        <v>0</v>
      </c>
      <c r="AX50" s="17">
        <v>2.0426874317989101E-3</v>
      </c>
      <c r="AY50" s="17">
        <v>0</v>
      </c>
      <c r="AZ50" s="17">
        <v>0</v>
      </c>
      <c r="BA50" s="17">
        <v>0</v>
      </c>
      <c r="BB50" s="17"/>
      <c r="BC50" s="17">
        <v>2.7896072909773702E-3</v>
      </c>
      <c r="BD50" s="17"/>
      <c r="BE50" s="17">
        <v>0</v>
      </c>
      <c r="BF50" s="17">
        <v>0</v>
      </c>
      <c r="BG50" s="17">
        <v>0</v>
      </c>
      <c r="BH50" s="17">
        <v>9.2443189449633607E-3</v>
      </c>
      <c r="BI50" s="17"/>
      <c r="BJ50" s="17">
        <v>3.4082169999015499E-3</v>
      </c>
      <c r="BK50" s="17"/>
      <c r="BL50" s="17">
        <v>3.3708234318972599E-3</v>
      </c>
      <c r="BM50" s="17"/>
      <c r="BN50" s="17">
        <v>3.66705126714956E-3</v>
      </c>
      <c r="BO50" s="17"/>
      <c r="BP50" s="17">
        <v>0</v>
      </c>
      <c r="BQ50" s="17">
        <v>2.00378090903734E-2</v>
      </c>
    </row>
    <row r="51" spans="2:69" x14ac:dyDescent="0.35">
      <c r="B51" t="s">
        <v>111</v>
      </c>
      <c r="C51" s="17">
        <v>4.7100719616108002E-3</v>
      </c>
      <c r="D51" s="17">
        <v>7.3089647458265397E-3</v>
      </c>
      <c r="E51" s="17">
        <v>2.5014761128372902E-3</v>
      </c>
      <c r="F51" s="17"/>
      <c r="G51" s="17">
        <v>2.8043465598734298E-3</v>
      </c>
      <c r="H51" s="17">
        <v>0</v>
      </c>
      <c r="I51" s="17">
        <v>0</v>
      </c>
      <c r="J51" s="17">
        <v>0</v>
      </c>
      <c r="K51" s="17">
        <v>3.0257776971112899E-2</v>
      </c>
      <c r="L51" s="17"/>
      <c r="M51" s="17">
        <v>0</v>
      </c>
      <c r="N51" s="17">
        <v>1.1794415714146699E-2</v>
      </c>
      <c r="O51" s="17">
        <v>0</v>
      </c>
      <c r="P51" s="17">
        <v>0</v>
      </c>
      <c r="Q51" s="17">
        <v>0</v>
      </c>
      <c r="R51" s="17"/>
      <c r="S51" s="17">
        <v>0</v>
      </c>
      <c r="T51" s="17">
        <v>3.3636809200214201E-3</v>
      </c>
      <c r="U51" s="17">
        <v>0</v>
      </c>
      <c r="V51" s="17">
        <v>1.0613806244928199E-2</v>
      </c>
      <c r="W51" s="17"/>
      <c r="X51" s="17">
        <v>2.7400426609413202E-3</v>
      </c>
      <c r="Y51" s="17">
        <v>2.0501133223674198E-2</v>
      </c>
      <c r="Z51" s="17">
        <v>0</v>
      </c>
      <c r="AA51" s="17"/>
      <c r="AB51" s="17">
        <v>7.0013174103350203E-3</v>
      </c>
      <c r="AC51" s="17">
        <v>0</v>
      </c>
      <c r="AD51" s="17"/>
      <c r="AE51" s="17">
        <v>0</v>
      </c>
      <c r="AF51" s="17">
        <v>5.67540380879588E-3</v>
      </c>
      <c r="AG51" s="17"/>
      <c r="AH51" s="17">
        <v>6.0210755961439899E-3</v>
      </c>
      <c r="AI51" s="17">
        <v>0</v>
      </c>
      <c r="AJ51" s="17"/>
      <c r="AK51" s="17">
        <v>0</v>
      </c>
      <c r="AL51" s="17">
        <v>1.36291893889593E-2</v>
      </c>
      <c r="AM51" s="17">
        <v>2.1252867213461101E-3</v>
      </c>
      <c r="AN51" s="17">
        <v>0</v>
      </c>
      <c r="AO51" s="17">
        <v>0</v>
      </c>
      <c r="AP51" s="17"/>
      <c r="AQ51" s="17">
        <v>0</v>
      </c>
      <c r="AR51" s="17">
        <v>5.9985411729265399E-3</v>
      </c>
      <c r="AS51" s="17"/>
      <c r="AT51" s="17">
        <v>0</v>
      </c>
      <c r="AU51" s="17">
        <v>7.0714887965139398E-3</v>
      </c>
      <c r="AV51" s="17"/>
      <c r="AW51" s="17">
        <v>0</v>
      </c>
      <c r="AX51" s="17">
        <v>1.9234441679440099E-3</v>
      </c>
      <c r="AY51" s="17">
        <v>6.3171566921054502E-3</v>
      </c>
      <c r="AZ51" s="17">
        <v>2.27177824925263E-2</v>
      </c>
      <c r="BA51" s="17">
        <v>0</v>
      </c>
      <c r="BB51" s="17"/>
      <c r="BC51" s="17">
        <v>2.62676207390144E-3</v>
      </c>
      <c r="BD51" s="17"/>
      <c r="BE51" s="17">
        <v>0</v>
      </c>
      <c r="BF51" s="17">
        <v>0</v>
      </c>
      <c r="BG51" s="17">
        <v>2.0857662004799798E-2</v>
      </c>
      <c r="BH51" s="17">
        <v>3.7299629010886298E-3</v>
      </c>
      <c r="BI51" s="17"/>
      <c r="BJ51" s="17">
        <v>2.42486799169817E-3</v>
      </c>
      <c r="BK51" s="17"/>
      <c r="BL51" s="17">
        <v>3.7591852276604499E-3</v>
      </c>
      <c r="BM51" s="17"/>
      <c r="BN51" s="17">
        <v>1.19014232194297E-2</v>
      </c>
      <c r="BO51" s="17"/>
      <c r="BP51" s="17">
        <v>9.0901474686908305E-4</v>
      </c>
      <c r="BQ51" s="17">
        <v>9.1348610344499197E-3</v>
      </c>
    </row>
    <row r="52" spans="2:69" x14ac:dyDescent="0.35"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</row>
    <row r="53" spans="2:69" x14ac:dyDescent="0.35">
      <c r="B53" s="6" t="s">
        <v>116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</row>
    <row r="54" spans="2:69" x14ac:dyDescent="0.35">
      <c r="B54" s="24" t="s">
        <v>97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</row>
    <row r="55" spans="2:69" x14ac:dyDescent="0.35">
      <c r="B55" t="s">
        <v>107</v>
      </c>
      <c r="C55" s="17">
        <v>0.202842974748319</v>
      </c>
      <c r="D55" s="17">
        <v>0.144504493110897</v>
      </c>
      <c r="E55" s="17">
        <v>0.253005502781186</v>
      </c>
      <c r="F55" s="17"/>
      <c r="G55" s="17">
        <v>0.17125522522953701</v>
      </c>
      <c r="H55" s="17">
        <v>0.188978189911508</v>
      </c>
      <c r="I55" s="17">
        <v>0.19679924865715701</v>
      </c>
      <c r="J55" s="17">
        <v>0.223229706745742</v>
      </c>
      <c r="K55" s="17">
        <v>0.281823300972046</v>
      </c>
      <c r="L55" s="17"/>
      <c r="M55" s="17">
        <v>0.14397249928313499</v>
      </c>
      <c r="N55" s="17">
        <v>0.17957341552476599</v>
      </c>
      <c r="O55" s="17">
        <v>0.25461504236371302</v>
      </c>
      <c r="P55" s="17">
        <v>0.17039479619794101</v>
      </c>
      <c r="Q55" s="17">
        <v>0.25421650636841298</v>
      </c>
      <c r="R55" s="17"/>
      <c r="S55" s="17">
        <v>0.25385867275768198</v>
      </c>
      <c r="T55" s="17">
        <v>0.21235738154098399</v>
      </c>
      <c r="U55" s="17">
        <v>0.168785940499248</v>
      </c>
      <c r="V55" s="17">
        <v>0.128643249068981</v>
      </c>
      <c r="W55" s="17"/>
      <c r="X55" s="17">
        <v>0.17328496442579899</v>
      </c>
      <c r="Y55" s="17">
        <v>0.24860783453400401</v>
      </c>
      <c r="Z55" s="17">
        <v>0.363815709207712</v>
      </c>
      <c r="AA55" s="17"/>
      <c r="AB55" s="17">
        <v>0.184092253171107</v>
      </c>
      <c r="AC55" s="17">
        <v>0.24138849505037699</v>
      </c>
      <c r="AD55" s="17"/>
      <c r="AE55" s="17">
        <v>0.19716573533519499</v>
      </c>
      <c r="AF55" s="17">
        <v>0.20334509854771801</v>
      </c>
      <c r="AG55" s="17"/>
      <c r="AH55" s="17">
        <v>0.18032280958979399</v>
      </c>
      <c r="AI55" s="17">
        <v>0.236075179076008</v>
      </c>
      <c r="AJ55" s="17"/>
      <c r="AK55" s="17">
        <v>0.22109545298557801</v>
      </c>
      <c r="AL55" s="17">
        <v>0.216884777397125</v>
      </c>
      <c r="AM55" s="17">
        <v>0.17182276188478299</v>
      </c>
      <c r="AN55" s="17">
        <v>0.22485208536677501</v>
      </c>
      <c r="AO55" s="17">
        <v>0.219292821424106</v>
      </c>
      <c r="AP55" s="17"/>
      <c r="AQ55" s="17">
        <v>0.15064150765954001</v>
      </c>
      <c r="AR55" s="17">
        <v>0.217123007766413</v>
      </c>
      <c r="AS55" s="17"/>
      <c r="AT55" s="17">
        <v>0.173011257512728</v>
      </c>
      <c r="AU55" s="17">
        <v>0.21700535512856101</v>
      </c>
      <c r="AV55" s="17"/>
      <c r="AW55" s="17">
        <v>0.186742021036084</v>
      </c>
      <c r="AX55" s="17">
        <v>0.19904602884209899</v>
      </c>
      <c r="AY55" s="17">
        <v>0.21923392528703201</v>
      </c>
      <c r="AZ55" s="17">
        <v>0.14995040903933601</v>
      </c>
      <c r="BA55" s="17">
        <v>0.26979426944312201</v>
      </c>
      <c r="BB55" s="17"/>
      <c r="BC55" s="17">
        <v>0.24584575445805901</v>
      </c>
      <c r="BD55" s="17"/>
      <c r="BE55" s="17">
        <v>0.18770447996794601</v>
      </c>
      <c r="BF55" s="17">
        <v>0.25043032276863603</v>
      </c>
      <c r="BG55" s="17">
        <v>0.154221965972445</v>
      </c>
      <c r="BH55" s="17">
        <v>0.24514282808931601</v>
      </c>
      <c r="BI55" s="17"/>
      <c r="BJ55" s="17">
        <v>0.19478153377159199</v>
      </c>
      <c r="BK55" s="17"/>
      <c r="BL55" s="17">
        <v>0.17896956651621301</v>
      </c>
      <c r="BM55" s="17"/>
      <c r="BN55" s="17">
        <v>0.18139279908269401</v>
      </c>
      <c r="BO55" s="17"/>
      <c r="BP55" s="17">
        <v>0.229265031466207</v>
      </c>
      <c r="BQ55" s="17">
        <v>5.0734431132187299E-2</v>
      </c>
    </row>
    <row r="56" spans="2:69" x14ac:dyDescent="0.35">
      <c r="B56" t="s">
        <v>108</v>
      </c>
      <c r="C56" s="17">
        <v>0.433559304921042</v>
      </c>
      <c r="D56" s="17">
        <v>0.394026190411084</v>
      </c>
      <c r="E56" s="17">
        <v>0.46621702487927602</v>
      </c>
      <c r="F56" s="17"/>
      <c r="G56" s="17">
        <v>0.43221583343529502</v>
      </c>
      <c r="H56" s="17">
        <v>0.52220806846624701</v>
      </c>
      <c r="I56" s="17">
        <v>0.40928278220270697</v>
      </c>
      <c r="J56" s="17">
        <v>0.39356633085947001</v>
      </c>
      <c r="K56" s="17">
        <v>0.35732133791343101</v>
      </c>
      <c r="L56" s="17"/>
      <c r="M56" s="17">
        <v>0.42882785176638699</v>
      </c>
      <c r="N56" s="17">
        <v>0.39862077284678399</v>
      </c>
      <c r="O56" s="17">
        <v>0.492354186419449</v>
      </c>
      <c r="P56" s="17">
        <v>0.48292300437310698</v>
      </c>
      <c r="Q56" s="17">
        <v>0.40797106832553598</v>
      </c>
      <c r="R56" s="17"/>
      <c r="S56" s="17">
        <v>0.44308459718799598</v>
      </c>
      <c r="T56" s="17">
        <v>0.46468840834510899</v>
      </c>
      <c r="U56" s="17">
        <v>0.46164839393552398</v>
      </c>
      <c r="V56" s="17">
        <v>0.39920797061091901</v>
      </c>
      <c r="W56" s="17"/>
      <c r="X56" s="17">
        <v>0.45215851277018998</v>
      </c>
      <c r="Y56" s="17">
        <v>0.36218105145991802</v>
      </c>
      <c r="Z56" s="17">
        <v>0.38386601180101299</v>
      </c>
      <c r="AA56" s="17"/>
      <c r="AB56" s="17">
        <v>0.463371067440639</v>
      </c>
      <c r="AC56" s="17">
        <v>0.372275802165832</v>
      </c>
      <c r="AD56" s="17"/>
      <c r="AE56" s="17">
        <v>0.41769018369416</v>
      </c>
      <c r="AF56" s="17">
        <v>0.43715581169525097</v>
      </c>
      <c r="AG56" s="17"/>
      <c r="AH56" s="17">
        <v>0.43309814520258799</v>
      </c>
      <c r="AI56" s="17">
        <v>0.52003745289529202</v>
      </c>
      <c r="AJ56" s="17"/>
      <c r="AK56" s="17">
        <v>0.46897175674922698</v>
      </c>
      <c r="AL56" s="17">
        <v>0.38526661261135497</v>
      </c>
      <c r="AM56" s="17">
        <v>0.50048046563986903</v>
      </c>
      <c r="AN56" s="17">
        <v>0.37621125601869898</v>
      </c>
      <c r="AO56" s="17">
        <v>0.38520778559674801</v>
      </c>
      <c r="AP56" s="17"/>
      <c r="AQ56" s="17">
        <v>0.42659768034408402</v>
      </c>
      <c r="AR56" s="17">
        <v>0.43546370022566999</v>
      </c>
      <c r="AS56" s="17"/>
      <c r="AT56" s="17">
        <v>0.43123431918648297</v>
      </c>
      <c r="AU56" s="17">
        <v>0.43725068069434597</v>
      </c>
      <c r="AV56" s="17"/>
      <c r="AW56" s="17">
        <v>0.49342352780748699</v>
      </c>
      <c r="AX56" s="17">
        <v>0.43568961258827898</v>
      </c>
      <c r="AY56" s="17">
        <v>0.40815745021852101</v>
      </c>
      <c r="AZ56" s="17">
        <v>0.445452902444465</v>
      </c>
      <c r="BA56" s="17">
        <v>0.450082957054104</v>
      </c>
      <c r="BB56" s="17"/>
      <c r="BC56" s="17">
        <v>0.41730104674238999</v>
      </c>
      <c r="BD56" s="17"/>
      <c r="BE56" s="17">
        <v>0.456968070304345</v>
      </c>
      <c r="BF56" s="17">
        <v>0.39443658839350598</v>
      </c>
      <c r="BG56" s="17">
        <v>0.43721084139168997</v>
      </c>
      <c r="BH56" s="17">
        <v>0.42860079831272602</v>
      </c>
      <c r="BI56" s="17"/>
      <c r="BJ56" s="17">
        <v>0.448364694963167</v>
      </c>
      <c r="BK56" s="17"/>
      <c r="BL56" s="17">
        <v>0.43130966236964402</v>
      </c>
      <c r="BM56" s="17"/>
      <c r="BN56" s="17">
        <v>0.42178285629381901</v>
      </c>
      <c r="BO56" s="17"/>
      <c r="BP56" s="17">
        <v>0.456731686590654</v>
      </c>
      <c r="BQ56" s="17">
        <v>0.32743945212438402</v>
      </c>
    </row>
    <row r="57" spans="2:69" x14ac:dyDescent="0.35">
      <c r="B57" t="s">
        <v>109</v>
      </c>
      <c r="C57" s="17">
        <v>0.30666015786690598</v>
      </c>
      <c r="D57" s="17">
        <v>0.40341193497755901</v>
      </c>
      <c r="E57" s="17">
        <v>0.224687422435983</v>
      </c>
      <c r="F57" s="17"/>
      <c r="G57" s="17">
        <v>0.33500088917648901</v>
      </c>
      <c r="H57" s="17">
        <v>0.23270013918508201</v>
      </c>
      <c r="I57" s="17">
        <v>0.347525583878672</v>
      </c>
      <c r="J57" s="17">
        <v>0.32511461280904502</v>
      </c>
      <c r="K57" s="17">
        <v>0.29534338568734497</v>
      </c>
      <c r="L57" s="17"/>
      <c r="M57" s="17">
        <v>0.33375287890969801</v>
      </c>
      <c r="N57" s="17">
        <v>0.36318249522588097</v>
      </c>
      <c r="O57" s="17">
        <v>0.22354289645154399</v>
      </c>
      <c r="P57" s="17">
        <v>0.29706577526063599</v>
      </c>
      <c r="Q57" s="17">
        <v>0.26566477555193402</v>
      </c>
      <c r="R57" s="17"/>
      <c r="S57" s="17">
        <v>0.247777194411826</v>
      </c>
      <c r="T57" s="17">
        <v>0.25083288156994499</v>
      </c>
      <c r="U57" s="17">
        <v>0.36113952568364699</v>
      </c>
      <c r="V57" s="17">
        <v>0.39168365825652501</v>
      </c>
      <c r="W57" s="17"/>
      <c r="X57" s="17">
        <v>0.324580337167786</v>
      </c>
      <c r="Y57" s="17">
        <v>0.28273937143158201</v>
      </c>
      <c r="Z57" s="17">
        <v>0.204431824967369</v>
      </c>
      <c r="AA57" s="17"/>
      <c r="AB57" s="17">
        <v>0.29391368470233598</v>
      </c>
      <c r="AC57" s="17">
        <v>0.33286285295367402</v>
      </c>
      <c r="AD57" s="17"/>
      <c r="AE57" s="17">
        <v>0.34475162832637901</v>
      </c>
      <c r="AF57" s="17">
        <v>0.29913731985375402</v>
      </c>
      <c r="AG57" s="17"/>
      <c r="AH57" s="17">
        <v>0.32225043391879798</v>
      </c>
      <c r="AI57" s="17">
        <v>0.21282059051346</v>
      </c>
      <c r="AJ57" s="17"/>
      <c r="AK57" s="17">
        <v>0.28095129466166502</v>
      </c>
      <c r="AL57" s="17">
        <v>0.34079904656890803</v>
      </c>
      <c r="AM57" s="17">
        <v>0.27475190283216999</v>
      </c>
      <c r="AN57" s="17">
        <v>0.33360509285991902</v>
      </c>
      <c r="AO57" s="17">
        <v>0.30144148914845897</v>
      </c>
      <c r="AP57" s="17"/>
      <c r="AQ57" s="17">
        <v>0.33709446590523101</v>
      </c>
      <c r="AR57" s="17">
        <v>0.29833466534902298</v>
      </c>
      <c r="AS57" s="17"/>
      <c r="AT57" s="17">
        <v>0.33156862010504101</v>
      </c>
      <c r="AU57" s="17">
        <v>0.29237582051747801</v>
      </c>
      <c r="AV57" s="17"/>
      <c r="AW57" s="17">
        <v>0.22234489922740699</v>
      </c>
      <c r="AX57" s="17">
        <v>0.29210961586400203</v>
      </c>
      <c r="AY57" s="17">
        <v>0.35110418396148002</v>
      </c>
      <c r="AZ57" s="17">
        <v>0.36395496178931602</v>
      </c>
      <c r="BA57" s="17">
        <v>0.239589855963001</v>
      </c>
      <c r="BB57" s="17"/>
      <c r="BC57" s="17">
        <v>0.27371303915558198</v>
      </c>
      <c r="BD57" s="17"/>
      <c r="BE57" s="17">
        <v>0.29660809048381198</v>
      </c>
      <c r="BF57" s="17">
        <v>0.349017589161074</v>
      </c>
      <c r="BG57" s="17">
        <v>0.37811143033794098</v>
      </c>
      <c r="BH57" s="17">
        <v>0.24132278670774801</v>
      </c>
      <c r="BI57" s="17"/>
      <c r="BJ57" s="17">
        <v>0.29685777995955298</v>
      </c>
      <c r="BK57" s="17"/>
      <c r="BL57" s="17">
        <v>0.32747381975137602</v>
      </c>
      <c r="BM57" s="17"/>
      <c r="BN57" s="17">
        <v>0.32851488753154601</v>
      </c>
      <c r="BO57" s="17"/>
      <c r="BP57" s="17">
        <v>0.26646498283439002</v>
      </c>
      <c r="BQ57" s="17">
        <v>0.54483506294448603</v>
      </c>
    </row>
    <row r="58" spans="2:69" x14ac:dyDescent="0.35">
      <c r="B58" t="s">
        <v>110</v>
      </c>
      <c r="C58" s="17">
        <v>2.9988127829497599E-2</v>
      </c>
      <c r="D58" s="17">
        <v>4.4770248906761297E-2</v>
      </c>
      <c r="E58" s="17">
        <v>1.74320234195585E-2</v>
      </c>
      <c r="F58" s="17"/>
      <c r="G58" s="17">
        <v>2.98428484935543E-2</v>
      </c>
      <c r="H58" s="17">
        <v>3.44460284279548E-2</v>
      </c>
      <c r="I58" s="17">
        <v>1.3337991944980299E-2</v>
      </c>
      <c r="J58" s="17">
        <v>3.6852985849873898E-2</v>
      </c>
      <c r="K58" s="17">
        <v>4.2812026462933903E-2</v>
      </c>
      <c r="L58" s="17"/>
      <c r="M58" s="17">
        <v>4.5930646081361E-2</v>
      </c>
      <c r="N58" s="17">
        <v>4.6548392826241597E-2</v>
      </c>
      <c r="O58" s="17">
        <v>1.3864501566464399E-2</v>
      </c>
      <c r="P58" s="17">
        <v>1.11500038761093E-2</v>
      </c>
      <c r="Q58" s="17">
        <v>1.7185261433958401E-2</v>
      </c>
      <c r="R58" s="17"/>
      <c r="S58" s="17">
        <v>1.32628191402885E-2</v>
      </c>
      <c r="T58" s="17">
        <v>3.2204327794777401E-2</v>
      </c>
      <c r="U58" s="17">
        <v>4.2130699407905798E-3</v>
      </c>
      <c r="V58" s="17">
        <v>5.8886801772901301E-2</v>
      </c>
      <c r="W58" s="17"/>
      <c r="X58" s="17">
        <v>3.1095616576455699E-2</v>
      </c>
      <c r="Y58" s="17">
        <v>4.1302617884102798E-2</v>
      </c>
      <c r="Z58" s="17">
        <v>8.1684774468365005E-3</v>
      </c>
      <c r="AA58" s="17"/>
      <c r="AB58" s="17">
        <v>3.1154959988630701E-2</v>
      </c>
      <c r="AC58" s="17">
        <v>2.7589491996004301E-2</v>
      </c>
      <c r="AD58" s="17"/>
      <c r="AE58" s="17">
        <v>2.8427228546880401E-2</v>
      </c>
      <c r="AF58" s="17">
        <v>3.03314552857906E-2</v>
      </c>
      <c r="AG58" s="17"/>
      <c r="AH58" s="17">
        <v>3.7460989923389199E-2</v>
      </c>
      <c r="AI58" s="17">
        <v>4.9406180227956203E-3</v>
      </c>
      <c r="AJ58" s="17"/>
      <c r="AK58" s="17">
        <v>1.07535830656896E-2</v>
      </c>
      <c r="AL58" s="17">
        <v>2.5640222147010901E-2</v>
      </c>
      <c r="AM58" s="17">
        <v>2.32193277868788E-2</v>
      </c>
      <c r="AN58" s="17">
        <v>3.9537750849387203E-2</v>
      </c>
      <c r="AO58" s="17">
        <v>8.1897559231739206E-2</v>
      </c>
      <c r="AP58" s="17"/>
      <c r="AQ58" s="17">
        <v>3.6587640004590603E-2</v>
      </c>
      <c r="AR58" s="17">
        <v>2.8182790603948599E-2</v>
      </c>
      <c r="AS58" s="17"/>
      <c r="AT58" s="17">
        <v>2.77253364884338E-2</v>
      </c>
      <c r="AU58" s="17">
        <v>3.1937461913020902E-2</v>
      </c>
      <c r="AV58" s="17"/>
      <c r="AW58" s="17">
        <v>4.15325870072005E-2</v>
      </c>
      <c r="AX58" s="17">
        <v>4.3379465968032799E-2</v>
      </c>
      <c r="AY58" s="17">
        <v>1.0802444791699501E-2</v>
      </c>
      <c r="AZ58" s="17">
        <v>2.25941852201435E-2</v>
      </c>
      <c r="BA58" s="17">
        <v>2.2997277132795601E-2</v>
      </c>
      <c r="BB58" s="17"/>
      <c r="BC58" s="17">
        <v>4.8340139274225299E-2</v>
      </c>
      <c r="BD58" s="17"/>
      <c r="BE58" s="17">
        <v>3.0135846105850801E-2</v>
      </c>
      <c r="BF58" s="17">
        <v>6.1154996767840098E-3</v>
      </c>
      <c r="BG58" s="17">
        <v>1.38859443199136E-2</v>
      </c>
      <c r="BH58" s="17">
        <v>6.3917779077626996E-2</v>
      </c>
      <c r="BI58" s="17"/>
      <c r="BJ58" s="17">
        <v>3.0166604945619999E-2</v>
      </c>
      <c r="BK58" s="17"/>
      <c r="BL58" s="17">
        <v>3.3411416511162098E-2</v>
      </c>
      <c r="BM58" s="17"/>
      <c r="BN58" s="17">
        <v>3.1074907500305098E-2</v>
      </c>
      <c r="BO58" s="17"/>
      <c r="BP58" s="17">
        <v>2.3629785864191399E-2</v>
      </c>
      <c r="BQ58" s="17">
        <v>7.00234648337347E-2</v>
      </c>
    </row>
    <row r="59" spans="2:69" x14ac:dyDescent="0.35">
      <c r="B59" t="s">
        <v>111</v>
      </c>
      <c r="C59" s="17">
        <v>2.6949434634234701E-2</v>
      </c>
      <c r="D59" s="17">
        <v>1.3287132593698099E-2</v>
      </c>
      <c r="E59" s="17">
        <v>3.8658026483995897E-2</v>
      </c>
      <c r="F59" s="17"/>
      <c r="G59" s="17">
        <v>3.1685203665123902E-2</v>
      </c>
      <c r="H59" s="17">
        <v>2.1667574009208102E-2</v>
      </c>
      <c r="I59" s="17">
        <v>3.3054393316483702E-2</v>
      </c>
      <c r="J59" s="17">
        <v>2.1236363735868902E-2</v>
      </c>
      <c r="K59" s="17">
        <v>2.2699948964243901E-2</v>
      </c>
      <c r="L59" s="17"/>
      <c r="M59" s="17">
        <v>4.7516123959419301E-2</v>
      </c>
      <c r="N59" s="17">
        <v>1.20749235763271E-2</v>
      </c>
      <c r="O59" s="17">
        <v>1.5623373198829499E-2</v>
      </c>
      <c r="P59" s="17">
        <v>3.84664202922066E-2</v>
      </c>
      <c r="Q59" s="17">
        <v>5.4962388320158102E-2</v>
      </c>
      <c r="R59" s="17"/>
      <c r="S59" s="17">
        <v>4.2016716502207702E-2</v>
      </c>
      <c r="T59" s="17">
        <v>3.9917000749184202E-2</v>
      </c>
      <c r="U59" s="17">
        <v>4.2130699407905798E-3</v>
      </c>
      <c r="V59" s="17">
        <v>2.1578320290672699E-2</v>
      </c>
      <c r="W59" s="17"/>
      <c r="X59" s="17">
        <v>1.88805690597693E-2</v>
      </c>
      <c r="Y59" s="17">
        <v>6.5169124690392904E-2</v>
      </c>
      <c r="Z59" s="17">
        <v>3.9717976577069297E-2</v>
      </c>
      <c r="AA59" s="17"/>
      <c r="AB59" s="17">
        <v>2.7468034697286699E-2</v>
      </c>
      <c r="AC59" s="17">
        <v>2.58833578341125E-2</v>
      </c>
      <c r="AD59" s="17"/>
      <c r="AE59" s="17">
        <v>1.1965224097386699E-2</v>
      </c>
      <c r="AF59" s="17">
        <v>3.0030314617485902E-2</v>
      </c>
      <c r="AG59" s="17"/>
      <c r="AH59" s="17">
        <v>2.68676213654312E-2</v>
      </c>
      <c r="AI59" s="17">
        <v>2.6126159492443599E-2</v>
      </c>
      <c r="AJ59" s="17"/>
      <c r="AK59" s="17">
        <v>1.8227912537839501E-2</v>
      </c>
      <c r="AL59" s="17">
        <v>3.1409341275600897E-2</v>
      </c>
      <c r="AM59" s="17">
        <v>2.97255418562982E-2</v>
      </c>
      <c r="AN59" s="17">
        <v>2.5793814905220501E-2</v>
      </c>
      <c r="AO59" s="17">
        <v>1.2160344598948099E-2</v>
      </c>
      <c r="AP59" s="17"/>
      <c r="AQ59" s="17">
        <v>4.9078706086553903E-2</v>
      </c>
      <c r="AR59" s="17">
        <v>2.0895836054944598E-2</v>
      </c>
      <c r="AS59" s="17"/>
      <c r="AT59" s="17">
        <v>3.6460466707314503E-2</v>
      </c>
      <c r="AU59" s="17">
        <v>2.1430681746594599E-2</v>
      </c>
      <c r="AV59" s="17"/>
      <c r="AW59" s="17">
        <v>5.5956964921822401E-2</v>
      </c>
      <c r="AX59" s="17">
        <v>2.9775276737587699E-2</v>
      </c>
      <c r="AY59" s="17">
        <v>1.0701995741266899E-2</v>
      </c>
      <c r="AZ59" s="17">
        <v>1.8047541506740001E-2</v>
      </c>
      <c r="BA59" s="17">
        <v>1.7535640406978199E-2</v>
      </c>
      <c r="BB59" s="17"/>
      <c r="BC59" s="17">
        <v>1.4800020369742799E-2</v>
      </c>
      <c r="BD59" s="17"/>
      <c r="BE59" s="17">
        <v>2.85835131380461E-2</v>
      </c>
      <c r="BF59" s="17">
        <v>0</v>
      </c>
      <c r="BG59" s="17">
        <v>1.6569817978009799E-2</v>
      </c>
      <c r="BH59" s="17">
        <v>2.10158078125838E-2</v>
      </c>
      <c r="BI59" s="17"/>
      <c r="BJ59" s="17">
        <v>2.9829386360067801E-2</v>
      </c>
      <c r="BK59" s="17"/>
      <c r="BL59" s="17">
        <v>2.88355348516042E-2</v>
      </c>
      <c r="BM59" s="17"/>
      <c r="BN59" s="17">
        <v>3.72345495916366E-2</v>
      </c>
      <c r="BO59" s="17"/>
      <c r="BP59" s="17">
        <v>2.3908513244558099E-2</v>
      </c>
      <c r="BQ59" s="17">
        <v>6.9675889652082903E-3</v>
      </c>
    </row>
    <row r="60" spans="2:69" x14ac:dyDescent="0.35"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</row>
    <row r="61" spans="2:69" x14ac:dyDescent="0.35">
      <c r="B61" s="6" t="s">
        <v>117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</row>
    <row r="62" spans="2:69" x14ac:dyDescent="0.35">
      <c r="B62" s="24" t="s">
        <v>97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</row>
    <row r="63" spans="2:69" x14ac:dyDescent="0.35">
      <c r="B63" t="s">
        <v>107</v>
      </c>
      <c r="C63" s="17">
        <v>0.672961436503974</v>
      </c>
      <c r="D63" s="17">
        <v>0.66462061619585999</v>
      </c>
      <c r="E63" s="17">
        <v>0.67945808192577795</v>
      </c>
      <c r="F63" s="17"/>
      <c r="G63" s="17">
        <v>0.62696822880579295</v>
      </c>
      <c r="H63" s="17">
        <v>0.73531669171999003</v>
      </c>
      <c r="I63" s="17">
        <v>0.72173688578399997</v>
      </c>
      <c r="J63" s="17">
        <v>0.678628891022099</v>
      </c>
      <c r="K63" s="17">
        <v>0.56518131775081804</v>
      </c>
      <c r="L63" s="17"/>
      <c r="M63" s="17">
        <v>0.53761553005029805</v>
      </c>
      <c r="N63" s="17">
        <v>0.67971637282083197</v>
      </c>
      <c r="O63" s="17">
        <v>0.68647897545460002</v>
      </c>
      <c r="P63" s="17">
        <v>0.73944843744748601</v>
      </c>
      <c r="Q63" s="17">
        <v>0.65809076052391202</v>
      </c>
      <c r="R63" s="17"/>
      <c r="S63" s="17">
        <v>0.74836477981407601</v>
      </c>
      <c r="T63" s="17">
        <v>0.73513821390255896</v>
      </c>
      <c r="U63" s="17">
        <v>0.64135668470004203</v>
      </c>
      <c r="V63" s="17">
        <v>0.56795907195048201</v>
      </c>
      <c r="W63" s="17"/>
      <c r="X63" s="17">
        <v>0.67220991429113397</v>
      </c>
      <c r="Y63" s="17">
        <v>0.72815382413341301</v>
      </c>
      <c r="Z63" s="17">
        <v>0.61158434981700505</v>
      </c>
      <c r="AA63" s="17"/>
      <c r="AB63" s="17">
        <v>0.76665725122621897</v>
      </c>
      <c r="AC63" s="17">
        <v>0.48035263935862399</v>
      </c>
      <c r="AD63" s="17"/>
      <c r="AE63" s="17">
        <v>0.67893393037271499</v>
      </c>
      <c r="AF63" s="17">
        <v>0.67147285449352301</v>
      </c>
      <c r="AG63" s="17"/>
      <c r="AH63" s="17">
        <v>0.69593004618170595</v>
      </c>
      <c r="AI63" s="17">
        <v>0.67747526406179703</v>
      </c>
      <c r="AJ63" s="17"/>
      <c r="AK63" s="17">
        <v>0.50912591580225797</v>
      </c>
      <c r="AL63" s="17">
        <v>0.67736179388138495</v>
      </c>
      <c r="AM63" s="17">
        <v>0.68723967648503503</v>
      </c>
      <c r="AN63" s="17">
        <v>0.72135163049365103</v>
      </c>
      <c r="AO63" s="17">
        <v>0.707981081760096</v>
      </c>
      <c r="AP63" s="17"/>
      <c r="AQ63" s="17">
        <v>0.639035644518537</v>
      </c>
      <c r="AR63" s="17">
        <v>0.68224204597215499</v>
      </c>
      <c r="AS63" s="17"/>
      <c r="AT63" s="17">
        <v>0.61703388660204905</v>
      </c>
      <c r="AU63" s="17">
        <v>0.70256019252673296</v>
      </c>
      <c r="AV63" s="17"/>
      <c r="AW63" s="17">
        <v>0.75437581015745603</v>
      </c>
      <c r="AX63" s="17">
        <v>0.80365636742558699</v>
      </c>
      <c r="AY63" s="17">
        <v>0.42011570504217699</v>
      </c>
      <c r="AZ63" s="17">
        <v>0.51270620206794704</v>
      </c>
      <c r="BA63" s="17">
        <v>0.94966645816475104</v>
      </c>
      <c r="BB63" s="17"/>
      <c r="BC63" s="17">
        <v>0.91029912650892197</v>
      </c>
      <c r="BD63" s="17"/>
      <c r="BE63" s="17">
        <v>0.77815396826392202</v>
      </c>
      <c r="BF63" s="17">
        <v>0.288386117337804</v>
      </c>
      <c r="BG63" s="17">
        <v>0.53874741221015099</v>
      </c>
      <c r="BH63" s="17">
        <v>0.93633895809767398</v>
      </c>
      <c r="BI63" s="17"/>
      <c r="BJ63" s="17">
        <v>0.67947480312714004</v>
      </c>
      <c r="BK63" s="17"/>
      <c r="BL63" s="17">
        <v>0.65595960131586595</v>
      </c>
      <c r="BM63" s="17"/>
      <c r="BN63" s="17">
        <v>0.610227577268731</v>
      </c>
      <c r="BO63" s="17"/>
      <c r="BP63" s="17">
        <v>0.69472661140827396</v>
      </c>
      <c r="BQ63" s="17">
        <v>0.53536450440744998</v>
      </c>
    </row>
    <row r="64" spans="2:69" x14ac:dyDescent="0.35">
      <c r="B64" t="s">
        <v>108</v>
      </c>
      <c r="C64" s="17">
        <v>0.233719949013416</v>
      </c>
      <c r="D64" s="17">
        <v>0.21864364505786901</v>
      </c>
      <c r="E64" s="17">
        <v>0.24702719456255201</v>
      </c>
      <c r="F64" s="17"/>
      <c r="G64" s="17">
        <v>0.250470695062191</v>
      </c>
      <c r="H64" s="17">
        <v>0.16648966644851501</v>
      </c>
      <c r="I64" s="17">
        <v>0.19840206060489701</v>
      </c>
      <c r="J64" s="17">
        <v>0.27012325236733398</v>
      </c>
      <c r="K64" s="17">
        <v>0.34309864702312398</v>
      </c>
      <c r="L64" s="17"/>
      <c r="M64" s="17">
        <v>0.29964837923973697</v>
      </c>
      <c r="N64" s="17">
        <v>0.22376786232489099</v>
      </c>
      <c r="O64" s="17">
        <v>0.26434515578303502</v>
      </c>
      <c r="P64" s="17">
        <v>0.192068239843323</v>
      </c>
      <c r="Q64" s="17">
        <v>0.220195404097704</v>
      </c>
      <c r="R64" s="17"/>
      <c r="S64" s="17">
        <v>0.207213965769669</v>
      </c>
      <c r="T64" s="17">
        <v>0.18054071420484299</v>
      </c>
      <c r="U64" s="17">
        <v>0.26945590605651198</v>
      </c>
      <c r="V64" s="17">
        <v>0.28847866658194599</v>
      </c>
      <c r="W64" s="17"/>
      <c r="X64" s="17">
        <v>0.22783813712140299</v>
      </c>
      <c r="Y64" s="17">
        <v>0.18947689487045999</v>
      </c>
      <c r="Z64" s="17">
        <v>0.33039946871481701</v>
      </c>
      <c r="AA64" s="17"/>
      <c r="AB64" s="17">
        <v>0.17052246270596499</v>
      </c>
      <c r="AC64" s="17">
        <v>0.36363388227043603</v>
      </c>
      <c r="AD64" s="17"/>
      <c r="AE64" s="17">
        <v>0.252649036450799</v>
      </c>
      <c r="AF64" s="17">
        <v>0.23004857158440101</v>
      </c>
      <c r="AG64" s="17"/>
      <c r="AH64" s="17">
        <v>0.21494348556868501</v>
      </c>
      <c r="AI64" s="17">
        <v>0.20532616234418199</v>
      </c>
      <c r="AJ64" s="17"/>
      <c r="AK64" s="17">
        <v>0.39219587256941302</v>
      </c>
      <c r="AL64" s="17">
        <v>0.22822140181558401</v>
      </c>
      <c r="AM64" s="17">
        <v>0.23753987652165601</v>
      </c>
      <c r="AN64" s="17">
        <v>0.180919603363491</v>
      </c>
      <c r="AO64" s="17">
        <v>0.137611127817515</v>
      </c>
      <c r="AP64" s="17"/>
      <c r="AQ64" s="17">
        <v>0.261390670103963</v>
      </c>
      <c r="AR64" s="17">
        <v>0.22615045273593701</v>
      </c>
      <c r="AS64" s="17"/>
      <c r="AT64" s="17">
        <v>0.26495748525512602</v>
      </c>
      <c r="AU64" s="17">
        <v>0.21737920842796099</v>
      </c>
      <c r="AV64" s="17"/>
      <c r="AW64" s="17">
        <v>0.20503515395182001</v>
      </c>
      <c r="AX64" s="17">
        <v>0.156844525822248</v>
      </c>
      <c r="AY64" s="17">
        <v>0.405651528745124</v>
      </c>
      <c r="AZ64" s="17">
        <v>0.312144754487368</v>
      </c>
      <c r="BA64" s="17">
        <v>5.0333541835248699E-2</v>
      </c>
      <c r="BB64" s="17"/>
      <c r="BC64" s="17">
        <v>8.9700873491078401E-2</v>
      </c>
      <c r="BD64" s="17"/>
      <c r="BE64" s="17">
        <v>0.17812920965811599</v>
      </c>
      <c r="BF64" s="17">
        <v>0.50024708830540798</v>
      </c>
      <c r="BG64" s="17">
        <v>0.29460732264877898</v>
      </c>
      <c r="BH64" s="17">
        <v>5.83779236337897E-2</v>
      </c>
      <c r="BI64" s="17"/>
      <c r="BJ64" s="17">
        <v>0.22512448851601899</v>
      </c>
      <c r="BK64" s="17"/>
      <c r="BL64" s="17">
        <v>0.229063713382474</v>
      </c>
      <c r="BM64" s="17"/>
      <c r="BN64" s="17">
        <v>0.27563749087835598</v>
      </c>
      <c r="BO64" s="17"/>
      <c r="BP64" s="17">
        <v>0.225845612840922</v>
      </c>
      <c r="BQ64" s="17">
        <v>0.28507022309410401</v>
      </c>
    </row>
    <row r="65" spans="2:69" x14ac:dyDescent="0.35">
      <c r="B65" t="s">
        <v>109</v>
      </c>
      <c r="C65" s="17">
        <v>7.9035680182620999E-2</v>
      </c>
      <c r="D65" s="17">
        <v>0.10287248982177299</v>
      </c>
      <c r="E65" s="17">
        <v>5.88466010665495E-2</v>
      </c>
      <c r="F65" s="17"/>
      <c r="G65" s="17">
        <v>0.106010491565303</v>
      </c>
      <c r="H65" s="17">
        <v>8.1752958343934701E-2</v>
      </c>
      <c r="I65" s="17">
        <v>7.1394004432376298E-2</v>
      </c>
      <c r="J65" s="17">
        <v>3.2174520867880599E-2</v>
      </c>
      <c r="K65" s="17">
        <v>8.1401744374675303E-2</v>
      </c>
      <c r="L65" s="17"/>
      <c r="M65" s="17">
        <v>0.13055464838424499</v>
      </c>
      <c r="N65" s="17">
        <v>8.9206919436987706E-2</v>
      </c>
      <c r="O65" s="17">
        <v>4.9175868762365398E-2</v>
      </c>
      <c r="P65" s="17">
        <v>4.4030312237860497E-2</v>
      </c>
      <c r="Q65" s="17">
        <v>9.1977240812082403E-2</v>
      </c>
      <c r="R65" s="17"/>
      <c r="S65" s="17">
        <v>2.3999005798311299E-2</v>
      </c>
      <c r="T65" s="17">
        <v>7.33395317430314E-2</v>
      </c>
      <c r="U65" s="17">
        <v>8.9187409243446106E-2</v>
      </c>
      <c r="V65" s="17">
        <v>0.129857555378213</v>
      </c>
      <c r="W65" s="17"/>
      <c r="X65" s="17">
        <v>8.4846930801027398E-2</v>
      </c>
      <c r="Y65" s="17">
        <v>7.6656251991532906E-2</v>
      </c>
      <c r="Z65" s="17">
        <v>3.9368022514417997E-2</v>
      </c>
      <c r="AA65" s="17"/>
      <c r="AB65" s="17">
        <v>5.2073991915131297E-2</v>
      </c>
      <c r="AC65" s="17">
        <v>0.13446033667985699</v>
      </c>
      <c r="AD65" s="17"/>
      <c r="AE65" s="17">
        <v>4.9282269521208399E-2</v>
      </c>
      <c r="AF65" s="17">
        <v>8.5174260203693994E-2</v>
      </c>
      <c r="AG65" s="17"/>
      <c r="AH65" s="17">
        <v>8.0264070090951101E-2</v>
      </c>
      <c r="AI65" s="17">
        <v>7.8318377603502395E-2</v>
      </c>
      <c r="AJ65" s="17"/>
      <c r="AK65" s="17">
        <v>8.1403380478068194E-2</v>
      </c>
      <c r="AL65" s="17">
        <v>7.2967717438299398E-2</v>
      </c>
      <c r="AM65" s="17">
        <v>6.9956541155673096E-2</v>
      </c>
      <c r="AN65" s="17">
        <v>9.2682565861460897E-2</v>
      </c>
      <c r="AO65" s="17">
        <v>0.109844187433249</v>
      </c>
      <c r="AP65" s="17"/>
      <c r="AQ65" s="17">
        <v>8.8170775845419103E-2</v>
      </c>
      <c r="AR65" s="17">
        <v>7.6536718468262405E-2</v>
      </c>
      <c r="AS65" s="17"/>
      <c r="AT65" s="17">
        <v>9.9579949753846195E-2</v>
      </c>
      <c r="AU65" s="17">
        <v>6.8768494681458098E-2</v>
      </c>
      <c r="AV65" s="17"/>
      <c r="AW65" s="17">
        <v>4.0589035890723699E-2</v>
      </c>
      <c r="AX65" s="17">
        <v>3.2980877589411102E-2</v>
      </c>
      <c r="AY65" s="17">
        <v>0.14018440883851799</v>
      </c>
      <c r="AZ65" s="17">
        <v>0.16814926942269701</v>
      </c>
      <c r="BA65" s="17">
        <v>0</v>
      </c>
      <c r="BB65" s="17"/>
      <c r="BC65" s="17">
        <v>0</v>
      </c>
      <c r="BD65" s="17"/>
      <c r="BE65" s="17">
        <v>3.6172093564391203E-2</v>
      </c>
      <c r="BF65" s="17">
        <v>0.178847325793169</v>
      </c>
      <c r="BG65" s="17">
        <v>0.152384161582377</v>
      </c>
      <c r="BH65" s="17">
        <v>0</v>
      </c>
      <c r="BI65" s="17"/>
      <c r="BJ65" s="17">
        <v>8.1367451872617305E-2</v>
      </c>
      <c r="BK65" s="17"/>
      <c r="BL65" s="17">
        <v>0.10264471926881601</v>
      </c>
      <c r="BM65" s="17"/>
      <c r="BN65" s="17">
        <v>0.107874891144457</v>
      </c>
      <c r="BO65" s="17"/>
      <c r="BP65" s="17">
        <v>6.5938896507758596E-2</v>
      </c>
      <c r="BQ65" s="17">
        <v>0.15880277258686201</v>
      </c>
    </row>
    <row r="66" spans="2:69" x14ac:dyDescent="0.35">
      <c r="B66" t="s">
        <v>110</v>
      </c>
      <c r="C66" s="17">
        <v>1.1229402053366601E-2</v>
      </c>
      <c r="D66" s="17">
        <v>1.1938668659507601E-2</v>
      </c>
      <c r="E66" s="17">
        <v>1.06455107155073E-2</v>
      </c>
      <c r="F66" s="17"/>
      <c r="G66" s="17">
        <v>1.25785089899156E-2</v>
      </c>
      <c r="H66" s="17">
        <v>1.1864067097001199E-2</v>
      </c>
      <c r="I66" s="17">
        <v>4.4459973149934403E-3</v>
      </c>
      <c r="J66" s="17">
        <v>1.90733357426855E-2</v>
      </c>
      <c r="K66" s="17">
        <v>1.03182908513828E-2</v>
      </c>
      <c r="L66" s="17"/>
      <c r="M66" s="17">
        <v>2.0288885384675499E-2</v>
      </c>
      <c r="N66" s="17">
        <v>7.3088454172891499E-3</v>
      </c>
      <c r="O66" s="17">
        <v>0</v>
      </c>
      <c r="P66" s="17">
        <v>2.4453010471330201E-2</v>
      </c>
      <c r="Q66" s="17">
        <v>1.8056433046871899E-2</v>
      </c>
      <c r="R66" s="17"/>
      <c r="S66" s="17">
        <v>1.6122516281796999E-2</v>
      </c>
      <c r="T66" s="17">
        <v>6.0981387247627901E-3</v>
      </c>
      <c r="U66" s="17">
        <v>0</v>
      </c>
      <c r="V66" s="17">
        <v>1.37047060893587E-2</v>
      </c>
      <c r="W66" s="17"/>
      <c r="X66" s="17">
        <v>1.36759338011489E-2</v>
      </c>
      <c r="Y66" s="17">
        <v>5.7130290045948303E-3</v>
      </c>
      <c r="Z66" s="17">
        <v>0</v>
      </c>
      <c r="AA66" s="17"/>
      <c r="AB66" s="17">
        <v>6.20735108439582E-3</v>
      </c>
      <c r="AC66" s="17">
        <v>2.15531416910823E-2</v>
      </c>
      <c r="AD66" s="17"/>
      <c r="AE66" s="17">
        <v>1.9134763655277501E-2</v>
      </c>
      <c r="AF66" s="17">
        <v>9.6249583531117094E-3</v>
      </c>
      <c r="AG66" s="17"/>
      <c r="AH66" s="17">
        <v>8.8623981586582294E-3</v>
      </c>
      <c r="AI66" s="17">
        <v>1.6815633537120001E-2</v>
      </c>
      <c r="AJ66" s="17"/>
      <c r="AK66" s="17">
        <v>7.1489957873888503E-3</v>
      </c>
      <c r="AL66" s="17">
        <v>1.8397952694434401E-2</v>
      </c>
      <c r="AM66" s="17">
        <v>2.1784085952068302E-3</v>
      </c>
      <c r="AN66" s="17">
        <v>5.0462002813964901E-3</v>
      </c>
      <c r="AO66" s="17">
        <v>4.4563602989140298E-2</v>
      </c>
      <c r="AP66" s="17"/>
      <c r="AQ66" s="17">
        <v>7.2818567740152102E-3</v>
      </c>
      <c r="AR66" s="17">
        <v>1.23092773916151E-2</v>
      </c>
      <c r="AS66" s="17"/>
      <c r="AT66" s="17">
        <v>1.2206552583132101E-2</v>
      </c>
      <c r="AU66" s="17">
        <v>9.6442875128821999E-3</v>
      </c>
      <c r="AV66" s="17"/>
      <c r="AW66" s="17">
        <v>0</v>
      </c>
      <c r="AX66" s="17">
        <v>6.5182291627537796E-3</v>
      </c>
      <c r="AY66" s="17">
        <v>2.3889768020854098E-2</v>
      </c>
      <c r="AZ66" s="17">
        <v>6.9997740219878103E-3</v>
      </c>
      <c r="BA66" s="17">
        <v>0</v>
      </c>
      <c r="BB66" s="17"/>
      <c r="BC66" s="17">
        <v>0</v>
      </c>
      <c r="BD66" s="17"/>
      <c r="BE66" s="17">
        <v>7.5447285135709797E-3</v>
      </c>
      <c r="BF66" s="17">
        <v>3.2519468563619397E-2</v>
      </c>
      <c r="BG66" s="17">
        <v>1.4261103558693301E-2</v>
      </c>
      <c r="BH66" s="17">
        <v>5.2831182685360604E-3</v>
      </c>
      <c r="BI66" s="17"/>
      <c r="BJ66" s="17">
        <v>1.0514692808818501E-2</v>
      </c>
      <c r="BK66" s="17"/>
      <c r="BL66" s="17">
        <v>8.4585305301410497E-3</v>
      </c>
      <c r="BM66" s="17"/>
      <c r="BN66" s="17">
        <v>6.2600407084556497E-3</v>
      </c>
      <c r="BO66" s="17"/>
      <c r="BP66" s="17">
        <v>9.8172785023747794E-3</v>
      </c>
      <c r="BQ66" s="17">
        <v>2.0762499911583899E-2</v>
      </c>
    </row>
    <row r="67" spans="2:69" x14ac:dyDescent="0.35">
      <c r="B67" t="s">
        <v>111</v>
      </c>
      <c r="C67" s="17">
        <v>3.0535322466219601E-3</v>
      </c>
      <c r="D67" s="17">
        <v>1.9245802649908001E-3</v>
      </c>
      <c r="E67" s="17">
        <v>4.0226117296134596E-3</v>
      </c>
      <c r="F67" s="17"/>
      <c r="G67" s="17">
        <v>3.9720755767971398E-3</v>
      </c>
      <c r="H67" s="17">
        <v>4.5766163905598496E-3</v>
      </c>
      <c r="I67" s="17">
        <v>4.0210518637332701E-3</v>
      </c>
      <c r="J67" s="17">
        <v>0</v>
      </c>
      <c r="K67" s="17">
        <v>0</v>
      </c>
      <c r="L67" s="17"/>
      <c r="M67" s="17">
        <v>1.1892556941044E-2</v>
      </c>
      <c r="N67" s="17">
        <v>0</v>
      </c>
      <c r="O67" s="17">
        <v>0</v>
      </c>
      <c r="P67" s="17">
        <v>0</v>
      </c>
      <c r="Q67" s="17">
        <v>1.168016151943E-2</v>
      </c>
      <c r="R67" s="17"/>
      <c r="S67" s="17">
        <v>4.2997323361462503E-3</v>
      </c>
      <c r="T67" s="17">
        <v>4.8834014248040399E-3</v>
      </c>
      <c r="U67" s="17">
        <v>0</v>
      </c>
      <c r="V67" s="17">
        <v>0</v>
      </c>
      <c r="W67" s="17"/>
      <c r="X67" s="17">
        <v>1.4290839852864399E-3</v>
      </c>
      <c r="Y67" s="17">
        <v>0</v>
      </c>
      <c r="Z67" s="17">
        <v>1.86481589537595E-2</v>
      </c>
      <c r="AA67" s="17"/>
      <c r="AB67" s="17">
        <v>4.5389430682885703E-3</v>
      </c>
      <c r="AC67" s="17">
        <v>0</v>
      </c>
      <c r="AD67" s="17"/>
      <c r="AE67" s="17">
        <v>0</v>
      </c>
      <c r="AF67" s="17">
        <v>3.6793553652697498E-3</v>
      </c>
      <c r="AG67" s="17"/>
      <c r="AH67" s="17">
        <v>0</v>
      </c>
      <c r="AI67" s="17">
        <v>2.20645624533976E-2</v>
      </c>
      <c r="AJ67" s="17"/>
      <c r="AK67" s="17">
        <v>1.01258353628713E-2</v>
      </c>
      <c r="AL67" s="17">
        <v>3.05113417029668E-3</v>
      </c>
      <c r="AM67" s="17">
        <v>3.0854972424294701E-3</v>
      </c>
      <c r="AN67" s="17">
        <v>0</v>
      </c>
      <c r="AO67" s="17">
        <v>0</v>
      </c>
      <c r="AP67" s="17"/>
      <c r="AQ67" s="17">
        <v>4.12105275806558E-3</v>
      </c>
      <c r="AR67" s="17">
        <v>2.7615054320310499E-3</v>
      </c>
      <c r="AS67" s="17"/>
      <c r="AT67" s="17">
        <v>6.2221258058464297E-3</v>
      </c>
      <c r="AU67" s="17">
        <v>1.6478168509652599E-3</v>
      </c>
      <c r="AV67" s="17"/>
      <c r="AW67" s="17">
        <v>0</v>
      </c>
      <c r="AX67" s="17">
        <v>0</v>
      </c>
      <c r="AY67" s="17">
        <v>1.0158589353326501E-2</v>
      </c>
      <c r="AZ67" s="17">
        <v>0</v>
      </c>
      <c r="BA67" s="17">
        <v>0</v>
      </c>
      <c r="BB67" s="17"/>
      <c r="BC67" s="17">
        <v>0</v>
      </c>
      <c r="BD67" s="17"/>
      <c r="BE67" s="17">
        <v>0</v>
      </c>
      <c r="BF67" s="17">
        <v>0</v>
      </c>
      <c r="BG67" s="17">
        <v>0</v>
      </c>
      <c r="BH67" s="17">
        <v>0</v>
      </c>
      <c r="BI67" s="17"/>
      <c r="BJ67" s="17">
        <v>3.51856367540579E-3</v>
      </c>
      <c r="BK67" s="17"/>
      <c r="BL67" s="17">
        <v>3.8734355027039802E-3</v>
      </c>
      <c r="BM67" s="17"/>
      <c r="BN67" s="17">
        <v>0</v>
      </c>
      <c r="BO67" s="17"/>
      <c r="BP67" s="17">
        <v>3.67160074067064E-3</v>
      </c>
      <c r="BQ67" s="17">
        <v>0</v>
      </c>
    </row>
    <row r="68" spans="2:69" x14ac:dyDescent="0.35"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</row>
    <row r="69" spans="2:69" x14ac:dyDescent="0.35">
      <c r="B69" s="6" t="s">
        <v>118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</row>
    <row r="70" spans="2:69" x14ac:dyDescent="0.35">
      <c r="B70" s="24" t="s">
        <v>97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</row>
    <row r="71" spans="2:69" x14ac:dyDescent="0.35">
      <c r="B71" t="s">
        <v>107</v>
      </c>
      <c r="C71" s="17">
        <v>0.37522897841029401</v>
      </c>
      <c r="D71" s="17">
        <v>0.35847726974316102</v>
      </c>
      <c r="E71" s="17">
        <v>0.39023415239741099</v>
      </c>
      <c r="F71" s="17"/>
      <c r="G71" s="17">
        <v>0.36127788737822802</v>
      </c>
      <c r="H71" s="17">
        <v>0.38172322979116802</v>
      </c>
      <c r="I71" s="17">
        <v>0.372232435641769</v>
      </c>
      <c r="J71" s="17">
        <v>0.36871112015633301</v>
      </c>
      <c r="K71" s="17">
        <v>0.40411056794792</v>
      </c>
      <c r="L71" s="17"/>
      <c r="M71" s="17">
        <v>0.49942671604549399</v>
      </c>
      <c r="N71" s="17">
        <v>0.39730304008078599</v>
      </c>
      <c r="O71" s="17">
        <v>0.26598940188848702</v>
      </c>
      <c r="P71" s="17">
        <v>0.339557943938397</v>
      </c>
      <c r="Q71" s="17">
        <v>0.41618396323836598</v>
      </c>
      <c r="R71" s="17"/>
      <c r="S71" s="17">
        <v>0.37253124079621802</v>
      </c>
      <c r="T71" s="17">
        <v>0.339709150533899</v>
      </c>
      <c r="U71" s="17">
        <v>0.42915201008618498</v>
      </c>
      <c r="V71" s="17">
        <v>0.36074140572186902</v>
      </c>
      <c r="W71" s="17"/>
      <c r="X71" s="17">
        <v>0.35080620861499101</v>
      </c>
      <c r="Y71" s="17">
        <v>0.41813396763323202</v>
      </c>
      <c r="Z71" s="17">
        <v>0.50206609458461404</v>
      </c>
      <c r="AA71" s="17"/>
      <c r="AB71" s="17">
        <v>0.367277444836622</v>
      </c>
      <c r="AC71" s="17">
        <v>0.39157480262481298</v>
      </c>
      <c r="AD71" s="17"/>
      <c r="AE71" s="17">
        <v>0.417689176959192</v>
      </c>
      <c r="AF71" s="17">
        <v>0.36604698997256202</v>
      </c>
      <c r="AG71" s="17"/>
      <c r="AH71" s="17">
        <v>0.33539120193878302</v>
      </c>
      <c r="AI71" s="17">
        <v>0.59747975659196695</v>
      </c>
      <c r="AJ71" s="17"/>
      <c r="AK71" s="17">
        <v>0.40606645016009901</v>
      </c>
      <c r="AL71" s="17">
        <v>0.375678842680568</v>
      </c>
      <c r="AM71" s="17">
        <v>0.361925399570314</v>
      </c>
      <c r="AN71" s="17">
        <v>0.39910907015191399</v>
      </c>
      <c r="AO71" s="17">
        <v>0.34071672948023002</v>
      </c>
      <c r="AP71" s="17"/>
      <c r="AQ71" s="17">
        <v>0.33055360293446101</v>
      </c>
      <c r="AR71" s="17">
        <v>0.38745020268749097</v>
      </c>
      <c r="AS71" s="17"/>
      <c r="AT71" s="17">
        <v>0.344646003598998</v>
      </c>
      <c r="AU71" s="17">
        <v>0.390971458593941</v>
      </c>
      <c r="AV71" s="17"/>
      <c r="AW71" s="17">
        <v>0.40315566714897599</v>
      </c>
      <c r="AX71" s="17">
        <v>0.29895760474689798</v>
      </c>
      <c r="AY71" s="17">
        <v>0.43832638444635302</v>
      </c>
      <c r="AZ71" s="17">
        <v>0.42835392555167001</v>
      </c>
      <c r="BA71" s="17">
        <v>0.46900312137099098</v>
      </c>
      <c r="BB71" s="17"/>
      <c r="BC71" s="17">
        <v>0.36973055208462002</v>
      </c>
      <c r="BD71" s="17"/>
      <c r="BE71" s="17">
        <v>0.29914095567165599</v>
      </c>
      <c r="BF71" s="17">
        <v>0.38585315406118398</v>
      </c>
      <c r="BG71" s="17">
        <v>0.49213953810657401</v>
      </c>
      <c r="BH71" s="17">
        <v>0.403066945891077</v>
      </c>
      <c r="BI71" s="17"/>
      <c r="BJ71" s="17">
        <v>0.367547737703799</v>
      </c>
      <c r="BK71" s="17"/>
      <c r="BL71" s="17">
        <v>0.35655707860997998</v>
      </c>
      <c r="BM71" s="17"/>
      <c r="BN71" s="17">
        <v>0.37968967641274198</v>
      </c>
      <c r="BO71" s="17"/>
      <c r="BP71" s="17">
        <v>0.40558613107570302</v>
      </c>
      <c r="BQ71" s="17">
        <v>0.216617276209946</v>
      </c>
    </row>
    <row r="72" spans="2:69" x14ac:dyDescent="0.35">
      <c r="B72" t="s">
        <v>108</v>
      </c>
      <c r="C72" s="17">
        <v>0.465784007292672</v>
      </c>
      <c r="D72" s="17">
        <v>0.43538583678060899</v>
      </c>
      <c r="E72" s="17">
        <v>0.492604886457501</v>
      </c>
      <c r="F72" s="17"/>
      <c r="G72" s="17">
        <v>0.48473281229853898</v>
      </c>
      <c r="H72" s="17">
        <v>0.46187306881981399</v>
      </c>
      <c r="I72" s="17">
        <v>0.48721972531064001</v>
      </c>
      <c r="J72" s="17">
        <v>0.47364398855208401</v>
      </c>
      <c r="K72" s="17">
        <v>0.389354174742986</v>
      </c>
      <c r="L72" s="17"/>
      <c r="M72" s="17">
        <v>0.38423382157333802</v>
      </c>
      <c r="N72" s="17">
        <v>0.44245898529190902</v>
      </c>
      <c r="O72" s="17">
        <v>0.55897677345291397</v>
      </c>
      <c r="P72" s="17">
        <v>0.47032073594449703</v>
      </c>
      <c r="Q72" s="17">
        <v>0.44979891367459102</v>
      </c>
      <c r="R72" s="17"/>
      <c r="S72" s="17">
        <v>0.528635673172419</v>
      </c>
      <c r="T72" s="17">
        <v>0.48879284741971502</v>
      </c>
      <c r="U72" s="17">
        <v>0.38491579380751301</v>
      </c>
      <c r="V72" s="17">
        <v>0.47144457091284703</v>
      </c>
      <c r="W72" s="17"/>
      <c r="X72" s="17">
        <v>0.48617564863776003</v>
      </c>
      <c r="Y72" s="17">
        <v>0.439709748128297</v>
      </c>
      <c r="Z72" s="17">
        <v>0.34806870467010498</v>
      </c>
      <c r="AA72" s="17"/>
      <c r="AB72" s="17">
        <v>0.46731787149870402</v>
      </c>
      <c r="AC72" s="17">
        <v>0.46263087029734401</v>
      </c>
      <c r="AD72" s="17"/>
      <c r="AE72" s="17">
        <v>0.413018255227798</v>
      </c>
      <c r="AF72" s="17">
        <v>0.47693864986094198</v>
      </c>
      <c r="AG72" s="17"/>
      <c r="AH72" s="17">
        <v>0.49224197152294302</v>
      </c>
      <c r="AI72" s="17">
        <v>0.32713823250210899</v>
      </c>
      <c r="AJ72" s="17"/>
      <c r="AK72" s="17">
        <v>0.47923933284660702</v>
      </c>
      <c r="AL72" s="17">
        <v>0.45625525882343199</v>
      </c>
      <c r="AM72" s="17">
        <v>0.47214443795532002</v>
      </c>
      <c r="AN72" s="17">
        <v>0.46280619261224698</v>
      </c>
      <c r="AO72" s="17">
        <v>0.46050238422445</v>
      </c>
      <c r="AP72" s="17"/>
      <c r="AQ72" s="17">
        <v>0.50750901144156402</v>
      </c>
      <c r="AR72" s="17">
        <v>0.45436987527387301</v>
      </c>
      <c r="AS72" s="17"/>
      <c r="AT72" s="17">
        <v>0.48605841701996599</v>
      </c>
      <c r="AU72" s="17">
        <v>0.45136903751291901</v>
      </c>
      <c r="AV72" s="17"/>
      <c r="AW72" s="17">
        <v>0.47671146265672398</v>
      </c>
      <c r="AX72" s="17">
        <v>0.493653943906043</v>
      </c>
      <c r="AY72" s="17">
        <v>0.46276286042432802</v>
      </c>
      <c r="AZ72" s="17">
        <v>0.44794676817003198</v>
      </c>
      <c r="BA72" s="17">
        <v>0.36112732425240202</v>
      </c>
      <c r="BB72" s="17"/>
      <c r="BC72" s="17">
        <v>0.42393542972624998</v>
      </c>
      <c r="BD72" s="17"/>
      <c r="BE72" s="17">
        <v>0.49266695540684002</v>
      </c>
      <c r="BF72" s="17">
        <v>0.55468231007939495</v>
      </c>
      <c r="BG72" s="17">
        <v>0.384245955795741</v>
      </c>
      <c r="BH72" s="17">
        <v>0.41828464509413799</v>
      </c>
      <c r="BI72" s="17"/>
      <c r="BJ72" s="17">
        <v>0.47773695303228603</v>
      </c>
      <c r="BK72" s="17"/>
      <c r="BL72" s="17">
        <v>0.47369403099273699</v>
      </c>
      <c r="BM72" s="17"/>
      <c r="BN72" s="17">
        <v>0.45050323810611997</v>
      </c>
      <c r="BO72" s="17"/>
      <c r="BP72" s="17">
        <v>0.472367566749271</v>
      </c>
      <c r="BQ72" s="17">
        <v>0.46128875973515598</v>
      </c>
    </row>
    <row r="73" spans="2:69" x14ac:dyDescent="0.35">
      <c r="B73" t="s">
        <v>109</v>
      </c>
      <c r="C73" s="17">
        <v>0.126392144360954</v>
      </c>
      <c r="D73" s="17">
        <v>0.173516052963088</v>
      </c>
      <c r="E73" s="17">
        <v>8.4526434098509406E-2</v>
      </c>
      <c r="F73" s="17"/>
      <c r="G73" s="17">
        <v>0.113137373769712</v>
      </c>
      <c r="H73" s="17">
        <v>0.121933244319612</v>
      </c>
      <c r="I73" s="17">
        <v>0.12980453254760599</v>
      </c>
      <c r="J73" s="17">
        <v>9.9738313894694397E-2</v>
      </c>
      <c r="K73" s="17">
        <v>0.18468064032606499</v>
      </c>
      <c r="L73" s="17"/>
      <c r="M73" s="17">
        <v>5.3095631900125402E-2</v>
      </c>
      <c r="N73" s="17">
        <v>0.12913193590223901</v>
      </c>
      <c r="O73" s="17">
        <v>0.14609063467189701</v>
      </c>
      <c r="P73" s="17">
        <v>0.15305092273450299</v>
      </c>
      <c r="Q73" s="17">
        <v>0.113537247355654</v>
      </c>
      <c r="R73" s="17"/>
      <c r="S73" s="17">
        <v>5.8097874791093601E-2</v>
      </c>
      <c r="T73" s="17">
        <v>0.130962438094061</v>
      </c>
      <c r="U73" s="17">
        <v>0.18065285741374701</v>
      </c>
      <c r="V73" s="17">
        <v>0.14274221938699599</v>
      </c>
      <c r="W73" s="17"/>
      <c r="X73" s="17">
        <v>0.13201890006227601</v>
      </c>
      <c r="Y73" s="17">
        <v>9.5676749476651807E-2</v>
      </c>
      <c r="Z73" s="17">
        <v>0.122411744752473</v>
      </c>
      <c r="AA73" s="17"/>
      <c r="AB73" s="17">
        <v>0.125052470663818</v>
      </c>
      <c r="AC73" s="17">
        <v>0.12914608742807701</v>
      </c>
      <c r="AD73" s="17"/>
      <c r="AE73" s="17">
        <v>0.14274968206202099</v>
      </c>
      <c r="AF73" s="17">
        <v>0.123157264895472</v>
      </c>
      <c r="AG73" s="17"/>
      <c r="AH73" s="17">
        <v>0.13412097710419901</v>
      </c>
      <c r="AI73" s="17">
        <v>6.1843178619460003E-2</v>
      </c>
      <c r="AJ73" s="17"/>
      <c r="AK73" s="17">
        <v>0.10456838163042199</v>
      </c>
      <c r="AL73" s="17">
        <v>0.137791792133555</v>
      </c>
      <c r="AM73" s="17">
        <v>0.12702982419292599</v>
      </c>
      <c r="AN73" s="17">
        <v>9.5729159486196702E-2</v>
      </c>
      <c r="AO73" s="17">
        <v>0.17700630006085599</v>
      </c>
      <c r="AP73" s="17"/>
      <c r="AQ73" s="17">
        <v>0.12774017426793899</v>
      </c>
      <c r="AR73" s="17">
        <v>0.12602338247254999</v>
      </c>
      <c r="AS73" s="17"/>
      <c r="AT73" s="17">
        <v>0.129265631034124</v>
      </c>
      <c r="AU73" s="17">
        <v>0.127615728923517</v>
      </c>
      <c r="AV73" s="17"/>
      <c r="AW73" s="17">
        <v>7.9553619313756901E-2</v>
      </c>
      <c r="AX73" s="17">
        <v>0.168350848514732</v>
      </c>
      <c r="AY73" s="17">
        <v>7.8032594720664303E-2</v>
      </c>
      <c r="AZ73" s="17">
        <v>0.102277230470789</v>
      </c>
      <c r="BA73" s="17">
        <v>0.13279577938977</v>
      </c>
      <c r="BB73" s="17"/>
      <c r="BC73" s="17">
        <v>0.17793568094524301</v>
      </c>
      <c r="BD73" s="17"/>
      <c r="BE73" s="17">
        <v>0.170803800586704</v>
      </c>
      <c r="BF73" s="17">
        <v>5.3128283488741601E-2</v>
      </c>
      <c r="BG73" s="17">
        <v>0.103946458972874</v>
      </c>
      <c r="BH73" s="17">
        <v>0.14522449842316101</v>
      </c>
      <c r="BI73" s="17"/>
      <c r="BJ73" s="17">
        <v>0.12146234712652899</v>
      </c>
      <c r="BK73" s="17"/>
      <c r="BL73" s="17">
        <v>0.13754984496584699</v>
      </c>
      <c r="BM73" s="17"/>
      <c r="BN73" s="17">
        <v>0.15681191689128901</v>
      </c>
      <c r="BO73" s="17"/>
      <c r="BP73" s="17">
        <v>9.7184459968996398E-2</v>
      </c>
      <c r="BQ73" s="17">
        <v>0.28460114130923603</v>
      </c>
    </row>
    <row r="74" spans="2:69" x14ac:dyDescent="0.35">
      <c r="B74" t="s">
        <v>110</v>
      </c>
      <c r="C74" s="17">
        <v>8.5995257157256595E-3</v>
      </c>
      <c r="D74" s="17">
        <v>1.38965393216394E-2</v>
      </c>
      <c r="E74" s="17">
        <v>4.0961104883242699E-3</v>
      </c>
      <c r="F74" s="17"/>
      <c r="G74" s="17">
        <v>1.1790428301327399E-2</v>
      </c>
      <c r="H74" s="17">
        <v>1.78631570565875E-2</v>
      </c>
      <c r="I74" s="17">
        <v>0</v>
      </c>
      <c r="J74" s="17">
        <v>8.13517861067381E-3</v>
      </c>
      <c r="K74" s="17">
        <v>0</v>
      </c>
      <c r="L74" s="17"/>
      <c r="M74" s="17">
        <v>2.1408257195992701E-2</v>
      </c>
      <c r="N74" s="17">
        <v>8.0770399825894103E-3</v>
      </c>
      <c r="O74" s="17">
        <v>8.5229182073873703E-3</v>
      </c>
      <c r="P74" s="17">
        <v>8.1338401927038805E-3</v>
      </c>
      <c r="Q74" s="17">
        <v>3.50908594560413E-3</v>
      </c>
      <c r="R74" s="17"/>
      <c r="S74" s="17">
        <v>9.6854441021139402E-3</v>
      </c>
      <c r="T74" s="17">
        <v>7.1757970852116097E-3</v>
      </c>
      <c r="U74" s="17">
        <v>0</v>
      </c>
      <c r="V74" s="17">
        <v>1.0059290165591799E-2</v>
      </c>
      <c r="W74" s="17"/>
      <c r="X74" s="17">
        <v>9.09719441913673E-3</v>
      </c>
      <c r="Y74" s="17">
        <v>5.9480364062980398E-3</v>
      </c>
      <c r="Z74" s="17">
        <v>8.1684774468365005E-3</v>
      </c>
      <c r="AA74" s="17"/>
      <c r="AB74" s="17">
        <v>1.1191140480193601E-2</v>
      </c>
      <c r="AC74" s="17">
        <v>3.2719899668979401E-3</v>
      </c>
      <c r="AD74" s="17"/>
      <c r="AE74" s="17">
        <v>1.0115067051214101E-2</v>
      </c>
      <c r="AF74" s="17">
        <v>8.2972481640620696E-3</v>
      </c>
      <c r="AG74" s="17"/>
      <c r="AH74" s="17">
        <v>1.0993121728794301E-2</v>
      </c>
      <c r="AI74" s="17">
        <v>0</v>
      </c>
      <c r="AJ74" s="17"/>
      <c r="AK74" s="17">
        <v>0</v>
      </c>
      <c r="AL74" s="17">
        <v>9.5972844979537505E-3</v>
      </c>
      <c r="AM74" s="17">
        <v>1.25480314841406E-2</v>
      </c>
      <c r="AN74" s="17">
        <v>3.5083817463791899E-3</v>
      </c>
      <c r="AO74" s="17">
        <v>9.6142416355156201E-3</v>
      </c>
      <c r="AP74" s="17"/>
      <c r="AQ74" s="17">
        <v>1.0281570932854299E-2</v>
      </c>
      <c r="AR74" s="17">
        <v>8.1393918808341202E-3</v>
      </c>
      <c r="AS74" s="17"/>
      <c r="AT74" s="17">
        <v>1.0642696640759199E-2</v>
      </c>
      <c r="AU74" s="17">
        <v>7.8879708885218093E-3</v>
      </c>
      <c r="AV74" s="17"/>
      <c r="AW74" s="17">
        <v>0</v>
      </c>
      <c r="AX74" s="17">
        <v>1.1356320883641099E-2</v>
      </c>
      <c r="AY74" s="17">
        <v>3.54179642696297E-3</v>
      </c>
      <c r="AZ74" s="17">
        <v>0</v>
      </c>
      <c r="BA74" s="17">
        <v>2.0927793320509199E-2</v>
      </c>
      <c r="BB74" s="17"/>
      <c r="BC74" s="17">
        <v>1.6954501717077099E-2</v>
      </c>
      <c r="BD74" s="17"/>
      <c r="BE74" s="17">
        <v>7.2726720923776697E-3</v>
      </c>
      <c r="BF74" s="17">
        <v>0</v>
      </c>
      <c r="BG74" s="17">
        <v>0</v>
      </c>
      <c r="BH74" s="17">
        <v>2.09037980156602E-2</v>
      </c>
      <c r="BI74" s="17"/>
      <c r="BJ74" s="17">
        <v>8.2355155231334694E-3</v>
      </c>
      <c r="BK74" s="17"/>
      <c r="BL74" s="17">
        <v>5.9420226949015199E-3</v>
      </c>
      <c r="BM74" s="17"/>
      <c r="BN74" s="17">
        <v>3.4529846630225302E-3</v>
      </c>
      <c r="BO74" s="17"/>
      <c r="BP74" s="17">
        <v>3.6856681317473899E-3</v>
      </c>
      <c r="BQ74" s="17">
        <v>3.7492822745660799E-2</v>
      </c>
    </row>
    <row r="75" spans="2:69" x14ac:dyDescent="0.35">
      <c r="B75" t="s">
        <v>111</v>
      </c>
      <c r="C75" s="17">
        <v>2.3995344220353401E-2</v>
      </c>
      <c r="D75" s="17">
        <v>1.8724301191502399E-2</v>
      </c>
      <c r="E75" s="17">
        <v>2.85384165582541E-2</v>
      </c>
      <c r="F75" s="17"/>
      <c r="G75" s="17">
        <v>2.9061498252194201E-2</v>
      </c>
      <c r="H75" s="17">
        <v>1.66073000128183E-2</v>
      </c>
      <c r="I75" s="17">
        <v>1.07433064999852E-2</v>
      </c>
      <c r="J75" s="17">
        <v>4.9771398786215303E-2</v>
      </c>
      <c r="K75" s="17">
        <v>2.1854616983029301E-2</v>
      </c>
      <c r="L75" s="17"/>
      <c r="M75" s="17">
        <v>4.1835573285050102E-2</v>
      </c>
      <c r="N75" s="17">
        <v>2.30289987424767E-2</v>
      </c>
      <c r="O75" s="17">
        <v>2.0420271779314301E-2</v>
      </c>
      <c r="P75" s="17">
        <v>2.8936557189898199E-2</v>
      </c>
      <c r="Q75" s="17">
        <v>1.69707897857857E-2</v>
      </c>
      <c r="R75" s="17"/>
      <c r="S75" s="17">
        <v>3.1049767138155399E-2</v>
      </c>
      <c r="T75" s="17">
        <v>3.3359766867114199E-2</v>
      </c>
      <c r="U75" s="17">
        <v>5.2793386925557599E-3</v>
      </c>
      <c r="V75" s="17">
        <v>1.50125138126971E-2</v>
      </c>
      <c r="W75" s="17"/>
      <c r="X75" s="17">
        <v>2.1902048265836499E-2</v>
      </c>
      <c r="Y75" s="17">
        <v>4.0531498355521202E-2</v>
      </c>
      <c r="Z75" s="17">
        <v>1.9284978545971498E-2</v>
      </c>
      <c r="AA75" s="17"/>
      <c r="AB75" s="17">
        <v>2.9161072520662801E-2</v>
      </c>
      <c r="AC75" s="17">
        <v>1.33762496828677E-2</v>
      </c>
      <c r="AD75" s="17"/>
      <c r="AE75" s="17">
        <v>1.64278186997746E-2</v>
      </c>
      <c r="AF75" s="17">
        <v>2.5559847106961499E-2</v>
      </c>
      <c r="AG75" s="17"/>
      <c r="AH75" s="17">
        <v>2.7252727705281098E-2</v>
      </c>
      <c r="AI75" s="17">
        <v>1.3538832286463499E-2</v>
      </c>
      <c r="AJ75" s="17"/>
      <c r="AK75" s="17">
        <v>1.01258353628713E-2</v>
      </c>
      <c r="AL75" s="17">
        <v>2.0676821864490501E-2</v>
      </c>
      <c r="AM75" s="17">
        <v>2.6352306797299298E-2</v>
      </c>
      <c r="AN75" s="17">
        <v>3.8847196003262599E-2</v>
      </c>
      <c r="AO75" s="17">
        <v>1.2160344598948099E-2</v>
      </c>
      <c r="AP75" s="17"/>
      <c r="AQ75" s="17">
        <v>2.3915640423180499E-2</v>
      </c>
      <c r="AR75" s="17">
        <v>2.40171476852515E-2</v>
      </c>
      <c r="AS75" s="17"/>
      <c r="AT75" s="17">
        <v>2.93872517061524E-2</v>
      </c>
      <c r="AU75" s="17">
        <v>2.21558040811007E-2</v>
      </c>
      <c r="AV75" s="17"/>
      <c r="AW75" s="17">
        <v>4.0579250880543101E-2</v>
      </c>
      <c r="AX75" s="17">
        <v>2.7681281948686302E-2</v>
      </c>
      <c r="AY75" s="17">
        <v>1.73363639816922E-2</v>
      </c>
      <c r="AZ75" s="17">
        <v>2.1422075807509201E-2</v>
      </c>
      <c r="BA75" s="17">
        <v>1.6145981666327101E-2</v>
      </c>
      <c r="BB75" s="17"/>
      <c r="BC75" s="17">
        <v>1.1443835526809399E-2</v>
      </c>
      <c r="BD75" s="17"/>
      <c r="BE75" s="17">
        <v>3.0115616242421199E-2</v>
      </c>
      <c r="BF75" s="17">
        <v>6.3362523706800298E-3</v>
      </c>
      <c r="BG75" s="17">
        <v>1.9668047124811499E-2</v>
      </c>
      <c r="BH75" s="17">
        <v>1.2520112575964601E-2</v>
      </c>
      <c r="BI75" s="17"/>
      <c r="BJ75" s="17">
        <v>2.5017446614251902E-2</v>
      </c>
      <c r="BK75" s="17"/>
      <c r="BL75" s="17">
        <v>2.6257022736533499E-2</v>
      </c>
      <c r="BM75" s="17"/>
      <c r="BN75" s="17">
        <v>9.5421839268267708E-3</v>
      </c>
      <c r="BO75" s="17"/>
      <c r="BP75" s="17">
        <v>2.1176174074282201E-2</v>
      </c>
      <c r="BQ75" s="17">
        <v>0</v>
      </c>
    </row>
    <row r="76" spans="2:69" x14ac:dyDescent="0.35"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</row>
    <row r="77" spans="2:69" x14ac:dyDescent="0.35">
      <c r="B77" s="6" t="s">
        <v>119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</row>
    <row r="78" spans="2:69" x14ac:dyDescent="0.35">
      <c r="B78" s="24" t="s">
        <v>97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</row>
    <row r="79" spans="2:69" x14ac:dyDescent="0.35">
      <c r="B79" t="s">
        <v>107</v>
      </c>
      <c r="C79" s="17">
        <v>0.35018248993790002</v>
      </c>
      <c r="D79" s="17">
        <v>0.28525584046677999</v>
      </c>
      <c r="E79" s="17">
        <v>0.404349345820534</v>
      </c>
      <c r="F79" s="17"/>
      <c r="G79" s="17">
        <v>0.33375987499307902</v>
      </c>
      <c r="H79" s="17">
        <v>0.35397169887306901</v>
      </c>
      <c r="I79" s="17">
        <v>0.31088198633006903</v>
      </c>
      <c r="J79" s="17">
        <v>0.38227600251772798</v>
      </c>
      <c r="K79" s="17">
        <v>0.40898174285588501</v>
      </c>
      <c r="L79" s="17"/>
      <c r="M79" s="17">
        <v>0.28288753817642698</v>
      </c>
      <c r="N79" s="17">
        <v>0.33188797079625698</v>
      </c>
      <c r="O79" s="17">
        <v>0.36062466081182198</v>
      </c>
      <c r="P79" s="17">
        <v>0.33281455129221399</v>
      </c>
      <c r="Q79" s="17">
        <v>0.43085112762696298</v>
      </c>
      <c r="R79" s="17"/>
      <c r="S79" s="17">
        <v>0.38436709375677602</v>
      </c>
      <c r="T79" s="17">
        <v>0.32702089557304398</v>
      </c>
      <c r="U79" s="17">
        <v>0.42121952330260398</v>
      </c>
      <c r="V79" s="17">
        <v>0.27596594141403502</v>
      </c>
      <c r="W79" s="17"/>
      <c r="X79" s="17">
        <v>0.337591804110636</v>
      </c>
      <c r="Y79" s="17">
        <v>0.31400107043130498</v>
      </c>
      <c r="Z79" s="17">
        <v>0.486216752274441</v>
      </c>
      <c r="AA79" s="17"/>
      <c r="AB79" s="17">
        <v>0.34202577486678198</v>
      </c>
      <c r="AC79" s="17">
        <v>0.36695010205763701</v>
      </c>
      <c r="AD79" s="17"/>
      <c r="AE79" s="17">
        <v>0.37519739201519597</v>
      </c>
      <c r="AF79" s="17">
        <v>0.34454091701031098</v>
      </c>
      <c r="AG79" s="17"/>
      <c r="AH79" s="17">
        <v>0.33164341817982701</v>
      </c>
      <c r="AI79" s="17">
        <v>0.39302693705206299</v>
      </c>
      <c r="AJ79" s="17"/>
      <c r="AK79" s="17">
        <v>0.39342228063939799</v>
      </c>
      <c r="AL79" s="17">
        <v>0.35290825983178298</v>
      </c>
      <c r="AM79" s="17">
        <v>0.323592953907548</v>
      </c>
      <c r="AN79" s="17">
        <v>0.33363426290681403</v>
      </c>
      <c r="AO79" s="17">
        <v>0.43799091904903298</v>
      </c>
      <c r="AP79" s="17"/>
      <c r="AQ79" s="17">
        <v>0.37077169940556198</v>
      </c>
      <c r="AR79" s="17">
        <v>0.34455018480527499</v>
      </c>
      <c r="AS79" s="17"/>
      <c r="AT79" s="17">
        <v>0.36126382413782399</v>
      </c>
      <c r="AU79" s="17">
        <v>0.34962517766571499</v>
      </c>
      <c r="AV79" s="17"/>
      <c r="AW79" s="17">
        <v>0.32886383807763703</v>
      </c>
      <c r="AX79" s="17">
        <v>0.31324112654012898</v>
      </c>
      <c r="AY79" s="17">
        <v>0.376516688492678</v>
      </c>
      <c r="AZ79" s="17">
        <v>0.44455703197573099</v>
      </c>
      <c r="BA79" s="17">
        <v>0.303690409784588</v>
      </c>
      <c r="BB79" s="17"/>
      <c r="BC79" s="17">
        <v>0.31217113227201598</v>
      </c>
      <c r="BD79" s="17"/>
      <c r="BE79" s="17">
        <v>0.329035993026771</v>
      </c>
      <c r="BF79" s="17">
        <v>0.34107579733361998</v>
      </c>
      <c r="BG79" s="17">
        <v>0.44962237230854502</v>
      </c>
      <c r="BH79" s="17">
        <v>0.29477438387617</v>
      </c>
      <c r="BI79" s="17"/>
      <c r="BJ79" s="17">
        <v>0.34109800595226802</v>
      </c>
      <c r="BK79" s="17"/>
      <c r="BL79" s="17">
        <v>0.316246367818872</v>
      </c>
      <c r="BM79" s="17"/>
      <c r="BN79" s="17">
        <v>0.298086704905697</v>
      </c>
      <c r="BO79" s="17"/>
      <c r="BP79" s="17">
        <v>0.39209900066834802</v>
      </c>
      <c r="BQ79" s="17">
        <v>0.12880788017322001</v>
      </c>
    </row>
    <row r="80" spans="2:69" x14ac:dyDescent="0.35">
      <c r="B80" t="s">
        <v>108</v>
      </c>
      <c r="C80" s="17">
        <v>0.46348501295971301</v>
      </c>
      <c r="D80" s="17">
        <v>0.49067249071973901</v>
      </c>
      <c r="E80" s="17">
        <v>0.44116606106475598</v>
      </c>
      <c r="F80" s="17"/>
      <c r="G80" s="17">
        <v>0.47660753281130203</v>
      </c>
      <c r="H80" s="17">
        <v>0.44291135543000199</v>
      </c>
      <c r="I80" s="17">
        <v>0.51580641978352804</v>
      </c>
      <c r="J80" s="17">
        <v>0.40787092245794998</v>
      </c>
      <c r="K80" s="17">
        <v>0.445520305830299</v>
      </c>
      <c r="L80" s="17"/>
      <c r="M80" s="17">
        <v>0.51707826745754104</v>
      </c>
      <c r="N80" s="17">
        <v>0.47547224601897398</v>
      </c>
      <c r="O80" s="17">
        <v>0.48005659874319101</v>
      </c>
      <c r="P80" s="17">
        <v>0.449843110984679</v>
      </c>
      <c r="Q80" s="17">
        <v>0.398466678362841</v>
      </c>
      <c r="R80" s="17"/>
      <c r="S80" s="17">
        <v>0.464077264298415</v>
      </c>
      <c r="T80" s="17">
        <v>0.48175855038820098</v>
      </c>
      <c r="U80" s="17">
        <v>0.39618354670288503</v>
      </c>
      <c r="V80" s="17">
        <v>0.52486488414201604</v>
      </c>
      <c r="W80" s="17"/>
      <c r="X80" s="17">
        <v>0.47628242429996898</v>
      </c>
      <c r="Y80" s="17">
        <v>0.47827828671586498</v>
      </c>
      <c r="Z80" s="17">
        <v>0.35185434438415197</v>
      </c>
      <c r="AA80" s="17"/>
      <c r="AB80" s="17">
        <v>0.46246913819909402</v>
      </c>
      <c r="AC80" s="17">
        <v>0.46557332839059201</v>
      </c>
      <c r="AD80" s="17"/>
      <c r="AE80" s="17">
        <v>0.46311395562750202</v>
      </c>
      <c r="AF80" s="17">
        <v>0.46394260618534</v>
      </c>
      <c r="AG80" s="17"/>
      <c r="AH80" s="17">
        <v>0.48390752223018202</v>
      </c>
      <c r="AI80" s="17">
        <v>0.41572437553191699</v>
      </c>
      <c r="AJ80" s="17"/>
      <c r="AK80" s="17">
        <v>0.36581983251634798</v>
      </c>
      <c r="AL80" s="17">
        <v>0.47572587845280601</v>
      </c>
      <c r="AM80" s="17">
        <v>0.48957443304345399</v>
      </c>
      <c r="AN80" s="17">
        <v>0.520866183454889</v>
      </c>
      <c r="AO80" s="17">
        <v>0.307743980836368</v>
      </c>
      <c r="AP80" s="17"/>
      <c r="AQ80" s="17">
        <v>0.42862493858157902</v>
      </c>
      <c r="AR80" s="17">
        <v>0.47302120113401103</v>
      </c>
      <c r="AS80" s="17"/>
      <c r="AT80" s="17">
        <v>0.42352894061437502</v>
      </c>
      <c r="AU80" s="17">
        <v>0.47462377917077703</v>
      </c>
      <c r="AV80" s="17"/>
      <c r="AW80" s="17">
        <v>0.43517026605874498</v>
      </c>
      <c r="AX80" s="17">
        <v>0.48796814217117002</v>
      </c>
      <c r="AY80" s="17">
        <v>0.47481253959937703</v>
      </c>
      <c r="AZ80" s="17">
        <v>0.45414789571564301</v>
      </c>
      <c r="BA80" s="17">
        <v>0.43492796119819699</v>
      </c>
      <c r="BB80" s="17"/>
      <c r="BC80" s="17">
        <v>0.45332016995983199</v>
      </c>
      <c r="BD80" s="17"/>
      <c r="BE80" s="17">
        <v>0.49334761650463299</v>
      </c>
      <c r="BF80" s="17">
        <v>0.49014521982098802</v>
      </c>
      <c r="BG80" s="17">
        <v>0.45186982985605101</v>
      </c>
      <c r="BH80" s="17">
        <v>0.46215769731767697</v>
      </c>
      <c r="BI80" s="17"/>
      <c r="BJ80" s="17">
        <v>0.46963320122317398</v>
      </c>
      <c r="BK80" s="17"/>
      <c r="BL80" s="17">
        <v>0.486851305843918</v>
      </c>
      <c r="BM80" s="17"/>
      <c r="BN80" s="17">
        <v>0.52103153634142496</v>
      </c>
      <c r="BO80" s="17"/>
      <c r="BP80" s="17">
        <v>0.47481614512329401</v>
      </c>
      <c r="BQ80" s="17">
        <v>0.41728352014391901</v>
      </c>
    </row>
    <row r="81" spans="2:69" x14ac:dyDescent="0.35">
      <c r="B81" t="s">
        <v>109</v>
      </c>
      <c r="C81" s="17">
        <v>0.15146104703001501</v>
      </c>
      <c r="D81" s="17">
        <v>0.19247517325851801</v>
      </c>
      <c r="E81" s="17">
        <v>0.116752624409203</v>
      </c>
      <c r="F81" s="17"/>
      <c r="G81" s="17">
        <v>0.16533125020881101</v>
      </c>
      <c r="H81" s="17">
        <v>0.174584414025686</v>
      </c>
      <c r="I81" s="17">
        <v>0.135408750866651</v>
      </c>
      <c r="J81" s="17">
        <v>0.15845486987518201</v>
      </c>
      <c r="K81" s="17">
        <v>9.9973334104314499E-2</v>
      </c>
      <c r="L81" s="17"/>
      <c r="M81" s="17">
        <v>0.13385038650287301</v>
      </c>
      <c r="N81" s="17">
        <v>0.16299403902199999</v>
      </c>
      <c r="O81" s="17">
        <v>0.135528473696266</v>
      </c>
      <c r="P81" s="17">
        <v>0.15323278863154599</v>
      </c>
      <c r="Q81" s="17">
        <v>0.15108142362368199</v>
      </c>
      <c r="R81" s="17"/>
      <c r="S81" s="17">
        <v>0.13526827560222901</v>
      </c>
      <c r="T81" s="17">
        <v>0.146234227086975</v>
      </c>
      <c r="U81" s="17">
        <v>0.16112282880897699</v>
      </c>
      <c r="V81" s="17">
        <v>0.15846367449284901</v>
      </c>
      <c r="W81" s="17"/>
      <c r="X81" s="17">
        <v>0.15409272733297399</v>
      </c>
      <c r="Y81" s="17">
        <v>0.15429544917096599</v>
      </c>
      <c r="Z81" s="17">
        <v>0.12875683139483099</v>
      </c>
      <c r="AA81" s="17"/>
      <c r="AB81" s="17">
        <v>0.158316749105955</v>
      </c>
      <c r="AC81" s="17">
        <v>0.13736790386937101</v>
      </c>
      <c r="AD81" s="17"/>
      <c r="AE81" s="17">
        <v>0.15452516347781001</v>
      </c>
      <c r="AF81" s="17">
        <v>0.150960363028323</v>
      </c>
      <c r="AG81" s="17"/>
      <c r="AH81" s="17">
        <v>0.14808418353621899</v>
      </c>
      <c r="AI81" s="17">
        <v>0.15062714048303999</v>
      </c>
      <c r="AJ81" s="17"/>
      <c r="AK81" s="17">
        <v>0.233608891056864</v>
      </c>
      <c r="AL81" s="17">
        <v>0.12689520733587401</v>
      </c>
      <c r="AM81" s="17">
        <v>0.15750301855746601</v>
      </c>
      <c r="AN81" s="17">
        <v>0.112340282213478</v>
      </c>
      <c r="AO81" s="17">
        <v>0.18876117488636099</v>
      </c>
      <c r="AP81" s="17"/>
      <c r="AQ81" s="17">
        <v>0.18578435683928701</v>
      </c>
      <c r="AR81" s="17">
        <v>0.14207169411138701</v>
      </c>
      <c r="AS81" s="17"/>
      <c r="AT81" s="17">
        <v>0.194649416682945</v>
      </c>
      <c r="AU81" s="17">
        <v>0.13309917324076501</v>
      </c>
      <c r="AV81" s="17"/>
      <c r="AW81" s="17">
        <v>0.188377482916711</v>
      </c>
      <c r="AX81" s="17">
        <v>0.161270416043755</v>
      </c>
      <c r="AY81" s="17">
        <v>0.12810982304760901</v>
      </c>
      <c r="AZ81" s="17">
        <v>7.6273561702089293E-2</v>
      </c>
      <c r="BA81" s="17">
        <v>0.20704458574058701</v>
      </c>
      <c r="BB81" s="17"/>
      <c r="BC81" s="17">
        <v>0.19098576909822501</v>
      </c>
      <c r="BD81" s="17"/>
      <c r="BE81" s="17">
        <v>0.14528981818905501</v>
      </c>
      <c r="BF81" s="17">
        <v>0.16032821920375201</v>
      </c>
      <c r="BG81" s="17">
        <v>7.5535035804059902E-2</v>
      </c>
      <c r="BH81" s="17">
        <v>0.19162823685420899</v>
      </c>
      <c r="BI81" s="17"/>
      <c r="BJ81" s="17">
        <v>0.150640408961284</v>
      </c>
      <c r="BK81" s="17"/>
      <c r="BL81" s="17">
        <v>0.157501157894893</v>
      </c>
      <c r="BM81" s="17"/>
      <c r="BN81" s="17">
        <v>0.149894974043391</v>
      </c>
      <c r="BO81" s="17"/>
      <c r="BP81" s="17">
        <v>0.112825194969408</v>
      </c>
      <c r="BQ81" s="17">
        <v>0.369221650342066</v>
      </c>
    </row>
    <row r="82" spans="2:69" x14ac:dyDescent="0.35">
      <c r="B82" t="s">
        <v>110</v>
      </c>
      <c r="C82" s="17">
        <v>1.32745700941203E-2</v>
      </c>
      <c r="D82" s="17">
        <v>1.89327816983988E-2</v>
      </c>
      <c r="E82" s="17">
        <v>8.4718257374446701E-3</v>
      </c>
      <c r="F82" s="17"/>
      <c r="G82" s="17">
        <v>6.7764221366705697E-3</v>
      </c>
      <c r="H82" s="17">
        <v>8.2914356856836503E-3</v>
      </c>
      <c r="I82" s="17">
        <v>3.1605533834760502E-2</v>
      </c>
      <c r="J82" s="17">
        <v>1.7897163584272801E-2</v>
      </c>
      <c r="K82" s="17">
        <v>0</v>
      </c>
      <c r="L82" s="17"/>
      <c r="M82" s="17">
        <v>3.6240791519153701E-2</v>
      </c>
      <c r="N82" s="17">
        <v>6.3543422279257102E-3</v>
      </c>
      <c r="O82" s="17">
        <v>9.7361014914064507E-3</v>
      </c>
      <c r="P82" s="17">
        <v>1.5658271544239499E-2</v>
      </c>
      <c r="Q82" s="17">
        <v>1.9600770386513498E-2</v>
      </c>
      <c r="R82" s="17"/>
      <c r="S82" s="17">
        <v>1.1086105228274801E-2</v>
      </c>
      <c r="T82" s="17">
        <v>6.7949643409251697E-3</v>
      </c>
      <c r="U82" s="17">
        <v>5.4543973788685699E-3</v>
      </c>
      <c r="V82" s="17">
        <v>2.1657140738983401E-2</v>
      </c>
      <c r="W82" s="17"/>
      <c r="X82" s="17">
        <v>1.3083789471796101E-2</v>
      </c>
      <c r="Y82" s="17">
        <v>1.9065393492754601E-2</v>
      </c>
      <c r="Z82" s="17">
        <v>7.6544168923151504E-3</v>
      </c>
      <c r="AA82" s="17"/>
      <c r="AB82" s="17">
        <v>1.2157254610352299E-2</v>
      </c>
      <c r="AC82" s="17">
        <v>1.55714153907686E-2</v>
      </c>
      <c r="AD82" s="17"/>
      <c r="AE82" s="17">
        <v>7.1634888794925499E-3</v>
      </c>
      <c r="AF82" s="17">
        <v>1.4532941330744301E-2</v>
      </c>
      <c r="AG82" s="17"/>
      <c r="AH82" s="17">
        <v>1.49167609192023E-2</v>
      </c>
      <c r="AI82" s="17">
        <v>5.8014042927839902E-3</v>
      </c>
      <c r="AJ82" s="17"/>
      <c r="AK82" s="17">
        <v>0</v>
      </c>
      <c r="AL82" s="17">
        <v>1.4620948402041201E-2</v>
      </c>
      <c r="AM82" s="17">
        <v>9.8852806769620105E-3</v>
      </c>
      <c r="AN82" s="17">
        <v>1.45480524242853E-2</v>
      </c>
      <c r="AO82" s="17">
        <v>3.8741698907618499E-2</v>
      </c>
      <c r="AP82" s="17"/>
      <c r="AQ82" s="17">
        <v>9.1692875150554895E-3</v>
      </c>
      <c r="AR82" s="17">
        <v>1.43975954427748E-2</v>
      </c>
      <c r="AS82" s="17"/>
      <c r="AT82" s="17">
        <v>1.06751304748496E-2</v>
      </c>
      <c r="AU82" s="17">
        <v>1.4891563261466401E-2</v>
      </c>
      <c r="AV82" s="17"/>
      <c r="AW82" s="17">
        <v>1.1529973051142801E-2</v>
      </c>
      <c r="AX82" s="17">
        <v>1.4572265406733601E-2</v>
      </c>
      <c r="AY82" s="17">
        <v>3.54179642696297E-3</v>
      </c>
      <c r="AZ82" s="17">
        <v>1.4441189643721699E-2</v>
      </c>
      <c r="BA82" s="17">
        <v>2.9553672365644199E-2</v>
      </c>
      <c r="BB82" s="17"/>
      <c r="BC82" s="17">
        <v>2.9804517085079599E-2</v>
      </c>
      <c r="BD82" s="17"/>
      <c r="BE82" s="17">
        <v>9.3384372061848901E-3</v>
      </c>
      <c r="BF82" s="17">
        <v>0</v>
      </c>
      <c r="BG82" s="17">
        <v>1.3258752373170901E-2</v>
      </c>
      <c r="BH82" s="17">
        <v>3.7947189252671203E-2</v>
      </c>
      <c r="BI82" s="17"/>
      <c r="BJ82" s="17">
        <v>1.5296193512110701E-2</v>
      </c>
      <c r="BK82" s="17"/>
      <c r="BL82" s="17">
        <v>1.1393194610953001E-2</v>
      </c>
      <c r="BM82" s="17"/>
      <c r="BN82" s="17">
        <v>1.7777549515511099E-2</v>
      </c>
      <c r="BO82" s="17"/>
      <c r="BP82" s="17">
        <v>7.1276915135155897E-3</v>
      </c>
      <c r="BQ82" s="17">
        <v>4.9771462407477103E-2</v>
      </c>
    </row>
    <row r="83" spans="2:69" x14ac:dyDescent="0.35">
      <c r="B83" t="s">
        <v>111</v>
      </c>
      <c r="C83" s="17">
        <v>2.1596879978252E-2</v>
      </c>
      <c r="D83" s="17">
        <v>1.2663713856564699E-2</v>
      </c>
      <c r="E83" s="17">
        <v>2.92601429680624E-2</v>
      </c>
      <c r="F83" s="17"/>
      <c r="G83" s="17">
        <v>1.75249198501383E-2</v>
      </c>
      <c r="H83" s="17">
        <v>2.0241095985559E-2</v>
      </c>
      <c r="I83" s="17">
        <v>6.2973091849918101E-3</v>
      </c>
      <c r="J83" s="17">
        <v>3.3501041564867703E-2</v>
      </c>
      <c r="K83" s="17">
        <v>4.5524617209501399E-2</v>
      </c>
      <c r="L83" s="17"/>
      <c r="M83" s="17">
        <v>2.9943016344006E-2</v>
      </c>
      <c r="N83" s="17">
        <v>2.3291401934843099E-2</v>
      </c>
      <c r="O83" s="17">
        <v>1.4054165257315E-2</v>
      </c>
      <c r="P83" s="17">
        <v>4.8451277547322001E-2</v>
      </c>
      <c r="Q83" s="17">
        <v>0</v>
      </c>
      <c r="R83" s="17"/>
      <c r="S83" s="17">
        <v>5.2012611143059696E-3</v>
      </c>
      <c r="T83" s="17">
        <v>3.81913626108547E-2</v>
      </c>
      <c r="U83" s="17">
        <v>1.6019703806665401E-2</v>
      </c>
      <c r="V83" s="17">
        <v>1.9048359212115701E-2</v>
      </c>
      <c r="W83" s="17"/>
      <c r="X83" s="17">
        <v>1.8949254784624399E-2</v>
      </c>
      <c r="Y83" s="17">
        <v>3.4359800189109703E-2</v>
      </c>
      <c r="Z83" s="17">
        <v>2.5517655054259701E-2</v>
      </c>
      <c r="AA83" s="17"/>
      <c r="AB83" s="17">
        <v>2.5031083217816701E-2</v>
      </c>
      <c r="AC83" s="17">
        <v>1.45372502916321E-2</v>
      </c>
      <c r="AD83" s="17"/>
      <c r="AE83" s="17">
        <v>0</v>
      </c>
      <c r="AF83" s="17">
        <v>2.6023172445280601E-2</v>
      </c>
      <c r="AG83" s="17"/>
      <c r="AH83" s="17">
        <v>2.1448115134569401E-2</v>
      </c>
      <c r="AI83" s="17">
        <v>3.4820142640196297E-2</v>
      </c>
      <c r="AJ83" s="17"/>
      <c r="AK83" s="17">
        <v>7.1489957873888503E-3</v>
      </c>
      <c r="AL83" s="17">
        <v>2.9849705977494801E-2</v>
      </c>
      <c r="AM83" s="17">
        <v>1.9444313814569798E-2</v>
      </c>
      <c r="AN83" s="17">
        <v>1.8611219000532999E-2</v>
      </c>
      <c r="AO83" s="17">
        <v>2.6762226320619399E-2</v>
      </c>
      <c r="AP83" s="17"/>
      <c r="AQ83" s="17">
        <v>5.64971765851679E-3</v>
      </c>
      <c r="AR83" s="17">
        <v>2.59593245065531E-2</v>
      </c>
      <c r="AS83" s="17"/>
      <c r="AT83" s="17">
        <v>9.8826880900064803E-3</v>
      </c>
      <c r="AU83" s="17">
        <v>2.77603066612764E-2</v>
      </c>
      <c r="AV83" s="17"/>
      <c r="AW83" s="17">
        <v>3.6058439895764099E-2</v>
      </c>
      <c r="AX83" s="17">
        <v>2.2948049838212501E-2</v>
      </c>
      <c r="AY83" s="17">
        <v>1.70191524333724E-2</v>
      </c>
      <c r="AZ83" s="17">
        <v>1.05803209628149E-2</v>
      </c>
      <c r="BA83" s="17">
        <v>2.4783370910983701E-2</v>
      </c>
      <c r="BB83" s="17"/>
      <c r="BC83" s="17">
        <v>1.37184115848483E-2</v>
      </c>
      <c r="BD83" s="17"/>
      <c r="BE83" s="17">
        <v>2.29881350733558E-2</v>
      </c>
      <c r="BF83" s="17">
        <v>8.4507636416407596E-3</v>
      </c>
      <c r="BG83" s="17">
        <v>9.7140096581737403E-3</v>
      </c>
      <c r="BH83" s="17">
        <v>1.3492492699273001E-2</v>
      </c>
      <c r="BI83" s="17"/>
      <c r="BJ83" s="17">
        <v>2.3332190351163001E-2</v>
      </c>
      <c r="BK83" s="17"/>
      <c r="BL83" s="17">
        <v>2.8007973831364399E-2</v>
      </c>
      <c r="BM83" s="17"/>
      <c r="BN83" s="17">
        <v>1.32092351939763E-2</v>
      </c>
      <c r="BO83" s="17"/>
      <c r="BP83" s="17">
        <v>1.31319677254348E-2</v>
      </c>
      <c r="BQ83" s="17">
        <v>3.49154869333183E-2</v>
      </c>
    </row>
    <row r="84" spans="2:69" x14ac:dyDescent="0.3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</row>
    <row r="85" spans="2:69" x14ac:dyDescent="0.35">
      <c r="B85" s="6" t="s">
        <v>144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</row>
    <row r="86" spans="2:69" x14ac:dyDescent="0.35">
      <c r="B86" s="24" t="s">
        <v>143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</row>
    <row r="87" spans="2:69" x14ac:dyDescent="0.35">
      <c r="B87" t="s">
        <v>137</v>
      </c>
      <c r="C87" s="17">
        <v>8.4912906163407298E-2</v>
      </c>
      <c r="D87" s="17">
        <v>0.127940890664234</v>
      </c>
      <c r="E87" s="17">
        <v>4.3754211948774102E-2</v>
      </c>
      <c r="F87" s="17"/>
      <c r="G87" s="17">
        <v>0.11040476393444</v>
      </c>
      <c r="H87" s="17">
        <v>7.1314387306683297E-2</v>
      </c>
      <c r="I87" s="17">
        <v>4.3728743596185997E-2</v>
      </c>
      <c r="J87" s="17">
        <v>5.0579305129567903E-2</v>
      </c>
      <c r="K87" s="17">
        <v>0.18005989390600699</v>
      </c>
      <c r="L87" s="17"/>
      <c r="M87" s="17">
        <v>0.158592484302716</v>
      </c>
      <c r="N87" s="17">
        <v>0.100097343819385</v>
      </c>
      <c r="O87" s="17">
        <v>4.5563166504629299E-2</v>
      </c>
      <c r="P87" s="17">
        <v>9.5213047012266502E-2</v>
      </c>
      <c r="Q87" s="17">
        <v>7.05436739103876E-2</v>
      </c>
      <c r="R87" s="17"/>
      <c r="S87" s="17">
        <v>9.7395901689444203E-2</v>
      </c>
      <c r="T87" s="17">
        <v>8.8449613939848903E-2</v>
      </c>
      <c r="U87" s="17">
        <v>8.2071299936135197E-2</v>
      </c>
      <c r="V87" s="17">
        <v>8.3502940646620699E-2</v>
      </c>
      <c r="W87" s="17"/>
      <c r="X87" s="17">
        <v>8.5584922605920905E-2</v>
      </c>
      <c r="Y87" s="17">
        <v>2.61283275520236E-2</v>
      </c>
      <c r="Z87" s="17">
        <v>0.142357945912617</v>
      </c>
      <c r="AA87" s="17"/>
      <c r="AB87" s="17">
        <v>5.6034979627115303E-2</v>
      </c>
      <c r="AC87" s="17">
        <v>0.13334618690907099</v>
      </c>
      <c r="AD87" s="17"/>
      <c r="AE87" s="17">
        <v>6.2671536407134604E-2</v>
      </c>
      <c r="AF87" s="17">
        <v>8.9980994263760702E-2</v>
      </c>
      <c r="AG87" s="17"/>
      <c r="AH87" s="17">
        <v>7.0642775755524398E-2</v>
      </c>
      <c r="AI87" s="17">
        <v>0.101021050451678</v>
      </c>
      <c r="AJ87" s="17"/>
      <c r="AK87" s="17">
        <v>8.5977668681130298E-2</v>
      </c>
      <c r="AL87" s="17">
        <v>8.8693017139524793E-2</v>
      </c>
      <c r="AM87" s="17">
        <v>5.72869266188267E-2</v>
      </c>
      <c r="AN87" s="17">
        <v>5.96125595295545E-2</v>
      </c>
      <c r="AO87" s="17">
        <v>0.229348176673733</v>
      </c>
      <c r="AP87" s="17"/>
      <c r="AQ87" s="17">
        <v>9.6716751369519294E-2</v>
      </c>
      <c r="AR87" s="17">
        <v>8.1469013825027206E-2</v>
      </c>
      <c r="AS87" s="17"/>
      <c r="AT87" s="17">
        <v>0.104055539800844</v>
      </c>
      <c r="AU87" s="17">
        <v>7.68983068805347E-2</v>
      </c>
      <c r="AV87" s="17"/>
      <c r="AW87" s="17">
        <v>0.104842651949462</v>
      </c>
      <c r="AX87" s="17">
        <v>3.1263591432527403E-2</v>
      </c>
      <c r="AY87" s="17">
        <v>9.9932480544594804E-2</v>
      </c>
      <c r="AZ87" s="17">
        <v>8.67083790345482E-2</v>
      </c>
      <c r="BA87" s="17">
        <v>5.09609447858589E-2</v>
      </c>
      <c r="BB87" s="17"/>
      <c r="BC87" s="17">
        <v>5.8337465692436398E-2</v>
      </c>
      <c r="BD87" s="17"/>
      <c r="BE87" s="17">
        <v>3.6043958053206301E-2</v>
      </c>
      <c r="BF87" s="17">
        <v>0.14008240394108601</v>
      </c>
      <c r="BG87" s="17">
        <v>0.11055782057383801</v>
      </c>
      <c r="BH87" s="17">
        <v>7.46391501200767E-2</v>
      </c>
      <c r="BI87" s="17"/>
      <c r="BJ87" s="17">
        <v>8.3476680675721296E-2</v>
      </c>
      <c r="BK87" s="17"/>
      <c r="BL87" s="17">
        <v>6.3542626652350095E-2</v>
      </c>
      <c r="BM87" s="17"/>
      <c r="BN87" s="17">
        <v>0.102039871109152</v>
      </c>
      <c r="BO87" s="17"/>
      <c r="BP87" s="17">
        <v>9.1178468586353104E-2</v>
      </c>
      <c r="BQ87" s="17">
        <v>2.63470492137329E-2</v>
      </c>
    </row>
    <row r="88" spans="2:69" x14ac:dyDescent="0.35">
      <c r="B88" t="s">
        <v>138</v>
      </c>
      <c r="C88" s="17">
        <v>0.37651719298397801</v>
      </c>
      <c r="D88" s="17">
        <v>0.37089189659545502</v>
      </c>
      <c r="E88" s="17">
        <v>0.38189810628047299</v>
      </c>
      <c r="F88" s="17"/>
      <c r="G88" s="17">
        <v>0.45357593592684797</v>
      </c>
      <c r="H88" s="17">
        <v>0.35976977730191601</v>
      </c>
      <c r="I88" s="17">
        <v>0.31230594718219701</v>
      </c>
      <c r="J88" s="17">
        <v>0.36697513961036698</v>
      </c>
      <c r="K88" s="17">
        <v>0.38515761083034999</v>
      </c>
      <c r="L88" s="17"/>
      <c r="M88" s="17">
        <v>0.58269086036863305</v>
      </c>
      <c r="N88" s="17">
        <v>0.35992114905841899</v>
      </c>
      <c r="O88" s="17">
        <v>0.45984653666855002</v>
      </c>
      <c r="P88" s="17">
        <v>0.450022318058308</v>
      </c>
      <c r="Q88" s="17">
        <v>0.18829658384966999</v>
      </c>
      <c r="R88" s="17"/>
      <c r="S88" s="17">
        <v>0.26009985085244902</v>
      </c>
      <c r="T88" s="17">
        <v>0.37501376216404603</v>
      </c>
      <c r="U88" s="17">
        <v>0.454261872183085</v>
      </c>
      <c r="V88" s="17">
        <v>0.45013161986679401</v>
      </c>
      <c r="W88" s="17"/>
      <c r="X88" s="17">
        <v>0.39215719299703899</v>
      </c>
      <c r="Y88" s="17">
        <v>0.34861272860138998</v>
      </c>
      <c r="Z88" s="17">
        <v>0.30913347256802998</v>
      </c>
      <c r="AA88" s="17"/>
      <c r="AB88" s="17">
        <v>0.38246147687486698</v>
      </c>
      <c r="AC88" s="17">
        <v>0.36654760011318899</v>
      </c>
      <c r="AD88" s="17"/>
      <c r="AE88" s="17">
        <v>0.403189653355286</v>
      </c>
      <c r="AF88" s="17">
        <v>0.370439402789565</v>
      </c>
      <c r="AG88" s="17"/>
      <c r="AH88" s="17">
        <v>0.40659399352939402</v>
      </c>
      <c r="AI88" s="17">
        <v>0.18763558720133899</v>
      </c>
      <c r="AJ88" s="17"/>
      <c r="AK88" s="17">
        <v>0.44834837526971899</v>
      </c>
      <c r="AL88" s="17">
        <v>0.43967536294933901</v>
      </c>
      <c r="AM88" s="17">
        <v>0.37407950409350299</v>
      </c>
      <c r="AN88" s="17">
        <v>0.278617477101823</v>
      </c>
      <c r="AO88" s="17">
        <v>0.27237982781556602</v>
      </c>
      <c r="AP88" s="17"/>
      <c r="AQ88" s="17">
        <v>0.29003515227740001</v>
      </c>
      <c r="AR88" s="17">
        <v>0.401749211211617</v>
      </c>
      <c r="AS88" s="17"/>
      <c r="AT88" s="17">
        <v>0.359456613631151</v>
      </c>
      <c r="AU88" s="17">
        <v>0.37609531965078802</v>
      </c>
      <c r="AV88" s="17"/>
      <c r="AW88" s="17">
        <v>0.210966807612293</v>
      </c>
      <c r="AX88" s="17">
        <v>0.31006162443041202</v>
      </c>
      <c r="AY88" s="17">
        <v>0.61255230759356905</v>
      </c>
      <c r="AZ88" s="17">
        <v>0.30101047233963002</v>
      </c>
      <c r="BA88" s="17">
        <v>0.51401773976240495</v>
      </c>
      <c r="BB88" s="17"/>
      <c r="BC88" s="17">
        <v>0.41314144615863901</v>
      </c>
      <c r="BD88" s="17"/>
      <c r="BE88" s="17">
        <v>0.34118043973992701</v>
      </c>
      <c r="BF88" s="17">
        <v>0.65587062109289196</v>
      </c>
      <c r="BG88" s="17">
        <v>0.36952500738519201</v>
      </c>
      <c r="BH88" s="17">
        <v>0.38425099971042198</v>
      </c>
      <c r="BI88" s="17"/>
      <c r="BJ88" s="17">
        <v>0.38634459042694902</v>
      </c>
      <c r="BK88" s="17"/>
      <c r="BL88" s="17">
        <v>0.39630425647932899</v>
      </c>
      <c r="BM88" s="17"/>
      <c r="BN88" s="17">
        <v>0.41224248017541998</v>
      </c>
      <c r="BO88" s="17"/>
      <c r="BP88" s="17">
        <v>0.38480179835549599</v>
      </c>
      <c r="BQ88" s="17">
        <v>0.45519091041263998</v>
      </c>
    </row>
    <row r="89" spans="2:69" x14ac:dyDescent="0.35">
      <c r="B89" t="s">
        <v>139</v>
      </c>
      <c r="C89" s="17">
        <v>0.399704938110374</v>
      </c>
      <c r="D89" s="17">
        <v>0.37870558231151502</v>
      </c>
      <c r="E89" s="17">
        <v>0.419792006423159</v>
      </c>
      <c r="F89" s="17"/>
      <c r="G89" s="17">
        <v>0.27403459019621301</v>
      </c>
      <c r="H89" s="17">
        <v>0.44210430952360102</v>
      </c>
      <c r="I89" s="17">
        <v>0.52765221286350705</v>
      </c>
      <c r="J89" s="17">
        <v>0.44546668913968601</v>
      </c>
      <c r="K89" s="17">
        <v>0.27437175132659303</v>
      </c>
      <c r="L89" s="17"/>
      <c r="M89" s="17">
        <v>0.108963041682637</v>
      </c>
      <c r="N89" s="17">
        <v>0.39311421273097003</v>
      </c>
      <c r="O89" s="17">
        <v>0.35830005917511898</v>
      </c>
      <c r="P89" s="17">
        <v>0.36278181933011</v>
      </c>
      <c r="Q89" s="17">
        <v>0.58908378450414101</v>
      </c>
      <c r="R89" s="17"/>
      <c r="S89" s="17">
        <v>0.51701893057510295</v>
      </c>
      <c r="T89" s="17">
        <v>0.39866261028079403</v>
      </c>
      <c r="U89" s="17">
        <v>0.29213801736316097</v>
      </c>
      <c r="V89" s="17">
        <v>0.43543472352021001</v>
      </c>
      <c r="W89" s="17"/>
      <c r="X89" s="17">
        <v>0.40448092022374899</v>
      </c>
      <c r="Y89" s="17">
        <v>0.27935718313519597</v>
      </c>
      <c r="Z89" s="17">
        <v>0.49630413990275002</v>
      </c>
      <c r="AA89" s="17"/>
      <c r="AB89" s="17">
        <v>0.38211283839257598</v>
      </c>
      <c r="AC89" s="17">
        <v>0.42920993402713697</v>
      </c>
      <c r="AD89" s="17"/>
      <c r="AE89" s="17">
        <v>0.32501453978202599</v>
      </c>
      <c r="AF89" s="17">
        <v>0.41672446177850597</v>
      </c>
      <c r="AG89" s="17"/>
      <c r="AH89" s="17">
        <v>0.39437086607107502</v>
      </c>
      <c r="AI89" s="17">
        <v>0.52332727580480698</v>
      </c>
      <c r="AJ89" s="17"/>
      <c r="AK89" s="17">
        <v>0.31132641794024202</v>
      </c>
      <c r="AL89" s="17">
        <v>0.33834782257419799</v>
      </c>
      <c r="AM89" s="17">
        <v>0.464707002176938</v>
      </c>
      <c r="AN89" s="17">
        <v>0.43560615326734098</v>
      </c>
      <c r="AO89" s="17">
        <v>0.39885256736140301</v>
      </c>
      <c r="AP89" s="17"/>
      <c r="AQ89" s="17">
        <v>0.47218623335425502</v>
      </c>
      <c r="AR89" s="17">
        <v>0.37855778029801901</v>
      </c>
      <c r="AS89" s="17"/>
      <c r="AT89" s="17">
        <v>0.37930118961347298</v>
      </c>
      <c r="AU89" s="17">
        <v>0.41501697875089</v>
      </c>
      <c r="AV89" s="17"/>
      <c r="AW89" s="17">
        <v>0.42061278773821498</v>
      </c>
      <c r="AX89" s="17">
        <v>0.49233307997669501</v>
      </c>
      <c r="AY89" s="17">
        <v>0.247786455759896</v>
      </c>
      <c r="AZ89" s="17">
        <v>0.435071608226614</v>
      </c>
      <c r="BA89" s="17">
        <v>0.33909417598174801</v>
      </c>
      <c r="BB89" s="17"/>
      <c r="BC89" s="17">
        <v>0.38690891415698903</v>
      </c>
      <c r="BD89" s="17"/>
      <c r="BE89" s="17">
        <v>0.46760531009710099</v>
      </c>
      <c r="BF89" s="17">
        <v>0.204046974966022</v>
      </c>
      <c r="BG89" s="17">
        <v>0.34987677854482602</v>
      </c>
      <c r="BH89" s="17">
        <v>0.37506271642719802</v>
      </c>
      <c r="BI89" s="17"/>
      <c r="BJ89" s="17">
        <v>0.40009393047654801</v>
      </c>
      <c r="BK89" s="17"/>
      <c r="BL89" s="17">
        <v>0.40022904446548802</v>
      </c>
      <c r="BM89" s="17"/>
      <c r="BN89" s="17">
        <v>0.44933631078889702</v>
      </c>
      <c r="BO89" s="17"/>
      <c r="BP89" s="17">
        <v>0.39958587778464799</v>
      </c>
      <c r="BQ89" s="17">
        <v>0.47005810706319501</v>
      </c>
    </row>
    <row r="90" spans="2:69" x14ac:dyDescent="0.35">
      <c r="B90" t="s">
        <v>140</v>
      </c>
      <c r="C90" s="17">
        <v>5.0351994337620998E-2</v>
      </c>
      <c r="D90" s="17">
        <v>4.6919948117766098E-2</v>
      </c>
      <c r="E90" s="17">
        <v>5.3634940135158501E-2</v>
      </c>
      <c r="F90" s="17"/>
      <c r="G90" s="17">
        <v>5.8875006618732101E-2</v>
      </c>
      <c r="H90" s="17">
        <v>1.6147629842148799E-2</v>
      </c>
      <c r="I90" s="17">
        <v>2.20508640793452E-2</v>
      </c>
      <c r="J90" s="17">
        <v>7.5868957694351896E-2</v>
      </c>
      <c r="K90" s="17">
        <v>0.12751838827242101</v>
      </c>
      <c r="L90" s="17"/>
      <c r="M90" s="17">
        <v>4.2735355699845802E-2</v>
      </c>
      <c r="N90" s="17">
        <v>8.4396713237297596E-2</v>
      </c>
      <c r="O90" s="17">
        <v>2.72582006894567E-2</v>
      </c>
      <c r="P90" s="17">
        <v>2.88632361389995E-2</v>
      </c>
      <c r="Q90" s="17">
        <v>3.1649739404117902E-2</v>
      </c>
      <c r="R90" s="17"/>
      <c r="S90" s="17">
        <v>1.43165167086524E-2</v>
      </c>
      <c r="T90" s="17">
        <v>3.2684925285026999E-2</v>
      </c>
      <c r="U90" s="17">
        <v>5.3784897893640202E-2</v>
      </c>
      <c r="V90" s="17">
        <v>0</v>
      </c>
      <c r="W90" s="17"/>
      <c r="X90" s="17">
        <v>3.3634513180959197E-2</v>
      </c>
      <c r="Y90" s="17">
        <v>0.17236670574552199</v>
      </c>
      <c r="Z90" s="17">
        <v>2.57800328327886E-2</v>
      </c>
      <c r="AA90" s="17"/>
      <c r="AB90" s="17">
        <v>8.0373937329120404E-2</v>
      </c>
      <c r="AC90" s="17">
        <v>0</v>
      </c>
      <c r="AD90" s="17"/>
      <c r="AE90" s="17">
        <v>5.3441374151532398E-2</v>
      </c>
      <c r="AF90" s="17">
        <v>4.9648024697084799E-2</v>
      </c>
      <c r="AG90" s="17"/>
      <c r="AH90" s="17">
        <v>2.9305747640114701E-2</v>
      </c>
      <c r="AI90" s="17">
        <v>9.2057279107959494E-2</v>
      </c>
      <c r="AJ90" s="17"/>
      <c r="AK90" s="17">
        <v>6.52455388025594E-2</v>
      </c>
      <c r="AL90" s="17">
        <v>6.0685771999016903E-2</v>
      </c>
      <c r="AM90" s="17">
        <v>1.93344160866309E-2</v>
      </c>
      <c r="AN90" s="17">
        <v>0.10644972662541</v>
      </c>
      <c r="AO90" s="17">
        <v>0</v>
      </c>
      <c r="AP90" s="17"/>
      <c r="AQ90" s="17">
        <v>2.96017467568804E-2</v>
      </c>
      <c r="AR90" s="17">
        <v>5.6406090898104402E-2</v>
      </c>
      <c r="AS90" s="17"/>
      <c r="AT90" s="17">
        <v>3.8696162018078302E-2</v>
      </c>
      <c r="AU90" s="17">
        <v>5.66413331291266E-2</v>
      </c>
      <c r="AV90" s="17"/>
      <c r="AW90" s="17">
        <v>0.143073418141035</v>
      </c>
      <c r="AX90" s="17">
        <v>7.2290565582302305E-2</v>
      </c>
      <c r="AY90" s="17">
        <v>0</v>
      </c>
      <c r="AZ90" s="17">
        <v>4.6130774340469E-2</v>
      </c>
      <c r="BA90" s="17">
        <v>4.49661946841294E-2</v>
      </c>
      <c r="BB90" s="17"/>
      <c r="BC90" s="17">
        <v>7.1606682201863198E-2</v>
      </c>
      <c r="BD90" s="17"/>
      <c r="BE90" s="17">
        <v>6.5981373539287305E-2</v>
      </c>
      <c r="BF90" s="17">
        <v>0</v>
      </c>
      <c r="BG90" s="17">
        <v>4.42645187356418E-2</v>
      </c>
      <c r="BH90" s="17">
        <v>8.2950628939999396E-2</v>
      </c>
      <c r="BI90" s="17"/>
      <c r="BJ90" s="17">
        <v>3.2319659209938401E-2</v>
      </c>
      <c r="BK90" s="17"/>
      <c r="BL90" s="17">
        <v>4.94333662657086E-2</v>
      </c>
      <c r="BM90" s="17"/>
      <c r="BN90" s="17">
        <v>2.4092821254183699E-2</v>
      </c>
      <c r="BO90" s="17"/>
      <c r="BP90" s="17">
        <v>5.7415976532372501E-2</v>
      </c>
      <c r="BQ90" s="17">
        <v>0</v>
      </c>
    </row>
    <row r="91" spans="2:69" x14ac:dyDescent="0.35">
      <c r="B91" t="s">
        <v>141</v>
      </c>
      <c r="C91" s="17">
        <v>8.8512968404619793E-2</v>
      </c>
      <c r="D91" s="17">
        <v>7.5541682311030395E-2</v>
      </c>
      <c r="E91" s="17">
        <v>0.100920735212436</v>
      </c>
      <c r="F91" s="17"/>
      <c r="G91" s="17">
        <v>0.103109703323767</v>
      </c>
      <c r="H91" s="17">
        <v>0.11066389602565101</v>
      </c>
      <c r="I91" s="17">
        <v>9.4262232278764693E-2</v>
      </c>
      <c r="J91" s="17">
        <v>6.1109908426027197E-2</v>
      </c>
      <c r="K91" s="17">
        <v>3.2892355664629801E-2</v>
      </c>
      <c r="L91" s="17"/>
      <c r="M91" s="17">
        <v>0.107018257946168</v>
      </c>
      <c r="N91" s="17">
        <v>6.2470581153928402E-2</v>
      </c>
      <c r="O91" s="17">
        <v>0.109032036962245</v>
      </c>
      <c r="P91" s="17">
        <v>6.3119579460315503E-2</v>
      </c>
      <c r="Q91" s="17">
        <v>0.120426218331684</v>
      </c>
      <c r="R91" s="17"/>
      <c r="S91" s="17">
        <v>0.111168800174352</v>
      </c>
      <c r="T91" s="17">
        <v>0.10518908833028399</v>
      </c>
      <c r="U91" s="17">
        <v>0.117743912623979</v>
      </c>
      <c r="V91" s="17">
        <v>3.0930715966374998E-2</v>
      </c>
      <c r="W91" s="17"/>
      <c r="X91" s="17">
        <v>8.4142450992331794E-2</v>
      </c>
      <c r="Y91" s="17">
        <v>0.17353505496586899</v>
      </c>
      <c r="Z91" s="17">
        <v>2.6424408783813799E-2</v>
      </c>
      <c r="AA91" s="17"/>
      <c r="AB91" s="17">
        <v>9.9016767776321596E-2</v>
      </c>
      <c r="AC91" s="17">
        <v>7.0896278950603103E-2</v>
      </c>
      <c r="AD91" s="17"/>
      <c r="AE91" s="17">
        <v>0.15568289630402099</v>
      </c>
      <c r="AF91" s="17">
        <v>7.3207116471083106E-2</v>
      </c>
      <c r="AG91" s="17"/>
      <c r="AH91" s="17">
        <v>9.9086617003892402E-2</v>
      </c>
      <c r="AI91" s="17">
        <v>9.5958807434216198E-2</v>
      </c>
      <c r="AJ91" s="17"/>
      <c r="AK91" s="17">
        <v>8.9101999306349905E-2</v>
      </c>
      <c r="AL91" s="17">
        <v>7.2598025337920896E-2</v>
      </c>
      <c r="AM91" s="17">
        <v>8.4592151024102294E-2</v>
      </c>
      <c r="AN91" s="17">
        <v>0.11971408347587199</v>
      </c>
      <c r="AO91" s="17">
        <v>9.94194281492978E-2</v>
      </c>
      <c r="AP91" s="17"/>
      <c r="AQ91" s="17">
        <v>0.111460116241945</v>
      </c>
      <c r="AR91" s="17">
        <v>8.1817903767231998E-2</v>
      </c>
      <c r="AS91" s="17"/>
      <c r="AT91" s="17">
        <v>0.118490494936454</v>
      </c>
      <c r="AU91" s="17">
        <v>7.5348061588660697E-2</v>
      </c>
      <c r="AV91" s="17"/>
      <c r="AW91" s="17">
        <v>0.12050433455899499</v>
      </c>
      <c r="AX91" s="17">
        <v>9.4051138578063201E-2</v>
      </c>
      <c r="AY91" s="17">
        <v>3.9728756101939898E-2</v>
      </c>
      <c r="AZ91" s="17">
        <v>0.131078766058739</v>
      </c>
      <c r="BA91" s="17">
        <v>5.09609447858589E-2</v>
      </c>
      <c r="BB91" s="17"/>
      <c r="BC91" s="17">
        <v>7.0005491790072094E-2</v>
      </c>
      <c r="BD91" s="17"/>
      <c r="BE91" s="17">
        <v>8.9188918570478698E-2</v>
      </c>
      <c r="BF91" s="17">
        <v>0</v>
      </c>
      <c r="BG91" s="17">
        <v>0.125775874760503</v>
      </c>
      <c r="BH91" s="17">
        <v>8.3096504802303406E-2</v>
      </c>
      <c r="BI91" s="17"/>
      <c r="BJ91" s="17">
        <v>9.7765139210843205E-2</v>
      </c>
      <c r="BK91" s="17"/>
      <c r="BL91" s="17">
        <v>9.0490706137124802E-2</v>
      </c>
      <c r="BM91" s="17"/>
      <c r="BN91" s="17">
        <v>1.2288516672347099E-2</v>
      </c>
      <c r="BO91" s="17"/>
      <c r="BP91" s="17">
        <v>6.7017878741130896E-2</v>
      </c>
      <c r="BQ91" s="17">
        <v>4.8403933310431697E-2</v>
      </c>
    </row>
    <row r="92" spans="2:69" x14ac:dyDescent="0.35"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</row>
    <row r="93" spans="2:69" x14ac:dyDescent="0.35">
      <c r="B93" s="6" t="s">
        <v>145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</row>
    <row r="94" spans="2:69" x14ac:dyDescent="0.35">
      <c r="B94" s="24" t="s">
        <v>143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</row>
    <row r="95" spans="2:69" x14ac:dyDescent="0.35">
      <c r="B95" t="s">
        <v>137</v>
      </c>
      <c r="C95" s="17">
        <v>4.3274515012573303E-2</v>
      </c>
      <c r="D95" s="17">
        <v>3.5495285907339497E-2</v>
      </c>
      <c r="E95" s="17">
        <v>5.0715786447486602E-2</v>
      </c>
      <c r="F95" s="17"/>
      <c r="G95" s="17">
        <v>1.17020632298878E-2</v>
      </c>
      <c r="H95" s="17">
        <v>3.9019127622385699E-2</v>
      </c>
      <c r="I95" s="17">
        <v>2.81604937913797E-2</v>
      </c>
      <c r="J95" s="17">
        <v>2.5289652564784E-2</v>
      </c>
      <c r="K95" s="17">
        <v>0.174107110389811</v>
      </c>
      <c r="L95" s="17"/>
      <c r="M95" s="17">
        <v>0</v>
      </c>
      <c r="N95" s="17">
        <v>9.1089695684072394E-3</v>
      </c>
      <c r="O95" s="17">
        <v>0.12255310053841501</v>
      </c>
      <c r="P95" s="17">
        <v>2.88632361389995E-2</v>
      </c>
      <c r="Q95" s="17">
        <v>3.6489977353438501E-2</v>
      </c>
      <c r="R95" s="17"/>
      <c r="S95" s="17">
        <v>3.9744458450094701E-2</v>
      </c>
      <c r="T95" s="17">
        <v>9.53481374330203E-2</v>
      </c>
      <c r="U95" s="17">
        <v>3.3128522298925399E-2</v>
      </c>
      <c r="V95" s="17">
        <v>2.8866448007013601E-2</v>
      </c>
      <c r="W95" s="17"/>
      <c r="X95" s="17">
        <v>2.56626247255476E-2</v>
      </c>
      <c r="Y95" s="17">
        <v>3.94935737716091E-2</v>
      </c>
      <c r="Z95" s="17">
        <v>0.15604164310139901</v>
      </c>
      <c r="AA95" s="17"/>
      <c r="AB95" s="17">
        <v>3.0061329716297901E-2</v>
      </c>
      <c r="AC95" s="17">
        <v>6.5435313579420798E-2</v>
      </c>
      <c r="AD95" s="17"/>
      <c r="AE95" s="17">
        <v>4.7009135923739002E-2</v>
      </c>
      <c r="AF95" s="17">
        <v>4.2423515815733302E-2</v>
      </c>
      <c r="AG95" s="17"/>
      <c r="AH95" s="17">
        <v>2.3528169640079099E-2</v>
      </c>
      <c r="AI95" s="17">
        <v>7.2709406564841497E-2</v>
      </c>
      <c r="AJ95" s="17"/>
      <c r="AK95" s="17">
        <v>0.101248897237284</v>
      </c>
      <c r="AL95" s="17">
        <v>7.0058299005889793E-2</v>
      </c>
      <c r="AM95" s="17">
        <v>2.4798872552041301E-2</v>
      </c>
      <c r="AN95" s="17">
        <v>0</v>
      </c>
      <c r="AO95" s="17">
        <v>4.2023207160121E-2</v>
      </c>
      <c r="AP95" s="17"/>
      <c r="AQ95" s="17">
        <v>3.0123202501352701E-2</v>
      </c>
      <c r="AR95" s="17">
        <v>4.7111544692832297E-2</v>
      </c>
      <c r="AS95" s="17"/>
      <c r="AT95" s="17">
        <v>2.1175828104185501E-2</v>
      </c>
      <c r="AU95" s="17">
        <v>5.4477988864781501E-2</v>
      </c>
      <c r="AV95" s="17"/>
      <c r="AW95" s="17">
        <v>5.2421325974730898E-2</v>
      </c>
      <c r="AX95" s="17">
        <v>0</v>
      </c>
      <c r="AY95" s="17">
        <v>0.120428702877784</v>
      </c>
      <c r="AZ95" s="17">
        <v>0</v>
      </c>
      <c r="BA95" s="17">
        <v>4.7753858556380903E-2</v>
      </c>
      <c r="BB95" s="17"/>
      <c r="BC95" s="17">
        <v>4.6760114065246203E-2</v>
      </c>
      <c r="BD95" s="17"/>
      <c r="BE95" s="17">
        <v>0</v>
      </c>
      <c r="BF95" s="17">
        <v>0.15131854468553499</v>
      </c>
      <c r="BG95" s="17">
        <v>0</v>
      </c>
      <c r="BH95" s="17">
        <v>4.4489465241054502E-2</v>
      </c>
      <c r="BI95" s="17"/>
      <c r="BJ95" s="17">
        <v>4.59637828810694E-2</v>
      </c>
      <c r="BK95" s="17"/>
      <c r="BL95" s="17">
        <v>3.9787738576007502E-2</v>
      </c>
      <c r="BM95" s="17"/>
      <c r="BN95" s="17">
        <v>3.4279230930882303E-2</v>
      </c>
      <c r="BO95" s="17"/>
      <c r="BP95" s="17">
        <v>4.8501431570744401E-2</v>
      </c>
      <c r="BQ95" s="17">
        <v>2.63470492137329E-2</v>
      </c>
    </row>
    <row r="96" spans="2:69" x14ac:dyDescent="0.35">
      <c r="B96" t="s">
        <v>138</v>
      </c>
      <c r="C96" s="17">
        <v>0.103206243542383</v>
      </c>
      <c r="D96" s="17">
        <v>0.14205429434672801</v>
      </c>
      <c r="E96" s="17">
        <v>6.6045891682075294E-2</v>
      </c>
      <c r="F96" s="17"/>
      <c r="G96" s="17">
        <v>9.8728665892933706E-2</v>
      </c>
      <c r="H96" s="17">
        <v>7.6494875578995702E-2</v>
      </c>
      <c r="I96" s="17">
        <v>9.0806477573109404E-2</v>
      </c>
      <c r="J96" s="17">
        <v>0.13355519001066199</v>
      </c>
      <c r="K96" s="17">
        <v>0.15581465828226301</v>
      </c>
      <c r="L96" s="17"/>
      <c r="M96" s="17">
        <v>8.8120075171501402E-2</v>
      </c>
      <c r="N96" s="17">
        <v>9.4094858255219793E-2</v>
      </c>
      <c r="O96" s="17">
        <v>0.178360769352264</v>
      </c>
      <c r="P96" s="17">
        <v>5.0935864744815103E-2</v>
      </c>
      <c r="Q96" s="17">
        <v>6.8652908380173697E-2</v>
      </c>
      <c r="R96" s="17"/>
      <c r="S96" s="17">
        <v>0.17281410356375601</v>
      </c>
      <c r="T96" s="17">
        <v>3.1702240502178902E-2</v>
      </c>
      <c r="U96" s="17">
        <v>0.117817204069929</v>
      </c>
      <c r="V96" s="17">
        <v>0.131345188635132</v>
      </c>
      <c r="W96" s="17"/>
      <c r="X96" s="17">
        <v>9.79418922373783E-2</v>
      </c>
      <c r="Y96" s="17">
        <v>0.10046968003826499</v>
      </c>
      <c r="Z96" s="17">
        <v>0.13859659912428099</v>
      </c>
      <c r="AA96" s="17"/>
      <c r="AB96" s="17">
        <v>8.3334812701935698E-2</v>
      </c>
      <c r="AC96" s="17">
        <v>0.13653407223894501</v>
      </c>
      <c r="AD96" s="17"/>
      <c r="AE96" s="17">
        <v>7.4486965506114805E-2</v>
      </c>
      <c r="AF96" s="17">
        <v>0.109750437216664</v>
      </c>
      <c r="AG96" s="17"/>
      <c r="AH96" s="17">
        <v>9.2970711522807697E-2</v>
      </c>
      <c r="AI96" s="17">
        <v>9.71774946978778E-2</v>
      </c>
      <c r="AJ96" s="17"/>
      <c r="AK96" s="17">
        <v>3.5580897194567203E-2</v>
      </c>
      <c r="AL96" s="17">
        <v>0.176161147120276</v>
      </c>
      <c r="AM96" s="17">
        <v>6.3816053338034001E-2</v>
      </c>
      <c r="AN96" s="17">
        <v>8.3943371032943304E-2</v>
      </c>
      <c r="AO96" s="17">
        <v>8.8075380796175398E-2</v>
      </c>
      <c r="AP96" s="17"/>
      <c r="AQ96" s="17">
        <v>5.6134437693207299E-2</v>
      </c>
      <c r="AR96" s="17">
        <v>0.11693992343118299</v>
      </c>
      <c r="AS96" s="17"/>
      <c r="AT96" s="17">
        <v>7.7557796049539496E-2</v>
      </c>
      <c r="AU96" s="17">
        <v>0.111716275221664</v>
      </c>
      <c r="AV96" s="17"/>
      <c r="AW96" s="17">
        <v>4.9122334690896101E-2</v>
      </c>
      <c r="AX96" s="17">
        <v>0.109847121423728</v>
      </c>
      <c r="AY96" s="17">
        <v>0.128188844389345</v>
      </c>
      <c r="AZ96" s="17">
        <v>6.4247861456348004E-2</v>
      </c>
      <c r="BA96" s="17">
        <v>9.5927139469988307E-2</v>
      </c>
      <c r="BB96" s="17"/>
      <c r="BC96" s="17">
        <v>0.152177394246089</v>
      </c>
      <c r="BD96" s="17"/>
      <c r="BE96" s="17">
        <v>0.11310455047385901</v>
      </c>
      <c r="BF96" s="17">
        <v>0.13678244480221999</v>
      </c>
      <c r="BG96" s="17">
        <v>8.7284304576528401E-2</v>
      </c>
      <c r="BH96" s="17">
        <v>0.12327771221743</v>
      </c>
      <c r="BI96" s="17"/>
      <c r="BJ96" s="17">
        <v>0.118178739464518</v>
      </c>
      <c r="BK96" s="17"/>
      <c r="BL96" s="17">
        <v>0.12584575830511199</v>
      </c>
      <c r="BM96" s="17"/>
      <c r="BN96" s="17">
        <v>7.5542530436737199E-2</v>
      </c>
      <c r="BO96" s="17"/>
      <c r="BP96" s="17">
        <v>0.110834437080976</v>
      </c>
      <c r="BQ96" s="17">
        <v>4.2629925647048997E-2</v>
      </c>
    </row>
    <row r="97" spans="2:69" x14ac:dyDescent="0.35">
      <c r="B97" t="s">
        <v>139</v>
      </c>
      <c r="C97" s="17">
        <v>0.46235771136417297</v>
      </c>
      <c r="D97" s="17">
        <v>0.50550516758525998</v>
      </c>
      <c r="E97" s="17">
        <v>0.42108473571018001</v>
      </c>
      <c r="F97" s="17"/>
      <c r="G97" s="17">
        <v>0.40444253622319398</v>
      </c>
      <c r="H97" s="17">
        <v>0.58879288736778101</v>
      </c>
      <c r="I97" s="17">
        <v>0.42065788154679701</v>
      </c>
      <c r="J97" s="17">
        <v>0.45081845252770902</v>
      </c>
      <c r="K97" s="17">
        <v>0.46307876527348601</v>
      </c>
      <c r="L97" s="17"/>
      <c r="M97" s="17">
        <v>0.39810562123063398</v>
      </c>
      <c r="N97" s="17">
        <v>0.50933182766900298</v>
      </c>
      <c r="O97" s="17">
        <v>0.38666850748048498</v>
      </c>
      <c r="P97" s="17">
        <v>0.38043170901743301</v>
      </c>
      <c r="Q97" s="17">
        <v>0.53979048363746196</v>
      </c>
      <c r="R97" s="17"/>
      <c r="S97" s="17">
        <v>0.42945311567151201</v>
      </c>
      <c r="T97" s="17">
        <v>0.40246857231081901</v>
      </c>
      <c r="U97" s="17">
        <v>0.52857564961369496</v>
      </c>
      <c r="V97" s="17">
        <v>0.45549887931032002</v>
      </c>
      <c r="W97" s="17"/>
      <c r="X97" s="17">
        <v>0.50184932600401999</v>
      </c>
      <c r="Y97" s="17">
        <v>0.17931934921505499</v>
      </c>
      <c r="Z97" s="17">
        <v>0.51495901403843203</v>
      </c>
      <c r="AA97" s="17"/>
      <c r="AB97" s="17">
        <v>0.47678516418280598</v>
      </c>
      <c r="AC97" s="17">
        <v>0.43816037600730501</v>
      </c>
      <c r="AD97" s="17"/>
      <c r="AE97" s="17">
        <v>0.44207488698423802</v>
      </c>
      <c r="AF97" s="17">
        <v>0.466979510381409</v>
      </c>
      <c r="AG97" s="17"/>
      <c r="AH97" s="17">
        <v>0.49358716589715501</v>
      </c>
      <c r="AI97" s="17">
        <v>0.373842648015972</v>
      </c>
      <c r="AJ97" s="17"/>
      <c r="AK97" s="17">
        <v>0.24541554438819499</v>
      </c>
      <c r="AL97" s="17">
        <v>0.42377932033383098</v>
      </c>
      <c r="AM97" s="17">
        <v>0.52304527299468795</v>
      </c>
      <c r="AN97" s="17">
        <v>0.46145245385357597</v>
      </c>
      <c r="AO97" s="17">
        <v>0.60140796947462205</v>
      </c>
      <c r="AP97" s="17"/>
      <c r="AQ97" s="17">
        <v>0.41924096700588998</v>
      </c>
      <c r="AR97" s="17">
        <v>0.47493746168777901</v>
      </c>
      <c r="AS97" s="17"/>
      <c r="AT97" s="17">
        <v>0.38381207333054601</v>
      </c>
      <c r="AU97" s="17">
        <v>0.49785462950528397</v>
      </c>
      <c r="AV97" s="17"/>
      <c r="AW97" s="17">
        <v>0.31224076778647197</v>
      </c>
      <c r="AX97" s="17">
        <v>0.46364974502699702</v>
      </c>
      <c r="AY97" s="17">
        <v>0.52120746162106202</v>
      </c>
      <c r="AZ97" s="17">
        <v>0.496183451431286</v>
      </c>
      <c r="BA97" s="17">
        <v>0.57355974783714303</v>
      </c>
      <c r="BB97" s="17"/>
      <c r="BC97" s="17">
        <v>0.44790915506572399</v>
      </c>
      <c r="BD97" s="17"/>
      <c r="BE97" s="17">
        <v>0.50603512034353504</v>
      </c>
      <c r="BF97" s="17">
        <v>0.59763697455618403</v>
      </c>
      <c r="BG97" s="17">
        <v>0.30816430773680398</v>
      </c>
      <c r="BH97" s="17">
        <v>0.41698982197659101</v>
      </c>
      <c r="BI97" s="17"/>
      <c r="BJ97" s="17">
        <v>0.45385003503591098</v>
      </c>
      <c r="BK97" s="17"/>
      <c r="BL97" s="17">
        <v>0.474360772486905</v>
      </c>
      <c r="BM97" s="17"/>
      <c r="BN97" s="17">
        <v>0.52613761675567206</v>
      </c>
      <c r="BO97" s="17"/>
      <c r="BP97" s="17">
        <v>0.49540124219190701</v>
      </c>
      <c r="BQ97" s="17">
        <v>0.37739802257313498</v>
      </c>
    </row>
    <row r="98" spans="2:69" x14ac:dyDescent="0.35">
      <c r="B98" t="s">
        <v>140</v>
      </c>
      <c r="C98" s="17">
        <v>0.315398794260489</v>
      </c>
      <c r="D98" s="17">
        <v>0.24608548619044701</v>
      </c>
      <c r="E98" s="17">
        <v>0.38170088312093198</v>
      </c>
      <c r="F98" s="17"/>
      <c r="G98" s="17">
        <v>0.39371909456010601</v>
      </c>
      <c r="H98" s="17">
        <v>0.19963346358156001</v>
      </c>
      <c r="I98" s="17">
        <v>0.37259552908448801</v>
      </c>
      <c r="J98" s="17">
        <v>0.36504705233206097</v>
      </c>
      <c r="K98" s="17">
        <v>0.174107110389811</v>
      </c>
      <c r="L98" s="17"/>
      <c r="M98" s="17">
        <v>0.47103894789801898</v>
      </c>
      <c r="N98" s="17">
        <v>0.327657784205512</v>
      </c>
      <c r="O98" s="17">
        <v>0.2408455336525</v>
      </c>
      <c r="P98" s="17">
        <v>0.43576773213757702</v>
      </c>
      <c r="Q98" s="17">
        <v>0.25061195350638399</v>
      </c>
      <c r="R98" s="17"/>
      <c r="S98" s="17">
        <v>0.27307205988052202</v>
      </c>
      <c r="T98" s="17">
        <v>0.34477051032871597</v>
      </c>
      <c r="U98" s="17">
        <v>0.25158834481032499</v>
      </c>
      <c r="V98" s="17">
        <v>0.35335876808115901</v>
      </c>
      <c r="W98" s="17"/>
      <c r="X98" s="17">
        <v>0.309801596633139</v>
      </c>
      <c r="Y98" s="17">
        <v>0.46768876823759198</v>
      </c>
      <c r="Z98" s="17">
        <v>0.190402743735889</v>
      </c>
      <c r="AA98" s="17"/>
      <c r="AB98" s="17">
        <v>0.32362926445797102</v>
      </c>
      <c r="AC98" s="17">
        <v>0.30159487127999102</v>
      </c>
      <c r="AD98" s="17"/>
      <c r="AE98" s="17">
        <v>0.32828213244472898</v>
      </c>
      <c r="AF98" s="17">
        <v>0.312463098587971</v>
      </c>
      <c r="AG98" s="17"/>
      <c r="AH98" s="17">
        <v>0.30350794095335498</v>
      </c>
      <c r="AI98" s="17">
        <v>0.38280216286572499</v>
      </c>
      <c r="AJ98" s="17"/>
      <c r="AK98" s="17">
        <v>0.58217376398538601</v>
      </c>
      <c r="AL98" s="17">
        <v>0.27257227675958001</v>
      </c>
      <c r="AM98" s="17">
        <v>0.31326653191995701</v>
      </c>
      <c r="AN98" s="17">
        <v>0.33489009163760902</v>
      </c>
      <c r="AO98" s="17">
        <v>0.16907401441978401</v>
      </c>
      <c r="AP98" s="17"/>
      <c r="AQ98" s="17">
        <v>0.433414007143549</v>
      </c>
      <c r="AR98" s="17">
        <v>0.280966651144125</v>
      </c>
      <c r="AS98" s="17"/>
      <c r="AT98" s="17">
        <v>0.45226143114843897</v>
      </c>
      <c r="AU98" s="17">
        <v>0.254069321171074</v>
      </c>
      <c r="AV98" s="17"/>
      <c r="AW98" s="17">
        <v>0.40582806815106598</v>
      </c>
      <c r="AX98" s="17">
        <v>0.35275396773130102</v>
      </c>
      <c r="AY98" s="17">
        <v>0.19336069251086599</v>
      </c>
      <c r="AZ98" s="17">
        <v>0.30848992105362699</v>
      </c>
      <c r="BA98" s="17">
        <v>0.23179830935062901</v>
      </c>
      <c r="BB98" s="17"/>
      <c r="BC98" s="17">
        <v>0.30469772934705203</v>
      </c>
      <c r="BD98" s="17"/>
      <c r="BE98" s="17">
        <v>0.31592053260428399</v>
      </c>
      <c r="BF98" s="17">
        <v>0.11426203595606101</v>
      </c>
      <c r="BG98" s="17">
        <v>0.47877551292616499</v>
      </c>
      <c r="BH98" s="17">
        <v>0.369308143685529</v>
      </c>
      <c r="BI98" s="17"/>
      <c r="BJ98" s="17">
        <v>0.29525353790963499</v>
      </c>
      <c r="BK98" s="17"/>
      <c r="BL98" s="17">
        <v>0.27524704957625901</v>
      </c>
      <c r="BM98" s="17"/>
      <c r="BN98" s="17">
        <v>0.35175210520436201</v>
      </c>
      <c r="BO98" s="17"/>
      <c r="BP98" s="17">
        <v>0.29381307204520002</v>
      </c>
      <c r="BQ98" s="17">
        <v>0.50522106925565102</v>
      </c>
    </row>
    <row r="99" spans="2:69" x14ac:dyDescent="0.35">
      <c r="B99" t="s">
        <v>141</v>
      </c>
      <c r="C99" s="17">
        <v>7.57627358203809E-2</v>
      </c>
      <c r="D99" s="17">
        <v>7.0859765970225197E-2</v>
      </c>
      <c r="E99" s="17">
        <v>8.0452703039325293E-2</v>
      </c>
      <c r="F99" s="17"/>
      <c r="G99" s="17">
        <v>9.1407640093878695E-2</v>
      </c>
      <c r="H99" s="17">
        <v>9.6059645849277495E-2</v>
      </c>
      <c r="I99" s="17">
        <v>8.7779618004225901E-2</v>
      </c>
      <c r="J99" s="17">
        <v>2.5289652564784E-2</v>
      </c>
      <c r="K99" s="17">
        <v>3.2892355664629801E-2</v>
      </c>
      <c r="L99" s="17"/>
      <c r="M99" s="17">
        <v>4.2735355699845802E-2</v>
      </c>
      <c r="N99" s="17">
        <v>5.9806560301857603E-2</v>
      </c>
      <c r="O99" s="17">
        <v>7.1572088976335504E-2</v>
      </c>
      <c r="P99" s="17">
        <v>0.10400145796117501</v>
      </c>
      <c r="Q99" s="17">
        <v>0.104454677122542</v>
      </c>
      <c r="R99" s="17"/>
      <c r="S99" s="17">
        <v>8.4916262434114806E-2</v>
      </c>
      <c r="T99" s="17">
        <v>0.125710539425266</v>
      </c>
      <c r="U99" s="17">
        <v>6.8890279207125704E-2</v>
      </c>
      <c r="V99" s="17">
        <v>3.0930715966374998E-2</v>
      </c>
      <c r="W99" s="17"/>
      <c r="X99" s="17">
        <v>6.4744560399915094E-2</v>
      </c>
      <c r="Y99" s="17">
        <v>0.21302862873747799</v>
      </c>
      <c r="Z99" s="17">
        <v>0</v>
      </c>
      <c r="AA99" s="17"/>
      <c r="AB99" s="17">
        <v>8.6189428940988799E-2</v>
      </c>
      <c r="AC99" s="17">
        <v>5.8275366894338598E-2</v>
      </c>
      <c r="AD99" s="17"/>
      <c r="AE99" s="17">
        <v>0.108146879141179</v>
      </c>
      <c r="AF99" s="17">
        <v>6.8383437998222801E-2</v>
      </c>
      <c r="AG99" s="17"/>
      <c r="AH99" s="17">
        <v>8.6406011986603401E-2</v>
      </c>
      <c r="AI99" s="17">
        <v>7.3468287855584305E-2</v>
      </c>
      <c r="AJ99" s="17"/>
      <c r="AK99" s="17">
        <v>3.5580897194567203E-2</v>
      </c>
      <c r="AL99" s="17">
        <v>5.7428956780423701E-2</v>
      </c>
      <c r="AM99" s="17">
        <v>7.5073269195279901E-2</v>
      </c>
      <c r="AN99" s="17">
        <v>0.11971408347587199</v>
      </c>
      <c r="AO99" s="17">
        <v>9.94194281492978E-2</v>
      </c>
      <c r="AP99" s="17"/>
      <c r="AQ99" s="17">
        <v>6.1087385656000602E-2</v>
      </c>
      <c r="AR99" s="17">
        <v>8.0044419044080203E-2</v>
      </c>
      <c r="AS99" s="17"/>
      <c r="AT99" s="17">
        <v>6.5192871367290003E-2</v>
      </c>
      <c r="AU99" s="17">
        <v>8.1881785237196594E-2</v>
      </c>
      <c r="AV99" s="17"/>
      <c r="AW99" s="17">
        <v>0.18038750339683601</v>
      </c>
      <c r="AX99" s="17">
        <v>7.3749165817974194E-2</v>
      </c>
      <c r="AY99" s="17">
        <v>3.6814298600942298E-2</v>
      </c>
      <c r="AZ99" s="17">
        <v>0.131078766058739</v>
      </c>
      <c r="BA99" s="17">
        <v>5.09609447858589E-2</v>
      </c>
      <c r="BB99" s="17"/>
      <c r="BC99" s="17">
        <v>4.8455607275888699E-2</v>
      </c>
      <c r="BD99" s="17"/>
      <c r="BE99" s="17">
        <v>6.4939796578321801E-2</v>
      </c>
      <c r="BF99" s="17">
        <v>0</v>
      </c>
      <c r="BG99" s="17">
        <v>0.125775874760503</v>
      </c>
      <c r="BH99" s="17">
        <v>4.5934856879396198E-2</v>
      </c>
      <c r="BI99" s="17"/>
      <c r="BJ99" s="17">
        <v>8.6753904708866E-2</v>
      </c>
      <c r="BK99" s="17"/>
      <c r="BL99" s="17">
        <v>8.4758681055716295E-2</v>
      </c>
      <c r="BM99" s="17"/>
      <c r="BN99" s="17">
        <v>1.2288516672347099E-2</v>
      </c>
      <c r="BO99" s="17"/>
      <c r="BP99" s="17">
        <v>5.1449817111171497E-2</v>
      </c>
      <c r="BQ99" s="17">
        <v>4.8403933310431697E-2</v>
      </c>
    </row>
    <row r="100" spans="2:69" x14ac:dyDescent="0.35"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</row>
    <row r="101" spans="2:69" x14ac:dyDescent="0.35">
      <c r="B101" s="6" t="s">
        <v>146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</row>
    <row r="102" spans="2:69" x14ac:dyDescent="0.35">
      <c r="B102" s="24" t="s">
        <v>143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</row>
    <row r="103" spans="2:69" x14ac:dyDescent="0.35">
      <c r="B103" t="s">
        <v>137</v>
      </c>
      <c r="C103" s="17">
        <v>4.9398669745779701E-2</v>
      </c>
      <c r="D103" s="17">
        <v>7.0170171835244197E-2</v>
      </c>
      <c r="E103" s="17">
        <v>2.9529556358364101E-2</v>
      </c>
      <c r="F103" s="17"/>
      <c r="G103" s="17">
        <v>3.5106189689663503E-2</v>
      </c>
      <c r="H103" s="17">
        <v>0.100909753025008</v>
      </c>
      <c r="I103" s="17">
        <v>1.4080246895689799E-2</v>
      </c>
      <c r="J103" s="17">
        <v>2.5289652564784E-2</v>
      </c>
      <c r="K103" s="17">
        <v>9.0029946953003398E-2</v>
      </c>
      <c r="L103" s="17"/>
      <c r="M103" s="17">
        <v>4.2735355699845802E-2</v>
      </c>
      <c r="N103" s="17">
        <v>4.1175331831322298E-2</v>
      </c>
      <c r="O103" s="17">
        <v>0.10122264193804301</v>
      </c>
      <c r="P103" s="17">
        <v>2.88632361389995E-2</v>
      </c>
      <c r="Q103" s="17">
        <v>1.8244988676719299E-2</v>
      </c>
      <c r="R103" s="17"/>
      <c r="S103" s="17">
        <v>7.2326121299311499E-2</v>
      </c>
      <c r="T103" s="17">
        <v>5.9260148629073701E-2</v>
      </c>
      <c r="U103" s="17">
        <v>3.8299362627342903E-2</v>
      </c>
      <c r="V103" s="17">
        <v>2.9788489050889402E-2</v>
      </c>
      <c r="W103" s="17"/>
      <c r="X103" s="17">
        <v>4.4691832340189898E-2</v>
      </c>
      <c r="Y103" s="17">
        <v>0</v>
      </c>
      <c r="Z103" s="17">
        <v>0.13023906720533701</v>
      </c>
      <c r="AA103" s="17"/>
      <c r="AB103" s="17">
        <v>4.7909220994410598E-2</v>
      </c>
      <c r="AC103" s="17">
        <v>5.1896733082864598E-2</v>
      </c>
      <c r="AD103" s="17"/>
      <c r="AE103" s="17">
        <v>4.3996797315508998E-2</v>
      </c>
      <c r="AF103" s="17">
        <v>5.0629581586349302E-2</v>
      </c>
      <c r="AG103" s="17"/>
      <c r="AH103" s="17">
        <v>2.4973466290842902E-2</v>
      </c>
      <c r="AI103" s="17">
        <v>8.10834865562126E-2</v>
      </c>
      <c r="AJ103" s="17"/>
      <c r="AK103" s="17">
        <v>3.5580897194567203E-2</v>
      </c>
      <c r="AL103" s="17">
        <v>6.4781316203016401E-2</v>
      </c>
      <c r="AM103" s="17">
        <v>5.5358853998479202E-2</v>
      </c>
      <c r="AN103" s="17">
        <v>2.0296623819975001E-2</v>
      </c>
      <c r="AO103" s="17">
        <v>4.2023207160121E-2</v>
      </c>
      <c r="AP103" s="17"/>
      <c r="AQ103" s="17">
        <v>5.0025899641309601E-2</v>
      </c>
      <c r="AR103" s="17">
        <v>4.9215669020685603E-2</v>
      </c>
      <c r="AS103" s="17"/>
      <c r="AT103" s="17">
        <v>3.51669066897531E-2</v>
      </c>
      <c r="AU103" s="17">
        <v>5.6911117781489398E-2</v>
      </c>
      <c r="AV103" s="17"/>
      <c r="AW103" s="17">
        <v>5.2421325974730898E-2</v>
      </c>
      <c r="AX103" s="17">
        <v>1.28852107681407E-2</v>
      </c>
      <c r="AY103" s="17">
        <v>7.4465577626638899E-2</v>
      </c>
      <c r="AZ103" s="17">
        <v>4.0382571699184903E-2</v>
      </c>
      <c r="BA103" s="17">
        <v>5.09609447858589E-2</v>
      </c>
      <c r="BB103" s="17"/>
      <c r="BC103" s="17">
        <v>2.66374317678293E-2</v>
      </c>
      <c r="BD103" s="17"/>
      <c r="BE103" s="17">
        <v>1.53903786348064E-2</v>
      </c>
      <c r="BF103" s="17">
        <v>0.11273219260514999</v>
      </c>
      <c r="BG103" s="17">
        <v>0</v>
      </c>
      <c r="BH103" s="17">
        <v>4.5934856879396198E-2</v>
      </c>
      <c r="BI103" s="17"/>
      <c r="BJ103" s="17">
        <v>4.7215671660510702E-2</v>
      </c>
      <c r="BK103" s="17"/>
      <c r="BL103" s="17">
        <v>5.2321888045778198E-2</v>
      </c>
      <c r="BM103" s="17"/>
      <c r="BN103" s="17">
        <v>3.2130478462998102E-2</v>
      </c>
      <c r="BO103" s="17"/>
      <c r="BP103" s="17">
        <v>4.7815508919717503E-2</v>
      </c>
      <c r="BQ103" s="17">
        <v>2.63470492137329E-2</v>
      </c>
    </row>
    <row r="104" spans="2:69" x14ac:dyDescent="0.35">
      <c r="B104" t="s">
        <v>138</v>
      </c>
      <c r="C104" s="17">
        <v>0.211531423216959</v>
      </c>
      <c r="D104" s="17">
        <v>0.181056608108703</v>
      </c>
      <c r="E104" s="17">
        <v>0.24068230283262099</v>
      </c>
      <c r="F104" s="17"/>
      <c r="G104" s="17">
        <v>0.22742024369307101</v>
      </c>
      <c r="H104" s="17">
        <v>0.185359594501769</v>
      </c>
      <c r="I104" s="17">
        <v>0.20717042768187</v>
      </c>
      <c r="J104" s="17">
        <v>0.17573371728339601</v>
      </c>
      <c r="K104" s="17">
        <v>0.27278417738369998</v>
      </c>
      <c r="L104" s="17"/>
      <c r="M104" s="17">
        <v>0.112715599687641</v>
      </c>
      <c r="N104" s="17">
        <v>0.157822165621299</v>
      </c>
      <c r="O104" s="17">
        <v>0.375447428417574</v>
      </c>
      <c r="P104" s="17">
        <v>0.219708257815492</v>
      </c>
      <c r="Q104" s="17">
        <v>0.14691786528988801</v>
      </c>
      <c r="R104" s="17"/>
      <c r="S104" s="17">
        <v>0.16733877419770499</v>
      </c>
      <c r="T104" s="17">
        <v>0.20282308099994001</v>
      </c>
      <c r="U104" s="17">
        <v>0.22298360673394399</v>
      </c>
      <c r="V104" s="17">
        <v>0.22649677444373401</v>
      </c>
      <c r="W104" s="17"/>
      <c r="X104" s="17">
        <v>0.21663582990525801</v>
      </c>
      <c r="Y104" s="17">
        <v>0.205585155133507</v>
      </c>
      <c r="Z104" s="17">
        <v>0.18622739867354901</v>
      </c>
      <c r="AA104" s="17"/>
      <c r="AB104" s="17">
        <v>0.18033393611811899</v>
      </c>
      <c r="AC104" s="17">
        <v>0.26385500847569998</v>
      </c>
      <c r="AD104" s="17"/>
      <c r="AE104" s="17">
        <v>0.24978079157073199</v>
      </c>
      <c r="AF104" s="17">
        <v>0.20281563049717299</v>
      </c>
      <c r="AG104" s="17"/>
      <c r="AH104" s="17">
        <v>0.223763365549492</v>
      </c>
      <c r="AI104" s="17">
        <v>0.167987239266915</v>
      </c>
      <c r="AJ104" s="17"/>
      <c r="AK104" s="17">
        <v>0.20296094527382</v>
      </c>
      <c r="AL104" s="17">
        <v>0.247166655725997</v>
      </c>
      <c r="AM104" s="17">
        <v>0.18793998890330499</v>
      </c>
      <c r="AN104" s="17">
        <v>0.20265424692970099</v>
      </c>
      <c r="AO104" s="17">
        <v>0.194496591634328</v>
      </c>
      <c r="AP104" s="17"/>
      <c r="AQ104" s="17">
        <v>0.158432112956924</v>
      </c>
      <c r="AR104" s="17">
        <v>0.227023689049377</v>
      </c>
      <c r="AS104" s="17"/>
      <c r="AT104" s="17">
        <v>0.19880918035131401</v>
      </c>
      <c r="AU104" s="17">
        <v>0.215333629472796</v>
      </c>
      <c r="AV104" s="17"/>
      <c r="AW104" s="17">
        <v>0.197872870666115</v>
      </c>
      <c r="AX104" s="17">
        <v>0.18083839142046901</v>
      </c>
      <c r="AY104" s="17">
        <v>0.32636342888201098</v>
      </c>
      <c r="AZ104" s="17">
        <v>0.12681778973302099</v>
      </c>
      <c r="BA104" s="17">
        <v>9.8261380809250495E-2</v>
      </c>
      <c r="BB104" s="17"/>
      <c r="BC104" s="17">
        <v>0.21959866459421201</v>
      </c>
      <c r="BD104" s="17"/>
      <c r="BE104" s="17">
        <v>0.20631831616513199</v>
      </c>
      <c r="BF104" s="17">
        <v>0.37237403332804703</v>
      </c>
      <c r="BG104" s="17">
        <v>0.124050831864168</v>
      </c>
      <c r="BH104" s="17">
        <v>0.16056355213069401</v>
      </c>
      <c r="BI104" s="17"/>
      <c r="BJ104" s="17">
        <v>0.22487547567489199</v>
      </c>
      <c r="BK104" s="17"/>
      <c r="BL104" s="17">
        <v>0.23541278196968099</v>
      </c>
      <c r="BM104" s="17"/>
      <c r="BN104" s="17">
        <v>0.21738328102788501</v>
      </c>
      <c r="BO104" s="17"/>
      <c r="BP104" s="17">
        <v>0.22106374265380499</v>
      </c>
      <c r="BQ104" s="17">
        <v>0.226096884638228</v>
      </c>
    </row>
    <row r="105" spans="2:69" x14ac:dyDescent="0.35">
      <c r="B105" t="s">
        <v>139</v>
      </c>
      <c r="C105" s="17">
        <v>0.52126063560431202</v>
      </c>
      <c r="D105" s="17">
        <v>0.52369785651876699</v>
      </c>
      <c r="E105" s="17">
        <v>0.51892929632557805</v>
      </c>
      <c r="F105" s="17"/>
      <c r="G105" s="17">
        <v>0.51812813363475096</v>
      </c>
      <c r="H105" s="17">
        <v>0.499457109456592</v>
      </c>
      <c r="I105" s="17">
        <v>0.52772152011935802</v>
      </c>
      <c r="J105" s="17">
        <v>0.50557008954224503</v>
      </c>
      <c r="K105" s="17">
        <v>0.57140116433403698</v>
      </c>
      <c r="L105" s="17"/>
      <c r="M105" s="17">
        <v>0.52212100911114701</v>
      </c>
      <c r="N105" s="17">
        <v>0.59330866060898801</v>
      </c>
      <c r="O105" s="17">
        <v>0.37764025540861401</v>
      </c>
      <c r="P105" s="17">
        <v>0.52434467721564304</v>
      </c>
      <c r="Q105" s="17">
        <v>0.55746196449459995</v>
      </c>
      <c r="R105" s="17"/>
      <c r="S105" s="17">
        <v>0.461145921067318</v>
      </c>
      <c r="T105" s="17">
        <v>0.59353259807273395</v>
      </c>
      <c r="U105" s="17">
        <v>0.48336141284915102</v>
      </c>
      <c r="V105" s="17">
        <v>0.59135277410225096</v>
      </c>
      <c r="W105" s="17"/>
      <c r="X105" s="17">
        <v>0.51490862898530199</v>
      </c>
      <c r="Y105" s="17">
        <v>0.57907435783959704</v>
      </c>
      <c r="Z105" s="17">
        <v>0.49992357089113898</v>
      </c>
      <c r="AA105" s="17"/>
      <c r="AB105" s="17">
        <v>0.51581615581720497</v>
      </c>
      <c r="AC105" s="17">
        <v>0.53039197049124398</v>
      </c>
      <c r="AD105" s="17"/>
      <c r="AE105" s="17">
        <v>0.38789362404059402</v>
      </c>
      <c r="AF105" s="17">
        <v>0.55165065976616301</v>
      </c>
      <c r="AG105" s="17"/>
      <c r="AH105" s="17">
        <v>0.52994911903972397</v>
      </c>
      <c r="AI105" s="17">
        <v>0.42139173784886103</v>
      </c>
      <c r="AJ105" s="17"/>
      <c r="AK105" s="17">
        <v>0.41883869824745101</v>
      </c>
      <c r="AL105" s="17">
        <v>0.50178302319241996</v>
      </c>
      <c r="AM105" s="17">
        <v>0.50601833676480901</v>
      </c>
      <c r="AN105" s="17">
        <v>0.56409038404370604</v>
      </c>
      <c r="AO105" s="17">
        <v>0.67316398424387403</v>
      </c>
      <c r="AP105" s="17"/>
      <c r="AQ105" s="17">
        <v>0.52045859871669298</v>
      </c>
      <c r="AR105" s="17">
        <v>0.52149463805386498</v>
      </c>
      <c r="AS105" s="17"/>
      <c r="AT105" s="17">
        <v>0.49170798296623103</v>
      </c>
      <c r="AU105" s="17">
        <v>0.53405761123442097</v>
      </c>
      <c r="AV105" s="17"/>
      <c r="AW105" s="17">
        <v>0.48612805065912401</v>
      </c>
      <c r="AX105" s="17">
        <v>0.49984634143150802</v>
      </c>
      <c r="AY105" s="17">
        <v>0.55944223738941001</v>
      </c>
      <c r="AZ105" s="17">
        <v>0.595124542362652</v>
      </c>
      <c r="BA105" s="17">
        <v>0.44478630832347898</v>
      </c>
      <c r="BB105" s="17"/>
      <c r="BC105" s="17">
        <v>0.40798963009064698</v>
      </c>
      <c r="BD105" s="17"/>
      <c r="BE105" s="17">
        <v>0.528158058339804</v>
      </c>
      <c r="BF105" s="17">
        <v>0.51489377406680303</v>
      </c>
      <c r="BG105" s="17">
        <v>0.64788939893879405</v>
      </c>
      <c r="BH105" s="17">
        <v>0.36685304897160997</v>
      </c>
      <c r="BI105" s="17"/>
      <c r="BJ105" s="17">
        <v>0.52683645284712699</v>
      </c>
      <c r="BK105" s="17"/>
      <c r="BL105" s="17">
        <v>0.54234439260126699</v>
      </c>
      <c r="BM105" s="17"/>
      <c r="BN105" s="17">
        <v>0.54341803372562003</v>
      </c>
      <c r="BO105" s="17"/>
      <c r="BP105" s="17">
        <v>0.522043976694471</v>
      </c>
      <c r="BQ105" s="17">
        <v>0.60930785449876002</v>
      </c>
    </row>
    <row r="106" spans="2:69" x14ac:dyDescent="0.35">
      <c r="B106" t="s">
        <v>140</v>
      </c>
      <c r="C106" s="17">
        <v>0.172287476982322</v>
      </c>
      <c r="D106" s="17">
        <v>0.188489034834849</v>
      </c>
      <c r="E106" s="17">
        <v>0.15678977303014199</v>
      </c>
      <c r="F106" s="17"/>
      <c r="G106" s="17">
        <v>0.159503181999402</v>
      </c>
      <c r="H106" s="17">
        <v>0.15723302478973999</v>
      </c>
      <c r="I106" s="17">
        <v>0.20114182925464399</v>
      </c>
      <c r="J106" s="17">
        <v>0.293406540609575</v>
      </c>
      <c r="K106" s="17">
        <v>3.2892355664629801E-2</v>
      </c>
      <c r="L106" s="17"/>
      <c r="M106" s="17">
        <v>0.27969267980152002</v>
      </c>
      <c r="N106" s="17">
        <v>0.18086117776846899</v>
      </c>
      <c r="O106" s="17">
        <v>7.4117585259433294E-2</v>
      </c>
      <c r="P106" s="17">
        <v>0.191011057505722</v>
      </c>
      <c r="Q106" s="17">
        <v>0.22181039284103099</v>
      </c>
      <c r="R106" s="17"/>
      <c r="S106" s="17">
        <v>0.21427292100155099</v>
      </c>
      <c r="T106" s="17">
        <v>0.10790885955038999</v>
      </c>
      <c r="U106" s="17">
        <v>0.210258947004168</v>
      </c>
      <c r="V106" s="17">
        <v>0.136082577696684</v>
      </c>
      <c r="W106" s="17"/>
      <c r="X106" s="17">
        <v>0.18040689208524499</v>
      </c>
      <c r="Y106" s="17">
        <v>0.11361066685903901</v>
      </c>
      <c r="Z106" s="17">
        <v>0.183609963229976</v>
      </c>
      <c r="AA106" s="17"/>
      <c r="AB106" s="17">
        <v>0.19885905822514699</v>
      </c>
      <c r="AC106" s="17">
        <v>0.12772233645630299</v>
      </c>
      <c r="AD106" s="17"/>
      <c r="AE106" s="17">
        <v>0.27510488243181702</v>
      </c>
      <c r="AF106" s="17">
        <v>0.14885871900662101</v>
      </c>
      <c r="AG106" s="17"/>
      <c r="AH106" s="17">
        <v>0.17010220926716399</v>
      </c>
      <c r="AI106" s="17">
        <v>0.28155813261090401</v>
      </c>
      <c r="AJ106" s="17"/>
      <c r="AK106" s="17">
        <v>0.30703856208959501</v>
      </c>
      <c r="AL106" s="17">
        <v>0.156964077047514</v>
      </c>
      <c r="AM106" s="17">
        <v>0.21417877270107799</v>
      </c>
      <c r="AN106" s="17">
        <v>0.116186529238786</v>
      </c>
      <c r="AO106" s="17">
        <v>4.3416663399341901E-2</v>
      </c>
      <c r="AP106" s="17"/>
      <c r="AQ106" s="17">
        <v>0.235757398944028</v>
      </c>
      <c r="AR106" s="17">
        <v>0.15376947931760299</v>
      </c>
      <c r="AS106" s="17"/>
      <c r="AT106" s="17">
        <v>0.23972826242074699</v>
      </c>
      <c r="AU106" s="17">
        <v>0.14229957971087501</v>
      </c>
      <c r="AV106" s="17"/>
      <c r="AW106" s="17">
        <v>0.143073418141035</v>
      </c>
      <c r="AX106" s="17">
        <v>0.253147517177085</v>
      </c>
      <c r="AY106" s="17">
        <v>3.9728756101939898E-2</v>
      </c>
      <c r="AZ106" s="17">
        <v>0.133312804751897</v>
      </c>
      <c r="BA106" s="17">
        <v>0.35503042129555201</v>
      </c>
      <c r="BB106" s="17"/>
      <c r="BC106" s="17">
        <v>0.33245555766339702</v>
      </c>
      <c r="BD106" s="17"/>
      <c r="BE106" s="17">
        <v>0.19877339399889701</v>
      </c>
      <c r="BF106" s="17">
        <v>0</v>
      </c>
      <c r="BG106" s="17">
        <v>0.127919533717094</v>
      </c>
      <c r="BH106" s="17">
        <v>0.40368111357860098</v>
      </c>
      <c r="BI106" s="17"/>
      <c r="BJ106" s="17">
        <v>0.14894659713646599</v>
      </c>
      <c r="BK106" s="17"/>
      <c r="BL106" s="17">
        <v>0.13188276038325999</v>
      </c>
      <c r="BM106" s="17"/>
      <c r="BN106" s="17">
        <v>0.19477969011114901</v>
      </c>
      <c r="BO106" s="17"/>
      <c r="BP106" s="17">
        <v>0.18338284967089699</v>
      </c>
      <c r="BQ106" s="17">
        <v>0.11453324882041099</v>
      </c>
    </row>
    <row r="107" spans="2:69" x14ac:dyDescent="0.35">
      <c r="B107" t="s">
        <v>141</v>
      </c>
      <c r="C107" s="17">
        <v>4.5521794450626797E-2</v>
      </c>
      <c r="D107" s="17">
        <v>3.6586328702436798E-2</v>
      </c>
      <c r="E107" s="17">
        <v>5.4069071453295099E-2</v>
      </c>
      <c r="F107" s="17"/>
      <c r="G107" s="17">
        <v>5.9842250983112501E-2</v>
      </c>
      <c r="H107" s="17">
        <v>5.7040518226891802E-2</v>
      </c>
      <c r="I107" s="17">
        <v>4.9885976048437697E-2</v>
      </c>
      <c r="J107" s="17">
        <v>0</v>
      </c>
      <c r="K107" s="17">
        <v>3.2892355664629801E-2</v>
      </c>
      <c r="L107" s="17"/>
      <c r="M107" s="17">
        <v>4.2735355699845802E-2</v>
      </c>
      <c r="N107" s="17">
        <v>2.6832664169921298E-2</v>
      </c>
      <c r="O107" s="17">
        <v>7.1572088976335504E-2</v>
      </c>
      <c r="P107" s="17">
        <v>3.6072771324143098E-2</v>
      </c>
      <c r="Q107" s="17">
        <v>5.5564788697761797E-2</v>
      </c>
      <c r="R107" s="17"/>
      <c r="S107" s="17">
        <v>8.4916262434114806E-2</v>
      </c>
      <c r="T107" s="17">
        <v>3.6475312747862303E-2</v>
      </c>
      <c r="U107" s="17">
        <v>4.5096670785393402E-2</v>
      </c>
      <c r="V107" s="17">
        <v>1.6279384706441601E-2</v>
      </c>
      <c r="W107" s="17"/>
      <c r="X107" s="17">
        <v>4.3356816684005699E-2</v>
      </c>
      <c r="Y107" s="17">
        <v>0.101729820167857</v>
      </c>
      <c r="Z107" s="17">
        <v>0</v>
      </c>
      <c r="AA107" s="17"/>
      <c r="AB107" s="17">
        <v>5.70816288451194E-2</v>
      </c>
      <c r="AC107" s="17">
        <v>2.6133951493889002E-2</v>
      </c>
      <c r="AD107" s="17"/>
      <c r="AE107" s="17">
        <v>4.3223904641347503E-2</v>
      </c>
      <c r="AF107" s="17">
        <v>4.6045409143694399E-2</v>
      </c>
      <c r="AG107" s="17"/>
      <c r="AH107" s="17">
        <v>5.1211839852777198E-2</v>
      </c>
      <c r="AI107" s="17">
        <v>4.7979403717108099E-2</v>
      </c>
      <c r="AJ107" s="17"/>
      <c r="AK107" s="17">
        <v>3.5580897194567203E-2</v>
      </c>
      <c r="AL107" s="17">
        <v>2.9304927831052301E-2</v>
      </c>
      <c r="AM107" s="17">
        <v>3.6504047632328597E-2</v>
      </c>
      <c r="AN107" s="17">
        <v>9.6772215967831907E-2</v>
      </c>
      <c r="AO107" s="17">
        <v>4.68995535623353E-2</v>
      </c>
      <c r="AP107" s="17"/>
      <c r="AQ107" s="17">
        <v>3.5325989741045997E-2</v>
      </c>
      <c r="AR107" s="17">
        <v>4.84965245584702E-2</v>
      </c>
      <c r="AS107" s="17"/>
      <c r="AT107" s="17">
        <v>3.4587667571955201E-2</v>
      </c>
      <c r="AU107" s="17">
        <v>5.1398061800418698E-2</v>
      </c>
      <c r="AV107" s="17"/>
      <c r="AW107" s="17">
        <v>0.12050433455899499</v>
      </c>
      <c r="AX107" s="17">
        <v>5.3282539202796603E-2</v>
      </c>
      <c r="AY107" s="17">
        <v>0</v>
      </c>
      <c r="AZ107" s="17">
        <v>0.10436229145324501</v>
      </c>
      <c r="BA107" s="17">
        <v>5.09609447858589E-2</v>
      </c>
      <c r="BB107" s="17"/>
      <c r="BC107" s="17">
        <v>1.33187158839146E-2</v>
      </c>
      <c r="BD107" s="17"/>
      <c r="BE107" s="17">
        <v>5.13598528613598E-2</v>
      </c>
      <c r="BF107" s="17">
        <v>0</v>
      </c>
      <c r="BG107" s="17">
        <v>0.100140235479943</v>
      </c>
      <c r="BH107" s="17">
        <v>2.2967428439698099E-2</v>
      </c>
      <c r="BI107" s="17"/>
      <c r="BJ107" s="17">
        <v>5.2125802681004703E-2</v>
      </c>
      <c r="BK107" s="17"/>
      <c r="BL107" s="17">
        <v>3.8038177000014099E-2</v>
      </c>
      <c r="BM107" s="17"/>
      <c r="BN107" s="17">
        <v>1.2288516672347099E-2</v>
      </c>
      <c r="BO107" s="17"/>
      <c r="BP107" s="17">
        <v>2.56939220611095E-2</v>
      </c>
      <c r="BQ107" s="17">
        <v>2.3714962828869202E-2</v>
      </c>
    </row>
    <row r="108" spans="2:69" x14ac:dyDescent="0.35"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</row>
    <row r="109" spans="2:69" x14ac:dyDescent="0.35">
      <c r="B109" s="6" t="s">
        <v>147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</row>
    <row r="110" spans="2:69" x14ac:dyDescent="0.35">
      <c r="B110" s="24" t="s">
        <v>143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</row>
    <row r="111" spans="2:69" x14ac:dyDescent="0.35">
      <c r="B111" t="s">
        <v>137</v>
      </c>
      <c r="C111" s="17">
        <v>7.5870010716656194E-2</v>
      </c>
      <c r="D111" s="17">
        <v>0.10615284852686201</v>
      </c>
      <c r="E111" s="17">
        <v>4.6902768215263603E-2</v>
      </c>
      <c r="F111" s="17"/>
      <c r="G111" s="17">
        <v>6.0901523618913198E-2</v>
      </c>
      <c r="H111" s="17">
        <v>8.5918637483056406E-2</v>
      </c>
      <c r="I111" s="17">
        <v>4.8103751022813897E-2</v>
      </c>
      <c r="J111" s="17">
        <v>5.3513900431341098E-2</v>
      </c>
      <c r="K111" s="17">
        <v>0.17569468433270399</v>
      </c>
      <c r="L111" s="17"/>
      <c r="M111" s="17">
        <v>4.2735355699845802E-2</v>
      </c>
      <c r="N111" s="17">
        <v>1.8829685532827298E-2</v>
      </c>
      <c r="O111" s="17">
        <v>9.1723005710496103E-2</v>
      </c>
      <c r="P111" s="17">
        <v>5.4331168511407103E-2</v>
      </c>
      <c r="Q111" s="17">
        <v>0.18606710924126599</v>
      </c>
      <c r="R111" s="17"/>
      <c r="S111" s="17">
        <v>0.154527839442481</v>
      </c>
      <c r="T111" s="17">
        <v>4.9666581705257999E-2</v>
      </c>
      <c r="U111" s="17">
        <v>9.2942300715831705E-2</v>
      </c>
      <c r="V111" s="17">
        <v>3.99748590493232E-2</v>
      </c>
      <c r="W111" s="17"/>
      <c r="X111" s="17">
        <v>5.7611290353770703E-2</v>
      </c>
      <c r="Y111" s="17">
        <v>3.94935737716091E-2</v>
      </c>
      <c r="Z111" s="17">
        <v>0.22678802269082399</v>
      </c>
      <c r="AA111" s="17"/>
      <c r="AB111" s="17">
        <v>8.1787551378041806E-2</v>
      </c>
      <c r="AC111" s="17">
        <v>6.5945270870234801E-2</v>
      </c>
      <c r="AD111" s="17"/>
      <c r="AE111" s="17">
        <v>4.7009135923739002E-2</v>
      </c>
      <c r="AF111" s="17">
        <v>8.2446469707565306E-2</v>
      </c>
      <c r="AG111" s="17"/>
      <c r="AH111" s="17">
        <v>5.4978196242888501E-2</v>
      </c>
      <c r="AI111" s="17">
        <v>4.8824594911064403E-2</v>
      </c>
      <c r="AJ111" s="17"/>
      <c r="AK111" s="17">
        <v>9.9043071675474104E-2</v>
      </c>
      <c r="AL111" s="17">
        <v>0.124312693468302</v>
      </c>
      <c r="AM111" s="17">
        <v>6.0351366457908999E-2</v>
      </c>
      <c r="AN111" s="17">
        <v>2.0296623819975001E-2</v>
      </c>
      <c r="AO111" s="17">
        <v>4.2023207160121E-2</v>
      </c>
      <c r="AP111" s="17"/>
      <c r="AQ111" s="17">
        <v>4.4345959643876998E-2</v>
      </c>
      <c r="AR111" s="17">
        <v>8.5067474430262899E-2</v>
      </c>
      <c r="AS111" s="17"/>
      <c r="AT111" s="17">
        <v>5.1983314834168098E-2</v>
      </c>
      <c r="AU111" s="17">
        <v>8.83817270297452E-2</v>
      </c>
      <c r="AV111" s="17"/>
      <c r="AW111" s="17">
        <v>8.8867367137378306E-2</v>
      </c>
      <c r="AX111" s="17">
        <v>2.81217792812989E-2</v>
      </c>
      <c r="AY111" s="17">
        <v>0.14671405660450801</v>
      </c>
      <c r="AZ111" s="17">
        <v>0</v>
      </c>
      <c r="BA111" s="17">
        <v>0.15521707569683901</v>
      </c>
      <c r="BB111" s="17"/>
      <c r="BC111" s="17">
        <v>0.14447382544197901</v>
      </c>
      <c r="BD111" s="17"/>
      <c r="BE111" s="17">
        <v>2.00093268670921E-2</v>
      </c>
      <c r="BF111" s="17">
        <v>0.17180183147411501</v>
      </c>
      <c r="BG111" s="17">
        <v>2.4139141455570098E-2</v>
      </c>
      <c r="BH111" s="17">
        <v>0.171203936059105</v>
      </c>
      <c r="BI111" s="17"/>
      <c r="BJ111" s="17">
        <v>6.5550087097453497E-2</v>
      </c>
      <c r="BK111" s="17"/>
      <c r="BL111" s="17">
        <v>5.3113413492878098E-2</v>
      </c>
      <c r="BM111" s="17"/>
      <c r="BN111" s="17">
        <v>8.1027705417142104E-2</v>
      </c>
      <c r="BO111" s="17"/>
      <c r="BP111" s="17">
        <v>8.3963757411949599E-2</v>
      </c>
      <c r="BQ111" s="17">
        <v>2.63470492137329E-2</v>
      </c>
    </row>
    <row r="112" spans="2:69" x14ac:dyDescent="0.35">
      <c r="B112" t="s">
        <v>138</v>
      </c>
      <c r="C112" s="17">
        <v>0.18577523099552301</v>
      </c>
      <c r="D112" s="17">
        <v>0.228009952877893</v>
      </c>
      <c r="E112" s="17">
        <v>0.14537533722027099</v>
      </c>
      <c r="F112" s="17"/>
      <c r="G112" s="17">
        <v>0.209953277821914</v>
      </c>
      <c r="H112" s="17">
        <v>0.20854337398810399</v>
      </c>
      <c r="I112" s="17">
        <v>0.12842559145726101</v>
      </c>
      <c r="J112" s="17">
        <v>0.23940355937029001</v>
      </c>
      <c r="K112" s="17">
        <v>0.15581465828226301</v>
      </c>
      <c r="L112" s="17"/>
      <c r="M112" s="17">
        <v>0.13655277261282001</v>
      </c>
      <c r="N112" s="17">
        <v>0.186785192201186</v>
      </c>
      <c r="O112" s="17">
        <v>0.26663787577140902</v>
      </c>
      <c r="P112" s="17">
        <v>0.223103561582084</v>
      </c>
      <c r="Q112" s="17">
        <v>8.3733760736864199E-2</v>
      </c>
      <c r="R112" s="17"/>
      <c r="S112" s="17">
        <v>0.171808130081606</v>
      </c>
      <c r="T112" s="17">
        <v>0.15321097469570299</v>
      </c>
      <c r="U112" s="17">
        <v>0.15997339788471099</v>
      </c>
      <c r="V112" s="17">
        <v>0.21194012406675999</v>
      </c>
      <c r="W112" s="17"/>
      <c r="X112" s="17">
        <v>0.18519824538487401</v>
      </c>
      <c r="Y112" s="17">
        <v>0.214304606296115</v>
      </c>
      <c r="Z112" s="17">
        <v>0.159445650684232</v>
      </c>
      <c r="AA112" s="17"/>
      <c r="AB112" s="17">
        <v>0.205742271442412</v>
      </c>
      <c r="AC112" s="17">
        <v>0.15228704844166599</v>
      </c>
      <c r="AD112" s="17"/>
      <c r="AE112" s="17">
        <v>0.183573836195076</v>
      </c>
      <c r="AF112" s="17">
        <v>0.186276857600115</v>
      </c>
      <c r="AG112" s="17"/>
      <c r="AH112" s="17">
        <v>0.17891634750954499</v>
      </c>
      <c r="AI112" s="17">
        <v>0.19062491250178801</v>
      </c>
      <c r="AJ112" s="17"/>
      <c r="AK112" s="17">
        <v>0.13048312877159099</v>
      </c>
      <c r="AL112" s="17">
        <v>0.23468585336913</v>
      </c>
      <c r="AM112" s="17">
        <v>0.17967626225259301</v>
      </c>
      <c r="AN112" s="17">
        <v>0.187825531599702</v>
      </c>
      <c r="AO112" s="17">
        <v>7.5909545206541099E-2</v>
      </c>
      <c r="AP112" s="17"/>
      <c r="AQ112" s="17">
        <v>0.16054509150239599</v>
      </c>
      <c r="AR112" s="17">
        <v>0.19313638175440001</v>
      </c>
      <c r="AS112" s="17"/>
      <c r="AT112" s="17">
        <v>0.16437092224359201</v>
      </c>
      <c r="AU112" s="17">
        <v>0.19861327261039599</v>
      </c>
      <c r="AV112" s="17"/>
      <c r="AW112" s="17">
        <v>0.10154366066562701</v>
      </c>
      <c r="AX112" s="17">
        <v>0.176883661121745</v>
      </c>
      <c r="AY112" s="17">
        <v>0.27942829363292898</v>
      </c>
      <c r="AZ112" s="17">
        <v>9.9668083782637404E-2</v>
      </c>
      <c r="BA112" s="17">
        <v>9.5507717112761903E-2</v>
      </c>
      <c r="BB112" s="17"/>
      <c r="BC112" s="17">
        <v>0.122960535052871</v>
      </c>
      <c r="BD112" s="17"/>
      <c r="BE112" s="17">
        <v>0.20850997338828101</v>
      </c>
      <c r="BF112" s="17">
        <v>0.290436173194976</v>
      </c>
      <c r="BG112" s="17">
        <v>0.109880005868499</v>
      </c>
      <c r="BH112" s="17">
        <v>0.100471394835897</v>
      </c>
      <c r="BI112" s="17"/>
      <c r="BJ112" s="17">
        <v>0.191116364142145</v>
      </c>
      <c r="BK112" s="17"/>
      <c r="BL112" s="17">
        <v>0.21629077714748801</v>
      </c>
      <c r="BM112" s="17"/>
      <c r="BN112" s="17">
        <v>0.150451918431074</v>
      </c>
      <c r="BO112" s="17"/>
      <c r="BP112" s="17">
        <v>0.18133820038303899</v>
      </c>
      <c r="BQ112" s="17">
        <v>0.25313435730946199</v>
      </c>
    </row>
    <row r="113" spans="2:69" x14ac:dyDescent="0.35">
      <c r="B113" t="s">
        <v>139</v>
      </c>
      <c r="C113" s="17">
        <v>0.28938513122693399</v>
      </c>
      <c r="D113" s="17">
        <v>0.313564280746567</v>
      </c>
      <c r="E113" s="17">
        <v>0.26625641086055701</v>
      </c>
      <c r="F113" s="17"/>
      <c r="G113" s="17">
        <v>0.20178431901195301</v>
      </c>
      <c r="H113" s="17">
        <v>0.29410409343668797</v>
      </c>
      <c r="I113" s="17">
        <v>0.29087468704164599</v>
      </c>
      <c r="J113" s="17">
        <v>0.28742293083899101</v>
      </c>
      <c r="K113" s="17">
        <v>0.47518755778335298</v>
      </c>
      <c r="L113" s="17"/>
      <c r="M113" s="17">
        <v>0.39505764326097098</v>
      </c>
      <c r="N113" s="17">
        <v>0.332277876488343</v>
      </c>
      <c r="O113" s="17">
        <v>0.267690576651471</v>
      </c>
      <c r="P113" s="17">
        <v>0.33149461116393097</v>
      </c>
      <c r="Q113" s="17">
        <v>0.172740943304342</v>
      </c>
      <c r="R113" s="17"/>
      <c r="S113" s="17">
        <v>0.23191015149997099</v>
      </c>
      <c r="T113" s="17">
        <v>0.34597216339897802</v>
      </c>
      <c r="U113" s="17">
        <v>0.33642221549317303</v>
      </c>
      <c r="V113" s="17">
        <v>0.34626751973918701</v>
      </c>
      <c r="W113" s="17"/>
      <c r="X113" s="17">
        <v>0.31735734460235099</v>
      </c>
      <c r="Y113" s="17">
        <v>0.15710614185202801</v>
      </c>
      <c r="Z113" s="17">
        <v>0.255181262141007</v>
      </c>
      <c r="AA113" s="17"/>
      <c r="AB113" s="17">
        <v>0.24060994008255901</v>
      </c>
      <c r="AC113" s="17">
        <v>0.37118956836857198</v>
      </c>
      <c r="AD113" s="17"/>
      <c r="AE113" s="17">
        <v>0.29294485657359298</v>
      </c>
      <c r="AF113" s="17">
        <v>0.28857398506698001</v>
      </c>
      <c r="AG113" s="17"/>
      <c r="AH113" s="17">
        <v>0.310391591283807</v>
      </c>
      <c r="AI113" s="17">
        <v>0.180048181294787</v>
      </c>
      <c r="AJ113" s="17"/>
      <c r="AK113" s="17">
        <v>0.24868207509648901</v>
      </c>
      <c r="AL113" s="17">
        <v>0.243795972181335</v>
      </c>
      <c r="AM113" s="17">
        <v>0.28978993777017997</v>
      </c>
      <c r="AN113" s="17">
        <v>0.26643280048735402</v>
      </c>
      <c r="AO113" s="17">
        <v>0.55204879051939304</v>
      </c>
      <c r="AP113" s="17"/>
      <c r="AQ113" s="17">
        <v>0.17189712531478099</v>
      </c>
      <c r="AR113" s="17">
        <v>0.32366345632754701</v>
      </c>
      <c r="AS113" s="17"/>
      <c r="AT113" s="17">
        <v>0.16291441319126099</v>
      </c>
      <c r="AU113" s="17">
        <v>0.34549425681676199</v>
      </c>
      <c r="AV113" s="17"/>
      <c r="AW113" s="17">
        <v>0.244097625705504</v>
      </c>
      <c r="AX113" s="17">
        <v>0.231239618449576</v>
      </c>
      <c r="AY113" s="17">
        <v>0.38725412132658499</v>
      </c>
      <c r="AZ113" s="17">
        <v>0.40344399362723898</v>
      </c>
      <c r="BA113" s="17">
        <v>0.205597593184348</v>
      </c>
      <c r="BB113" s="17"/>
      <c r="BC113" s="17">
        <v>0.19625751912303199</v>
      </c>
      <c r="BD113" s="17"/>
      <c r="BE113" s="17">
        <v>0.29444419836626801</v>
      </c>
      <c r="BF113" s="17">
        <v>0.45467923302607699</v>
      </c>
      <c r="BG113" s="17">
        <v>0.37198545449433801</v>
      </c>
      <c r="BH113" s="17">
        <v>0.11562756315026999</v>
      </c>
      <c r="BI113" s="17"/>
      <c r="BJ113" s="17">
        <v>0.29999216323542099</v>
      </c>
      <c r="BK113" s="17"/>
      <c r="BL113" s="17">
        <v>0.27474885252958298</v>
      </c>
      <c r="BM113" s="17"/>
      <c r="BN113" s="17">
        <v>0.31631857540798097</v>
      </c>
      <c r="BO113" s="17"/>
      <c r="BP113" s="17">
        <v>0.29914091523339198</v>
      </c>
      <c r="BQ113" s="17">
        <v>0.32926760593124899</v>
      </c>
    </row>
    <row r="114" spans="2:69" x14ac:dyDescent="0.35">
      <c r="B114" t="s">
        <v>140</v>
      </c>
      <c r="C114" s="17">
        <v>0.41227165187081299</v>
      </c>
      <c r="D114" s="17">
        <v>0.322951650099909</v>
      </c>
      <c r="E114" s="17">
        <v>0.49771127175513502</v>
      </c>
      <c r="F114" s="17"/>
      <c r="G114" s="17">
        <v>0.450943829921648</v>
      </c>
      <c r="H114" s="17">
        <v>0.388562397311915</v>
      </c>
      <c r="I114" s="17">
        <v>0.50476085850918695</v>
      </c>
      <c r="J114" s="17">
        <v>0.41965960935937802</v>
      </c>
      <c r="K114" s="17">
        <v>0.16041074393705099</v>
      </c>
      <c r="L114" s="17"/>
      <c r="M114" s="17">
        <v>0.38291887272651698</v>
      </c>
      <c r="N114" s="17">
        <v>0.43885406561012802</v>
      </c>
      <c r="O114" s="17">
        <v>0.31735814899322401</v>
      </c>
      <c r="P114" s="17">
        <v>0.35499788741843502</v>
      </c>
      <c r="Q114" s="17">
        <v>0.52160200196792095</v>
      </c>
      <c r="R114" s="17"/>
      <c r="S114" s="17">
        <v>0.40119805953698201</v>
      </c>
      <c r="T114" s="17">
        <v>0.39222344576257301</v>
      </c>
      <c r="U114" s="17">
        <v>0.38661557240588401</v>
      </c>
      <c r="V114" s="17">
        <v>0.38553811243828801</v>
      </c>
      <c r="W114" s="17"/>
      <c r="X114" s="17">
        <v>0.40057303247604598</v>
      </c>
      <c r="Y114" s="17">
        <v>0.53248109111566699</v>
      </c>
      <c r="Z114" s="17">
        <v>0.35858506448393701</v>
      </c>
      <c r="AA114" s="17"/>
      <c r="AB114" s="17">
        <v>0.42677580509537699</v>
      </c>
      <c r="AC114" s="17">
        <v>0.38794567665854801</v>
      </c>
      <c r="AD114" s="17"/>
      <c r="AE114" s="17">
        <v>0.43068851210592701</v>
      </c>
      <c r="AF114" s="17">
        <v>0.40807504567136199</v>
      </c>
      <c r="AG114" s="17"/>
      <c r="AH114" s="17">
        <v>0.41145400152141898</v>
      </c>
      <c r="AI114" s="17">
        <v>0.55801179171372794</v>
      </c>
      <c r="AJ114" s="17"/>
      <c r="AK114" s="17">
        <v>0.48621082726187798</v>
      </c>
      <c r="AL114" s="17">
        <v>0.367900553150182</v>
      </c>
      <c r="AM114" s="17">
        <v>0.43367838588698998</v>
      </c>
      <c r="AN114" s="17">
        <v>0.48180969744329299</v>
      </c>
      <c r="AO114" s="17">
        <v>0.27749858252698301</v>
      </c>
      <c r="AP114" s="17"/>
      <c r="AQ114" s="17">
        <v>0.60543646863659295</v>
      </c>
      <c r="AR114" s="17">
        <v>0.35591384465729597</v>
      </c>
      <c r="AS114" s="17"/>
      <c r="AT114" s="17">
        <v>0.59848132210440597</v>
      </c>
      <c r="AU114" s="17">
        <v>0.32337195285134301</v>
      </c>
      <c r="AV114" s="17"/>
      <c r="AW114" s="17">
        <v>0.44498701193249601</v>
      </c>
      <c r="AX114" s="17">
        <v>0.50925571839944395</v>
      </c>
      <c r="AY114" s="17">
        <v>0.18660352843597799</v>
      </c>
      <c r="AZ114" s="17">
        <v>0.43865640547734702</v>
      </c>
      <c r="BA114" s="17">
        <v>0.54367761400605097</v>
      </c>
      <c r="BB114" s="17"/>
      <c r="BC114" s="17">
        <v>0.53630812038211695</v>
      </c>
      <c r="BD114" s="17"/>
      <c r="BE114" s="17">
        <v>0.424223414978535</v>
      </c>
      <c r="BF114" s="17">
        <v>8.3082762304832303E-2</v>
      </c>
      <c r="BG114" s="17">
        <v>0.43811968143729102</v>
      </c>
      <c r="BH114" s="17">
        <v>0.61269710595472904</v>
      </c>
      <c r="BI114" s="17"/>
      <c r="BJ114" s="17">
        <v>0.40131950487119999</v>
      </c>
      <c r="BK114" s="17"/>
      <c r="BL114" s="17">
        <v>0.42648034556520298</v>
      </c>
      <c r="BM114" s="17"/>
      <c r="BN114" s="17">
        <v>0.43991328407145502</v>
      </c>
      <c r="BO114" s="17"/>
      <c r="BP114" s="17">
        <v>0.41362002616518101</v>
      </c>
      <c r="BQ114" s="17">
        <v>0.367536024716687</v>
      </c>
    </row>
    <row r="115" spans="2:69" x14ac:dyDescent="0.35">
      <c r="B115" t="s">
        <v>141</v>
      </c>
      <c r="C115" s="17">
        <v>3.6697975190074103E-2</v>
      </c>
      <c r="D115" s="17">
        <v>2.93212677487685E-2</v>
      </c>
      <c r="E115" s="17">
        <v>4.3754211948774102E-2</v>
      </c>
      <c r="F115" s="17"/>
      <c r="G115" s="17">
        <v>7.6417049625571096E-2</v>
      </c>
      <c r="H115" s="17">
        <v>2.28714977802369E-2</v>
      </c>
      <c r="I115" s="17">
        <v>2.78351119690925E-2</v>
      </c>
      <c r="J115" s="17">
        <v>0</v>
      </c>
      <c r="K115" s="17">
        <v>3.2892355664629801E-2</v>
      </c>
      <c r="L115" s="17"/>
      <c r="M115" s="17">
        <v>4.2735355699845802E-2</v>
      </c>
      <c r="N115" s="17">
        <v>2.3253180167516201E-2</v>
      </c>
      <c r="O115" s="17">
        <v>5.6590392873400702E-2</v>
      </c>
      <c r="P115" s="17">
        <v>3.6072771324143098E-2</v>
      </c>
      <c r="Q115" s="17">
        <v>3.5856184749606501E-2</v>
      </c>
      <c r="R115" s="17"/>
      <c r="S115" s="17">
        <v>4.0555819438959098E-2</v>
      </c>
      <c r="T115" s="17">
        <v>5.8926834437488598E-2</v>
      </c>
      <c r="U115" s="17">
        <v>2.4046513500401101E-2</v>
      </c>
      <c r="V115" s="17">
        <v>1.6279384706441601E-2</v>
      </c>
      <c r="W115" s="17"/>
      <c r="X115" s="17">
        <v>3.92600871829583E-2</v>
      </c>
      <c r="Y115" s="17">
        <v>5.6614586964580403E-2</v>
      </c>
      <c r="Z115" s="17">
        <v>0</v>
      </c>
      <c r="AA115" s="17"/>
      <c r="AB115" s="17">
        <v>4.5084432001609401E-2</v>
      </c>
      <c r="AC115" s="17">
        <v>2.2632435660980402E-2</v>
      </c>
      <c r="AD115" s="17"/>
      <c r="AE115" s="17">
        <v>4.5783659201664301E-2</v>
      </c>
      <c r="AF115" s="17">
        <v>3.4627641953978099E-2</v>
      </c>
      <c r="AG115" s="17"/>
      <c r="AH115" s="17">
        <v>4.4259863442341098E-2</v>
      </c>
      <c r="AI115" s="17">
        <v>2.24905195786319E-2</v>
      </c>
      <c r="AJ115" s="17"/>
      <c r="AK115" s="17">
        <v>3.5580897194567203E-2</v>
      </c>
      <c r="AL115" s="17">
        <v>2.9304927831052301E-2</v>
      </c>
      <c r="AM115" s="17">
        <v>3.6504047632328597E-2</v>
      </c>
      <c r="AN115" s="17">
        <v>4.3635346649675298E-2</v>
      </c>
      <c r="AO115" s="17">
        <v>5.2519874586962501E-2</v>
      </c>
      <c r="AP115" s="17"/>
      <c r="AQ115" s="17">
        <v>1.7775354902351801E-2</v>
      </c>
      <c r="AR115" s="17">
        <v>4.2218842830494999E-2</v>
      </c>
      <c r="AS115" s="17"/>
      <c r="AT115" s="17">
        <v>2.2250027626573299E-2</v>
      </c>
      <c r="AU115" s="17">
        <v>4.4138790691753298E-2</v>
      </c>
      <c r="AV115" s="17"/>
      <c r="AW115" s="17">
        <v>0.12050433455899499</v>
      </c>
      <c r="AX115" s="17">
        <v>5.4499222747936303E-2</v>
      </c>
      <c r="AY115" s="17">
        <v>0</v>
      </c>
      <c r="AZ115" s="17">
        <v>5.8231517112776403E-2</v>
      </c>
      <c r="BA115" s="17">
        <v>0</v>
      </c>
      <c r="BB115" s="17"/>
      <c r="BC115" s="17">
        <v>0</v>
      </c>
      <c r="BD115" s="17"/>
      <c r="BE115" s="17">
        <v>5.2813086399823801E-2</v>
      </c>
      <c r="BF115" s="17">
        <v>0</v>
      </c>
      <c r="BG115" s="17">
        <v>5.5875716744301501E-2</v>
      </c>
      <c r="BH115" s="17">
        <v>0</v>
      </c>
      <c r="BI115" s="17"/>
      <c r="BJ115" s="17">
        <v>4.2021880653781402E-2</v>
      </c>
      <c r="BK115" s="17"/>
      <c r="BL115" s="17">
        <v>2.9366611264847801E-2</v>
      </c>
      <c r="BM115" s="17"/>
      <c r="BN115" s="17">
        <v>1.2288516672347099E-2</v>
      </c>
      <c r="BO115" s="17"/>
      <c r="BP115" s="17">
        <v>2.19371008064373E-2</v>
      </c>
      <c r="BQ115" s="17">
        <v>2.3714962828869202E-2</v>
      </c>
    </row>
    <row r="116" spans="2:69" x14ac:dyDescent="0.35"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</row>
    <row r="117" spans="2:69" x14ac:dyDescent="0.35">
      <c r="B117" s="6" t="s">
        <v>148</v>
      </c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</row>
    <row r="118" spans="2:69" x14ac:dyDescent="0.35">
      <c r="B118" s="24" t="s">
        <v>143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</row>
    <row r="119" spans="2:69" x14ac:dyDescent="0.35">
      <c r="B119" t="s">
        <v>137</v>
      </c>
      <c r="C119" s="17">
        <v>3.95919501942412E-2</v>
      </c>
      <c r="D119" s="17">
        <v>4.968681516021E-2</v>
      </c>
      <c r="E119" s="17">
        <v>2.99356424426118E-2</v>
      </c>
      <c r="F119" s="17"/>
      <c r="G119" s="17">
        <v>2.3404126459775701E-2</v>
      </c>
      <c r="H119" s="17">
        <v>1.6147629842148799E-2</v>
      </c>
      <c r="I119" s="17">
        <v>1.4080246895689799E-2</v>
      </c>
      <c r="J119" s="17">
        <v>0</v>
      </c>
      <c r="K119" s="17">
        <v>0.21754833522542399</v>
      </c>
      <c r="L119" s="17"/>
      <c r="M119" s="17">
        <v>0</v>
      </c>
      <c r="N119" s="17">
        <v>0</v>
      </c>
      <c r="O119" s="17">
        <v>0.12331815730061201</v>
      </c>
      <c r="P119" s="17">
        <v>5.4331168511407103E-2</v>
      </c>
      <c r="Q119" s="17">
        <v>1.8244988676719299E-2</v>
      </c>
      <c r="R119" s="17"/>
      <c r="S119" s="17">
        <v>4.9344825131242498E-2</v>
      </c>
      <c r="T119" s="17">
        <v>9.53481374330203E-2</v>
      </c>
      <c r="U119" s="17">
        <v>0</v>
      </c>
      <c r="V119" s="17">
        <v>1.5137157790956E-2</v>
      </c>
      <c r="W119" s="17"/>
      <c r="X119" s="17">
        <v>1.7961108644125E-2</v>
      </c>
      <c r="Y119" s="17">
        <v>0</v>
      </c>
      <c r="Z119" s="17">
        <v>0.21471208334137801</v>
      </c>
      <c r="AA119" s="17"/>
      <c r="AB119" s="17">
        <v>1.0860351129549001E-2</v>
      </c>
      <c r="AC119" s="17">
        <v>8.7779814444926094E-2</v>
      </c>
      <c r="AD119" s="17"/>
      <c r="AE119" s="17">
        <v>3.3775754410940502E-2</v>
      </c>
      <c r="AF119" s="17">
        <v>4.0917272913196398E-2</v>
      </c>
      <c r="AG119" s="17"/>
      <c r="AH119" s="17">
        <v>9.5228338559089996E-3</v>
      </c>
      <c r="AI119" s="17">
        <v>2.24905195786319E-2</v>
      </c>
      <c r="AJ119" s="17"/>
      <c r="AK119" s="17">
        <v>0</v>
      </c>
      <c r="AL119" s="17">
        <v>9.2129977364802995E-2</v>
      </c>
      <c r="AM119" s="17">
        <v>1.9037763657644698E-2</v>
      </c>
      <c r="AN119" s="17">
        <v>0</v>
      </c>
      <c r="AO119" s="17">
        <v>4.2023207160121E-2</v>
      </c>
      <c r="AP119" s="17"/>
      <c r="AQ119" s="17">
        <v>1.38759261978892E-2</v>
      </c>
      <c r="AR119" s="17">
        <v>4.7094862717083803E-2</v>
      </c>
      <c r="AS119" s="17"/>
      <c r="AT119" s="17">
        <v>1.9508830639084401E-2</v>
      </c>
      <c r="AU119" s="17">
        <v>4.9777233642796098E-2</v>
      </c>
      <c r="AV119" s="17"/>
      <c r="AW119" s="17">
        <v>5.2421325974730898E-2</v>
      </c>
      <c r="AX119" s="17">
        <v>0</v>
      </c>
      <c r="AY119" s="17">
        <v>7.7203950406646599E-2</v>
      </c>
      <c r="AZ119" s="17">
        <v>0</v>
      </c>
      <c r="BA119" s="17">
        <v>0</v>
      </c>
      <c r="BB119" s="17"/>
      <c r="BC119" s="17">
        <v>1.33187158839146E-2</v>
      </c>
      <c r="BD119" s="17"/>
      <c r="BE119" s="17">
        <v>0</v>
      </c>
      <c r="BF119" s="17">
        <v>0.116877769360202</v>
      </c>
      <c r="BG119" s="17">
        <v>0</v>
      </c>
      <c r="BH119" s="17">
        <v>2.2967428439698099E-2</v>
      </c>
      <c r="BI119" s="17"/>
      <c r="BJ119" s="17">
        <v>3.8158255758405799E-2</v>
      </c>
      <c r="BK119" s="17"/>
      <c r="BL119" s="17">
        <v>5.3123631507507901E-2</v>
      </c>
      <c r="BM119" s="17"/>
      <c r="BN119" s="17">
        <v>0</v>
      </c>
      <c r="BO119" s="17"/>
      <c r="BP119" s="17">
        <v>4.4005011943153899E-2</v>
      </c>
      <c r="BQ119" s="17">
        <v>2.63470492137329E-2</v>
      </c>
    </row>
    <row r="120" spans="2:69" x14ac:dyDescent="0.35">
      <c r="B120" t="s">
        <v>138</v>
      </c>
      <c r="C120" s="17">
        <v>0.12868382123616301</v>
      </c>
      <c r="D120" s="17">
        <v>9.7661991794373307E-2</v>
      </c>
      <c r="E120" s="17">
        <v>0.15835795091678101</v>
      </c>
      <c r="F120" s="17"/>
      <c r="G120" s="17">
        <v>0.17819481811566401</v>
      </c>
      <c r="H120" s="17">
        <v>0.15119057405511399</v>
      </c>
      <c r="I120" s="17">
        <v>0.119420987211802</v>
      </c>
      <c r="J120" s="17">
        <v>5.3513900431341098E-2</v>
      </c>
      <c r="K120" s="17">
        <v>7.9481077782019696E-2</v>
      </c>
      <c r="L120" s="17"/>
      <c r="M120" s="17">
        <v>0.14600105564101001</v>
      </c>
      <c r="N120" s="17">
        <v>7.5433805342723301E-2</v>
      </c>
      <c r="O120" s="17">
        <v>0.15845890197315801</v>
      </c>
      <c r="P120" s="17">
        <v>0.156753750708817</v>
      </c>
      <c r="Q120" s="17">
        <v>0.166836903942643</v>
      </c>
      <c r="R120" s="17"/>
      <c r="S120" s="17">
        <v>0.17015933071078801</v>
      </c>
      <c r="T120" s="17">
        <v>0.113825119278316</v>
      </c>
      <c r="U120" s="17">
        <v>0.15062477002135299</v>
      </c>
      <c r="V120" s="17">
        <v>8.8482666649138897E-2</v>
      </c>
      <c r="W120" s="17"/>
      <c r="X120" s="17">
        <v>0.12904785163211899</v>
      </c>
      <c r="Y120" s="17">
        <v>0.15463807563066201</v>
      </c>
      <c r="Z120" s="17">
        <v>9.9239004299387798E-2</v>
      </c>
      <c r="AA120" s="17"/>
      <c r="AB120" s="17">
        <v>0.13647249603415301</v>
      </c>
      <c r="AC120" s="17">
        <v>0.115620865602778</v>
      </c>
      <c r="AD120" s="17"/>
      <c r="AE120" s="17">
        <v>0.16774168305655601</v>
      </c>
      <c r="AF120" s="17">
        <v>0.119783799030411</v>
      </c>
      <c r="AG120" s="17"/>
      <c r="AH120" s="17">
        <v>0.127029643668332</v>
      </c>
      <c r="AI120" s="17">
        <v>0.17357406421928701</v>
      </c>
      <c r="AJ120" s="17"/>
      <c r="AK120" s="17">
        <v>0.34964852948446001</v>
      </c>
      <c r="AL120" s="17">
        <v>8.2961705164420099E-2</v>
      </c>
      <c r="AM120" s="17">
        <v>0.15377046279714099</v>
      </c>
      <c r="AN120" s="17">
        <v>8.7147942328946904E-2</v>
      </c>
      <c r="AO120" s="17">
        <v>6.1495348250514302E-2</v>
      </c>
      <c r="AP120" s="17"/>
      <c r="AQ120" s="17">
        <v>5.58038309033781E-2</v>
      </c>
      <c r="AR120" s="17">
        <v>0.149947302410783</v>
      </c>
      <c r="AS120" s="17"/>
      <c r="AT120" s="17">
        <v>0.10743208080588899</v>
      </c>
      <c r="AU120" s="17">
        <v>0.140660252878439</v>
      </c>
      <c r="AV120" s="17"/>
      <c r="AW120" s="17">
        <v>5.9883168837840402E-2</v>
      </c>
      <c r="AX120" s="17">
        <v>6.7005515412103894E-2</v>
      </c>
      <c r="AY120" s="17">
        <v>0.26271694009369601</v>
      </c>
      <c r="AZ120" s="17">
        <v>6.9091869969500799E-2</v>
      </c>
      <c r="BA120" s="17">
        <v>0.29088689489237801</v>
      </c>
      <c r="BB120" s="17"/>
      <c r="BC120" s="17">
        <v>0.157821502608084</v>
      </c>
      <c r="BD120" s="17"/>
      <c r="BE120" s="17">
        <v>0.106537803810884</v>
      </c>
      <c r="BF120" s="17">
        <v>0.238569980166073</v>
      </c>
      <c r="BG120" s="17">
        <v>0.129614991637657</v>
      </c>
      <c r="BH120" s="17">
        <v>0.13109890270991501</v>
      </c>
      <c r="BI120" s="17"/>
      <c r="BJ120" s="17">
        <v>0.126342537201</v>
      </c>
      <c r="BK120" s="17"/>
      <c r="BL120" s="17">
        <v>0.11314293605609201</v>
      </c>
      <c r="BM120" s="17"/>
      <c r="BN120" s="17">
        <v>7.1588446262970007E-2</v>
      </c>
      <c r="BO120" s="17"/>
      <c r="BP120" s="17">
        <v>0.14132529232681201</v>
      </c>
      <c r="BQ120" s="17">
        <v>7.2727310005571102E-2</v>
      </c>
    </row>
    <row r="121" spans="2:69" x14ac:dyDescent="0.35">
      <c r="B121" t="s">
        <v>139</v>
      </c>
      <c r="C121" s="17">
        <v>0.53022283865002096</v>
      </c>
      <c r="D121" s="17">
        <v>0.53652595511534296</v>
      </c>
      <c r="E121" s="17">
        <v>0.52419355221690001</v>
      </c>
      <c r="F121" s="17"/>
      <c r="G121" s="17">
        <v>0.50021624761837202</v>
      </c>
      <c r="H121" s="17">
        <v>0.55616724658690198</v>
      </c>
      <c r="I121" s="17">
        <v>0.48722485690784201</v>
      </c>
      <c r="J121" s="17">
        <v>0.50557008954224503</v>
      </c>
      <c r="K121" s="17">
        <v>0.67007823132792599</v>
      </c>
      <c r="L121" s="17"/>
      <c r="M121" s="17">
        <v>0.361372942898328</v>
      </c>
      <c r="N121" s="17">
        <v>0.63293860244109801</v>
      </c>
      <c r="O121" s="17">
        <v>0.47358662700424797</v>
      </c>
      <c r="P121" s="17">
        <v>0.47100742098681198</v>
      </c>
      <c r="Q121" s="17">
        <v>0.50817573897223001</v>
      </c>
      <c r="R121" s="17"/>
      <c r="S121" s="17">
        <v>0.49090571241451503</v>
      </c>
      <c r="T121" s="17">
        <v>0.44650848331492299</v>
      </c>
      <c r="U121" s="17">
        <v>0.571201635378215</v>
      </c>
      <c r="V121" s="17">
        <v>0.62265807313110799</v>
      </c>
      <c r="W121" s="17"/>
      <c r="X121" s="17">
        <v>0.55985203632829195</v>
      </c>
      <c r="Y121" s="17">
        <v>0.40508218940222501</v>
      </c>
      <c r="Z121" s="17">
        <v>0.478302384620995</v>
      </c>
      <c r="AA121" s="17"/>
      <c r="AB121" s="17">
        <v>0.49133019469431399</v>
      </c>
      <c r="AC121" s="17">
        <v>0.59545253376959995</v>
      </c>
      <c r="AD121" s="17"/>
      <c r="AE121" s="17">
        <v>0.416021727425328</v>
      </c>
      <c r="AF121" s="17">
        <v>0.55624557462300595</v>
      </c>
      <c r="AG121" s="17"/>
      <c r="AH121" s="17">
        <v>0.550417655272043</v>
      </c>
      <c r="AI121" s="17">
        <v>0.42090211127171301</v>
      </c>
      <c r="AJ121" s="17"/>
      <c r="AK121" s="17">
        <v>0.22853604461746299</v>
      </c>
      <c r="AL121" s="17">
        <v>0.51005853104456</v>
      </c>
      <c r="AM121" s="17">
        <v>0.50116694897009895</v>
      </c>
      <c r="AN121" s="17">
        <v>0.66606370733031295</v>
      </c>
      <c r="AO121" s="17">
        <v>0.753645353040725</v>
      </c>
      <c r="AP121" s="17"/>
      <c r="AQ121" s="17">
        <v>0.60501150948061799</v>
      </c>
      <c r="AR121" s="17">
        <v>0.50840248045540903</v>
      </c>
      <c r="AS121" s="17"/>
      <c r="AT121" s="17">
        <v>0.54061439604529404</v>
      </c>
      <c r="AU121" s="17">
        <v>0.51874833568211698</v>
      </c>
      <c r="AV121" s="17"/>
      <c r="AW121" s="17">
        <v>0.36136310247736803</v>
      </c>
      <c r="AX121" s="17">
        <v>0.55709799236119995</v>
      </c>
      <c r="AY121" s="17">
        <v>0.54742463321787505</v>
      </c>
      <c r="AZ121" s="17">
        <v>0.58894219512082902</v>
      </c>
      <c r="BA121" s="17">
        <v>0.40302719986882801</v>
      </c>
      <c r="BB121" s="17"/>
      <c r="BC121" s="17">
        <v>0.49850540896358703</v>
      </c>
      <c r="BD121" s="17"/>
      <c r="BE121" s="17">
        <v>0.54726445411354796</v>
      </c>
      <c r="BF121" s="17">
        <v>0.60914364745531902</v>
      </c>
      <c r="BG121" s="17">
        <v>0.58783580701763105</v>
      </c>
      <c r="BH121" s="17">
        <v>0.49301549900988001</v>
      </c>
      <c r="BI121" s="17"/>
      <c r="BJ121" s="17">
        <v>0.54565008931874104</v>
      </c>
      <c r="BK121" s="17"/>
      <c r="BL121" s="17">
        <v>0.58502442220760797</v>
      </c>
      <c r="BM121" s="17"/>
      <c r="BN121" s="17">
        <v>0.58009095712734804</v>
      </c>
      <c r="BO121" s="17"/>
      <c r="BP121" s="17">
        <v>0.54541858988567304</v>
      </c>
      <c r="BQ121" s="17">
        <v>0.55059656916156896</v>
      </c>
    </row>
    <row r="122" spans="2:69" x14ac:dyDescent="0.35">
      <c r="B122" t="s">
        <v>140</v>
      </c>
      <c r="C122" s="17">
        <v>0.19981731158869001</v>
      </c>
      <c r="D122" s="17">
        <v>0.22023269191962899</v>
      </c>
      <c r="E122" s="17">
        <v>0.18028884875073301</v>
      </c>
      <c r="F122" s="17"/>
      <c r="G122" s="17">
        <v>0.159503181999402</v>
      </c>
      <c r="H122" s="17">
        <v>0.14108539494759101</v>
      </c>
      <c r="I122" s="17">
        <v>0.27741404408475101</v>
      </c>
      <c r="J122" s="17">
        <v>0.40851943027488702</v>
      </c>
      <c r="K122" s="17">
        <v>0</v>
      </c>
      <c r="L122" s="17"/>
      <c r="M122" s="17">
        <v>0.38936030151949802</v>
      </c>
      <c r="N122" s="17">
        <v>0.20947538561582599</v>
      </c>
      <c r="O122" s="17">
        <v>0.17482658461975301</v>
      </c>
      <c r="P122" s="17">
        <v>0.21548507759555299</v>
      </c>
      <c r="Q122" s="17">
        <v>0.133032343181549</v>
      </c>
      <c r="R122" s="17"/>
      <c r="S122" s="17">
        <v>0.15061289415059301</v>
      </c>
      <c r="T122" s="17">
        <v>0.23544152558241099</v>
      </c>
      <c r="U122" s="17">
        <v>0.235088883776508</v>
      </c>
      <c r="V122" s="17">
        <v>0.206892895961584</v>
      </c>
      <c r="W122" s="17"/>
      <c r="X122" s="17">
        <v>0.20846236476816199</v>
      </c>
      <c r="Y122" s="17">
        <v>0.219908493635496</v>
      </c>
      <c r="Z122" s="17">
        <v>0.125356330549486</v>
      </c>
      <c r="AA122" s="17"/>
      <c r="AB122" s="17">
        <v>0.23416810644512301</v>
      </c>
      <c r="AC122" s="17">
        <v>0.14220508347295299</v>
      </c>
      <c r="AD122" s="17"/>
      <c r="AE122" s="17">
        <v>0.24215233356897001</v>
      </c>
      <c r="AF122" s="17">
        <v>0.19017053068096501</v>
      </c>
      <c r="AG122" s="17"/>
      <c r="AH122" s="17">
        <v>0.19673016373386201</v>
      </c>
      <c r="AI122" s="17">
        <v>0.28622930630219601</v>
      </c>
      <c r="AJ122" s="17"/>
      <c r="AK122" s="17">
        <v>0.34123087813710901</v>
      </c>
      <c r="AL122" s="17">
        <v>0.187422521719424</v>
      </c>
      <c r="AM122" s="17">
        <v>0.23950163866659699</v>
      </c>
      <c r="AN122" s="17">
        <v>0.15240371153068799</v>
      </c>
      <c r="AO122" s="17">
        <v>4.3416663399341901E-2</v>
      </c>
      <c r="AP122" s="17"/>
      <c r="AQ122" s="17">
        <v>0.163793563864787</v>
      </c>
      <c r="AR122" s="17">
        <v>0.210327607735393</v>
      </c>
      <c r="AS122" s="17"/>
      <c r="AT122" s="17">
        <v>0.20032721783803001</v>
      </c>
      <c r="AU122" s="17">
        <v>0.20233191054344199</v>
      </c>
      <c r="AV122" s="17"/>
      <c r="AW122" s="17">
        <v>0.34594489931322497</v>
      </c>
      <c r="AX122" s="17">
        <v>0.23543088440172399</v>
      </c>
      <c r="AY122" s="17">
        <v>7.6046745346808595E-2</v>
      </c>
      <c r="AZ122" s="17">
        <v>0.23760364345642501</v>
      </c>
      <c r="BA122" s="17">
        <v>0.26111971055466499</v>
      </c>
      <c r="BB122" s="17"/>
      <c r="BC122" s="17">
        <v>0.27171352242893898</v>
      </c>
      <c r="BD122" s="17"/>
      <c r="BE122" s="17">
        <v>0.22420141095655899</v>
      </c>
      <c r="BF122" s="17">
        <v>3.5408603018406197E-2</v>
      </c>
      <c r="BG122" s="17">
        <v>0.18240896586476801</v>
      </c>
      <c r="BH122" s="17">
        <v>0.30968506809053198</v>
      </c>
      <c r="BI122" s="17"/>
      <c r="BJ122" s="17">
        <v>0.18383652064172001</v>
      </c>
      <c r="BK122" s="17"/>
      <c r="BL122" s="17">
        <v>0.16297769032444001</v>
      </c>
      <c r="BM122" s="17"/>
      <c r="BN122" s="17">
        <v>0.30692313712374297</v>
      </c>
      <c r="BO122" s="17"/>
      <c r="BP122" s="17">
        <v>0.187293320149128</v>
      </c>
      <c r="BQ122" s="17">
        <v>0.29498701549033601</v>
      </c>
    </row>
    <row r="123" spans="2:69" x14ac:dyDescent="0.35">
      <c r="B123" t="s">
        <v>141</v>
      </c>
      <c r="C123" s="17">
        <v>0.101684078330885</v>
      </c>
      <c r="D123" s="17">
        <v>9.5892546010444696E-2</v>
      </c>
      <c r="E123" s="17">
        <v>0.10722400567297501</v>
      </c>
      <c r="F123" s="17"/>
      <c r="G123" s="17">
        <v>0.138681625806786</v>
      </c>
      <c r="H123" s="17">
        <v>0.13540915456824501</v>
      </c>
      <c r="I123" s="17">
        <v>0.101859864899916</v>
      </c>
      <c r="J123" s="17">
        <v>3.2396579751525899E-2</v>
      </c>
      <c r="K123" s="17">
        <v>3.2892355664629801E-2</v>
      </c>
      <c r="L123" s="17"/>
      <c r="M123" s="17">
        <v>0.103265699941164</v>
      </c>
      <c r="N123" s="17">
        <v>8.2152206600352495E-2</v>
      </c>
      <c r="O123" s="17">
        <v>6.9809729102229198E-2</v>
      </c>
      <c r="P123" s="17">
        <v>0.10242258219741</v>
      </c>
      <c r="Q123" s="17">
        <v>0.17371002522685799</v>
      </c>
      <c r="R123" s="17"/>
      <c r="S123" s="17">
        <v>0.13897723759286201</v>
      </c>
      <c r="T123" s="17">
        <v>0.108876734391329</v>
      </c>
      <c r="U123" s="17">
        <v>4.3084710823923698E-2</v>
      </c>
      <c r="V123" s="17">
        <v>6.6829206467212701E-2</v>
      </c>
      <c r="W123" s="17"/>
      <c r="X123" s="17">
        <v>8.4676638627302903E-2</v>
      </c>
      <c r="Y123" s="17">
        <v>0.22037124133161701</v>
      </c>
      <c r="Z123" s="17">
        <v>8.2390197188752498E-2</v>
      </c>
      <c r="AA123" s="17"/>
      <c r="AB123" s="17">
        <v>0.12716885169686101</v>
      </c>
      <c r="AC123" s="17">
        <v>5.8941702709742402E-2</v>
      </c>
      <c r="AD123" s="17"/>
      <c r="AE123" s="17">
        <v>0.14030850153820601</v>
      </c>
      <c r="AF123" s="17">
        <v>9.2882822752422503E-2</v>
      </c>
      <c r="AG123" s="17"/>
      <c r="AH123" s="17">
        <v>0.11629970346985399</v>
      </c>
      <c r="AI123" s="17">
        <v>9.6803998628172502E-2</v>
      </c>
      <c r="AJ123" s="17"/>
      <c r="AK123" s="17">
        <v>8.0584547760967795E-2</v>
      </c>
      <c r="AL123" s="17">
        <v>0.127427264706794</v>
      </c>
      <c r="AM123" s="17">
        <v>8.6523185908518402E-2</v>
      </c>
      <c r="AN123" s="17">
        <v>9.4384638810052796E-2</v>
      </c>
      <c r="AO123" s="17">
        <v>9.94194281492978E-2</v>
      </c>
      <c r="AP123" s="17"/>
      <c r="AQ123" s="17">
        <v>0.16151516955332801</v>
      </c>
      <c r="AR123" s="17">
        <v>8.4227746681330998E-2</v>
      </c>
      <c r="AS123" s="17"/>
      <c r="AT123" s="17">
        <v>0.13211747467170201</v>
      </c>
      <c r="AU123" s="17">
        <v>8.8482267253205002E-2</v>
      </c>
      <c r="AV123" s="17"/>
      <c r="AW123" s="17">
        <v>0.18038750339683601</v>
      </c>
      <c r="AX123" s="17">
        <v>0.140465607824972</v>
      </c>
      <c r="AY123" s="17">
        <v>3.6607730934973999E-2</v>
      </c>
      <c r="AZ123" s="17">
        <v>0.10436229145324501</v>
      </c>
      <c r="BA123" s="17">
        <v>4.49661946841294E-2</v>
      </c>
      <c r="BB123" s="17"/>
      <c r="BC123" s="17">
        <v>5.8640850115474701E-2</v>
      </c>
      <c r="BD123" s="17"/>
      <c r="BE123" s="17">
        <v>0.121996331119009</v>
      </c>
      <c r="BF123" s="17">
        <v>0</v>
      </c>
      <c r="BG123" s="17">
        <v>0.100140235479943</v>
      </c>
      <c r="BH123" s="17">
        <v>4.3233101749975002E-2</v>
      </c>
      <c r="BI123" s="17"/>
      <c r="BJ123" s="17">
        <v>0.106012597080132</v>
      </c>
      <c r="BK123" s="17"/>
      <c r="BL123" s="17">
        <v>8.5731319904353398E-2</v>
      </c>
      <c r="BM123" s="17"/>
      <c r="BN123" s="17">
        <v>4.1397459485939002E-2</v>
      </c>
      <c r="BO123" s="17"/>
      <c r="BP123" s="17">
        <v>8.1957785695232793E-2</v>
      </c>
      <c r="BQ123" s="17">
        <v>5.5342056128790201E-2</v>
      </c>
    </row>
    <row r="124" spans="2:69" x14ac:dyDescent="0.35"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</row>
    <row r="125" spans="2:69" x14ac:dyDescent="0.35">
      <c r="B125" s="6" t="s">
        <v>149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</row>
    <row r="126" spans="2:69" x14ac:dyDescent="0.35">
      <c r="B126" s="24" t="s">
        <v>143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</row>
    <row r="127" spans="2:69" x14ac:dyDescent="0.35">
      <c r="B127" t="s">
        <v>137</v>
      </c>
      <c r="C127" s="17">
        <v>9.7674791856127097E-2</v>
      </c>
      <c r="D127" s="17">
        <v>3.6288517536536301E-2</v>
      </c>
      <c r="E127" s="17">
        <v>0.15639422580142601</v>
      </c>
      <c r="F127" s="17"/>
      <c r="G127" s="17">
        <v>0.13954782784710301</v>
      </c>
      <c r="H127" s="17">
        <v>0.102783513787366</v>
      </c>
      <c r="I127" s="17">
        <v>5.16993607798414E-2</v>
      </c>
      <c r="J127" s="17">
        <v>2.5289652564784E-2</v>
      </c>
      <c r="K127" s="17">
        <v>0.174107110389811</v>
      </c>
      <c r="L127" s="17"/>
      <c r="M127" s="17">
        <v>0</v>
      </c>
      <c r="N127" s="17">
        <v>0.109435948846051</v>
      </c>
      <c r="O127" s="17">
        <v>0.10539821350762101</v>
      </c>
      <c r="P127" s="17">
        <v>0.105817885964002</v>
      </c>
      <c r="Q127" s="17">
        <v>9.7836457209802996E-2</v>
      </c>
      <c r="R127" s="17"/>
      <c r="S127" s="17">
        <v>0.114728089129513</v>
      </c>
      <c r="T127" s="17">
        <v>0.12779277609841599</v>
      </c>
      <c r="U127" s="17">
        <v>0.11875159629240301</v>
      </c>
      <c r="V127" s="17">
        <v>0</v>
      </c>
      <c r="W127" s="17"/>
      <c r="X127" s="17">
        <v>8.4145148471109099E-2</v>
      </c>
      <c r="Y127" s="17">
        <v>0.17775542951399501</v>
      </c>
      <c r="Z127" s="17">
        <v>9.7348659798145595E-2</v>
      </c>
      <c r="AA127" s="17"/>
      <c r="AB127" s="17">
        <v>0.127718687839113</v>
      </c>
      <c r="AC127" s="17">
        <v>4.7285978552347903E-2</v>
      </c>
      <c r="AD127" s="17"/>
      <c r="AE127" s="17">
        <v>0.169993121149253</v>
      </c>
      <c r="AF127" s="17">
        <v>8.1195785925093494E-2</v>
      </c>
      <c r="AG127" s="17"/>
      <c r="AH127" s="17">
        <v>7.7985646163509795E-2</v>
      </c>
      <c r="AI127" s="17">
        <v>0.137622685165046</v>
      </c>
      <c r="AJ127" s="17"/>
      <c r="AK127" s="17">
        <v>0.236219993590676</v>
      </c>
      <c r="AL127" s="17">
        <v>7.4031084091153707E-2</v>
      </c>
      <c r="AM127" s="17">
        <v>5.2102048242762503E-2</v>
      </c>
      <c r="AN127" s="17">
        <v>0.15649986908366201</v>
      </c>
      <c r="AO127" s="17">
        <v>9.94194281492978E-2</v>
      </c>
      <c r="AP127" s="17"/>
      <c r="AQ127" s="17">
        <v>9.3168651355585594E-2</v>
      </c>
      <c r="AR127" s="17">
        <v>9.8989504348073604E-2</v>
      </c>
      <c r="AS127" s="17"/>
      <c r="AT127" s="17">
        <v>0.109693806171638</v>
      </c>
      <c r="AU127" s="17">
        <v>9.3255283439201794E-2</v>
      </c>
      <c r="AV127" s="17"/>
      <c r="AW127" s="17">
        <v>4.9122334690896101E-2</v>
      </c>
      <c r="AX127" s="17">
        <v>9.3086518442489496E-2</v>
      </c>
      <c r="AY127" s="17">
        <v>9.1561478375600303E-2</v>
      </c>
      <c r="AZ127" s="17">
        <v>8.6513346039653896E-2</v>
      </c>
      <c r="BA127" s="17">
        <v>0.117147260694585</v>
      </c>
      <c r="BB127" s="17"/>
      <c r="BC127" s="17">
        <v>9.8492047622441806E-2</v>
      </c>
      <c r="BD127" s="17"/>
      <c r="BE127" s="17">
        <v>0.109886619389247</v>
      </c>
      <c r="BF127" s="17">
        <v>3.4440775325333302E-2</v>
      </c>
      <c r="BG127" s="17">
        <v>0.112645863318709</v>
      </c>
      <c r="BH127" s="17">
        <v>8.1501024898923705E-2</v>
      </c>
      <c r="BI127" s="17"/>
      <c r="BJ127" s="17">
        <v>9.1467792314406701E-2</v>
      </c>
      <c r="BK127" s="17"/>
      <c r="BL127" s="17">
        <v>7.0593813867657396E-2</v>
      </c>
      <c r="BM127" s="17"/>
      <c r="BN127" s="17">
        <v>8.3897111516133799E-2</v>
      </c>
      <c r="BO127" s="17"/>
      <c r="BP127" s="17">
        <v>9.9454924707803496E-2</v>
      </c>
      <c r="BQ127" s="17">
        <v>6.2708924881964195E-2</v>
      </c>
    </row>
    <row r="128" spans="2:69" x14ac:dyDescent="0.35">
      <c r="B128" t="s">
        <v>138</v>
      </c>
      <c r="C128" s="17">
        <v>0.15713326200222</v>
      </c>
      <c r="D128" s="17">
        <v>0.11875209040684701</v>
      </c>
      <c r="E128" s="17">
        <v>0.19384701756432399</v>
      </c>
      <c r="F128" s="17"/>
      <c r="G128" s="17">
        <v>0.13657248209428499</v>
      </c>
      <c r="H128" s="17">
        <v>0.13166163304353001</v>
      </c>
      <c r="I128" s="17">
        <v>0.19424256301828499</v>
      </c>
      <c r="J128" s="17">
        <v>7.0506059009064107E-2</v>
      </c>
      <c r="K128" s="17">
        <v>0.26413705734281401</v>
      </c>
      <c r="L128" s="17"/>
      <c r="M128" s="17">
        <v>0</v>
      </c>
      <c r="N128" s="17">
        <v>0.12944576911012801</v>
      </c>
      <c r="O128" s="17">
        <v>0.26491880423409597</v>
      </c>
      <c r="P128" s="17">
        <v>0.141914201306897</v>
      </c>
      <c r="Q128" s="17">
        <v>0.14698723527509999</v>
      </c>
      <c r="R128" s="17"/>
      <c r="S128" s="17">
        <v>0.28880240995415102</v>
      </c>
      <c r="T128" s="17">
        <v>0.179310658659835</v>
      </c>
      <c r="U128" s="17">
        <v>7.2358836712591704E-2</v>
      </c>
      <c r="V128" s="17">
        <v>0.12029061938611001</v>
      </c>
      <c r="W128" s="17"/>
      <c r="X128" s="17">
        <v>0.148539709104614</v>
      </c>
      <c r="Y128" s="17">
        <v>6.6931476924835295E-2</v>
      </c>
      <c r="Z128" s="17">
        <v>0.30474063829110998</v>
      </c>
      <c r="AA128" s="17"/>
      <c r="AB128" s="17">
        <v>0.14015739893491599</v>
      </c>
      <c r="AC128" s="17">
        <v>0.18560472240313899</v>
      </c>
      <c r="AD128" s="17"/>
      <c r="AE128" s="17">
        <v>8.9822542739332004E-2</v>
      </c>
      <c r="AF128" s="17">
        <v>0.17247119572935801</v>
      </c>
      <c r="AG128" s="17"/>
      <c r="AH128" s="17">
        <v>0.13090059850869301</v>
      </c>
      <c r="AI128" s="17">
        <v>0.121372387794313</v>
      </c>
      <c r="AJ128" s="17"/>
      <c r="AK128" s="17">
        <v>0</v>
      </c>
      <c r="AL128" s="17">
        <v>0.18350470382414499</v>
      </c>
      <c r="AM128" s="17">
        <v>0.10572127236439199</v>
      </c>
      <c r="AN128" s="17">
        <v>0.19167884747373201</v>
      </c>
      <c r="AO128" s="17">
        <v>0.34880544999473201</v>
      </c>
      <c r="AP128" s="17"/>
      <c r="AQ128" s="17">
        <v>0.13682217017457801</v>
      </c>
      <c r="AR128" s="17">
        <v>0.163059230388618</v>
      </c>
      <c r="AS128" s="17"/>
      <c r="AT128" s="17">
        <v>0.116991686299209</v>
      </c>
      <c r="AU128" s="17">
        <v>0.17856841142624399</v>
      </c>
      <c r="AV128" s="17"/>
      <c r="AW128" s="17">
        <v>0.104220763950005</v>
      </c>
      <c r="AX128" s="17">
        <v>0.12910583617258301</v>
      </c>
      <c r="AY128" s="17">
        <v>0.2034777244389</v>
      </c>
      <c r="AZ128" s="17">
        <v>2.8510717843583101E-2</v>
      </c>
      <c r="BA128" s="17">
        <v>0.173289336286398</v>
      </c>
      <c r="BB128" s="17"/>
      <c r="BC128" s="17">
        <v>0.17223147870050001</v>
      </c>
      <c r="BD128" s="17"/>
      <c r="BE128" s="17">
        <v>0.107704577594898</v>
      </c>
      <c r="BF128" s="17">
        <v>0.28008114888388902</v>
      </c>
      <c r="BG128" s="17">
        <v>9.1530182122993506E-2</v>
      </c>
      <c r="BH128" s="17">
        <v>0.20135070806449401</v>
      </c>
      <c r="BI128" s="17"/>
      <c r="BJ128" s="17">
        <v>0.16036317198516201</v>
      </c>
      <c r="BK128" s="17"/>
      <c r="BL128" s="17">
        <v>0.16523027681844499</v>
      </c>
      <c r="BM128" s="17"/>
      <c r="BN128" s="17">
        <v>0.15712526713247699</v>
      </c>
      <c r="BO128" s="17"/>
      <c r="BP128" s="17">
        <v>0.16763233436098199</v>
      </c>
      <c r="BQ128" s="17">
        <v>0.147187390457241</v>
      </c>
    </row>
    <row r="129" spans="2:69" x14ac:dyDescent="0.35">
      <c r="B129" t="s">
        <v>139</v>
      </c>
      <c r="C129" s="17">
        <v>0.20478061592861299</v>
      </c>
      <c r="D129" s="17">
        <v>0.22244686518589399</v>
      </c>
      <c r="E129" s="17">
        <v>0.187881852030296</v>
      </c>
      <c r="F129" s="17"/>
      <c r="G129" s="17">
        <v>0.14709516179825399</v>
      </c>
      <c r="H129" s="17">
        <v>0.31966486859271398</v>
      </c>
      <c r="I129" s="17">
        <v>0.18590920012685</v>
      </c>
      <c r="J129" s="17">
        <v>0.13407261722618499</v>
      </c>
      <c r="K129" s="17">
        <v>0.241479395661963</v>
      </c>
      <c r="L129" s="17"/>
      <c r="M129" s="17">
        <v>0.19443375308232899</v>
      </c>
      <c r="N129" s="17">
        <v>0.17770645281647901</v>
      </c>
      <c r="O129" s="17">
        <v>0.212127425233015</v>
      </c>
      <c r="P129" s="17">
        <v>0.217858682514845</v>
      </c>
      <c r="Q129" s="17">
        <v>0.241076828062077</v>
      </c>
      <c r="R129" s="17"/>
      <c r="S129" s="17">
        <v>0.20349136723528699</v>
      </c>
      <c r="T129" s="17">
        <v>0.20649028115232301</v>
      </c>
      <c r="U129" s="17">
        <v>0.27373683667749099</v>
      </c>
      <c r="V129" s="17">
        <v>0.184571724850741</v>
      </c>
      <c r="W129" s="17"/>
      <c r="X129" s="17">
        <v>0.17614865401714</v>
      </c>
      <c r="Y129" s="17">
        <v>0.21286189061399499</v>
      </c>
      <c r="Z129" s="17">
        <v>0.373199473760842</v>
      </c>
      <c r="AA129" s="17"/>
      <c r="AB129" s="17">
        <v>0.20089456309291501</v>
      </c>
      <c r="AC129" s="17">
        <v>0.21129819909883499</v>
      </c>
      <c r="AD129" s="17"/>
      <c r="AE129" s="17">
        <v>0.17575744608680299</v>
      </c>
      <c r="AF129" s="17">
        <v>0.211394056706842</v>
      </c>
      <c r="AG129" s="17"/>
      <c r="AH129" s="17">
        <v>0.18601830035494099</v>
      </c>
      <c r="AI129" s="17">
        <v>0.26359547146544499</v>
      </c>
      <c r="AJ129" s="17"/>
      <c r="AK129" s="17">
        <v>0.19295514742289599</v>
      </c>
      <c r="AL129" s="17">
        <v>0.266147545818956</v>
      </c>
      <c r="AM129" s="17">
        <v>0.22979565304299701</v>
      </c>
      <c r="AN129" s="17">
        <v>7.1104068555531197E-2</v>
      </c>
      <c r="AO129" s="17">
        <v>0.16180755234591801</v>
      </c>
      <c r="AP129" s="17"/>
      <c r="AQ129" s="17">
        <v>0.30168221392734901</v>
      </c>
      <c r="AR129" s="17">
        <v>0.17650858549298601</v>
      </c>
      <c r="AS129" s="17"/>
      <c r="AT129" s="17">
        <v>0.27370917196369998</v>
      </c>
      <c r="AU129" s="17">
        <v>0.17452739326568401</v>
      </c>
      <c r="AV129" s="17"/>
      <c r="AW129" s="17">
        <v>0.36475175342799199</v>
      </c>
      <c r="AX129" s="17">
        <v>0.20473201751084499</v>
      </c>
      <c r="AY129" s="17">
        <v>0.266421768261275</v>
      </c>
      <c r="AZ129" s="17">
        <v>0.14284272974192899</v>
      </c>
      <c r="BA129" s="17">
        <v>0.118050981138969</v>
      </c>
      <c r="BB129" s="17"/>
      <c r="BC129" s="17">
        <v>0.14276020992076199</v>
      </c>
      <c r="BD129" s="17"/>
      <c r="BE129" s="17">
        <v>0.204816733524114</v>
      </c>
      <c r="BF129" s="17">
        <v>0.29345317157252399</v>
      </c>
      <c r="BG129" s="17">
        <v>0.19567264564193501</v>
      </c>
      <c r="BH129" s="17">
        <v>0.12784317671217801</v>
      </c>
      <c r="BI129" s="17"/>
      <c r="BJ129" s="17">
        <v>0.19331200016880801</v>
      </c>
      <c r="BK129" s="17"/>
      <c r="BL129" s="17">
        <v>0.19177046614936999</v>
      </c>
      <c r="BM129" s="17"/>
      <c r="BN129" s="17">
        <v>0.181359905077185</v>
      </c>
      <c r="BO129" s="17"/>
      <c r="BP129" s="17">
        <v>0.224696834002513</v>
      </c>
      <c r="BQ129" s="17">
        <v>0.13070145251922499</v>
      </c>
    </row>
    <row r="130" spans="2:69" x14ac:dyDescent="0.35">
      <c r="B130" t="s">
        <v>140</v>
      </c>
      <c r="C130" s="17">
        <v>0.41358805382283897</v>
      </c>
      <c r="D130" s="17">
        <v>0.52555219455284696</v>
      </c>
      <c r="E130" s="17">
        <v>0.30648803775720102</v>
      </c>
      <c r="F130" s="17"/>
      <c r="G130" s="17">
        <v>0.44758472513348302</v>
      </c>
      <c r="H130" s="17">
        <v>0.31566131828045801</v>
      </c>
      <c r="I130" s="17">
        <v>0.415704668741879</v>
      </c>
      <c r="J130" s="17">
        <v>0.61893895070610405</v>
      </c>
      <c r="K130" s="17">
        <v>0.28738408094078199</v>
      </c>
      <c r="L130" s="17"/>
      <c r="M130" s="17">
        <v>0.76283089121782499</v>
      </c>
      <c r="N130" s="17">
        <v>0.47509306262850498</v>
      </c>
      <c r="O130" s="17">
        <v>0.30852352006302303</v>
      </c>
      <c r="P130" s="17">
        <v>0.46648054357722402</v>
      </c>
      <c r="Q130" s="17">
        <v>0.265994876024094</v>
      </c>
      <c r="R130" s="17"/>
      <c r="S130" s="17">
        <v>0.31157661868438802</v>
      </c>
      <c r="T130" s="17">
        <v>0.32218439937203902</v>
      </c>
      <c r="U130" s="17">
        <v>0.40021818497263101</v>
      </c>
      <c r="V130" s="17">
        <v>0.61679478694622303</v>
      </c>
      <c r="W130" s="17"/>
      <c r="X130" s="17">
        <v>0.45662363394205702</v>
      </c>
      <c r="Y130" s="17">
        <v>0.36891614798130601</v>
      </c>
      <c r="Z130" s="17">
        <v>0.19452547257775199</v>
      </c>
      <c r="AA130" s="17"/>
      <c r="AB130" s="17">
        <v>0.398569340398648</v>
      </c>
      <c r="AC130" s="17">
        <v>0.43877703554555297</v>
      </c>
      <c r="AD130" s="17"/>
      <c r="AE130" s="17">
        <v>0.43173441872809498</v>
      </c>
      <c r="AF130" s="17">
        <v>0.40945308475174302</v>
      </c>
      <c r="AG130" s="17"/>
      <c r="AH130" s="17">
        <v>0.46872349382960199</v>
      </c>
      <c r="AI130" s="17">
        <v>0.309434624932997</v>
      </c>
      <c r="AJ130" s="17"/>
      <c r="AK130" s="17">
        <v>0.49024031122546002</v>
      </c>
      <c r="AL130" s="17">
        <v>0.35674810131873502</v>
      </c>
      <c r="AM130" s="17">
        <v>0.44177107139382898</v>
      </c>
      <c r="AN130" s="17">
        <v>0.46100313141120303</v>
      </c>
      <c r="AO130" s="17">
        <v>0.34306801594771702</v>
      </c>
      <c r="AP130" s="17"/>
      <c r="AQ130" s="17">
        <v>0.29478333885110303</v>
      </c>
      <c r="AR130" s="17">
        <v>0.44825054223320299</v>
      </c>
      <c r="AS130" s="17"/>
      <c r="AT130" s="17">
        <v>0.35535865150592399</v>
      </c>
      <c r="AU130" s="17">
        <v>0.43343637244539701</v>
      </c>
      <c r="AV130" s="17"/>
      <c r="AW130" s="17">
        <v>0.26744972992197302</v>
      </c>
      <c r="AX130" s="17">
        <v>0.458702654937091</v>
      </c>
      <c r="AY130" s="17">
        <v>0.344850079725531</v>
      </c>
      <c r="AZ130" s="17">
        <v>0.56492366597562604</v>
      </c>
      <c r="BA130" s="17">
        <v>0.54055147709418905</v>
      </c>
      <c r="BB130" s="17"/>
      <c r="BC130" s="17">
        <v>0.50243847230808902</v>
      </c>
      <c r="BD130" s="17"/>
      <c r="BE130" s="17">
        <v>0.48873416604782999</v>
      </c>
      <c r="BF130" s="17">
        <v>0.36575530195446199</v>
      </c>
      <c r="BG130" s="17">
        <v>0.43562657014635597</v>
      </c>
      <c r="BH130" s="17">
        <v>0.50220731461664203</v>
      </c>
      <c r="BI130" s="17"/>
      <c r="BJ130" s="17">
        <v>0.42791297683408602</v>
      </c>
      <c r="BK130" s="17"/>
      <c r="BL130" s="17">
        <v>0.42816384885904801</v>
      </c>
      <c r="BM130" s="17"/>
      <c r="BN130" s="17">
        <v>0.48873037633691602</v>
      </c>
      <c r="BO130" s="17"/>
      <c r="BP130" s="17">
        <v>0.39601802658789698</v>
      </c>
      <c r="BQ130" s="17">
        <v>0.61099829883113799</v>
      </c>
    </row>
    <row r="131" spans="2:69" x14ac:dyDescent="0.35">
      <c r="B131" t="s">
        <v>141</v>
      </c>
      <c r="C131" s="17">
        <v>0.126823276390201</v>
      </c>
      <c r="D131" s="17">
        <v>9.6960332317876402E-2</v>
      </c>
      <c r="E131" s="17">
        <v>0.15538886684675299</v>
      </c>
      <c r="F131" s="17"/>
      <c r="G131" s="17">
        <v>0.12919980312687401</v>
      </c>
      <c r="H131" s="17">
        <v>0.13022866629593199</v>
      </c>
      <c r="I131" s="17">
        <v>0.15244420733314501</v>
      </c>
      <c r="J131" s="17">
        <v>0.15119272049386301</v>
      </c>
      <c r="K131" s="17">
        <v>3.2892355664629801E-2</v>
      </c>
      <c r="L131" s="17"/>
      <c r="M131" s="17">
        <v>4.2735355699845802E-2</v>
      </c>
      <c r="N131" s="17">
        <v>0.108318766598837</v>
      </c>
      <c r="O131" s="17">
        <v>0.109032036962245</v>
      </c>
      <c r="P131" s="17">
        <v>6.7928686637031901E-2</v>
      </c>
      <c r="Q131" s="17">
        <v>0.24810460342892601</v>
      </c>
      <c r="R131" s="17"/>
      <c r="S131" s="17">
        <v>8.1401514996660901E-2</v>
      </c>
      <c r="T131" s="17">
        <v>0.164221884717387</v>
      </c>
      <c r="U131" s="17">
        <v>0.134934545344884</v>
      </c>
      <c r="V131" s="17">
        <v>7.8342868816925995E-2</v>
      </c>
      <c r="W131" s="17"/>
      <c r="X131" s="17">
        <v>0.13454285446507999</v>
      </c>
      <c r="Y131" s="17">
        <v>0.17353505496586899</v>
      </c>
      <c r="Z131" s="17">
        <v>3.01857555721501E-2</v>
      </c>
      <c r="AA131" s="17"/>
      <c r="AB131" s="17">
        <v>0.132660009734409</v>
      </c>
      <c r="AC131" s="17">
        <v>0.117034064400124</v>
      </c>
      <c r="AD131" s="17"/>
      <c r="AE131" s="17">
        <v>0.13269247129651801</v>
      </c>
      <c r="AF131" s="17">
        <v>0.125485876886963</v>
      </c>
      <c r="AG131" s="17"/>
      <c r="AH131" s="17">
        <v>0.136371961143255</v>
      </c>
      <c r="AI131" s="17">
        <v>0.16797483064219901</v>
      </c>
      <c r="AJ131" s="17"/>
      <c r="AK131" s="17">
        <v>8.0584547760967795E-2</v>
      </c>
      <c r="AL131" s="17">
        <v>0.11956856494701</v>
      </c>
      <c r="AM131" s="17">
        <v>0.17060995495601999</v>
      </c>
      <c r="AN131" s="17">
        <v>0.11971408347587199</v>
      </c>
      <c r="AO131" s="17">
        <v>4.68995535623353E-2</v>
      </c>
      <c r="AP131" s="17"/>
      <c r="AQ131" s="17">
        <v>0.17354362569138401</v>
      </c>
      <c r="AR131" s="17">
        <v>0.11319213753712</v>
      </c>
      <c r="AS131" s="17"/>
      <c r="AT131" s="17">
        <v>0.14424668405952801</v>
      </c>
      <c r="AU131" s="17">
        <v>0.120212539423473</v>
      </c>
      <c r="AV131" s="17"/>
      <c r="AW131" s="17">
        <v>0.21445541800913401</v>
      </c>
      <c r="AX131" s="17">
        <v>0.114372972936992</v>
      </c>
      <c r="AY131" s="17">
        <v>9.3688949198693597E-2</v>
      </c>
      <c r="AZ131" s="17">
        <v>0.177209540399208</v>
      </c>
      <c r="BA131" s="17">
        <v>5.09609447858589E-2</v>
      </c>
      <c r="BB131" s="17"/>
      <c r="BC131" s="17">
        <v>8.4077791448206596E-2</v>
      </c>
      <c r="BD131" s="17"/>
      <c r="BE131" s="17">
        <v>8.8857903443910896E-2</v>
      </c>
      <c r="BF131" s="17">
        <v>2.6269602263791901E-2</v>
      </c>
      <c r="BG131" s="17">
        <v>0.16452473877000701</v>
      </c>
      <c r="BH131" s="17">
        <v>8.7097775707762407E-2</v>
      </c>
      <c r="BI131" s="17"/>
      <c r="BJ131" s="17">
        <v>0.126944058697537</v>
      </c>
      <c r="BK131" s="17"/>
      <c r="BL131" s="17">
        <v>0.14424159430548</v>
      </c>
      <c r="BM131" s="17"/>
      <c r="BN131" s="17">
        <v>8.8887339937288104E-2</v>
      </c>
      <c r="BO131" s="17"/>
      <c r="BP131" s="17">
        <v>0.112197880340805</v>
      </c>
      <c r="BQ131" s="17">
        <v>4.8403933310431697E-2</v>
      </c>
    </row>
    <row r="132" spans="2:69" x14ac:dyDescent="0.35"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</row>
    <row r="133" spans="2:69" x14ac:dyDescent="0.35">
      <c r="B133" s="6" t="s">
        <v>150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</row>
    <row r="134" spans="2:69" x14ac:dyDescent="0.35">
      <c r="B134" s="24" t="s">
        <v>143</v>
      </c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</row>
    <row r="135" spans="2:69" x14ac:dyDescent="0.35">
      <c r="B135" t="s">
        <v>137</v>
      </c>
      <c r="C135" s="17">
        <v>0.13636998287259</v>
      </c>
      <c r="D135" s="17">
        <v>0.18737930594430799</v>
      </c>
      <c r="E135" s="17">
        <v>8.7576688118941495E-2</v>
      </c>
      <c r="F135" s="17"/>
      <c r="G135" s="17">
        <v>0.109072829100767</v>
      </c>
      <c r="H135" s="17">
        <v>0.10879013526329299</v>
      </c>
      <c r="I135" s="17">
        <v>0.123341978791117</v>
      </c>
      <c r="J135" s="17">
        <v>8.5910480182867094E-2</v>
      </c>
      <c r="K135" s="17">
        <v>0.33150934261496701</v>
      </c>
      <c r="L135" s="17"/>
      <c r="M135" s="17">
        <v>4.53847194716556E-2</v>
      </c>
      <c r="N135" s="17">
        <v>8.9957696978005305E-2</v>
      </c>
      <c r="O135" s="17">
        <v>0.15056065374494901</v>
      </c>
      <c r="P135" s="17">
        <v>0.18222168308122499</v>
      </c>
      <c r="Q135" s="17">
        <v>0.20908053060543799</v>
      </c>
      <c r="R135" s="17"/>
      <c r="S135" s="17">
        <v>0.19654290846633901</v>
      </c>
      <c r="T135" s="17">
        <v>7.5111268880163201E-2</v>
      </c>
      <c r="U135" s="17">
        <v>0.12884664602705001</v>
      </c>
      <c r="V135" s="17">
        <v>9.7353115033228202E-2</v>
      </c>
      <c r="W135" s="17"/>
      <c r="X135" s="17">
        <v>0.120008649944273</v>
      </c>
      <c r="Y135" s="17">
        <v>3.94935737716091E-2</v>
      </c>
      <c r="Z135" s="17">
        <v>0.33896021303129098</v>
      </c>
      <c r="AA135" s="17"/>
      <c r="AB135" s="17">
        <v>0.122852972781285</v>
      </c>
      <c r="AC135" s="17">
        <v>0.15904034820409699</v>
      </c>
      <c r="AD135" s="17"/>
      <c r="AE135" s="17">
        <v>0.164722499512198</v>
      </c>
      <c r="AF135" s="17">
        <v>0.129909362246662</v>
      </c>
      <c r="AG135" s="17"/>
      <c r="AH135" s="17">
        <v>0.112122369130781</v>
      </c>
      <c r="AI135" s="17">
        <v>0.119977209865809</v>
      </c>
      <c r="AJ135" s="17"/>
      <c r="AK135" s="17">
        <v>6.3462174480906797E-2</v>
      </c>
      <c r="AL135" s="17">
        <v>0.202086018945421</v>
      </c>
      <c r="AM135" s="17">
        <v>0.13020490354230499</v>
      </c>
      <c r="AN135" s="17">
        <v>8.6330948190722498E-2</v>
      </c>
      <c r="AO135" s="17">
        <v>8.8716025977815999E-2</v>
      </c>
      <c r="AP135" s="17"/>
      <c r="AQ135" s="17">
        <v>0.118490223959912</v>
      </c>
      <c r="AR135" s="17">
        <v>0.14158658506079699</v>
      </c>
      <c r="AS135" s="17"/>
      <c r="AT135" s="17">
        <v>8.7446313304008302E-2</v>
      </c>
      <c r="AU135" s="17">
        <v>0.15314870996032801</v>
      </c>
      <c r="AV135" s="17"/>
      <c r="AW135" s="17">
        <v>0.104842651949462</v>
      </c>
      <c r="AX135" s="17">
        <v>4.0097238239095903E-2</v>
      </c>
      <c r="AY135" s="17">
        <v>0.28337768851054301</v>
      </c>
      <c r="AZ135" s="17">
        <v>4.0382571699184903E-2</v>
      </c>
      <c r="BA135" s="17">
        <v>0.18671171329901401</v>
      </c>
      <c r="BB135" s="17"/>
      <c r="BC135" s="17">
        <v>0.12607106803902801</v>
      </c>
      <c r="BD135" s="17"/>
      <c r="BE135" s="17">
        <v>4.67256063779092E-2</v>
      </c>
      <c r="BF135" s="17">
        <v>0.29641509605043498</v>
      </c>
      <c r="BG135" s="17">
        <v>5.2992934322684399E-2</v>
      </c>
      <c r="BH135" s="17">
        <v>0.160991380920118</v>
      </c>
      <c r="BI135" s="17"/>
      <c r="BJ135" s="17">
        <v>0.12256650449846999</v>
      </c>
      <c r="BK135" s="17"/>
      <c r="BL135" s="17">
        <v>0.121737513916456</v>
      </c>
      <c r="BM135" s="17"/>
      <c r="BN135" s="17">
        <v>0.14080301789907601</v>
      </c>
      <c r="BO135" s="17"/>
      <c r="BP135" s="17">
        <v>0.145998518817471</v>
      </c>
      <c r="BQ135" s="17">
        <v>9.8251703717868497E-2</v>
      </c>
    </row>
    <row r="136" spans="2:69" x14ac:dyDescent="0.35">
      <c r="B136" t="s">
        <v>138</v>
      </c>
      <c r="C136" s="17">
        <v>0.29627398185947701</v>
      </c>
      <c r="D136" s="17">
        <v>0.33810712480619298</v>
      </c>
      <c r="E136" s="17">
        <v>0.25625822098766998</v>
      </c>
      <c r="F136" s="17"/>
      <c r="G136" s="17">
        <v>0.30977445390726099</v>
      </c>
      <c r="H136" s="17">
        <v>0.32187133472102902</v>
      </c>
      <c r="I136" s="17">
        <v>0.19069859067648601</v>
      </c>
      <c r="J136" s="17">
        <v>0.38691302878712802</v>
      </c>
      <c r="K136" s="17">
        <v>0.349117757883943</v>
      </c>
      <c r="L136" s="17"/>
      <c r="M136" s="17">
        <v>0.54105869890198099</v>
      </c>
      <c r="N136" s="17">
        <v>0.320699729965714</v>
      </c>
      <c r="O136" s="17">
        <v>0.31918938909800798</v>
      </c>
      <c r="P136" s="17">
        <v>0.28540158879773703</v>
      </c>
      <c r="Q136" s="17">
        <v>0.142288342704017</v>
      </c>
      <c r="R136" s="17"/>
      <c r="S136" s="17">
        <v>0.16533466375324801</v>
      </c>
      <c r="T136" s="17">
        <v>0.37878299047816699</v>
      </c>
      <c r="U136" s="17">
        <v>0.27478920862934297</v>
      </c>
      <c r="V136" s="17">
        <v>0.41531817872925098</v>
      </c>
      <c r="W136" s="17"/>
      <c r="X136" s="17">
        <v>0.32791177184590498</v>
      </c>
      <c r="Y136" s="17">
        <v>0.22164721889025399</v>
      </c>
      <c r="Z136" s="17">
        <v>0.17901417751997201</v>
      </c>
      <c r="AA136" s="17"/>
      <c r="AB136" s="17">
        <v>0.275798504652499</v>
      </c>
      <c r="AC136" s="17">
        <v>0.33061490085588602</v>
      </c>
      <c r="AD136" s="17"/>
      <c r="AE136" s="17">
        <v>0.267922990377711</v>
      </c>
      <c r="AF136" s="17">
        <v>0.30273425495131001</v>
      </c>
      <c r="AG136" s="17"/>
      <c r="AH136" s="17">
        <v>0.32785898251961498</v>
      </c>
      <c r="AI136" s="17">
        <v>0.134767507285495</v>
      </c>
      <c r="AJ136" s="17"/>
      <c r="AK136" s="17">
        <v>0.40426264254432998</v>
      </c>
      <c r="AL136" s="17">
        <v>0.33127337752507402</v>
      </c>
      <c r="AM136" s="17">
        <v>0.25252699672678303</v>
      </c>
      <c r="AN136" s="17">
        <v>0.28966527092386102</v>
      </c>
      <c r="AO136" s="17">
        <v>0.23401778833130699</v>
      </c>
      <c r="AP136" s="17"/>
      <c r="AQ136" s="17">
        <v>0.20927080128702499</v>
      </c>
      <c r="AR136" s="17">
        <v>0.32165804796303998</v>
      </c>
      <c r="AS136" s="17"/>
      <c r="AT136" s="17">
        <v>0.27974036941842501</v>
      </c>
      <c r="AU136" s="17">
        <v>0.30830031681737402</v>
      </c>
      <c r="AV136" s="17"/>
      <c r="AW136" s="17">
        <v>0.27084997645013298</v>
      </c>
      <c r="AX136" s="17">
        <v>0.28341720867583697</v>
      </c>
      <c r="AY136" s="17">
        <v>0.36076376756652301</v>
      </c>
      <c r="AZ136" s="17">
        <v>0.41564937380391798</v>
      </c>
      <c r="BA136" s="17">
        <v>0.19464194281222799</v>
      </c>
      <c r="BB136" s="17"/>
      <c r="BC136" s="17">
        <v>0.28955259987048598</v>
      </c>
      <c r="BD136" s="17"/>
      <c r="BE136" s="17">
        <v>0.32366488338402299</v>
      </c>
      <c r="BF136" s="17">
        <v>0.48279879663560199</v>
      </c>
      <c r="BG136" s="17">
        <v>0.33253725611101098</v>
      </c>
      <c r="BH136" s="17">
        <v>0.21278976459638499</v>
      </c>
      <c r="BI136" s="17"/>
      <c r="BJ136" s="17">
        <v>0.298865615647606</v>
      </c>
      <c r="BK136" s="17"/>
      <c r="BL136" s="17">
        <v>0.319173573521573</v>
      </c>
      <c r="BM136" s="17"/>
      <c r="BN136" s="17">
        <v>0.37121960985292501</v>
      </c>
      <c r="BO136" s="17"/>
      <c r="BP136" s="17">
        <v>0.29069422106526699</v>
      </c>
      <c r="BQ136" s="17">
        <v>0.40699374003807698</v>
      </c>
    </row>
    <row r="137" spans="2:69" x14ac:dyDescent="0.35">
      <c r="B137" t="s">
        <v>139</v>
      </c>
      <c r="C137" s="17">
        <v>0.29942355946621702</v>
      </c>
      <c r="D137" s="17">
        <v>0.25281408687511697</v>
      </c>
      <c r="E137" s="17">
        <v>0.34400814905687099</v>
      </c>
      <c r="F137" s="17"/>
      <c r="G137" s="17">
        <v>0.24563246489350199</v>
      </c>
      <c r="H137" s="17">
        <v>0.38073997738190402</v>
      </c>
      <c r="I137" s="17">
        <v>0.33666963892523799</v>
      </c>
      <c r="J137" s="17">
        <v>0.327276438597983</v>
      </c>
      <c r="K137" s="17">
        <v>0.158962155564039</v>
      </c>
      <c r="L137" s="17"/>
      <c r="M137" s="17">
        <v>0.21222874162380201</v>
      </c>
      <c r="N137" s="17">
        <v>0.31111782440354102</v>
      </c>
      <c r="O137" s="17">
        <v>0.28702161413656002</v>
      </c>
      <c r="P137" s="17">
        <v>0.342756893482277</v>
      </c>
      <c r="Q137" s="17">
        <v>0.29807752049474401</v>
      </c>
      <c r="R137" s="17"/>
      <c r="S137" s="17">
        <v>0.31824791609344599</v>
      </c>
      <c r="T137" s="17">
        <v>0.31387717253346797</v>
      </c>
      <c r="U137" s="17">
        <v>0.32102250167016799</v>
      </c>
      <c r="V137" s="17">
        <v>0.35641331298830498</v>
      </c>
      <c r="W137" s="17"/>
      <c r="X137" s="17">
        <v>0.31087626555935099</v>
      </c>
      <c r="Y137" s="17">
        <v>0.24939368517813701</v>
      </c>
      <c r="Z137" s="17">
        <v>0.28109256388067799</v>
      </c>
      <c r="AA137" s="17"/>
      <c r="AB137" s="17">
        <v>0.276933640701504</v>
      </c>
      <c r="AC137" s="17">
        <v>0.33714304559724301</v>
      </c>
      <c r="AD137" s="17"/>
      <c r="AE137" s="17">
        <v>0.19840010314471199</v>
      </c>
      <c r="AF137" s="17">
        <v>0.32244353451497398</v>
      </c>
      <c r="AG137" s="17"/>
      <c r="AH137" s="17">
        <v>0.30751528240597797</v>
      </c>
      <c r="AI137" s="17">
        <v>0.35804314877565202</v>
      </c>
      <c r="AJ137" s="17"/>
      <c r="AK137" s="17">
        <v>0.29507430680994301</v>
      </c>
      <c r="AL137" s="17">
        <v>0.22580411812426299</v>
      </c>
      <c r="AM137" s="17">
        <v>0.37950713871860298</v>
      </c>
      <c r="AN137" s="17">
        <v>0.23998260049669201</v>
      </c>
      <c r="AO137" s="17">
        <v>0.39653748866961802</v>
      </c>
      <c r="AP137" s="17"/>
      <c r="AQ137" s="17">
        <v>0.43156734687661302</v>
      </c>
      <c r="AR137" s="17">
        <v>0.26086926050001702</v>
      </c>
      <c r="AS137" s="17"/>
      <c r="AT137" s="17">
        <v>0.35442082885299098</v>
      </c>
      <c r="AU137" s="17">
        <v>0.27193866507908299</v>
      </c>
      <c r="AV137" s="17"/>
      <c r="AW137" s="17">
        <v>0.209826020950581</v>
      </c>
      <c r="AX137" s="17">
        <v>0.33659206495954402</v>
      </c>
      <c r="AY137" s="17">
        <v>0.17675752244271201</v>
      </c>
      <c r="AZ137" s="17">
        <v>0.33112631401777098</v>
      </c>
      <c r="BA137" s="17">
        <v>0.40039081291823098</v>
      </c>
      <c r="BB137" s="17"/>
      <c r="BC137" s="17">
        <v>0.28555825971263898</v>
      </c>
      <c r="BD137" s="17"/>
      <c r="BE137" s="17">
        <v>0.33117222444156103</v>
      </c>
      <c r="BF137" s="17">
        <v>0.175971830766179</v>
      </c>
      <c r="BG137" s="17">
        <v>0.33601432586179403</v>
      </c>
      <c r="BH137" s="17">
        <v>0.26998012248834902</v>
      </c>
      <c r="BI137" s="17"/>
      <c r="BJ137" s="17">
        <v>0.33201821752525401</v>
      </c>
      <c r="BK137" s="17"/>
      <c r="BL137" s="17">
        <v>0.34164336041112597</v>
      </c>
      <c r="BM137" s="17"/>
      <c r="BN137" s="17">
        <v>0.22242791291896</v>
      </c>
      <c r="BO137" s="17"/>
      <c r="BP137" s="17">
        <v>0.30357511671431198</v>
      </c>
      <c r="BQ137" s="17">
        <v>0.35354431369313699</v>
      </c>
    </row>
    <row r="138" spans="2:69" x14ac:dyDescent="0.35">
      <c r="B138" t="s">
        <v>140</v>
      </c>
      <c r="C138" s="17">
        <v>0.20458641831872401</v>
      </c>
      <c r="D138" s="17">
        <v>0.165946767069058</v>
      </c>
      <c r="E138" s="17">
        <v>0.24154742424998099</v>
      </c>
      <c r="F138" s="17"/>
      <c r="G138" s="17">
        <v>0.244112612004592</v>
      </c>
      <c r="H138" s="17">
        <v>0.11541040456473201</v>
      </c>
      <c r="I138" s="17">
        <v>0.27707842340773903</v>
      </c>
      <c r="J138" s="17">
        <v>0.199900052432022</v>
      </c>
      <c r="K138" s="17">
        <v>0.12751838827242101</v>
      </c>
      <c r="L138" s="17"/>
      <c r="M138" s="17">
        <v>0.158592484302716</v>
      </c>
      <c r="N138" s="17">
        <v>0.21980187053927999</v>
      </c>
      <c r="O138" s="17">
        <v>0.18663795014708201</v>
      </c>
      <c r="P138" s="17">
        <v>0.15354706331461801</v>
      </c>
      <c r="Q138" s="17">
        <v>0.246098929073258</v>
      </c>
      <c r="R138" s="17"/>
      <c r="S138" s="17">
        <v>0.234958249252852</v>
      </c>
      <c r="T138" s="17">
        <v>0.14387328481185499</v>
      </c>
      <c r="U138" s="17">
        <v>0.20645136446631401</v>
      </c>
      <c r="V138" s="17">
        <v>9.9984677282840106E-2</v>
      </c>
      <c r="W138" s="17"/>
      <c r="X138" s="17">
        <v>0.181861160974325</v>
      </c>
      <c r="Y138" s="17">
        <v>0.34205879474615403</v>
      </c>
      <c r="Z138" s="17">
        <v>0.20093304556805899</v>
      </c>
      <c r="AA138" s="17"/>
      <c r="AB138" s="17">
        <v>0.25804546878711698</v>
      </c>
      <c r="AC138" s="17">
        <v>0.114926338448435</v>
      </c>
      <c r="AD138" s="17"/>
      <c r="AE138" s="17">
        <v>0.26353188781713899</v>
      </c>
      <c r="AF138" s="17">
        <v>0.19115465418691299</v>
      </c>
      <c r="AG138" s="17"/>
      <c r="AH138" s="17">
        <v>0.177787139151347</v>
      </c>
      <c r="AI138" s="17">
        <v>0.33923273035593599</v>
      </c>
      <c r="AJ138" s="17"/>
      <c r="AK138" s="17">
        <v>0.20161997897025299</v>
      </c>
      <c r="AL138" s="17">
        <v>0.20054021327014199</v>
      </c>
      <c r="AM138" s="17">
        <v>0.172796693471753</v>
      </c>
      <c r="AN138" s="17">
        <v>0.28460372073282703</v>
      </c>
      <c r="AO138" s="17">
        <v>0.181309268871962</v>
      </c>
      <c r="AP138" s="17"/>
      <c r="AQ138" s="17">
        <v>0.163858421661459</v>
      </c>
      <c r="AR138" s="17">
        <v>0.21646922711503899</v>
      </c>
      <c r="AS138" s="17"/>
      <c r="AT138" s="17">
        <v>0.20214477410227399</v>
      </c>
      <c r="AU138" s="17">
        <v>0.20858342105409799</v>
      </c>
      <c r="AV138" s="17"/>
      <c r="AW138" s="17">
        <v>0.29397701609082899</v>
      </c>
      <c r="AX138" s="17">
        <v>0.25704716496694802</v>
      </c>
      <c r="AY138" s="17">
        <v>0.16276152106279901</v>
      </c>
      <c r="AZ138" s="17">
        <v>0.10847944902588</v>
      </c>
      <c r="BA138" s="17">
        <v>0.218255530970527</v>
      </c>
      <c r="BB138" s="17"/>
      <c r="BC138" s="17">
        <v>0.26368118098587301</v>
      </c>
      <c r="BD138" s="17"/>
      <c r="BE138" s="17">
        <v>0.22263164476351599</v>
      </c>
      <c r="BF138" s="17">
        <v>4.4814276547784603E-2</v>
      </c>
      <c r="BG138" s="17">
        <v>0.17831524822456701</v>
      </c>
      <c r="BH138" s="17">
        <v>0.33327130355545098</v>
      </c>
      <c r="BI138" s="17"/>
      <c r="BJ138" s="17">
        <v>0.17401376753745401</v>
      </c>
      <c r="BK138" s="17"/>
      <c r="BL138" s="17">
        <v>0.15394043172171401</v>
      </c>
      <c r="BM138" s="17"/>
      <c r="BN138" s="17">
        <v>0.23960854286730901</v>
      </c>
      <c r="BO138" s="17"/>
      <c r="BP138" s="17">
        <v>0.21937919973785699</v>
      </c>
      <c r="BQ138" s="17">
        <v>0.117495279722049</v>
      </c>
    </row>
    <row r="139" spans="2:69" x14ac:dyDescent="0.35">
      <c r="B139" t="s">
        <v>141</v>
      </c>
      <c r="C139" s="17">
        <v>6.3346057482991894E-2</v>
      </c>
      <c r="D139" s="17">
        <v>5.5752715305323601E-2</v>
      </c>
      <c r="E139" s="17">
        <v>7.0609517586537301E-2</v>
      </c>
      <c r="F139" s="17"/>
      <c r="G139" s="17">
        <v>9.1407640093878695E-2</v>
      </c>
      <c r="H139" s="17">
        <v>7.3188148069040601E-2</v>
      </c>
      <c r="I139" s="17">
        <v>7.2211368199419507E-2</v>
      </c>
      <c r="J139" s="17">
        <v>0</v>
      </c>
      <c r="K139" s="17">
        <v>3.2892355664629801E-2</v>
      </c>
      <c r="L139" s="17"/>
      <c r="M139" s="17">
        <v>4.2735355699845802E-2</v>
      </c>
      <c r="N139" s="17">
        <v>5.8422878113459899E-2</v>
      </c>
      <c r="O139" s="17">
        <v>5.6590392873400702E-2</v>
      </c>
      <c r="P139" s="17">
        <v>3.6072771324143098E-2</v>
      </c>
      <c r="Q139" s="17">
        <v>0.104454677122542</v>
      </c>
      <c r="R139" s="17"/>
      <c r="S139" s="17">
        <v>8.4916262434114806E-2</v>
      </c>
      <c r="T139" s="17">
        <v>8.8355283296346704E-2</v>
      </c>
      <c r="U139" s="17">
        <v>6.8890279207125704E-2</v>
      </c>
      <c r="V139" s="17">
        <v>3.0930715966374998E-2</v>
      </c>
      <c r="W139" s="17"/>
      <c r="X139" s="17">
        <v>5.9342151676147398E-2</v>
      </c>
      <c r="Y139" s="17">
        <v>0.147406727413846</v>
      </c>
      <c r="Z139" s="17">
        <v>0</v>
      </c>
      <c r="AA139" s="17"/>
      <c r="AB139" s="17">
        <v>6.6369413077595196E-2</v>
      </c>
      <c r="AC139" s="17">
        <v>5.8275366894338598E-2</v>
      </c>
      <c r="AD139" s="17"/>
      <c r="AE139" s="17">
        <v>0.105422519148239</v>
      </c>
      <c r="AF139" s="17">
        <v>5.3758194100140898E-2</v>
      </c>
      <c r="AG139" s="17"/>
      <c r="AH139" s="17">
        <v>7.47162267922796E-2</v>
      </c>
      <c r="AI139" s="17">
        <v>4.7979403717108099E-2</v>
      </c>
      <c r="AJ139" s="17"/>
      <c r="AK139" s="17">
        <v>3.5580897194567203E-2</v>
      </c>
      <c r="AL139" s="17">
        <v>4.0296272135099703E-2</v>
      </c>
      <c r="AM139" s="17">
        <v>6.49642675405563E-2</v>
      </c>
      <c r="AN139" s="17">
        <v>9.9417459655896601E-2</v>
      </c>
      <c r="AO139" s="17">
        <v>9.94194281492978E-2</v>
      </c>
      <c r="AP139" s="17"/>
      <c r="AQ139" s="17">
        <v>7.6813206214991894E-2</v>
      </c>
      <c r="AR139" s="17">
        <v>5.9416879361108003E-2</v>
      </c>
      <c r="AS139" s="17"/>
      <c r="AT139" s="17">
        <v>7.6247714322301596E-2</v>
      </c>
      <c r="AU139" s="17">
        <v>5.8028887089117499E-2</v>
      </c>
      <c r="AV139" s="17"/>
      <c r="AW139" s="17">
        <v>0.12050433455899499</v>
      </c>
      <c r="AX139" s="17">
        <v>8.28463231585745E-2</v>
      </c>
      <c r="AY139" s="17">
        <v>1.63395004174237E-2</v>
      </c>
      <c r="AZ139" s="17">
        <v>0.10436229145324501</v>
      </c>
      <c r="BA139" s="17">
        <v>0</v>
      </c>
      <c r="BB139" s="17"/>
      <c r="BC139" s="17">
        <v>3.5136891391974102E-2</v>
      </c>
      <c r="BD139" s="17"/>
      <c r="BE139" s="17">
        <v>7.58056410329912E-2</v>
      </c>
      <c r="BF139" s="17">
        <v>0</v>
      </c>
      <c r="BG139" s="17">
        <v>0.100140235479943</v>
      </c>
      <c r="BH139" s="17">
        <v>2.2967428439698099E-2</v>
      </c>
      <c r="BI139" s="17"/>
      <c r="BJ139" s="17">
        <v>7.2535894791215694E-2</v>
      </c>
      <c r="BK139" s="17"/>
      <c r="BL139" s="17">
        <v>6.3505120429131104E-2</v>
      </c>
      <c r="BM139" s="17"/>
      <c r="BN139" s="17">
        <v>2.59409164617312E-2</v>
      </c>
      <c r="BO139" s="17"/>
      <c r="BP139" s="17">
        <v>4.0352943665093802E-2</v>
      </c>
      <c r="BQ139" s="17">
        <v>2.3714962828869202E-2</v>
      </c>
    </row>
    <row r="140" spans="2:69" x14ac:dyDescent="0.35"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</row>
    <row r="141" spans="2:69" x14ac:dyDescent="0.35">
      <c r="B141" s="6" t="s">
        <v>151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</row>
    <row r="142" spans="2:69" x14ac:dyDescent="0.35">
      <c r="B142" s="24" t="s">
        <v>143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</row>
    <row r="143" spans="2:69" x14ac:dyDescent="0.35">
      <c r="B143" t="s">
        <v>137</v>
      </c>
      <c r="C143" s="17">
        <v>3.22288278426913E-2</v>
      </c>
      <c r="D143" s="17">
        <v>3.5664261469011797E-2</v>
      </c>
      <c r="E143" s="17">
        <v>2.8942641799799301E-2</v>
      </c>
      <c r="F143" s="17"/>
      <c r="G143" s="17">
        <v>3.83947169280833E-2</v>
      </c>
      <c r="H143" s="17">
        <v>3.9019127622385699E-2</v>
      </c>
      <c r="I143" s="17">
        <v>3.6131110975034998E-2</v>
      </c>
      <c r="J143" s="17">
        <v>0</v>
      </c>
      <c r="K143" s="17">
        <v>3.2892355664629801E-2</v>
      </c>
      <c r="L143" s="17"/>
      <c r="M143" s="17">
        <v>0</v>
      </c>
      <c r="N143" s="17">
        <v>4.02975652969196E-2</v>
      </c>
      <c r="O143" s="17">
        <v>1.3219336228828401E-2</v>
      </c>
      <c r="P143" s="17">
        <v>5.4331168511407103E-2</v>
      </c>
      <c r="Q143" s="17">
        <v>3.8205943538362097E-2</v>
      </c>
      <c r="R143" s="17"/>
      <c r="S143" s="17">
        <v>6.7261918932870701E-2</v>
      </c>
      <c r="T143" s="17">
        <v>3.82699614582395E-2</v>
      </c>
      <c r="U143" s="17">
        <v>0</v>
      </c>
      <c r="V143" s="17">
        <v>2.80649913816443E-2</v>
      </c>
      <c r="W143" s="17"/>
      <c r="X143" s="17">
        <v>2.85614424842685E-2</v>
      </c>
      <c r="Y143" s="17">
        <v>8.4608806974885806E-2</v>
      </c>
      <c r="Z143" s="17">
        <v>0</v>
      </c>
      <c r="AA143" s="17"/>
      <c r="AB143" s="17">
        <v>3.1599063392139297E-2</v>
      </c>
      <c r="AC143" s="17">
        <v>3.3285051820506902E-2</v>
      </c>
      <c r="AD143" s="17"/>
      <c r="AE143" s="17">
        <v>1.6887877205470199E-2</v>
      </c>
      <c r="AF143" s="17">
        <v>3.5724533827736701E-2</v>
      </c>
      <c r="AG143" s="17"/>
      <c r="AH143" s="17">
        <v>3.8366516359670998E-2</v>
      </c>
      <c r="AI143" s="17">
        <v>0</v>
      </c>
      <c r="AJ143" s="17"/>
      <c r="AK143" s="17">
        <v>0</v>
      </c>
      <c r="AL143" s="17">
        <v>2.1054194850494201E-2</v>
      </c>
      <c r="AM143" s="17">
        <v>3.6785532047579103E-2</v>
      </c>
      <c r="AN143" s="17">
        <v>5.5782113006221302E-2</v>
      </c>
      <c r="AO143" s="17">
        <v>4.2023207160121E-2</v>
      </c>
      <c r="AP143" s="17"/>
      <c r="AQ143" s="17">
        <v>0</v>
      </c>
      <c r="AR143" s="17">
        <v>4.1631917373630097E-2</v>
      </c>
      <c r="AS143" s="17"/>
      <c r="AT143" s="17">
        <v>2.5412491370210899E-2</v>
      </c>
      <c r="AU143" s="17">
        <v>3.5945266702919601E-2</v>
      </c>
      <c r="AV143" s="17"/>
      <c r="AW143" s="17">
        <v>5.2421325974730898E-2</v>
      </c>
      <c r="AX143" s="17">
        <v>2.2993242690649701E-2</v>
      </c>
      <c r="AY143" s="17">
        <v>4.4029416177129202E-2</v>
      </c>
      <c r="AZ143" s="17">
        <v>4.6130774340469E-2</v>
      </c>
      <c r="BA143" s="17">
        <v>0</v>
      </c>
      <c r="BB143" s="17"/>
      <c r="BC143" s="17">
        <v>1.33187158839146E-2</v>
      </c>
      <c r="BD143" s="17"/>
      <c r="BE143" s="17">
        <v>2.7463633883744301E-2</v>
      </c>
      <c r="BF143" s="17">
        <v>4.1919300381909802E-2</v>
      </c>
      <c r="BG143" s="17">
        <v>4.42645187356418E-2</v>
      </c>
      <c r="BH143" s="17">
        <v>2.2967428439698099E-2</v>
      </c>
      <c r="BI143" s="17"/>
      <c r="BJ143" s="17">
        <v>3.3315658683815898E-2</v>
      </c>
      <c r="BK143" s="17"/>
      <c r="BL143" s="17">
        <v>2.9558608624350498E-2</v>
      </c>
      <c r="BM143" s="17"/>
      <c r="BN143" s="17">
        <v>0</v>
      </c>
      <c r="BO143" s="17"/>
      <c r="BP143" s="17">
        <v>2.7997542393494002E-2</v>
      </c>
      <c r="BQ143" s="17">
        <v>2.63470492137329E-2</v>
      </c>
    </row>
    <row r="144" spans="2:69" x14ac:dyDescent="0.35">
      <c r="B144" t="s">
        <v>138</v>
      </c>
      <c r="C144" s="17">
        <v>0.152378988979086</v>
      </c>
      <c r="D144" s="17">
        <v>0.162637823320156</v>
      </c>
      <c r="E144" s="17">
        <v>0.14256583527130501</v>
      </c>
      <c r="F144" s="17"/>
      <c r="G144" s="17">
        <v>0.20402126977354301</v>
      </c>
      <c r="H144" s="17">
        <v>0.17406207183535</v>
      </c>
      <c r="I144" s="17">
        <v>0.134209839347008</v>
      </c>
      <c r="J144" s="17">
        <v>5.3513900431341098E-2</v>
      </c>
      <c r="K144" s="17">
        <v>0.14526578911127899</v>
      </c>
      <c r="L144" s="17"/>
      <c r="M144" s="17">
        <v>0.22626820716093499</v>
      </c>
      <c r="N144" s="17">
        <v>0.19191180763593799</v>
      </c>
      <c r="O144" s="17">
        <v>9.0903783989684295E-2</v>
      </c>
      <c r="P144" s="17">
        <v>0.20965427157153599</v>
      </c>
      <c r="Q144" s="17">
        <v>9.1039309764705395E-2</v>
      </c>
      <c r="R144" s="17"/>
      <c r="S144" s="17">
        <v>9.6934684858986694E-2</v>
      </c>
      <c r="T144" s="17">
        <v>8.8849168179263097E-2</v>
      </c>
      <c r="U144" s="17">
        <v>0.16821078420065599</v>
      </c>
      <c r="V144" s="17">
        <v>0.22897485431838599</v>
      </c>
      <c r="W144" s="17"/>
      <c r="X144" s="17">
        <v>0.17038955244929399</v>
      </c>
      <c r="Y144" s="17">
        <v>7.0566583106229305E-2</v>
      </c>
      <c r="Z144" s="17">
        <v>0.126836849750322</v>
      </c>
      <c r="AA144" s="17"/>
      <c r="AB144" s="17">
        <v>0.13653050330964001</v>
      </c>
      <c r="AC144" s="17">
        <v>0.17895964236697001</v>
      </c>
      <c r="AD144" s="17"/>
      <c r="AE144" s="17">
        <v>0.187028351408841</v>
      </c>
      <c r="AF144" s="17">
        <v>0.14448352105874601</v>
      </c>
      <c r="AG144" s="17"/>
      <c r="AH144" s="17">
        <v>0.16713517450715801</v>
      </c>
      <c r="AI144" s="17">
        <v>0.161464285085962</v>
      </c>
      <c r="AJ144" s="17"/>
      <c r="AK144" s="17">
        <v>0.369845857797588</v>
      </c>
      <c r="AL144" s="17">
        <v>9.0571486338408294E-2</v>
      </c>
      <c r="AM144" s="17">
        <v>0.13715719033785401</v>
      </c>
      <c r="AN144" s="17">
        <v>0.207989935660919</v>
      </c>
      <c r="AO144" s="17">
        <v>0.10621447609351201</v>
      </c>
      <c r="AP144" s="17"/>
      <c r="AQ144" s="17">
        <v>0.136530761181132</v>
      </c>
      <c r="AR144" s="17">
        <v>0.157002871225697</v>
      </c>
      <c r="AS144" s="17"/>
      <c r="AT144" s="17">
        <v>0.14685854038729099</v>
      </c>
      <c r="AU144" s="17">
        <v>0.14854815416320899</v>
      </c>
      <c r="AV144" s="17"/>
      <c r="AW144" s="17">
        <v>5.2421325974730898E-2</v>
      </c>
      <c r="AX144" s="17">
        <v>0.11070925111657</v>
      </c>
      <c r="AY144" s="17">
        <v>0.22197016276782999</v>
      </c>
      <c r="AZ144" s="17">
        <v>0.22749442787497101</v>
      </c>
      <c r="BA144" s="17">
        <v>0.25380174965212399</v>
      </c>
      <c r="BB144" s="17"/>
      <c r="BC144" s="17">
        <v>0.179260932900179</v>
      </c>
      <c r="BD144" s="17"/>
      <c r="BE144" s="17">
        <v>0.109659068010074</v>
      </c>
      <c r="BF144" s="17">
        <v>0.29563739335257699</v>
      </c>
      <c r="BG144" s="17">
        <v>0.23397778007127701</v>
      </c>
      <c r="BH144" s="17">
        <v>0.14380687640367201</v>
      </c>
      <c r="BI144" s="17"/>
      <c r="BJ144" s="17">
        <v>0.15389587578778799</v>
      </c>
      <c r="BK144" s="17"/>
      <c r="BL144" s="17">
        <v>0.174305783791116</v>
      </c>
      <c r="BM144" s="17"/>
      <c r="BN144" s="17">
        <v>0.159994888684419</v>
      </c>
      <c r="BO144" s="17"/>
      <c r="BP144" s="17">
        <v>0.14744298479946</v>
      </c>
      <c r="BQ144" s="17">
        <v>0.21132708716384799</v>
      </c>
    </row>
    <row r="145" spans="2:69" x14ac:dyDescent="0.35">
      <c r="B145" t="s">
        <v>139</v>
      </c>
      <c r="C145" s="17">
        <v>0.56116372542900395</v>
      </c>
      <c r="D145" s="17">
        <v>0.56905908747091505</v>
      </c>
      <c r="E145" s="17">
        <v>0.55361136628955598</v>
      </c>
      <c r="F145" s="17"/>
      <c r="G145" s="17">
        <v>0.472304076215318</v>
      </c>
      <c r="H145" s="17">
        <v>0.61282089944821505</v>
      </c>
      <c r="I145" s="17">
        <v>0.54357375318594703</v>
      </c>
      <c r="J145" s="17">
        <v>0.59907657771979905</v>
      </c>
      <c r="K145" s="17">
        <v>0.66143111128704002</v>
      </c>
      <c r="L145" s="17"/>
      <c r="M145" s="17">
        <v>0.51187360859518505</v>
      </c>
      <c r="N145" s="17">
        <v>0.52521263637522997</v>
      </c>
      <c r="O145" s="17">
        <v>0.63090708419232799</v>
      </c>
      <c r="P145" s="17">
        <v>0.359387103467603</v>
      </c>
      <c r="Q145" s="17">
        <v>0.68569171058672096</v>
      </c>
      <c r="R145" s="17"/>
      <c r="S145" s="17">
        <v>0.51841716620836797</v>
      </c>
      <c r="T145" s="17">
        <v>0.64712519437662297</v>
      </c>
      <c r="U145" s="17">
        <v>0.54903345858786301</v>
      </c>
      <c r="V145" s="17">
        <v>0.61643203348599895</v>
      </c>
      <c r="W145" s="17"/>
      <c r="X145" s="17">
        <v>0.561631331290117</v>
      </c>
      <c r="Y145" s="17">
        <v>0.407121921568395</v>
      </c>
      <c r="Z145" s="17">
        <v>0.71968575292290404</v>
      </c>
      <c r="AA145" s="17"/>
      <c r="AB145" s="17">
        <v>0.50675437754482</v>
      </c>
      <c r="AC145" s="17">
        <v>0.65241761853491598</v>
      </c>
      <c r="AD145" s="17"/>
      <c r="AE145" s="17">
        <v>0.41084469585861499</v>
      </c>
      <c r="AF145" s="17">
        <v>0.59541656567089096</v>
      </c>
      <c r="AG145" s="17"/>
      <c r="AH145" s="17">
        <v>0.55576831389246995</v>
      </c>
      <c r="AI145" s="17">
        <v>0.52269124457725502</v>
      </c>
      <c r="AJ145" s="17"/>
      <c r="AK145" s="17">
        <v>0.40556331476777802</v>
      </c>
      <c r="AL145" s="17">
        <v>0.56490711079359401</v>
      </c>
      <c r="AM145" s="17">
        <v>0.64612931713962796</v>
      </c>
      <c r="AN145" s="17">
        <v>0.401346560450071</v>
      </c>
      <c r="AO145" s="17">
        <v>0.70892622519772697</v>
      </c>
      <c r="AP145" s="17"/>
      <c r="AQ145" s="17">
        <v>0.62991672671856302</v>
      </c>
      <c r="AR145" s="17">
        <v>0.541104335438093</v>
      </c>
      <c r="AS145" s="17"/>
      <c r="AT145" s="17">
        <v>0.525719386691753</v>
      </c>
      <c r="AU145" s="17">
        <v>0.58069915982680897</v>
      </c>
      <c r="AV145" s="17"/>
      <c r="AW145" s="17">
        <v>0.515197354765347</v>
      </c>
      <c r="AX145" s="17">
        <v>0.51948440143603603</v>
      </c>
      <c r="AY145" s="17">
        <v>0.61959808188988197</v>
      </c>
      <c r="AZ145" s="17">
        <v>0.53020772099799596</v>
      </c>
      <c r="BA145" s="17">
        <v>0.41649875695078198</v>
      </c>
      <c r="BB145" s="17"/>
      <c r="BC145" s="17">
        <v>0.52416993274784196</v>
      </c>
      <c r="BD145" s="17"/>
      <c r="BE145" s="17">
        <v>0.55476632870112597</v>
      </c>
      <c r="BF145" s="17">
        <v>0.60774288359364004</v>
      </c>
      <c r="BG145" s="17">
        <v>0.53352671288041797</v>
      </c>
      <c r="BH145" s="17">
        <v>0.51208447361862297</v>
      </c>
      <c r="BI145" s="17"/>
      <c r="BJ145" s="17">
        <v>0.57139591939048895</v>
      </c>
      <c r="BK145" s="17"/>
      <c r="BL145" s="17">
        <v>0.59331561441141401</v>
      </c>
      <c r="BM145" s="17"/>
      <c r="BN145" s="17">
        <v>0.65413086756407601</v>
      </c>
      <c r="BO145" s="17"/>
      <c r="BP145" s="17">
        <v>0.56533934722919499</v>
      </c>
      <c r="BQ145" s="17">
        <v>0.61592701140627304</v>
      </c>
    </row>
    <row r="146" spans="2:69" x14ac:dyDescent="0.35">
      <c r="B146" t="s">
        <v>140</v>
      </c>
      <c r="C146" s="17">
        <v>0.17352471024110599</v>
      </c>
      <c r="D146" s="17">
        <v>0.153750953316869</v>
      </c>
      <c r="E146" s="17">
        <v>0.19243942409909701</v>
      </c>
      <c r="F146" s="17"/>
      <c r="G146" s="17">
        <v>0.17375669776782099</v>
      </c>
      <c r="H146" s="17">
        <v>5.5166757464534498E-2</v>
      </c>
      <c r="I146" s="17">
        <v>0.20655082374307501</v>
      </c>
      <c r="J146" s="17">
        <v>0.34740952184885998</v>
      </c>
      <c r="K146" s="17">
        <v>0.12751838827242101</v>
      </c>
      <c r="L146" s="17"/>
      <c r="M146" s="17">
        <v>0.219122828544034</v>
      </c>
      <c r="N146" s="17">
        <v>0.188778980442738</v>
      </c>
      <c r="O146" s="17">
        <v>0.18194073025810201</v>
      </c>
      <c r="P146" s="17">
        <v>0.186621841456554</v>
      </c>
      <c r="Q146" s="17">
        <v>0.11125325873573</v>
      </c>
      <c r="R146" s="17"/>
      <c r="S146" s="17">
        <v>0.17840899240691199</v>
      </c>
      <c r="T146" s="17">
        <v>0.14630739045340299</v>
      </c>
      <c r="U146" s="17">
        <v>0.23765908642608699</v>
      </c>
      <c r="V146" s="17">
        <v>9.5597404847595796E-2</v>
      </c>
      <c r="W146" s="17"/>
      <c r="X146" s="17">
        <v>0.15732242374380401</v>
      </c>
      <c r="Y146" s="17">
        <v>0.34159452761429998</v>
      </c>
      <c r="Z146" s="17">
        <v>9.7511608921835899E-2</v>
      </c>
      <c r="AA146" s="17"/>
      <c r="AB146" s="17">
        <v>0.23266149792657001</v>
      </c>
      <c r="AC146" s="17">
        <v>7.4342082403639598E-2</v>
      </c>
      <c r="AD146" s="17"/>
      <c r="AE146" s="17">
        <v>0.19706820656674701</v>
      </c>
      <c r="AF146" s="17">
        <v>0.16815990965210301</v>
      </c>
      <c r="AG146" s="17"/>
      <c r="AH146" s="17">
        <v>0.15422929371213201</v>
      </c>
      <c r="AI146" s="17">
        <v>0.196549952129979</v>
      </c>
      <c r="AJ146" s="17"/>
      <c r="AK146" s="17">
        <v>0.18900993024006699</v>
      </c>
      <c r="AL146" s="17">
        <v>0.218424575500929</v>
      </c>
      <c r="AM146" s="17">
        <v>0.123117122125582</v>
      </c>
      <c r="AN146" s="17">
        <v>0.24049675207273599</v>
      </c>
      <c r="AO146" s="17">
        <v>4.3416663399341901E-2</v>
      </c>
      <c r="AP146" s="17"/>
      <c r="AQ146" s="17">
        <v>0.11622752585549501</v>
      </c>
      <c r="AR146" s="17">
        <v>0.190241748703639</v>
      </c>
      <c r="AS146" s="17"/>
      <c r="AT146" s="17">
        <v>0.209778751549382</v>
      </c>
      <c r="AU146" s="17">
        <v>0.158521442709917</v>
      </c>
      <c r="AV146" s="17"/>
      <c r="AW146" s="17">
        <v>0.19957248988835499</v>
      </c>
      <c r="AX146" s="17">
        <v>0.22833521164231599</v>
      </c>
      <c r="AY146" s="17">
        <v>9.3927540981640495E-2</v>
      </c>
      <c r="AZ146" s="17">
        <v>0.13793555967378801</v>
      </c>
      <c r="BA146" s="17">
        <v>0.28473329871296399</v>
      </c>
      <c r="BB146" s="17"/>
      <c r="BC146" s="17">
        <v>0.23662983870821599</v>
      </c>
      <c r="BD146" s="17"/>
      <c r="BE146" s="17">
        <v>0.216914949737258</v>
      </c>
      <c r="BF146" s="17">
        <v>5.4700422671873097E-2</v>
      </c>
      <c r="BG146" s="17">
        <v>0.13235527156836199</v>
      </c>
      <c r="BH146" s="17">
        <v>0.27790811978803198</v>
      </c>
      <c r="BI146" s="17"/>
      <c r="BJ146" s="17">
        <v>0.15615825876636699</v>
      </c>
      <c r="BK146" s="17"/>
      <c r="BL146" s="17">
        <v>0.158138756680335</v>
      </c>
      <c r="BM146" s="17"/>
      <c r="BN146" s="17">
        <v>0.147886916662682</v>
      </c>
      <c r="BO146" s="17"/>
      <c r="BP146" s="17">
        <v>0.18355188135932901</v>
      </c>
      <c r="BQ146" s="17">
        <v>0.12268388938727599</v>
      </c>
    </row>
    <row r="147" spans="2:69" x14ac:dyDescent="0.35">
      <c r="B147" t="s">
        <v>141</v>
      </c>
      <c r="C147" s="17">
        <v>8.0703747508111906E-2</v>
      </c>
      <c r="D147" s="17">
        <v>7.8887874423048399E-2</v>
      </c>
      <c r="E147" s="17">
        <v>8.2440732540243103E-2</v>
      </c>
      <c r="F147" s="17"/>
      <c r="G147" s="17">
        <v>0.111523239315235</v>
      </c>
      <c r="H147" s="17">
        <v>0.118931143629514</v>
      </c>
      <c r="I147" s="17">
        <v>7.9534472748933896E-2</v>
      </c>
      <c r="J147" s="17">
        <v>0</v>
      </c>
      <c r="K147" s="17">
        <v>3.2892355664629801E-2</v>
      </c>
      <c r="L147" s="17"/>
      <c r="M147" s="17">
        <v>4.2735355699845802E-2</v>
      </c>
      <c r="N147" s="17">
        <v>5.3799010249174099E-2</v>
      </c>
      <c r="O147" s="17">
        <v>8.3029065331057597E-2</v>
      </c>
      <c r="P147" s="17">
        <v>0.1900056149929</v>
      </c>
      <c r="Q147" s="17">
        <v>7.3809777374480995E-2</v>
      </c>
      <c r="R147" s="17"/>
      <c r="S147" s="17">
        <v>0.13897723759286201</v>
      </c>
      <c r="T147" s="17">
        <v>7.94482855324707E-2</v>
      </c>
      <c r="U147" s="17">
        <v>4.5096670785393402E-2</v>
      </c>
      <c r="V147" s="17">
        <v>3.0930715966374998E-2</v>
      </c>
      <c r="W147" s="17"/>
      <c r="X147" s="17">
        <v>8.2095250032516498E-2</v>
      </c>
      <c r="Y147" s="17">
        <v>9.6108160736189496E-2</v>
      </c>
      <c r="Z147" s="17">
        <v>5.59657884049388E-2</v>
      </c>
      <c r="AA147" s="17"/>
      <c r="AB147" s="17">
        <v>9.2454557826831305E-2</v>
      </c>
      <c r="AC147" s="17">
        <v>6.0995604873967497E-2</v>
      </c>
      <c r="AD147" s="17"/>
      <c r="AE147" s="17">
        <v>0.188170868960326</v>
      </c>
      <c r="AF147" s="17">
        <v>5.6215469790522499E-2</v>
      </c>
      <c r="AG147" s="17"/>
      <c r="AH147" s="17">
        <v>8.45007015285692E-2</v>
      </c>
      <c r="AI147" s="17">
        <v>0.11929451820680401</v>
      </c>
      <c r="AJ147" s="17"/>
      <c r="AK147" s="17">
        <v>3.5580897194567203E-2</v>
      </c>
      <c r="AL147" s="17">
        <v>0.105042632516574</v>
      </c>
      <c r="AM147" s="17">
        <v>5.6810838349357302E-2</v>
      </c>
      <c r="AN147" s="17">
        <v>9.4384638810052796E-2</v>
      </c>
      <c r="AO147" s="17">
        <v>9.94194281492978E-2</v>
      </c>
      <c r="AP147" s="17"/>
      <c r="AQ147" s="17">
        <v>0.11732498624481</v>
      </c>
      <c r="AR147" s="17">
        <v>7.0019127258940994E-2</v>
      </c>
      <c r="AS147" s="17"/>
      <c r="AT147" s="17">
        <v>9.2230830001363104E-2</v>
      </c>
      <c r="AU147" s="17">
        <v>7.6285976597144894E-2</v>
      </c>
      <c r="AV147" s="17"/>
      <c r="AW147" s="17">
        <v>0.18038750339683601</v>
      </c>
      <c r="AX147" s="17">
        <v>0.118477893114428</v>
      </c>
      <c r="AY147" s="17">
        <v>2.0474798183518599E-2</v>
      </c>
      <c r="AZ147" s="17">
        <v>5.8231517112776403E-2</v>
      </c>
      <c r="BA147" s="17">
        <v>4.49661946841294E-2</v>
      </c>
      <c r="BB147" s="17"/>
      <c r="BC147" s="17">
        <v>4.6620579759848402E-2</v>
      </c>
      <c r="BD147" s="17"/>
      <c r="BE147" s="17">
        <v>9.1196019667797695E-2</v>
      </c>
      <c r="BF147" s="17">
        <v>0</v>
      </c>
      <c r="BG147" s="17">
        <v>5.5875716744301501E-2</v>
      </c>
      <c r="BH147" s="17">
        <v>4.3233101749975002E-2</v>
      </c>
      <c r="BI147" s="17"/>
      <c r="BJ147" s="17">
        <v>8.5234287371539499E-2</v>
      </c>
      <c r="BK147" s="17"/>
      <c r="BL147" s="17">
        <v>4.4681236492785201E-2</v>
      </c>
      <c r="BM147" s="17"/>
      <c r="BN147" s="17">
        <v>3.7987327088822999E-2</v>
      </c>
      <c r="BO147" s="17"/>
      <c r="BP147" s="17">
        <v>7.5668244218521905E-2</v>
      </c>
      <c r="BQ147" s="17">
        <v>2.3714962828869202E-2</v>
      </c>
    </row>
    <row r="148" spans="2:69" x14ac:dyDescent="0.35"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</row>
    <row r="149" spans="2:69" x14ac:dyDescent="0.35">
      <c r="B149" s="6" t="s">
        <v>152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</row>
    <row r="150" spans="2:69" x14ac:dyDescent="0.35">
      <c r="B150" s="24" t="s">
        <v>143</v>
      </c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</row>
    <row r="151" spans="2:69" x14ac:dyDescent="0.35">
      <c r="B151" t="s">
        <v>137</v>
      </c>
      <c r="C151" s="17">
        <v>9.8378592780912003E-2</v>
      </c>
      <c r="D151" s="17">
        <v>0.116672878192238</v>
      </c>
      <c r="E151" s="17">
        <v>8.0879076876197997E-2</v>
      </c>
      <c r="F151" s="17"/>
      <c r="G151" s="17">
        <v>7.8314439285323403E-2</v>
      </c>
      <c r="H151" s="17">
        <v>0.13166163304353001</v>
      </c>
      <c r="I151" s="17">
        <v>8.5722864906965401E-2</v>
      </c>
      <c r="J151" s="17">
        <v>0</v>
      </c>
      <c r="K151" s="17">
        <v>0.21754833522542399</v>
      </c>
      <c r="L151" s="17"/>
      <c r="M151" s="17">
        <v>0.12110019549880401</v>
      </c>
      <c r="N151" s="17">
        <v>5.6939179420621301E-2</v>
      </c>
      <c r="O151" s="17">
        <v>0.15951992300584</v>
      </c>
      <c r="P151" s="17">
        <v>7.9799100883814603E-2</v>
      </c>
      <c r="Q151" s="17">
        <v>0.104674204193098</v>
      </c>
      <c r="R151" s="17"/>
      <c r="S151" s="17">
        <v>0.148762071094098</v>
      </c>
      <c r="T151" s="17">
        <v>0.15611695474890599</v>
      </c>
      <c r="U151" s="17">
        <v>6.4134868108916096E-2</v>
      </c>
      <c r="V151" s="17">
        <v>8.6582667174282896E-2</v>
      </c>
      <c r="W151" s="17"/>
      <c r="X151" s="17">
        <v>6.2979184058281096E-2</v>
      </c>
      <c r="Y151" s="17">
        <v>7.89871475432182E-2</v>
      </c>
      <c r="Z151" s="17">
        <v>0.33739333683164602</v>
      </c>
      <c r="AA151" s="17"/>
      <c r="AB151" s="17">
        <v>9.5524447710294294E-2</v>
      </c>
      <c r="AC151" s="17">
        <v>0.103165488035333</v>
      </c>
      <c r="AD151" s="17"/>
      <c r="AE151" s="17">
        <v>6.9719255235411698E-2</v>
      </c>
      <c r="AF151" s="17">
        <v>0.10490912795792801</v>
      </c>
      <c r="AG151" s="17"/>
      <c r="AH151" s="17">
        <v>6.6928557890564899E-2</v>
      </c>
      <c r="AI151" s="17">
        <v>4.6674966084437199E-2</v>
      </c>
      <c r="AJ151" s="17"/>
      <c r="AK151" s="17">
        <v>0.100826435997127</v>
      </c>
      <c r="AL151" s="17">
        <v>0.156549477199069</v>
      </c>
      <c r="AM151" s="17">
        <v>8.1318226671539706E-2</v>
      </c>
      <c r="AN151" s="17">
        <v>4.9044755352762801E-2</v>
      </c>
      <c r="AO151" s="17">
        <v>4.2023207160121E-2</v>
      </c>
      <c r="AP151" s="17"/>
      <c r="AQ151" s="17">
        <v>4.30197078938074E-2</v>
      </c>
      <c r="AR151" s="17">
        <v>0.114530112577634</v>
      </c>
      <c r="AS151" s="17"/>
      <c r="AT151" s="17">
        <v>7.6463485708871001E-2</v>
      </c>
      <c r="AU151" s="17">
        <v>0.110254904555733</v>
      </c>
      <c r="AV151" s="17"/>
      <c r="AW151" s="17">
        <v>8.8867367137378306E-2</v>
      </c>
      <c r="AX151" s="17">
        <v>3.5832206587951998E-2</v>
      </c>
      <c r="AY151" s="17">
        <v>0.197222897041364</v>
      </c>
      <c r="AZ151" s="17">
        <v>0</v>
      </c>
      <c r="BA151" s="17">
        <v>0.10192188957171799</v>
      </c>
      <c r="BB151" s="17"/>
      <c r="BC151" s="17">
        <v>0.10200803873903801</v>
      </c>
      <c r="BD151" s="17"/>
      <c r="BE151" s="17">
        <v>5.5211302652459299E-2</v>
      </c>
      <c r="BF151" s="17">
        <v>0.20580323577386</v>
      </c>
      <c r="BG151" s="17">
        <v>2.4139141455570098E-2</v>
      </c>
      <c r="BH151" s="17">
        <v>0.11848020246753101</v>
      </c>
      <c r="BI151" s="17"/>
      <c r="BJ151" s="17">
        <v>0.109062004718227</v>
      </c>
      <c r="BK151" s="17"/>
      <c r="BL151" s="17">
        <v>0.107283412228425</v>
      </c>
      <c r="BM151" s="17"/>
      <c r="BN151" s="17">
        <v>3.7685522342479197E-2</v>
      </c>
      <c r="BO151" s="17"/>
      <c r="BP151" s="17">
        <v>0.105304078912375</v>
      </c>
      <c r="BQ151" s="17">
        <v>6.3665001352738199E-2</v>
      </c>
    </row>
    <row r="152" spans="2:69" x14ac:dyDescent="0.35">
      <c r="B152" t="s">
        <v>138</v>
      </c>
      <c r="C152" s="17">
        <v>0.17088490225001801</v>
      </c>
      <c r="D152" s="17">
        <v>0.20847056697559599</v>
      </c>
      <c r="E152" s="17">
        <v>0.13493209388029001</v>
      </c>
      <c r="F152" s="17"/>
      <c r="G152" s="17">
        <v>0.139740898442587</v>
      </c>
      <c r="H152" s="17">
        <v>0.12378125080524501</v>
      </c>
      <c r="I152" s="17">
        <v>0.159562091066874</v>
      </c>
      <c r="J152" s="17">
        <v>0.27105148334656398</v>
      </c>
      <c r="K152" s="17">
        <v>0.241479395661963</v>
      </c>
      <c r="L152" s="17"/>
      <c r="M152" s="17">
        <v>0.19187955697437201</v>
      </c>
      <c r="N152" s="17">
        <v>0.16945830604891801</v>
      </c>
      <c r="O152" s="17">
        <v>0.15871453112926001</v>
      </c>
      <c r="P152" s="17">
        <v>0.20708148352519601</v>
      </c>
      <c r="Q152" s="17">
        <v>0.15802098004370199</v>
      </c>
      <c r="R152" s="17"/>
      <c r="S152" s="17">
        <v>0.152578482772839</v>
      </c>
      <c r="T152" s="17">
        <v>0.104674929159587</v>
      </c>
      <c r="U152" s="17">
        <v>0.19872310452194</v>
      </c>
      <c r="V152" s="17">
        <v>0.18716226014058701</v>
      </c>
      <c r="W152" s="17"/>
      <c r="X152" s="17">
        <v>0.167756748147563</v>
      </c>
      <c r="Y152" s="17">
        <v>0.185690859819305</v>
      </c>
      <c r="Z152" s="17">
        <v>0.174696224072659</v>
      </c>
      <c r="AA152" s="17"/>
      <c r="AB152" s="17">
        <v>0.15325285543129499</v>
      </c>
      <c r="AC152" s="17">
        <v>0.20045689636873101</v>
      </c>
      <c r="AD152" s="17"/>
      <c r="AE152" s="17">
        <v>0.201859919994863</v>
      </c>
      <c r="AF152" s="17">
        <v>0.16382669852600401</v>
      </c>
      <c r="AG152" s="17"/>
      <c r="AH152" s="17">
        <v>0.173367212095109</v>
      </c>
      <c r="AI152" s="17">
        <v>0.147793502171151</v>
      </c>
      <c r="AJ152" s="17"/>
      <c r="AK152" s="17">
        <v>0.24000965896538301</v>
      </c>
      <c r="AL152" s="17">
        <v>0.199420767470045</v>
      </c>
      <c r="AM152" s="17">
        <v>0.149296679508677</v>
      </c>
      <c r="AN152" s="17">
        <v>0.169886131009373</v>
      </c>
      <c r="AO152" s="17">
        <v>7.5909545206541099E-2</v>
      </c>
      <c r="AP152" s="17"/>
      <c r="AQ152" s="17">
        <v>0.12664226559004199</v>
      </c>
      <c r="AR152" s="17">
        <v>0.18379314314630801</v>
      </c>
      <c r="AS152" s="17"/>
      <c r="AT152" s="17">
        <v>0.115815232187921</v>
      </c>
      <c r="AU152" s="17">
        <v>0.19108992103229699</v>
      </c>
      <c r="AV152" s="17"/>
      <c r="AW152" s="17">
        <v>0.121998185230589</v>
      </c>
      <c r="AX152" s="17">
        <v>0.14125809639131201</v>
      </c>
      <c r="AY152" s="17">
        <v>0.28128188527381898</v>
      </c>
      <c r="AZ152" s="17">
        <v>0.138089684133062</v>
      </c>
      <c r="BA152" s="17">
        <v>0.231258485625917</v>
      </c>
      <c r="BB152" s="17"/>
      <c r="BC152" s="17">
        <v>0.18208268579597001</v>
      </c>
      <c r="BD152" s="17"/>
      <c r="BE152" s="17">
        <v>0.175366384732771</v>
      </c>
      <c r="BF152" s="17">
        <v>0.33570537910736198</v>
      </c>
      <c r="BG152" s="17">
        <v>0.14674723111845001</v>
      </c>
      <c r="BH152" s="17">
        <v>0.12449083518678999</v>
      </c>
      <c r="BI152" s="17"/>
      <c r="BJ152" s="17">
        <v>0.16243163310404601</v>
      </c>
      <c r="BK152" s="17"/>
      <c r="BL152" s="17">
        <v>0.16294888635521301</v>
      </c>
      <c r="BM152" s="17"/>
      <c r="BN152" s="17">
        <v>0.22588142631710101</v>
      </c>
      <c r="BO152" s="17"/>
      <c r="BP152" s="17">
        <v>0.17199898280383299</v>
      </c>
      <c r="BQ152" s="17">
        <v>0.222666054439385</v>
      </c>
    </row>
    <row r="153" spans="2:69" x14ac:dyDescent="0.35">
      <c r="B153" t="s">
        <v>139</v>
      </c>
      <c r="C153" s="17">
        <v>0.29350374982615801</v>
      </c>
      <c r="D153" s="17">
        <v>0.32226048126041401</v>
      </c>
      <c r="E153" s="17">
        <v>0.265996314155029</v>
      </c>
      <c r="F153" s="17"/>
      <c r="G153" s="17">
        <v>0.25494847319416297</v>
      </c>
      <c r="H153" s="17">
        <v>0.30870834361306099</v>
      </c>
      <c r="I153" s="17">
        <v>0.26333379718906103</v>
      </c>
      <c r="J153" s="17">
        <v>0.38690189348986298</v>
      </c>
      <c r="K153" s="17">
        <v>0.31477681384630202</v>
      </c>
      <c r="L153" s="17"/>
      <c r="M153" s="17">
        <v>0.30410137480030702</v>
      </c>
      <c r="N153" s="17">
        <v>0.31141698192247902</v>
      </c>
      <c r="O153" s="17">
        <v>0.33434290670107403</v>
      </c>
      <c r="P153" s="17">
        <v>0.279350450344726</v>
      </c>
      <c r="Q153" s="17">
        <v>0.21761805479612401</v>
      </c>
      <c r="R153" s="17"/>
      <c r="S153" s="17">
        <v>0.21006349728423299</v>
      </c>
      <c r="T153" s="17">
        <v>0.41682962108270699</v>
      </c>
      <c r="U153" s="17">
        <v>0.32812102484289801</v>
      </c>
      <c r="V153" s="17">
        <v>0.33656357246787799</v>
      </c>
      <c r="W153" s="17"/>
      <c r="X153" s="17">
        <v>0.34202712425658199</v>
      </c>
      <c r="Y153" s="17">
        <v>0.13889410533058</v>
      </c>
      <c r="Z153" s="17">
        <v>0.155734821037953</v>
      </c>
      <c r="AA153" s="17"/>
      <c r="AB153" s="17">
        <v>0.26096451437347101</v>
      </c>
      <c r="AC153" s="17">
        <v>0.34807767929262001</v>
      </c>
      <c r="AD153" s="17"/>
      <c r="AE153" s="17">
        <v>0.21048108666631701</v>
      </c>
      <c r="AF153" s="17">
        <v>0.31242192689128101</v>
      </c>
      <c r="AG153" s="17"/>
      <c r="AH153" s="17">
        <v>0.31525425782911298</v>
      </c>
      <c r="AI153" s="17">
        <v>0.273446268215012</v>
      </c>
      <c r="AJ153" s="17"/>
      <c r="AK153" s="17">
        <v>0.172953077775612</v>
      </c>
      <c r="AL153" s="17">
        <v>0.23547536188666199</v>
      </c>
      <c r="AM153" s="17">
        <v>0.31156270424968402</v>
      </c>
      <c r="AN153" s="17">
        <v>0.32473004778863501</v>
      </c>
      <c r="AO153" s="17">
        <v>0.50599347615913004</v>
      </c>
      <c r="AP153" s="17"/>
      <c r="AQ153" s="17">
        <v>0.289198612061428</v>
      </c>
      <c r="AR153" s="17">
        <v>0.29475981771799697</v>
      </c>
      <c r="AS153" s="17"/>
      <c r="AT153" s="17">
        <v>0.264145192373819</v>
      </c>
      <c r="AU153" s="17">
        <v>0.31164694310068503</v>
      </c>
      <c r="AV153" s="17"/>
      <c r="AW153" s="17">
        <v>0.33594759595311302</v>
      </c>
      <c r="AX153" s="17">
        <v>0.25419485560205501</v>
      </c>
      <c r="AY153" s="17">
        <v>0.32437215959419702</v>
      </c>
      <c r="AZ153" s="17">
        <v>0.41123028101323</v>
      </c>
      <c r="BA153" s="17">
        <v>7.21810660104555E-2</v>
      </c>
      <c r="BB153" s="17"/>
      <c r="BC153" s="17">
        <v>0.171186823877367</v>
      </c>
      <c r="BD153" s="17"/>
      <c r="BE153" s="17">
        <v>0.277410492630905</v>
      </c>
      <c r="BF153" s="17">
        <v>0.37540862281394599</v>
      </c>
      <c r="BG153" s="17">
        <v>0.34658092011678299</v>
      </c>
      <c r="BH153" s="17">
        <v>0.12982178263347899</v>
      </c>
      <c r="BI153" s="17"/>
      <c r="BJ153" s="17">
        <v>0.30626043402408798</v>
      </c>
      <c r="BK153" s="17"/>
      <c r="BL153" s="17">
        <v>0.31162359742506701</v>
      </c>
      <c r="BM153" s="17"/>
      <c r="BN153" s="17">
        <v>0.32611338025002101</v>
      </c>
      <c r="BO153" s="17"/>
      <c r="BP153" s="17">
        <v>0.275263529082029</v>
      </c>
      <c r="BQ153" s="17">
        <v>0.45694100561302697</v>
      </c>
    </row>
    <row r="154" spans="2:69" x14ac:dyDescent="0.35">
      <c r="B154" t="s">
        <v>140</v>
      </c>
      <c r="C154" s="17">
        <v>0.39639110393000998</v>
      </c>
      <c r="D154" s="17">
        <v>0.31600974486931599</v>
      </c>
      <c r="E154" s="17">
        <v>0.47328040786829301</v>
      </c>
      <c r="F154" s="17"/>
      <c r="G154" s="17">
        <v>0.46715393809481398</v>
      </c>
      <c r="H154" s="17">
        <v>0.37395814713554099</v>
      </c>
      <c r="I154" s="17">
        <v>0.463546134868008</v>
      </c>
      <c r="J154" s="17">
        <v>0.34204662316357198</v>
      </c>
      <c r="K154" s="17">
        <v>0.19330309960167999</v>
      </c>
      <c r="L154" s="17"/>
      <c r="M154" s="17">
        <v>0.38291887272651698</v>
      </c>
      <c r="N154" s="17">
        <v>0.44136041849074398</v>
      </c>
      <c r="O154" s="17">
        <v>0.277612910061596</v>
      </c>
      <c r="P154" s="17">
        <v>0.35681431542126202</v>
      </c>
      <c r="Q154" s="17">
        <v>0.48383057621747</v>
      </c>
      <c r="R154" s="17"/>
      <c r="S154" s="17">
        <v>0.42505883324180199</v>
      </c>
      <c r="T154" s="17">
        <v>0.28590318226093803</v>
      </c>
      <c r="U154" s="17">
        <v>0.36392433174085198</v>
      </c>
      <c r="V154" s="17">
        <v>0.37341211551081099</v>
      </c>
      <c r="W154" s="17"/>
      <c r="X154" s="17">
        <v>0.38245965309069502</v>
      </c>
      <c r="Y154" s="17">
        <v>0.539813300342316</v>
      </c>
      <c r="Z154" s="17">
        <v>0.33217561805774198</v>
      </c>
      <c r="AA154" s="17"/>
      <c r="AB154" s="17">
        <v>0.43950410320518102</v>
      </c>
      <c r="AC154" s="17">
        <v>0.32408314251672199</v>
      </c>
      <c r="AD154" s="17"/>
      <c r="AE154" s="17">
        <v>0.43293995019862502</v>
      </c>
      <c r="AF154" s="17">
        <v>0.38806280513881902</v>
      </c>
      <c r="AG154" s="17"/>
      <c r="AH154" s="17">
        <v>0.39472595213703399</v>
      </c>
      <c r="AI154" s="17">
        <v>0.50959474395076698</v>
      </c>
      <c r="AJ154" s="17"/>
      <c r="AK154" s="17">
        <v>0.48621082726187798</v>
      </c>
      <c r="AL154" s="17">
        <v>0.352689984727515</v>
      </c>
      <c r="AM154" s="17">
        <v>0.41179946010894802</v>
      </c>
      <c r="AN154" s="17">
        <v>0.41270371919955401</v>
      </c>
      <c r="AO154" s="17">
        <v>0.37607377147420701</v>
      </c>
      <c r="AP154" s="17"/>
      <c r="AQ154" s="17">
        <v>0.47148826554995898</v>
      </c>
      <c r="AR154" s="17">
        <v>0.37448074039837798</v>
      </c>
      <c r="AS154" s="17"/>
      <c r="AT154" s="17">
        <v>0.494613143097136</v>
      </c>
      <c r="AU154" s="17">
        <v>0.34950026590823102</v>
      </c>
      <c r="AV154" s="17"/>
      <c r="AW154" s="17">
        <v>0.37893730221633498</v>
      </c>
      <c r="AX154" s="17">
        <v>0.503602719836581</v>
      </c>
      <c r="AY154" s="17">
        <v>0.19712305809062</v>
      </c>
      <c r="AZ154" s="17">
        <v>0.39244851774093198</v>
      </c>
      <c r="BA154" s="17">
        <v>0.59463855879190997</v>
      </c>
      <c r="BB154" s="17"/>
      <c r="BC154" s="17">
        <v>0.544722451587625</v>
      </c>
      <c r="BD154" s="17"/>
      <c r="BE154" s="17">
        <v>0.42652245421152701</v>
      </c>
      <c r="BF154" s="17">
        <v>8.3082762304832303E-2</v>
      </c>
      <c r="BG154" s="17">
        <v>0.42665699056489498</v>
      </c>
      <c r="BH154" s="17">
        <v>0.62720717971219997</v>
      </c>
      <c r="BI154" s="17"/>
      <c r="BJ154" s="17">
        <v>0.37906795325535803</v>
      </c>
      <c r="BK154" s="17"/>
      <c r="BL154" s="17">
        <v>0.39669834821023198</v>
      </c>
      <c r="BM154" s="17"/>
      <c r="BN154" s="17">
        <v>0.384378754628667</v>
      </c>
      <c r="BO154" s="17"/>
      <c r="BP154" s="17">
        <v>0.41661018721471499</v>
      </c>
      <c r="BQ154" s="17">
        <v>0.23301297576598101</v>
      </c>
    </row>
    <row r="155" spans="2:69" x14ac:dyDescent="0.35">
      <c r="B155" t="s">
        <v>141</v>
      </c>
      <c r="C155" s="17">
        <v>4.0841651212902098E-2</v>
      </c>
      <c r="D155" s="17">
        <v>3.6586328702436798E-2</v>
      </c>
      <c r="E155" s="17">
        <v>4.4912107220190199E-2</v>
      </c>
      <c r="F155" s="17"/>
      <c r="G155" s="17">
        <v>5.9842250983112501E-2</v>
      </c>
      <c r="H155" s="17">
        <v>6.1890625402622503E-2</v>
      </c>
      <c r="I155" s="17">
        <v>2.78351119690925E-2</v>
      </c>
      <c r="J155" s="17">
        <v>0</v>
      </c>
      <c r="K155" s="17">
        <v>3.2892355664629801E-2</v>
      </c>
      <c r="L155" s="17"/>
      <c r="M155" s="17">
        <v>0</v>
      </c>
      <c r="N155" s="17">
        <v>2.0825114117237802E-2</v>
      </c>
      <c r="O155" s="17">
        <v>6.9809729102229198E-2</v>
      </c>
      <c r="P155" s="17">
        <v>7.6954649825002497E-2</v>
      </c>
      <c r="Q155" s="17">
        <v>3.5856184749606501E-2</v>
      </c>
      <c r="R155" s="17"/>
      <c r="S155" s="17">
        <v>6.35371156070281E-2</v>
      </c>
      <c r="T155" s="17">
        <v>3.6475312747862303E-2</v>
      </c>
      <c r="U155" s="17">
        <v>4.5096670785393402E-2</v>
      </c>
      <c r="V155" s="17">
        <v>1.6279384706441601E-2</v>
      </c>
      <c r="W155" s="17"/>
      <c r="X155" s="17">
        <v>4.4777290446878101E-2</v>
      </c>
      <c r="Y155" s="17">
        <v>5.6614586964580403E-2</v>
      </c>
      <c r="Z155" s="17">
        <v>0</v>
      </c>
      <c r="AA155" s="17"/>
      <c r="AB155" s="17">
        <v>5.0754079279758398E-2</v>
      </c>
      <c r="AC155" s="17">
        <v>2.4216793786594099E-2</v>
      </c>
      <c r="AD155" s="17"/>
      <c r="AE155" s="17">
        <v>8.4999787904784102E-2</v>
      </c>
      <c r="AF155" s="17">
        <v>3.0779441485968E-2</v>
      </c>
      <c r="AG155" s="17"/>
      <c r="AH155" s="17">
        <v>4.9724020048179003E-2</v>
      </c>
      <c r="AI155" s="17">
        <v>2.24905195786319E-2</v>
      </c>
      <c r="AJ155" s="17"/>
      <c r="AK155" s="17">
        <v>0</v>
      </c>
      <c r="AL155" s="17">
        <v>5.5864408716708801E-2</v>
      </c>
      <c r="AM155" s="17">
        <v>4.6022929461151003E-2</v>
      </c>
      <c r="AN155" s="17">
        <v>4.3635346649675298E-2</v>
      </c>
      <c r="AO155" s="17">
        <v>0</v>
      </c>
      <c r="AP155" s="17"/>
      <c r="AQ155" s="17">
        <v>6.9651148904763399E-2</v>
      </c>
      <c r="AR155" s="17">
        <v>3.2436186159683397E-2</v>
      </c>
      <c r="AS155" s="17"/>
      <c r="AT155" s="17">
        <v>4.89629466322535E-2</v>
      </c>
      <c r="AU155" s="17">
        <v>3.7507965403054497E-2</v>
      </c>
      <c r="AV155" s="17"/>
      <c r="AW155" s="17">
        <v>7.4249549462584399E-2</v>
      </c>
      <c r="AX155" s="17">
        <v>6.5112121582100002E-2</v>
      </c>
      <c r="AY155" s="17">
        <v>0</v>
      </c>
      <c r="AZ155" s="17">
        <v>5.8231517112776403E-2</v>
      </c>
      <c r="BA155" s="17">
        <v>0</v>
      </c>
      <c r="BB155" s="17"/>
      <c r="BC155" s="17">
        <v>0</v>
      </c>
      <c r="BD155" s="17"/>
      <c r="BE155" s="17">
        <v>6.5489365772337604E-2</v>
      </c>
      <c r="BF155" s="17">
        <v>0</v>
      </c>
      <c r="BG155" s="17">
        <v>5.5875716744301501E-2</v>
      </c>
      <c r="BH155" s="17">
        <v>0</v>
      </c>
      <c r="BI155" s="17"/>
      <c r="BJ155" s="17">
        <v>4.3177974898280701E-2</v>
      </c>
      <c r="BK155" s="17"/>
      <c r="BL155" s="17">
        <v>2.1445755781062802E-2</v>
      </c>
      <c r="BM155" s="17"/>
      <c r="BN155" s="17">
        <v>2.59409164617312E-2</v>
      </c>
      <c r="BO155" s="17"/>
      <c r="BP155" s="17">
        <v>3.0823221987048201E-2</v>
      </c>
      <c r="BQ155" s="17">
        <v>2.3714962828869202E-2</v>
      </c>
    </row>
    <row r="156" spans="2:69" x14ac:dyDescent="0.35"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</row>
    <row r="157" spans="2:69" x14ac:dyDescent="0.35">
      <c r="B157" s="6" t="s">
        <v>153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</row>
    <row r="158" spans="2:69" x14ac:dyDescent="0.35">
      <c r="B158" s="24" t="s">
        <v>143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</row>
    <row r="159" spans="2:69" x14ac:dyDescent="0.35">
      <c r="B159" t="s">
        <v>137</v>
      </c>
      <c r="C159" s="17">
        <v>1.35679633119236E-2</v>
      </c>
      <c r="D159" s="17">
        <v>2.77521381559756E-2</v>
      </c>
      <c r="E159" s="17">
        <v>0</v>
      </c>
      <c r="F159" s="17"/>
      <c r="G159" s="17">
        <v>1.17020632298878E-2</v>
      </c>
      <c r="H159" s="17">
        <v>3.0751880018521999E-2</v>
      </c>
      <c r="I159" s="17">
        <v>1.4080246895689799E-2</v>
      </c>
      <c r="J159" s="17">
        <v>0</v>
      </c>
      <c r="K159" s="17">
        <v>0</v>
      </c>
      <c r="L159" s="17"/>
      <c r="M159" s="17">
        <v>0</v>
      </c>
      <c r="N159" s="17">
        <v>0</v>
      </c>
      <c r="O159" s="17">
        <v>1.3219336228828401E-2</v>
      </c>
      <c r="P159" s="17">
        <v>2.88632361389995E-2</v>
      </c>
      <c r="Q159" s="17">
        <v>3.4216529885861303E-2</v>
      </c>
      <c r="R159" s="17"/>
      <c r="S159" s="17">
        <v>0</v>
      </c>
      <c r="T159" s="17">
        <v>1.79643412030791E-2</v>
      </c>
      <c r="U159" s="17">
        <v>1.9038197323522701E-2</v>
      </c>
      <c r="V159" s="17">
        <v>1.5137157790956E-2</v>
      </c>
      <c r="W159" s="17"/>
      <c r="X159" s="17">
        <v>1.3788195630828601E-2</v>
      </c>
      <c r="Y159" s="17">
        <v>0</v>
      </c>
      <c r="Z159" s="17">
        <v>2.6424408783813799E-2</v>
      </c>
      <c r="AA159" s="17"/>
      <c r="AB159" s="17">
        <v>1.5988097310957801E-2</v>
      </c>
      <c r="AC159" s="17">
        <v>9.5089797394692002E-3</v>
      </c>
      <c r="AD159" s="17"/>
      <c r="AE159" s="17">
        <v>1.6887877205470199E-2</v>
      </c>
      <c r="AF159" s="17">
        <v>1.28114624182079E-2</v>
      </c>
      <c r="AG159" s="17"/>
      <c r="AH159" s="17">
        <v>1.37589250241764E-2</v>
      </c>
      <c r="AI159" s="17">
        <v>2.24905195786319E-2</v>
      </c>
      <c r="AJ159" s="17"/>
      <c r="AK159" s="17">
        <v>0</v>
      </c>
      <c r="AL159" s="17">
        <v>2.1296607531821801E-2</v>
      </c>
      <c r="AM159" s="17">
        <v>9.51888182882237E-3</v>
      </c>
      <c r="AN159" s="17">
        <v>0</v>
      </c>
      <c r="AO159" s="17">
        <v>4.2023207160121E-2</v>
      </c>
      <c r="AP159" s="17"/>
      <c r="AQ159" s="17">
        <v>2.8098683340413499E-2</v>
      </c>
      <c r="AR159" s="17">
        <v>9.3284774068263E-3</v>
      </c>
      <c r="AS159" s="17"/>
      <c r="AT159" s="17">
        <v>1.9752643774971101E-2</v>
      </c>
      <c r="AU159" s="17">
        <v>1.07870945775159E-2</v>
      </c>
      <c r="AV159" s="17"/>
      <c r="AW159" s="17">
        <v>5.2421325974730898E-2</v>
      </c>
      <c r="AX159" s="17">
        <v>8.2276571233488808E-3</v>
      </c>
      <c r="AY159" s="17">
        <v>1.49348566822323E-2</v>
      </c>
      <c r="AZ159" s="17">
        <v>0</v>
      </c>
      <c r="BA159" s="17">
        <v>0</v>
      </c>
      <c r="BB159" s="17"/>
      <c r="BC159" s="17">
        <v>1.33187158839146E-2</v>
      </c>
      <c r="BD159" s="17"/>
      <c r="BE159" s="17">
        <v>9.8272943054057305E-3</v>
      </c>
      <c r="BF159" s="17">
        <v>2.26096297603878E-2</v>
      </c>
      <c r="BG159" s="17">
        <v>0</v>
      </c>
      <c r="BH159" s="17">
        <v>2.2967428439698099E-2</v>
      </c>
      <c r="BI159" s="17"/>
      <c r="BJ159" s="17">
        <v>1.19475963276016E-2</v>
      </c>
      <c r="BK159" s="17"/>
      <c r="BL159" s="17">
        <v>1.22799675332682E-2</v>
      </c>
      <c r="BM159" s="17"/>
      <c r="BN159" s="17">
        <v>0</v>
      </c>
      <c r="BO159" s="17"/>
      <c r="BP159" s="17">
        <v>1.22296675355554E-2</v>
      </c>
      <c r="BQ159" s="17">
        <v>2.63470492137329E-2</v>
      </c>
    </row>
    <row r="160" spans="2:69" x14ac:dyDescent="0.35">
      <c r="B160" t="s">
        <v>138</v>
      </c>
      <c r="C160" s="17">
        <v>0.121801906276785</v>
      </c>
      <c r="D160" s="17">
        <v>0.12611418168677199</v>
      </c>
      <c r="E160" s="17">
        <v>0.117676971608614</v>
      </c>
      <c r="F160" s="17"/>
      <c r="G160" s="17">
        <v>0.13927516564923101</v>
      </c>
      <c r="H160" s="17">
        <v>7.9912016007128703E-2</v>
      </c>
      <c r="I160" s="17">
        <v>0.13568760340139999</v>
      </c>
      <c r="J160" s="17">
        <v>2.5289652564784E-2</v>
      </c>
      <c r="K160" s="17">
        <v>0.235295736064283</v>
      </c>
      <c r="L160" s="17"/>
      <c r="M160" s="17">
        <v>4.2735355699845802E-2</v>
      </c>
      <c r="N160" s="17">
        <v>7.5841337546209905E-2</v>
      </c>
      <c r="O160" s="17">
        <v>0.25381476495740901</v>
      </c>
      <c r="P160" s="17">
        <v>5.0935864744815103E-2</v>
      </c>
      <c r="Q160" s="17">
        <v>0.121876687589169</v>
      </c>
      <c r="R160" s="17"/>
      <c r="S160" s="17">
        <v>0.206087702674317</v>
      </c>
      <c r="T160" s="17">
        <v>6.0043108137050098E-2</v>
      </c>
      <c r="U160" s="17">
        <v>8.6913420192565594E-2</v>
      </c>
      <c r="V160" s="17">
        <v>0.144747512487298</v>
      </c>
      <c r="W160" s="17"/>
      <c r="X160" s="17">
        <v>0.108805238267074</v>
      </c>
      <c r="Y160" s="17">
        <v>0.119456585689518</v>
      </c>
      <c r="Z160" s="17">
        <v>0.20455214059621299</v>
      </c>
      <c r="AA160" s="17"/>
      <c r="AB160" s="17">
        <v>8.5495879748378897E-2</v>
      </c>
      <c r="AC160" s="17">
        <v>0.18269339630117901</v>
      </c>
      <c r="AD160" s="17"/>
      <c r="AE160" s="17">
        <v>0.123684690943731</v>
      </c>
      <c r="AF160" s="17">
        <v>0.121372880606575</v>
      </c>
      <c r="AG160" s="17"/>
      <c r="AH160" s="17">
        <v>0.106000486370692</v>
      </c>
      <c r="AI160" s="17">
        <v>0.146300940261434</v>
      </c>
      <c r="AJ160" s="17"/>
      <c r="AK160" s="17">
        <v>9.9043071675474104E-2</v>
      </c>
      <c r="AL160" s="17">
        <v>0.14786776927890199</v>
      </c>
      <c r="AM160" s="17">
        <v>5.2402362487605499E-2</v>
      </c>
      <c r="AN160" s="17">
        <v>0.21520740609152</v>
      </c>
      <c r="AO160" s="17">
        <v>0.122809098768876</v>
      </c>
      <c r="AP160" s="17"/>
      <c r="AQ160" s="17">
        <v>7.6382603268393703E-2</v>
      </c>
      <c r="AR160" s="17">
        <v>0.13505345159221899</v>
      </c>
      <c r="AS160" s="17"/>
      <c r="AT160" s="17">
        <v>0.10336495609238699</v>
      </c>
      <c r="AU160" s="17">
        <v>0.13233239364921501</v>
      </c>
      <c r="AV160" s="17"/>
      <c r="AW160" s="17">
        <v>5.2421325974730898E-2</v>
      </c>
      <c r="AX160" s="17">
        <v>6.1769858917799299E-2</v>
      </c>
      <c r="AY160" s="17">
        <v>0.20779747457160799</v>
      </c>
      <c r="AZ160" s="17">
        <v>0.11433201189834601</v>
      </c>
      <c r="BA160" s="17">
        <v>7.4574532944158001E-2</v>
      </c>
      <c r="BB160" s="17"/>
      <c r="BC160" s="17">
        <v>0.152222307233984</v>
      </c>
      <c r="BD160" s="17"/>
      <c r="BE160" s="17">
        <v>6.1497293867099699E-2</v>
      </c>
      <c r="BF160" s="17">
        <v>0.26427499637419699</v>
      </c>
      <c r="BG160" s="17">
        <v>0.161203059790125</v>
      </c>
      <c r="BH160" s="17">
        <v>9.3180280994570902E-2</v>
      </c>
      <c r="BI160" s="17"/>
      <c r="BJ160" s="17">
        <v>0.13128619575793199</v>
      </c>
      <c r="BK160" s="17"/>
      <c r="BL160" s="17">
        <v>0.12537770469255799</v>
      </c>
      <c r="BM160" s="17"/>
      <c r="BN160" s="17">
        <v>4.3024278536774499E-2</v>
      </c>
      <c r="BO160" s="17"/>
      <c r="BP160" s="17">
        <v>0.113433255924379</v>
      </c>
      <c r="BQ160" s="17">
        <v>0.148497509041845</v>
      </c>
    </row>
    <row r="161" spans="2:69" x14ac:dyDescent="0.35">
      <c r="B161" t="s">
        <v>139</v>
      </c>
      <c r="C161" s="17">
        <v>0.60541025179276498</v>
      </c>
      <c r="D161" s="17">
        <v>0.60540035667505898</v>
      </c>
      <c r="E161" s="17">
        <v>0.60541971703099495</v>
      </c>
      <c r="F161" s="17"/>
      <c r="G161" s="17">
        <v>0.57153940621952304</v>
      </c>
      <c r="H161" s="17">
        <v>0.64662370953959003</v>
      </c>
      <c r="I161" s="17">
        <v>0.59322659972325298</v>
      </c>
      <c r="J161" s="17">
        <v>0.51434552903998598</v>
      </c>
      <c r="K161" s="17">
        <v>0.731811908271087</v>
      </c>
      <c r="L161" s="17"/>
      <c r="M161" s="17">
        <v>0.631123557809952</v>
      </c>
      <c r="N161" s="17">
        <v>0.67769917540505997</v>
      </c>
      <c r="O161" s="17">
        <v>0.546074109058718</v>
      </c>
      <c r="P161" s="17">
        <v>0.48666948610898297</v>
      </c>
      <c r="Q161" s="17">
        <v>0.60729970066827399</v>
      </c>
      <c r="R161" s="17"/>
      <c r="S161" s="17">
        <v>0.54902508820787899</v>
      </c>
      <c r="T161" s="17">
        <v>0.61073422684707901</v>
      </c>
      <c r="U161" s="17">
        <v>0.66779454250911496</v>
      </c>
      <c r="V161" s="17">
        <v>0.63533350833379998</v>
      </c>
      <c r="W161" s="17"/>
      <c r="X161" s="17">
        <v>0.60692491656410297</v>
      </c>
      <c r="Y161" s="17">
        <v>0.54229361655118502</v>
      </c>
      <c r="Z161" s="17">
        <v>0.66218874935004401</v>
      </c>
      <c r="AA161" s="17"/>
      <c r="AB161" s="17">
        <v>0.58482540398737304</v>
      </c>
      <c r="AC161" s="17">
        <v>0.63993460421163895</v>
      </c>
      <c r="AD161" s="17"/>
      <c r="AE161" s="17">
        <v>0.50870616531398805</v>
      </c>
      <c r="AF161" s="17">
        <v>0.62744598229449899</v>
      </c>
      <c r="AG161" s="17"/>
      <c r="AH161" s="17">
        <v>0.58780559485614403</v>
      </c>
      <c r="AI161" s="17">
        <v>0.61040127648921505</v>
      </c>
      <c r="AJ161" s="17"/>
      <c r="AK161" s="17">
        <v>0.50484925995258201</v>
      </c>
      <c r="AL161" s="17">
        <v>0.51431331465847896</v>
      </c>
      <c r="AM161" s="17">
        <v>0.70936270791198697</v>
      </c>
      <c r="AN161" s="17">
        <v>0.54034920952260501</v>
      </c>
      <c r="AO161" s="17">
        <v>0.788268140508667</v>
      </c>
      <c r="AP161" s="17"/>
      <c r="AQ161" s="17">
        <v>0.54634088494252797</v>
      </c>
      <c r="AR161" s="17">
        <v>0.62264434258066803</v>
      </c>
      <c r="AS161" s="17"/>
      <c r="AT161" s="17">
        <v>0.51014857539125602</v>
      </c>
      <c r="AU161" s="17">
        <v>0.64568049059157395</v>
      </c>
      <c r="AV161" s="17"/>
      <c r="AW161" s="17">
        <v>0.68110342402169299</v>
      </c>
      <c r="AX161" s="17">
        <v>0.596999908691214</v>
      </c>
      <c r="AY161" s="17">
        <v>0.62899969251891796</v>
      </c>
      <c r="AZ161" s="17">
        <v>0.68904976805816898</v>
      </c>
      <c r="BA161" s="17">
        <v>0.62721825534664399</v>
      </c>
      <c r="BB161" s="17"/>
      <c r="BC161" s="17">
        <v>0.57251930260528905</v>
      </c>
      <c r="BD161" s="17"/>
      <c r="BE161" s="17">
        <v>0.66876376974548501</v>
      </c>
      <c r="BF161" s="17">
        <v>0.65949556026568701</v>
      </c>
      <c r="BG161" s="17">
        <v>0.58924914714548005</v>
      </c>
      <c r="BH161" s="17">
        <v>0.57290432608083597</v>
      </c>
      <c r="BI161" s="17"/>
      <c r="BJ161" s="17">
        <v>0.60597629994425295</v>
      </c>
      <c r="BK161" s="17"/>
      <c r="BL161" s="17">
        <v>0.633663311353449</v>
      </c>
      <c r="BM161" s="17"/>
      <c r="BN161" s="17">
        <v>0.71852803230466999</v>
      </c>
      <c r="BO161" s="17"/>
      <c r="BP161" s="17">
        <v>0.62946065746187296</v>
      </c>
      <c r="BQ161" s="17">
        <v>0.59775155526523105</v>
      </c>
    </row>
    <row r="162" spans="2:69" x14ac:dyDescent="0.35">
      <c r="B162" t="s">
        <v>140</v>
      </c>
      <c r="C162" s="17">
        <v>0.19843371797477999</v>
      </c>
      <c r="D162" s="17">
        <v>0.19047149252427401</v>
      </c>
      <c r="E162" s="17">
        <v>0.20605003573605199</v>
      </c>
      <c r="F162" s="17"/>
      <c r="G162" s="17">
        <v>0.20593905068835799</v>
      </c>
      <c r="H162" s="17">
        <v>0.12378125080524501</v>
      </c>
      <c r="I162" s="17">
        <v>0.229170438010564</v>
      </c>
      <c r="J162" s="17">
        <v>0.42796823864370398</v>
      </c>
      <c r="K162" s="17">
        <v>0</v>
      </c>
      <c r="L162" s="17"/>
      <c r="M162" s="17">
        <v>0.28340573079035603</v>
      </c>
      <c r="N162" s="17">
        <v>0.21591365696707199</v>
      </c>
      <c r="O162" s="17">
        <v>0.13030139688164299</v>
      </c>
      <c r="P162" s="17">
        <v>0.29022695230893297</v>
      </c>
      <c r="Q162" s="17">
        <v>0.159843865722297</v>
      </c>
      <c r="R162" s="17"/>
      <c r="S162" s="17">
        <v>0.16324218825585801</v>
      </c>
      <c r="T162" s="17">
        <v>0.27478301106493003</v>
      </c>
      <c r="U162" s="17">
        <v>0.181157169189403</v>
      </c>
      <c r="V162" s="17">
        <v>0.17385110542157201</v>
      </c>
      <c r="W162" s="17"/>
      <c r="X162" s="17">
        <v>0.20584721607889001</v>
      </c>
      <c r="Y162" s="17">
        <v>0.24214163702310701</v>
      </c>
      <c r="Z162" s="17">
        <v>0.106834701269929</v>
      </c>
      <c r="AA162" s="17"/>
      <c r="AB162" s="17">
        <v>0.243575800662201</v>
      </c>
      <c r="AC162" s="17">
        <v>0.122722632502763</v>
      </c>
      <c r="AD162" s="17"/>
      <c r="AE162" s="17">
        <v>0.225221933983619</v>
      </c>
      <c r="AF162" s="17">
        <v>0.19232955081817801</v>
      </c>
      <c r="AG162" s="17"/>
      <c r="AH162" s="17">
        <v>0.221094435601498</v>
      </c>
      <c r="AI162" s="17">
        <v>0.172827859953611</v>
      </c>
      <c r="AJ162" s="17"/>
      <c r="AK162" s="17">
        <v>0.36052677117737703</v>
      </c>
      <c r="AL162" s="17">
        <v>0.23189571372144399</v>
      </c>
      <c r="AM162" s="17">
        <v>0.18142409125105</v>
      </c>
      <c r="AN162" s="17">
        <v>0.18289899107400401</v>
      </c>
      <c r="AO162" s="17">
        <v>0</v>
      </c>
      <c r="AP162" s="17"/>
      <c r="AQ162" s="17">
        <v>0.26197604470520702</v>
      </c>
      <c r="AR162" s="17">
        <v>0.17989459547964201</v>
      </c>
      <c r="AS162" s="17"/>
      <c r="AT162" s="17">
        <v>0.29567882284420799</v>
      </c>
      <c r="AU162" s="17">
        <v>0.154502806274677</v>
      </c>
      <c r="AV162" s="17"/>
      <c r="AW162" s="17">
        <v>9.3549589469849898E-2</v>
      </c>
      <c r="AX162" s="17">
        <v>0.24061349012424901</v>
      </c>
      <c r="AY162" s="17">
        <v>0.110440715881943</v>
      </c>
      <c r="AZ162" s="17">
        <v>0.13838670293070901</v>
      </c>
      <c r="BA162" s="17">
        <v>0.29820721170919801</v>
      </c>
      <c r="BB162" s="17"/>
      <c r="BC162" s="17">
        <v>0.24862095839289799</v>
      </c>
      <c r="BD162" s="17"/>
      <c r="BE162" s="17">
        <v>0.18229556613117401</v>
      </c>
      <c r="BF162" s="17">
        <v>2.7350211335936601E-2</v>
      </c>
      <c r="BG162" s="17">
        <v>0.19367207632009301</v>
      </c>
      <c r="BH162" s="17">
        <v>0.28798053604519702</v>
      </c>
      <c r="BI162" s="17"/>
      <c r="BJ162" s="17">
        <v>0.18477400289567</v>
      </c>
      <c r="BK162" s="17"/>
      <c r="BL162" s="17">
        <v>0.18431073357168901</v>
      </c>
      <c r="BM162" s="17"/>
      <c r="BN162" s="17">
        <v>0.212506772696824</v>
      </c>
      <c r="BO162" s="17"/>
      <c r="BP162" s="17">
        <v>0.19352759160567001</v>
      </c>
      <c r="BQ162" s="17">
        <v>0.20368892365032301</v>
      </c>
    </row>
    <row r="163" spans="2:69" x14ac:dyDescent="0.35">
      <c r="B163" t="s">
        <v>141</v>
      </c>
      <c r="C163" s="17">
        <v>6.0786160643746201E-2</v>
      </c>
      <c r="D163" s="17">
        <v>5.0261830957918897E-2</v>
      </c>
      <c r="E163" s="17">
        <v>7.0853275624338199E-2</v>
      </c>
      <c r="F163" s="17"/>
      <c r="G163" s="17">
        <v>7.1544314213000407E-2</v>
      </c>
      <c r="H163" s="17">
        <v>0.118931143629514</v>
      </c>
      <c r="I163" s="17">
        <v>2.78351119690925E-2</v>
      </c>
      <c r="J163" s="17">
        <v>3.2396579751525899E-2</v>
      </c>
      <c r="K163" s="17">
        <v>3.2892355664629801E-2</v>
      </c>
      <c r="L163" s="17"/>
      <c r="M163" s="17">
        <v>4.2735355699845802E-2</v>
      </c>
      <c r="N163" s="17">
        <v>3.0545830081657899E-2</v>
      </c>
      <c r="O163" s="17">
        <v>5.6590392873400702E-2</v>
      </c>
      <c r="P163" s="17">
        <v>0.14330446069826899</v>
      </c>
      <c r="Q163" s="17">
        <v>7.6763216134398501E-2</v>
      </c>
      <c r="R163" s="17"/>
      <c r="S163" s="17">
        <v>8.1645020861946804E-2</v>
      </c>
      <c r="T163" s="17">
        <v>3.6475312747862303E-2</v>
      </c>
      <c r="U163" s="17">
        <v>4.5096670785393402E-2</v>
      </c>
      <c r="V163" s="17">
        <v>3.0930715966374998E-2</v>
      </c>
      <c r="W163" s="17"/>
      <c r="X163" s="17">
        <v>6.4634433459104398E-2</v>
      </c>
      <c r="Y163" s="17">
        <v>9.6108160736189496E-2</v>
      </c>
      <c r="Z163" s="17">
        <v>0</v>
      </c>
      <c r="AA163" s="17"/>
      <c r="AB163" s="17">
        <v>7.0114818291088496E-2</v>
      </c>
      <c r="AC163" s="17">
        <v>4.5140387244949703E-2</v>
      </c>
      <c r="AD163" s="17"/>
      <c r="AE163" s="17">
        <v>0.12549933255319101</v>
      </c>
      <c r="AF163" s="17">
        <v>4.6040123862540999E-2</v>
      </c>
      <c r="AG163" s="17"/>
      <c r="AH163" s="17">
        <v>7.1340558147489894E-2</v>
      </c>
      <c r="AI163" s="17">
        <v>4.7979403717108099E-2</v>
      </c>
      <c r="AJ163" s="17"/>
      <c r="AK163" s="17">
        <v>3.5580897194567203E-2</v>
      </c>
      <c r="AL163" s="17">
        <v>8.4626594809352598E-2</v>
      </c>
      <c r="AM163" s="17">
        <v>4.7291956520534903E-2</v>
      </c>
      <c r="AN163" s="17">
        <v>6.1544393311871198E-2</v>
      </c>
      <c r="AO163" s="17">
        <v>4.68995535623353E-2</v>
      </c>
      <c r="AP163" s="17"/>
      <c r="AQ163" s="17">
        <v>8.7201783743457606E-2</v>
      </c>
      <c r="AR163" s="17">
        <v>5.30791329406443E-2</v>
      </c>
      <c r="AS163" s="17"/>
      <c r="AT163" s="17">
        <v>7.1055001897177603E-2</v>
      </c>
      <c r="AU163" s="17">
        <v>5.6697214907018498E-2</v>
      </c>
      <c r="AV163" s="17"/>
      <c r="AW163" s="17">
        <v>0.12050433455899499</v>
      </c>
      <c r="AX163" s="17">
        <v>9.2389085143388699E-2</v>
      </c>
      <c r="AY163" s="17">
        <v>3.7827260345298298E-2</v>
      </c>
      <c r="AZ163" s="17">
        <v>5.8231517112776403E-2</v>
      </c>
      <c r="BA163" s="17">
        <v>0</v>
      </c>
      <c r="BB163" s="17"/>
      <c r="BC163" s="17">
        <v>1.33187158839146E-2</v>
      </c>
      <c r="BD163" s="17"/>
      <c r="BE163" s="17">
        <v>7.7616075950835695E-2</v>
      </c>
      <c r="BF163" s="17">
        <v>2.6269602263791901E-2</v>
      </c>
      <c r="BG163" s="17">
        <v>5.5875716744301501E-2</v>
      </c>
      <c r="BH163" s="17">
        <v>2.2967428439698099E-2</v>
      </c>
      <c r="BI163" s="17"/>
      <c r="BJ163" s="17">
        <v>6.6015905074543801E-2</v>
      </c>
      <c r="BK163" s="17"/>
      <c r="BL163" s="17">
        <v>4.4368282849034803E-2</v>
      </c>
      <c r="BM163" s="17"/>
      <c r="BN163" s="17">
        <v>2.59409164617312E-2</v>
      </c>
      <c r="BO163" s="17"/>
      <c r="BP163" s="17">
        <v>5.1348827472523402E-2</v>
      </c>
      <c r="BQ163" s="17">
        <v>2.3714962828869202E-2</v>
      </c>
    </row>
    <row r="164" spans="2:69" x14ac:dyDescent="0.35"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</row>
    <row r="165" spans="2:69" x14ac:dyDescent="0.35">
      <c r="B165" s="6" t="s">
        <v>154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</row>
    <row r="166" spans="2:69" x14ac:dyDescent="0.35">
      <c r="B166" s="24" t="s">
        <v>143</v>
      </c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</row>
    <row r="167" spans="2:69" x14ac:dyDescent="0.35">
      <c r="B167" t="s">
        <v>137</v>
      </c>
      <c r="C167" s="17">
        <v>2.4441943734421202E-2</v>
      </c>
      <c r="D167" s="17">
        <v>7.2650609536683598E-3</v>
      </c>
      <c r="E167" s="17">
        <v>4.0872600994698603E-2</v>
      </c>
      <c r="F167" s="17"/>
      <c r="G167" s="17">
        <v>0</v>
      </c>
      <c r="H167" s="17">
        <v>1.6147629842148799E-2</v>
      </c>
      <c r="I167" s="17">
        <v>0</v>
      </c>
      <c r="J167" s="17">
        <v>0</v>
      </c>
      <c r="K167" s="17">
        <v>0.174107110389811</v>
      </c>
      <c r="L167" s="17"/>
      <c r="M167" s="17">
        <v>0</v>
      </c>
      <c r="N167" s="17">
        <v>0</v>
      </c>
      <c r="O167" s="17">
        <v>8.8113694707293994E-2</v>
      </c>
      <c r="P167" s="17">
        <v>2.88632361389995E-2</v>
      </c>
      <c r="Q167" s="17">
        <v>0</v>
      </c>
      <c r="R167" s="17"/>
      <c r="S167" s="17">
        <v>0</v>
      </c>
      <c r="T167" s="17">
        <v>9.53481374330203E-2</v>
      </c>
      <c r="U167" s="17">
        <v>3.3128522298925399E-2</v>
      </c>
      <c r="V167" s="17">
        <v>0</v>
      </c>
      <c r="W167" s="17"/>
      <c r="X167" s="17">
        <v>1.2172050273379101E-2</v>
      </c>
      <c r="Y167" s="17">
        <v>0</v>
      </c>
      <c r="Z167" s="17">
        <v>0.12585588752924901</v>
      </c>
      <c r="AA167" s="17"/>
      <c r="AB167" s="17">
        <v>0</v>
      </c>
      <c r="AC167" s="17">
        <v>6.5435313579420798E-2</v>
      </c>
      <c r="AD167" s="17"/>
      <c r="AE167" s="17">
        <v>3.0121258718268699E-2</v>
      </c>
      <c r="AF167" s="17">
        <v>2.3147811718128498E-2</v>
      </c>
      <c r="AG167" s="17"/>
      <c r="AH167" s="17">
        <v>1.2055018770619401E-2</v>
      </c>
      <c r="AI167" s="17">
        <v>0</v>
      </c>
      <c r="AJ167" s="17"/>
      <c r="AK167" s="17">
        <v>6.3462174480906797E-2</v>
      </c>
      <c r="AL167" s="17">
        <v>4.7346681868397397E-2</v>
      </c>
      <c r="AM167" s="17">
        <v>0</v>
      </c>
      <c r="AN167" s="17">
        <v>0</v>
      </c>
      <c r="AO167" s="17">
        <v>4.2023207160121E-2</v>
      </c>
      <c r="AP167" s="17"/>
      <c r="AQ167" s="17">
        <v>0</v>
      </c>
      <c r="AR167" s="17">
        <v>3.1573130334403399E-2</v>
      </c>
      <c r="AS167" s="17"/>
      <c r="AT167" s="17">
        <v>0</v>
      </c>
      <c r="AU167" s="17">
        <v>3.65099606476205E-2</v>
      </c>
      <c r="AV167" s="17"/>
      <c r="AW167" s="17">
        <v>5.2421325974730898E-2</v>
      </c>
      <c r="AX167" s="17">
        <v>0</v>
      </c>
      <c r="AY167" s="17">
        <v>8.5019048012033499E-2</v>
      </c>
      <c r="AZ167" s="17">
        <v>0</v>
      </c>
      <c r="BA167" s="17">
        <v>0</v>
      </c>
      <c r="BB167" s="17"/>
      <c r="BC167" s="17">
        <v>3.42795747592015E-2</v>
      </c>
      <c r="BD167" s="17"/>
      <c r="BE167" s="17">
        <v>0</v>
      </c>
      <c r="BF167" s="17">
        <v>0.12870891492514699</v>
      </c>
      <c r="BG167" s="17">
        <v>0</v>
      </c>
      <c r="BH167" s="17">
        <v>2.2967428439698099E-2</v>
      </c>
      <c r="BI167" s="17"/>
      <c r="BJ167" s="17">
        <v>2.7987823230969201E-2</v>
      </c>
      <c r="BK167" s="17"/>
      <c r="BL167" s="17">
        <v>2.7300860725499899E-2</v>
      </c>
      <c r="BM167" s="17"/>
      <c r="BN167" s="17">
        <v>2.1486007193823198E-2</v>
      </c>
      <c r="BO167" s="17"/>
      <c r="BP167" s="17">
        <v>2.5506821208005102E-2</v>
      </c>
      <c r="BQ167" s="17">
        <v>2.63470492137329E-2</v>
      </c>
    </row>
    <row r="168" spans="2:69" x14ac:dyDescent="0.35">
      <c r="B168" t="s">
        <v>138</v>
      </c>
      <c r="C168" s="17">
        <v>9.8196055291333004E-2</v>
      </c>
      <c r="D168" s="17">
        <v>0.123301646442684</v>
      </c>
      <c r="E168" s="17">
        <v>7.4181141247282603E-2</v>
      </c>
      <c r="F168" s="17"/>
      <c r="G168" s="17">
        <v>0.177669882577314</v>
      </c>
      <c r="H168" s="17">
        <v>9.2642505421144494E-2</v>
      </c>
      <c r="I168" s="17">
        <v>8.5722864906965401E-2</v>
      </c>
      <c r="J168" s="17">
        <v>0</v>
      </c>
      <c r="K168" s="17">
        <v>6.5784711329259699E-2</v>
      </c>
      <c r="L168" s="17"/>
      <c r="M168" s="17">
        <v>0.128206067099537</v>
      </c>
      <c r="N168" s="17">
        <v>7.6921302980286099E-2</v>
      </c>
      <c r="O168" s="17">
        <v>9.2385577327437199E-2</v>
      </c>
      <c r="P168" s="17">
        <v>0.10187172948963</v>
      </c>
      <c r="Q168" s="17">
        <v>0.130503372221077</v>
      </c>
      <c r="R168" s="17"/>
      <c r="S168" s="17">
        <v>6.7002543620145502E-2</v>
      </c>
      <c r="T168" s="17">
        <v>0.17386822741536601</v>
      </c>
      <c r="U168" s="17">
        <v>0.116946149793654</v>
      </c>
      <c r="V168" s="17">
        <v>9.1862573777430401E-2</v>
      </c>
      <c r="W168" s="17"/>
      <c r="X168" s="17">
        <v>8.2279241993117605E-2</v>
      </c>
      <c r="Y168" s="17">
        <v>7.4341352486241297E-2</v>
      </c>
      <c r="Z168" s="17">
        <v>0.22152514086112499</v>
      </c>
      <c r="AA168" s="17"/>
      <c r="AB168" s="17">
        <v>0.112974794081719</v>
      </c>
      <c r="AC168" s="17">
        <v>7.3409552562266597E-2</v>
      </c>
      <c r="AD168" s="17"/>
      <c r="AE168" s="17">
        <v>9.4161034746185701E-2</v>
      </c>
      <c r="AF168" s="17">
        <v>9.9115505839281998E-2</v>
      </c>
      <c r="AG168" s="17"/>
      <c r="AH168" s="17">
        <v>7.9408971121910005E-2</v>
      </c>
      <c r="AI168" s="17">
        <v>0.224552106332014</v>
      </c>
      <c r="AJ168" s="17"/>
      <c r="AK168" s="17">
        <v>7.1161794389134503E-2</v>
      </c>
      <c r="AL168" s="17">
        <v>0.129949748170333</v>
      </c>
      <c r="AM168" s="17">
        <v>7.6763967817948406E-2</v>
      </c>
      <c r="AN168" s="17">
        <v>0.104253809559467</v>
      </c>
      <c r="AO168" s="17">
        <v>7.5909545206541099E-2</v>
      </c>
      <c r="AP168" s="17"/>
      <c r="AQ168" s="17">
        <v>0.106063053485598</v>
      </c>
      <c r="AR168" s="17">
        <v>9.5900778257942895E-2</v>
      </c>
      <c r="AS168" s="17"/>
      <c r="AT168" s="17">
        <v>0.118939393136291</v>
      </c>
      <c r="AU168" s="17">
        <v>8.9596655228042998E-2</v>
      </c>
      <c r="AV168" s="17"/>
      <c r="AW168" s="17">
        <v>0.112304494812571</v>
      </c>
      <c r="AX168" s="17">
        <v>8.0160132868136197E-2</v>
      </c>
      <c r="AY168" s="17">
        <v>0.18521288259308299</v>
      </c>
      <c r="AZ168" s="17">
        <v>4.0382571699184903E-2</v>
      </c>
      <c r="BA168" s="17">
        <v>0.125535477730017</v>
      </c>
      <c r="BB168" s="17"/>
      <c r="BC168" s="17">
        <v>0.124361443340107</v>
      </c>
      <c r="BD168" s="17"/>
      <c r="BE168" s="17">
        <v>8.3463040829758306E-2</v>
      </c>
      <c r="BF168" s="17">
        <v>0.18603879324175299</v>
      </c>
      <c r="BG168" s="17">
        <v>5.1496436497694698E-2</v>
      </c>
      <c r="BH168" s="17">
        <v>0.10280362028790201</v>
      </c>
      <c r="BI168" s="17"/>
      <c r="BJ168" s="17">
        <v>0.10425576021744699</v>
      </c>
      <c r="BK168" s="17"/>
      <c r="BL168" s="17">
        <v>9.3793292805363401E-2</v>
      </c>
      <c r="BM168" s="17"/>
      <c r="BN168" s="17">
        <v>2.8829115441798399E-2</v>
      </c>
      <c r="BO168" s="17"/>
      <c r="BP168" s="17">
        <v>0.10423507687259299</v>
      </c>
      <c r="BQ168" s="17">
        <v>7.1904654504135607E-2</v>
      </c>
    </row>
    <row r="169" spans="2:69" x14ac:dyDescent="0.35">
      <c r="B169" t="s">
        <v>139</v>
      </c>
      <c r="C169" s="17">
        <v>0.48348138507942701</v>
      </c>
      <c r="D169" s="17">
        <v>0.46023506486240601</v>
      </c>
      <c r="E169" s="17">
        <v>0.50571780160061897</v>
      </c>
      <c r="F169" s="17"/>
      <c r="G169" s="17">
        <v>0.42566122090507102</v>
      </c>
      <c r="H169" s="17">
        <v>0.58390695093335199</v>
      </c>
      <c r="I169" s="17">
        <v>0.465669407236314</v>
      </c>
      <c r="J169" s="17">
        <v>0.43089169864821297</v>
      </c>
      <c r="K169" s="17">
        <v>0.52481244221664702</v>
      </c>
      <c r="L169" s="17"/>
      <c r="M169" s="17">
        <v>0.39501813624480397</v>
      </c>
      <c r="N169" s="17">
        <v>0.46072100019270801</v>
      </c>
      <c r="O169" s="17">
        <v>0.55742786460940197</v>
      </c>
      <c r="P169" s="17">
        <v>0.35472622440596302</v>
      </c>
      <c r="Q169" s="17">
        <v>0.54869818175608698</v>
      </c>
      <c r="R169" s="17"/>
      <c r="S169" s="17">
        <v>0.49089125821044</v>
      </c>
      <c r="T169" s="17">
        <v>0.36940627706840101</v>
      </c>
      <c r="U169" s="17">
        <v>0.41246451185958</v>
      </c>
      <c r="V169" s="17">
        <v>0.54113983637316099</v>
      </c>
      <c r="W169" s="17"/>
      <c r="X169" s="17">
        <v>0.48889135051376198</v>
      </c>
      <c r="Y169" s="17">
        <v>0.50993125676133999</v>
      </c>
      <c r="Z169" s="17">
        <v>0.42234372537489701</v>
      </c>
      <c r="AA169" s="17"/>
      <c r="AB169" s="17">
        <v>0.44760747667765799</v>
      </c>
      <c r="AC169" s="17">
        <v>0.54364813821814295</v>
      </c>
      <c r="AD169" s="17"/>
      <c r="AE169" s="17">
        <v>0.43231115385672197</v>
      </c>
      <c r="AF169" s="17">
        <v>0.495141424132506</v>
      </c>
      <c r="AG169" s="17"/>
      <c r="AH169" s="17">
        <v>0.48576847212213298</v>
      </c>
      <c r="AI169" s="17">
        <v>0.29755645094727001</v>
      </c>
      <c r="AJ169" s="17"/>
      <c r="AK169" s="17">
        <v>0.53775294213638702</v>
      </c>
      <c r="AL169" s="17">
        <v>0.42370249723812498</v>
      </c>
      <c r="AM169" s="17">
        <v>0.46134119617682201</v>
      </c>
      <c r="AN169" s="17">
        <v>0.56005129949572796</v>
      </c>
      <c r="AO169" s="17">
        <v>0.58318656370671396</v>
      </c>
      <c r="AP169" s="17"/>
      <c r="AQ169" s="17">
        <v>0.41143883432705403</v>
      </c>
      <c r="AR169" s="17">
        <v>0.50450053470746303</v>
      </c>
      <c r="AS169" s="17"/>
      <c r="AT169" s="17">
        <v>0.416074433877966</v>
      </c>
      <c r="AU169" s="17">
        <v>0.52250869582787896</v>
      </c>
      <c r="AV169" s="17"/>
      <c r="AW169" s="17">
        <v>0.37212393662431198</v>
      </c>
      <c r="AX169" s="17">
        <v>0.43205628930386503</v>
      </c>
      <c r="AY169" s="17">
        <v>0.519175676411753</v>
      </c>
      <c r="AZ169" s="17">
        <v>0.54708390130559204</v>
      </c>
      <c r="BA169" s="17">
        <v>0.293165035258794</v>
      </c>
      <c r="BB169" s="17"/>
      <c r="BC169" s="17">
        <v>0.358598681781097</v>
      </c>
      <c r="BD169" s="17"/>
      <c r="BE169" s="17">
        <v>0.47314755217620802</v>
      </c>
      <c r="BF169" s="17">
        <v>0.54092682923458701</v>
      </c>
      <c r="BG169" s="17">
        <v>0.56991952545721203</v>
      </c>
      <c r="BH169" s="17">
        <v>0.35594665398971698</v>
      </c>
      <c r="BI169" s="17"/>
      <c r="BJ169" s="17">
        <v>0.47955363905470899</v>
      </c>
      <c r="BK169" s="17"/>
      <c r="BL169" s="17">
        <v>0.52811669533750305</v>
      </c>
      <c r="BM169" s="17"/>
      <c r="BN169" s="17">
        <v>0.58401376376700098</v>
      </c>
      <c r="BO169" s="17"/>
      <c r="BP169" s="17">
        <v>0.50476029680767998</v>
      </c>
      <c r="BQ169" s="17">
        <v>0.47723118852337498</v>
      </c>
    </row>
    <row r="170" spans="2:69" x14ac:dyDescent="0.35">
      <c r="B170" t="s">
        <v>140</v>
      </c>
      <c r="C170" s="17">
        <v>0.32367781953574498</v>
      </c>
      <c r="D170" s="17">
        <v>0.35143043216716902</v>
      </c>
      <c r="E170" s="17">
        <v>0.29713088013792099</v>
      </c>
      <c r="F170" s="17"/>
      <c r="G170" s="17">
        <v>0.325124582304614</v>
      </c>
      <c r="H170" s="17">
        <v>0.18837177017383999</v>
      </c>
      <c r="I170" s="17">
        <v>0.38464150491259302</v>
      </c>
      <c r="J170" s="17">
        <v>0.53671172160026104</v>
      </c>
      <c r="K170" s="17">
        <v>0.202403380399653</v>
      </c>
      <c r="L170" s="17"/>
      <c r="M170" s="17">
        <v>0.43404044095581301</v>
      </c>
      <c r="N170" s="17">
        <v>0.41608360072824402</v>
      </c>
      <c r="O170" s="17">
        <v>0.192263134253637</v>
      </c>
      <c r="P170" s="17">
        <v>0.39670228163954502</v>
      </c>
      <c r="Q170" s="17">
        <v>0.22579024121171801</v>
      </c>
      <c r="R170" s="17"/>
      <c r="S170" s="17">
        <v>0.317445477285205</v>
      </c>
      <c r="T170" s="17">
        <v>0.32490204533535</v>
      </c>
      <c r="U170" s="17">
        <v>0.39236414526244601</v>
      </c>
      <c r="V170" s="17">
        <v>0.33606687388303402</v>
      </c>
      <c r="W170" s="17"/>
      <c r="X170" s="17">
        <v>0.35202292376063699</v>
      </c>
      <c r="Y170" s="17">
        <v>0.27450399681295301</v>
      </c>
      <c r="Z170" s="17">
        <v>0.200089490662579</v>
      </c>
      <c r="AA170" s="17"/>
      <c r="AB170" s="17">
        <v>0.36344526266175797</v>
      </c>
      <c r="AC170" s="17">
        <v>0.25698093480481299</v>
      </c>
      <c r="AD170" s="17"/>
      <c r="AE170" s="17">
        <v>0.31790722012563299</v>
      </c>
      <c r="AF170" s="17">
        <v>0.32499275231743902</v>
      </c>
      <c r="AG170" s="17"/>
      <c r="AH170" s="17">
        <v>0.34798137319438699</v>
      </c>
      <c r="AI170" s="17">
        <v>0.38108744409254303</v>
      </c>
      <c r="AJ170" s="17"/>
      <c r="AK170" s="17">
        <v>0.29204219179900398</v>
      </c>
      <c r="AL170" s="17">
        <v>0.30301866934504601</v>
      </c>
      <c r="AM170" s="17">
        <v>0.405083997655873</v>
      </c>
      <c r="AN170" s="17">
        <v>0.25921929879694799</v>
      </c>
      <c r="AO170" s="17">
        <v>0.25198113036428899</v>
      </c>
      <c r="AP170" s="17"/>
      <c r="AQ170" s="17">
        <v>0.379049052140427</v>
      </c>
      <c r="AR170" s="17">
        <v>0.30752269716636799</v>
      </c>
      <c r="AS170" s="17"/>
      <c r="AT170" s="17">
        <v>0.38250975830392198</v>
      </c>
      <c r="AU170" s="17">
        <v>0.28610295982030798</v>
      </c>
      <c r="AV170" s="17"/>
      <c r="AW170" s="17">
        <v>0.34264590802939099</v>
      </c>
      <c r="AX170" s="17">
        <v>0.403421513175861</v>
      </c>
      <c r="AY170" s="17">
        <v>0.172765132637832</v>
      </c>
      <c r="AZ170" s="17">
        <v>0.30817123554197801</v>
      </c>
      <c r="BA170" s="17">
        <v>0.58129948701118905</v>
      </c>
      <c r="BB170" s="17"/>
      <c r="BC170" s="17">
        <v>0.46944158423568</v>
      </c>
      <c r="BD170" s="17"/>
      <c r="BE170" s="17">
        <v>0.36577333104319798</v>
      </c>
      <c r="BF170" s="17">
        <v>0.118055860334721</v>
      </c>
      <c r="BG170" s="17">
        <v>0.27844380256515</v>
      </c>
      <c r="BH170" s="17">
        <v>0.49531486884298398</v>
      </c>
      <c r="BI170" s="17"/>
      <c r="BJ170" s="17">
        <v>0.31140413195395</v>
      </c>
      <c r="BK170" s="17"/>
      <c r="BL170" s="17">
        <v>0.29616623353968602</v>
      </c>
      <c r="BM170" s="17"/>
      <c r="BN170" s="17">
        <v>0.33973019713564601</v>
      </c>
      <c r="BO170" s="17"/>
      <c r="BP170" s="17">
        <v>0.30966832620792301</v>
      </c>
      <c r="BQ170" s="17">
        <v>0.40080214492988703</v>
      </c>
    </row>
    <row r="171" spans="2:69" x14ac:dyDescent="0.35">
      <c r="B171" t="s">
        <v>141</v>
      </c>
      <c r="C171" s="17">
        <v>7.0202796359074199E-2</v>
      </c>
      <c r="D171" s="17">
        <v>5.7767795574071502E-2</v>
      </c>
      <c r="E171" s="17">
        <v>8.2097576019479104E-2</v>
      </c>
      <c r="F171" s="17"/>
      <c r="G171" s="17">
        <v>7.1544314213000407E-2</v>
      </c>
      <c r="H171" s="17">
        <v>0.118931143629514</v>
      </c>
      <c r="I171" s="17">
        <v>6.3966222944127502E-2</v>
      </c>
      <c r="J171" s="17">
        <v>3.2396579751525899E-2</v>
      </c>
      <c r="K171" s="17">
        <v>3.2892355664629801E-2</v>
      </c>
      <c r="L171" s="17"/>
      <c r="M171" s="17">
        <v>4.2735355699845802E-2</v>
      </c>
      <c r="N171" s="17">
        <v>4.62740960987615E-2</v>
      </c>
      <c r="O171" s="17">
        <v>6.9809729102229198E-2</v>
      </c>
      <c r="P171" s="17">
        <v>0.117836528325862</v>
      </c>
      <c r="Q171" s="17">
        <v>9.50082048111177E-2</v>
      </c>
      <c r="R171" s="17"/>
      <c r="S171" s="17">
        <v>0.124660720884209</v>
      </c>
      <c r="T171" s="17">
        <v>3.6475312747862303E-2</v>
      </c>
      <c r="U171" s="17">
        <v>4.5096670785393402E-2</v>
      </c>
      <c r="V171" s="17">
        <v>3.0930715966374998E-2</v>
      </c>
      <c r="W171" s="17"/>
      <c r="X171" s="17">
        <v>6.4634433459104398E-2</v>
      </c>
      <c r="Y171" s="17">
        <v>0.14122339393946601</v>
      </c>
      <c r="Z171" s="17">
        <v>3.01857555721501E-2</v>
      </c>
      <c r="AA171" s="17"/>
      <c r="AB171" s="17">
        <v>7.5972466578865694E-2</v>
      </c>
      <c r="AC171" s="17">
        <v>6.05260608353562E-2</v>
      </c>
      <c r="AD171" s="17"/>
      <c r="AE171" s="17">
        <v>0.12549933255319101</v>
      </c>
      <c r="AF171" s="17">
        <v>5.7602505992644402E-2</v>
      </c>
      <c r="AG171" s="17"/>
      <c r="AH171" s="17">
        <v>7.4786164790951098E-2</v>
      </c>
      <c r="AI171" s="17">
        <v>9.6803998628172502E-2</v>
      </c>
      <c r="AJ171" s="17"/>
      <c r="AK171" s="17">
        <v>3.5580897194567203E-2</v>
      </c>
      <c r="AL171" s="17">
        <v>9.5982403378098796E-2</v>
      </c>
      <c r="AM171" s="17">
        <v>5.6810838349357302E-2</v>
      </c>
      <c r="AN171" s="17">
        <v>7.6475592147856902E-2</v>
      </c>
      <c r="AO171" s="17">
        <v>4.68995535623353E-2</v>
      </c>
      <c r="AP171" s="17"/>
      <c r="AQ171" s="17">
        <v>0.103449060046921</v>
      </c>
      <c r="AR171" s="17">
        <v>6.0502859533822402E-2</v>
      </c>
      <c r="AS171" s="17"/>
      <c r="AT171" s="17">
        <v>8.2476414681820903E-2</v>
      </c>
      <c r="AU171" s="17">
        <v>6.5281728476149395E-2</v>
      </c>
      <c r="AV171" s="17"/>
      <c r="AW171" s="17">
        <v>0.12050433455899499</v>
      </c>
      <c r="AX171" s="17">
        <v>8.43620646521379E-2</v>
      </c>
      <c r="AY171" s="17">
        <v>3.7827260345298298E-2</v>
      </c>
      <c r="AZ171" s="17">
        <v>0.10436229145324501</v>
      </c>
      <c r="BA171" s="17">
        <v>0</v>
      </c>
      <c r="BB171" s="17"/>
      <c r="BC171" s="17">
        <v>1.33187158839146E-2</v>
      </c>
      <c r="BD171" s="17"/>
      <c r="BE171" s="17">
        <v>7.7616075950835695E-2</v>
      </c>
      <c r="BF171" s="17">
        <v>2.6269602263791901E-2</v>
      </c>
      <c r="BG171" s="17">
        <v>0.100140235479943</v>
      </c>
      <c r="BH171" s="17">
        <v>2.2967428439698099E-2</v>
      </c>
      <c r="BI171" s="17"/>
      <c r="BJ171" s="17">
        <v>7.6798645542924704E-2</v>
      </c>
      <c r="BK171" s="17"/>
      <c r="BL171" s="17">
        <v>5.4622917591947803E-2</v>
      </c>
      <c r="BM171" s="17"/>
      <c r="BN171" s="17">
        <v>2.59409164617312E-2</v>
      </c>
      <c r="BO171" s="17"/>
      <c r="BP171" s="17">
        <v>5.5829478903799898E-2</v>
      </c>
      <c r="BQ171" s="17">
        <v>2.3714962828869202E-2</v>
      </c>
    </row>
    <row r="172" spans="2:69" x14ac:dyDescent="0.35"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</row>
    <row r="173" spans="2:69" x14ac:dyDescent="0.35">
      <c r="B173" s="6" t="s">
        <v>155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</row>
    <row r="174" spans="2:69" x14ac:dyDescent="0.35">
      <c r="B174" s="24" t="s">
        <v>143</v>
      </c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</row>
    <row r="175" spans="2:69" x14ac:dyDescent="0.35">
      <c r="B175" t="s">
        <v>137</v>
      </c>
      <c r="C175" s="17">
        <v>3.7321025294073197E-2</v>
      </c>
      <c r="D175" s="17">
        <v>6.8125135909150106E-2</v>
      </c>
      <c r="E175" s="17">
        <v>7.8551559518702605E-3</v>
      </c>
      <c r="F175" s="17"/>
      <c r="G175" s="17">
        <v>7.1019378674650094E-2</v>
      </c>
      <c r="H175" s="17">
        <v>1.6147629842148799E-2</v>
      </c>
      <c r="I175" s="17">
        <v>0</v>
      </c>
      <c r="J175" s="17">
        <v>0</v>
      </c>
      <c r="K175" s="17">
        <v>0.122922302617633</v>
      </c>
      <c r="L175" s="17"/>
      <c r="M175" s="17">
        <v>0</v>
      </c>
      <c r="N175" s="17">
        <v>0</v>
      </c>
      <c r="O175" s="17">
        <v>8.86482985970935E-2</v>
      </c>
      <c r="P175" s="17">
        <v>7.9799100883814603E-2</v>
      </c>
      <c r="Q175" s="17">
        <v>3.2238702629413099E-2</v>
      </c>
      <c r="R175" s="17"/>
      <c r="S175" s="17">
        <v>4.9344825131242498E-2</v>
      </c>
      <c r="T175" s="17">
        <v>5.4121081709329E-2</v>
      </c>
      <c r="U175" s="17">
        <v>2.3389247194937301E-2</v>
      </c>
      <c r="V175" s="17">
        <v>3.6042037179810298E-2</v>
      </c>
      <c r="W175" s="17"/>
      <c r="X175" s="17">
        <v>3.5309227612472398E-2</v>
      </c>
      <c r="Y175" s="17">
        <v>0</v>
      </c>
      <c r="Z175" s="17">
        <v>8.8856195812129696E-2</v>
      </c>
      <c r="AA175" s="17"/>
      <c r="AB175" s="17">
        <v>2.53585112908872E-2</v>
      </c>
      <c r="AC175" s="17">
        <v>5.7384231646929303E-2</v>
      </c>
      <c r="AD175" s="17"/>
      <c r="AE175" s="17">
        <v>3.3775754410940502E-2</v>
      </c>
      <c r="AF175" s="17">
        <v>3.8128877749755201E-2</v>
      </c>
      <c r="AG175" s="17"/>
      <c r="AH175" s="17">
        <v>2.6704154594926002E-2</v>
      </c>
      <c r="AI175" s="17">
        <v>4.49810391572638E-2</v>
      </c>
      <c r="AJ175" s="17"/>
      <c r="AK175" s="17">
        <v>0</v>
      </c>
      <c r="AL175" s="17">
        <v>7.0164401861470105E-2</v>
      </c>
      <c r="AM175" s="17">
        <v>2.1505541324360101E-2</v>
      </c>
      <c r="AN175" s="17">
        <v>2.2941867508039698E-2</v>
      </c>
      <c r="AO175" s="17">
        <v>4.2023207160121E-2</v>
      </c>
      <c r="AP175" s="17"/>
      <c r="AQ175" s="17">
        <v>1.38759261978892E-2</v>
      </c>
      <c r="AR175" s="17">
        <v>4.4161372294566001E-2</v>
      </c>
      <c r="AS175" s="17"/>
      <c r="AT175" s="17">
        <v>1.9508830639084401E-2</v>
      </c>
      <c r="AU175" s="17">
        <v>4.6385057486933799E-2</v>
      </c>
      <c r="AV175" s="17"/>
      <c r="AW175" s="17">
        <v>8.8867367137378306E-2</v>
      </c>
      <c r="AX175" s="17">
        <v>1.0108031922509E-2</v>
      </c>
      <c r="AY175" s="17">
        <v>4.1849618572370101E-2</v>
      </c>
      <c r="AZ175" s="17">
        <v>0</v>
      </c>
      <c r="BA175" s="17">
        <v>4.49661946841294E-2</v>
      </c>
      <c r="BB175" s="17"/>
      <c r="BC175" s="17">
        <v>4.6082540860564701E-2</v>
      </c>
      <c r="BD175" s="17"/>
      <c r="BE175" s="17">
        <v>1.2073255248937801E-2</v>
      </c>
      <c r="BF175" s="17">
        <v>1.9309670621522002E-2</v>
      </c>
      <c r="BG175" s="17">
        <v>0</v>
      </c>
      <c r="BH175" s="17">
        <v>7.9466929752044599E-2</v>
      </c>
      <c r="BI175" s="17"/>
      <c r="BJ175" s="17">
        <v>3.9146599286373603E-2</v>
      </c>
      <c r="BK175" s="17"/>
      <c r="BL175" s="17">
        <v>4.9071505876642503E-2</v>
      </c>
      <c r="BM175" s="17"/>
      <c r="BN175" s="17">
        <v>1.51694521401829E-2</v>
      </c>
      <c r="BO175" s="17"/>
      <c r="BP175" s="17">
        <v>4.1232207716309699E-2</v>
      </c>
      <c r="BQ175" s="17">
        <v>2.63470492137329E-2</v>
      </c>
    </row>
    <row r="176" spans="2:69" x14ac:dyDescent="0.35">
      <c r="B176" t="s">
        <v>138</v>
      </c>
      <c r="C176" s="17">
        <v>0.26067364732787002</v>
      </c>
      <c r="D176" s="17">
        <v>0.27520938213845803</v>
      </c>
      <c r="E176" s="17">
        <v>0.24676939707783899</v>
      </c>
      <c r="F176" s="17"/>
      <c r="G176" s="17">
        <v>0.30871518127146003</v>
      </c>
      <c r="H176" s="17">
        <v>0.16280037842763101</v>
      </c>
      <c r="I176" s="17">
        <v>0.223013205558313</v>
      </c>
      <c r="J176" s="17">
        <v>0.24233815467206299</v>
      </c>
      <c r="K176" s="17">
        <v>0.43478249526364399</v>
      </c>
      <c r="L176" s="17"/>
      <c r="M176" s="17">
        <v>0.22202348401251201</v>
      </c>
      <c r="N176" s="17">
        <v>0.282814783666892</v>
      </c>
      <c r="O176" s="17">
        <v>0.28353982151549401</v>
      </c>
      <c r="P176" s="17">
        <v>0.15493732270599</v>
      </c>
      <c r="Q176" s="17">
        <v>0.27228248035242902</v>
      </c>
      <c r="R176" s="17"/>
      <c r="S176" s="17">
        <v>0.25041496099656302</v>
      </c>
      <c r="T176" s="17">
        <v>0.218148233928741</v>
      </c>
      <c r="U176" s="17">
        <v>0.218773664521942</v>
      </c>
      <c r="V176" s="17">
        <v>0.32737302256613499</v>
      </c>
      <c r="W176" s="17"/>
      <c r="X176" s="17">
        <v>0.241569368790608</v>
      </c>
      <c r="Y176" s="17">
        <v>0.24234837775387799</v>
      </c>
      <c r="Z176" s="17">
        <v>0.39790077140005298</v>
      </c>
      <c r="AA176" s="17"/>
      <c r="AB176" s="17">
        <v>0.20934214943906199</v>
      </c>
      <c r="AC176" s="17">
        <v>0.34676545330361003</v>
      </c>
      <c r="AD176" s="17"/>
      <c r="AE176" s="17">
        <v>0.24243783365844901</v>
      </c>
      <c r="AF176" s="17">
        <v>0.26482899887640499</v>
      </c>
      <c r="AG176" s="17"/>
      <c r="AH176" s="17">
        <v>0.25649981909533298</v>
      </c>
      <c r="AI176" s="17">
        <v>0.186345213248756</v>
      </c>
      <c r="AJ176" s="17"/>
      <c r="AK176" s="17">
        <v>0.18502074035660401</v>
      </c>
      <c r="AL176" s="17">
        <v>0.27053282813260499</v>
      </c>
      <c r="AM176" s="17">
        <v>0.27115314111086197</v>
      </c>
      <c r="AN176" s="17">
        <v>0.31641224905729398</v>
      </c>
      <c r="AO176" s="17">
        <v>0.14559306884218501</v>
      </c>
      <c r="AP176" s="17"/>
      <c r="AQ176" s="17">
        <v>0.27496609116343002</v>
      </c>
      <c r="AR176" s="17">
        <v>0.25650368093450199</v>
      </c>
      <c r="AS176" s="17"/>
      <c r="AT176" s="17">
        <v>0.26590361860232298</v>
      </c>
      <c r="AU176" s="17">
        <v>0.25317879630116102</v>
      </c>
      <c r="AV176" s="17"/>
      <c r="AW176" s="17">
        <v>0.17781975773347999</v>
      </c>
      <c r="AX176" s="17">
        <v>0.23631281788828601</v>
      </c>
      <c r="AY176" s="17">
        <v>0.39125828959603298</v>
      </c>
      <c r="AZ176" s="17">
        <v>0.18717364075361001</v>
      </c>
      <c r="BA176" s="17">
        <v>0.231258485625917</v>
      </c>
      <c r="BB176" s="17"/>
      <c r="BC176" s="17">
        <v>0.236328079511337</v>
      </c>
      <c r="BD176" s="17"/>
      <c r="BE176" s="17">
        <v>0.24604622564550899</v>
      </c>
      <c r="BF176" s="17">
        <v>0.44569836213810798</v>
      </c>
      <c r="BG176" s="17">
        <v>0.252175272643266</v>
      </c>
      <c r="BH176" s="17">
        <v>0.13018591795779699</v>
      </c>
      <c r="BI176" s="17"/>
      <c r="BJ176" s="17">
        <v>0.244799904419605</v>
      </c>
      <c r="BK176" s="17"/>
      <c r="BL176" s="17">
        <v>0.26524563592898098</v>
      </c>
      <c r="BM176" s="17"/>
      <c r="BN176" s="17">
        <v>0.26427398405007502</v>
      </c>
      <c r="BO176" s="17"/>
      <c r="BP176" s="17">
        <v>0.25435209088868599</v>
      </c>
      <c r="BQ176" s="17">
        <v>0.302600771822017</v>
      </c>
    </row>
    <row r="177" spans="2:69" x14ac:dyDescent="0.35">
      <c r="B177" t="s">
        <v>139</v>
      </c>
      <c r="C177" s="17">
        <v>0.419888579072968</v>
      </c>
      <c r="D177" s="17">
        <v>0.39949670204398002</v>
      </c>
      <c r="E177" s="17">
        <v>0.43939455967687902</v>
      </c>
      <c r="F177" s="17"/>
      <c r="G177" s="17">
        <v>0.38139794769246399</v>
      </c>
      <c r="H177" s="17">
        <v>0.534960826499572</v>
      </c>
      <c r="I177" s="17">
        <v>0.462987623534588</v>
      </c>
      <c r="J177" s="17">
        <v>0.42843504885711903</v>
      </c>
      <c r="K177" s="17">
        <v>0.19185451122866901</v>
      </c>
      <c r="L177" s="17"/>
      <c r="M177" s="17">
        <v>0.51611833174360799</v>
      </c>
      <c r="N177" s="17">
        <v>0.47839498385284901</v>
      </c>
      <c r="O177" s="17">
        <v>0.36658425183161902</v>
      </c>
      <c r="P177" s="17">
        <v>0.29742023115959698</v>
      </c>
      <c r="Q177" s="17">
        <v>0.41627564427280001</v>
      </c>
      <c r="R177" s="17"/>
      <c r="S177" s="17">
        <v>0.33824064561376499</v>
      </c>
      <c r="T177" s="17">
        <v>0.483154367392717</v>
      </c>
      <c r="U177" s="17">
        <v>0.42472711079960801</v>
      </c>
      <c r="V177" s="17">
        <v>0.50178283654434697</v>
      </c>
      <c r="W177" s="17"/>
      <c r="X177" s="17">
        <v>0.46448666154091101</v>
      </c>
      <c r="Y177" s="17">
        <v>0.23736127871368001</v>
      </c>
      <c r="Z177" s="17">
        <v>0.335623077084161</v>
      </c>
      <c r="AA177" s="17"/>
      <c r="AB177" s="17">
        <v>0.41935951351113299</v>
      </c>
      <c r="AC177" s="17">
        <v>0.42077591358630101</v>
      </c>
      <c r="AD177" s="17"/>
      <c r="AE177" s="17">
        <v>0.41294344760677398</v>
      </c>
      <c r="AF177" s="17">
        <v>0.42147114968462202</v>
      </c>
      <c r="AG177" s="17"/>
      <c r="AH177" s="17">
        <v>0.44602347065615799</v>
      </c>
      <c r="AI177" s="17">
        <v>0.37846324896109301</v>
      </c>
      <c r="AJ177" s="17"/>
      <c r="AK177" s="17">
        <v>0.66375605215970601</v>
      </c>
      <c r="AL177" s="17">
        <v>0.36009492802878601</v>
      </c>
      <c r="AM177" s="17">
        <v>0.46635289165036498</v>
      </c>
      <c r="AN177" s="17">
        <v>0.26561834075538099</v>
      </c>
      <c r="AO177" s="17">
        <v>0.53276884654770795</v>
      </c>
      <c r="AP177" s="17"/>
      <c r="AQ177" s="17">
        <v>0.50135178613730902</v>
      </c>
      <c r="AR177" s="17">
        <v>0.39612085679518899</v>
      </c>
      <c r="AS177" s="17"/>
      <c r="AT177" s="17">
        <v>0.43347308878727803</v>
      </c>
      <c r="AU177" s="17">
        <v>0.41394255756223602</v>
      </c>
      <c r="AV177" s="17"/>
      <c r="AW177" s="17">
        <v>0.24925466522345999</v>
      </c>
      <c r="AX177" s="17">
        <v>0.43825805545357199</v>
      </c>
      <c r="AY177" s="17">
        <v>0.41637858904596098</v>
      </c>
      <c r="AZ177" s="17">
        <v>0.48688329168676803</v>
      </c>
      <c r="BA177" s="17">
        <v>0.23798590570580599</v>
      </c>
      <c r="BB177" s="17"/>
      <c r="BC177" s="17">
        <v>0.40357043835172501</v>
      </c>
      <c r="BD177" s="17"/>
      <c r="BE177" s="17">
        <v>0.490857744170697</v>
      </c>
      <c r="BF177" s="17">
        <v>0.48137215364064201</v>
      </c>
      <c r="BG177" s="17">
        <v>0.35334608514191301</v>
      </c>
      <c r="BH177" s="17">
        <v>0.332501941084758</v>
      </c>
      <c r="BI177" s="17"/>
      <c r="BJ177" s="17">
        <v>0.437662487946192</v>
      </c>
      <c r="BK177" s="17"/>
      <c r="BL177" s="17">
        <v>0.46443604704778602</v>
      </c>
      <c r="BM177" s="17"/>
      <c r="BN177" s="17">
        <v>0.48616756693598301</v>
      </c>
      <c r="BO177" s="17"/>
      <c r="BP177" s="17">
        <v>0.43730823658725898</v>
      </c>
      <c r="BQ177" s="17">
        <v>0.40998874726539197</v>
      </c>
    </row>
    <row r="178" spans="2:69" x14ac:dyDescent="0.35">
      <c r="B178" t="s">
        <v>140</v>
      </c>
      <c r="C178" s="17">
        <v>0.212176920477295</v>
      </c>
      <c r="D178" s="17">
        <v>0.199938864548414</v>
      </c>
      <c r="E178" s="17">
        <v>0.22388331127393299</v>
      </c>
      <c r="F178" s="17"/>
      <c r="G178" s="17">
        <v>0.17902524137831299</v>
      </c>
      <c r="H178" s="17">
        <v>0.15255577142476001</v>
      </c>
      <c r="I178" s="17">
        <v>0.26411319485866103</v>
      </c>
      <c r="J178" s="17">
        <v>0.271540564154508</v>
      </c>
      <c r="K178" s="17">
        <v>0.21754833522542399</v>
      </c>
      <c r="L178" s="17"/>
      <c r="M178" s="17">
        <v>0.219122828544034</v>
      </c>
      <c r="N178" s="17">
        <v>0.192516136381498</v>
      </c>
      <c r="O178" s="17">
        <v>0.20463723518239299</v>
      </c>
      <c r="P178" s="17">
        <v>0.32296000878856401</v>
      </c>
      <c r="Q178" s="17">
        <v>0.18646841540181699</v>
      </c>
      <c r="R178" s="17"/>
      <c r="S178" s="17">
        <v>0.25410200965624602</v>
      </c>
      <c r="T178" s="17">
        <v>0.191267199187414</v>
      </c>
      <c r="U178" s="17">
        <v>0.26897510937459601</v>
      </c>
      <c r="V178" s="17">
        <v>0.103871387743333</v>
      </c>
      <c r="W178" s="17"/>
      <c r="X178" s="17">
        <v>0.19817322161020101</v>
      </c>
      <c r="Y178" s="17">
        <v>0.352938622040952</v>
      </c>
      <c r="Z178" s="17">
        <v>0.15119554691984299</v>
      </c>
      <c r="AA178" s="17"/>
      <c r="AB178" s="17">
        <v>0.270387120433418</v>
      </c>
      <c r="AC178" s="17">
        <v>0.114548340627803</v>
      </c>
      <c r="AD178" s="17"/>
      <c r="AE178" s="17">
        <v>0.202231508976115</v>
      </c>
      <c r="AF178" s="17">
        <v>0.214443157774484</v>
      </c>
      <c r="AG178" s="17"/>
      <c r="AH178" s="17">
        <v>0.18736129730274501</v>
      </c>
      <c r="AI178" s="17">
        <v>0.34223109491578002</v>
      </c>
      <c r="AJ178" s="17"/>
      <c r="AK178" s="17">
        <v>0.115642310289123</v>
      </c>
      <c r="AL178" s="17">
        <v>0.204640448204711</v>
      </c>
      <c r="AM178" s="17">
        <v>0.18358746773915399</v>
      </c>
      <c r="AN178" s="17">
        <v>0.31855195053142898</v>
      </c>
      <c r="AO178" s="17">
        <v>0.23271532388765101</v>
      </c>
      <c r="AP178" s="17"/>
      <c r="AQ178" s="17">
        <v>0.122257581813279</v>
      </c>
      <c r="AR178" s="17">
        <v>0.23841180547365601</v>
      </c>
      <c r="AS178" s="17"/>
      <c r="AT178" s="17">
        <v>0.209815646938251</v>
      </c>
      <c r="AU178" s="17">
        <v>0.21624016953859801</v>
      </c>
      <c r="AV178" s="17"/>
      <c r="AW178" s="17">
        <v>0.36355387534668698</v>
      </c>
      <c r="AX178" s="17">
        <v>0.222731372960147</v>
      </c>
      <c r="AY178" s="17">
        <v>0.11268624244033799</v>
      </c>
      <c r="AZ178" s="17">
        <v>0.19486430150088399</v>
      </c>
      <c r="BA178" s="17">
        <v>0.48578941398414799</v>
      </c>
      <c r="BB178" s="17"/>
      <c r="BC178" s="17">
        <v>0.300700225392458</v>
      </c>
      <c r="BD178" s="17"/>
      <c r="BE178" s="17">
        <v>0.16357940467861501</v>
      </c>
      <c r="BF178" s="17">
        <v>2.7350211335936601E-2</v>
      </c>
      <c r="BG178" s="17">
        <v>0.26870276745431898</v>
      </c>
      <c r="BH178" s="17">
        <v>0.43487778276570199</v>
      </c>
      <c r="BI178" s="17"/>
      <c r="BJ178" s="17">
        <v>0.19830476155346899</v>
      </c>
      <c r="BK178" s="17"/>
      <c r="BL178" s="17">
        <v>0.15495293307458699</v>
      </c>
      <c r="BM178" s="17"/>
      <c r="BN178" s="17">
        <v>0.208448080412028</v>
      </c>
      <c r="BO178" s="17"/>
      <c r="BP178" s="17">
        <v>0.21566298877607501</v>
      </c>
      <c r="BQ178" s="17">
        <v>0.21265949838842699</v>
      </c>
    </row>
    <row r="179" spans="2:69" x14ac:dyDescent="0.35">
      <c r="B179" t="s">
        <v>141</v>
      </c>
      <c r="C179" s="17">
        <v>6.9939827827794204E-2</v>
      </c>
      <c r="D179" s="17">
        <v>5.7229915359998197E-2</v>
      </c>
      <c r="E179" s="17">
        <v>8.2097576019479104E-2</v>
      </c>
      <c r="F179" s="17"/>
      <c r="G179" s="17">
        <v>5.9842250983112501E-2</v>
      </c>
      <c r="H179" s="17">
        <v>0.133535393805887</v>
      </c>
      <c r="I179" s="17">
        <v>4.9885976048437697E-2</v>
      </c>
      <c r="J179" s="17">
        <v>5.7686232316309899E-2</v>
      </c>
      <c r="K179" s="17">
        <v>3.2892355664629801E-2</v>
      </c>
      <c r="L179" s="17"/>
      <c r="M179" s="17">
        <v>4.2735355699845802E-2</v>
      </c>
      <c r="N179" s="17">
        <v>4.62740960987615E-2</v>
      </c>
      <c r="O179" s="17">
        <v>5.6590392873400702E-2</v>
      </c>
      <c r="P179" s="17">
        <v>0.144883336462034</v>
      </c>
      <c r="Q179" s="17">
        <v>9.2734757343540405E-2</v>
      </c>
      <c r="R179" s="17"/>
      <c r="S179" s="17">
        <v>0.107897558602184</v>
      </c>
      <c r="T179" s="17">
        <v>5.3309117781799802E-2</v>
      </c>
      <c r="U179" s="17">
        <v>6.4134868108916096E-2</v>
      </c>
      <c r="V179" s="17">
        <v>3.0930715966374998E-2</v>
      </c>
      <c r="W179" s="17"/>
      <c r="X179" s="17">
        <v>6.0461520445807999E-2</v>
      </c>
      <c r="Y179" s="17">
        <v>0.16735172149149</v>
      </c>
      <c r="Z179" s="17">
        <v>2.6424408783813799E-2</v>
      </c>
      <c r="AA179" s="17"/>
      <c r="AB179" s="17">
        <v>7.5552705325499903E-2</v>
      </c>
      <c r="AC179" s="17">
        <v>6.05260608353562E-2</v>
      </c>
      <c r="AD179" s="17"/>
      <c r="AE179" s="17">
        <v>0.108611455347721</v>
      </c>
      <c r="AF179" s="17">
        <v>6.1127815914734603E-2</v>
      </c>
      <c r="AG179" s="17"/>
      <c r="AH179" s="17">
        <v>8.3411258350837597E-2</v>
      </c>
      <c r="AI179" s="17">
        <v>4.7979403717108099E-2</v>
      </c>
      <c r="AJ179" s="17"/>
      <c r="AK179" s="17">
        <v>3.5580897194567203E-2</v>
      </c>
      <c r="AL179" s="17">
        <v>9.4567393772428204E-2</v>
      </c>
      <c r="AM179" s="17">
        <v>5.7400958175258497E-2</v>
      </c>
      <c r="AN179" s="17">
        <v>7.6475592147856902E-2</v>
      </c>
      <c r="AO179" s="17">
        <v>4.68995535623353E-2</v>
      </c>
      <c r="AP179" s="17"/>
      <c r="AQ179" s="17">
        <v>8.7548614688092594E-2</v>
      </c>
      <c r="AR179" s="17">
        <v>6.4802284502086402E-2</v>
      </c>
      <c r="AS179" s="17"/>
      <c r="AT179" s="17">
        <v>7.1298815033064303E-2</v>
      </c>
      <c r="AU179" s="17">
        <v>7.0253419111071094E-2</v>
      </c>
      <c r="AV179" s="17"/>
      <c r="AW179" s="17">
        <v>0.12050433455899499</v>
      </c>
      <c r="AX179" s="17">
        <v>9.25897217754868E-2</v>
      </c>
      <c r="AY179" s="17">
        <v>3.7827260345298298E-2</v>
      </c>
      <c r="AZ179" s="17">
        <v>0.131078766058739</v>
      </c>
      <c r="BA179" s="17">
        <v>0</v>
      </c>
      <c r="BB179" s="17"/>
      <c r="BC179" s="17">
        <v>1.33187158839146E-2</v>
      </c>
      <c r="BD179" s="17"/>
      <c r="BE179" s="17">
        <v>8.7443370256241396E-2</v>
      </c>
      <c r="BF179" s="17">
        <v>2.6269602263791901E-2</v>
      </c>
      <c r="BG179" s="17">
        <v>0.125775874760503</v>
      </c>
      <c r="BH179" s="17">
        <v>2.2967428439698099E-2</v>
      </c>
      <c r="BI179" s="17"/>
      <c r="BJ179" s="17">
        <v>8.0086246794360397E-2</v>
      </c>
      <c r="BK179" s="17"/>
      <c r="BL179" s="17">
        <v>6.6293878072004098E-2</v>
      </c>
      <c r="BM179" s="17"/>
      <c r="BN179" s="17">
        <v>2.59409164617312E-2</v>
      </c>
      <c r="BO179" s="17"/>
      <c r="BP179" s="17">
        <v>5.1444476031670502E-2</v>
      </c>
      <c r="BQ179" s="17">
        <v>4.8403933310431697E-2</v>
      </c>
    </row>
    <row r="180" spans="2:69" x14ac:dyDescent="0.35"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</row>
    <row r="181" spans="2:69" x14ac:dyDescent="0.35">
      <c r="B181" s="6" t="s">
        <v>156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</row>
    <row r="182" spans="2:69" x14ac:dyDescent="0.35">
      <c r="B182" s="24" t="s">
        <v>143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</row>
    <row r="183" spans="2:69" x14ac:dyDescent="0.35">
      <c r="B183" t="s">
        <v>137</v>
      </c>
      <c r="C183" s="17">
        <v>0.24596627412614</v>
      </c>
      <c r="D183" s="17">
        <v>0.23889184940364599</v>
      </c>
      <c r="E183" s="17">
        <v>0.25273336041371502</v>
      </c>
      <c r="F183" s="17"/>
      <c r="G183" s="17">
        <v>0.29601475594856302</v>
      </c>
      <c r="H183" s="17">
        <v>0.22570809023510299</v>
      </c>
      <c r="I183" s="17">
        <v>0.21338899737406</v>
      </c>
      <c r="J183" s="17">
        <v>0.17279912198162201</v>
      </c>
      <c r="K183" s="17">
        <v>0.32240906181699402</v>
      </c>
      <c r="L183" s="17"/>
      <c r="M183" s="17">
        <v>0.21028395788733201</v>
      </c>
      <c r="N183" s="17">
        <v>0.169933449896497</v>
      </c>
      <c r="O183" s="17">
        <v>0.22652004597654701</v>
      </c>
      <c r="P183" s="17">
        <v>0.314330017137885</v>
      </c>
      <c r="Q183" s="17">
        <v>0.37819874344708898</v>
      </c>
      <c r="R183" s="17"/>
      <c r="S183" s="17">
        <v>0.39370940616701</v>
      </c>
      <c r="T183" s="17">
        <v>0.233188707236265</v>
      </c>
      <c r="U183" s="17">
        <v>0.13488258162087399</v>
      </c>
      <c r="V183" s="17">
        <v>0.150146333070444</v>
      </c>
      <c r="W183" s="17"/>
      <c r="X183" s="17">
        <v>0.235488083304184</v>
      </c>
      <c r="Y183" s="17">
        <v>0.17823028549445599</v>
      </c>
      <c r="Z183" s="17">
        <v>0.38167632493812897</v>
      </c>
      <c r="AA183" s="17"/>
      <c r="AB183" s="17">
        <v>0.27938786226557999</v>
      </c>
      <c r="AC183" s="17">
        <v>0.18991248649394299</v>
      </c>
      <c r="AD183" s="17"/>
      <c r="AE183" s="17">
        <v>0.34346398467860101</v>
      </c>
      <c r="AF183" s="17">
        <v>0.22374970239169101</v>
      </c>
      <c r="AG183" s="17"/>
      <c r="AH183" s="17">
        <v>0.21338648502532601</v>
      </c>
      <c r="AI183" s="17">
        <v>0.25781953104802602</v>
      </c>
      <c r="AJ183" s="17"/>
      <c r="AK183" s="17">
        <v>0.36860250999982003</v>
      </c>
      <c r="AL183" s="17">
        <v>0.27041055369121803</v>
      </c>
      <c r="AM183" s="17">
        <v>0.23193694797290601</v>
      </c>
      <c r="AN183" s="17">
        <v>0.16555884167493901</v>
      </c>
      <c r="AO183" s="17">
        <v>0.245835468834467</v>
      </c>
      <c r="AP183" s="17"/>
      <c r="AQ183" s="17">
        <v>0.222216002366458</v>
      </c>
      <c r="AR183" s="17">
        <v>0.25289565836656103</v>
      </c>
      <c r="AS183" s="17"/>
      <c r="AT183" s="17">
        <v>0.30579769731098599</v>
      </c>
      <c r="AU183" s="17">
        <v>0.22064780631591899</v>
      </c>
      <c r="AV183" s="17"/>
      <c r="AW183" s="17">
        <v>0.45531591653044901</v>
      </c>
      <c r="AX183" s="17">
        <v>0.245355869613153</v>
      </c>
      <c r="AY183" s="17">
        <v>0.22444929110779499</v>
      </c>
      <c r="AZ183" s="17">
        <v>0.13726659976548</v>
      </c>
      <c r="BA183" s="17">
        <v>0.450957560765541</v>
      </c>
      <c r="BB183" s="17"/>
      <c r="BC183" s="17">
        <v>0.41699287509195299</v>
      </c>
      <c r="BD183" s="17"/>
      <c r="BE183" s="17">
        <v>0.20428340184211599</v>
      </c>
      <c r="BF183" s="17">
        <v>0.24001602053730001</v>
      </c>
      <c r="BG183" s="17">
        <v>0.180944050204635</v>
      </c>
      <c r="BH183" s="17">
        <v>0.471994978974841</v>
      </c>
      <c r="BI183" s="17"/>
      <c r="BJ183" s="17">
        <v>0.197976786242994</v>
      </c>
      <c r="BK183" s="17"/>
      <c r="BL183" s="17">
        <v>0.180500035575201</v>
      </c>
      <c r="BM183" s="17"/>
      <c r="BN183" s="17">
        <v>0.14851247845639201</v>
      </c>
      <c r="BO183" s="17"/>
      <c r="BP183" s="17">
        <v>0.254861418011542</v>
      </c>
      <c r="BQ183" s="17">
        <v>0.14758970320904</v>
      </c>
    </row>
    <row r="184" spans="2:69" x14ac:dyDescent="0.35">
      <c r="B184" t="s">
        <v>138</v>
      </c>
      <c r="C184" s="17">
        <v>0.220440215957173</v>
      </c>
      <c r="D184" s="17">
        <v>0.216657388994314</v>
      </c>
      <c r="E184" s="17">
        <v>0.224058703321558</v>
      </c>
      <c r="F184" s="17"/>
      <c r="G184" s="17">
        <v>0.229816603702792</v>
      </c>
      <c r="H184" s="17">
        <v>0.25854774257080898</v>
      </c>
      <c r="I184" s="17">
        <v>0.201060797969835</v>
      </c>
      <c r="J184" s="17">
        <v>0.27456730802878998</v>
      </c>
      <c r="K184" s="17">
        <v>0.11237343344665</v>
      </c>
      <c r="L184" s="17"/>
      <c r="M184" s="17">
        <v>0.40056653876680398</v>
      </c>
      <c r="N184" s="17">
        <v>0.24888189792819901</v>
      </c>
      <c r="O184" s="17">
        <v>0.17053516414748601</v>
      </c>
      <c r="P184" s="17">
        <v>0.23069032951201299</v>
      </c>
      <c r="Q184" s="17">
        <v>0.155646970643464</v>
      </c>
      <c r="R184" s="17"/>
      <c r="S184" s="17">
        <v>0.15410004886402101</v>
      </c>
      <c r="T184" s="17">
        <v>0.275259016866989</v>
      </c>
      <c r="U184" s="17">
        <v>0.27063644351826899</v>
      </c>
      <c r="V184" s="17">
        <v>0.26214680281364799</v>
      </c>
      <c r="W184" s="17"/>
      <c r="X184" s="17">
        <v>0.23344999014527201</v>
      </c>
      <c r="Y184" s="17">
        <v>0.20743204518516201</v>
      </c>
      <c r="Z184" s="17">
        <v>0.15369698561977399</v>
      </c>
      <c r="AA184" s="17"/>
      <c r="AB184" s="17">
        <v>0.188302146706391</v>
      </c>
      <c r="AC184" s="17">
        <v>0.27434132027262897</v>
      </c>
      <c r="AD184" s="17"/>
      <c r="AE184" s="17">
        <v>0.173888143189251</v>
      </c>
      <c r="AF184" s="17">
        <v>0.23104792621185999</v>
      </c>
      <c r="AG184" s="17"/>
      <c r="AH184" s="17">
        <v>0.224633939872249</v>
      </c>
      <c r="AI184" s="17">
        <v>0.24228205983298401</v>
      </c>
      <c r="AJ184" s="17"/>
      <c r="AK184" s="17">
        <v>0.285013309531783</v>
      </c>
      <c r="AL184" s="17">
        <v>0.20625242564285201</v>
      </c>
      <c r="AM184" s="17">
        <v>0.23213634394850699</v>
      </c>
      <c r="AN184" s="17">
        <v>0.24184361368468699</v>
      </c>
      <c r="AO184" s="17">
        <v>0.117515168569485</v>
      </c>
      <c r="AP184" s="17"/>
      <c r="AQ184" s="17">
        <v>0.20886719170611401</v>
      </c>
      <c r="AR184" s="17">
        <v>0.223816763925582</v>
      </c>
      <c r="AS184" s="17"/>
      <c r="AT184" s="17">
        <v>0.17739187846288501</v>
      </c>
      <c r="AU184" s="17">
        <v>0.244144635181582</v>
      </c>
      <c r="AV184" s="17"/>
      <c r="AW184" s="17">
        <v>0.14024916169472301</v>
      </c>
      <c r="AX184" s="17">
        <v>0.228447230731706</v>
      </c>
      <c r="AY184" s="17">
        <v>0.271761383887417</v>
      </c>
      <c r="AZ184" s="17">
        <v>0.26485399480548499</v>
      </c>
      <c r="BA184" s="17">
        <v>0.17089586935269499</v>
      </c>
      <c r="BB184" s="17"/>
      <c r="BC184" s="17">
        <v>0.20445721590152199</v>
      </c>
      <c r="BD184" s="17"/>
      <c r="BE184" s="17">
        <v>0.20558473770938199</v>
      </c>
      <c r="BF184" s="17">
        <v>0.24841115868396901</v>
      </c>
      <c r="BG184" s="17">
        <v>0.25219758825141098</v>
      </c>
      <c r="BH184" s="17">
        <v>0.204061552982546</v>
      </c>
      <c r="BI184" s="17"/>
      <c r="BJ184" s="17">
        <v>0.228135551436807</v>
      </c>
      <c r="BK184" s="17"/>
      <c r="BL184" s="17">
        <v>0.25414122428867503</v>
      </c>
      <c r="BM184" s="17"/>
      <c r="BN184" s="17">
        <v>0.26582918075619599</v>
      </c>
      <c r="BO184" s="17"/>
      <c r="BP184" s="17">
        <v>0.207158821232233</v>
      </c>
      <c r="BQ184" s="17">
        <v>0.24201733329557801</v>
      </c>
    </row>
    <row r="185" spans="2:69" x14ac:dyDescent="0.35">
      <c r="B185" t="s">
        <v>139</v>
      </c>
      <c r="C185" s="17">
        <v>0.27409214361928003</v>
      </c>
      <c r="D185" s="17">
        <v>0.27624121487397502</v>
      </c>
      <c r="E185" s="17">
        <v>0.27203643574349601</v>
      </c>
      <c r="F185" s="17"/>
      <c r="G185" s="17">
        <v>0.23889345754980801</v>
      </c>
      <c r="H185" s="17">
        <v>0.306044278905787</v>
      </c>
      <c r="I185" s="17">
        <v>0.27592604117563402</v>
      </c>
      <c r="J185" s="17">
        <v>0.28158208664302298</v>
      </c>
      <c r="K185" s="17">
        <v>0.28188445818167301</v>
      </c>
      <c r="L185" s="17"/>
      <c r="M185" s="17">
        <v>0.27329237474299301</v>
      </c>
      <c r="N185" s="17">
        <v>0.27271361367500202</v>
      </c>
      <c r="O185" s="17">
        <v>0.33157165843091202</v>
      </c>
      <c r="P185" s="17">
        <v>0.23145620064047001</v>
      </c>
      <c r="Q185" s="17">
        <v>0.235221092964295</v>
      </c>
      <c r="R185" s="17"/>
      <c r="S185" s="17">
        <v>0.205505651516278</v>
      </c>
      <c r="T185" s="17">
        <v>0.26162162169979702</v>
      </c>
      <c r="U185" s="17">
        <v>0.33374606896307502</v>
      </c>
      <c r="V185" s="17">
        <v>0.420051082941023</v>
      </c>
      <c r="W185" s="17"/>
      <c r="X185" s="17">
        <v>0.28580945903923</v>
      </c>
      <c r="Y185" s="17">
        <v>0.236099167165848</v>
      </c>
      <c r="Z185" s="17">
        <v>0.24151368561734099</v>
      </c>
      <c r="AA185" s="17"/>
      <c r="AB185" s="17">
        <v>0.20667217366733501</v>
      </c>
      <c r="AC185" s="17">
        <v>0.38716710169991098</v>
      </c>
      <c r="AD185" s="17"/>
      <c r="AE185" s="17">
        <v>0.20797963943398701</v>
      </c>
      <c r="AF185" s="17">
        <v>0.28915704292259498</v>
      </c>
      <c r="AG185" s="17"/>
      <c r="AH185" s="17">
        <v>0.30917600550038099</v>
      </c>
      <c r="AI185" s="17">
        <v>0.16051512820539099</v>
      </c>
      <c r="AJ185" s="17"/>
      <c r="AK185" s="17">
        <v>0.258200686225456</v>
      </c>
      <c r="AL185" s="17">
        <v>0.26972530440544701</v>
      </c>
      <c r="AM185" s="17">
        <v>0.316178449127756</v>
      </c>
      <c r="AN185" s="17">
        <v>0.15961924497791899</v>
      </c>
      <c r="AO185" s="17">
        <v>0.38041663056475</v>
      </c>
      <c r="AP185" s="17"/>
      <c r="AQ185" s="17">
        <v>0.361443900989115</v>
      </c>
      <c r="AR185" s="17">
        <v>0.24860637667663599</v>
      </c>
      <c r="AS185" s="17"/>
      <c r="AT185" s="17">
        <v>0.31434762731791799</v>
      </c>
      <c r="AU185" s="17">
        <v>0.24474799669869701</v>
      </c>
      <c r="AV185" s="17"/>
      <c r="AW185" s="17">
        <v>0.21148617836549</v>
      </c>
      <c r="AX185" s="17">
        <v>0.194006430144539</v>
      </c>
      <c r="AY185" s="17">
        <v>0.30510650699270397</v>
      </c>
      <c r="AZ185" s="17">
        <v>0.35417233320876501</v>
      </c>
      <c r="BA185" s="17">
        <v>8.2455582388033896E-2</v>
      </c>
      <c r="BB185" s="17"/>
      <c r="BC185" s="17">
        <v>0.12844124881875699</v>
      </c>
      <c r="BD185" s="17"/>
      <c r="BE185" s="17">
        <v>0.226426140906309</v>
      </c>
      <c r="BF185" s="17">
        <v>0.33896803808145198</v>
      </c>
      <c r="BG185" s="17">
        <v>0.405950180815907</v>
      </c>
      <c r="BH185" s="17">
        <v>5.9778937157177602E-2</v>
      </c>
      <c r="BI185" s="17"/>
      <c r="BJ185" s="17">
        <v>0.30702123165708001</v>
      </c>
      <c r="BK185" s="17"/>
      <c r="BL185" s="17">
        <v>0.31666464135161099</v>
      </c>
      <c r="BM185" s="17"/>
      <c r="BN185" s="17">
        <v>0.305314728627954</v>
      </c>
      <c r="BO185" s="17"/>
      <c r="BP185" s="17">
        <v>0.275772340971767</v>
      </c>
      <c r="BQ185" s="17">
        <v>0.33454765001743803</v>
      </c>
    </row>
    <row r="186" spans="2:69" x14ac:dyDescent="0.35">
      <c r="B186" t="s">
        <v>140</v>
      </c>
      <c r="C186" s="17">
        <v>0.21928599021015799</v>
      </c>
      <c r="D186" s="17">
        <v>0.231334987053184</v>
      </c>
      <c r="E186" s="17">
        <v>0.207760445093221</v>
      </c>
      <c r="F186" s="17"/>
      <c r="G186" s="17">
        <v>0.18713499504561201</v>
      </c>
      <c r="H186" s="17">
        <v>0.15453313082376699</v>
      </c>
      <c r="I186" s="17">
        <v>0.26770880461568902</v>
      </c>
      <c r="J186" s="17">
        <v>0.23865490359503799</v>
      </c>
      <c r="K186" s="17">
        <v>0.283333046554684</v>
      </c>
      <c r="L186" s="17"/>
      <c r="M186" s="17">
        <v>0.11585712860286999</v>
      </c>
      <c r="N186" s="17">
        <v>0.265776426403946</v>
      </c>
      <c r="O186" s="17">
        <v>0.23142919820646099</v>
      </c>
      <c r="P186" s="17">
        <v>0.223523452709633</v>
      </c>
      <c r="Q186" s="17">
        <v>0.15563359208218999</v>
      </c>
      <c r="R186" s="17"/>
      <c r="S186" s="17">
        <v>0.20964382145118601</v>
      </c>
      <c r="T186" s="17">
        <v>0.17100381975946</v>
      </c>
      <c r="U186" s="17">
        <v>0.215638235112389</v>
      </c>
      <c r="V186" s="17">
        <v>0.15300444991495099</v>
      </c>
      <c r="W186" s="17"/>
      <c r="X186" s="17">
        <v>0.20619509718403201</v>
      </c>
      <c r="Y186" s="17">
        <v>0.32162391518995298</v>
      </c>
      <c r="Z186" s="17">
        <v>0.19292724825260599</v>
      </c>
      <c r="AA186" s="17"/>
      <c r="AB186" s="17">
        <v>0.28741427687406101</v>
      </c>
      <c r="AC186" s="17">
        <v>0.10502306241418</v>
      </c>
      <c r="AD186" s="17"/>
      <c r="AE186" s="17">
        <v>0.190605942900163</v>
      </c>
      <c r="AF186" s="17">
        <v>0.22582124447202201</v>
      </c>
      <c r="AG186" s="17"/>
      <c r="AH186" s="17">
        <v>0.20929544454784499</v>
      </c>
      <c r="AI186" s="17">
        <v>0.28756032144269</v>
      </c>
      <c r="AJ186" s="17"/>
      <c r="AK186" s="17">
        <v>8.8183494242940696E-2</v>
      </c>
      <c r="AL186" s="17">
        <v>0.202502377295045</v>
      </c>
      <c r="AM186" s="17">
        <v>0.18444296192583401</v>
      </c>
      <c r="AN186" s="17">
        <v>0.38934295301277999</v>
      </c>
      <c r="AO186" s="17">
        <v>0.20371285744433601</v>
      </c>
      <c r="AP186" s="17"/>
      <c r="AQ186" s="17">
        <v>0.157724453173506</v>
      </c>
      <c r="AR186" s="17">
        <v>0.237247197091256</v>
      </c>
      <c r="AS186" s="17"/>
      <c r="AT186" s="17">
        <v>0.167490928861525</v>
      </c>
      <c r="AU186" s="17">
        <v>0.24717231102266099</v>
      </c>
      <c r="AV186" s="17"/>
      <c r="AW186" s="17">
        <v>0.118699193946754</v>
      </c>
      <c r="AX186" s="17">
        <v>0.28097443327855098</v>
      </c>
      <c r="AY186" s="17">
        <v>0.18133035585030399</v>
      </c>
      <c r="AZ186" s="17">
        <v>0.185475555107495</v>
      </c>
      <c r="BA186" s="17">
        <v>0.29569098749373002</v>
      </c>
      <c r="BB186" s="17"/>
      <c r="BC186" s="17">
        <v>0.236789944303854</v>
      </c>
      <c r="BD186" s="17"/>
      <c r="BE186" s="17">
        <v>0.32567998765360001</v>
      </c>
      <c r="BF186" s="17">
        <v>0.14633518043348701</v>
      </c>
      <c r="BG186" s="17">
        <v>0.10503246398374599</v>
      </c>
      <c r="BH186" s="17">
        <v>0.241197102445737</v>
      </c>
      <c r="BI186" s="17"/>
      <c r="BJ186" s="17">
        <v>0.22081686728441899</v>
      </c>
      <c r="BK186" s="17"/>
      <c r="BL186" s="17">
        <v>0.212423839438725</v>
      </c>
      <c r="BM186" s="17"/>
      <c r="BN186" s="17">
        <v>0.254402695697727</v>
      </c>
      <c r="BO186" s="17"/>
      <c r="BP186" s="17">
        <v>0.221910012826701</v>
      </c>
      <c r="BQ186" s="17">
        <v>0.25213035064907502</v>
      </c>
    </row>
    <row r="187" spans="2:69" x14ac:dyDescent="0.35">
      <c r="B187" t="s">
        <v>141</v>
      </c>
      <c r="C187" s="17">
        <v>4.0215376087248803E-2</v>
      </c>
      <c r="D187" s="17">
        <v>3.6874559674880701E-2</v>
      </c>
      <c r="E187" s="17">
        <v>4.3411055428010097E-2</v>
      </c>
      <c r="F187" s="17"/>
      <c r="G187" s="17">
        <v>4.8140187753224699E-2</v>
      </c>
      <c r="H187" s="17">
        <v>5.5166757464534498E-2</v>
      </c>
      <c r="I187" s="17">
        <v>4.1915358864782398E-2</v>
      </c>
      <c r="J187" s="17">
        <v>3.2396579751525899E-2</v>
      </c>
      <c r="K187" s="17">
        <v>0</v>
      </c>
      <c r="L187" s="17"/>
      <c r="M187" s="17">
        <v>0</v>
      </c>
      <c r="N187" s="17">
        <v>4.2694612096356402E-2</v>
      </c>
      <c r="O187" s="17">
        <v>3.9943933238593403E-2</v>
      </c>
      <c r="P187" s="17">
        <v>0</v>
      </c>
      <c r="Q187" s="17">
        <v>7.5299600862962501E-2</v>
      </c>
      <c r="R187" s="17"/>
      <c r="S187" s="17">
        <v>3.70410720015052E-2</v>
      </c>
      <c r="T187" s="17">
        <v>5.8926834437488598E-2</v>
      </c>
      <c r="U187" s="17">
        <v>4.5096670785393402E-2</v>
      </c>
      <c r="V187" s="17">
        <v>1.46513312599334E-2</v>
      </c>
      <c r="W187" s="17"/>
      <c r="X187" s="17">
        <v>3.9057370327282501E-2</v>
      </c>
      <c r="Y187" s="17">
        <v>5.6614586964580403E-2</v>
      </c>
      <c r="Z187" s="17">
        <v>3.01857555721501E-2</v>
      </c>
      <c r="AA187" s="17"/>
      <c r="AB187" s="17">
        <v>3.8223540486632603E-2</v>
      </c>
      <c r="AC187" s="17">
        <v>4.3556029119336002E-2</v>
      </c>
      <c r="AD187" s="17"/>
      <c r="AE187" s="17">
        <v>8.4062289797999207E-2</v>
      </c>
      <c r="AF187" s="17">
        <v>3.0224084001832002E-2</v>
      </c>
      <c r="AG187" s="17"/>
      <c r="AH187" s="17">
        <v>4.3508125054199098E-2</v>
      </c>
      <c r="AI187" s="17">
        <v>5.1822959470908703E-2</v>
      </c>
      <c r="AJ187" s="17"/>
      <c r="AK187" s="17">
        <v>0</v>
      </c>
      <c r="AL187" s="17">
        <v>5.1109338965437401E-2</v>
      </c>
      <c r="AM187" s="17">
        <v>3.5305297024997101E-2</v>
      </c>
      <c r="AN187" s="17">
        <v>4.3635346649675298E-2</v>
      </c>
      <c r="AO187" s="17">
        <v>5.2519874586962501E-2</v>
      </c>
      <c r="AP187" s="17"/>
      <c r="AQ187" s="17">
        <v>4.9748451764806502E-2</v>
      </c>
      <c r="AR187" s="17">
        <v>3.7434003939964301E-2</v>
      </c>
      <c r="AS187" s="17"/>
      <c r="AT187" s="17">
        <v>3.4971868046685999E-2</v>
      </c>
      <c r="AU187" s="17">
        <v>4.3287250781140901E-2</v>
      </c>
      <c r="AV187" s="17"/>
      <c r="AW187" s="17">
        <v>7.4249549462584399E-2</v>
      </c>
      <c r="AX187" s="17">
        <v>5.12160362320506E-2</v>
      </c>
      <c r="AY187" s="17">
        <v>1.73524621617797E-2</v>
      </c>
      <c r="AZ187" s="17">
        <v>5.8231517112776403E-2</v>
      </c>
      <c r="BA187" s="17">
        <v>0</v>
      </c>
      <c r="BB187" s="17"/>
      <c r="BC187" s="17">
        <v>1.33187158839146E-2</v>
      </c>
      <c r="BD187" s="17"/>
      <c r="BE187" s="17">
        <v>3.80257318885934E-2</v>
      </c>
      <c r="BF187" s="17">
        <v>2.6269602263791901E-2</v>
      </c>
      <c r="BG187" s="17">
        <v>5.5875716744301501E-2</v>
      </c>
      <c r="BH187" s="17">
        <v>2.2967428439698099E-2</v>
      </c>
      <c r="BI187" s="17"/>
      <c r="BJ187" s="17">
        <v>4.6049563378700697E-2</v>
      </c>
      <c r="BK187" s="17"/>
      <c r="BL187" s="17">
        <v>3.62702593457878E-2</v>
      </c>
      <c r="BM187" s="17"/>
      <c r="BN187" s="17">
        <v>2.59409164617312E-2</v>
      </c>
      <c r="BO187" s="17"/>
      <c r="BP187" s="17">
        <v>4.0297406957757902E-2</v>
      </c>
      <c r="BQ187" s="17">
        <v>2.3714962828869202E-2</v>
      </c>
    </row>
    <row r="188" spans="2:69" x14ac:dyDescent="0.35"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</row>
    <row r="189" spans="2:69" x14ac:dyDescent="0.35">
      <c r="B189" s="6" t="s">
        <v>157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</row>
    <row r="190" spans="2:69" x14ac:dyDescent="0.35">
      <c r="B190" s="24" t="s">
        <v>143</v>
      </c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</row>
    <row r="191" spans="2:69" x14ac:dyDescent="0.35">
      <c r="B191" t="s">
        <v>137</v>
      </c>
      <c r="C191" s="17">
        <v>6.8387660526094601E-2</v>
      </c>
      <c r="D191" s="17">
        <v>0.10752590538388899</v>
      </c>
      <c r="E191" s="17">
        <v>3.0949721684956098E-2</v>
      </c>
      <c r="F191" s="17"/>
      <c r="G191" s="17">
        <v>3.1506186365772099E-2</v>
      </c>
      <c r="H191" s="17">
        <v>5.3623377798758802E-2</v>
      </c>
      <c r="I191" s="17">
        <v>6.3672000827620298E-2</v>
      </c>
      <c r="J191" s="17">
        <v>2.5289652564784E-2</v>
      </c>
      <c r="K191" s="17">
        <v>0.235295736064283</v>
      </c>
      <c r="L191" s="17"/>
      <c r="M191" s="17">
        <v>4.2735355699845802E-2</v>
      </c>
      <c r="N191" s="17">
        <v>5.4199865087570798E-2</v>
      </c>
      <c r="O191" s="17">
        <v>0.102901911685</v>
      </c>
      <c r="P191" s="17">
        <v>0</v>
      </c>
      <c r="Q191" s="17">
        <v>0.104674204193098</v>
      </c>
      <c r="R191" s="17"/>
      <c r="S191" s="17">
        <v>0.120827563782524</v>
      </c>
      <c r="T191" s="17">
        <v>4.1295807425994702E-2</v>
      </c>
      <c r="U191" s="17">
        <v>5.2166719622448003E-2</v>
      </c>
      <c r="V191" s="17">
        <v>6.9983533971822304E-2</v>
      </c>
      <c r="W191" s="17"/>
      <c r="X191" s="17">
        <v>5.0117274729094101E-2</v>
      </c>
      <c r="Y191" s="17">
        <v>0</v>
      </c>
      <c r="Z191" s="17">
        <v>0.25292032069560499</v>
      </c>
      <c r="AA191" s="17"/>
      <c r="AB191" s="17">
        <v>7.6697877438829304E-2</v>
      </c>
      <c r="AC191" s="17">
        <v>5.44499885022387E-2</v>
      </c>
      <c r="AD191" s="17"/>
      <c r="AE191" s="17">
        <v>5.1387331488653001E-2</v>
      </c>
      <c r="AF191" s="17">
        <v>7.2261485125968902E-2</v>
      </c>
      <c r="AG191" s="17"/>
      <c r="AH191" s="17">
        <v>4.0145485023807298E-2</v>
      </c>
      <c r="AI191" s="17">
        <v>0.157473949339903</v>
      </c>
      <c r="AJ191" s="17"/>
      <c r="AK191" s="17">
        <v>0.136829794431852</v>
      </c>
      <c r="AL191" s="17">
        <v>8.98060227671756E-2</v>
      </c>
      <c r="AM191" s="17">
        <v>3.5875723685662199E-2</v>
      </c>
      <c r="AN191" s="17">
        <v>6.6034324370747396E-2</v>
      </c>
      <c r="AO191" s="17">
        <v>4.6692818817694902E-2</v>
      </c>
      <c r="AP191" s="17"/>
      <c r="AQ191" s="17">
        <v>5.6895634091696602E-2</v>
      </c>
      <c r="AR191" s="17">
        <v>7.1740576554626706E-2</v>
      </c>
      <c r="AS191" s="17"/>
      <c r="AT191" s="17">
        <v>5.22794066142553E-2</v>
      </c>
      <c r="AU191" s="17">
        <v>7.7062921269294593E-2</v>
      </c>
      <c r="AV191" s="17"/>
      <c r="AW191" s="17">
        <v>3.6446041162647401E-2</v>
      </c>
      <c r="AX191" s="17">
        <v>3.8835800887027698E-2</v>
      </c>
      <c r="AY191" s="17">
        <v>7.8037627368399407E-2</v>
      </c>
      <c r="AZ191" s="17">
        <v>4.0382571699184903E-2</v>
      </c>
      <c r="BA191" s="17">
        <v>9.8714803342239796E-2</v>
      </c>
      <c r="BB191" s="17"/>
      <c r="BC191" s="17">
        <v>7.5510141276606199E-2</v>
      </c>
      <c r="BD191" s="17"/>
      <c r="BE191" s="17">
        <v>4.6386333215064197E-2</v>
      </c>
      <c r="BF191" s="17">
        <v>0.100675793758321</v>
      </c>
      <c r="BG191" s="17">
        <v>0</v>
      </c>
      <c r="BH191" s="17">
        <v>9.4067382389491E-2</v>
      </c>
      <c r="BI191" s="17"/>
      <c r="BJ191" s="17">
        <v>7.8308901075178503E-2</v>
      </c>
      <c r="BK191" s="17"/>
      <c r="BL191" s="17">
        <v>8.4130972976319607E-2</v>
      </c>
      <c r="BM191" s="17"/>
      <c r="BN191" s="17">
        <v>5.3616485656821297E-2</v>
      </c>
      <c r="BO191" s="17"/>
      <c r="BP191" s="17">
        <v>7.05191983428025E-2</v>
      </c>
      <c r="BQ191" s="17">
        <v>2.9274728857086599E-2</v>
      </c>
    </row>
    <row r="192" spans="2:69" x14ac:dyDescent="0.35">
      <c r="B192" t="s">
        <v>138</v>
      </c>
      <c r="C192" s="17">
        <v>0.156444293446699</v>
      </c>
      <c r="D192" s="17">
        <v>0.147161328512216</v>
      </c>
      <c r="E192" s="17">
        <v>0.16532397302212101</v>
      </c>
      <c r="F192" s="17"/>
      <c r="G192" s="17">
        <v>0.24151866693268001</v>
      </c>
      <c r="H192" s="17">
        <v>0.18412849654209201</v>
      </c>
      <c r="I192" s="17">
        <v>9.7289091847648196E-2</v>
      </c>
      <c r="J192" s="17">
        <v>5.0579305129567903E-2</v>
      </c>
      <c r="K192" s="17">
        <v>0.16041074393705099</v>
      </c>
      <c r="L192" s="17"/>
      <c r="M192" s="17">
        <v>8.5470711399691604E-2</v>
      </c>
      <c r="N192" s="17">
        <v>0.118345470429582</v>
      </c>
      <c r="O192" s="17">
        <v>0.31608904257938503</v>
      </c>
      <c r="P192" s="17">
        <v>0.15816755411894201</v>
      </c>
      <c r="Q192" s="17">
        <v>6.2302985533861398E-2</v>
      </c>
      <c r="R192" s="17"/>
      <c r="S192" s="17">
        <v>0.13306209424474399</v>
      </c>
      <c r="T192" s="17">
        <v>0.26124179179791401</v>
      </c>
      <c r="U192" s="17">
        <v>0.113134417805975</v>
      </c>
      <c r="V192" s="17">
        <v>0.12307303074779501</v>
      </c>
      <c r="W192" s="17"/>
      <c r="X192" s="17">
        <v>0.146157842240727</v>
      </c>
      <c r="Y192" s="17">
        <v>0.17656577658131301</v>
      </c>
      <c r="Z192" s="17">
        <v>0.198909380705802</v>
      </c>
      <c r="AA192" s="17"/>
      <c r="AB192" s="17">
        <v>0.17931019395102599</v>
      </c>
      <c r="AC192" s="17">
        <v>0.118094220866638</v>
      </c>
      <c r="AD192" s="17"/>
      <c r="AE192" s="17">
        <v>0.116966280828563</v>
      </c>
      <c r="AF192" s="17">
        <v>0.165440054416823</v>
      </c>
      <c r="AG192" s="17"/>
      <c r="AH192" s="17">
        <v>0.15365851039582601</v>
      </c>
      <c r="AI192" s="17">
        <v>0.11807800547189801</v>
      </c>
      <c r="AJ192" s="17"/>
      <c r="AK192" s="17">
        <v>8.5977668681130298E-2</v>
      </c>
      <c r="AL192" s="17">
        <v>0.20070790644577899</v>
      </c>
      <c r="AM192" s="17">
        <v>0.179938121452346</v>
      </c>
      <c r="AN192" s="17">
        <v>0.12742257329732701</v>
      </c>
      <c r="AO192" s="17">
        <v>2.92167263888462E-2</v>
      </c>
      <c r="AP192" s="17"/>
      <c r="AQ192" s="17">
        <v>0.13903718881621399</v>
      </c>
      <c r="AR192" s="17">
        <v>0.161522993922987</v>
      </c>
      <c r="AS192" s="17"/>
      <c r="AT192" s="17">
        <v>0.156576769849087</v>
      </c>
      <c r="AU192" s="17">
        <v>0.15854108617295701</v>
      </c>
      <c r="AV192" s="17"/>
      <c r="AW192" s="17">
        <v>0.112304494812571</v>
      </c>
      <c r="AX192" s="17">
        <v>0.122839551028624</v>
      </c>
      <c r="AY192" s="17">
        <v>0.332623343752734</v>
      </c>
      <c r="AZ192" s="17">
        <v>7.60147717791025E-2</v>
      </c>
      <c r="BA192" s="17">
        <v>4.7753858556380903E-2</v>
      </c>
      <c r="BB192" s="17"/>
      <c r="BC192" s="17">
        <v>0.13749498610372299</v>
      </c>
      <c r="BD192" s="17"/>
      <c r="BE192" s="17">
        <v>0.14155368378830099</v>
      </c>
      <c r="BF192" s="17">
        <v>0.33154468858927799</v>
      </c>
      <c r="BG192" s="17">
        <v>0.119877781080761</v>
      </c>
      <c r="BH192" s="17">
        <v>7.8949358034540396E-2</v>
      </c>
      <c r="BI192" s="17"/>
      <c r="BJ192" s="17">
        <v>0.15428457127419401</v>
      </c>
      <c r="BK192" s="17"/>
      <c r="BL192" s="17">
        <v>0.15331103105441601</v>
      </c>
      <c r="BM192" s="17"/>
      <c r="BN192" s="17">
        <v>7.3124631150467898E-2</v>
      </c>
      <c r="BO192" s="17"/>
      <c r="BP192" s="17">
        <v>0.15918572272218301</v>
      </c>
      <c r="BQ192" s="17">
        <v>0.19339132558229799</v>
      </c>
    </row>
    <row r="193" spans="2:69" x14ac:dyDescent="0.35">
      <c r="B193" t="s">
        <v>139</v>
      </c>
      <c r="C193" s="17">
        <v>0.45824418324432398</v>
      </c>
      <c r="D193" s="17">
        <v>0.47276180464857998</v>
      </c>
      <c r="E193" s="17">
        <v>0.444357259489155</v>
      </c>
      <c r="F193" s="17"/>
      <c r="G193" s="17">
        <v>0.40622432945953602</v>
      </c>
      <c r="H193" s="17">
        <v>0.43105662767070801</v>
      </c>
      <c r="I193" s="17">
        <v>0.48982787816356999</v>
      </c>
      <c r="J193" s="17">
        <v>0.56009049799705402</v>
      </c>
      <c r="K193" s="17">
        <v>0.44388277606161602</v>
      </c>
      <c r="L193" s="17"/>
      <c r="M193" s="17">
        <v>0.54940540441526398</v>
      </c>
      <c r="N193" s="17">
        <v>0.56363769841105804</v>
      </c>
      <c r="O193" s="17">
        <v>0.30334129688401201</v>
      </c>
      <c r="P193" s="17">
        <v>0.344755284802086</v>
      </c>
      <c r="Q193" s="17">
        <v>0.485564164909848</v>
      </c>
      <c r="R193" s="17"/>
      <c r="S193" s="17">
        <v>0.320006072222212</v>
      </c>
      <c r="T193" s="17">
        <v>0.39958374280376002</v>
      </c>
      <c r="U193" s="17">
        <v>0.56140266350497103</v>
      </c>
      <c r="V193" s="17">
        <v>0.59794926881573895</v>
      </c>
      <c r="W193" s="17"/>
      <c r="X193" s="17">
        <v>0.49362328965588698</v>
      </c>
      <c r="Y193" s="17">
        <v>0.36322748496626001</v>
      </c>
      <c r="Z193" s="17">
        <v>0.33923607776994802</v>
      </c>
      <c r="AA193" s="17"/>
      <c r="AB193" s="17">
        <v>0.37379979454114398</v>
      </c>
      <c r="AC193" s="17">
        <v>0.59987203801142996</v>
      </c>
      <c r="AD193" s="17"/>
      <c r="AE193" s="17">
        <v>0.43649815911314599</v>
      </c>
      <c r="AF193" s="17">
        <v>0.46319939811359501</v>
      </c>
      <c r="AG193" s="17"/>
      <c r="AH193" s="17">
        <v>0.49415280710910697</v>
      </c>
      <c r="AI193" s="17">
        <v>0.31267711622975602</v>
      </c>
      <c r="AJ193" s="17"/>
      <c r="AK193" s="17">
        <v>0.56885382058268197</v>
      </c>
      <c r="AL193" s="17">
        <v>0.41451778303023001</v>
      </c>
      <c r="AM193" s="17">
        <v>0.45172641795380702</v>
      </c>
      <c r="AN193" s="17">
        <v>0.407633205894958</v>
      </c>
      <c r="AO193" s="17">
        <v>0.64033090606020804</v>
      </c>
      <c r="AP193" s="17"/>
      <c r="AQ193" s="17">
        <v>0.43513877591099298</v>
      </c>
      <c r="AR193" s="17">
        <v>0.46498542170526302</v>
      </c>
      <c r="AS193" s="17"/>
      <c r="AT193" s="17">
        <v>0.37592056149564801</v>
      </c>
      <c r="AU193" s="17">
        <v>0.490272776435354</v>
      </c>
      <c r="AV193" s="17"/>
      <c r="AW193" s="17">
        <v>0.47502882727559098</v>
      </c>
      <c r="AX193" s="17">
        <v>0.35654784211715901</v>
      </c>
      <c r="AY193" s="17">
        <v>0.496125287362014</v>
      </c>
      <c r="AZ193" s="17">
        <v>0.67693700547459701</v>
      </c>
      <c r="BA193" s="17">
        <v>0.30664663786585</v>
      </c>
      <c r="BB193" s="17"/>
      <c r="BC193" s="17">
        <v>0.30068456351434703</v>
      </c>
      <c r="BD193" s="17"/>
      <c r="BE193" s="17">
        <v>0.454066503978862</v>
      </c>
      <c r="BF193" s="17">
        <v>0.48316324950358103</v>
      </c>
      <c r="BG193" s="17">
        <v>0.64762671187093301</v>
      </c>
      <c r="BH193" s="17">
        <v>0.2458397129587</v>
      </c>
      <c r="BI193" s="17"/>
      <c r="BJ193" s="17">
        <v>0.465579568109807</v>
      </c>
      <c r="BK193" s="17"/>
      <c r="BL193" s="17">
        <v>0.49968241674733299</v>
      </c>
      <c r="BM193" s="17"/>
      <c r="BN193" s="17">
        <v>0.60172276505643696</v>
      </c>
      <c r="BO193" s="17"/>
      <c r="BP193" s="17">
        <v>0.46607866240752999</v>
      </c>
      <c r="BQ193" s="17">
        <v>0.50177651017006597</v>
      </c>
    </row>
    <row r="194" spans="2:69" x14ac:dyDescent="0.35">
      <c r="B194" t="s">
        <v>140</v>
      </c>
      <c r="C194" s="17">
        <v>0.25211026894541799</v>
      </c>
      <c r="D194" s="17">
        <v>0.22309642283929099</v>
      </c>
      <c r="E194" s="17">
        <v>0.27986364930302099</v>
      </c>
      <c r="F194" s="17"/>
      <c r="G194" s="17">
        <v>0.23263170438655301</v>
      </c>
      <c r="H194" s="17">
        <v>0.237005612901521</v>
      </c>
      <c r="I194" s="17">
        <v>0.32137591719206898</v>
      </c>
      <c r="J194" s="17">
        <v>0.26342712894429898</v>
      </c>
      <c r="K194" s="17">
        <v>0.16041074393705099</v>
      </c>
      <c r="L194" s="17"/>
      <c r="M194" s="17">
        <v>0.322388528485199</v>
      </c>
      <c r="N194" s="17">
        <v>0.19964318507797099</v>
      </c>
      <c r="O194" s="17">
        <v>0.224504479384182</v>
      </c>
      <c r="P194" s="17">
        <v>0.39125927511497</v>
      </c>
      <c r="Q194" s="17">
        <v>0.26920560574031299</v>
      </c>
      <c r="R194" s="17"/>
      <c r="S194" s="17">
        <v>0.362567154143491</v>
      </c>
      <c r="T194" s="17">
        <v>0.21510842743087299</v>
      </c>
      <c r="U194" s="17">
        <v>0.22819952828121201</v>
      </c>
      <c r="V194" s="17">
        <v>0.17675532409608699</v>
      </c>
      <c r="W194" s="17"/>
      <c r="X194" s="17">
        <v>0.239083235543252</v>
      </c>
      <c r="Y194" s="17">
        <v>0.37012121134168502</v>
      </c>
      <c r="Z194" s="17">
        <v>0.20893422082864499</v>
      </c>
      <c r="AA194" s="17"/>
      <c r="AB194" s="17">
        <v>0.30754025207011199</v>
      </c>
      <c r="AC194" s="17">
        <v>0.159144593898359</v>
      </c>
      <c r="AD194" s="17"/>
      <c r="AE194" s="17">
        <v>0.24794982615796299</v>
      </c>
      <c r="AF194" s="17">
        <v>0.25305829916182798</v>
      </c>
      <c r="AG194" s="17"/>
      <c r="AH194" s="17">
        <v>0.24007553109001001</v>
      </c>
      <c r="AI194" s="17">
        <v>0.36379152524133501</v>
      </c>
      <c r="AJ194" s="17"/>
      <c r="AK194" s="17">
        <v>0.20833871630433601</v>
      </c>
      <c r="AL194" s="17">
        <v>0.205220098943277</v>
      </c>
      <c r="AM194" s="17">
        <v>0.260367326419987</v>
      </c>
      <c r="AN194" s="17">
        <v>0.355274549787293</v>
      </c>
      <c r="AO194" s="17">
        <v>0.23123967414628799</v>
      </c>
      <c r="AP194" s="17"/>
      <c r="AQ194" s="17">
        <v>0.25952762868505003</v>
      </c>
      <c r="AR194" s="17">
        <v>0.249946178521299</v>
      </c>
      <c r="AS194" s="17"/>
      <c r="AT194" s="17">
        <v>0.32726252062658501</v>
      </c>
      <c r="AU194" s="17">
        <v>0.21952367522944999</v>
      </c>
      <c r="AV194" s="17"/>
      <c r="AW194" s="17">
        <v>0.30197108728660599</v>
      </c>
      <c r="AX194" s="17">
        <v>0.37528449294468402</v>
      </c>
      <c r="AY194" s="17">
        <v>7.5861279355073599E-2</v>
      </c>
      <c r="AZ194" s="17">
        <v>0.14843413393433899</v>
      </c>
      <c r="BA194" s="17">
        <v>0.49592375544966999</v>
      </c>
      <c r="BB194" s="17"/>
      <c r="BC194" s="17">
        <v>0.44792089797574403</v>
      </c>
      <c r="BD194" s="17"/>
      <c r="BE194" s="17">
        <v>0.281409775270338</v>
      </c>
      <c r="BF194" s="17">
        <v>5.8346665885028501E-2</v>
      </c>
      <c r="BG194" s="17">
        <v>0.17661979030400399</v>
      </c>
      <c r="BH194" s="17">
        <v>0.53520868973787195</v>
      </c>
      <c r="BI194" s="17"/>
      <c r="BJ194" s="17">
        <v>0.23885522305227599</v>
      </c>
      <c r="BK194" s="17"/>
      <c r="BL194" s="17">
        <v>0.210585511823558</v>
      </c>
      <c r="BM194" s="17"/>
      <c r="BN194" s="17">
        <v>0.24559520167454299</v>
      </c>
      <c r="BO194" s="17"/>
      <c r="BP194" s="17">
        <v>0.24451061059218701</v>
      </c>
      <c r="BQ194" s="17">
        <v>0.22021537926175899</v>
      </c>
    </row>
    <row r="195" spans="2:69" x14ac:dyDescent="0.35">
      <c r="B195" t="s">
        <v>141</v>
      </c>
      <c r="C195" s="17">
        <v>6.4813593837464406E-2</v>
      </c>
      <c r="D195" s="17">
        <v>4.9454538616023801E-2</v>
      </c>
      <c r="E195" s="17">
        <v>7.9505396500747297E-2</v>
      </c>
      <c r="F195" s="17"/>
      <c r="G195" s="17">
        <v>8.8119112855458898E-2</v>
      </c>
      <c r="H195" s="17">
        <v>9.4185885086920093E-2</v>
      </c>
      <c r="I195" s="17">
        <v>2.78351119690925E-2</v>
      </c>
      <c r="J195" s="17">
        <v>0.10061341536429499</v>
      </c>
      <c r="K195" s="17">
        <v>0</v>
      </c>
      <c r="L195" s="17"/>
      <c r="M195" s="17">
        <v>0</v>
      </c>
      <c r="N195" s="17">
        <v>6.4173780993817806E-2</v>
      </c>
      <c r="O195" s="17">
        <v>5.3163269467421802E-2</v>
      </c>
      <c r="P195" s="17">
        <v>0.105817885964002</v>
      </c>
      <c r="Q195" s="17">
        <v>7.8253039622879897E-2</v>
      </c>
      <c r="R195" s="17"/>
      <c r="S195" s="17">
        <v>6.35371156070281E-2</v>
      </c>
      <c r="T195" s="17">
        <v>8.2770230541458698E-2</v>
      </c>
      <c r="U195" s="17">
        <v>4.5096670785393402E-2</v>
      </c>
      <c r="V195" s="17">
        <v>3.2238842368556397E-2</v>
      </c>
      <c r="W195" s="17"/>
      <c r="X195" s="17">
        <v>7.1018357831039797E-2</v>
      </c>
      <c r="Y195" s="17">
        <v>9.0085527110742705E-2</v>
      </c>
      <c r="Z195" s="17">
        <v>0</v>
      </c>
      <c r="AA195" s="17"/>
      <c r="AB195" s="17">
        <v>6.2651881998889103E-2</v>
      </c>
      <c r="AC195" s="17">
        <v>6.8439158721334006E-2</v>
      </c>
      <c r="AD195" s="17"/>
      <c r="AE195" s="17">
        <v>0.147198402411676</v>
      </c>
      <c r="AF195" s="17">
        <v>4.6040763181785301E-2</v>
      </c>
      <c r="AG195" s="17"/>
      <c r="AH195" s="17">
        <v>7.1967666381249504E-2</v>
      </c>
      <c r="AI195" s="17">
        <v>4.7979403717108099E-2</v>
      </c>
      <c r="AJ195" s="17"/>
      <c r="AK195" s="17">
        <v>0</v>
      </c>
      <c r="AL195" s="17">
        <v>8.9748188813538896E-2</v>
      </c>
      <c r="AM195" s="17">
        <v>7.2092410488198394E-2</v>
      </c>
      <c r="AN195" s="17">
        <v>4.3635346649675298E-2</v>
      </c>
      <c r="AO195" s="17">
        <v>5.2519874586962501E-2</v>
      </c>
      <c r="AP195" s="17"/>
      <c r="AQ195" s="17">
        <v>0.109400772496046</v>
      </c>
      <c r="AR195" s="17">
        <v>5.1804829295824903E-2</v>
      </c>
      <c r="AS195" s="17"/>
      <c r="AT195" s="17">
        <v>8.7960741414424795E-2</v>
      </c>
      <c r="AU195" s="17">
        <v>5.4599540892943201E-2</v>
      </c>
      <c r="AV195" s="17"/>
      <c r="AW195" s="17">
        <v>7.4249549462584399E-2</v>
      </c>
      <c r="AX195" s="17">
        <v>0.106492313022505</v>
      </c>
      <c r="AY195" s="17">
        <v>1.73524621617797E-2</v>
      </c>
      <c r="AZ195" s="17">
        <v>5.8231517112776403E-2</v>
      </c>
      <c r="BA195" s="17">
        <v>5.09609447858589E-2</v>
      </c>
      <c r="BB195" s="17"/>
      <c r="BC195" s="17">
        <v>3.8389411129579602E-2</v>
      </c>
      <c r="BD195" s="17"/>
      <c r="BE195" s="17">
        <v>7.6583703747435103E-2</v>
      </c>
      <c r="BF195" s="17">
        <v>2.6269602263791901E-2</v>
      </c>
      <c r="BG195" s="17">
        <v>5.5875716744301501E-2</v>
      </c>
      <c r="BH195" s="17">
        <v>4.5934856879396198E-2</v>
      </c>
      <c r="BI195" s="17"/>
      <c r="BJ195" s="17">
        <v>6.29717364885439E-2</v>
      </c>
      <c r="BK195" s="17"/>
      <c r="BL195" s="17">
        <v>5.2290067398373302E-2</v>
      </c>
      <c r="BM195" s="17"/>
      <c r="BN195" s="17">
        <v>2.59409164617312E-2</v>
      </c>
      <c r="BO195" s="17"/>
      <c r="BP195" s="17">
        <v>5.97058059352975E-2</v>
      </c>
      <c r="BQ195" s="17">
        <v>5.5342056128790201E-2</v>
      </c>
    </row>
    <row r="196" spans="2:69" x14ac:dyDescent="0.35"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</row>
    <row r="197" spans="2:69" x14ac:dyDescent="0.35">
      <c r="B197" s="6" t="s">
        <v>158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</row>
    <row r="198" spans="2:69" x14ac:dyDescent="0.35">
      <c r="B198" s="24" t="s">
        <v>143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</row>
    <row r="199" spans="2:69" x14ac:dyDescent="0.35">
      <c r="B199" t="s">
        <v>137</v>
      </c>
      <c r="C199" s="17">
        <v>0.14795519168719501</v>
      </c>
      <c r="D199" s="17">
        <v>0.20214592824903599</v>
      </c>
      <c r="E199" s="17">
        <v>9.6118695479203695E-2</v>
      </c>
      <c r="F199" s="17"/>
      <c r="G199" s="17">
        <v>0.15228107869642599</v>
      </c>
      <c r="H199" s="17">
        <v>0.200276126384241</v>
      </c>
      <c r="I199" s="17">
        <v>9.4808500437233004E-2</v>
      </c>
      <c r="J199" s="17">
        <v>0.101676037474659</v>
      </c>
      <c r="K199" s="17">
        <v>0.208587039997333</v>
      </c>
      <c r="L199" s="17"/>
      <c r="M199" s="17">
        <v>9.1168053141164704E-2</v>
      </c>
      <c r="N199" s="17">
        <v>0.12902965443916301</v>
      </c>
      <c r="O199" s="17">
        <v>0.15488637494499199</v>
      </c>
      <c r="P199" s="17">
        <v>9.1817743245674502E-2</v>
      </c>
      <c r="Q199" s="17">
        <v>0.22921900903239201</v>
      </c>
      <c r="R199" s="17"/>
      <c r="S199" s="17">
        <v>0.18393024947341199</v>
      </c>
      <c r="T199" s="17">
        <v>8.2591614851989306E-2</v>
      </c>
      <c r="U199" s="17">
        <v>0.154136691854136</v>
      </c>
      <c r="V199" s="17">
        <v>0.153362674383168</v>
      </c>
      <c r="W199" s="17"/>
      <c r="X199" s="17">
        <v>0.137207880638926</v>
      </c>
      <c r="Y199" s="17">
        <v>0.11383492625784999</v>
      </c>
      <c r="Z199" s="17">
        <v>0.25010401721916098</v>
      </c>
      <c r="AA199" s="17"/>
      <c r="AB199" s="17">
        <v>0.17846471362244801</v>
      </c>
      <c r="AC199" s="17">
        <v>9.67854430749088E-2</v>
      </c>
      <c r="AD199" s="17"/>
      <c r="AE199" s="17">
        <v>0.14503123092738199</v>
      </c>
      <c r="AF199" s="17">
        <v>0.14862146768076401</v>
      </c>
      <c r="AG199" s="17"/>
      <c r="AH199" s="17">
        <v>0.13777545302393901</v>
      </c>
      <c r="AI199" s="17">
        <v>9.3050297316846206E-2</v>
      </c>
      <c r="AJ199" s="17"/>
      <c r="AK199" s="17">
        <v>0.136829794431852</v>
      </c>
      <c r="AL199" s="17">
        <v>0.183412785151083</v>
      </c>
      <c r="AM199" s="17">
        <v>0.17285535653810899</v>
      </c>
      <c r="AN199" s="17">
        <v>9.0139521346735599E-2</v>
      </c>
      <c r="AO199" s="17">
        <v>4.6692818817694902E-2</v>
      </c>
      <c r="AP199" s="17"/>
      <c r="AQ199" s="17">
        <v>0.13759370202617899</v>
      </c>
      <c r="AR199" s="17">
        <v>0.150978262071013</v>
      </c>
      <c r="AS199" s="17"/>
      <c r="AT199" s="17">
        <v>0.15176863932399601</v>
      </c>
      <c r="AU199" s="17">
        <v>0.14816813740642401</v>
      </c>
      <c r="AV199" s="17"/>
      <c r="AW199" s="17">
        <v>3.6446041162647401E-2</v>
      </c>
      <c r="AX199" s="17">
        <v>0.11631297596968</v>
      </c>
      <c r="AY199" s="17">
        <v>0.267631225868391</v>
      </c>
      <c r="AZ199" s="17">
        <v>4.0382571699184903E-2</v>
      </c>
      <c r="BA199" s="17">
        <v>0.20297093425321999</v>
      </c>
      <c r="BB199" s="17"/>
      <c r="BC199" s="17">
        <v>0.16524433660497201</v>
      </c>
      <c r="BD199" s="17"/>
      <c r="BE199" s="17">
        <v>0.14175165104107501</v>
      </c>
      <c r="BF199" s="17">
        <v>0.29308355665326502</v>
      </c>
      <c r="BG199" s="17">
        <v>2.4139141455570098E-2</v>
      </c>
      <c r="BH199" s="17">
        <v>0.141054251180082</v>
      </c>
      <c r="BI199" s="17"/>
      <c r="BJ199" s="17">
        <v>0.12832033139181601</v>
      </c>
      <c r="BK199" s="17"/>
      <c r="BL199" s="17">
        <v>0.13854014566446601</v>
      </c>
      <c r="BM199" s="17"/>
      <c r="BN199" s="17">
        <v>0.12098711732164601</v>
      </c>
      <c r="BO199" s="17"/>
      <c r="BP199" s="17">
        <v>0.160401136732503</v>
      </c>
      <c r="BQ199" s="17">
        <v>9.6690065354613997E-2</v>
      </c>
    </row>
    <row r="200" spans="2:69" x14ac:dyDescent="0.35">
      <c r="B200" t="s">
        <v>138</v>
      </c>
      <c r="C200" s="17">
        <v>0.17474797085471899</v>
      </c>
      <c r="D200" s="17">
        <v>0.19864235046156201</v>
      </c>
      <c r="E200" s="17">
        <v>0.15189164897267601</v>
      </c>
      <c r="F200" s="17"/>
      <c r="G200" s="17">
        <v>0.15584996429168901</v>
      </c>
      <c r="H200" s="17">
        <v>0.115514003201381</v>
      </c>
      <c r="I200" s="17">
        <v>0.181612955146219</v>
      </c>
      <c r="J200" s="17">
        <v>0.34585781893055201</v>
      </c>
      <c r="K200" s="17">
        <v>0.122922302617633</v>
      </c>
      <c r="L200" s="17"/>
      <c r="M200" s="17">
        <v>0.268260106020694</v>
      </c>
      <c r="N200" s="17">
        <v>0.14331288063242001</v>
      </c>
      <c r="O200" s="17">
        <v>0.201864888306035</v>
      </c>
      <c r="P200" s="17">
        <v>0.262991527800367</v>
      </c>
      <c r="Q200" s="17">
        <v>0.11180552614846501</v>
      </c>
      <c r="R200" s="17"/>
      <c r="S200" s="17">
        <v>0.14366284213376199</v>
      </c>
      <c r="T200" s="17">
        <v>0.164066324019808</v>
      </c>
      <c r="U200" s="17">
        <v>0.208687461777807</v>
      </c>
      <c r="V200" s="17">
        <v>0.19300750932306199</v>
      </c>
      <c r="W200" s="17"/>
      <c r="X200" s="17">
        <v>0.175203560722417</v>
      </c>
      <c r="Y200" s="17">
        <v>0.18431402125083499</v>
      </c>
      <c r="Z200" s="17">
        <v>0.16190968898868399</v>
      </c>
      <c r="AA200" s="17"/>
      <c r="AB200" s="17">
        <v>0.16656755725004599</v>
      </c>
      <c r="AC200" s="17">
        <v>0.18846794026571001</v>
      </c>
      <c r="AD200" s="17"/>
      <c r="AE200" s="17">
        <v>0.18684360930911501</v>
      </c>
      <c r="AF200" s="17">
        <v>0.17199176644875599</v>
      </c>
      <c r="AG200" s="17"/>
      <c r="AH200" s="17">
        <v>0.18076735669914701</v>
      </c>
      <c r="AI200" s="17">
        <v>0.14639921009600601</v>
      </c>
      <c r="AJ200" s="17"/>
      <c r="AK200" s="17">
        <v>0.15670096664531399</v>
      </c>
      <c r="AL200" s="17">
        <v>0.24939924681642101</v>
      </c>
      <c r="AM200" s="17">
        <v>0.115136150578752</v>
      </c>
      <c r="AN200" s="17">
        <v>0.22842516620598499</v>
      </c>
      <c r="AO200" s="17">
        <v>2.92167263888462E-2</v>
      </c>
      <c r="AP200" s="17"/>
      <c r="AQ200" s="17">
        <v>0.115707662554209</v>
      </c>
      <c r="AR200" s="17">
        <v>0.19197358351409499</v>
      </c>
      <c r="AS200" s="17"/>
      <c r="AT200" s="17">
        <v>0.12759290144701399</v>
      </c>
      <c r="AU200" s="17">
        <v>0.1912078583356</v>
      </c>
      <c r="AV200" s="17"/>
      <c r="AW200" s="17">
        <v>0.29088685759716598</v>
      </c>
      <c r="AX200" s="17">
        <v>0.107577374653956</v>
      </c>
      <c r="AY200" s="17">
        <v>0.25620572318027302</v>
      </c>
      <c r="AZ200" s="17">
        <v>0.15114006164486399</v>
      </c>
      <c r="BA200" s="17">
        <v>0.130209440944415</v>
      </c>
      <c r="BB200" s="17"/>
      <c r="BC200" s="17">
        <v>0.134653711187942</v>
      </c>
      <c r="BD200" s="17"/>
      <c r="BE200" s="17">
        <v>0.13892559722612</v>
      </c>
      <c r="BF200" s="17">
        <v>0.29231657088990098</v>
      </c>
      <c r="BG200" s="17">
        <v>0.16676707741431401</v>
      </c>
      <c r="BH200" s="17">
        <v>0.116111005957448</v>
      </c>
      <c r="BI200" s="17"/>
      <c r="BJ200" s="17">
        <v>0.19142749817871199</v>
      </c>
      <c r="BK200" s="17"/>
      <c r="BL200" s="17">
        <v>0.18624759036317001</v>
      </c>
      <c r="BM200" s="17"/>
      <c r="BN200" s="17">
        <v>0.19340283298602901</v>
      </c>
      <c r="BO200" s="17"/>
      <c r="BP200" s="17">
        <v>0.16820075252392699</v>
      </c>
      <c r="BQ200" s="17">
        <v>0.274396359845344</v>
      </c>
    </row>
    <row r="201" spans="2:69" x14ac:dyDescent="0.35">
      <c r="B201" t="s">
        <v>139</v>
      </c>
      <c r="C201" s="17">
        <v>0.33066877660752803</v>
      </c>
      <c r="D201" s="17">
        <v>0.32559885797917398</v>
      </c>
      <c r="E201" s="17">
        <v>0.33551843974974499</v>
      </c>
      <c r="F201" s="17"/>
      <c r="G201" s="17">
        <v>0.33136552281973403</v>
      </c>
      <c r="H201" s="17">
        <v>0.326399353120985</v>
      </c>
      <c r="I201" s="17">
        <v>0.30491353537683102</v>
      </c>
      <c r="J201" s="17">
        <v>0.25563592687549702</v>
      </c>
      <c r="K201" s="17">
        <v>0.47518755778335298</v>
      </c>
      <c r="L201" s="17"/>
      <c r="M201" s="17">
        <v>0.318183312352943</v>
      </c>
      <c r="N201" s="17">
        <v>0.42276135119513603</v>
      </c>
      <c r="O201" s="17">
        <v>0.29193118840855098</v>
      </c>
      <c r="P201" s="17">
        <v>0.22525683407238101</v>
      </c>
      <c r="Q201" s="17">
        <v>0.27807412701963102</v>
      </c>
      <c r="R201" s="17"/>
      <c r="S201" s="17">
        <v>0.31204935187192001</v>
      </c>
      <c r="T201" s="17">
        <v>0.35979284853631499</v>
      </c>
      <c r="U201" s="17">
        <v>0.32748108330625703</v>
      </c>
      <c r="V201" s="17">
        <v>0.43538630507769399</v>
      </c>
      <c r="W201" s="17"/>
      <c r="X201" s="17">
        <v>0.36659181145303299</v>
      </c>
      <c r="Y201" s="17">
        <v>0.14622631455723001</v>
      </c>
      <c r="Z201" s="17">
        <v>0.30200403304151502</v>
      </c>
      <c r="AA201" s="17"/>
      <c r="AB201" s="17">
        <v>0.242457229903946</v>
      </c>
      <c r="AC201" s="17">
        <v>0.47861480732876399</v>
      </c>
      <c r="AD201" s="17"/>
      <c r="AE201" s="17">
        <v>0.34343693000672798</v>
      </c>
      <c r="AF201" s="17">
        <v>0.327759327818399</v>
      </c>
      <c r="AG201" s="17"/>
      <c r="AH201" s="17">
        <v>0.34320583346989603</v>
      </c>
      <c r="AI201" s="17">
        <v>0.30073136952520302</v>
      </c>
      <c r="AJ201" s="17"/>
      <c r="AK201" s="17">
        <v>0.30623608034208699</v>
      </c>
      <c r="AL201" s="17">
        <v>0.25862289142196798</v>
      </c>
      <c r="AM201" s="17">
        <v>0.36026851668236298</v>
      </c>
      <c r="AN201" s="17">
        <v>0.248038114106089</v>
      </c>
      <c r="AO201" s="17">
        <v>0.68736392125436896</v>
      </c>
      <c r="AP201" s="17"/>
      <c r="AQ201" s="17">
        <v>0.340651176738267</v>
      </c>
      <c r="AR201" s="17">
        <v>0.327756309464102</v>
      </c>
      <c r="AS201" s="17"/>
      <c r="AT201" s="17">
        <v>0.31508778768984302</v>
      </c>
      <c r="AU201" s="17">
        <v>0.34271288122954302</v>
      </c>
      <c r="AV201" s="17"/>
      <c r="AW201" s="17">
        <v>0.252019209712043</v>
      </c>
      <c r="AX201" s="17">
        <v>0.30394494093323399</v>
      </c>
      <c r="AY201" s="17">
        <v>0.35093898158381498</v>
      </c>
      <c r="AZ201" s="17">
        <v>0.47655324265921301</v>
      </c>
      <c r="BA201" s="17">
        <v>0.21676578448120901</v>
      </c>
      <c r="BB201" s="17"/>
      <c r="BC201" s="17">
        <v>0.247532739873464</v>
      </c>
      <c r="BD201" s="17"/>
      <c r="BE201" s="17">
        <v>0.36247351649652099</v>
      </c>
      <c r="BF201" s="17">
        <v>0.33694353595028298</v>
      </c>
      <c r="BG201" s="17">
        <v>0.45640722804050299</v>
      </c>
      <c r="BH201" s="17">
        <v>0.199610278307394</v>
      </c>
      <c r="BI201" s="17"/>
      <c r="BJ201" s="17">
        <v>0.34441171941804399</v>
      </c>
      <c r="BK201" s="17"/>
      <c r="BL201" s="17">
        <v>0.34857410710493503</v>
      </c>
      <c r="BM201" s="17"/>
      <c r="BN201" s="17">
        <v>0.36929786312171903</v>
      </c>
      <c r="BO201" s="17"/>
      <c r="BP201" s="17">
        <v>0.32973538195761598</v>
      </c>
      <c r="BQ201" s="17">
        <v>0.42638683308605702</v>
      </c>
    </row>
    <row r="202" spans="2:69" x14ac:dyDescent="0.35">
      <c r="B202" t="s">
        <v>140</v>
      </c>
      <c r="C202" s="17">
        <v>0.30151842354117903</v>
      </c>
      <c r="D202" s="17">
        <v>0.229761473654122</v>
      </c>
      <c r="E202" s="17">
        <v>0.37015799363583202</v>
      </c>
      <c r="F202" s="17"/>
      <c r="G202" s="17">
        <v>0.30066118320903801</v>
      </c>
      <c r="H202" s="17">
        <v>0.30264375982885799</v>
      </c>
      <c r="I202" s="17">
        <v>0.36877903299127901</v>
      </c>
      <c r="J202" s="17">
        <v>0.29683021671929199</v>
      </c>
      <c r="K202" s="17">
        <v>0.16041074393705099</v>
      </c>
      <c r="L202" s="17"/>
      <c r="M202" s="17">
        <v>0.27965317278535301</v>
      </c>
      <c r="N202" s="17">
        <v>0.26834273359893901</v>
      </c>
      <c r="O202" s="17">
        <v>0.29472715546702</v>
      </c>
      <c r="P202" s="17">
        <v>0.35499788741843502</v>
      </c>
      <c r="Q202" s="17">
        <v>0.34504515304990502</v>
      </c>
      <c r="R202" s="17"/>
      <c r="S202" s="17">
        <v>0.29354919934170998</v>
      </c>
      <c r="T202" s="17">
        <v>0.34122277959293601</v>
      </c>
      <c r="U202" s="17">
        <v>0.285648249561398</v>
      </c>
      <c r="V202" s="17">
        <v>0.18731279524970201</v>
      </c>
      <c r="W202" s="17"/>
      <c r="X202" s="17">
        <v>0.27818870765321302</v>
      </c>
      <c r="Y202" s="17">
        <v>0.45389491776622798</v>
      </c>
      <c r="Z202" s="17">
        <v>0.28598226075063998</v>
      </c>
      <c r="AA202" s="17"/>
      <c r="AB202" s="17">
        <v>0.36175641994380098</v>
      </c>
      <c r="AC202" s="17">
        <v>0.20048887809725899</v>
      </c>
      <c r="AD202" s="17"/>
      <c r="AE202" s="17">
        <v>0.26454592386933201</v>
      </c>
      <c r="AF202" s="17">
        <v>0.309943259227136</v>
      </c>
      <c r="AG202" s="17"/>
      <c r="AH202" s="17">
        <v>0.29226677974813198</v>
      </c>
      <c r="AI202" s="17">
        <v>0.41183971934483699</v>
      </c>
      <c r="AJ202" s="17"/>
      <c r="AK202" s="17">
        <v>0.36465226138618101</v>
      </c>
      <c r="AL202" s="17">
        <v>0.268268804475429</v>
      </c>
      <c r="AM202" s="17">
        <v>0.30444801968024099</v>
      </c>
      <c r="AN202" s="17">
        <v>0.35692160619333302</v>
      </c>
      <c r="AO202" s="17">
        <v>0.23672653353909001</v>
      </c>
      <c r="AP202" s="17"/>
      <c r="AQ202" s="17">
        <v>0.37439617758110399</v>
      </c>
      <c r="AR202" s="17">
        <v>0.28025559482783002</v>
      </c>
      <c r="AS202" s="17"/>
      <c r="AT202" s="17">
        <v>0.37224580095756199</v>
      </c>
      <c r="AU202" s="17">
        <v>0.26651306122801399</v>
      </c>
      <c r="AV202" s="17"/>
      <c r="AW202" s="17">
        <v>0.34639834206556003</v>
      </c>
      <c r="AX202" s="17">
        <v>0.41993779762917</v>
      </c>
      <c r="AY202" s="17">
        <v>0.11246901029004799</v>
      </c>
      <c r="AZ202" s="17">
        <v>0.22756183254349299</v>
      </c>
      <c r="BA202" s="17">
        <v>0.39909289553529798</v>
      </c>
      <c r="BB202" s="17"/>
      <c r="BC202" s="17">
        <v>0.42593178056579201</v>
      </c>
      <c r="BD202" s="17"/>
      <c r="BE202" s="17">
        <v>0.31761609255342199</v>
      </c>
      <c r="BF202" s="17">
        <v>5.8346665885028501E-2</v>
      </c>
      <c r="BG202" s="17">
        <v>0.25254631760967</v>
      </c>
      <c r="BH202" s="17">
        <v>0.49728960767567998</v>
      </c>
      <c r="BI202" s="17"/>
      <c r="BJ202" s="17">
        <v>0.28825375481221399</v>
      </c>
      <c r="BK202" s="17"/>
      <c r="BL202" s="17">
        <v>0.28300773384949801</v>
      </c>
      <c r="BM202" s="17"/>
      <c r="BN202" s="17">
        <v>0.30402366989825902</v>
      </c>
      <c r="BO202" s="17"/>
      <c r="BP202" s="17">
        <v>0.316472051487933</v>
      </c>
      <c r="BQ202" s="17">
        <v>0.17881177888511501</v>
      </c>
    </row>
    <row r="203" spans="2:69" x14ac:dyDescent="0.35">
      <c r="B203" t="s">
        <v>141</v>
      </c>
      <c r="C203" s="17">
        <v>4.5109637309379003E-2</v>
      </c>
      <c r="D203" s="17">
        <v>4.3851389656105202E-2</v>
      </c>
      <c r="E203" s="17">
        <v>4.6313222162543098E-2</v>
      </c>
      <c r="F203" s="17"/>
      <c r="G203" s="17">
        <v>5.9842250983112501E-2</v>
      </c>
      <c r="H203" s="17">
        <v>5.5166757464534498E-2</v>
      </c>
      <c r="I203" s="17">
        <v>4.9885976048437697E-2</v>
      </c>
      <c r="J203" s="17">
        <v>0</v>
      </c>
      <c r="K203" s="17">
        <v>3.2892355664629801E-2</v>
      </c>
      <c r="L203" s="17"/>
      <c r="M203" s="17">
        <v>4.2735355699845802E-2</v>
      </c>
      <c r="N203" s="17">
        <v>3.6553380134341402E-2</v>
      </c>
      <c r="O203" s="17">
        <v>5.6590392873400702E-2</v>
      </c>
      <c r="P203" s="17">
        <v>6.49360074631425E-2</v>
      </c>
      <c r="Q203" s="17">
        <v>3.5856184749606501E-2</v>
      </c>
      <c r="R203" s="17"/>
      <c r="S203" s="17">
        <v>6.6808357179196101E-2</v>
      </c>
      <c r="T203" s="17">
        <v>5.2326432998951802E-2</v>
      </c>
      <c r="U203" s="17">
        <v>2.4046513500401101E-2</v>
      </c>
      <c r="V203" s="17">
        <v>3.0930715966374998E-2</v>
      </c>
      <c r="W203" s="17"/>
      <c r="X203" s="17">
        <v>4.2808039532410601E-2</v>
      </c>
      <c r="Y203" s="17">
        <v>0.101729820167857</v>
      </c>
      <c r="Z203" s="17">
        <v>0</v>
      </c>
      <c r="AA203" s="17"/>
      <c r="AB203" s="17">
        <v>5.0754079279758398E-2</v>
      </c>
      <c r="AC203" s="17">
        <v>3.5642931233358197E-2</v>
      </c>
      <c r="AD203" s="17"/>
      <c r="AE203" s="17">
        <v>6.0142305887442501E-2</v>
      </c>
      <c r="AF203" s="17">
        <v>4.1684178824945801E-2</v>
      </c>
      <c r="AG203" s="17"/>
      <c r="AH203" s="17">
        <v>4.5984577058885298E-2</v>
      </c>
      <c r="AI203" s="17">
        <v>4.7979403717108099E-2</v>
      </c>
      <c r="AJ203" s="17"/>
      <c r="AK203" s="17">
        <v>3.5580897194567203E-2</v>
      </c>
      <c r="AL203" s="17">
        <v>4.0296272135099703E-2</v>
      </c>
      <c r="AM203" s="17">
        <v>4.7291956520534903E-2</v>
      </c>
      <c r="AN203" s="17">
        <v>7.6475592147856902E-2</v>
      </c>
      <c r="AO203" s="17">
        <v>0</v>
      </c>
      <c r="AP203" s="17"/>
      <c r="AQ203" s="17">
        <v>3.1651281100240999E-2</v>
      </c>
      <c r="AR203" s="17">
        <v>4.9036250122959403E-2</v>
      </c>
      <c r="AS203" s="17"/>
      <c r="AT203" s="17">
        <v>3.3304870581584801E-2</v>
      </c>
      <c r="AU203" s="17">
        <v>5.1398061800418698E-2</v>
      </c>
      <c r="AV203" s="17"/>
      <c r="AW203" s="17">
        <v>7.4249549462584399E-2</v>
      </c>
      <c r="AX203" s="17">
        <v>5.2226910813959297E-2</v>
      </c>
      <c r="AY203" s="17">
        <v>1.2755059077473201E-2</v>
      </c>
      <c r="AZ203" s="17">
        <v>0.10436229145324501</v>
      </c>
      <c r="BA203" s="17">
        <v>5.09609447858589E-2</v>
      </c>
      <c r="BB203" s="17"/>
      <c r="BC203" s="17">
        <v>2.66374317678293E-2</v>
      </c>
      <c r="BD203" s="17"/>
      <c r="BE203" s="17">
        <v>3.92331426828618E-2</v>
      </c>
      <c r="BF203" s="17">
        <v>1.9309670621522002E-2</v>
      </c>
      <c r="BG203" s="17">
        <v>0.100140235479943</v>
      </c>
      <c r="BH203" s="17">
        <v>4.5934856879396198E-2</v>
      </c>
      <c r="BI203" s="17"/>
      <c r="BJ203" s="17">
        <v>4.7586696199213997E-2</v>
      </c>
      <c r="BK203" s="17"/>
      <c r="BL203" s="17">
        <v>4.3630423017930499E-2</v>
      </c>
      <c r="BM203" s="17"/>
      <c r="BN203" s="17">
        <v>1.2288516672347099E-2</v>
      </c>
      <c r="BO203" s="17"/>
      <c r="BP203" s="17">
        <v>2.51906772980213E-2</v>
      </c>
      <c r="BQ203" s="17">
        <v>2.3714962828869202E-2</v>
      </c>
    </row>
    <row r="204" spans="2:69" x14ac:dyDescent="0.35"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</row>
    <row r="205" spans="2:69" x14ac:dyDescent="0.35">
      <c r="B205" s="6" t="s">
        <v>159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</row>
    <row r="206" spans="2:69" x14ac:dyDescent="0.35">
      <c r="B206" s="24" t="s">
        <v>143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</row>
    <row r="207" spans="2:69" x14ac:dyDescent="0.35">
      <c r="B207" t="s">
        <v>137</v>
      </c>
      <c r="C207" s="17">
        <v>0.10366076505250001</v>
      </c>
      <c r="D207" s="17">
        <v>0.10730491154298299</v>
      </c>
      <c r="E207" s="17">
        <v>0.100174933382364</v>
      </c>
      <c r="F207" s="17"/>
      <c r="G207" s="17">
        <v>8.4305650078688898E-2</v>
      </c>
      <c r="H207" s="17">
        <v>0.10763362096309601</v>
      </c>
      <c r="I207" s="17">
        <v>3.7619113884151498E-2</v>
      </c>
      <c r="J207" s="17">
        <v>2.5289652564784E-2</v>
      </c>
      <c r="K207" s="17">
        <v>0.36899778393438398</v>
      </c>
      <c r="L207" s="17"/>
      <c r="M207" s="17">
        <v>0</v>
      </c>
      <c r="N207" s="17">
        <v>7.9853260138051801E-2</v>
      </c>
      <c r="O207" s="17">
        <v>0.190753211409767</v>
      </c>
      <c r="P207" s="17">
        <v>9.1817743245674502E-2</v>
      </c>
      <c r="Q207" s="17">
        <v>8.9295097087820199E-2</v>
      </c>
      <c r="R207" s="17"/>
      <c r="S207" s="17">
        <v>9.3743429708379095E-2</v>
      </c>
      <c r="T207" s="17">
        <v>0.11867960365593599</v>
      </c>
      <c r="U207" s="17">
        <v>8.6913420192565594E-2</v>
      </c>
      <c r="V207" s="17">
        <v>9.3108039891294903E-2</v>
      </c>
      <c r="W207" s="17"/>
      <c r="X207" s="17">
        <v>8.4415552918365597E-2</v>
      </c>
      <c r="Y207" s="17">
        <v>7.4341352486241297E-2</v>
      </c>
      <c r="Z207" s="17">
        <v>0.25327865125814197</v>
      </c>
      <c r="AA207" s="17"/>
      <c r="AB207" s="17">
        <v>8.9007001850594E-2</v>
      </c>
      <c r="AC207" s="17">
        <v>0.128237662089981</v>
      </c>
      <c r="AD207" s="17"/>
      <c r="AE207" s="17">
        <v>0.112272006009632</v>
      </c>
      <c r="AF207" s="17">
        <v>0.101698542028362</v>
      </c>
      <c r="AG207" s="17"/>
      <c r="AH207" s="17">
        <v>8.2621876321098395E-2</v>
      </c>
      <c r="AI207" s="17">
        <v>5.0811724202740403E-2</v>
      </c>
      <c r="AJ207" s="17"/>
      <c r="AK207" s="17">
        <v>6.3462174480906797E-2</v>
      </c>
      <c r="AL207" s="17">
        <v>0.14231936814924601</v>
      </c>
      <c r="AM207" s="17">
        <v>9.5815277397283197E-2</v>
      </c>
      <c r="AN207" s="17">
        <v>9.4782455903535207E-2</v>
      </c>
      <c r="AO207" s="17">
        <v>4.6692818817694902E-2</v>
      </c>
      <c r="AP207" s="17"/>
      <c r="AQ207" s="17">
        <v>8.3868637113746605E-2</v>
      </c>
      <c r="AR207" s="17">
        <v>0.109435320426474</v>
      </c>
      <c r="AS207" s="17"/>
      <c r="AT207" s="17">
        <v>6.3108237971028505E-2</v>
      </c>
      <c r="AU207" s="17">
        <v>0.115970216914572</v>
      </c>
      <c r="AV207" s="17"/>
      <c r="AW207" s="17">
        <v>3.6446041162647401E-2</v>
      </c>
      <c r="AX207" s="17">
        <v>4.9936995983934002E-2</v>
      </c>
      <c r="AY207" s="17">
        <v>0.24865117172036599</v>
      </c>
      <c r="AZ207" s="17">
        <v>4.0382571699184903E-2</v>
      </c>
      <c r="BA207" s="17">
        <v>0.13341652717389299</v>
      </c>
      <c r="BB207" s="17"/>
      <c r="BC207" s="17">
        <v>0.10107382355607999</v>
      </c>
      <c r="BD207" s="17"/>
      <c r="BE207" s="17">
        <v>5.9645844364286799E-2</v>
      </c>
      <c r="BF207" s="17">
        <v>0.34543239587116997</v>
      </c>
      <c r="BG207" s="17">
        <v>0</v>
      </c>
      <c r="BH207" s="17">
        <v>7.6097231054398001E-2</v>
      </c>
      <c r="BI207" s="17"/>
      <c r="BJ207" s="17">
        <v>8.4434386834977698E-2</v>
      </c>
      <c r="BK207" s="17"/>
      <c r="BL207" s="17">
        <v>0.102366978092004</v>
      </c>
      <c r="BM207" s="17"/>
      <c r="BN207" s="17">
        <v>0.10311749555659599</v>
      </c>
      <c r="BO207" s="17"/>
      <c r="BP207" s="17">
        <v>0.11127171321766501</v>
      </c>
      <c r="BQ207" s="17">
        <v>6.6592680996091794E-2</v>
      </c>
    </row>
    <row r="208" spans="2:69" x14ac:dyDescent="0.35">
      <c r="B208" t="s">
        <v>138</v>
      </c>
      <c r="C208" s="17">
        <v>0.23237810272786699</v>
      </c>
      <c r="D208" s="17">
        <v>0.29720118658759698</v>
      </c>
      <c r="E208" s="17">
        <v>0.170371166600499</v>
      </c>
      <c r="F208" s="17"/>
      <c r="G208" s="17">
        <v>0.223018393614104</v>
      </c>
      <c r="H208" s="17">
        <v>0.18528501084228899</v>
      </c>
      <c r="I208" s="17">
        <v>0.25647819835201802</v>
      </c>
      <c r="J208" s="17">
        <v>0.382195502007319</v>
      </c>
      <c r="K208" s="17">
        <v>0.122922302617633</v>
      </c>
      <c r="L208" s="17"/>
      <c r="M208" s="17">
        <v>0.359428159161858</v>
      </c>
      <c r="N208" s="17">
        <v>0.17774874578309199</v>
      </c>
      <c r="O208" s="17">
        <v>0.25980056863662299</v>
      </c>
      <c r="P208" s="17">
        <v>0.32934133867363402</v>
      </c>
      <c r="Q208" s="17">
        <v>0.193648539296184</v>
      </c>
      <c r="R208" s="17"/>
      <c r="S208" s="17">
        <v>0.201881871450525</v>
      </c>
      <c r="T208" s="17">
        <v>0.16137190581211</v>
      </c>
      <c r="U208" s="17">
        <v>0.236459885822595</v>
      </c>
      <c r="V208" s="17">
        <v>0.32443400261793698</v>
      </c>
      <c r="W208" s="17"/>
      <c r="X208" s="17">
        <v>0.24665130708056299</v>
      </c>
      <c r="Y208" s="17">
        <v>0.18431402125083499</v>
      </c>
      <c r="Z208" s="17">
        <v>0.19456238752922</v>
      </c>
      <c r="AA208" s="17"/>
      <c r="AB208" s="17">
        <v>0.19514414720072501</v>
      </c>
      <c r="AC208" s="17">
        <v>0.29482589028115003</v>
      </c>
      <c r="AD208" s="17"/>
      <c r="AE208" s="17">
        <v>0.27026646584327602</v>
      </c>
      <c r="AF208" s="17">
        <v>0.223744571414315</v>
      </c>
      <c r="AG208" s="17"/>
      <c r="AH208" s="17">
        <v>0.25215190778834001</v>
      </c>
      <c r="AI208" s="17">
        <v>0.12351157003031001</v>
      </c>
      <c r="AJ208" s="17"/>
      <c r="AK208" s="17">
        <v>0.20632814940836899</v>
      </c>
      <c r="AL208" s="17">
        <v>0.31085409946829701</v>
      </c>
      <c r="AM208" s="17">
        <v>0.21147424348385899</v>
      </c>
      <c r="AN208" s="17">
        <v>0.200840364141146</v>
      </c>
      <c r="AO208" s="17">
        <v>0.10621447609351201</v>
      </c>
      <c r="AP208" s="17"/>
      <c r="AQ208" s="17">
        <v>0.122349342997226</v>
      </c>
      <c r="AR208" s="17">
        <v>0.26448011660734499</v>
      </c>
      <c r="AS208" s="17"/>
      <c r="AT208" s="17">
        <v>0.20758200139076399</v>
      </c>
      <c r="AU208" s="17">
        <v>0.24748752615528299</v>
      </c>
      <c r="AV208" s="17"/>
      <c r="AW208" s="17">
        <v>0.29088685759716598</v>
      </c>
      <c r="AX208" s="17">
        <v>0.16476790558501</v>
      </c>
      <c r="AY208" s="17">
        <v>0.36348411686290399</v>
      </c>
      <c r="AZ208" s="17">
        <v>0.207975767908814</v>
      </c>
      <c r="BA208" s="17">
        <v>0.14922232559510901</v>
      </c>
      <c r="BB208" s="17"/>
      <c r="BC208" s="17">
        <v>0.20484347326437899</v>
      </c>
      <c r="BD208" s="17"/>
      <c r="BE208" s="17">
        <v>0.185082073744614</v>
      </c>
      <c r="BF208" s="17">
        <v>0.374655388519197</v>
      </c>
      <c r="BG208" s="17">
        <v>0.245442593356168</v>
      </c>
      <c r="BH208" s="17">
        <v>0.165211209954606</v>
      </c>
      <c r="BI208" s="17"/>
      <c r="BJ208" s="17">
        <v>0.24699508648692201</v>
      </c>
      <c r="BK208" s="17"/>
      <c r="BL208" s="17">
        <v>0.26643884530283501</v>
      </c>
      <c r="BM208" s="17"/>
      <c r="BN208" s="17">
        <v>0.24642262597208001</v>
      </c>
      <c r="BO208" s="17"/>
      <c r="BP208" s="17">
        <v>0.22107712203221799</v>
      </c>
      <c r="BQ208" s="17">
        <v>0.33802195876123098</v>
      </c>
    </row>
    <row r="209" spans="2:69" x14ac:dyDescent="0.35">
      <c r="B209" t="s">
        <v>139</v>
      </c>
      <c r="C209" s="17">
        <v>0.38498863203509398</v>
      </c>
      <c r="D209" s="17">
        <v>0.35086928629088798</v>
      </c>
      <c r="E209" s="17">
        <v>0.4176257107777</v>
      </c>
      <c r="F209" s="17"/>
      <c r="G209" s="17">
        <v>0.426894654635737</v>
      </c>
      <c r="H209" s="17">
        <v>0.42750005934722801</v>
      </c>
      <c r="I209" s="17">
        <v>0.34752726062640499</v>
      </c>
      <c r="J209" s="17">
        <v>0.336867783255136</v>
      </c>
      <c r="K209" s="17">
        <v>0.34766916951093202</v>
      </c>
      <c r="L209" s="17"/>
      <c r="M209" s="17">
        <v>0.239818472553985</v>
      </c>
      <c r="N209" s="17">
        <v>0.51021355033481597</v>
      </c>
      <c r="O209" s="17">
        <v>0.309238419087915</v>
      </c>
      <c r="P209" s="17">
        <v>0.13767380127689099</v>
      </c>
      <c r="Q209" s="17">
        <v>0.45103089541658098</v>
      </c>
      <c r="R209" s="17"/>
      <c r="S209" s="17">
        <v>0.435119865029443</v>
      </c>
      <c r="T209" s="17">
        <v>0.40323321958422398</v>
      </c>
      <c r="U209" s="17">
        <v>0.425078658733132</v>
      </c>
      <c r="V209" s="17">
        <v>0.42780881135710302</v>
      </c>
      <c r="W209" s="17"/>
      <c r="X209" s="17">
        <v>0.40252778747183499</v>
      </c>
      <c r="Y209" s="17">
        <v>0.31083405857664698</v>
      </c>
      <c r="Z209" s="17">
        <v>0.35433465777413797</v>
      </c>
      <c r="AA209" s="17"/>
      <c r="AB209" s="17">
        <v>0.35823349142774802</v>
      </c>
      <c r="AC209" s="17">
        <v>0.429861633384299</v>
      </c>
      <c r="AD209" s="17"/>
      <c r="AE209" s="17">
        <v>0.27840169336285298</v>
      </c>
      <c r="AF209" s="17">
        <v>0.40927634459315398</v>
      </c>
      <c r="AG209" s="17"/>
      <c r="AH209" s="17">
        <v>0.39263090045006199</v>
      </c>
      <c r="AI209" s="17">
        <v>0.50887705655460802</v>
      </c>
      <c r="AJ209" s="17"/>
      <c r="AK209" s="17">
        <v>0.24319636710133699</v>
      </c>
      <c r="AL209" s="17">
        <v>0.256420562922196</v>
      </c>
      <c r="AM209" s="17">
        <v>0.47594649549420998</v>
      </c>
      <c r="AN209" s="17">
        <v>0.37114777451471398</v>
      </c>
      <c r="AO209" s="17">
        <v>0.69864828709051896</v>
      </c>
      <c r="AP209" s="17"/>
      <c r="AQ209" s="17">
        <v>0.49385037534984899</v>
      </c>
      <c r="AR209" s="17">
        <v>0.35322710710843203</v>
      </c>
      <c r="AS209" s="17"/>
      <c r="AT209" s="17">
        <v>0.41378119880908698</v>
      </c>
      <c r="AU209" s="17">
        <v>0.37126182282159997</v>
      </c>
      <c r="AV209" s="17"/>
      <c r="AW209" s="17">
        <v>0.31224076778647197</v>
      </c>
      <c r="AX209" s="17">
        <v>0.39185808384239701</v>
      </c>
      <c r="AY209" s="17">
        <v>0.31512445722862198</v>
      </c>
      <c r="AZ209" s="17">
        <v>0.52081207706398003</v>
      </c>
      <c r="BA209" s="17">
        <v>0.36002736015035203</v>
      </c>
      <c r="BB209" s="17"/>
      <c r="BC209" s="17">
        <v>0.28168970581857999</v>
      </c>
      <c r="BD209" s="17"/>
      <c r="BE209" s="17">
        <v>0.45830058906841198</v>
      </c>
      <c r="BF209" s="17">
        <v>0.22156554972460499</v>
      </c>
      <c r="BG209" s="17">
        <v>0.480326044581395</v>
      </c>
      <c r="BH209" s="17">
        <v>0.29594976617322699</v>
      </c>
      <c r="BI209" s="17"/>
      <c r="BJ209" s="17">
        <v>0.40661194899706499</v>
      </c>
      <c r="BK209" s="17"/>
      <c r="BL209" s="17">
        <v>0.41498473614911902</v>
      </c>
      <c r="BM209" s="17"/>
      <c r="BN209" s="17">
        <v>0.36039301742016699</v>
      </c>
      <c r="BO209" s="17"/>
      <c r="BP209" s="17">
        <v>0.39692584208108</v>
      </c>
      <c r="BQ209" s="17">
        <v>0.37849703648708799</v>
      </c>
    </row>
    <row r="210" spans="2:69" x14ac:dyDescent="0.35">
      <c r="B210" t="s">
        <v>140</v>
      </c>
      <c r="C210" s="17">
        <v>0.232317471368502</v>
      </c>
      <c r="D210" s="17">
        <v>0.19396537150287399</v>
      </c>
      <c r="E210" s="17">
        <v>0.26900341818128298</v>
      </c>
      <c r="F210" s="17"/>
      <c r="G210" s="17">
        <v>0.20593905068835799</v>
      </c>
      <c r="H210" s="17">
        <v>0.20639316077834599</v>
      </c>
      <c r="I210" s="17">
        <v>0.33054031516833299</v>
      </c>
      <c r="J210" s="17">
        <v>0.23035740960797699</v>
      </c>
      <c r="K210" s="17">
        <v>0.12751838827242101</v>
      </c>
      <c r="L210" s="17"/>
      <c r="M210" s="17">
        <v>0.35801801258431099</v>
      </c>
      <c r="N210" s="17">
        <v>0.201638613662382</v>
      </c>
      <c r="O210" s="17">
        <v>0.18361740799229401</v>
      </c>
      <c r="P210" s="17">
        <v>0.37804753734348501</v>
      </c>
      <c r="Q210" s="17">
        <v>0.21046067950165301</v>
      </c>
      <c r="R210" s="17"/>
      <c r="S210" s="17">
        <v>0.21059110911777401</v>
      </c>
      <c r="T210" s="17">
        <v>0.26340615316593102</v>
      </c>
      <c r="U210" s="17">
        <v>0.20645136446631401</v>
      </c>
      <c r="V210" s="17">
        <v>0.12371843016729001</v>
      </c>
      <c r="W210" s="17"/>
      <c r="X210" s="17">
        <v>0.218319303337108</v>
      </c>
      <c r="Y210" s="17">
        <v>0.34776765316967301</v>
      </c>
      <c r="Z210" s="17">
        <v>0.19782430343849999</v>
      </c>
      <c r="AA210" s="17"/>
      <c r="AB210" s="17">
        <v>0.29522088698103899</v>
      </c>
      <c r="AC210" s="17">
        <v>0.126817556601617</v>
      </c>
      <c r="AD210" s="17"/>
      <c r="AE210" s="17">
        <v>0.25755729954655698</v>
      </c>
      <c r="AF210" s="17">
        <v>0.22656613166928799</v>
      </c>
      <c r="AG210" s="17"/>
      <c r="AH210" s="17">
        <v>0.219889109230508</v>
      </c>
      <c r="AI210" s="17">
        <v>0.26882024549523298</v>
      </c>
      <c r="AJ210" s="17"/>
      <c r="AK210" s="17">
        <v>0.45143241181481902</v>
      </c>
      <c r="AL210" s="17">
        <v>0.25010969732516197</v>
      </c>
      <c r="AM210" s="17">
        <v>0.15936302544938999</v>
      </c>
      <c r="AN210" s="17">
        <v>0.28959405879092998</v>
      </c>
      <c r="AO210" s="17">
        <v>0.10154486443593801</v>
      </c>
      <c r="AP210" s="17"/>
      <c r="AQ210" s="17">
        <v>0.24887983423914101</v>
      </c>
      <c r="AR210" s="17">
        <v>0.22748523292419201</v>
      </c>
      <c r="AS210" s="17"/>
      <c r="AT210" s="17">
        <v>0.26988605130215298</v>
      </c>
      <c r="AU210" s="17">
        <v>0.21749519524233499</v>
      </c>
      <c r="AV210" s="17"/>
      <c r="AW210" s="17">
        <v>0.23992199889471999</v>
      </c>
      <c r="AX210" s="17">
        <v>0.32196016070466099</v>
      </c>
      <c r="AY210" s="17">
        <v>7.2740254188107797E-2</v>
      </c>
      <c r="AZ210" s="17">
        <v>0.145881591609751</v>
      </c>
      <c r="BA210" s="17">
        <v>0.357333787080646</v>
      </c>
      <c r="BB210" s="17"/>
      <c r="BC210" s="17">
        <v>0.39907428147704599</v>
      </c>
      <c r="BD210" s="17"/>
      <c r="BE210" s="17">
        <v>0.234745795506658</v>
      </c>
      <c r="BF210" s="17">
        <v>5.8346665885028501E-2</v>
      </c>
      <c r="BG210" s="17">
        <v>0.192720006037576</v>
      </c>
      <c r="BH210" s="17">
        <v>0.43977436437806999</v>
      </c>
      <c r="BI210" s="17"/>
      <c r="BJ210" s="17">
        <v>0.20853513830456299</v>
      </c>
      <c r="BK210" s="17"/>
      <c r="BL210" s="17">
        <v>0.182486962800293</v>
      </c>
      <c r="BM210" s="17"/>
      <c r="BN210" s="17">
        <v>0.26412594458942601</v>
      </c>
      <c r="BO210" s="17"/>
      <c r="BP210" s="17">
        <v>0.240694555522045</v>
      </c>
      <c r="BQ210" s="17">
        <v>0.16848439044515701</v>
      </c>
    </row>
    <row r="211" spans="2:69" x14ac:dyDescent="0.35">
      <c r="B211" t="s">
        <v>141</v>
      </c>
      <c r="C211" s="17">
        <v>4.6655028816036198E-2</v>
      </c>
      <c r="D211" s="17">
        <v>5.0659244075657403E-2</v>
      </c>
      <c r="E211" s="17">
        <v>4.2824771058154201E-2</v>
      </c>
      <c r="F211" s="17"/>
      <c r="G211" s="17">
        <v>5.9842250983112501E-2</v>
      </c>
      <c r="H211" s="17">
        <v>7.3188148069040601E-2</v>
      </c>
      <c r="I211" s="17">
        <v>2.78351119690925E-2</v>
      </c>
      <c r="J211" s="17">
        <v>2.5289652564784E-2</v>
      </c>
      <c r="K211" s="17">
        <v>3.2892355664629801E-2</v>
      </c>
      <c r="L211" s="17"/>
      <c r="M211" s="17">
        <v>4.2735355699845802E-2</v>
      </c>
      <c r="N211" s="17">
        <v>3.0545830081657899E-2</v>
      </c>
      <c r="O211" s="17">
        <v>5.6590392873400702E-2</v>
      </c>
      <c r="P211" s="17">
        <v>6.3119579460315503E-2</v>
      </c>
      <c r="Q211" s="17">
        <v>5.5564788697761797E-2</v>
      </c>
      <c r="R211" s="17"/>
      <c r="S211" s="17">
        <v>5.8663724693877803E-2</v>
      </c>
      <c r="T211" s="17">
        <v>5.3309117781799802E-2</v>
      </c>
      <c r="U211" s="17">
        <v>4.5096670785393402E-2</v>
      </c>
      <c r="V211" s="17">
        <v>3.0930715966374998E-2</v>
      </c>
      <c r="W211" s="17"/>
      <c r="X211" s="17">
        <v>4.8086049192129103E-2</v>
      </c>
      <c r="Y211" s="17">
        <v>8.2742914516603996E-2</v>
      </c>
      <c r="Z211" s="17">
        <v>0</v>
      </c>
      <c r="AA211" s="17"/>
      <c r="AB211" s="17">
        <v>6.23944725398939E-2</v>
      </c>
      <c r="AC211" s="17">
        <v>2.02572576429518E-2</v>
      </c>
      <c r="AD211" s="17"/>
      <c r="AE211" s="17">
        <v>8.1502535237682402E-2</v>
      </c>
      <c r="AF211" s="17">
        <v>3.8714410294880403E-2</v>
      </c>
      <c r="AG211" s="17"/>
      <c r="AH211" s="17">
        <v>5.2706206209992501E-2</v>
      </c>
      <c r="AI211" s="17">
        <v>4.7979403717108099E-2</v>
      </c>
      <c r="AJ211" s="17"/>
      <c r="AK211" s="17">
        <v>3.5580897194567203E-2</v>
      </c>
      <c r="AL211" s="17">
        <v>4.0296272135099703E-2</v>
      </c>
      <c r="AM211" s="17">
        <v>5.7400958175258497E-2</v>
      </c>
      <c r="AN211" s="17">
        <v>4.3635346649675298E-2</v>
      </c>
      <c r="AO211" s="17">
        <v>4.68995535623353E-2</v>
      </c>
      <c r="AP211" s="17"/>
      <c r="AQ211" s="17">
        <v>5.1051810300037199E-2</v>
      </c>
      <c r="AR211" s="17">
        <v>4.5372222933556298E-2</v>
      </c>
      <c r="AS211" s="17"/>
      <c r="AT211" s="17">
        <v>4.5642510526966697E-2</v>
      </c>
      <c r="AU211" s="17">
        <v>4.7785238866209598E-2</v>
      </c>
      <c r="AV211" s="17"/>
      <c r="AW211" s="17">
        <v>0.12050433455899499</v>
      </c>
      <c r="AX211" s="17">
        <v>7.1476853883997202E-2</v>
      </c>
      <c r="AY211" s="17">
        <v>0</v>
      </c>
      <c r="AZ211" s="17">
        <v>8.4947991718269902E-2</v>
      </c>
      <c r="BA211" s="17">
        <v>0</v>
      </c>
      <c r="BB211" s="17"/>
      <c r="BC211" s="17">
        <v>1.33187158839146E-2</v>
      </c>
      <c r="BD211" s="17"/>
      <c r="BE211" s="17">
        <v>6.2225697316029199E-2</v>
      </c>
      <c r="BF211" s="17">
        <v>0</v>
      </c>
      <c r="BG211" s="17">
        <v>8.1511356024861203E-2</v>
      </c>
      <c r="BH211" s="17">
        <v>2.2967428439698099E-2</v>
      </c>
      <c r="BI211" s="17"/>
      <c r="BJ211" s="17">
        <v>5.3423439376472197E-2</v>
      </c>
      <c r="BK211" s="17"/>
      <c r="BL211" s="17">
        <v>3.37224776557489E-2</v>
      </c>
      <c r="BM211" s="17"/>
      <c r="BN211" s="17">
        <v>2.59409164617312E-2</v>
      </c>
      <c r="BO211" s="17"/>
      <c r="BP211" s="17">
        <v>3.0030767146991402E-2</v>
      </c>
      <c r="BQ211" s="17">
        <v>4.8403933310431697E-2</v>
      </c>
    </row>
    <row r="212" spans="2:69" x14ac:dyDescent="0.35"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</row>
    <row r="213" spans="2:69" x14ac:dyDescent="0.35">
      <c r="B213" s="6" t="s">
        <v>160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</row>
    <row r="214" spans="2:69" x14ac:dyDescent="0.35">
      <c r="B214" s="24" t="s">
        <v>143</v>
      </c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</row>
    <row r="215" spans="2:69" x14ac:dyDescent="0.35">
      <c r="B215" t="s">
        <v>137</v>
      </c>
      <c r="C215" s="17">
        <v>0.14160618421395199</v>
      </c>
      <c r="D215" s="17">
        <v>0.16900593370971201</v>
      </c>
      <c r="E215" s="17">
        <v>0.115396778309014</v>
      </c>
      <c r="F215" s="17"/>
      <c r="G215" s="17">
        <v>0.173262879958099</v>
      </c>
      <c r="H215" s="17">
        <v>0.10763362096309601</v>
      </c>
      <c r="I215" s="17">
        <v>0.102779117620888</v>
      </c>
      <c r="J215" s="17">
        <v>0.119802648765805</v>
      </c>
      <c r="K215" s="17">
        <v>0.241479395661963</v>
      </c>
      <c r="L215" s="17"/>
      <c r="M215" s="17">
        <v>0.107018257946168</v>
      </c>
      <c r="N215" s="17">
        <v>0.101530314168886</v>
      </c>
      <c r="O215" s="17">
        <v>0.15932153623499601</v>
      </c>
      <c r="P215" s="17">
        <v>0.180405255078398</v>
      </c>
      <c r="Q215" s="17">
        <v>0.18240239488944399</v>
      </c>
      <c r="R215" s="17"/>
      <c r="S215" s="17">
        <v>0.16252555168739899</v>
      </c>
      <c r="T215" s="17">
        <v>9.6841444032143703E-2</v>
      </c>
      <c r="U215" s="17">
        <v>0.12838238752247799</v>
      </c>
      <c r="V215" s="17">
        <v>0.13871134312323399</v>
      </c>
      <c r="W215" s="17"/>
      <c r="X215" s="17">
        <v>0.14461608165290801</v>
      </c>
      <c r="Y215" s="17">
        <v>7.4341352486241297E-2</v>
      </c>
      <c r="Z215" s="17">
        <v>0.19349385286319701</v>
      </c>
      <c r="AA215" s="17"/>
      <c r="AB215" s="17">
        <v>0.147160062895968</v>
      </c>
      <c r="AC215" s="17">
        <v>0.13229136844643599</v>
      </c>
      <c r="AD215" s="17"/>
      <c r="AE215" s="17">
        <v>0.20034643755520701</v>
      </c>
      <c r="AF215" s="17">
        <v>0.128221182200459</v>
      </c>
      <c r="AG215" s="17"/>
      <c r="AH215" s="17">
        <v>0.133978007823148</v>
      </c>
      <c r="AI215" s="17">
        <v>9.3643134533376901E-2</v>
      </c>
      <c r="AJ215" s="17"/>
      <c r="AK215" s="17">
        <v>0.15256417378725701</v>
      </c>
      <c r="AL215" s="17">
        <v>0.140825198890351</v>
      </c>
      <c r="AM215" s="17">
        <v>0.15674266693362801</v>
      </c>
      <c r="AN215" s="17">
        <v>0.15489653378711199</v>
      </c>
      <c r="AO215" s="17">
        <v>4.6692818817694902E-2</v>
      </c>
      <c r="AP215" s="17"/>
      <c r="AQ215" s="17">
        <v>0.114382602813977</v>
      </c>
      <c r="AR215" s="17">
        <v>0.149548941999194</v>
      </c>
      <c r="AS215" s="17"/>
      <c r="AT215" s="17">
        <v>0.121481468375622</v>
      </c>
      <c r="AU215" s="17">
        <v>0.14463565376516299</v>
      </c>
      <c r="AV215" s="17"/>
      <c r="AW215" s="17">
        <v>3.6446041162647401E-2</v>
      </c>
      <c r="AX215" s="17">
        <v>8.0593020762558795E-2</v>
      </c>
      <c r="AY215" s="17">
        <v>0.30315699962777798</v>
      </c>
      <c r="AZ215" s="17">
        <v>9.9668083782637404E-2</v>
      </c>
      <c r="BA215" s="17">
        <v>0.13341652717389299</v>
      </c>
      <c r="BB215" s="17"/>
      <c r="BC215" s="17">
        <v>0.146177616361122</v>
      </c>
      <c r="BD215" s="17"/>
      <c r="BE215" s="17">
        <v>9.7788990371724699E-2</v>
      </c>
      <c r="BF215" s="17">
        <v>0.322129334994042</v>
      </c>
      <c r="BG215" s="17">
        <v>8.1026213001384906E-2</v>
      </c>
      <c r="BH215" s="17">
        <v>0.129972666821319</v>
      </c>
      <c r="BI215" s="17"/>
      <c r="BJ215" s="17">
        <v>0.12280162133709099</v>
      </c>
      <c r="BK215" s="17"/>
      <c r="BL215" s="17">
        <v>0.114042634218932</v>
      </c>
      <c r="BM215" s="17"/>
      <c r="BN215" s="17">
        <v>0.17679295770240899</v>
      </c>
      <c r="BO215" s="17"/>
      <c r="BP215" s="17">
        <v>0.147783102784978</v>
      </c>
      <c r="BQ215" s="17">
        <v>0.126251101426988</v>
      </c>
    </row>
    <row r="216" spans="2:69" x14ac:dyDescent="0.35">
      <c r="B216" t="s">
        <v>138</v>
      </c>
      <c r="C216" s="17">
        <v>0.220037966785322</v>
      </c>
      <c r="D216" s="17">
        <v>0.25260645869863202</v>
      </c>
      <c r="E216" s="17">
        <v>0.18888436720954099</v>
      </c>
      <c r="F216" s="17"/>
      <c r="G216" s="17">
        <v>0.21413912482927999</v>
      </c>
      <c r="H216" s="17">
        <v>0.18528501084228899</v>
      </c>
      <c r="I216" s="17">
        <v>0.18012495223710201</v>
      </c>
      <c r="J216" s="17">
        <v>0.36355146350064999</v>
      </c>
      <c r="K216" s="17">
        <v>0.22619545526630999</v>
      </c>
      <c r="L216" s="17"/>
      <c r="M216" s="17">
        <v>0.33788061261538199</v>
      </c>
      <c r="N216" s="17">
        <v>0.164345401167974</v>
      </c>
      <c r="O216" s="17">
        <v>0.28731788491803301</v>
      </c>
      <c r="P216" s="17">
        <v>0.24075382684091101</v>
      </c>
      <c r="Q216" s="17">
        <v>0.186266302246929</v>
      </c>
      <c r="R216" s="17"/>
      <c r="S216" s="17">
        <v>0.144177783401023</v>
      </c>
      <c r="T216" s="17">
        <v>0.215679159881107</v>
      </c>
      <c r="U216" s="17">
        <v>0.23810558949601099</v>
      </c>
      <c r="V216" s="17">
        <v>0.29425210983967198</v>
      </c>
      <c r="W216" s="17"/>
      <c r="X216" s="17">
        <v>0.21914256876534799</v>
      </c>
      <c r="Y216" s="17">
        <v>0.23657067635488199</v>
      </c>
      <c r="Z216" s="17">
        <v>0.20824608471800099</v>
      </c>
      <c r="AA216" s="17"/>
      <c r="AB216" s="17">
        <v>0.19927701779784601</v>
      </c>
      <c r="AC216" s="17">
        <v>0.254857671364637</v>
      </c>
      <c r="AD216" s="17"/>
      <c r="AE216" s="17">
        <v>0.16530415709223101</v>
      </c>
      <c r="AF216" s="17">
        <v>0.23251003000050899</v>
      </c>
      <c r="AG216" s="17"/>
      <c r="AH216" s="17">
        <v>0.23781845593737599</v>
      </c>
      <c r="AI216" s="17">
        <v>0.103170679278306</v>
      </c>
      <c r="AJ216" s="17"/>
      <c r="AK216" s="17">
        <v>0.15280704729658701</v>
      </c>
      <c r="AL216" s="17">
        <v>0.34334501893923203</v>
      </c>
      <c r="AM216" s="17">
        <v>0.16419389587104899</v>
      </c>
      <c r="AN216" s="17">
        <v>0.18622013498460399</v>
      </c>
      <c r="AO216" s="17">
        <v>0.10621447609351201</v>
      </c>
      <c r="AP216" s="17"/>
      <c r="AQ216" s="17">
        <v>0.15179666026751201</v>
      </c>
      <c r="AR216" s="17">
        <v>0.23994806460294199</v>
      </c>
      <c r="AS216" s="17"/>
      <c r="AT216" s="17">
        <v>0.20098159179768399</v>
      </c>
      <c r="AU216" s="17">
        <v>0.232222299145044</v>
      </c>
      <c r="AV216" s="17"/>
      <c r="AW216" s="17">
        <v>0.28012602345022197</v>
      </c>
      <c r="AX216" s="17">
        <v>0.170381985633905</v>
      </c>
      <c r="AY216" s="17">
        <v>0.37366345728413503</v>
      </c>
      <c r="AZ216" s="17">
        <v>9.0964336061841497E-2</v>
      </c>
      <c r="BA216" s="17">
        <v>0.19697618415149001</v>
      </c>
      <c r="BB216" s="17"/>
      <c r="BC216" s="17">
        <v>0.25816802275112799</v>
      </c>
      <c r="BD216" s="17"/>
      <c r="BE216" s="17">
        <v>0.18789969476187701</v>
      </c>
      <c r="BF216" s="17">
        <v>0.48182065411179797</v>
      </c>
      <c r="BG216" s="17">
        <v>0.16441638035478301</v>
      </c>
      <c r="BH216" s="17">
        <v>0.14620190013540901</v>
      </c>
      <c r="BI216" s="17"/>
      <c r="BJ216" s="17">
        <v>0.23794778448675799</v>
      </c>
      <c r="BK216" s="17"/>
      <c r="BL216" s="17">
        <v>0.27091097531019298</v>
      </c>
      <c r="BM216" s="17"/>
      <c r="BN216" s="17">
        <v>0.207630177702781</v>
      </c>
      <c r="BO216" s="17"/>
      <c r="BP216" s="17">
        <v>0.21230922299218799</v>
      </c>
      <c r="BQ216" s="17">
        <v>0.31913405055814698</v>
      </c>
    </row>
    <row r="217" spans="2:69" x14ac:dyDescent="0.35">
      <c r="B217" t="s">
        <v>139</v>
      </c>
      <c r="C217" s="17">
        <v>0.39733941882959101</v>
      </c>
      <c r="D217" s="17">
        <v>0.395969615743267</v>
      </c>
      <c r="E217" s="17">
        <v>0.398649712746871</v>
      </c>
      <c r="F217" s="17"/>
      <c r="G217" s="17">
        <v>0.41259095257263501</v>
      </c>
      <c r="H217" s="17">
        <v>0.38312758964177801</v>
      </c>
      <c r="I217" s="17">
        <v>0.469470237809127</v>
      </c>
      <c r="J217" s="17">
        <v>0.27039497614382102</v>
      </c>
      <c r="K217" s="17">
        <v>0.371914405134676</v>
      </c>
      <c r="L217" s="17"/>
      <c r="M217" s="17">
        <v>0.29324294519457</v>
      </c>
      <c r="N217" s="17">
        <v>0.52792500188871705</v>
      </c>
      <c r="O217" s="17">
        <v>0.35450763514377998</v>
      </c>
      <c r="P217" s="17">
        <v>0.14930666328461101</v>
      </c>
      <c r="Q217" s="17">
        <v>0.40030410306365799</v>
      </c>
      <c r="R217" s="17"/>
      <c r="S217" s="17">
        <v>0.41038261965339401</v>
      </c>
      <c r="T217" s="17">
        <v>0.42116197851756398</v>
      </c>
      <c r="U217" s="17">
        <v>0.373198708921466</v>
      </c>
      <c r="V217" s="17">
        <v>0.44151625082093898</v>
      </c>
      <c r="W217" s="17"/>
      <c r="X217" s="17">
        <v>0.40905189272061598</v>
      </c>
      <c r="Y217" s="17">
        <v>0.2585774034726</v>
      </c>
      <c r="Z217" s="17">
        <v>0.47038051002729597</v>
      </c>
      <c r="AA217" s="17"/>
      <c r="AB217" s="17">
        <v>0.34472862800821902</v>
      </c>
      <c r="AC217" s="17">
        <v>0.48557682046230799</v>
      </c>
      <c r="AD217" s="17"/>
      <c r="AE217" s="17">
        <v>0.33696240758691098</v>
      </c>
      <c r="AF217" s="17">
        <v>0.41109738497857901</v>
      </c>
      <c r="AG217" s="17"/>
      <c r="AH217" s="17">
        <v>0.39322939013632802</v>
      </c>
      <c r="AI217" s="17">
        <v>0.48761629364716602</v>
      </c>
      <c r="AJ217" s="17"/>
      <c r="AK217" s="17">
        <v>0.36392901498861502</v>
      </c>
      <c r="AL217" s="17">
        <v>0.29295236978995898</v>
      </c>
      <c r="AM217" s="17">
        <v>0.449660590727401</v>
      </c>
      <c r="AN217" s="17">
        <v>0.36295091707701999</v>
      </c>
      <c r="AO217" s="17">
        <v>0.69864828709051896</v>
      </c>
      <c r="AP217" s="17"/>
      <c r="AQ217" s="17">
        <v>0.468261012640246</v>
      </c>
      <c r="AR217" s="17">
        <v>0.37664731983258398</v>
      </c>
      <c r="AS217" s="17"/>
      <c r="AT217" s="17">
        <v>0.39879937386133302</v>
      </c>
      <c r="AU217" s="17">
        <v>0.396900983849655</v>
      </c>
      <c r="AV217" s="17"/>
      <c r="AW217" s="17">
        <v>0.216525258762576</v>
      </c>
      <c r="AX217" s="17">
        <v>0.41750209009772699</v>
      </c>
      <c r="AY217" s="17">
        <v>0.26657222165143502</v>
      </c>
      <c r="AZ217" s="17">
        <v>0.63215803975631302</v>
      </c>
      <c r="BA217" s="17">
        <v>0.37596360546415603</v>
      </c>
      <c r="BB217" s="17"/>
      <c r="BC217" s="17">
        <v>0.31536868931241302</v>
      </c>
      <c r="BD217" s="17"/>
      <c r="BE217" s="17">
        <v>0.48457877756343698</v>
      </c>
      <c r="BF217" s="17">
        <v>0.13770334500913101</v>
      </c>
      <c r="BG217" s="17">
        <v>0.51157747684665</v>
      </c>
      <c r="BH217" s="17">
        <v>0.36807014385530201</v>
      </c>
      <c r="BI217" s="17"/>
      <c r="BJ217" s="17">
        <v>0.40235357609442701</v>
      </c>
      <c r="BK217" s="17"/>
      <c r="BL217" s="17">
        <v>0.423022735126514</v>
      </c>
      <c r="BM217" s="17"/>
      <c r="BN217" s="17">
        <v>0.41453344801799602</v>
      </c>
      <c r="BO217" s="17"/>
      <c r="BP217" s="17">
        <v>0.40826075025402597</v>
      </c>
      <c r="BQ217" s="17">
        <v>0.357179976103424</v>
      </c>
    </row>
    <row r="218" spans="2:69" x14ac:dyDescent="0.35">
      <c r="B218" t="s">
        <v>140</v>
      </c>
      <c r="C218" s="17">
        <v>0.185361342481727</v>
      </c>
      <c r="D218" s="17">
        <v>0.133930337496733</v>
      </c>
      <c r="E218" s="17">
        <v>0.23455799977084399</v>
      </c>
      <c r="F218" s="17"/>
      <c r="G218" s="17">
        <v>0.14016479165687401</v>
      </c>
      <c r="H218" s="17">
        <v>0.221170264765471</v>
      </c>
      <c r="I218" s="17">
        <v>0.19746518821280801</v>
      </c>
      <c r="J218" s="17">
        <v>0.24625091158972401</v>
      </c>
      <c r="K218" s="17">
        <v>0.12751838827242101</v>
      </c>
      <c r="L218" s="17"/>
      <c r="M218" s="17">
        <v>0.219122828544034</v>
      </c>
      <c r="N218" s="17">
        <v>0.171605749652297</v>
      </c>
      <c r="O218" s="17">
        <v>0.14226255082979</v>
      </c>
      <c r="P218" s="17">
        <v>0.35257960497107699</v>
      </c>
      <c r="Q218" s="17">
        <v>0.14653347753907001</v>
      </c>
      <c r="R218" s="17"/>
      <c r="S218" s="17">
        <v>0.20126902439623701</v>
      </c>
      <c r="T218" s="17">
        <v>0.20041365596246499</v>
      </c>
      <c r="U218" s="17">
        <v>0.20645136446631401</v>
      </c>
      <c r="V218" s="17">
        <v>9.4589580249779301E-2</v>
      </c>
      <c r="W218" s="17"/>
      <c r="X218" s="17">
        <v>0.17043567333194001</v>
      </c>
      <c r="Y218" s="17">
        <v>0.328219073475708</v>
      </c>
      <c r="Z218" s="17">
        <v>0.127879552391505</v>
      </c>
      <c r="AA218" s="17"/>
      <c r="AB218" s="17">
        <v>0.240104038894324</v>
      </c>
      <c r="AC218" s="17">
        <v>9.3548366200555899E-2</v>
      </c>
      <c r="AD218" s="17"/>
      <c r="AE218" s="17">
        <v>0.18080593760605901</v>
      </c>
      <c r="AF218" s="17">
        <v>0.186399371771094</v>
      </c>
      <c r="AG218" s="17"/>
      <c r="AH218" s="17">
        <v>0.17039979892968601</v>
      </c>
      <c r="AI218" s="17">
        <v>0.26759048882404302</v>
      </c>
      <c r="AJ218" s="17"/>
      <c r="AK218" s="17">
        <v>0.29511886673297399</v>
      </c>
      <c r="AL218" s="17">
        <v>0.162436211386187</v>
      </c>
      <c r="AM218" s="17">
        <v>0.16443857892736499</v>
      </c>
      <c r="AN218" s="17">
        <v>0.25229706750158798</v>
      </c>
      <c r="AO218" s="17">
        <v>0.10154486443593801</v>
      </c>
      <c r="AP218" s="17"/>
      <c r="AQ218" s="17">
        <v>0.15992424413120199</v>
      </c>
      <c r="AR218" s="17">
        <v>0.192782875599988</v>
      </c>
      <c r="AS218" s="17"/>
      <c r="AT218" s="17">
        <v>0.19472415480376401</v>
      </c>
      <c r="AU218" s="17">
        <v>0.18342751500884999</v>
      </c>
      <c r="AV218" s="17"/>
      <c r="AW218" s="17">
        <v>0.34639834206556003</v>
      </c>
      <c r="AX218" s="17">
        <v>0.25625799619427098</v>
      </c>
      <c r="AY218" s="17">
        <v>5.6607321436652397E-2</v>
      </c>
      <c r="AZ218" s="17">
        <v>0.11897802328643201</v>
      </c>
      <c r="BA218" s="17">
        <v>0.29364368321046103</v>
      </c>
      <c r="BB218" s="17"/>
      <c r="BC218" s="17">
        <v>0.245148780183363</v>
      </c>
      <c r="BD218" s="17"/>
      <c r="BE218" s="17">
        <v>0.16298230580679501</v>
      </c>
      <c r="BF218" s="17">
        <v>5.8346665885028501E-2</v>
      </c>
      <c r="BG218" s="17">
        <v>0.187104213052881</v>
      </c>
      <c r="BH218" s="17">
        <v>0.33278786074827299</v>
      </c>
      <c r="BI218" s="17"/>
      <c r="BJ218" s="17">
        <v>0.173167849359286</v>
      </c>
      <c r="BK218" s="17"/>
      <c r="BL218" s="17">
        <v>0.14488097180168999</v>
      </c>
      <c r="BM218" s="17"/>
      <c r="BN218" s="17">
        <v>0.188754899904468</v>
      </c>
      <c r="BO218" s="17"/>
      <c r="BP218" s="17">
        <v>0.193667589903012</v>
      </c>
      <c r="BQ218" s="17">
        <v>0.17371990908257201</v>
      </c>
    </row>
    <row r="219" spans="2:69" x14ac:dyDescent="0.35">
      <c r="B219" t="s">
        <v>141</v>
      </c>
      <c r="C219" s="17">
        <v>5.56550876894083E-2</v>
      </c>
      <c r="D219" s="17">
        <v>4.8487654351655203E-2</v>
      </c>
      <c r="E219" s="17">
        <v>6.2511141963730199E-2</v>
      </c>
      <c r="F219" s="17"/>
      <c r="G219" s="17">
        <v>5.9842250983112501E-2</v>
      </c>
      <c r="H219" s="17">
        <v>0.102783513787366</v>
      </c>
      <c r="I219" s="17">
        <v>5.0160504120074403E-2</v>
      </c>
      <c r="J219" s="17">
        <v>0</v>
      </c>
      <c r="K219" s="17">
        <v>3.2892355664629801E-2</v>
      </c>
      <c r="L219" s="17"/>
      <c r="M219" s="17">
        <v>4.2735355699845802E-2</v>
      </c>
      <c r="N219" s="17">
        <v>3.4593533122126298E-2</v>
      </c>
      <c r="O219" s="17">
        <v>5.6590392873400702E-2</v>
      </c>
      <c r="P219" s="17">
        <v>7.6954649825002497E-2</v>
      </c>
      <c r="Q219" s="17">
        <v>8.4493722260899004E-2</v>
      </c>
      <c r="R219" s="17"/>
      <c r="S219" s="17">
        <v>8.1645020861946804E-2</v>
      </c>
      <c r="T219" s="17">
        <v>6.5903761606720401E-2</v>
      </c>
      <c r="U219" s="17">
        <v>5.3861949593731299E-2</v>
      </c>
      <c r="V219" s="17">
        <v>3.0930715966374998E-2</v>
      </c>
      <c r="W219" s="17"/>
      <c r="X219" s="17">
        <v>5.6753783529187501E-2</v>
      </c>
      <c r="Y219" s="17">
        <v>0.102291494210569</v>
      </c>
      <c r="Z219" s="17">
        <v>0</v>
      </c>
      <c r="AA219" s="17"/>
      <c r="AB219" s="17">
        <v>6.8730252403643402E-2</v>
      </c>
      <c r="AC219" s="17">
        <v>3.3725773526063298E-2</v>
      </c>
      <c r="AD219" s="17"/>
      <c r="AE219" s="17">
        <v>0.11658106015959301</v>
      </c>
      <c r="AF219" s="17">
        <v>4.1772031049359698E-2</v>
      </c>
      <c r="AG219" s="17"/>
      <c r="AH219" s="17">
        <v>6.4574347173460597E-2</v>
      </c>
      <c r="AI219" s="17">
        <v>4.7979403717108099E-2</v>
      </c>
      <c r="AJ219" s="17"/>
      <c r="AK219" s="17">
        <v>3.5580897194567203E-2</v>
      </c>
      <c r="AL219" s="17">
        <v>6.0441200994270403E-2</v>
      </c>
      <c r="AM219" s="17">
        <v>6.49642675405563E-2</v>
      </c>
      <c r="AN219" s="17">
        <v>4.3635346649675298E-2</v>
      </c>
      <c r="AO219" s="17">
        <v>4.68995535623353E-2</v>
      </c>
      <c r="AP219" s="17"/>
      <c r="AQ219" s="17">
        <v>0.105635480147063</v>
      </c>
      <c r="AR219" s="17">
        <v>4.1072797965292202E-2</v>
      </c>
      <c r="AS219" s="17"/>
      <c r="AT219" s="17">
        <v>8.4013411161596399E-2</v>
      </c>
      <c r="AU219" s="17">
        <v>4.2813548231287898E-2</v>
      </c>
      <c r="AV219" s="17"/>
      <c r="AW219" s="17">
        <v>0.12050433455899499</v>
      </c>
      <c r="AX219" s="17">
        <v>7.5264907311537593E-2</v>
      </c>
      <c r="AY219" s="17">
        <v>0</v>
      </c>
      <c r="AZ219" s="17">
        <v>5.8231517112776403E-2</v>
      </c>
      <c r="BA219" s="17">
        <v>0</v>
      </c>
      <c r="BB219" s="17"/>
      <c r="BC219" s="17">
        <v>3.5136891391974102E-2</v>
      </c>
      <c r="BD219" s="17"/>
      <c r="BE219" s="17">
        <v>6.6750231496166296E-2</v>
      </c>
      <c r="BF219" s="17">
        <v>0</v>
      </c>
      <c r="BG219" s="17">
        <v>5.5875716744301501E-2</v>
      </c>
      <c r="BH219" s="17">
        <v>2.2967428439698099E-2</v>
      </c>
      <c r="BI219" s="17"/>
      <c r="BJ219" s="17">
        <v>6.3729168722437501E-2</v>
      </c>
      <c r="BK219" s="17"/>
      <c r="BL219" s="17">
        <v>4.7142683542671003E-2</v>
      </c>
      <c r="BM219" s="17"/>
      <c r="BN219" s="17">
        <v>1.2288516672347099E-2</v>
      </c>
      <c r="BO219" s="17"/>
      <c r="BP219" s="17">
        <v>3.7979334065795303E-2</v>
      </c>
      <c r="BQ219" s="17">
        <v>2.3714962828869202E-2</v>
      </c>
    </row>
    <row r="220" spans="2:69" x14ac:dyDescent="0.35"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</row>
    <row r="221" spans="2:69" x14ac:dyDescent="0.35">
      <c r="B221" s="6" t="s">
        <v>162</v>
      </c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</row>
    <row r="222" spans="2:69" x14ac:dyDescent="0.35">
      <c r="B222" s="24" t="s">
        <v>143</v>
      </c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</row>
    <row r="223" spans="2:69" x14ac:dyDescent="0.35">
      <c r="B223" t="s">
        <v>137</v>
      </c>
      <c r="C223" s="17">
        <v>8.9808648919729006E-2</v>
      </c>
      <c r="D223" s="17">
        <v>7.4723092394412993E-2</v>
      </c>
      <c r="E223" s="17">
        <v>0.102114262481246</v>
      </c>
      <c r="F223" s="17"/>
      <c r="G223" s="17">
        <v>9.1629763294077807E-2</v>
      </c>
      <c r="H223" s="17">
        <v>0.15265113011204201</v>
      </c>
      <c r="I223" s="17">
        <v>6.3388380888637602E-2</v>
      </c>
      <c r="J223" s="17">
        <v>2.5741461903223399E-2</v>
      </c>
      <c r="K223" s="17">
        <v>7.6130615930747103E-2</v>
      </c>
      <c r="L223" s="17"/>
      <c r="M223" s="17">
        <v>7.1263882580277896E-2</v>
      </c>
      <c r="N223" s="17">
        <v>8.1952047423357197E-2</v>
      </c>
      <c r="O223" s="17">
        <v>9.5449826656644601E-2</v>
      </c>
      <c r="P223" s="17">
        <v>0.106374111004749</v>
      </c>
      <c r="Q223" s="17">
        <v>0.10001308134447801</v>
      </c>
      <c r="R223" s="17"/>
      <c r="S223" s="17">
        <v>0.15311406083887699</v>
      </c>
      <c r="T223" s="17">
        <v>8.0392597391259701E-2</v>
      </c>
      <c r="U223" s="17">
        <v>7.2024059994867204E-2</v>
      </c>
      <c r="V223" s="17">
        <v>4.21222919132496E-2</v>
      </c>
      <c r="W223" s="17"/>
      <c r="X223" s="17">
        <v>0.102278528327269</v>
      </c>
      <c r="Y223" s="17">
        <v>3.5044126906143003E-2</v>
      </c>
      <c r="Z223" s="17">
        <v>7.6412287873372106E-2</v>
      </c>
      <c r="AA223" s="17"/>
      <c r="AB223" s="17">
        <v>0.10708087772135599</v>
      </c>
      <c r="AC223" s="17">
        <v>5.78832535250976E-2</v>
      </c>
      <c r="AD223" s="17"/>
      <c r="AE223" s="17">
        <v>0.136122114644953</v>
      </c>
      <c r="AF223" s="17">
        <v>8.1276872787367796E-2</v>
      </c>
      <c r="AG223" s="17"/>
      <c r="AH223" s="17">
        <v>0.102338693397848</v>
      </c>
      <c r="AI223" s="17">
        <v>4.5556135949565299E-2</v>
      </c>
      <c r="AJ223" s="17"/>
      <c r="AK223" s="17">
        <v>8.7972007612389894E-2</v>
      </c>
      <c r="AL223" s="17">
        <v>0.110829674309115</v>
      </c>
      <c r="AM223" s="17">
        <v>7.0482029651200401E-2</v>
      </c>
      <c r="AN223" s="17">
        <v>0.11243103210746599</v>
      </c>
      <c r="AO223" s="17">
        <v>6.2686807769441702E-2</v>
      </c>
      <c r="AP223" s="17"/>
      <c r="AQ223" s="17">
        <v>4.28981622075294E-2</v>
      </c>
      <c r="AR223" s="17">
        <v>0.10295503426596</v>
      </c>
      <c r="AS223" s="17"/>
      <c r="AT223" s="17">
        <v>6.1115553947281E-2</v>
      </c>
      <c r="AU223" s="17">
        <v>0.107096349286206</v>
      </c>
      <c r="AV223" s="17"/>
      <c r="AW223" s="17">
        <v>0.13549487316493899</v>
      </c>
      <c r="AX223" s="17">
        <v>0.14407622282831001</v>
      </c>
      <c r="AY223" s="17">
        <v>4.7586407429765498E-2</v>
      </c>
      <c r="AZ223" s="17">
        <v>8.5913710810604102E-2</v>
      </c>
      <c r="BA223" s="17">
        <v>0</v>
      </c>
      <c r="BB223" s="17"/>
      <c r="BC223" s="17">
        <v>0.14278041621836099</v>
      </c>
      <c r="BD223" s="17"/>
      <c r="BE223" s="17">
        <v>0.15304677750933501</v>
      </c>
      <c r="BF223" s="17">
        <v>0</v>
      </c>
      <c r="BG223" s="17">
        <v>6.4057330761446901E-2</v>
      </c>
      <c r="BH223" s="17">
        <v>0.12392090370412399</v>
      </c>
      <c r="BI223" s="17"/>
      <c r="BJ223" s="17">
        <v>9.56317314478832E-2</v>
      </c>
      <c r="BK223" s="17"/>
      <c r="BL223" s="17">
        <v>8.5351488671068496E-2</v>
      </c>
      <c r="BM223" s="17"/>
      <c r="BN223" s="17">
        <v>0.10287360376435099</v>
      </c>
      <c r="BO223" s="17"/>
      <c r="BP223" s="17">
        <v>9.6750460319674006E-2</v>
      </c>
      <c r="BQ223" s="17">
        <v>6.2626328196068295E-2</v>
      </c>
    </row>
    <row r="224" spans="2:69" x14ac:dyDescent="0.35">
      <c r="B224" t="s">
        <v>138</v>
      </c>
      <c r="C224" s="17">
        <v>0.409258464037347</v>
      </c>
      <c r="D224" s="17">
        <v>0.42407504417552</v>
      </c>
      <c r="E224" s="17">
        <v>0.39717226031144298</v>
      </c>
      <c r="F224" s="17"/>
      <c r="G224" s="17">
        <v>0.32474012100644301</v>
      </c>
      <c r="H224" s="17">
        <v>0.25330735009106398</v>
      </c>
      <c r="I224" s="17">
        <v>0.46160957120010998</v>
      </c>
      <c r="J224" s="17">
        <v>0.55940155832190697</v>
      </c>
      <c r="K224" s="17">
        <v>0.65248001757247898</v>
      </c>
      <c r="L224" s="17"/>
      <c r="M224" s="17">
        <v>0.44185943669709499</v>
      </c>
      <c r="N224" s="17">
        <v>0.38820985450644702</v>
      </c>
      <c r="O224" s="17">
        <v>0.441641704656761</v>
      </c>
      <c r="P224" s="17">
        <v>0.46233222060984902</v>
      </c>
      <c r="Q224" s="17">
        <v>0.35039025067062302</v>
      </c>
      <c r="R224" s="17"/>
      <c r="S224" s="17">
        <v>0.414269615346672</v>
      </c>
      <c r="T224" s="17">
        <v>0.44118602997954998</v>
      </c>
      <c r="U224" s="17">
        <v>0.37884643971665899</v>
      </c>
      <c r="V224" s="17">
        <v>0.37578287484260098</v>
      </c>
      <c r="W224" s="17"/>
      <c r="X224" s="17">
        <v>0.41867252127754701</v>
      </c>
      <c r="Y224" s="17">
        <v>0.36790012515479897</v>
      </c>
      <c r="Z224" s="17">
        <v>0.39916201229416698</v>
      </c>
      <c r="AA224" s="17"/>
      <c r="AB224" s="17">
        <v>0.39432485724038502</v>
      </c>
      <c r="AC224" s="17">
        <v>0.436861230717699</v>
      </c>
      <c r="AD224" s="17"/>
      <c r="AE224" s="17">
        <v>0.42344455183961399</v>
      </c>
      <c r="AF224" s="17">
        <v>0.406645130670307</v>
      </c>
      <c r="AG224" s="17"/>
      <c r="AH224" s="17">
        <v>0.41107093310550702</v>
      </c>
      <c r="AI224" s="17">
        <v>0.28379317587776798</v>
      </c>
      <c r="AJ224" s="17"/>
      <c r="AK224" s="17">
        <v>0.31640293420583099</v>
      </c>
      <c r="AL224" s="17">
        <v>0.40328844725488699</v>
      </c>
      <c r="AM224" s="17">
        <v>0.39653820593183697</v>
      </c>
      <c r="AN224" s="17">
        <v>0.459898628728171</v>
      </c>
      <c r="AO224" s="17">
        <v>0.56612060254185603</v>
      </c>
      <c r="AP224" s="17"/>
      <c r="AQ224" s="17">
        <v>0.34478244537206398</v>
      </c>
      <c r="AR224" s="17">
        <v>0.427327485409153</v>
      </c>
      <c r="AS224" s="17"/>
      <c r="AT224" s="17">
        <v>0.373931553603083</v>
      </c>
      <c r="AU224" s="17">
        <v>0.42928718595878801</v>
      </c>
      <c r="AV224" s="17"/>
      <c r="AW224" s="17">
        <v>0.36114160334881901</v>
      </c>
      <c r="AX224" s="17">
        <v>0.56517249717379303</v>
      </c>
      <c r="AY224" s="17">
        <v>0.19089473625296699</v>
      </c>
      <c r="AZ224" s="17">
        <v>0.32689618683105598</v>
      </c>
      <c r="BA224" s="17">
        <v>0.343808818751695</v>
      </c>
      <c r="BB224" s="17"/>
      <c r="BC224" s="17">
        <v>0.45610128455936499</v>
      </c>
      <c r="BD224" s="17"/>
      <c r="BE224" s="17">
        <v>0.61285446629819296</v>
      </c>
      <c r="BF224" s="17">
        <v>0.18890331160294799</v>
      </c>
      <c r="BG224" s="17">
        <v>0.37921569715645898</v>
      </c>
      <c r="BH224" s="17">
        <v>0.38693334320778899</v>
      </c>
      <c r="BI224" s="17"/>
      <c r="BJ224" s="17">
        <v>0.41839804306499401</v>
      </c>
      <c r="BK224" s="17"/>
      <c r="BL224" s="17">
        <v>0.37473533988830598</v>
      </c>
      <c r="BM224" s="17"/>
      <c r="BN224" s="17">
        <v>0.49996469413123801</v>
      </c>
      <c r="BO224" s="17"/>
      <c r="BP224" s="17">
        <v>0.40980757916934402</v>
      </c>
      <c r="BQ224" s="17">
        <v>0.41905519617273501</v>
      </c>
    </row>
    <row r="225" spans="2:69" x14ac:dyDescent="0.35">
      <c r="B225" t="s">
        <v>139</v>
      </c>
      <c r="C225" s="17">
        <v>0.26081810477945899</v>
      </c>
      <c r="D225" s="17">
        <v>0.24510664045623801</v>
      </c>
      <c r="E225" s="17">
        <v>0.27363428482045798</v>
      </c>
      <c r="F225" s="17"/>
      <c r="G225" s="17">
        <v>0.31229080712651103</v>
      </c>
      <c r="H225" s="17">
        <v>0.31152115262737901</v>
      </c>
      <c r="I225" s="17">
        <v>0.224171170950206</v>
      </c>
      <c r="J225" s="17">
        <v>0.247654113598021</v>
      </c>
      <c r="K225" s="17">
        <v>0.122142951663292</v>
      </c>
      <c r="L225" s="17"/>
      <c r="M225" s="17">
        <v>0.21135457394559501</v>
      </c>
      <c r="N225" s="17">
        <v>0.319060808864645</v>
      </c>
      <c r="O225" s="17">
        <v>0.27410675958085401</v>
      </c>
      <c r="P225" s="17">
        <v>0.208367861469269</v>
      </c>
      <c r="Q225" s="17">
        <v>0.194456706878747</v>
      </c>
      <c r="R225" s="17"/>
      <c r="S225" s="17">
        <v>0.269837702203438</v>
      </c>
      <c r="T225" s="17">
        <v>0.19682443928465199</v>
      </c>
      <c r="U225" s="17">
        <v>0.22541859947149501</v>
      </c>
      <c r="V225" s="17">
        <v>0.31673132396826598</v>
      </c>
      <c r="W225" s="17"/>
      <c r="X225" s="17">
        <v>0.27617015586815802</v>
      </c>
      <c r="Y225" s="17">
        <v>0.20307376757913001</v>
      </c>
      <c r="Z225" s="17">
        <v>0.232712447818339</v>
      </c>
      <c r="AA225" s="17"/>
      <c r="AB225" s="17">
        <v>0.290507906584963</v>
      </c>
      <c r="AC225" s="17">
        <v>0.20594049328442701</v>
      </c>
      <c r="AD225" s="17"/>
      <c r="AE225" s="17">
        <v>0.33367950550338998</v>
      </c>
      <c r="AF225" s="17">
        <v>0.24739571995179299</v>
      </c>
      <c r="AG225" s="17"/>
      <c r="AH225" s="17">
        <v>0.26108838953064201</v>
      </c>
      <c r="AI225" s="17">
        <v>0.29694774417337</v>
      </c>
      <c r="AJ225" s="17"/>
      <c r="AK225" s="17">
        <v>0.32762503904623402</v>
      </c>
      <c r="AL225" s="17">
        <v>0.256729596229052</v>
      </c>
      <c r="AM225" s="17">
        <v>0.242201087608333</v>
      </c>
      <c r="AN225" s="17">
        <v>0.21102242053167999</v>
      </c>
      <c r="AO225" s="17">
        <v>0.326934737510715</v>
      </c>
      <c r="AP225" s="17"/>
      <c r="AQ225" s="17">
        <v>0.37117791842280401</v>
      </c>
      <c r="AR225" s="17">
        <v>0.229890422323409</v>
      </c>
      <c r="AS225" s="17"/>
      <c r="AT225" s="17">
        <v>0.37068110880203903</v>
      </c>
      <c r="AU225" s="17">
        <v>0.210772131995626</v>
      </c>
      <c r="AV225" s="17"/>
      <c r="AW225" s="17">
        <v>0.22282924244817101</v>
      </c>
      <c r="AX225" s="17">
        <v>0.14584989885320901</v>
      </c>
      <c r="AY225" s="17">
        <v>0.455617550418697</v>
      </c>
      <c r="AZ225" s="17">
        <v>0.35488994419992298</v>
      </c>
      <c r="BA225" s="17">
        <v>0.40147413594961201</v>
      </c>
      <c r="BB225" s="17"/>
      <c r="BC225" s="17">
        <v>0.237209273216021</v>
      </c>
      <c r="BD225" s="17"/>
      <c r="BE225" s="17">
        <v>8.98575308785345E-2</v>
      </c>
      <c r="BF225" s="17">
        <v>0.44496469275957301</v>
      </c>
      <c r="BG225" s="17">
        <v>0.36155088039828498</v>
      </c>
      <c r="BH225" s="17">
        <v>0.31102193149552598</v>
      </c>
      <c r="BI225" s="17"/>
      <c r="BJ225" s="17">
        <v>0.25843762453853297</v>
      </c>
      <c r="BK225" s="17"/>
      <c r="BL225" s="17">
        <v>0.26348267123735603</v>
      </c>
      <c r="BM225" s="17"/>
      <c r="BN225" s="17">
        <v>0.20703067394657701</v>
      </c>
      <c r="BO225" s="17"/>
      <c r="BP225" s="17">
        <v>0.24079094396434</v>
      </c>
      <c r="BQ225" s="17">
        <v>0.38539739821729702</v>
      </c>
    </row>
    <row r="226" spans="2:69" x14ac:dyDescent="0.35">
      <c r="B226" t="s">
        <v>140</v>
      </c>
      <c r="C226" s="17">
        <v>9.3181883791652695E-2</v>
      </c>
      <c r="D226" s="17">
        <v>0.14560358621443201</v>
      </c>
      <c r="E226" s="17">
        <v>5.0420371402698401E-2</v>
      </c>
      <c r="F226" s="17"/>
      <c r="G226" s="17">
        <v>9.22640514959088E-2</v>
      </c>
      <c r="H226" s="17">
        <v>0.12989268408142199</v>
      </c>
      <c r="I226" s="17">
        <v>6.16149879504563E-2</v>
      </c>
      <c r="J226" s="17">
        <v>5.5734288725615998E-2</v>
      </c>
      <c r="K226" s="17">
        <v>0.117740610357238</v>
      </c>
      <c r="L226" s="17"/>
      <c r="M226" s="17">
        <v>7.8067564367260298E-2</v>
      </c>
      <c r="N226" s="17">
        <v>7.5534956957009597E-2</v>
      </c>
      <c r="O226" s="17">
        <v>0.10854478261426601</v>
      </c>
      <c r="P226" s="17">
        <v>9.1533472794108395E-2</v>
      </c>
      <c r="Q226" s="17">
        <v>0.13287609854108001</v>
      </c>
      <c r="R226" s="17"/>
      <c r="S226" s="17">
        <v>4.3340259032608797E-2</v>
      </c>
      <c r="T226" s="17">
        <v>4.1566827551021798E-2</v>
      </c>
      <c r="U226" s="17">
        <v>0.19989796185924</v>
      </c>
      <c r="V226" s="17">
        <v>0.123614279940577</v>
      </c>
      <c r="W226" s="17"/>
      <c r="X226" s="17">
        <v>6.2094991604371201E-2</v>
      </c>
      <c r="Y226" s="17">
        <v>0.15530580753478099</v>
      </c>
      <c r="Z226" s="17">
        <v>0.21585634422951999</v>
      </c>
      <c r="AA226" s="17"/>
      <c r="AB226" s="17">
        <v>8.2591605049949293E-2</v>
      </c>
      <c r="AC226" s="17">
        <v>0.112756591841861</v>
      </c>
      <c r="AD226" s="17"/>
      <c r="AE226" s="17">
        <v>3.9418740961290798E-2</v>
      </c>
      <c r="AF226" s="17">
        <v>0.103086024879306</v>
      </c>
      <c r="AG226" s="17"/>
      <c r="AH226" s="17">
        <v>8.0937347987500796E-2</v>
      </c>
      <c r="AI226" s="17">
        <v>0.17557640412900699</v>
      </c>
      <c r="AJ226" s="17"/>
      <c r="AK226" s="17">
        <v>0.13150503835802399</v>
      </c>
      <c r="AL226" s="17">
        <v>9.3377264934905696E-2</v>
      </c>
      <c r="AM226" s="17">
        <v>0.106006993939828</v>
      </c>
      <c r="AN226" s="17">
        <v>7.3807687517273304E-2</v>
      </c>
      <c r="AO226" s="17">
        <v>0</v>
      </c>
      <c r="AP226" s="17"/>
      <c r="AQ226" s="17">
        <v>0.10967161240571099</v>
      </c>
      <c r="AR226" s="17">
        <v>8.8560735263709403E-2</v>
      </c>
      <c r="AS226" s="17"/>
      <c r="AT226" s="17">
        <v>8.2917000139694594E-2</v>
      </c>
      <c r="AU226" s="17">
        <v>8.8967289411468503E-2</v>
      </c>
      <c r="AV226" s="17"/>
      <c r="AW226" s="17">
        <v>0.10700741100952101</v>
      </c>
      <c r="AX226" s="17">
        <v>7.8008338118676097E-3</v>
      </c>
      <c r="AY226" s="17">
        <v>0.19819724340266601</v>
      </c>
      <c r="AZ226" s="17">
        <v>0.15884974632080801</v>
      </c>
      <c r="BA226" s="17">
        <v>0.11427185764239101</v>
      </c>
      <c r="BB226" s="17"/>
      <c r="BC226" s="17">
        <v>7.8161952168975105E-2</v>
      </c>
      <c r="BD226" s="17"/>
      <c r="BE226" s="17">
        <v>9.44435254907189E-3</v>
      </c>
      <c r="BF226" s="17">
        <v>0.283770858084055</v>
      </c>
      <c r="BG226" s="17">
        <v>0.120322565017403</v>
      </c>
      <c r="BH226" s="17">
        <v>0.107776775620091</v>
      </c>
      <c r="BI226" s="17"/>
      <c r="BJ226" s="17">
        <v>7.6988267847371006E-2</v>
      </c>
      <c r="BK226" s="17"/>
      <c r="BL226" s="17">
        <v>8.3218978263675802E-2</v>
      </c>
      <c r="BM226" s="17"/>
      <c r="BN226" s="17">
        <v>0.116772517160976</v>
      </c>
      <c r="BO226" s="17"/>
      <c r="BP226" s="17">
        <v>9.6153739512245706E-2</v>
      </c>
      <c r="BQ226" s="17">
        <v>2.1380521084135001E-2</v>
      </c>
    </row>
    <row r="227" spans="2:69" x14ac:dyDescent="0.35">
      <c r="B227" t="s">
        <v>141</v>
      </c>
      <c r="C227" s="17">
        <v>0.14693289847181301</v>
      </c>
      <c r="D227" s="17">
        <v>0.11049163675939799</v>
      </c>
      <c r="E227" s="17">
        <v>0.176658820984155</v>
      </c>
      <c r="F227" s="17"/>
      <c r="G227" s="17">
        <v>0.17907525707705901</v>
      </c>
      <c r="H227" s="17">
        <v>0.15262768308809299</v>
      </c>
      <c r="I227" s="17">
        <v>0.18921588901059</v>
      </c>
      <c r="J227" s="17">
        <v>0.111468577451232</v>
      </c>
      <c r="K227" s="17">
        <v>3.1505804476244202E-2</v>
      </c>
      <c r="L227" s="17"/>
      <c r="M227" s="17">
        <v>0.19745454240977101</v>
      </c>
      <c r="N227" s="17">
        <v>0.13524233224854099</v>
      </c>
      <c r="O227" s="17">
        <v>8.0256926491474506E-2</v>
      </c>
      <c r="P227" s="17">
        <v>0.131392334122025</v>
      </c>
      <c r="Q227" s="17">
        <v>0.222263862565072</v>
      </c>
      <c r="R227" s="17"/>
      <c r="S227" s="17">
        <v>0.119438362578404</v>
      </c>
      <c r="T227" s="17">
        <v>0.240030105793517</v>
      </c>
      <c r="U227" s="17">
        <v>0.123812938957739</v>
      </c>
      <c r="V227" s="17">
        <v>0.14174922933530601</v>
      </c>
      <c r="W227" s="17"/>
      <c r="X227" s="17">
        <v>0.14078380292265499</v>
      </c>
      <c r="Y227" s="17">
        <v>0.238676172825148</v>
      </c>
      <c r="Z227" s="17">
        <v>7.5856907784602204E-2</v>
      </c>
      <c r="AA227" s="17"/>
      <c r="AB227" s="17">
        <v>0.12549475340334701</v>
      </c>
      <c r="AC227" s="17">
        <v>0.18655843063091601</v>
      </c>
      <c r="AD227" s="17"/>
      <c r="AE227" s="17">
        <v>6.7335087050752598E-2</v>
      </c>
      <c r="AF227" s="17">
        <v>0.16159625171122599</v>
      </c>
      <c r="AG227" s="17"/>
      <c r="AH227" s="17">
        <v>0.144564635978503</v>
      </c>
      <c r="AI227" s="17">
        <v>0.19812653987029</v>
      </c>
      <c r="AJ227" s="17"/>
      <c r="AK227" s="17">
        <v>0.13649498077752101</v>
      </c>
      <c r="AL227" s="17">
        <v>0.13577501727204</v>
      </c>
      <c r="AM227" s="17">
        <v>0.1847716828688</v>
      </c>
      <c r="AN227" s="17">
        <v>0.14284023111541</v>
      </c>
      <c r="AO227" s="17">
        <v>4.4257852177987E-2</v>
      </c>
      <c r="AP227" s="17"/>
      <c r="AQ227" s="17">
        <v>0.131469861591891</v>
      </c>
      <c r="AR227" s="17">
        <v>0.15126632273776899</v>
      </c>
      <c r="AS227" s="17"/>
      <c r="AT227" s="17">
        <v>0.111354783507902</v>
      </c>
      <c r="AU227" s="17">
        <v>0.16387704334791101</v>
      </c>
      <c r="AV227" s="17"/>
      <c r="AW227" s="17">
        <v>0.17352687002855</v>
      </c>
      <c r="AX227" s="17">
        <v>0.13710054733282001</v>
      </c>
      <c r="AY227" s="17">
        <v>0.107704062495904</v>
      </c>
      <c r="AZ227" s="17">
        <v>7.34504118376091E-2</v>
      </c>
      <c r="BA227" s="17">
        <v>0.14044518765630301</v>
      </c>
      <c r="BB227" s="17"/>
      <c r="BC227" s="17">
        <v>8.5747073837277199E-2</v>
      </c>
      <c r="BD227" s="17"/>
      <c r="BE227" s="17">
        <v>0.13479687276486499</v>
      </c>
      <c r="BF227" s="17">
        <v>8.23611375534236E-2</v>
      </c>
      <c r="BG227" s="17">
        <v>7.4853526666406003E-2</v>
      </c>
      <c r="BH227" s="17">
        <v>7.0347045972469699E-2</v>
      </c>
      <c r="BI227" s="17"/>
      <c r="BJ227" s="17">
        <v>0.15054433310121901</v>
      </c>
      <c r="BK227" s="17"/>
      <c r="BL227" s="17">
        <v>0.19321152193959401</v>
      </c>
      <c r="BM227" s="17"/>
      <c r="BN227" s="17">
        <v>7.3358510996858597E-2</v>
      </c>
      <c r="BO227" s="17"/>
      <c r="BP227" s="17">
        <v>0.156497277034396</v>
      </c>
      <c r="BQ227" s="17">
        <v>0.11154055632976501</v>
      </c>
    </row>
    <row r="228" spans="2:69" x14ac:dyDescent="0.35"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</row>
    <row r="229" spans="2:69" x14ac:dyDescent="0.35">
      <c r="B229" s="6" t="s">
        <v>163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</row>
    <row r="230" spans="2:69" x14ac:dyDescent="0.35">
      <c r="B230" s="24" t="s">
        <v>143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</row>
    <row r="231" spans="2:69" x14ac:dyDescent="0.35">
      <c r="B231" t="s">
        <v>137</v>
      </c>
      <c r="C231" s="17">
        <v>4.4403326143730798E-2</v>
      </c>
      <c r="D231" s="17">
        <v>7.2450537926060002E-2</v>
      </c>
      <c r="E231" s="17">
        <v>2.15246110567416E-2</v>
      </c>
      <c r="F231" s="17"/>
      <c r="G231" s="17">
        <v>1.6106194737335901E-2</v>
      </c>
      <c r="H231" s="17">
        <v>2.9094078792421599E-2</v>
      </c>
      <c r="I231" s="17">
        <v>3.71082933971928E-2</v>
      </c>
      <c r="J231" s="17">
        <v>2.5741461903223399E-2</v>
      </c>
      <c r="K231" s="17">
        <v>0.172469611761988</v>
      </c>
      <c r="L231" s="17"/>
      <c r="M231" s="17">
        <v>0</v>
      </c>
      <c r="N231" s="17">
        <v>4.5878706718813597E-2</v>
      </c>
      <c r="O231" s="17">
        <v>2.39523328692E-2</v>
      </c>
      <c r="P231" s="17">
        <v>9.2106756472330006E-2</v>
      </c>
      <c r="Q231" s="17">
        <v>4.6374437964797899E-2</v>
      </c>
      <c r="R231" s="17"/>
      <c r="S231" s="17">
        <v>6.0979287604626099E-2</v>
      </c>
      <c r="T231" s="17">
        <v>1.4961901252762101E-2</v>
      </c>
      <c r="U231" s="17">
        <v>0.17697186097361001</v>
      </c>
      <c r="V231" s="17">
        <v>0</v>
      </c>
      <c r="W231" s="17"/>
      <c r="X231" s="17">
        <v>4.0889133394030497E-2</v>
      </c>
      <c r="Y231" s="17">
        <v>0</v>
      </c>
      <c r="Z231" s="17">
        <v>0.11997933392643199</v>
      </c>
      <c r="AA231" s="17"/>
      <c r="AB231" s="17">
        <v>3.5856527420441903E-2</v>
      </c>
      <c r="AC231" s="17">
        <v>6.0200935805642598E-2</v>
      </c>
      <c r="AD231" s="17"/>
      <c r="AE231" s="17">
        <v>9.2861334929917994E-2</v>
      </c>
      <c r="AF231" s="17">
        <v>3.5476486480367601E-2</v>
      </c>
      <c r="AG231" s="17"/>
      <c r="AH231" s="17">
        <v>2.08512141164197E-2</v>
      </c>
      <c r="AI231" s="17">
        <v>4.5556135949565299E-2</v>
      </c>
      <c r="AJ231" s="17"/>
      <c r="AK231" s="17">
        <v>0.17221119589567499</v>
      </c>
      <c r="AL231" s="17">
        <v>1.5200101412925E-2</v>
      </c>
      <c r="AM231" s="17">
        <v>2.2296614782374002E-2</v>
      </c>
      <c r="AN231" s="17">
        <v>5.3951204724666302E-2</v>
      </c>
      <c r="AO231" s="17">
        <v>0</v>
      </c>
      <c r="AP231" s="17"/>
      <c r="AQ231" s="17">
        <v>0</v>
      </c>
      <c r="AR231" s="17">
        <v>5.68470946281888E-2</v>
      </c>
      <c r="AS231" s="17"/>
      <c r="AT231" s="17">
        <v>1.37037809905687E-2</v>
      </c>
      <c r="AU231" s="17">
        <v>6.0054859608655101E-2</v>
      </c>
      <c r="AV231" s="17"/>
      <c r="AW231" s="17">
        <v>5.9712241679764098E-2</v>
      </c>
      <c r="AX231" s="17">
        <v>2.9652934479168998E-2</v>
      </c>
      <c r="AY231" s="17">
        <v>1.8558421167559E-2</v>
      </c>
      <c r="AZ231" s="17">
        <v>3.0705072845928098E-2</v>
      </c>
      <c r="BA231" s="17">
        <v>0.109051219358268</v>
      </c>
      <c r="BB231" s="17"/>
      <c r="BC231" s="17">
        <v>0.10270664400809899</v>
      </c>
      <c r="BD231" s="17"/>
      <c r="BE231" s="17">
        <v>2.28495913610887E-2</v>
      </c>
      <c r="BF231" s="17">
        <v>0</v>
      </c>
      <c r="BG231" s="17">
        <v>0</v>
      </c>
      <c r="BH231" s="17">
        <v>0.10489047767600899</v>
      </c>
      <c r="BI231" s="17"/>
      <c r="BJ231" s="17">
        <v>4.96848936622079E-2</v>
      </c>
      <c r="BK231" s="17"/>
      <c r="BL231" s="17">
        <v>1.5091950650442E-2</v>
      </c>
      <c r="BM231" s="17"/>
      <c r="BN231" s="17">
        <v>1.82105040696748E-2</v>
      </c>
      <c r="BO231" s="17"/>
      <c r="BP231" s="17">
        <v>4.9126875718637601E-2</v>
      </c>
      <c r="BQ231" s="17">
        <v>2.4423902488453501E-2</v>
      </c>
    </row>
    <row r="232" spans="2:69" x14ac:dyDescent="0.35">
      <c r="B232" t="s">
        <v>138</v>
      </c>
      <c r="C232" s="17">
        <v>0.14578900675980599</v>
      </c>
      <c r="D232" s="17">
        <v>0.12370245520614701</v>
      </c>
      <c r="E232" s="17">
        <v>0.16380548284206001</v>
      </c>
      <c r="F232" s="17"/>
      <c r="G232" s="17">
        <v>0.120038316509157</v>
      </c>
      <c r="H232" s="17">
        <v>8.4608017965984897E-2</v>
      </c>
      <c r="I232" s="17">
        <v>0.142228643362972</v>
      </c>
      <c r="J232" s="17">
        <v>0.188063340143061</v>
      </c>
      <c r="K232" s="17">
        <v>0.28613566622500303</v>
      </c>
      <c r="L232" s="17"/>
      <c r="M232" s="17">
        <v>0.14779025008885699</v>
      </c>
      <c r="N232" s="17">
        <v>0.10084872713656599</v>
      </c>
      <c r="O232" s="17">
        <v>0.18326563664687701</v>
      </c>
      <c r="P232" s="17">
        <v>0.19905696964392999</v>
      </c>
      <c r="Q232" s="17">
        <v>0.161678745249828</v>
      </c>
      <c r="R232" s="17"/>
      <c r="S232" s="17">
        <v>0.24023108226493001</v>
      </c>
      <c r="T232" s="17">
        <v>5.2948343288060799E-2</v>
      </c>
      <c r="U232" s="17">
        <v>7.0482543192503494E-2</v>
      </c>
      <c r="V232" s="17">
        <v>0.13365547434271199</v>
      </c>
      <c r="W232" s="17"/>
      <c r="X232" s="17">
        <v>0.15715292472669601</v>
      </c>
      <c r="Y232" s="17">
        <v>0.14508129562845201</v>
      </c>
      <c r="Z232" s="17">
        <v>7.4543916097852103E-2</v>
      </c>
      <c r="AA232" s="17"/>
      <c r="AB232" s="17">
        <v>0.15914953275938701</v>
      </c>
      <c r="AC232" s="17">
        <v>0.12109386867914899</v>
      </c>
      <c r="AD232" s="17"/>
      <c r="AE232" s="17">
        <v>0.110223545975455</v>
      </c>
      <c r="AF232" s="17">
        <v>0.152340806429833</v>
      </c>
      <c r="AG232" s="17"/>
      <c r="AH232" s="17">
        <v>0.172164952341859</v>
      </c>
      <c r="AI232" s="17">
        <v>5.85940683593765E-2</v>
      </c>
      <c r="AJ232" s="17"/>
      <c r="AK232" s="17">
        <v>5.87461142476726E-2</v>
      </c>
      <c r="AL232" s="17">
        <v>0.17294742959781301</v>
      </c>
      <c r="AM232" s="17">
        <v>0.128451687217674</v>
      </c>
      <c r="AN232" s="17">
        <v>0.207994871311731</v>
      </c>
      <c r="AO232" s="17">
        <v>0.17145453922908599</v>
      </c>
      <c r="AP232" s="17"/>
      <c r="AQ232" s="17">
        <v>0.14862808390466001</v>
      </c>
      <c r="AR232" s="17">
        <v>0.14499337224842401</v>
      </c>
      <c r="AS232" s="17"/>
      <c r="AT232" s="17">
        <v>0.13726670964141199</v>
      </c>
      <c r="AU232" s="17">
        <v>0.147093115125005</v>
      </c>
      <c r="AV232" s="17"/>
      <c r="AW232" s="17">
        <v>7.1013460998030895E-2</v>
      </c>
      <c r="AX232" s="17">
        <v>0.257171381977847</v>
      </c>
      <c r="AY232" s="17">
        <v>3.30563801016001E-2</v>
      </c>
      <c r="AZ232" s="17">
        <v>0.122508168857212</v>
      </c>
      <c r="BA232" s="17">
        <v>3.0389187387006401E-2</v>
      </c>
      <c r="BB232" s="17"/>
      <c r="BC232" s="17">
        <v>0.124301203630173</v>
      </c>
      <c r="BD232" s="17"/>
      <c r="BE232" s="17">
        <v>0.27916715659176999</v>
      </c>
      <c r="BF232" s="17">
        <v>0</v>
      </c>
      <c r="BG232" s="17">
        <v>9.5350911258113902E-2</v>
      </c>
      <c r="BH232" s="17">
        <v>0.10011873434127599</v>
      </c>
      <c r="BI232" s="17"/>
      <c r="BJ232" s="17">
        <v>0.15530443792358301</v>
      </c>
      <c r="BK232" s="17"/>
      <c r="BL232" s="17">
        <v>0.143869175316332</v>
      </c>
      <c r="BM232" s="17"/>
      <c r="BN232" s="17">
        <v>0.13922386729040101</v>
      </c>
      <c r="BO232" s="17"/>
      <c r="BP232" s="17">
        <v>0.15476667642848099</v>
      </c>
      <c r="BQ232" s="17">
        <v>0.113266389334618</v>
      </c>
    </row>
    <row r="233" spans="2:69" x14ac:dyDescent="0.35">
      <c r="B233" t="s">
        <v>139</v>
      </c>
      <c r="C233" s="17">
        <v>0.40215007673004299</v>
      </c>
      <c r="D233" s="17">
        <v>0.37882193481807103</v>
      </c>
      <c r="E233" s="17">
        <v>0.42117934482467601</v>
      </c>
      <c r="F233" s="17"/>
      <c r="G233" s="17">
        <v>0.39462487064788698</v>
      </c>
      <c r="H233" s="17">
        <v>0.471211640322375</v>
      </c>
      <c r="I233" s="17">
        <v>0.43532948370866498</v>
      </c>
      <c r="J233" s="17">
        <v>0.396055176874403</v>
      </c>
      <c r="K233" s="17">
        <v>0.225380544061733</v>
      </c>
      <c r="L233" s="17"/>
      <c r="M233" s="17">
        <v>0.49515083894702799</v>
      </c>
      <c r="N233" s="17">
        <v>0.45789388662880698</v>
      </c>
      <c r="O233" s="17">
        <v>0.39544582956091601</v>
      </c>
      <c r="P233" s="17">
        <v>0.22741189665900099</v>
      </c>
      <c r="Q233" s="17">
        <v>0.38088598748892599</v>
      </c>
      <c r="R233" s="17"/>
      <c r="S233" s="17">
        <v>0.34384608834781899</v>
      </c>
      <c r="T233" s="17">
        <v>0.51320299521074897</v>
      </c>
      <c r="U233" s="17">
        <v>0.260292562736545</v>
      </c>
      <c r="V233" s="17">
        <v>0.39032879359185402</v>
      </c>
      <c r="W233" s="17"/>
      <c r="X233" s="17">
        <v>0.40825379543538098</v>
      </c>
      <c r="Y233" s="17">
        <v>0.43910549984032998</v>
      </c>
      <c r="Z233" s="17">
        <v>0.31908281079901402</v>
      </c>
      <c r="AA233" s="17"/>
      <c r="AB233" s="17">
        <v>0.435863344671233</v>
      </c>
      <c r="AC233" s="17">
        <v>0.33983562840787501</v>
      </c>
      <c r="AD233" s="17"/>
      <c r="AE233" s="17">
        <v>0.47960892971643498</v>
      </c>
      <c r="AF233" s="17">
        <v>0.38788075823269202</v>
      </c>
      <c r="AG233" s="17"/>
      <c r="AH233" s="17">
        <v>0.41840776225524601</v>
      </c>
      <c r="AI233" s="17">
        <v>0.335069528669664</v>
      </c>
      <c r="AJ233" s="17"/>
      <c r="AK233" s="17">
        <v>0.37243971670738402</v>
      </c>
      <c r="AL233" s="17">
        <v>0.38113477220124797</v>
      </c>
      <c r="AM233" s="17">
        <v>0.44410779295972502</v>
      </c>
      <c r="AN233" s="17">
        <v>0.29158294288565301</v>
      </c>
      <c r="AO233" s="17">
        <v>0.54308332981798102</v>
      </c>
      <c r="AP233" s="17"/>
      <c r="AQ233" s="17">
        <v>0.38421420792173799</v>
      </c>
      <c r="AR233" s="17">
        <v>0.40717649746023199</v>
      </c>
      <c r="AS233" s="17"/>
      <c r="AT233" s="17">
        <v>0.43089539133573901</v>
      </c>
      <c r="AU233" s="17">
        <v>0.39730028017330898</v>
      </c>
      <c r="AV233" s="17"/>
      <c r="AW233" s="17">
        <v>0.541530176510579</v>
      </c>
      <c r="AX233" s="17">
        <v>0.45274106831847699</v>
      </c>
      <c r="AY233" s="17">
        <v>0.42058280192796199</v>
      </c>
      <c r="AZ233" s="17">
        <v>0.28748387530706798</v>
      </c>
      <c r="BA233" s="17">
        <v>0.26049135880106999</v>
      </c>
      <c r="BB233" s="17"/>
      <c r="BC233" s="17">
        <v>0.40206922668054701</v>
      </c>
      <c r="BD233" s="17"/>
      <c r="BE233" s="17">
        <v>0.48091295129355999</v>
      </c>
      <c r="BF233" s="17">
        <v>0.45196704021953799</v>
      </c>
      <c r="BG233" s="17">
        <v>0.33494119614962797</v>
      </c>
      <c r="BH233" s="17">
        <v>0.367220262946576</v>
      </c>
      <c r="BI233" s="17"/>
      <c r="BJ233" s="17">
        <v>0.39215816540517501</v>
      </c>
      <c r="BK233" s="17"/>
      <c r="BL233" s="17">
        <v>0.38210190544223999</v>
      </c>
      <c r="BM233" s="17"/>
      <c r="BN233" s="17">
        <v>0.453505230498565</v>
      </c>
      <c r="BO233" s="17"/>
      <c r="BP233" s="17">
        <v>0.37056919970496099</v>
      </c>
      <c r="BQ233" s="17">
        <v>0.57403216688865999</v>
      </c>
    </row>
    <row r="234" spans="2:69" x14ac:dyDescent="0.35">
      <c r="B234" t="s">
        <v>140</v>
      </c>
      <c r="C234" s="17">
        <v>0.2470398162171</v>
      </c>
      <c r="D234" s="17">
        <v>0.30569798542665699</v>
      </c>
      <c r="E234" s="17">
        <v>0.19919108347014799</v>
      </c>
      <c r="F234" s="17"/>
      <c r="G234" s="17">
        <v>0.29015536102855999</v>
      </c>
      <c r="H234" s="17">
        <v>0.24298406315430801</v>
      </c>
      <c r="I234" s="17">
        <v>0.19827070197815699</v>
      </c>
      <c r="J234" s="17">
        <v>0.21333289104907899</v>
      </c>
      <c r="K234" s="17">
        <v>0.28450837347503299</v>
      </c>
      <c r="L234" s="17"/>
      <c r="M234" s="17">
        <v>0.15960436855434501</v>
      </c>
      <c r="N234" s="17">
        <v>0.225742306751535</v>
      </c>
      <c r="O234" s="17">
        <v>0.351005351100658</v>
      </c>
      <c r="P234" s="17">
        <v>0.28681191766925002</v>
      </c>
      <c r="Q234" s="17">
        <v>0.216145284491462</v>
      </c>
      <c r="R234" s="17"/>
      <c r="S234" s="17">
        <v>0.17956873131507101</v>
      </c>
      <c r="T234" s="17">
        <v>0.217639801170844</v>
      </c>
      <c r="U234" s="17">
        <v>0.36844009413960199</v>
      </c>
      <c r="V234" s="17">
        <v>0.31766205532674302</v>
      </c>
      <c r="W234" s="17"/>
      <c r="X234" s="17">
        <v>0.228523853635618</v>
      </c>
      <c r="Y234" s="17">
        <v>0.20868022882873699</v>
      </c>
      <c r="Z234" s="17">
        <v>0.41053703139210002</v>
      </c>
      <c r="AA234" s="17"/>
      <c r="AB234" s="17">
        <v>0.21416364477260899</v>
      </c>
      <c r="AC234" s="17">
        <v>0.3078070040816</v>
      </c>
      <c r="AD234" s="17"/>
      <c r="AE234" s="17">
        <v>0.24997110232743999</v>
      </c>
      <c r="AF234" s="17">
        <v>0.24649982041929699</v>
      </c>
      <c r="AG234" s="17"/>
      <c r="AH234" s="17">
        <v>0.226082433141096</v>
      </c>
      <c r="AI234" s="17">
        <v>0.362653727151104</v>
      </c>
      <c r="AJ234" s="17"/>
      <c r="AK234" s="17">
        <v>0.22783561668249799</v>
      </c>
      <c r="AL234" s="17">
        <v>0.27526406167426898</v>
      </c>
      <c r="AM234" s="17">
        <v>0.23494960248434901</v>
      </c>
      <c r="AN234" s="17">
        <v>0.24273988881870801</v>
      </c>
      <c r="AO234" s="17">
        <v>0.24120427877494499</v>
      </c>
      <c r="AP234" s="17"/>
      <c r="AQ234" s="17">
        <v>0.35592536328607599</v>
      </c>
      <c r="AR234" s="17">
        <v>0.216525288214311</v>
      </c>
      <c r="AS234" s="17"/>
      <c r="AT234" s="17">
        <v>0.32207329360096199</v>
      </c>
      <c r="AU234" s="17">
        <v>0.20476948115451901</v>
      </c>
      <c r="AV234" s="17"/>
      <c r="AW234" s="17">
        <v>0.15421725078307699</v>
      </c>
      <c r="AX234" s="17">
        <v>8.6482438102722603E-2</v>
      </c>
      <c r="AY234" s="17">
        <v>0.42009833430697402</v>
      </c>
      <c r="AZ234" s="17">
        <v>0.44236181572456201</v>
      </c>
      <c r="BA234" s="17">
        <v>0.418661685394421</v>
      </c>
      <c r="BB234" s="17"/>
      <c r="BC234" s="17">
        <v>0.270449509811449</v>
      </c>
      <c r="BD234" s="17"/>
      <c r="BE234" s="17">
        <v>3.7657712267998203E-2</v>
      </c>
      <c r="BF234" s="17">
        <v>0.46567182222703801</v>
      </c>
      <c r="BG234" s="17">
        <v>0.46100459358071499</v>
      </c>
      <c r="BH234" s="17">
        <v>0.33477745634196199</v>
      </c>
      <c r="BI234" s="17"/>
      <c r="BJ234" s="17">
        <v>0.24215602435610001</v>
      </c>
      <c r="BK234" s="17"/>
      <c r="BL234" s="17">
        <v>0.249411978333728</v>
      </c>
      <c r="BM234" s="17"/>
      <c r="BN234" s="17">
        <v>0.31570188714449998</v>
      </c>
      <c r="BO234" s="17"/>
      <c r="BP234" s="17">
        <v>0.25241297697134801</v>
      </c>
      <c r="BQ234" s="17">
        <v>0.17673698495850401</v>
      </c>
    </row>
    <row r="235" spans="2:69" x14ac:dyDescent="0.35">
      <c r="B235" t="s">
        <v>141</v>
      </c>
      <c r="C235" s="17">
        <v>0.16061777414931899</v>
      </c>
      <c r="D235" s="17">
        <v>0.119327086623065</v>
      </c>
      <c r="E235" s="17">
        <v>0.19429947780637499</v>
      </c>
      <c r="F235" s="17"/>
      <c r="G235" s="17">
        <v>0.17907525707705901</v>
      </c>
      <c r="H235" s="17">
        <v>0.17210219976491101</v>
      </c>
      <c r="I235" s="17">
        <v>0.18706287755301301</v>
      </c>
      <c r="J235" s="17">
        <v>0.17680713003023399</v>
      </c>
      <c r="K235" s="17">
        <v>3.1505804476244202E-2</v>
      </c>
      <c r="L235" s="17"/>
      <c r="M235" s="17">
        <v>0.19745454240977101</v>
      </c>
      <c r="N235" s="17">
        <v>0.16963637276427801</v>
      </c>
      <c r="O235" s="17">
        <v>4.6330849822348801E-2</v>
      </c>
      <c r="P235" s="17">
        <v>0.19461245955549</v>
      </c>
      <c r="Q235" s="17">
        <v>0.19491554480498599</v>
      </c>
      <c r="R235" s="17"/>
      <c r="S235" s="17">
        <v>0.17537481046755399</v>
      </c>
      <c r="T235" s="17">
        <v>0.201246959077584</v>
      </c>
      <c r="U235" s="17">
        <v>0.123812938957739</v>
      </c>
      <c r="V235" s="17">
        <v>0.158353676738691</v>
      </c>
      <c r="W235" s="17"/>
      <c r="X235" s="17">
        <v>0.16518029280827501</v>
      </c>
      <c r="Y235" s="17">
        <v>0.20713297570248199</v>
      </c>
      <c r="Z235" s="17">
        <v>7.5856907784602204E-2</v>
      </c>
      <c r="AA235" s="17"/>
      <c r="AB235" s="17">
        <v>0.15496695037632899</v>
      </c>
      <c r="AC235" s="17">
        <v>0.171062563025733</v>
      </c>
      <c r="AD235" s="17"/>
      <c r="AE235" s="17">
        <v>6.7335087050752598E-2</v>
      </c>
      <c r="AF235" s="17">
        <v>0.17780212843780899</v>
      </c>
      <c r="AG235" s="17"/>
      <c r="AH235" s="17">
        <v>0.16249363814538101</v>
      </c>
      <c r="AI235" s="17">
        <v>0.19812653987029</v>
      </c>
      <c r="AJ235" s="17"/>
      <c r="AK235" s="17">
        <v>0.16876735646677099</v>
      </c>
      <c r="AL235" s="17">
        <v>0.15545363511374599</v>
      </c>
      <c r="AM235" s="17">
        <v>0.170194302555878</v>
      </c>
      <c r="AN235" s="17">
        <v>0.20373109225924299</v>
      </c>
      <c r="AO235" s="17">
        <v>4.4257852177987E-2</v>
      </c>
      <c r="AP235" s="17"/>
      <c r="AQ235" s="17">
        <v>0.11123234488752599</v>
      </c>
      <c r="AR235" s="17">
        <v>0.17445774744884401</v>
      </c>
      <c r="AS235" s="17"/>
      <c r="AT235" s="17">
        <v>9.6060824431318498E-2</v>
      </c>
      <c r="AU235" s="17">
        <v>0.190782263938511</v>
      </c>
      <c r="AV235" s="17"/>
      <c r="AW235" s="17">
        <v>0.17352687002855</v>
      </c>
      <c r="AX235" s="17">
        <v>0.17395217712178401</v>
      </c>
      <c r="AY235" s="17">
        <v>0.107704062495904</v>
      </c>
      <c r="AZ235" s="17">
        <v>0.11694106726523</v>
      </c>
      <c r="BA235" s="17">
        <v>0.18140654905923501</v>
      </c>
      <c r="BB235" s="17"/>
      <c r="BC235" s="17">
        <v>0.10047341586973101</v>
      </c>
      <c r="BD235" s="17"/>
      <c r="BE235" s="17">
        <v>0.179412588485584</v>
      </c>
      <c r="BF235" s="17">
        <v>8.23611375534236E-2</v>
      </c>
      <c r="BG235" s="17">
        <v>0.10870329901154301</v>
      </c>
      <c r="BH235" s="17">
        <v>9.2993068694176895E-2</v>
      </c>
      <c r="BI235" s="17"/>
      <c r="BJ235" s="17">
        <v>0.16069647865293299</v>
      </c>
      <c r="BK235" s="17"/>
      <c r="BL235" s="17">
        <v>0.20952499025725799</v>
      </c>
      <c r="BM235" s="17"/>
      <c r="BN235" s="17">
        <v>7.3358510996858597E-2</v>
      </c>
      <c r="BO235" s="17"/>
      <c r="BP235" s="17">
        <v>0.173124271176573</v>
      </c>
      <c r="BQ235" s="17">
        <v>0.11154055632976501</v>
      </c>
    </row>
    <row r="236" spans="2:69" x14ac:dyDescent="0.35"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</row>
    <row r="237" spans="2:69" x14ac:dyDescent="0.35">
      <c r="B237" s="6" t="s">
        <v>164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</row>
    <row r="238" spans="2:69" x14ac:dyDescent="0.35">
      <c r="B238" s="24" t="s">
        <v>143</v>
      </c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</row>
    <row r="239" spans="2:69" x14ac:dyDescent="0.35">
      <c r="B239" t="s">
        <v>137</v>
      </c>
      <c r="C239" s="17">
        <v>4.3698132912917E-2</v>
      </c>
      <c r="D239" s="17">
        <v>4.8970573211830799E-2</v>
      </c>
      <c r="E239" s="17">
        <v>3.93972897364838E-2</v>
      </c>
      <c r="F239" s="17"/>
      <c r="G239" s="17">
        <v>1.6106194737335901E-2</v>
      </c>
      <c r="H239" s="17">
        <v>9.4227580081588797E-2</v>
      </c>
      <c r="I239" s="17">
        <v>5.5662440095789197E-2</v>
      </c>
      <c r="J239" s="17">
        <v>2.5741461903223399E-2</v>
      </c>
      <c r="K239" s="17">
        <v>0</v>
      </c>
      <c r="L239" s="17"/>
      <c r="M239" s="17">
        <v>4.17721213047006E-2</v>
      </c>
      <c r="N239" s="17">
        <v>4.1608114817535902E-2</v>
      </c>
      <c r="O239" s="17">
        <v>4.4920045058775497E-2</v>
      </c>
      <c r="P239" s="17">
        <v>2.6826474086440299E-2</v>
      </c>
      <c r="Q239" s="17">
        <v>6.5775468965102099E-2</v>
      </c>
      <c r="R239" s="17"/>
      <c r="S239" s="17">
        <v>9.4181772694149998E-2</v>
      </c>
      <c r="T239" s="17">
        <v>4.9265050552757601E-2</v>
      </c>
      <c r="U239" s="17">
        <v>2.7981556482019498E-2</v>
      </c>
      <c r="V239" s="17">
        <v>1.3146136387232599E-2</v>
      </c>
      <c r="W239" s="17"/>
      <c r="X239" s="17">
        <v>4.8825724773575101E-2</v>
      </c>
      <c r="Y239" s="17">
        <v>0</v>
      </c>
      <c r="Z239" s="17">
        <v>6.3603244240139301E-2</v>
      </c>
      <c r="AA239" s="17"/>
      <c r="AB239" s="17">
        <v>4.7328063240839401E-2</v>
      </c>
      <c r="AC239" s="17">
        <v>3.6988694177194997E-2</v>
      </c>
      <c r="AD239" s="17"/>
      <c r="AE239" s="17">
        <v>2.49289279341199E-2</v>
      </c>
      <c r="AF239" s="17">
        <v>4.7155759168131202E-2</v>
      </c>
      <c r="AG239" s="17"/>
      <c r="AH239" s="17">
        <v>4.2416906374438602E-2</v>
      </c>
      <c r="AI239" s="17">
        <v>7.0149611569247899E-2</v>
      </c>
      <c r="AJ239" s="17"/>
      <c r="AK239" s="17">
        <v>2.4314991278407298E-2</v>
      </c>
      <c r="AL239" s="17">
        <v>4.3426373485792598E-2</v>
      </c>
      <c r="AM239" s="17">
        <v>5.7431456198374302E-2</v>
      </c>
      <c r="AN239" s="17">
        <v>5.3951204724666302E-2</v>
      </c>
      <c r="AO239" s="17">
        <v>0</v>
      </c>
      <c r="AP239" s="17"/>
      <c r="AQ239" s="17">
        <v>3.6840240610219198E-2</v>
      </c>
      <c r="AR239" s="17">
        <v>4.5620016508526103E-2</v>
      </c>
      <c r="AS239" s="17"/>
      <c r="AT239" s="17">
        <v>3.8257171699919899E-2</v>
      </c>
      <c r="AU239" s="17">
        <v>4.1134379964917298E-2</v>
      </c>
      <c r="AV239" s="17"/>
      <c r="AW239" s="17">
        <v>5.9712241679764098E-2</v>
      </c>
      <c r="AX239" s="17">
        <v>7.2564673672081803E-2</v>
      </c>
      <c r="AY239" s="17">
        <v>3.3251565111072301E-2</v>
      </c>
      <c r="AZ239" s="17">
        <v>3.0705072845928098E-2</v>
      </c>
      <c r="BA239" s="17">
        <v>0</v>
      </c>
      <c r="BB239" s="17"/>
      <c r="BC239" s="17">
        <v>6.8665118540855996E-2</v>
      </c>
      <c r="BD239" s="17"/>
      <c r="BE239" s="17">
        <v>7.4802190686450706E-2</v>
      </c>
      <c r="BF239" s="17">
        <v>0</v>
      </c>
      <c r="BG239" s="17">
        <v>0</v>
      </c>
      <c r="BH239" s="17">
        <v>6.2529484627898202E-2</v>
      </c>
      <c r="BI239" s="17"/>
      <c r="BJ239" s="17">
        <v>4.88958210019554E-2</v>
      </c>
      <c r="BK239" s="17"/>
      <c r="BL239" s="17">
        <v>2.7671975388727701E-2</v>
      </c>
      <c r="BM239" s="17"/>
      <c r="BN239" s="17">
        <v>7.2396596645118605E-2</v>
      </c>
      <c r="BO239" s="17"/>
      <c r="BP239" s="17">
        <v>4.0229992881659099E-2</v>
      </c>
      <c r="BQ239" s="17">
        <v>6.5141408744176801E-2</v>
      </c>
    </row>
    <row r="240" spans="2:69" x14ac:dyDescent="0.35">
      <c r="B240" t="s">
        <v>138</v>
      </c>
      <c r="C240" s="17">
        <v>0.31748340077648102</v>
      </c>
      <c r="D240" s="17">
        <v>0.30968791314306299</v>
      </c>
      <c r="E240" s="17">
        <v>0.323842348037025</v>
      </c>
      <c r="F240" s="17"/>
      <c r="G240" s="17">
        <v>0.28037526627523801</v>
      </c>
      <c r="H240" s="17">
        <v>0.25171188898197899</v>
      </c>
      <c r="I240" s="17">
        <v>0.27362908082019599</v>
      </c>
      <c r="J240" s="17">
        <v>0.37258343963198298</v>
      </c>
      <c r="K240" s="17">
        <v>0.54785490089599698</v>
      </c>
      <c r="L240" s="17"/>
      <c r="M240" s="17">
        <v>0.39619002536212899</v>
      </c>
      <c r="N240" s="17">
        <v>0.30949279267344598</v>
      </c>
      <c r="O240" s="17">
        <v>0.36389588746804002</v>
      </c>
      <c r="P240" s="17">
        <v>0.327162313209719</v>
      </c>
      <c r="Q240" s="17">
        <v>0.22244565409028499</v>
      </c>
      <c r="R240" s="17"/>
      <c r="S240" s="17">
        <v>0.38069598980088298</v>
      </c>
      <c r="T240" s="17">
        <v>0.211050674745446</v>
      </c>
      <c r="U240" s="17">
        <v>0.30064423206546897</v>
      </c>
      <c r="V240" s="17">
        <v>0.29064003457078302</v>
      </c>
      <c r="W240" s="17"/>
      <c r="X240" s="17">
        <v>0.31889090015385602</v>
      </c>
      <c r="Y240" s="17">
        <v>0.28265300064807097</v>
      </c>
      <c r="Z240" s="17">
        <v>0.35034852917603898</v>
      </c>
      <c r="AA240" s="17"/>
      <c r="AB240" s="17">
        <v>0.304800063601261</v>
      </c>
      <c r="AC240" s="17">
        <v>0.340926846257252</v>
      </c>
      <c r="AD240" s="17"/>
      <c r="AE240" s="17">
        <v>0.51659944158180904</v>
      </c>
      <c r="AF240" s="17">
        <v>0.28080263292826702</v>
      </c>
      <c r="AG240" s="17"/>
      <c r="AH240" s="17">
        <v>0.30689269623678</v>
      </c>
      <c r="AI240" s="17">
        <v>0.26549918859744198</v>
      </c>
      <c r="AJ240" s="17"/>
      <c r="AK240" s="17">
        <v>0.37210256612897102</v>
      </c>
      <c r="AL240" s="17">
        <v>0.323650944242108</v>
      </c>
      <c r="AM240" s="17">
        <v>0.30398978521242298</v>
      </c>
      <c r="AN240" s="17">
        <v>0.271930320039176</v>
      </c>
      <c r="AO240" s="17">
        <v>0.33787994457092002</v>
      </c>
      <c r="AP240" s="17"/>
      <c r="AQ240" s="17">
        <v>0.27970715112217598</v>
      </c>
      <c r="AR240" s="17">
        <v>0.328069970426414</v>
      </c>
      <c r="AS240" s="17"/>
      <c r="AT240" s="17">
        <v>0.30751617897314398</v>
      </c>
      <c r="AU240" s="17">
        <v>0.32886016678297803</v>
      </c>
      <c r="AV240" s="17"/>
      <c r="AW240" s="17">
        <v>0.218060071961027</v>
      </c>
      <c r="AX240" s="17">
        <v>0.43152355537499398</v>
      </c>
      <c r="AY240" s="17">
        <v>0.19878808759233901</v>
      </c>
      <c r="AZ240" s="17">
        <v>0.19158790856060101</v>
      </c>
      <c r="BA240" s="17">
        <v>0.28458404257473602</v>
      </c>
      <c r="BB240" s="17"/>
      <c r="BC240" s="17">
        <v>0.35252653701898901</v>
      </c>
      <c r="BD240" s="17"/>
      <c r="BE240" s="17">
        <v>0.44018013955320401</v>
      </c>
      <c r="BF240" s="17">
        <v>0.20064577917165299</v>
      </c>
      <c r="BG240" s="17">
        <v>0.25035185927477899</v>
      </c>
      <c r="BH240" s="17">
        <v>0.314768051142651</v>
      </c>
      <c r="BI240" s="17"/>
      <c r="BJ240" s="17">
        <v>0.31003504074171601</v>
      </c>
      <c r="BK240" s="17"/>
      <c r="BL240" s="17">
        <v>0.29897470132102899</v>
      </c>
      <c r="BM240" s="17"/>
      <c r="BN240" s="17">
        <v>0.30770861324987198</v>
      </c>
      <c r="BO240" s="17"/>
      <c r="BP240" s="17">
        <v>0.33212894314023</v>
      </c>
      <c r="BQ240" s="17">
        <v>0.27149990338219099</v>
      </c>
    </row>
    <row r="241" spans="2:69" x14ac:dyDescent="0.35">
      <c r="B241" t="s">
        <v>139</v>
      </c>
      <c r="C241" s="17">
        <v>0.39418701081712898</v>
      </c>
      <c r="D241" s="17">
        <v>0.39255769244342797</v>
      </c>
      <c r="E241" s="17">
        <v>0.39551608092745599</v>
      </c>
      <c r="F241" s="17"/>
      <c r="G241" s="17">
        <v>0.47422342221548802</v>
      </c>
      <c r="H241" s="17">
        <v>0.38115972588252101</v>
      </c>
      <c r="I241" s="17">
        <v>0.414304672787696</v>
      </c>
      <c r="J241" s="17">
        <v>0.31339939098332797</v>
      </c>
      <c r="K241" s="17">
        <v>0.30289868427052102</v>
      </c>
      <c r="L241" s="17"/>
      <c r="M241" s="17">
        <v>0.37541908059331303</v>
      </c>
      <c r="N241" s="17">
        <v>0.40602876006134703</v>
      </c>
      <c r="O241" s="17">
        <v>0.38141464617786802</v>
      </c>
      <c r="P241" s="17">
        <v>0.35419145492417797</v>
      </c>
      <c r="Q241" s="17">
        <v>0.43217483992653</v>
      </c>
      <c r="R241" s="17"/>
      <c r="S241" s="17">
        <v>0.33012109730199901</v>
      </c>
      <c r="T241" s="17">
        <v>0.494524782479209</v>
      </c>
      <c r="U241" s="17">
        <v>0.35054474485543202</v>
      </c>
      <c r="V241" s="17">
        <v>0.40269422172734498</v>
      </c>
      <c r="W241" s="17"/>
      <c r="X241" s="17">
        <v>0.40829064892767902</v>
      </c>
      <c r="Y241" s="17">
        <v>0.354908216114666</v>
      </c>
      <c r="Z241" s="17">
        <v>0.35184385933101298</v>
      </c>
      <c r="AA241" s="17"/>
      <c r="AB241" s="17">
        <v>0.43073326532983103</v>
      </c>
      <c r="AC241" s="17">
        <v>0.32663616726873002</v>
      </c>
      <c r="AD241" s="17"/>
      <c r="AE241" s="17">
        <v>0.34909021186704398</v>
      </c>
      <c r="AF241" s="17">
        <v>0.40249465497425102</v>
      </c>
      <c r="AG241" s="17"/>
      <c r="AH241" s="17">
        <v>0.39217702603201798</v>
      </c>
      <c r="AI241" s="17">
        <v>0.39978323020129197</v>
      </c>
      <c r="AJ241" s="17"/>
      <c r="AK241" s="17">
        <v>0.37660793498236</v>
      </c>
      <c r="AL241" s="17">
        <v>0.344390357842703</v>
      </c>
      <c r="AM241" s="17">
        <v>0.36103102468998099</v>
      </c>
      <c r="AN241" s="17">
        <v>0.46960557700033501</v>
      </c>
      <c r="AO241" s="17">
        <v>0.62064744887129697</v>
      </c>
      <c r="AP241" s="17"/>
      <c r="AQ241" s="17">
        <v>0.48238745192924698</v>
      </c>
      <c r="AR241" s="17">
        <v>0.36946936093041599</v>
      </c>
      <c r="AS241" s="17"/>
      <c r="AT241" s="17">
        <v>0.49783005820370102</v>
      </c>
      <c r="AU241" s="17">
        <v>0.35286921474213501</v>
      </c>
      <c r="AV241" s="17"/>
      <c r="AW241" s="17">
        <v>0.44798727105234398</v>
      </c>
      <c r="AX241" s="17">
        <v>0.308091825246402</v>
      </c>
      <c r="AY241" s="17">
        <v>0.48045183190657198</v>
      </c>
      <c r="AZ241" s="17">
        <v>0.48825561987974803</v>
      </c>
      <c r="BA241" s="17">
        <v>0.492338169128478</v>
      </c>
      <c r="BB241" s="17"/>
      <c r="BC241" s="17">
        <v>0.39789360492000703</v>
      </c>
      <c r="BD241" s="17"/>
      <c r="BE241" s="17">
        <v>0.28881558174921501</v>
      </c>
      <c r="BF241" s="17">
        <v>0.46940515118986598</v>
      </c>
      <c r="BG241" s="17">
        <v>0.53388839152781997</v>
      </c>
      <c r="BH241" s="17">
        <v>0.46440281964964097</v>
      </c>
      <c r="BI241" s="17"/>
      <c r="BJ241" s="17">
        <v>0.40678171890714099</v>
      </c>
      <c r="BK241" s="17"/>
      <c r="BL241" s="17">
        <v>0.36630950276482799</v>
      </c>
      <c r="BM241" s="17"/>
      <c r="BN241" s="17">
        <v>0.43079063230828402</v>
      </c>
      <c r="BO241" s="17"/>
      <c r="BP241" s="17">
        <v>0.365777161963799</v>
      </c>
      <c r="BQ241" s="17">
        <v>0.54930305099575905</v>
      </c>
    </row>
    <row r="242" spans="2:69" x14ac:dyDescent="0.35">
      <c r="B242" t="s">
        <v>140</v>
      </c>
      <c r="C242" s="17">
        <v>0.100378346868028</v>
      </c>
      <c r="D242" s="17">
        <v>0.16009907580760899</v>
      </c>
      <c r="E242" s="17">
        <v>5.1662861250423603E-2</v>
      </c>
      <c r="F242" s="17"/>
      <c r="G242" s="17">
        <v>7.7697276084729594E-2</v>
      </c>
      <c r="H242" s="17">
        <v>0.12989268408142199</v>
      </c>
      <c r="I242" s="17">
        <v>6.16149879504563E-2</v>
      </c>
      <c r="J242" s="17">
        <v>0.13453358988734701</v>
      </c>
      <c r="K242" s="17">
        <v>0.117740610357238</v>
      </c>
      <c r="L242" s="17"/>
      <c r="M242" s="17">
        <v>5.2045042911506897E-2</v>
      </c>
      <c r="N242" s="17">
        <v>9.1638296631024393E-2</v>
      </c>
      <c r="O242" s="17">
        <v>0.129512494803842</v>
      </c>
      <c r="P242" s="17">
        <v>0.118672210065184</v>
      </c>
      <c r="Q242" s="17">
        <v>0.108629026890616</v>
      </c>
      <c r="R242" s="17"/>
      <c r="S242" s="17">
        <v>6.1577479104256101E-2</v>
      </c>
      <c r="T242" s="17">
        <v>5.0805131325343603E-2</v>
      </c>
      <c r="U242" s="17">
        <v>0.19701652763933999</v>
      </c>
      <c r="V242" s="17">
        <v>0.15177037797933299</v>
      </c>
      <c r="W242" s="17"/>
      <c r="X242" s="17">
        <v>7.6466647491726505E-2</v>
      </c>
      <c r="Y242" s="17">
        <v>0.15530580753478099</v>
      </c>
      <c r="Z242" s="17">
        <v>0.18616771596110299</v>
      </c>
      <c r="AA242" s="17"/>
      <c r="AB242" s="17">
        <v>8.9361671891971597E-2</v>
      </c>
      <c r="AC242" s="17">
        <v>0.120741191095267</v>
      </c>
      <c r="AD242" s="17"/>
      <c r="AE242" s="17">
        <v>4.20463315662742E-2</v>
      </c>
      <c r="AF242" s="17">
        <v>0.11112415671211801</v>
      </c>
      <c r="AG242" s="17"/>
      <c r="AH242" s="17">
        <v>9.8934939928874893E-2</v>
      </c>
      <c r="AI242" s="17">
        <v>0.15404743985856001</v>
      </c>
      <c r="AJ242" s="17"/>
      <c r="AK242" s="17">
        <v>0.110050321688973</v>
      </c>
      <c r="AL242" s="17">
        <v>0.11693626281026299</v>
      </c>
      <c r="AM242" s="17">
        <v>0.102397513201407</v>
      </c>
      <c r="AN242" s="17">
        <v>8.4777105646869799E-2</v>
      </c>
      <c r="AO242" s="17">
        <v>4.14726065577826E-2</v>
      </c>
      <c r="AP242" s="17"/>
      <c r="AQ242" s="17">
        <v>0.12367811156066701</v>
      </c>
      <c r="AR242" s="17">
        <v>9.3848726167114302E-2</v>
      </c>
      <c r="AS242" s="17"/>
      <c r="AT242" s="17">
        <v>7.0920801803260103E-2</v>
      </c>
      <c r="AU242" s="17">
        <v>9.9655893709694798E-2</v>
      </c>
      <c r="AV242" s="17"/>
      <c r="AW242" s="17">
        <v>0.100713545278316</v>
      </c>
      <c r="AX242" s="17">
        <v>3.1576284200492903E-2</v>
      </c>
      <c r="AY242" s="17">
        <v>0.20010831900183401</v>
      </c>
      <c r="AZ242" s="17">
        <v>0.17251033144849301</v>
      </c>
      <c r="BA242" s="17">
        <v>0.11427185764239101</v>
      </c>
      <c r="BB242" s="17"/>
      <c r="BC242" s="17">
        <v>8.9038288577757294E-2</v>
      </c>
      <c r="BD242" s="17"/>
      <c r="BE242" s="17">
        <v>2.8443666239893799E-2</v>
      </c>
      <c r="BF242" s="17">
        <v>0.28753039130719599</v>
      </c>
      <c r="BG242" s="17">
        <v>0.130954911026607</v>
      </c>
      <c r="BH242" s="17">
        <v>0.105444774365733</v>
      </c>
      <c r="BI242" s="17"/>
      <c r="BJ242" s="17">
        <v>9.1902106480085302E-2</v>
      </c>
      <c r="BK242" s="17"/>
      <c r="BL242" s="17">
        <v>0.100205329103559</v>
      </c>
      <c r="BM242" s="17"/>
      <c r="BN242" s="17">
        <v>0.132062727174481</v>
      </c>
      <c r="BO242" s="17"/>
      <c r="BP242" s="17">
        <v>0.104897373888988</v>
      </c>
      <c r="BQ242" s="17">
        <v>2.1380521084135001E-2</v>
      </c>
    </row>
    <row r="243" spans="2:69" x14ac:dyDescent="0.35">
      <c r="B243" t="s">
        <v>141</v>
      </c>
      <c r="C243" s="17">
        <v>0.14425310862544399</v>
      </c>
      <c r="D243" s="17">
        <v>8.8684745394069203E-2</v>
      </c>
      <c r="E243" s="17">
        <v>0.189581420048612</v>
      </c>
      <c r="F243" s="17"/>
      <c r="G243" s="17">
        <v>0.151597840687209</v>
      </c>
      <c r="H243" s="17">
        <v>0.14300812097248899</v>
      </c>
      <c r="I243" s="17">
        <v>0.19478881834586201</v>
      </c>
      <c r="J243" s="17">
        <v>0.15374211759411799</v>
      </c>
      <c r="K243" s="17">
        <v>3.1505804476244202E-2</v>
      </c>
      <c r="L243" s="17"/>
      <c r="M243" s="17">
        <v>0.13457372982835</v>
      </c>
      <c r="N243" s="17">
        <v>0.15123203581664599</v>
      </c>
      <c r="O243" s="17">
        <v>8.0256926491474506E-2</v>
      </c>
      <c r="P243" s="17">
        <v>0.17314754771447899</v>
      </c>
      <c r="Q243" s="17">
        <v>0.17097501012746699</v>
      </c>
      <c r="R243" s="17"/>
      <c r="S243" s="17">
        <v>0.13342366109871201</v>
      </c>
      <c r="T243" s="17">
        <v>0.19435436089724401</v>
      </c>
      <c r="U243" s="17">
        <v>0.123812938957739</v>
      </c>
      <c r="V243" s="17">
        <v>0.14174922933530601</v>
      </c>
      <c r="W243" s="17"/>
      <c r="X243" s="17">
        <v>0.147526078653164</v>
      </c>
      <c r="Y243" s="17">
        <v>0.20713297570248199</v>
      </c>
      <c r="Z243" s="17">
        <v>4.8036651291705403E-2</v>
      </c>
      <c r="AA243" s="17"/>
      <c r="AB243" s="17">
        <v>0.12777693593609701</v>
      </c>
      <c r="AC243" s="17">
        <v>0.174707101201556</v>
      </c>
      <c r="AD243" s="17"/>
      <c r="AE243" s="17">
        <v>6.7335087050752598E-2</v>
      </c>
      <c r="AF243" s="17">
        <v>0.15842279621723199</v>
      </c>
      <c r="AG243" s="17"/>
      <c r="AH243" s="17">
        <v>0.15957843142788899</v>
      </c>
      <c r="AI243" s="17">
        <v>0.110520529773458</v>
      </c>
      <c r="AJ243" s="17"/>
      <c r="AK243" s="17">
        <v>0.116924185921289</v>
      </c>
      <c r="AL243" s="17">
        <v>0.17159606161913299</v>
      </c>
      <c r="AM243" s="17">
        <v>0.175150220697815</v>
      </c>
      <c r="AN243" s="17">
        <v>0.11973579258895301</v>
      </c>
      <c r="AO243" s="17">
        <v>0</v>
      </c>
      <c r="AP243" s="17"/>
      <c r="AQ243" s="17">
        <v>7.7387044777691094E-2</v>
      </c>
      <c r="AR243" s="17">
        <v>0.16299192596753001</v>
      </c>
      <c r="AS243" s="17"/>
      <c r="AT243" s="17">
        <v>8.5475789319975307E-2</v>
      </c>
      <c r="AU243" s="17">
        <v>0.177480344800276</v>
      </c>
      <c r="AV243" s="17"/>
      <c r="AW243" s="17">
        <v>0.17352687002855</v>
      </c>
      <c r="AX243" s="17">
        <v>0.15624366150603</v>
      </c>
      <c r="AY243" s="17">
        <v>8.7400196388182694E-2</v>
      </c>
      <c r="AZ243" s="17">
        <v>0.11694106726523</v>
      </c>
      <c r="BA243" s="17">
        <v>0.10880593065439501</v>
      </c>
      <c r="BB243" s="17"/>
      <c r="BC243" s="17">
        <v>9.18764509423904E-2</v>
      </c>
      <c r="BD243" s="17"/>
      <c r="BE243" s="17">
        <v>0.16775842177123701</v>
      </c>
      <c r="BF243" s="17">
        <v>4.2418678331285001E-2</v>
      </c>
      <c r="BG243" s="17">
        <v>8.4804838170793595E-2</v>
      </c>
      <c r="BH243" s="17">
        <v>5.2854870214077199E-2</v>
      </c>
      <c r="BI243" s="17"/>
      <c r="BJ243" s="17">
        <v>0.142385312869103</v>
      </c>
      <c r="BK243" s="17"/>
      <c r="BL243" s="17">
        <v>0.20683849142185601</v>
      </c>
      <c r="BM243" s="17"/>
      <c r="BN243" s="17">
        <v>5.7041430622244003E-2</v>
      </c>
      <c r="BO243" s="17"/>
      <c r="BP243" s="17">
        <v>0.156966528125324</v>
      </c>
      <c r="BQ243" s="17">
        <v>9.2675115793738203E-2</v>
      </c>
    </row>
    <row r="244" spans="2:69" x14ac:dyDescent="0.35"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</row>
    <row r="245" spans="2:69" x14ac:dyDescent="0.35">
      <c r="B245" s="6" t="s">
        <v>165</v>
      </c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</row>
    <row r="246" spans="2:69" x14ac:dyDescent="0.35">
      <c r="B246" s="24" t="s">
        <v>143</v>
      </c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</row>
    <row r="247" spans="2:69" x14ac:dyDescent="0.35">
      <c r="B247" t="s">
        <v>137</v>
      </c>
      <c r="C247" s="17">
        <v>0.12651518884160301</v>
      </c>
      <c r="D247" s="17">
        <v>0.13787571817185701</v>
      </c>
      <c r="E247" s="17">
        <v>0.117248160239921</v>
      </c>
      <c r="F247" s="17"/>
      <c r="G247" s="17">
        <v>0.10272855290147601</v>
      </c>
      <c r="H247" s="17">
        <v>0.16640043895371001</v>
      </c>
      <c r="I247" s="17">
        <v>0.168508730854417</v>
      </c>
      <c r="J247" s="17">
        <v>7.1871486775454005E-2</v>
      </c>
      <c r="K247" s="17">
        <v>8.6234805880993803E-2</v>
      </c>
      <c r="L247" s="17"/>
      <c r="M247" s="17">
        <v>0.18330740302922799</v>
      </c>
      <c r="N247" s="17">
        <v>0.115695701382925</v>
      </c>
      <c r="O247" s="17">
        <v>0.131273390483616</v>
      </c>
      <c r="P247" s="17">
        <v>9.8808357174809194E-2</v>
      </c>
      <c r="Q247" s="17">
        <v>0.13425069372385401</v>
      </c>
      <c r="R247" s="17"/>
      <c r="S247" s="17">
        <v>0.155333216286384</v>
      </c>
      <c r="T247" s="17">
        <v>0.15551734241099299</v>
      </c>
      <c r="U247" s="17">
        <v>0.146519212240662</v>
      </c>
      <c r="V247" s="17">
        <v>8.3698873221899797E-2</v>
      </c>
      <c r="W247" s="17"/>
      <c r="X247" s="17">
        <v>0.12502310480587001</v>
      </c>
      <c r="Y247" s="17">
        <v>0.124559949865247</v>
      </c>
      <c r="Z247" s="17">
        <v>0.13832735694972001</v>
      </c>
      <c r="AA247" s="17"/>
      <c r="AB247" s="17">
        <v>0.124011095946087</v>
      </c>
      <c r="AC247" s="17">
        <v>0.13114366827598201</v>
      </c>
      <c r="AD247" s="17"/>
      <c r="AE247" s="17">
        <v>0.137533725452952</v>
      </c>
      <c r="AF247" s="17">
        <v>0.124485375563711</v>
      </c>
      <c r="AG247" s="17"/>
      <c r="AH247" s="17">
        <v>0.121380435951119</v>
      </c>
      <c r="AI247" s="17">
        <v>0.113869652193107</v>
      </c>
      <c r="AJ247" s="17"/>
      <c r="AK247" s="17">
        <v>0.11480690816978301</v>
      </c>
      <c r="AL247" s="17">
        <v>0.152285857671311</v>
      </c>
      <c r="AM247" s="17">
        <v>9.9832765368130003E-2</v>
      </c>
      <c r="AN247" s="17">
        <v>0.14844435357404301</v>
      </c>
      <c r="AO247" s="17">
        <v>0.13429668454692401</v>
      </c>
      <c r="AP247" s="17"/>
      <c r="AQ247" s="17">
        <v>0.118614084216711</v>
      </c>
      <c r="AR247" s="17">
        <v>0.12872942649590299</v>
      </c>
      <c r="AS247" s="17"/>
      <c r="AT247" s="17">
        <v>9.6936809284555697E-2</v>
      </c>
      <c r="AU247" s="17">
        <v>0.13889437111493799</v>
      </c>
      <c r="AV247" s="17"/>
      <c r="AW247" s="17">
        <v>0.14628204951694301</v>
      </c>
      <c r="AX247" s="17">
        <v>0.19399705197726599</v>
      </c>
      <c r="AY247" s="17">
        <v>6.2809933399075604E-2</v>
      </c>
      <c r="AZ247" s="17">
        <v>2.4503565118747801E-2</v>
      </c>
      <c r="BA247" s="17">
        <v>0.173523719472367</v>
      </c>
      <c r="BB247" s="17"/>
      <c r="BC247" s="17">
        <v>0.207404683405884</v>
      </c>
      <c r="BD247" s="17"/>
      <c r="BE247" s="17">
        <v>0.17816106920981301</v>
      </c>
      <c r="BF247" s="17">
        <v>0</v>
      </c>
      <c r="BG247" s="17">
        <v>1.9071685463426798E-2</v>
      </c>
      <c r="BH247" s="17">
        <v>0.21918861334117501</v>
      </c>
      <c r="BI247" s="17"/>
      <c r="BJ247" s="17">
        <v>0.13159939608318799</v>
      </c>
      <c r="BK247" s="17"/>
      <c r="BL247" s="17">
        <v>0.100865619731082</v>
      </c>
      <c r="BM247" s="17"/>
      <c r="BN247" s="17">
        <v>0.13719959790262301</v>
      </c>
      <c r="BO247" s="17"/>
      <c r="BP247" s="17">
        <v>0.14134855814994801</v>
      </c>
      <c r="BQ247" s="17">
        <v>6.2626328196068295E-2</v>
      </c>
    </row>
    <row r="248" spans="2:69" x14ac:dyDescent="0.35">
      <c r="B248" t="s">
        <v>138</v>
      </c>
      <c r="C248" s="17">
        <v>0.35217594368897598</v>
      </c>
      <c r="D248" s="17">
        <v>0.35681530875165701</v>
      </c>
      <c r="E248" s="17">
        <v>0.34839151362593201</v>
      </c>
      <c r="F248" s="17"/>
      <c r="G248" s="17">
        <v>0.25404971118269798</v>
      </c>
      <c r="H248" s="17">
        <v>0.30028048445121802</v>
      </c>
      <c r="I248" s="17">
        <v>0.35648922123433102</v>
      </c>
      <c r="J248" s="17">
        <v>0.40139623119214002</v>
      </c>
      <c r="K248" s="17">
        <v>0.61087002314598804</v>
      </c>
      <c r="L248" s="17"/>
      <c r="M248" s="17">
        <v>0.27370491634112598</v>
      </c>
      <c r="N248" s="17">
        <v>0.36350306276094801</v>
      </c>
      <c r="O248" s="17">
        <v>0.425638877938737</v>
      </c>
      <c r="P248" s="17">
        <v>0.41710693596136</v>
      </c>
      <c r="Q248" s="17">
        <v>0.24175262527237501</v>
      </c>
      <c r="R248" s="17"/>
      <c r="S248" s="17">
        <v>0.37603457513135502</v>
      </c>
      <c r="T248" s="17">
        <v>0.32645174776236702</v>
      </c>
      <c r="U248" s="17">
        <v>0.24863790499835001</v>
      </c>
      <c r="V248" s="17">
        <v>0.32743549013277401</v>
      </c>
      <c r="W248" s="17"/>
      <c r="X248" s="17">
        <v>0.36885785381780101</v>
      </c>
      <c r="Y248" s="17">
        <v>0.29960417279696</v>
      </c>
      <c r="Z248" s="17">
        <v>0.30942668672492202</v>
      </c>
      <c r="AA248" s="17"/>
      <c r="AB248" s="17">
        <v>0.359423453142724</v>
      </c>
      <c r="AC248" s="17">
        <v>0.33877989575592299</v>
      </c>
      <c r="AD248" s="17"/>
      <c r="AE248" s="17">
        <v>0.390248918542764</v>
      </c>
      <c r="AF248" s="17">
        <v>0.345162214678223</v>
      </c>
      <c r="AG248" s="17"/>
      <c r="AH248" s="17">
        <v>0.37687138913976798</v>
      </c>
      <c r="AI248" s="17">
        <v>0.223407324991025</v>
      </c>
      <c r="AJ248" s="17"/>
      <c r="AK248" s="17">
        <v>0.33272536359967902</v>
      </c>
      <c r="AL248" s="17">
        <v>0.393142759588965</v>
      </c>
      <c r="AM248" s="17">
        <v>0.35808173969652701</v>
      </c>
      <c r="AN248" s="17">
        <v>0.323100498444438</v>
      </c>
      <c r="AO248" s="17">
        <v>0.264218807129249</v>
      </c>
      <c r="AP248" s="17"/>
      <c r="AQ248" s="17">
        <v>0.31368097573475401</v>
      </c>
      <c r="AR248" s="17">
        <v>0.36296392987470399</v>
      </c>
      <c r="AS248" s="17"/>
      <c r="AT248" s="17">
        <v>0.370063605748716</v>
      </c>
      <c r="AU248" s="17">
        <v>0.36386621245402401</v>
      </c>
      <c r="AV248" s="17"/>
      <c r="AW248" s="17">
        <v>0.28305552709419801</v>
      </c>
      <c r="AX248" s="17">
        <v>0.51035235414973301</v>
      </c>
      <c r="AY248" s="17">
        <v>0.10550510978020999</v>
      </c>
      <c r="AZ248" s="17">
        <v>0.46390770454950703</v>
      </c>
      <c r="BA248" s="17">
        <v>0.211447726342577</v>
      </c>
      <c r="BB248" s="17"/>
      <c r="BC248" s="17">
        <v>0.40839183888535202</v>
      </c>
      <c r="BD248" s="17"/>
      <c r="BE248" s="17">
        <v>0.55986988349255096</v>
      </c>
      <c r="BF248" s="17">
        <v>0.13075507945086901</v>
      </c>
      <c r="BG248" s="17">
        <v>0.43208855451399297</v>
      </c>
      <c r="BH248" s="17">
        <v>0.33634537883525201</v>
      </c>
      <c r="BI248" s="17"/>
      <c r="BJ248" s="17">
        <v>0.34720706512310501</v>
      </c>
      <c r="BK248" s="17"/>
      <c r="BL248" s="17">
        <v>0.34269478844841</v>
      </c>
      <c r="BM248" s="17"/>
      <c r="BN248" s="17">
        <v>0.45730927324114901</v>
      </c>
      <c r="BO248" s="17"/>
      <c r="BP248" s="17">
        <v>0.35486611796773498</v>
      </c>
      <c r="BQ248" s="17">
        <v>0.36981821295887801</v>
      </c>
    </row>
    <row r="249" spans="2:69" x14ac:dyDescent="0.35">
      <c r="B249" t="s">
        <v>139</v>
      </c>
      <c r="C249" s="17">
        <v>0.24894455531486301</v>
      </c>
      <c r="D249" s="17">
        <v>0.21880690122837701</v>
      </c>
      <c r="E249" s="17">
        <v>0.27352848923978001</v>
      </c>
      <c r="F249" s="17"/>
      <c r="G249" s="17">
        <v>0.37888053206726602</v>
      </c>
      <c r="H249" s="17">
        <v>0.21976565151675201</v>
      </c>
      <c r="I249" s="17">
        <v>0.22632418240778299</v>
      </c>
      <c r="J249" s="17">
        <v>0.30338840232363701</v>
      </c>
      <c r="K249" s="17">
        <v>0</v>
      </c>
      <c r="L249" s="17"/>
      <c r="M249" s="17">
        <v>0.38730525952457601</v>
      </c>
      <c r="N249" s="17">
        <v>0.24643284907156099</v>
      </c>
      <c r="O249" s="17">
        <v>0.17865539536408501</v>
      </c>
      <c r="P249" s="17">
        <v>0.24990423562699801</v>
      </c>
      <c r="Q249" s="17">
        <v>0.225344416498649</v>
      </c>
      <c r="R249" s="17"/>
      <c r="S249" s="17">
        <v>0.214797937698679</v>
      </c>
      <c r="T249" s="17">
        <v>0.269269533652996</v>
      </c>
      <c r="U249" s="17">
        <v>0.27471109113906</v>
      </c>
      <c r="V249" s="17">
        <v>0.25340762218516999</v>
      </c>
      <c r="W249" s="17"/>
      <c r="X249" s="17">
        <v>0.26564834901136097</v>
      </c>
      <c r="Y249" s="17">
        <v>0.28847365683835902</v>
      </c>
      <c r="Z249" s="17">
        <v>9.5540645417072897E-2</v>
      </c>
      <c r="AA249" s="17"/>
      <c r="AB249" s="17">
        <v>0.23889221579179301</v>
      </c>
      <c r="AC249" s="17">
        <v>0.26752495496107698</v>
      </c>
      <c r="AD249" s="17"/>
      <c r="AE249" s="17">
        <v>0.212701518049042</v>
      </c>
      <c r="AF249" s="17">
        <v>0.25562117679992702</v>
      </c>
      <c r="AG249" s="17"/>
      <c r="AH249" s="17">
        <v>0.262639829632689</v>
      </c>
      <c r="AI249" s="17">
        <v>0.18837108921839599</v>
      </c>
      <c r="AJ249" s="17"/>
      <c r="AK249" s="17">
        <v>0.28324409514548599</v>
      </c>
      <c r="AL249" s="17">
        <v>0.225501152710856</v>
      </c>
      <c r="AM249" s="17">
        <v>0.25195857147451101</v>
      </c>
      <c r="AN249" s="17">
        <v>0.24992631832016099</v>
      </c>
      <c r="AO249" s="17">
        <v>0.25654926918374199</v>
      </c>
      <c r="AP249" s="17"/>
      <c r="AQ249" s="17">
        <v>0.31585593175530302</v>
      </c>
      <c r="AR249" s="17">
        <v>0.23019303938774299</v>
      </c>
      <c r="AS249" s="17"/>
      <c r="AT249" s="17">
        <v>0.29327238480402301</v>
      </c>
      <c r="AU249" s="17">
        <v>0.21212030679195401</v>
      </c>
      <c r="AV249" s="17"/>
      <c r="AW249" s="17">
        <v>0.23067911415810199</v>
      </c>
      <c r="AX249" s="17">
        <v>0.147334697816384</v>
      </c>
      <c r="AY249" s="17">
        <v>0.46870229870571201</v>
      </c>
      <c r="AZ249" s="17">
        <v>0.17411548082658301</v>
      </c>
      <c r="BA249" s="17">
        <v>0.29230149095744401</v>
      </c>
      <c r="BB249" s="17"/>
      <c r="BC249" s="17">
        <v>0.21085588978295799</v>
      </c>
      <c r="BD249" s="17"/>
      <c r="BE249" s="17">
        <v>0.119519081335913</v>
      </c>
      <c r="BF249" s="17">
        <v>0.58013124485246603</v>
      </c>
      <c r="BG249" s="17">
        <v>0.21154220438826599</v>
      </c>
      <c r="BH249" s="17">
        <v>0.22822050034173</v>
      </c>
      <c r="BI249" s="17"/>
      <c r="BJ249" s="17">
        <v>0.25712332049565301</v>
      </c>
      <c r="BK249" s="17"/>
      <c r="BL249" s="17">
        <v>0.27499444842158599</v>
      </c>
      <c r="BM249" s="17"/>
      <c r="BN249" s="17">
        <v>0.16377906153284699</v>
      </c>
      <c r="BO249" s="17"/>
      <c r="BP249" s="17">
        <v>0.23194975342159599</v>
      </c>
      <c r="BQ249" s="17">
        <v>0.357112891171396</v>
      </c>
    </row>
    <row r="250" spans="2:69" x14ac:dyDescent="0.35">
      <c r="B250" t="s">
        <v>140</v>
      </c>
      <c r="C250" s="17">
        <v>0.16877653310289301</v>
      </c>
      <c r="D250" s="17">
        <v>0.19739423443727899</v>
      </c>
      <c r="E250" s="17">
        <v>0.14543245739385999</v>
      </c>
      <c r="F250" s="17"/>
      <c r="G250" s="17">
        <v>0.124114584813866</v>
      </c>
      <c r="H250" s="17">
        <v>0.22896885413628401</v>
      </c>
      <c r="I250" s="17">
        <v>0.13272930963194199</v>
      </c>
      <c r="J250" s="17">
        <v>0.111875302257537</v>
      </c>
      <c r="K250" s="17">
        <v>0.27138936649677398</v>
      </c>
      <c r="L250" s="17"/>
      <c r="M250" s="17">
        <v>6.28808125814206E-2</v>
      </c>
      <c r="N250" s="17">
        <v>0.15947183805226101</v>
      </c>
      <c r="O250" s="17">
        <v>0.21810148639121299</v>
      </c>
      <c r="P250" s="17">
        <v>0.15898360220979699</v>
      </c>
      <c r="Q250" s="17">
        <v>0.22767725437765499</v>
      </c>
      <c r="R250" s="17"/>
      <c r="S250" s="17">
        <v>0.163471299300154</v>
      </c>
      <c r="T250" s="17">
        <v>0.114075741721973</v>
      </c>
      <c r="U250" s="17">
        <v>0.24595192037890601</v>
      </c>
      <c r="V250" s="17">
        <v>0.20653434464672599</v>
      </c>
      <c r="W250" s="17"/>
      <c r="X250" s="17">
        <v>0.14452474119334899</v>
      </c>
      <c r="Y250" s="17">
        <v>0.120261680628638</v>
      </c>
      <c r="Z250" s="17">
        <v>0.38084840312368301</v>
      </c>
      <c r="AA250" s="17"/>
      <c r="AB250" s="17">
        <v>0.172958716071758</v>
      </c>
      <c r="AC250" s="17">
        <v>0.161046329524237</v>
      </c>
      <c r="AD250" s="17"/>
      <c r="AE250" s="17">
        <v>0.192180750904489</v>
      </c>
      <c r="AF250" s="17">
        <v>0.164465053844982</v>
      </c>
      <c r="AG250" s="17"/>
      <c r="AH250" s="17">
        <v>0.13707279074961101</v>
      </c>
      <c r="AI250" s="17">
        <v>0.34365730542461398</v>
      </c>
      <c r="AJ250" s="17"/>
      <c r="AK250" s="17">
        <v>0.18457182285301399</v>
      </c>
      <c r="AL250" s="17">
        <v>0.14742689180528601</v>
      </c>
      <c r="AM250" s="17">
        <v>0.15364638320799101</v>
      </c>
      <c r="AN250" s="17">
        <v>0.135688598545949</v>
      </c>
      <c r="AO250" s="17">
        <v>0.344935239140086</v>
      </c>
      <c r="AP250" s="17"/>
      <c r="AQ250" s="17">
        <v>0.174461963515541</v>
      </c>
      <c r="AR250" s="17">
        <v>0.167183224989881</v>
      </c>
      <c r="AS250" s="17"/>
      <c r="AT250" s="17">
        <v>0.154251410842731</v>
      </c>
      <c r="AU250" s="17">
        <v>0.168037270585048</v>
      </c>
      <c r="AV250" s="17"/>
      <c r="AW250" s="17">
        <v>0.16645643920220701</v>
      </c>
      <c r="AX250" s="17">
        <v>4.70139597514544E-2</v>
      </c>
      <c r="AY250" s="17">
        <v>0.28991730404551203</v>
      </c>
      <c r="AZ250" s="17">
        <v>0.26402283766755302</v>
      </c>
      <c r="BA250" s="17">
        <v>0.26470940394505399</v>
      </c>
      <c r="BB250" s="17"/>
      <c r="BC250" s="17">
        <v>0.14252705434547899</v>
      </c>
      <c r="BD250" s="17"/>
      <c r="BE250" s="17">
        <v>3.4097919188688403E-2</v>
      </c>
      <c r="BF250" s="17">
        <v>0.24669499736538</v>
      </c>
      <c r="BG250" s="17">
        <v>0.30742967426592799</v>
      </c>
      <c r="BH250" s="17">
        <v>0.19146959529284099</v>
      </c>
      <c r="BI250" s="17"/>
      <c r="BJ250" s="17">
        <v>0.162026703405693</v>
      </c>
      <c r="BK250" s="17"/>
      <c r="BL250" s="17">
        <v>0.139979749239379</v>
      </c>
      <c r="BM250" s="17"/>
      <c r="BN250" s="17">
        <v>0.20778214416174401</v>
      </c>
      <c r="BO250" s="17"/>
      <c r="BP250" s="17">
        <v>0.164277032042184</v>
      </c>
      <c r="BQ250" s="17">
        <v>0.11776745187991999</v>
      </c>
    </row>
    <row r="251" spans="2:69" x14ac:dyDescent="0.35">
      <c r="B251" t="s">
        <v>141</v>
      </c>
      <c r="C251" s="17">
        <v>0.103587779051666</v>
      </c>
      <c r="D251" s="17">
        <v>8.9107837410830504E-2</v>
      </c>
      <c r="E251" s="17">
        <v>0.11539937950050699</v>
      </c>
      <c r="F251" s="17"/>
      <c r="G251" s="17">
        <v>0.14022661903469399</v>
      </c>
      <c r="H251" s="17">
        <v>8.4584570942036294E-2</v>
      </c>
      <c r="I251" s="17">
        <v>0.115948555871527</v>
      </c>
      <c r="J251" s="17">
        <v>0.111468577451232</v>
      </c>
      <c r="K251" s="17">
        <v>3.1505804476244202E-2</v>
      </c>
      <c r="L251" s="17"/>
      <c r="M251" s="17">
        <v>9.2801608523649798E-2</v>
      </c>
      <c r="N251" s="17">
        <v>0.11489654873230599</v>
      </c>
      <c r="O251" s="17">
        <v>4.6330849822348801E-2</v>
      </c>
      <c r="P251" s="17">
        <v>7.5196869027035498E-2</v>
      </c>
      <c r="Q251" s="17">
        <v>0.17097501012746699</v>
      </c>
      <c r="R251" s="17"/>
      <c r="S251" s="17">
        <v>9.0362971583429194E-2</v>
      </c>
      <c r="T251" s="17">
        <v>0.134685634451671</v>
      </c>
      <c r="U251" s="17">
        <v>8.4179871243021398E-2</v>
      </c>
      <c r="V251" s="17">
        <v>0.12892366981343101</v>
      </c>
      <c r="W251" s="17"/>
      <c r="X251" s="17">
        <v>9.5945951171618901E-2</v>
      </c>
      <c r="Y251" s="17">
        <v>0.16710053987079701</v>
      </c>
      <c r="Z251" s="17">
        <v>7.5856907784602204E-2</v>
      </c>
      <c r="AA251" s="17"/>
      <c r="AB251" s="17">
        <v>0.104714519047638</v>
      </c>
      <c r="AC251" s="17">
        <v>0.101505151482781</v>
      </c>
      <c r="AD251" s="17"/>
      <c r="AE251" s="17">
        <v>6.7335087050752598E-2</v>
      </c>
      <c r="AF251" s="17">
        <v>0.110266179113158</v>
      </c>
      <c r="AG251" s="17"/>
      <c r="AH251" s="17">
        <v>0.102035554526814</v>
      </c>
      <c r="AI251" s="17">
        <v>0.13069462817285801</v>
      </c>
      <c r="AJ251" s="17"/>
      <c r="AK251" s="17">
        <v>8.4651810232038702E-2</v>
      </c>
      <c r="AL251" s="17">
        <v>8.1643338223582704E-2</v>
      </c>
      <c r="AM251" s="17">
        <v>0.13648054025284101</v>
      </c>
      <c r="AN251" s="17">
        <v>0.14284023111541</v>
      </c>
      <c r="AO251" s="17">
        <v>0</v>
      </c>
      <c r="AP251" s="17"/>
      <c r="AQ251" s="17">
        <v>7.7387044777691094E-2</v>
      </c>
      <c r="AR251" s="17">
        <v>0.110930379251768</v>
      </c>
      <c r="AS251" s="17"/>
      <c r="AT251" s="17">
        <v>8.5475789319975307E-2</v>
      </c>
      <c r="AU251" s="17">
        <v>0.117081839054036</v>
      </c>
      <c r="AV251" s="17"/>
      <c r="AW251" s="17">
        <v>0.17352687002855</v>
      </c>
      <c r="AX251" s="17">
        <v>0.101301936305164</v>
      </c>
      <c r="AY251" s="17">
        <v>7.3065354069489594E-2</v>
      </c>
      <c r="AZ251" s="17">
        <v>7.34504118376091E-2</v>
      </c>
      <c r="BA251" s="17">
        <v>5.80176592825574E-2</v>
      </c>
      <c r="BB251" s="17"/>
      <c r="BC251" s="17">
        <v>3.0820533580326399E-2</v>
      </c>
      <c r="BD251" s="17"/>
      <c r="BE251" s="17">
        <v>0.10835204677303401</v>
      </c>
      <c r="BF251" s="17">
        <v>4.2418678331285001E-2</v>
      </c>
      <c r="BG251" s="17">
        <v>2.9867881368385901E-2</v>
      </c>
      <c r="BH251" s="17">
        <v>2.4775912189002099E-2</v>
      </c>
      <c r="BI251" s="17"/>
      <c r="BJ251" s="17">
        <v>0.10204351489236101</v>
      </c>
      <c r="BK251" s="17"/>
      <c r="BL251" s="17">
        <v>0.14146539415954201</v>
      </c>
      <c r="BM251" s="17"/>
      <c r="BN251" s="17">
        <v>3.3929923161636802E-2</v>
      </c>
      <c r="BO251" s="17"/>
      <c r="BP251" s="17">
        <v>0.10755853841853801</v>
      </c>
      <c r="BQ251" s="17">
        <v>9.2675115793738203E-2</v>
      </c>
    </row>
    <row r="252" spans="2:69" x14ac:dyDescent="0.35"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</row>
    <row r="253" spans="2:69" x14ac:dyDescent="0.35">
      <c r="B253" s="6" t="s">
        <v>166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</row>
    <row r="254" spans="2:69" x14ac:dyDescent="0.35">
      <c r="B254" s="24" t="s">
        <v>143</v>
      </c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</row>
    <row r="255" spans="2:69" x14ac:dyDescent="0.35">
      <c r="B255" t="s">
        <v>137</v>
      </c>
      <c r="C255" s="17">
        <v>3.0279153815738199E-2</v>
      </c>
      <c r="D255" s="17">
        <v>8.83544986366714E-3</v>
      </c>
      <c r="E255" s="17">
        <v>4.7771245255582503E-2</v>
      </c>
      <c r="F255" s="17"/>
      <c r="G255" s="17">
        <v>1.6106194737335901E-2</v>
      </c>
      <c r="H255" s="17">
        <v>5.4293803304388703E-2</v>
      </c>
      <c r="I255" s="17">
        <v>1.85541466985964E-2</v>
      </c>
      <c r="J255" s="17">
        <v>5.8410738192724097E-2</v>
      </c>
      <c r="K255" s="17">
        <v>0</v>
      </c>
      <c r="L255" s="17"/>
      <c r="M255" s="17">
        <v>4.17721213047006E-2</v>
      </c>
      <c r="N255" s="17">
        <v>1.0110590576676799E-2</v>
      </c>
      <c r="O255" s="17">
        <v>0</v>
      </c>
      <c r="P255" s="17">
        <v>8.5718940580682093E-2</v>
      </c>
      <c r="Q255" s="17">
        <v>4.6374437964797899E-2</v>
      </c>
      <c r="R255" s="17"/>
      <c r="S255" s="17">
        <v>8.4938038078460398E-2</v>
      </c>
      <c r="T255" s="17">
        <v>3.3950507559597602E-2</v>
      </c>
      <c r="U255" s="17">
        <v>0</v>
      </c>
      <c r="V255" s="17">
        <v>0</v>
      </c>
      <c r="W255" s="17"/>
      <c r="X255" s="17">
        <v>4.0778985809212298E-2</v>
      </c>
      <c r="Y255" s="17">
        <v>0</v>
      </c>
      <c r="Z255" s="17">
        <v>0</v>
      </c>
      <c r="AA255" s="17"/>
      <c r="AB255" s="17">
        <v>3.1969339561628098E-2</v>
      </c>
      <c r="AC255" s="17">
        <v>2.7155072445138099E-2</v>
      </c>
      <c r="AD255" s="17"/>
      <c r="AE255" s="17">
        <v>2.49289279341199E-2</v>
      </c>
      <c r="AF255" s="17">
        <v>3.1264761970186301E-2</v>
      </c>
      <c r="AG255" s="17"/>
      <c r="AH255" s="17">
        <v>2.8141046985772199E-2</v>
      </c>
      <c r="AI255" s="17">
        <v>2.40271716791189E-2</v>
      </c>
      <c r="AJ255" s="17"/>
      <c r="AK255" s="17">
        <v>3.2272375689250198E-2</v>
      </c>
      <c r="AL255" s="17">
        <v>4.9653162619677199E-2</v>
      </c>
      <c r="AM255" s="17">
        <v>2.2296614782374002E-2</v>
      </c>
      <c r="AN255" s="17">
        <v>2.57854629721729E-2</v>
      </c>
      <c r="AO255" s="17">
        <v>0</v>
      </c>
      <c r="AP255" s="17"/>
      <c r="AQ255" s="17">
        <v>2.24836468191532E-2</v>
      </c>
      <c r="AR255" s="17">
        <v>3.2463798361745302E-2</v>
      </c>
      <c r="AS255" s="17"/>
      <c r="AT255" s="17">
        <v>1.37037809905687E-2</v>
      </c>
      <c r="AU255" s="17">
        <v>3.1766905205349402E-2</v>
      </c>
      <c r="AV255" s="17"/>
      <c r="AW255" s="17">
        <v>5.9712241679764098E-2</v>
      </c>
      <c r="AX255" s="17">
        <v>5.5681439766256599E-2</v>
      </c>
      <c r="AY255" s="17">
        <v>1.8558421167559E-2</v>
      </c>
      <c r="AZ255" s="17">
        <v>0</v>
      </c>
      <c r="BA255" s="17">
        <v>0</v>
      </c>
      <c r="BB255" s="17"/>
      <c r="BC255" s="17">
        <v>3.1765521424611302E-2</v>
      </c>
      <c r="BD255" s="17"/>
      <c r="BE255" s="17">
        <v>5.4361912503305701E-2</v>
      </c>
      <c r="BF255" s="17">
        <v>0</v>
      </c>
      <c r="BG255" s="17">
        <v>0</v>
      </c>
      <c r="BH255" s="17">
        <v>2.4775912189002099E-2</v>
      </c>
      <c r="BI255" s="17"/>
      <c r="BJ255" s="17">
        <v>2.8720235294143699E-2</v>
      </c>
      <c r="BK255" s="17"/>
      <c r="BL255" s="17">
        <v>1.6313468317664601E-2</v>
      </c>
      <c r="BM255" s="17"/>
      <c r="BN255" s="17">
        <v>4.1322011530281998E-2</v>
      </c>
      <c r="BO255" s="17"/>
      <c r="BP255" s="17">
        <v>3.1966140313007901E-2</v>
      </c>
      <c r="BQ255" s="17">
        <v>2.4423902488453501E-2</v>
      </c>
    </row>
    <row r="256" spans="2:69" x14ac:dyDescent="0.35">
      <c r="B256" t="s">
        <v>138</v>
      </c>
      <c r="C256" s="17">
        <v>0.25196919862940897</v>
      </c>
      <c r="D256" s="17">
        <v>0.27274401283196298</v>
      </c>
      <c r="E256" s="17">
        <v>0.23502273497326701</v>
      </c>
      <c r="F256" s="17"/>
      <c r="G256" s="17">
        <v>0.16516134696250001</v>
      </c>
      <c r="H256" s="17">
        <v>0.15232172378780201</v>
      </c>
      <c r="I256" s="17">
        <v>0.265903140027348</v>
      </c>
      <c r="J256" s="17">
        <v>0.33481245716000102</v>
      </c>
      <c r="K256" s="17">
        <v>0.52870977315921697</v>
      </c>
      <c r="L256" s="17"/>
      <c r="M256" s="17">
        <v>0.21558489284931101</v>
      </c>
      <c r="N256" s="17">
        <v>0.25803789838699198</v>
      </c>
      <c r="O256" s="17">
        <v>0.28263699290640498</v>
      </c>
      <c r="P256" s="17">
        <v>0.25194233523063297</v>
      </c>
      <c r="Q256" s="17">
        <v>0.23237707648689401</v>
      </c>
      <c r="R256" s="17"/>
      <c r="S256" s="17">
        <v>0.34376992128135198</v>
      </c>
      <c r="T256" s="17">
        <v>0.107014784079141</v>
      </c>
      <c r="U256" s="17">
        <v>0.219472847684094</v>
      </c>
      <c r="V256" s="17">
        <v>0.25676139214897398</v>
      </c>
      <c r="W256" s="17"/>
      <c r="X256" s="17">
        <v>0.28712741815315002</v>
      </c>
      <c r="Y256" s="17">
        <v>0.17285866402355399</v>
      </c>
      <c r="Z256" s="17">
        <v>0.123848630476976</v>
      </c>
      <c r="AA256" s="17"/>
      <c r="AB256" s="17">
        <v>0.25501775204065802</v>
      </c>
      <c r="AC256" s="17">
        <v>0.24633435704911499</v>
      </c>
      <c r="AD256" s="17"/>
      <c r="AE256" s="17">
        <v>0.35223045200837999</v>
      </c>
      <c r="AF256" s="17">
        <v>0.233499266500935</v>
      </c>
      <c r="AG256" s="17"/>
      <c r="AH256" s="17">
        <v>0.25975511485403102</v>
      </c>
      <c r="AI256" s="17">
        <v>0.16125792257468199</v>
      </c>
      <c r="AJ256" s="17"/>
      <c r="AK256" s="17">
        <v>0.26876913841731798</v>
      </c>
      <c r="AL256" s="17">
        <v>0.32925914716153898</v>
      </c>
      <c r="AM256" s="17">
        <v>0.21903231317828001</v>
      </c>
      <c r="AN256" s="17">
        <v>0.21191155338710299</v>
      </c>
      <c r="AO256" s="17">
        <v>0.159687501502462</v>
      </c>
      <c r="AP256" s="17"/>
      <c r="AQ256" s="17">
        <v>0.202953987252846</v>
      </c>
      <c r="AR256" s="17">
        <v>0.265705420564955</v>
      </c>
      <c r="AS256" s="17"/>
      <c r="AT256" s="17">
        <v>0.19602473478835</v>
      </c>
      <c r="AU256" s="17">
        <v>0.28523937423354501</v>
      </c>
      <c r="AV256" s="17"/>
      <c r="AW256" s="17">
        <v>0.293842703446202</v>
      </c>
      <c r="AX256" s="17">
        <v>0.29496904387742301</v>
      </c>
      <c r="AY256" s="17">
        <v>0.15536734417593501</v>
      </c>
      <c r="AZ256" s="17">
        <v>0.28512094290867002</v>
      </c>
      <c r="BA256" s="17">
        <v>0.18076582365005101</v>
      </c>
      <c r="BB256" s="17"/>
      <c r="BC256" s="17">
        <v>0.32998707908141101</v>
      </c>
      <c r="BD256" s="17"/>
      <c r="BE256" s="17">
        <v>0.31807320844627002</v>
      </c>
      <c r="BF256" s="17">
        <v>0.119012611882164</v>
      </c>
      <c r="BG256" s="17">
        <v>0.29045210833124802</v>
      </c>
      <c r="BH256" s="17">
        <v>0.24890339796167901</v>
      </c>
      <c r="BI256" s="17"/>
      <c r="BJ256" s="17">
        <v>0.24503658234730399</v>
      </c>
      <c r="BK256" s="17"/>
      <c r="BL256" s="17">
        <v>0.208561126828605</v>
      </c>
      <c r="BM256" s="17"/>
      <c r="BN256" s="17">
        <v>0.236478905119997</v>
      </c>
      <c r="BO256" s="17"/>
      <c r="BP256" s="17">
        <v>0.24740503420704199</v>
      </c>
      <c r="BQ256" s="17">
        <v>0.232429754724371</v>
      </c>
    </row>
    <row r="257" spans="2:69" x14ac:dyDescent="0.35">
      <c r="B257" t="s">
        <v>139</v>
      </c>
      <c r="C257" s="17">
        <v>0.41424250577455901</v>
      </c>
      <c r="D257" s="17">
        <v>0.40451342676415902</v>
      </c>
      <c r="E257" s="17">
        <v>0.42217872519149202</v>
      </c>
      <c r="F257" s="17"/>
      <c r="G257" s="17">
        <v>0.499579653170803</v>
      </c>
      <c r="H257" s="17">
        <v>0.46030843618971301</v>
      </c>
      <c r="I257" s="17">
        <v>0.414304672787696</v>
      </c>
      <c r="J257" s="17">
        <v>0.30724488705298197</v>
      </c>
      <c r="K257" s="17">
        <v>0.25462986174875901</v>
      </c>
      <c r="L257" s="17"/>
      <c r="M257" s="17">
        <v>0.477956648738871</v>
      </c>
      <c r="N257" s="17">
        <v>0.46432402888132401</v>
      </c>
      <c r="O257" s="17">
        <v>0.35527832694795602</v>
      </c>
      <c r="P257" s="17">
        <v>0.32588414653227399</v>
      </c>
      <c r="Q257" s="17">
        <v>0.39514421578568298</v>
      </c>
      <c r="R257" s="17"/>
      <c r="S257" s="17">
        <v>0.26376525200975298</v>
      </c>
      <c r="T257" s="17">
        <v>0.54403846774755404</v>
      </c>
      <c r="U257" s="17">
        <v>0.38968909072148999</v>
      </c>
      <c r="V257" s="17">
        <v>0.46244379995143198</v>
      </c>
      <c r="W257" s="17"/>
      <c r="X257" s="17">
        <v>0.40113849077582298</v>
      </c>
      <c r="Y257" s="17">
        <v>0.50392908122180802</v>
      </c>
      <c r="Z257" s="17">
        <v>0.38975743034632199</v>
      </c>
      <c r="AA257" s="17"/>
      <c r="AB257" s="17">
        <v>0.40507420100599301</v>
      </c>
      <c r="AC257" s="17">
        <v>0.43118888589704801</v>
      </c>
      <c r="AD257" s="17"/>
      <c r="AE257" s="17">
        <v>0.381304223504909</v>
      </c>
      <c r="AF257" s="17">
        <v>0.42031033175364801</v>
      </c>
      <c r="AG257" s="17"/>
      <c r="AH257" s="17">
        <v>0.44772183286738898</v>
      </c>
      <c r="AI257" s="17">
        <v>0.25900820040975098</v>
      </c>
      <c r="AJ257" s="17"/>
      <c r="AK257" s="17">
        <v>0.339864694083852</v>
      </c>
      <c r="AL257" s="17">
        <v>0.36557721899443002</v>
      </c>
      <c r="AM257" s="17">
        <v>0.45134433909641603</v>
      </c>
      <c r="AN257" s="17">
        <v>0.41092171941494299</v>
      </c>
      <c r="AO257" s="17">
        <v>0.56635642890108195</v>
      </c>
      <c r="AP257" s="17"/>
      <c r="AQ257" s="17">
        <v>0.50603700537218299</v>
      </c>
      <c r="AR257" s="17">
        <v>0.38851764233883201</v>
      </c>
      <c r="AS257" s="17"/>
      <c r="AT257" s="17">
        <v>0.52639145246666696</v>
      </c>
      <c r="AU257" s="17">
        <v>0.36464962833397702</v>
      </c>
      <c r="AV257" s="17"/>
      <c r="AW257" s="17">
        <v>0.23067911415810199</v>
      </c>
      <c r="AX257" s="17">
        <v>0.48949351985045603</v>
      </c>
      <c r="AY257" s="17">
        <v>0.40909139745005202</v>
      </c>
      <c r="AZ257" s="17">
        <v>0.35945032823301099</v>
      </c>
      <c r="BA257" s="17">
        <v>0.40637692954633498</v>
      </c>
      <c r="BB257" s="17"/>
      <c r="BC257" s="17">
        <v>0.44538901476903298</v>
      </c>
      <c r="BD257" s="17"/>
      <c r="BE257" s="17">
        <v>0.48673480797774699</v>
      </c>
      <c r="BF257" s="17">
        <v>0.46771030714655099</v>
      </c>
      <c r="BG257" s="17">
        <v>0.33723947403595</v>
      </c>
      <c r="BH257" s="17">
        <v>0.46076699596156201</v>
      </c>
      <c r="BI257" s="17"/>
      <c r="BJ257" s="17">
        <v>0.42403464678435798</v>
      </c>
      <c r="BK257" s="17"/>
      <c r="BL257" s="17">
        <v>0.44012584071204702</v>
      </c>
      <c r="BM257" s="17"/>
      <c r="BN257" s="17">
        <v>0.51012812802802499</v>
      </c>
      <c r="BO257" s="17"/>
      <c r="BP257" s="17">
        <v>0.39470869944181303</v>
      </c>
      <c r="BQ257" s="17">
        <v>0.54994430667831895</v>
      </c>
    </row>
    <row r="258" spans="2:69" x14ac:dyDescent="0.35">
      <c r="B258" t="s">
        <v>140</v>
      </c>
      <c r="C258" s="17">
        <v>0.15548684842856</v>
      </c>
      <c r="D258" s="17">
        <v>0.188266514158932</v>
      </c>
      <c r="E258" s="17">
        <v>0.12874776866861001</v>
      </c>
      <c r="F258" s="17"/>
      <c r="G258" s="17">
        <v>0.168874473816645</v>
      </c>
      <c r="H258" s="17">
        <v>0.19579312358075701</v>
      </c>
      <c r="I258" s="17">
        <v>0.13272930963194199</v>
      </c>
      <c r="J258" s="17">
        <v>0.19987214246634899</v>
      </c>
      <c r="K258" s="17">
        <v>3.1505804476244202E-2</v>
      </c>
      <c r="L258" s="17"/>
      <c r="M258" s="17">
        <v>0.145862207127714</v>
      </c>
      <c r="N258" s="17">
        <v>7.1788964998757407E-2</v>
      </c>
      <c r="O258" s="17">
        <v>0.30965741138992398</v>
      </c>
      <c r="P258" s="17">
        <v>0.20506224353438601</v>
      </c>
      <c r="Q258" s="17">
        <v>0.15807348787789299</v>
      </c>
      <c r="R258" s="17"/>
      <c r="S258" s="17">
        <v>0.11312729078240399</v>
      </c>
      <c r="T258" s="17">
        <v>0.146967536265138</v>
      </c>
      <c r="U258" s="17">
        <v>0.26702512263667699</v>
      </c>
      <c r="V258" s="17">
        <v>0.135720542082022</v>
      </c>
      <c r="W258" s="17"/>
      <c r="X258" s="17">
        <v>0.14686245158147701</v>
      </c>
      <c r="Y258" s="17">
        <v>9.5110608321706702E-2</v>
      </c>
      <c r="Z258" s="17">
        <v>0.28264930457271198</v>
      </c>
      <c r="AA258" s="17"/>
      <c r="AB258" s="17">
        <v>0.15323158592726099</v>
      </c>
      <c r="AC258" s="17">
        <v>0.15965539829549399</v>
      </c>
      <c r="AD258" s="17"/>
      <c r="AE258" s="17">
        <v>0.17420130950183901</v>
      </c>
      <c r="AF258" s="17">
        <v>0.15203930698861901</v>
      </c>
      <c r="AG258" s="17"/>
      <c r="AH258" s="17">
        <v>0.13616882882393799</v>
      </c>
      <c r="AI258" s="17">
        <v>0.27350193398190598</v>
      </c>
      <c r="AJ258" s="17"/>
      <c r="AK258" s="17">
        <v>0.25298726490848999</v>
      </c>
      <c r="AL258" s="17">
        <v>0.139590753862426</v>
      </c>
      <c r="AM258" s="17">
        <v>0.14088795318657599</v>
      </c>
      <c r="AN258" s="17">
        <v>0.211925120460775</v>
      </c>
      <c r="AO258" s="17">
        <v>0</v>
      </c>
      <c r="AP258" s="17"/>
      <c r="AQ258" s="17">
        <v>0.17713181662317101</v>
      </c>
      <c r="AR258" s="17">
        <v>0.14942097462002299</v>
      </c>
      <c r="AS258" s="17"/>
      <c r="AT258" s="17">
        <v>0.16781920732309499</v>
      </c>
      <c r="AU258" s="17">
        <v>0.139819348204788</v>
      </c>
      <c r="AV258" s="17"/>
      <c r="AW258" s="17">
        <v>0.18279004249469699</v>
      </c>
      <c r="AX258" s="17">
        <v>5.6046252083746799E-2</v>
      </c>
      <c r="AY258" s="17">
        <v>0.35991573149938699</v>
      </c>
      <c r="AZ258" s="17">
        <v>0.106221464159278</v>
      </c>
      <c r="BA258" s="17">
        <v>0.21038361475839701</v>
      </c>
      <c r="BB258" s="17"/>
      <c r="BC258" s="17">
        <v>0.112379549878889</v>
      </c>
      <c r="BD258" s="17"/>
      <c r="BE258" s="17">
        <v>4.5018317644254201E-2</v>
      </c>
      <c r="BF258" s="17">
        <v>0.37085840263999997</v>
      </c>
      <c r="BG258" s="17">
        <v>0.18174649487974001</v>
      </c>
      <c r="BH258" s="17">
        <v>0.16091341368399201</v>
      </c>
      <c r="BI258" s="17"/>
      <c r="BJ258" s="17">
        <v>0.15044522917827699</v>
      </c>
      <c r="BK258" s="17"/>
      <c r="BL258" s="17">
        <v>0.15907711354273299</v>
      </c>
      <c r="BM258" s="17"/>
      <c r="BN258" s="17">
        <v>0.14742631814884999</v>
      </c>
      <c r="BO258" s="17"/>
      <c r="BP258" s="17">
        <v>0.17651533859407101</v>
      </c>
      <c r="BQ258" s="17">
        <v>6.2796039243065593E-2</v>
      </c>
    </row>
    <row r="259" spans="2:69" x14ac:dyDescent="0.35">
      <c r="B259" t="s">
        <v>141</v>
      </c>
      <c r="C259" s="17">
        <v>0.148022293351733</v>
      </c>
      <c r="D259" s="17">
        <v>0.125640596381278</v>
      </c>
      <c r="E259" s="17">
        <v>0.16627952591105</v>
      </c>
      <c r="F259" s="17"/>
      <c r="G259" s="17">
        <v>0.15027833131271601</v>
      </c>
      <c r="H259" s="17">
        <v>0.13728291313734001</v>
      </c>
      <c r="I259" s="17">
        <v>0.168508730854417</v>
      </c>
      <c r="J259" s="17">
        <v>9.9659775127944106E-2</v>
      </c>
      <c r="K259" s="17">
        <v>0.18515456061578001</v>
      </c>
      <c r="L259" s="17"/>
      <c r="M259" s="17">
        <v>0.118824129979403</v>
      </c>
      <c r="N259" s="17">
        <v>0.19573851715625001</v>
      </c>
      <c r="O259" s="17">
        <v>5.2427268755714997E-2</v>
      </c>
      <c r="P259" s="17">
        <v>0.131392334122025</v>
      </c>
      <c r="Q259" s="17">
        <v>0.168030781884733</v>
      </c>
      <c r="R259" s="17"/>
      <c r="S259" s="17">
        <v>0.19439949784803001</v>
      </c>
      <c r="T259" s="17">
        <v>0.16802870434856901</v>
      </c>
      <c r="U259" s="17">
        <v>0.123812938957739</v>
      </c>
      <c r="V259" s="17">
        <v>0.14507426581757199</v>
      </c>
      <c r="W259" s="17"/>
      <c r="X259" s="17">
        <v>0.12409265368033801</v>
      </c>
      <c r="Y259" s="17">
        <v>0.22810164643293199</v>
      </c>
      <c r="Z259" s="17">
        <v>0.20374463460399</v>
      </c>
      <c r="AA259" s="17"/>
      <c r="AB259" s="17">
        <v>0.154707121464461</v>
      </c>
      <c r="AC259" s="17">
        <v>0.13566628631320499</v>
      </c>
      <c r="AD259" s="17"/>
      <c r="AE259" s="17">
        <v>6.7335087050752598E-2</v>
      </c>
      <c r="AF259" s="17">
        <v>0.16288633278661199</v>
      </c>
      <c r="AG259" s="17"/>
      <c r="AH259" s="17">
        <v>0.12821317646887001</v>
      </c>
      <c r="AI259" s="17">
        <v>0.28220477135454197</v>
      </c>
      <c r="AJ259" s="17"/>
      <c r="AK259" s="17">
        <v>0.10610652690109</v>
      </c>
      <c r="AL259" s="17">
        <v>0.11591971736192801</v>
      </c>
      <c r="AM259" s="17">
        <v>0.16643877975635499</v>
      </c>
      <c r="AN259" s="17">
        <v>0.13945614376500601</v>
      </c>
      <c r="AO259" s="17">
        <v>0.27395606959645702</v>
      </c>
      <c r="AP259" s="17"/>
      <c r="AQ259" s="17">
        <v>9.1393543932646801E-2</v>
      </c>
      <c r="AR259" s="17">
        <v>0.16389216411444399</v>
      </c>
      <c r="AS259" s="17"/>
      <c r="AT259" s="17">
        <v>9.6060824431318498E-2</v>
      </c>
      <c r="AU259" s="17">
        <v>0.178524744022339</v>
      </c>
      <c r="AV259" s="17"/>
      <c r="AW259" s="17">
        <v>0.23297589822123499</v>
      </c>
      <c r="AX259" s="17">
        <v>0.103809744422118</v>
      </c>
      <c r="AY259" s="17">
        <v>5.7067105707066197E-2</v>
      </c>
      <c r="AZ259" s="17">
        <v>0.249207264699041</v>
      </c>
      <c r="BA259" s="17">
        <v>0.20247363204521701</v>
      </c>
      <c r="BB259" s="17"/>
      <c r="BC259" s="17">
        <v>8.0478834846055905E-2</v>
      </c>
      <c r="BD259" s="17"/>
      <c r="BE259" s="17">
        <v>9.5811753428422505E-2</v>
      </c>
      <c r="BF259" s="17">
        <v>4.2418678331285001E-2</v>
      </c>
      <c r="BG259" s="17">
        <v>0.190561922753062</v>
      </c>
      <c r="BH259" s="17">
        <v>0.10464028020376499</v>
      </c>
      <c r="BI259" s="17"/>
      <c r="BJ259" s="17">
        <v>0.15176330639591701</v>
      </c>
      <c r="BK259" s="17"/>
      <c r="BL259" s="17">
        <v>0.17592245059895001</v>
      </c>
      <c r="BM259" s="17"/>
      <c r="BN259" s="17">
        <v>6.4644637172845798E-2</v>
      </c>
      <c r="BO259" s="17"/>
      <c r="BP259" s="17">
        <v>0.14940478744406699</v>
      </c>
      <c r="BQ259" s="17">
        <v>0.13040599686579099</v>
      </c>
    </row>
    <row r="260" spans="2:69" x14ac:dyDescent="0.35"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</row>
    <row r="261" spans="2:69" x14ac:dyDescent="0.35">
      <c r="B261" s="6" t="s">
        <v>167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</row>
    <row r="262" spans="2:69" x14ac:dyDescent="0.35">
      <c r="B262" s="24" t="s">
        <v>143</v>
      </c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</row>
    <row r="263" spans="2:69" x14ac:dyDescent="0.35">
      <c r="B263" t="s">
        <v>137</v>
      </c>
      <c r="C263" s="17">
        <v>0.20720785130515801</v>
      </c>
      <c r="D263" s="17">
        <v>0.185274398626881</v>
      </c>
      <c r="E263" s="17">
        <v>0.22509944133538101</v>
      </c>
      <c r="F263" s="17"/>
      <c r="G263" s="17">
        <v>0.28492319966767099</v>
      </c>
      <c r="H263" s="17">
        <v>0.22428483516578501</v>
      </c>
      <c r="I263" s="17">
        <v>0.23962305253590299</v>
      </c>
      <c r="J263" s="17">
        <v>8.1475750628839397E-2</v>
      </c>
      <c r="K263" s="17">
        <v>8.9249622909005899E-2</v>
      </c>
      <c r="L263" s="17"/>
      <c r="M263" s="17">
        <v>0.256461137217454</v>
      </c>
      <c r="N263" s="17">
        <v>0.126611591598531</v>
      </c>
      <c r="O263" s="17">
        <v>0.39478648682356798</v>
      </c>
      <c r="P263" s="17">
        <v>0.10532993752271599</v>
      </c>
      <c r="Q263" s="17">
        <v>0.27663017594218198</v>
      </c>
      <c r="R263" s="17"/>
      <c r="S263" s="17">
        <v>0.21718699692125901</v>
      </c>
      <c r="T263" s="17">
        <v>0.19782215411426801</v>
      </c>
      <c r="U263" s="17">
        <v>0.280648088573483</v>
      </c>
      <c r="V263" s="17">
        <v>0.1640816309051</v>
      </c>
      <c r="W263" s="17"/>
      <c r="X263" s="17">
        <v>0.21966767974114701</v>
      </c>
      <c r="Y263" s="17">
        <v>0.15767723542911299</v>
      </c>
      <c r="Z263" s="17">
        <v>0.18759486468633399</v>
      </c>
      <c r="AA263" s="17"/>
      <c r="AB263" s="17">
        <v>0.19439630109203099</v>
      </c>
      <c r="AC263" s="17">
        <v>0.230888281368343</v>
      </c>
      <c r="AD263" s="17"/>
      <c r="AE263" s="17">
        <v>0.19278263787591499</v>
      </c>
      <c r="AF263" s="17">
        <v>0.20986523592780801</v>
      </c>
      <c r="AG263" s="17"/>
      <c r="AH263" s="17">
        <v>0.19733097522124601</v>
      </c>
      <c r="AI263" s="17">
        <v>0.22492567223839499</v>
      </c>
      <c r="AJ263" s="17"/>
      <c r="AK263" s="17">
        <v>0.34142831867637302</v>
      </c>
      <c r="AL263" s="17">
        <v>0.162423728243278</v>
      </c>
      <c r="AM263" s="17">
        <v>0.22063335815664201</v>
      </c>
      <c r="AN263" s="17">
        <v>0.15293347778607799</v>
      </c>
      <c r="AO263" s="17">
        <v>0.16310842803738401</v>
      </c>
      <c r="AP263" s="17"/>
      <c r="AQ263" s="17">
        <v>0.21130872957917701</v>
      </c>
      <c r="AR263" s="17">
        <v>0.20605860451991401</v>
      </c>
      <c r="AS263" s="17"/>
      <c r="AT263" s="17">
        <v>0.22296724335666501</v>
      </c>
      <c r="AU263" s="17">
        <v>0.19138050275221799</v>
      </c>
      <c r="AV263" s="17"/>
      <c r="AW263" s="17">
        <v>0.26935985033187598</v>
      </c>
      <c r="AX263" s="17">
        <v>6.6734890572016994E-2</v>
      </c>
      <c r="AY263" s="17">
        <v>0.49508201481563402</v>
      </c>
      <c r="AZ263" s="17">
        <v>0.20473268763958599</v>
      </c>
      <c r="BA263" s="17">
        <v>0.153271754120202</v>
      </c>
      <c r="BB263" s="17"/>
      <c r="BC263" s="17">
        <v>0.12730308089310499</v>
      </c>
      <c r="BD263" s="17"/>
      <c r="BE263" s="17">
        <v>4.9600759933129103E-2</v>
      </c>
      <c r="BF263" s="17">
        <v>0.52881021832511899</v>
      </c>
      <c r="BG263" s="17">
        <v>0.31323549952388602</v>
      </c>
      <c r="BH263" s="17">
        <v>0.17950947906016201</v>
      </c>
      <c r="BI263" s="17"/>
      <c r="BJ263" s="17">
        <v>0.20293265532343199</v>
      </c>
      <c r="BK263" s="17"/>
      <c r="BL263" s="17">
        <v>0.21455856282162999</v>
      </c>
      <c r="BM263" s="17"/>
      <c r="BN263" s="17">
        <v>0.13794864128104001</v>
      </c>
      <c r="BO263" s="17"/>
      <c r="BP263" s="17">
        <v>0.20892924288716799</v>
      </c>
      <c r="BQ263" s="17">
        <v>0.21688608257597</v>
      </c>
    </row>
    <row r="264" spans="2:69" x14ac:dyDescent="0.35">
      <c r="B264" t="s">
        <v>138</v>
      </c>
      <c r="C264" s="17">
        <v>0.23928758302042</v>
      </c>
      <c r="D264" s="17">
        <v>0.26790949900852901</v>
      </c>
      <c r="E264" s="17">
        <v>0.215940069327516</v>
      </c>
      <c r="F264" s="17"/>
      <c r="G264" s="17">
        <v>0.350350254548697</v>
      </c>
      <c r="H264" s="17">
        <v>0.21741031290429599</v>
      </c>
      <c r="I264" s="17">
        <v>0.190165142665913</v>
      </c>
      <c r="J264" s="17">
        <v>0.257665102257711</v>
      </c>
      <c r="K264" s="17">
        <v>0.104625116676482</v>
      </c>
      <c r="L264" s="17"/>
      <c r="M264" s="17">
        <v>0.23549705619324199</v>
      </c>
      <c r="N264" s="17">
        <v>0.26513196724291599</v>
      </c>
      <c r="O264" s="17">
        <v>0.18622725467653301</v>
      </c>
      <c r="P264" s="17">
        <v>0.248642677966739</v>
      </c>
      <c r="Q264" s="17">
        <v>0.22434126529646001</v>
      </c>
      <c r="R264" s="17"/>
      <c r="S264" s="17">
        <v>0.15973102566726399</v>
      </c>
      <c r="T264" s="17">
        <v>0.26222121661661302</v>
      </c>
      <c r="U264" s="17">
        <v>0.246301036172028</v>
      </c>
      <c r="V264" s="17">
        <v>0.289602441601996</v>
      </c>
      <c r="W264" s="17"/>
      <c r="X264" s="17">
        <v>0.27773318844596501</v>
      </c>
      <c r="Y264" s="17">
        <v>9.1726720448734894E-2</v>
      </c>
      <c r="Z264" s="17">
        <v>0.17244788269268599</v>
      </c>
      <c r="AA264" s="17"/>
      <c r="AB264" s="17">
        <v>0.232092688535709</v>
      </c>
      <c r="AC264" s="17">
        <v>0.25258637924904598</v>
      </c>
      <c r="AD264" s="17"/>
      <c r="AE264" s="17">
        <v>0.28480459343971998</v>
      </c>
      <c r="AF264" s="17">
        <v>0.230902528327777</v>
      </c>
      <c r="AG264" s="17"/>
      <c r="AH264" s="17">
        <v>0.255021128994673</v>
      </c>
      <c r="AI264" s="17">
        <v>0.20256109823601701</v>
      </c>
      <c r="AJ264" s="17"/>
      <c r="AK264" s="17">
        <v>0.14773648757310101</v>
      </c>
      <c r="AL264" s="17">
        <v>0.21999092194443101</v>
      </c>
      <c r="AM264" s="17">
        <v>0.291675347882628</v>
      </c>
      <c r="AN264" s="17">
        <v>0.22155494521935601</v>
      </c>
      <c r="AO264" s="17">
        <v>0.27313423893003702</v>
      </c>
      <c r="AP264" s="17"/>
      <c r="AQ264" s="17">
        <v>0.315264886075936</v>
      </c>
      <c r="AR264" s="17">
        <v>0.21799539499297299</v>
      </c>
      <c r="AS264" s="17"/>
      <c r="AT264" s="17">
        <v>0.26766065472249601</v>
      </c>
      <c r="AU264" s="17">
        <v>0.21082148367416401</v>
      </c>
      <c r="AV264" s="17"/>
      <c r="AW264" s="17">
        <v>0.13149026412384801</v>
      </c>
      <c r="AX264" s="17">
        <v>0.25545031290229597</v>
      </c>
      <c r="AY264" s="17">
        <v>0.18689126289986799</v>
      </c>
      <c r="AZ264" s="17">
        <v>0.26999270213759402</v>
      </c>
      <c r="BA264" s="17">
        <v>0.397925203690637</v>
      </c>
      <c r="BB264" s="17"/>
      <c r="BC264" s="17">
        <v>0.276616710646579</v>
      </c>
      <c r="BD264" s="17"/>
      <c r="BE264" s="17">
        <v>0.21588949569076701</v>
      </c>
      <c r="BF264" s="17">
        <v>0.19672059382069801</v>
      </c>
      <c r="BG264" s="17">
        <v>0.26109656432332601</v>
      </c>
      <c r="BH264" s="17">
        <v>0.31787027570634202</v>
      </c>
      <c r="BI264" s="17"/>
      <c r="BJ264" s="17">
        <v>0.24186911787551399</v>
      </c>
      <c r="BK264" s="17"/>
      <c r="BL264" s="17">
        <v>0.264893286209685</v>
      </c>
      <c r="BM264" s="17"/>
      <c r="BN264" s="17">
        <v>0.25913168748034698</v>
      </c>
      <c r="BO264" s="17"/>
      <c r="BP264" s="17">
        <v>0.21893523413225899</v>
      </c>
      <c r="BQ264" s="17">
        <v>0.36360225305541399</v>
      </c>
    </row>
    <row r="265" spans="2:69" x14ac:dyDescent="0.35">
      <c r="B265" t="s">
        <v>139</v>
      </c>
      <c r="C265" s="17">
        <v>0.17393107273616901</v>
      </c>
      <c r="D265" s="17">
        <v>0.18797143795817101</v>
      </c>
      <c r="E265" s="17">
        <v>0.16247804424533499</v>
      </c>
      <c r="F265" s="17"/>
      <c r="G265" s="17">
        <v>9.1629763294077807E-2</v>
      </c>
      <c r="H265" s="17">
        <v>0.18427949452144199</v>
      </c>
      <c r="I265" s="17">
        <v>0.13665571402769999</v>
      </c>
      <c r="J265" s="17">
        <v>0.22679363963180901</v>
      </c>
      <c r="K265" s="17">
        <v>0.337849850601741</v>
      </c>
      <c r="L265" s="17"/>
      <c r="M265" s="17">
        <v>0.196186065396519</v>
      </c>
      <c r="N265" s="17">
        <v>0.22775816510747099</v>
      </c>
      <c r="O265" s="17">
        <v>0.133745809672487</v>
      </c>
      <c r="P265" s="17">
        <v>0.16133237212208401</v>
      </c>
      <c r="Q265" s="17">
        <v>8.09869611397665E-2</v>
      </c>
      <c r="R265" s="17"/>
      <c r="S265" s="17">
        <v>0.16703930593254701</v>
      </c>
      <c r="T265" s="17">
        <v>0.122538375971233</v>
      </c>
      <c r="U265" s="17">
        <v>0.23498829514792499</v>
      </c>
      <c r="V265" s="17">
        <v>0.15021523450359001</v>
      </c>
      <c r="W265" s="17"/>
      <c r="X265" s="17">
        <v>0.18096480780076399</v>
      </c>
      <c r="Y265" s="17">
        <v>0.183262430577846</v>
      </c>
      <c r="Z265" s="17">
        <v>0.11811096215091201</v>
      </c>
      <c r="AA265" s="17"/>
      <c r="AB265" s="17">
        <v>0.122955815952087</v>
      </c>
      <c r="AC265" s="17">
        <v>0.26815198926440498</v>
      </c>
      <c r="AD265" s="17"/>
      <c r="AE265" s="17">
        <v>0.33011433699632498</v>
      </c>
      <c r="AF265" s="17">
        <v>0.14515929706740599</v>
      </c>
      <c r="AG265" s="17"/>
      <c r="AH265" s="17">
        <v>0.17404324331861201</v>
      </c>
      <c r="AI265" s="17">
        <v>8.1914815157189305E-2</v>
      </c>
      <c r="AJ265" s="17"/>
      <c r="AK265" s="17">
        <v>0.299157592293749</v>
      </c>
      <c r="AL265" s="17">
        <v>0.15496010218110301</v>
      </c>
      <c r="AM265" s="17">
        <v>0.123853878667835</v>
      </c>
      <c r="AN265" s="17">
        <v>0.22792974977552399</v>
      </c>
      <c r="AO265" s="17">
        <v>0.14258795933051199</v>
      </c>
      <c r="AP265" s="17"/>
      <c r="AQ265" s="17">
        <v>0.17671859359832501</v>
      </c>
      <c r="AR265" s="17">
        <v>0.173149886566871</v>
      </c>
      <c r="AS265" s="17"/>
      <c r="AT265" s="17">
        <v>0.16878397269044401</v>
      </c>
      <c r="AU265" s="17">
        <v>0.185719571312078</v>
      </c>
      <c r="AV265" s="17"/>
      <c r="AW265" s="17">
        <v>0.10665886796624099</v>
      </c>
      <c r="AX265" s="17">
        <v>0.218062864143621</v>
      </c>
      <c r="AY265" s="17">
        <v>0.120946610805038</v>
      </c>
      <c r="AZ265" s="17">
        <v>6.5257256333499297E-2</v>
      </c>
      <c r="BA265" s="17">
        <v>0.109051219358268</v>
      </c>
      <c r="BB265" s="17"/>
      <c r="BC265" s="17">
        <v>0.21852834498912199</v>
      </c>
      <c r="BD265" s="17"/>
      <c r="BE265" s="17">
        <v>0.26390969437809397</v>
      </c>
      <c r="BF265" s="17">
        <v>0.13712346675930401</v>
      </c>
      <c r="BG265" s="17">
        <v>8.9459288413291302E-2</v>
      </c>
      <c r="BH265" s="17">
        <v>0.100428586954356</v>
      </c>
      <c r="BI265" s="17"/>
      <c r="BJ265" s="17">
        <v>0.17347820796732</v>
      </c>
      <c r="BK265" s="17"/>
      <c r="BL265" s="17">
        <v>0.12511279180231599</v>
      </c>
      <c r="BM265" s="17"/>
      <c r="BN265" s="17">
        <v>0.17667922450927501</v>
      </c>
      <c r="BO265" s="17"/>
      <c r="BP265" s="17">
        <v>0.17571342663282</v>
      </c>
      <c r="BQ265" s="17">
        <v>0.15658993988436301</v>
      </c>
    </row>
    <row r="266" spans="2:69" x14ac:dyDescent="0.35">
      <c r="B266" t="s">
        <v>140</v>
      </c>
      <c r="C266" s="17">
        <v>0.26797614181541002</v>
      </c>
      <c r="D266" s="17">
        <v>0.27248184869437198</v>
      </c>
      <c r="E266" s="17">
        <v>0.26430073961324801</v>
      </c>
      <c r="F266" s="17"/>
      <c r="G266" s="17">
        <v>0.170983173811316</v>
      </c>
      <c r="H266" s="17">
        <v>0.26034670767401802</v>
      </c>
      <c r="I266" s="17">
        <v>0.26504735991606698</v>
      </c>
      <c r="J266" s="17">
        <v>0.324801468500311</v>
      </c>
      <c r="K266" s="17">
        <v>0.43676960533652698</v>
      </c>
      <c r="L266" s="17"/>
      <c r="M266" s="17">
        <v>0.21905413266913401</v>
      </c>
      <c r="N266" s="17">
        <v>0.28427122491239598</v>
      </c>
      <c r="O266" s="17">
        <v>0.26673925674082299</v>
      </c>
      <c r="P266" s="17">
        <v>0.31857212501245702</v>
      </c>
      <c r="Q266" s="17">
        <v>0.214767828556406</v>
      </c>
      <c r="R266" s="17"/>
      <c r="S266" s="17">
        <v>0.31214425675608798</v>
      </c>
      <c r="T266" s="17">
        <v>0.31372809962023201</v>
      </c>
      <c r="U266" s="17">
        <v>0.144862901359219</v>
      </c>
      <c r="V266" s="17">
        <v>0.28556930551151399</v>
      </c>
      <c r="W266" s="17"/>
      <c r="X266" s="17">
        <v>0.21620542154147501</v>
      </c>
      <c r="Y266" s="17">
        <v>0.37015370609440501</v>
      </c>
      <c r="Z266" s="17">
        <v>0.473809639178362</v>
      </c>
      <c r="AA266" s="17"/>
      <c r="AB266" s="17">
        <v>0.332686251917375</v>
      </c>
      <c r="AC266" s="17">
        <v>0.14836819342829799</v>
      </c>
      <c r="AD266" s="17"/>
      <c r="AE266" s="17">
        <v>0.15287969072674901</v>
      </c>
      <c r="AF266" s="17">
        <v>0.28917898506932999</v>
      </c>
      <c r="AG266" s="17"/>
      <c r="AH266" s="17">
        <v>0.26522015822276601</v>
      </c>
      <c r="AI266" s="17">
        <v>0.34030304876391698</v>
      </c>
      <c r="AJ266" s="17"/>
      <c r="AK266" s="17">
        <v>0.157414245101169</v>
      </c>
      <c r="AL266" s="17">
        <v>0.35776710022958103</v>
      </c>
      <c r="AM266" s="17">
        <v>0.241169796948527</v>
      </c>
      <c r="AN266" s="17">
        <v>0.24850500258915301</v>
      </c>
      <c r="AO266" s="17">
        <v>0.29759126233600902</v>
      </c>
      <c r="AP266" s="17"/>
      <c r="AQ266" s="17">
        <v>0.21932074596887</v>
      </c>
      <c r="AR266" s="17">
        <v>0.28161152758525398</v>
      </c>
      <c r="AS266" s="17"/>
      <c r="AT266" s="17">
        <v>0.24879168620289199</v>
      </c>
      <c r="AU266" s="17">
        <v>0.28581954537385401</v>
      </c>
      <c r="AV266" s="17"/>
      <c r="AW266" s="17">
        <v>0.31896414754948599</v>
      </c>
      <c r="AX266" s="17">
        <v>0.33977448722967202</v>
      </c>
      <c r="AY266" s="17">
        <v>0.14001300577239301</v>
      </c>
      <c r="AZ266" s="17">
        <v>0.42494160890917199</v>
      </c>
      <c r="BA266" s="17">
        <v>0.25134497616133</v>
      </c>
      <c r="BB266" s="17"/>
      <c r="BC266" s="17">
        <v>0.33628471841732099</v>
      </c>
      <c r="BD266" s="17"/>
      <c r="BE266" s="17">
        <v>0.34398105891599601</v>
      </c>
      <c r="BF266" s="17">
        <v>9.4927042763594205E-2</v>
      </c>
      <c r="BG266" s="17">
        <v>0.31231018689874701</v>
      </c>
      <c r="BH266" s="17">
        <v>0.38539059980623802</v>
      </c>
      <c r="BI266" s="17"/>
      <c r="BJ266" s="17">
        <v>0.265854995502952</v>
      </c>
      <c r="BK266" s="17"/>
      <c r="BL266" s="17">
        <v>0.252641438289127</v>
      </c>
      <c r="BM266" s="17"/>
      <c r="BN266" s="17">
        <v>0.37599344319308597</v>
      </c>
      <c r="BO266" s="17"/>
      <c r="BP266" s="17">
        <v>0.27378998468772098</v>
      </c>
      <c r="BQ266" s="17">
        <v>0.19730028288950999</v>
      </c>
    </row>
    <row r="267" spans="2:69" x14ac:dyDescent="0.35">
      <c r="B267" t="s">
        <v>141</v>
      </c>
      <c r="C267" s="17">
        <v>0.111597351122844</v>
      </c>
      <c r="D267" s="17">
        <v>8.6362815712047E-2</v>
      </c>
      <c r="E267" s="17">
        <v>0.13218170547852001</v>
      </c>
      <c r="F267" s="17"/>
      <c r="G267" s="17">
        <v>0.102113608678239</v>
      </c>
      <c r="H267" s="17">
        <v>0.113678649734458</v>
      </c>
      <c r="I267" s="17">
        <v>0.168508730854417</v>
      </c>
      <c r="J267" s="17">
        <v>0.10926403898133</v>
      </c>
      <c r="K267" s="17">
        <v>3.1505804476244202E-2</v>
      </c>
      <c r="L267" s="17"/>
      <c r="M267" s="17">
        <v>9.2801608523649798E-2</v>
      </c>
      <c r="N267" s="17">
        <v>9.6227051138686195E-2</v>
      </c>
      <c r="O267" s="17">
        <v>1.8501192086589301E-2</v>
      </c>
      <c r="P267" s="17">
        <v>0.166122887376004</v>
      </c>
      <c r="Q267" s="17">
        <v>0.20327376906518599</v>
      </c>
      <c r="R267" s="17"/>
      <c r="S267" s="17">
        <v>0.14389841472284201</v>
      </c>
      <c r="T267" s="17">
        <v>0.103690153677654</v>
      </c>
      <c r="U267" s="17">
        <v>9.3199678747345194E-2</v>
      </c>
      <c r="V267" s="17">
        <v>0.1105313874778</v>
      </c>
      <c r="W267" s="17"/>
      <c r="X267" s="17">
        <v>0.10542890247065</v>
      </c>
      <c r="Y267" s="17">
        <v>0.19717990744990099</v>
      </c>
      <c r="Z267" s="17">
        <v>4.8036651291705403E-2</v>
      </c>
      <c r="AA267" s="17"/>
      <c r="AB267" s="17">
        <v>0.117868942502798</v>
      </c>
      <c r="AC267" s="17">
        <v>0.100005156689908</v>
      </c>
      <c r="AD267" s="17"/>
      <c r="AE267" s="17">
        <v>3.9418740961290798E-2</v>
      </c>
      <c r="AF267" s="17">
        <v>0.12489395360767901</v>
      </c>
      <c r="AG267" s="17"/>
      <c r="AH267" s="17">
        <v>0.10838449424270399</v>
      </c>
      <c r="AI267" s="17">
        <v>0.15029536560448301</v>
      </c>
      <c r="AJ267" s="17"/>
      <c r="AK267" s="17">
        <v>5.4263356355607702E-2</v>
      </c>
      <c r="AL267" s="17">
        <v>0.104858147401607</v>
      </c>
      <c r="AM267" s="17">
        <v>0.122667618344367</v>
      </c>
      <c r="AN267" s="17">
        <v>0.149076824629889</v>
      </c>
      <c r="AO267" s="17">
        <v>0.12357811136605699</v>
      </c>
      <c r="AP267" s="17"/>
      <c r="AQ267" s="17">
        <v>7.7387044777691094E-2</v>
      </c>
      <c r="AR267" s="17">
        <v>0.12118458633498699</v>
      </c>
      <c r="AS267" s="17"/>
      <c r="AT267" s="17">
        <v>9.1796443027502103E-2</v>
      </c>
      <c r="AU267" s="17">
        <v>0.12625889688768699</v>
      </c>
      <c r="AV267" s="17"/>
      <c r="AW267" s="17">
        <v>0.17352687002855</v>
      </c>
      <c r="AX267" s="17">
        <v>0.119977445152393</v>
      </c>
      <c r="AY267" s="17">
        <v>5.7067105707066197E-2</v>
      </c>
      <c r="AZ267" s="17">
        <v>3.50757449801486E-2</v>
      </c>
      <c r="BA267" s="17">
        <v>8.8406846669563804E-2</v>
      </c>
      <c r="BB267" s="17"/>
      <c r="BC267" s="17">
        <v>4.1267145053872599E-2</v>
      </c>
      <c r="BD267" s="17"/>
      <c r="BE267" s="17">
        <v>0.12661899108201499</v>
      </c>
      <c r="BF267" s="17">
        <v>4.2418678331285001E-2</v>
      </c>
      <c r="BG267" s="17">
        <v>2.3898460840749501E-2</v>
      </c>
      <c r="BH267" s="17">
        <v>1.68010584729027E-2</v>
      </c>
      <c r="BI267" s="17"/>
      <c r="BJ267" s="17">
        <v>0.115865023330781</v>
      </c>
      <c r="BK267" s="17"/>
      <c r="BL267" s="17">
        <v>0.14279392087724199</v>
      </c>
      <c r="BM267" s="17"/>
      <c r="BN267" s="17">
        <v>5.0247003536251403E-2</v>
      </c>
      <c r="BO267" s="17"/>
      <c r="BP267" s="17">
        <v>0.122632111660032</v>
      </c>
      <c r="BQ267" s="17">
        <v>6.56214415947418E-2</v>
      </c>
    </row>
    <row r="268" spans="2:69" x14ac:dyDescent="0.35"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</row>
    <row r="269" spans="2:69" x14ac:dyDescent="0.35">
      <c r="B269" s="6" t="s">
        <v>168</v>
      </c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</row>
    <row r="270" spans="2:69" x14ac:dyDescent="0.35">
      <c r="B270" s="24" t="s">
        <v>143</v>
      </c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</row>
    <row r="271" spans="2:69" x14ac:dyDescent="0.35">
      <c r="B271" t="s">
        <v>137</v>
      </c>
      <c r="C271" s="17">
        <v>0.128430174648929</v>
      </c>
      <c r="D271" s="17">
        <v>0.149792834063978</v>
      </c>
      <c r="E271" s="17">
        <v>0.111004192984497</v>
      </c>
      <c r="F271" s="17"/>
      <c r="G271" s="17">
        <v>9.6726592535614206E-2</v>
      </c>
      <c r="H271" s="17">
        <v>0.18305935865226799</v>
      </c>
      <c r="I271" s="17">
        <v>0.115948555871527</v>
      </c>
      <c r="J271" s="17">
        <v>7.1871486775454005E-2</v>
      </c>
      <c r="K271" s="17">
        <v>0.172469611761988</v>
      </c>
      <c r="L271" s="17"/>
      <c r="M271" s="17">
        <v>7.3740638964072999E-2</v>
      </c>
      <c r="N271" s="17">
        <v>0.124972759788503</v>
      </c>
      <c r="O271" s="17">
        <v>0.14801368689043101</v>
      </c>
      <c r="P271" s="17">
        <v>0.15620206952777199</v>
      </c>
      <c r="Q271" s="17">
        <v>0.12879965667215601</v>
      </c>
      <c r="R271" s="17"/>
      <c r="S271" s="17">
        <v>0.185086527806677</v>
      </c>
      <c r="T271" s="17">
        <v>7.01314231171105E-2</v>
      </c>
      <c r="U271" s="17">
        <v>0.24262779789115499</v>
      </c>
      <c r="V271" s="17">
        <v>9.7913718693997703E-2</v>
      </c>
      <c r="W271" s="17"/>
      <c r="X271" s="17">
        <v>0.13059590857605</v>
      </c>
      <c r="Y271" s="17">
        <v>4.9483387127419197E-2</v>
      </c>
      <c r="Z271" s="17">
        <v>0.20942211717068901</v>
      </c>
      <c r="AA271" s="17"/>
      <c r="AB271" s="17">
        <v>0.13462793928402</v>
      </c>
      <c r="AC271" s="17">
        <v>0.116974439039433</v>
      </c>
      <c r="AD271" s="17"/>
      <c r="AE271" s="17">
        <v>0.15831261352565701</v>
      </c>
      <c r="AF271" s="17">
        <v>0.122925290166782</v>
      </c>
      <c r="AG271" s="17"/>
      <c r="AH271" s="17">
        <v>0.107044161258357</v>
      </c>
      <c r="AI271" s="17">
        <v>0.10906147403625401</v>
      </c>
      <c r="AJ271" s="17"/>
      <c r="AK271" s="17">
        <v>0.230957310143347</v>
      </c>
      <c r="AL271" s="17">
        <v>0.10219159390878001</v>
      </c>
      <c r="AM271" s="17">
        <v>0.13943832210548401</v>
      </c>
      <c r="AN271" s="17">
        <v>0.12171466579565</v>
      </c>
      <c r="AO271" s="17">
        <v>0</v>
      </c>
      <c r="AP271" s="17"/>
      <c r="AQ271" s="17">
        <v>8.3112575432510605E-2</v>
      </c>
      <c r="AR271" s="17">
        <v>0.14113016273304699</v>
      </c>
      <c r="AS271" s="17"/>
      <c r="AT271" s="17">
        <v>7.6513875034376899E-2</v>
      </c>
      <c r="AU271" s="17">
        <v>0.157834731594301</v>
      </c>
      <c r="AV271" s="17"/>
      <c r="AW271" s="17">
        <v>0.24318151606431099</v>
      </c>
      <c r="AX271" s="17">
        <v>0.15001264709223699</v>
      </c>
      <c r="AY271" s="17">
        <v>4.8116789455562303E-2</v>
      </c>
      <c r="AZ271" s="17">
        <v>0.101288834360615</v>
      </c>
      <c r="BA271" s="17">
        <v>0.14490852150416</v>
      </c>
      <c r="BB271" s="17"/>
      <c r="BC271" s="17">
        <v>0.23680487794996399</v>
      </c>
      <c r="BD271" s="17"/>
      <c r="BE271" s="17">
        <v>0.16560271956429101</v>
      </c>
      <c r="BF271" s="17">
        <v>2.8199991653434099E-2</v>
      </c>
      <c r="BG271" s="17">
        <v>3.3849772345137197E-2</v>
      </c>
      <c r="BH271" s="17">
        <v>0.213481826777141</v>
      </c>
      <c r="BI271" s="17"/>
      <c r="BJ271" s="17">
        <v>0.14370634194825399</v>
      </c>
      <c r="BK271" s="17"/>
      <c r="BL271" s="17">
        <v>8.7426236078024105E-2</v>
      </c>
      <c r="BM271" s="17"/>
      <c r="BN271" s="17">
        <v>0.113136108377827</v>
      </c>
      <c r="BO271" s="17"/>
      <c r="BP271" s="17">
        <v>0.14699690142726801</v>
      </c>
      <c r="BQ271" s="17">
        <v>4.5804423572588501E-2</v>
      </c>
    </row>
    <row r="272" spans="2:69" x14ac:dyDescent="0.35">
      <c r="B272" t="s">
        <v>138</v>
      </c>
      <c r="C272" s="17">
        <v>0.33611104223425098</v>
      </c>
      <c r="D272" s="17">
        <v>0.33036531339008901</v>
      </c>
      <c r="E272" s="17">
        <v>0.340797957076728</v>
      </c>
      <c r="F272" s="17"/>
      <c r="G272" s="17">
        <v>0.22747742591717299</v>
      </c>
      <c r="H272" s="17">
        <v>0.27559746374614202</v>
      </c>
      <c r="I272" s="17">
        <v>0.33793507453573401</v>
      </c>
      <c r="J272" s="17">
        <v>0.51286480864337203</v>
      </c>
      <c r="K272" s="17">
        <v>0.49312589949124702</v>
      </c>
      <c r="L272" s="17"/>
      <c r="M272" s="17">
        <v>0.44429651049233398</v>
      </c>
      <c r="N272" s="17">
        <v>0.335526528439066</v>
      </c>
      <c r="O272" s="17">
        <v>0.36757350654482102</v>
      </c>
      <c r="P272" s="17">
        <v>0.36137632170144202</v>
      </c>
      <c r="Q272" s="17">
        <v>0.20139972039662099</v>
      </c>
      <c r="R272" s="17"/>
      <c r="S272" s="17">
        <v>0.38102654568921801</v>
      </c>
      <c r="T272" s="17">
        <v>0.37211372230074302</v>
      </c>
      <c r="U272" s="17">
        <v>0.136932897960587</v>
      </c>
      <c r="V272" s="17">
        <v>0.326215198358772</v>
      </c>
      <c r="W272" s="17"/>
      <c r="X272" s="17">
        <v>0.33614449681616898</v>
      </c>
      <c r="Y272" s="17">
        <v>0.43925184071661399</v>
      </c>
      <c r="Z272" s="17">
        <v>0.21213569634707399</v>
      </c>
      <c r="AA272" s="17"/>
      <c r="AB272" s="17">
        <v>0.35012161005134101</v>
      </c>
      <c r="AC272" s="17">
        <v>0.31021438915021199</v>
      </c>
      <c r="AD272" s="17"/>
      <c r="AE272" s="17">
        <v>0.33323081407365002</v>
      </c>
      <c r="AF272" s="17">
        <v>0.33664163223635102</v>
      </c>
      <c r="AG272" s="17"/>
      <c r="AH272" s="17">
        <v>0.37695785443563701</v>
      </c>
      <c r="AI272" s="17">
        <v>0.22282038033503601</v>
      </c>
      <c r="AJ272" s="17"/>
      <c r="AK272" s="17">
        <v>0.19620242617167599</v>
      </c>
      <c r="AL272" s="17">
        <v>0.44986475890633598</v>
      </c>
      <c r="AM272" s="17">
        <v>0.291389170493697</v>
      </c>
      <c r="AN272" s="17">
        <v>0.364187942315435</v>
      </c>
      <c r="AO272" s="17">
        <v>0.32690561489869002</v>
      </c>
      <c r="AP272" s="17"/>
      <c r="AQ272" s="17">
        <v>0.27602498571665701</v>
      </c>
      <c r="AR272" s="17">
        <v>0.35294980278179999</v>
      </c>
      <c r="AS272" s="17"/>
      <c r="AT272" s="17">
        <v>0.27345934135905903</v>
      </c>
      <c r="AU272" s="17">
        <v>0.36325228822366101</v>
      </c>
      <c r="AV272" s="17"/>
      <c r="AW272" s="17">
        <v>0.19400593225676099</v>
      </c>
      <c r="AX272" s="17">
        <v>0.52468367985789499</v>
      </c>
      <c r="AY272" s="17">
        <v>0.17094917177006499</v>
      </c>
      <c r="AZ272" s="17">
        <v>0.32572357315163403</v>
      </c>
      <c r="BA272" s="17">
        <v>0.17641883732952399</v>
      </c>
      <c r="BB272" s="17"/>
      <c r="BC272" s="17">
        <v>0.32804734379417899</v>
      </c>
      <c r="BD272" s="17"/>
      <c r="BE272" s="17">
        <v>0.57354494856286997</v>
      </c>
      <c r="BF272" s="17">
        <v>0.19065156044816001</v>
      </c>
      <c r="BG272" s="17">
        <v>0.354752716542304</v>
      </c>
      <c r="BH272" s="17">
        <v>0.29344295184216701</v>
      </c>
      <c r="BI272" s="17"/>
      <c r="BJ272" s="17">
        <v>0.32601748236483102</v>
      </c>
      <c r="BK272" s="17"/>
      <c r="BL272" s="17">
        <v>0.33898970684747898</v>
      </c>
      <c r="BM272" s="17"/>
      <c r="BN272" s="17">
        <v>0.46415098648085001</v>
      </c>
      <c r="BO272" s="17"/>
      <c r="BP272" s="17">
        <v>0.33000798528966901</v>
      </c>
      <c r="BQ272" s="17">
        <v>0.331835145308917</v>
      </c>
    </row>
    <row r="273" spans="2:69" x14ac:dyDescent="0.35">
      <c r="B273" t="s">
        <v>139</v>
      </c>
      <c r="C273" s="17">
        <v>0.26716520170518299</v>
      </c>
      <c r="D273" s="17">
        <v>0.20400704469051401</v>
      </c>
      <c r="E273" s="17">
        <v>0.31868467148250901</v>
      </c>
      <c r="F273" s="17"/>
      <c r="G273" s="17">
        <v>0.37829876595888701</v>
      </c>
      <c r="H273" s="17">
        <v>0.202871339372584</v>
      </c>
      <c r="I273" s="17">
        <v>0.284457286725944</v>
      </c>
      <c r="J273" s="17">
        <v>0.17886580109597999</v>
      </c>
      <c r="K273" s="17">
        <v>0.226768068339774</v>
      </c>
      <c r="L273" s="17"/>
      <c r="M273" s="17">
        <v>0.26932155634798199</v>
      </c>
      <c r="N273" s="17">
        <v>0.29240252339710299</v>
      </c>
      <c r="O273" s="17">
        <v>0.20116575531903499</v>
      </c>
      <c r="P273" s="17">
        <v>0.22624583958778399</v>
      </c>
      <c r="Q273" s="17">
        <v>0.31284486032665798</v>
      </c>
      <c r="R273" s="17"/>
      <c r="S273" s="17">
        <v>0.22998820555269101</v>
      </c>
      <c r="T273" s="17">
        <v>0.27795134774895303</v>
      </c>
      <c r="U273" s="17">
        <v>0.28622625001235302</v>
      </c>
      <c r="V273" s="17">
        <v>0.26100613624115399</v>
      </c>
      <c r="W273" s="17"/>
      <c r="X273" s="17">
        <v>0.27647514989876298</v>
      </c>
      <c r="Y273" s="17">
        <v>0.23256104063209901</v>
      </c>
      <c r="Z273" s="17">
        <v>0.24962460239334</v>
      </c>
      <c r="AA273" s="17"/>
      <c r="AB273" s="17">
        <v>0.25117969962846498</v>
      </c>
      <c r="AC273" s="17">
        <v>0.29671225554764202</v>
      </c>
      <c r="AD273" s="17"/>
      <c r="AE273" s="17">
        <v>0.38494516830685399</v>
      </c>
      <c r="AF273" s="17">
        <v>0.245468006468612</v>
      </c>
      <c r="AG273" s="17"/>
      <c r="AH273" s="17">
        <v>0.27000400540130198</v>
      </c>
      <c r="AI273" s="17">
        <v>0.25061635668709797</v>
      </c>
      <c r="AJ273" s="17"/>
      <c r="AK273" s="17">
        <v>0.25926828320971701</v>
      </c>
      <c r="AL273" s="17">
        <v>0.24194534146747801</v>
      </c>
      <c r="AM273" s="17">
        <v>0.25264733722497101</v>
      </c>
      <c r="AN273" s="17">
        <v>0.207278311695479</v>
      </c>
      <c r="AO273" s="17">
        <v>0.54589131980775796</v>
      </c>
      <c r="AP273" s="17"/>
      <c r="AQ273" s="17">
        <v>0.28836785499141299</v>
      </c>
      <c r="AR273" s="17">
        <v>0.26122328402325001</v>
      </c>
      <c r="AS273" s="17"/>
      <c r="AT273" s="17">
        <v>0.36967574688271099</v>
      </c>
      <c r="AU273" s="17">
        <v>0.22726902427363599</v>
      </c>
      <c r="AV273" s="17"/>
      <c r="AW273" s="17">
        <v>0.119925831318502</v>
      </c>
      <c r="AX273" s="17">
        <v>0.222735474792672</v>
      </c>
      <c r="AY273" s="17">
        <v>0.38873822084480902</v>
      </c>
      <c r="AZ273" s="17">
        <v>0.294804493010557</v>
      </c>
      <c r="BA273" s="17">
        <v>0.25201408904633799</v>
      </c>
      <c r="BB273" s="17"/>
      <c r="BC273" s="17">
        <v>0.17986146954337101</v>
      </c>
      <c r="BD273" s="17"/>
      <c r="BE273" s="17">
        <v>0.15741375300424301</v>
      </c>
      <c r="BF273" s="17">
        <v>0.34211610014947702</v>
      </c>
      <c r="BG273" s="17">
        <v>0.34894410279637</v>
      </c>
      <c r="BH273" s="17">
        <v>0.22717503233262801</v>
      </c>
      <c r="BI273" s="17"/>
      <c r="BJ273" s="17">
        <v>0.25950989954661102</v>
      </c>
      <c r="BK273" s="17"/>
      <c r="BL273" s="17">
        <v>0.27937837063611498</v>
      </c>
      <c r="BM273" s="17"/>
      <c r="BN273" s="17">
        <v>0.23254469589563401</v>
      </c>
      <c r="BO273" s="17"/>
      <c r="BP273" s="17">
        <v>0.249260567342692</v>
      </c>
      <c r="BQ273" s="17">
        <v>0.35780252399189899</v>
      </c>
    </row>
    <row r="274" spans="2:69" x14ac:dyDescent="0.35">
      <c r="B274" t="s">
        <v>140</v>
      </c>
      <c r="C274" s="17">
        <v>0.17841294640766001</v>
      </c>
      <c r="D274" s="17">
        <v>0.22968909854984801</v>
      </c>
      <c r="E274" s="17">
        <v>0.136585884069956</v>
      </c>
      <c r="F274" s="17"/>
      <c r="G274" s="17">
        <v>0.19100301373925299</v>
      </c>
      <c r="H274" s="17">
        <v>0.25388726728696998</v>
      </c>
      <c r="I274" s="17">
        <v>0.14571052699526699</v>
      </c>
      <c r="J274" s="17">
        <v>0.15759860232346301</v>
      </c>
      <c r="K274" s="17">
        <v>7.6130615930747103E-2</v>
      </c>
      <c r="L274" s="17"/>
      <c r="M274" s="17">
        <v>9.3817164216207394E-2</v>
      </c>
      <c r="N274" s="17">
        <v>0.14326314511729599</v>
      </c>
      <c r="O274" s="17">
        <v>0.26474585915912402</v>
      </c>
      <c r="P274" s="17">
        <v>0.18097890015596699</v>
      </c>
      <c r="Q274" s="17">
        <v>0.23424833984257801</v>
      </c>
      <c r="R274" s="17"/>
      <c r="S274" s="17">
        <v>0.13070835935238601</v>
      </c>
      <c r="T274" s="17">
        <v>0.16428413788945201</v>
      </c>
      <c r="U274" s="17">
        <v>0.25003318289288301</v>
      </c>
      <c r="V274" s="17">
        <v>0.20433355922827601</v>
      </c>
      <c r="W274" s="17"/>
      <c r="X274" s="17">
        <v>0.179298832158719</v>
      </c>
      <c r="Y274" s="17">
        <v>0.111603191653071</v>
      </c>
      <c r="Z274" s="17">
        <v>0.25296067630429497</v>
      </c>
      <c r="AA274" s="17"/>
      <c r="AB274" s="17">
        <v>0.168099111800011</v>
      </c>
      <c r="AC274" s="17">
        <v>0.197476684600671</v>
      </c>
      <c r="AD274" s="17"/>
      <c r="AE274" s="17">
        <v>8.4092663132548401E-2</v>
      </c>
      <c r="AF274" s="17">
        <v>0.19578844463572401</v>
      </c>
      <c r="AG274" s="17"/>
      <c r="AH274" s="17">
        <v>0.16593347786277901</v>
      </c>
      <c r="AI274" s="17">
        <v>0.26781073904226399</v>
      </c>
      <c r="AJ274" s="17"/>
      <c r="AK274" s="17">
        <v>0.23785390745060001</v>
      </c>
      <c r="AL274" s="17">
        <v>0.14049739399920999</v>
      </c>
      <c r="AM274" s="17">
        <v>0.19253712828709299</v>
      </c>
      <c r="AN274" s="17">
        <v>0.18825906816562499</v>
      </c>
      <c r="AO274" s="17">
        <v>0.12720306529355199</v>
      </c>
      <c r="AP274" s="17"/>
      <c r="AQ274" s="17">
        <v>0.26110103992677403</v>
      </c>
      <c r="AR274" s="17">
        <v>0.15524009920151999</v>
      </c>
      <c r="AS274" s="17"/>
      <c r="AT274" s="17">
        <v>0.19946950750911599</v>
      </c>
      <c r="AU274" s="17">
        <v>0.15294425479847901</v>
      </c>
      <c r="AV274" s="17"/>
      <c r="AW274" s="17">
        <v>0.26935985033187598</v>
      </c>
      <c r="AX274" s="17">
        <v>2.3493861774510499E-2</v>
      </c>
      <c r="AY274" s="17">
        <v>0.33512871222249702</v>
      </c>
      <c r="AZ274" s="17">
        <v>0.20473268763958599</v>
      </c>
      <c r="BA274" s="17">
        <v>0.33700163583551301</v>
      </c>
      <c r="BB274" s="17"/>
      <c r="BC274" s="17">
        <v>0.21358943872337699</v>
      </c>
      <c r="BD274" s="17"/>
      <c r="BE274" s="17">
        <v>1.9229620211789498E-2</v>
      </c>
      <c r="BF274" s="17">
        <v>0.39661366941764398</v>
      </c>
      <c r="BG274" s="17">
        <v>0.23258552694780199</v>
      </c>
      <c r="BH274" s="17">
        <v>0.24840801328967099</v>
      </c>
      <c r="BI274" s="17"/>
      <c r="BJ274" s="17">
        <v>0.179201070520602</v>
      </c>
      <c r="BK274" s="17"/>
      <c r="BL274" s="17">
        <v>0.17054260301541499</v>
      </c>
      <c r="BM274" s="17"/>
      <c r="BN274" s="17">
        <v>0.15623828608405299</v>
      </c>
      <c r="BO274" s="17"/>
      <c r="BP274" s="17">
        <v>0.18121320870934801</v>
      </c>
      <c r="BQ274" s="17">
        <v>0.180071024995828</v>
      </c>
    </row>
    <row r="275" spans="2:69" x14ac:dyDescent="0.35">
      <c r="B275" t="s">
        <v>141</v>
      </c>
      <c r="C275" s="17">
        <v>8.9880635003977E-2</v>
      </c>
      <c r="D275" s="17">
        <v>8.6145709305571097E-2</v>
      </c>
      <c r="E275" s="17">
        <v>9.2927294386309603E-2</v>
      </c>
      <c r="F275" s="17"/>
      <c r="G275" s="17">
        <v>0.106494201849072</v>
      </c>
      <c r="H275" s="17">
        <v>8.4584570942036294E-2</v>
      </c>
      <c r="I275" s="17">
        <v>0.115948555871527</v>
      </c>
      <c r="J275" s="17">
        <v>7.8799301161731297E-2</v>
      </c>
      <c r="K275" s="17">
        <v>3.1505804476244202E-2</v>
      </c>
      <c r="L275" s="17"/>
      <c r="M275" s="17">
        <v>0.118824129979403</v>
      </c>
      <c r="N275" s="17">
        <v>0.103835043258032</v>
      </c>
      <c r="O275" s="17">
        <v>1.8501192086589301E-2</v>
      </c>
      <c r="P275" s="17">
        <v>7.5196869027035498E-2</v>
      </c>
      <c r="Q275" s="17">
        <v>0.122707422761986</v>
      </c>
      <c r="R275" s="17"/>
      <c r="S275" s="17">
        <v>7.3190361599027698E-2</v>
      </c>
      <c r="T275" s="17">
        <v>0.115519368943743</v>
      </c>
      <c r="U275" s="17">
        <v>8.4179871243021398E-2</v>
      </c>
      <c r="V275" s="17">
        <v>0.1105313874778</v>
      </c>
      <c r="W275" s="17"/>
      <c r="X275" s="17">
        <v>7.7485612550299898E-2</v>
      </c>
      <c r="Y275" s="17">
        <v>0.16710053987079701</v>
      </c>
      <c r="Z275" s="17">
        <v>7.5856907784602204E-2</v>
      </c>
      <c r="AA275" s="17"/>
      <c r="AB275" s="17">
        <v>9.5971639236162407E-2</v>
      </c>
      <c r="AC275" s="17">
        <v>7.8622231662042505E-2</v>
      </c>
      <c r="AD275" s="17"/>
      <c r="AE275" s="17">
        <v>3.9418740961290798E-2</v>
      </c>
      <c r="AF275" s="17">
        <v>9.9176626492531297E-2</v>
      </c>
      <c r="AG275" s="17"/>
      <c r="AH275" s="17">
        <v>8.0060501041924595E-2</v>
      </c>
      <c r="AI275" s="17">
        <v>0.14969104989934801</v>
      </c>
      <c r="AJ275" s="17"/>
      <c r="AK275" s="17">
        <v>7.5718073024659105E-2</v>
      </c>
      <c r="AL275" s="17">
        <v>6.5500911718196095E-2</v>
      </c>
      <c r="AM275" s="17">
        <v>0.12398804188875499</v>
      </c>
      <c r="AN275" s="17">
        <v>0.118560012027811</v>
      </c>
      <c r="AO275" s="17">
        <v>0</v>
      </c>
      <c r="AP275" s="17"/>
      <c r="AQ275" s="17">
        <v>9.1393543932646801E-2</v>
      </c>
      <c r="AR275" s="17">
        <v>8.9456651260383199E-2</v>
      </c>
      <c r="AS275" s="17"/>
      <c r="AT275" s="17">
        <v>8.0881529214736597E-2</v>
      </c>
      <c r="AU275" s="17">
        <v>9.8699701109923099E-2</v>
      </c>
      <c r="AV275" s="17"/>
      <c r="AW275" s="17">
        <v>0.17352687002855</v>
      </c>
      <c r="AX275" s="17">
        <v>7.90743364826859E-2</v>
      </c>
      <c r="AY275" s="17">
        <v>5.7067105707066197E-2</v>
      </c>
      <c r="AZ275" s="17">
        <v>7.34504118376091E-2</v>
      </c>
      <c r="BA275" s="17">
        <v>8.9656916284464899E-2</v>
      </c>
      <c r="BB275" s="17"/>
      <c r="BC275" s="17">
        <v>4.1696869989108598E-2</v>
      </c>
      <c r="BD275" s="17"/>
      <c r="BE275" s="17">
        <v>8.4208958656805694E-2</v>
      </c>
      <c r="BF275" s="17">
        <v>4.2418678331285001E-2</v>
      </c>
      <c r="BG275" s="17">
        <v>2.9867881368385901E-2</v>
      </c>
      <c r="BH275" s="17">
        <v>1.7492175758392601E-2</v>
      </c>
      <c r="BI275" s="17"/>
      <c r="BJ275" s="17">
        <v>9.1565205619702494E-2</v>
      </c>
      <c r="BK275" s="17"/>
      <c r="BL275" s="17">
        <v>0.123663083422967</v>
      </c>
      <c r="BM275" s="17"/>
      <c r="BN275" s="17">
        <v>3.3929923161636802E-2</v>
      </c>
      <c r="BO275" s="17"/>
      <c r="BP275" s="17">
        <v>9.2521337231023307E-2</v>
      </c>
      <c r="BQ275" s="17">
        <v>8.4486882130768298E-2</v>
      </c>
    </row>
    <row r="276" spans="2:69" x14ac:dyDescent="0.35"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</row>
    <row r="277" spans="2:69" x14ac:dyDescent="0.35">
      <c r="B277" s="6" t="s">
        <v>169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</row>
    <row r="278" spans="2:69" x14ac:dyDescent="0.35">
      <c r="B278" s="24" t="s">
        <v>143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</row>
    <row r="279" spans="2:69" x14ac:dyDescent="0.35">
      <c r="B279" t="s">
        <v>137</v>
      </c>
      <c r="C279" s="17">
        <v>3.4964281125474797E-2</v>
      </c>
      <c r="D279" s="17">
        <v>3.0219249212234501E-2</v>
      </c>
      <c r="E279" s="17">
        <v>3.8834905915711398E-2</v>
      </c>
      <c r="F279" s="17"/>
      <c r="G279" s="17">
        <v>3.8848638042364797E-2</v>
      </c>
      <c r="H279" s="17">
        <v>4.8568595469239202E-2</v>
      </c>
      <c r="I279" s="17">
        <v>1.85541466985964E-2</v>
      </c>
      <c r="J279" s="17">
        <v>5.8410738192724097E-2</v>
      </c>
      <c r="K279" s="17">
        <v>0</v>
      </c>
      <c r="L279" s="17"/>
      <c r="M279" s="17">
        <v>2.60225214557534E-2</v>
      </c>
      <c r="N279" s="17">
        <v>3.1497524240859102E-2</v>
      </c>
      <c r="O279" s="17">
        <v>1.8501192086589301E-2</v>
      </c>
      <c r="P279" s="17">
        <v>5.5316046265925498E-2</v>
      </c>
      <c r="Q279" s="17">
        <v>4.6374437964797899E-2</v>
      </c>
      <c r="R279" s="17"/>
      <c r="S279" s="17">
        <v>7.9216507676273307E-2</v>
      </c>
      <c r="T279" s="17">
        <v>1.4961901252762101E-2</v>
      </c>
      <c r="U279" s="17">
        <v>0</v>
      </c>
      <c r="V279" s="17">
        <v>4.62390866263463E-2</v>
      </c>
      <c r="W279" s="17"/>
      <c r="X279" s="17">
        <v>4.2409071869292499E-2</v>
      </c>
      <c r="Y279" s="17">
        <v>0</v>
      </c>
      <c r="Z279" s="17">
        <v>2.9688628268416801E-2</v>
      </c>
      <c r="AA279" s="17"/>
      <c r="AB279" s="17">
        <v>4.2048780679806899E-2</v>
      </c>
      <c r="AC279" s="17">
        <v>2.1869535100350501E-2</v>
      </c>
      <c r="AD279" s="17"/>
      <c r="AE279" s="17">
        <v>4.4638298414765298E-2</v>
      </c>
      <c r="AF279" s="17">
        <v>3.31821525691171E-2</v>
      </c>
      <c r="AG279" s="17"/>
      <c r="AH279" s="17">
        <v>3.2157923785384103E-2</v>
      </c>
      <c r="AI279" s="17">
        <v>4.5556135949565299E-2</v>
      </c>
      <c r="AJ279" s="17"/>
      <c r="AK279" s="17">
        <v>5.65873669676576E-2</v>
      </c>
      <c r="AL279" s="17">
        <v>3.6663113021296601E-2</v>
      </c>
      <c r="AM279" s="17">
        <v>3.62804775054444E-2</v>
      </c>
      <c r="AN279" s="17">
        <v>2.57854629721729E-2</v>
      </c>
      <c r="AO279" s="17">
        <v>0</v>
      </c>
      <c r="AP279" s="17"/>
      <c r="AQ279" s="17">
        <v>2.24836468191532E-2</v>
      </c>
      <c r="AR279" s="17">
        <v>3.8461904779710399E-2</v>
      </c>
      <c r="AS279" s="17"/>
      <c r="AT279" s="17">
        <v>3.0695192504528099E-2</v>
      </c>
      <c r="AU279" s="17">
        <v>3.8725527985612199E-2</v>
      </c>
      <c r="AV279" s="17"/>
      <c r="AW279" s="17">
        <v>5.9712241679764098E-2</v>
      </c>
      <c r="AX279" s="17">
        <v>4.3464670602662701E-2</v>
      </c>
      <c r="AY279" s="17">
        <v>3.2893263486252197E-2</v>
      </c>
      <c r="AZ279" s="17">
        <v>3.0705072845928098E-2</v>
      </c>
      <c r="BA279" s="17">
        <v>0</v>
      </c>
      <c r="BB279" s="17"/>
      <c r="BC279" s="17">
        <v>5.4968192830026102E-2</v>
      </c>
      <c r="BD279" s="17"/>
      <c r="BE279" s="17">
        <v>3.9571253225821598E-2</v>
      </c>
      <c r="BF279" s="17">
        <v>2.8199991653434099E-2</v>
      </c>
      <c r="BG279" s="17">
        <v>0</v>
      </c>
      <c r="BH279" s="17">
        <v>6.2092264960145201E-2</v>
      </c>
      <c r="BI279" s="17"/>
      <c r="BJ279" s="17">
        <v>3.3962636537345103E-2</v>
      </c>
      <c r="BK279" s="17"/>
      <c r="BL279" s="17">
        <v>3.1498415153506598E-2</v>
      </c>
      <c r="BM279" s="17"/>
      <c r="BN279" s="17">
        <v>1.82105040696748E-2</v>
      </c>
      <c r="BO279" s="17"/>
      <c r="BP279" s="17">
        <v>3.7658525554211397E-2</v>
      </c>
      <c r="BQ279" s="17">
        <v>2.4423902488453501E-2</v>
      </c>
    </row>
    <row r="280" spans="2:69" x14ac:dyDescent="0.35">
      <c r="B280" t="s">
        <v>138</v>
      </c>
      <c r="C280" s="17">
        <v>0.29896010572206699</v>
      </c>
      <c r="D280" s="17">
        <v>0.29210300142982598</v>
      </c>
      <c r="E280" s="17">
        <v>0.30455359346842398</v>
      </c>
      <c r="F280" s="17"/>
      <c r="G280" s="17">
        <v>0.121577735835314</v>
      </c>
      <c r="H280" s="17">
        <v>0.314546497099777</v>
      </c>
      <c r="I280" s="17">
        <v>0.32961870182442998</v>
      </c>
      <c r="J280" s="17">
        <v>0.32259693003040801</v>
      </c>
      <c r="K280" s="17">
        <v>0.57634940164173198</v>
      </c>
      <c r="L280" s="17"/>
      <c r="M280" s="17">
        <v>0.44141417544835598</v>
      </c>
      <c r="N280" s="17">
        <v>0.26907502181276</v>
      </c>
      <c r="O280" s="17">
        <v>0.31286491365390501</v>
      </c>
      <c r="P280" s="17">
        <v>0.31959179841721302</v>
      </c>
      <c r="Q280" s="17">
        <v>0.23293130579531901</v>
      </c>
      <c r="R280" s="17"/>
      <c r="S280" s="17">
        <v>0.33364603173940599</v>
      </c>
      <c r="T280" s="17">
        <v>0.285104094974581</v>
      </c>
      <c r="U280" s="17">
        <v>0.25802261989359798</v>
      </c>
      <c r="V280" s="17">
        <v>0.22657311220639101</v>
      </c>
      <c r="W280" s="17"/>
      <c r="X280" s="17">
        <v>0.29475411855640399</v>
      </c>
      <c r="Y280" s="17">
        <v>0.29999918743764498</v>
      </c>
      <c r="Z280" s="17">
        <v>0.32439664445866201</v>
      </c>
      <c r="AA280" s="17"/>
      <c r="AB280" s="17">
        <v>0.279907837084023</v>
      </c>
      <c r="AC280" s="17">
        <v>0.33417566570683299</v>
      </c>
      <c r="AD280" s="17"/>
      <c r="AE280" s="17">
        <v>0.30151082727452599</v>
      </c>
      <c r="AF280" s="17">
        <v>0.29849021678327098</v>
      </c>
      <c r="AG280" s="17"/>
      <c r="AH280" s="17">
        <v>0.30649045533640901</v>
      </c>
      <c r="AI280" s="17">
        <v>0.16444726356907499</v>
      </c>
      <c r="AJ280" s="17"/>
      <c r="AK280" s="17">
        <v>0.32415179327126198</v>
      </c>
      <c r="AL280" s="17">
        <v>0.30728727968717501</v>
      </c>
      <c r="AM280" s="17">
        <v>0.29120667012377499</v>
      </c>
      <c r="AN280" s="17">
        <v>0.26684613175727001</v>
      </c>
      <c r="AO280" s="17">
        <v>0.31520602446829699</v>
      </c>
      <c r="AP280" s="17"/>
      <c r="AQ280" s="17">
        <v>0.222625280015816</v>
      </c>
      <c r="AR280" s="17">
        <v>0.32035248734940902</v>
      </c>
      <c r="AS280" s="17"/>
      <c r="AT280" s="17">
        <v>0.18122513654285999</v>
      </c>
      <c r="AU280" s="17">
        <v>0.34678013489874199</v>
      </c>
      <c r="AV280" s="17"/>
      <c r="AW280" s="17">
        <v>0.26672192380170801</v>
      </c>
      <c r="AX280" s="17">
        <v>0.46356210108346102</v>
      </c>
      <c r="AY280" s="17">
        <v>0.102229680911745</v>
      </c>
      <c r="AZ280" s="17">
        <v>0.26470175540436602</v>
      </c>
      <c r="BA280" s="17">
        <v>0.211155011037058</v>
      </c>
      <c r="BB280" s="17"/>
      <c r="BC280" s="17">
        <v>0.33888426287518703</v>
      </c>
      <c r="BD280" s="17"/>
      <c r="BE280" s="17">
        <v>0.51435226455926397</v>
      </c>
      <c r="BF280" s="17">
        <v>9.0812620228730295E-2</v>
      </c>
      <c r="BG280" s="17">
        <v>0.25745409395017399</v>
      </c>
      <c r="BH280" s="17">
        <v>0.251570585390405</v>
      </c>
      <c r="BI280" s="17"/>
      <c r="BJ280" s="17">
        <v>0.31104619183924698</v>
      </c>
      <c r="BK280" s="17"/>
      <c r="BL280" s="17">
        <v>0.25594040407381402</v>
      </c>
      <c r="BM280" s="17"/>
      <c r="BN280" s="17">
        <v>0.31532426950102099</v>
      </c>
      <c r="BO280" s="17"/>
      <c r="BP280" s="17">
        <v>0.31631085139481202</v>
      </c>
      <c r="BQ280" s="17">
        <v>0.21387578518064701</v>
      </c>
    </row>
    <row r="281" spans="2:69" x14ac:dyDescent="0.35">
      <c r="B281" t="s">
        <v>139</v>
      </c>
      <c r="C281" s="17">
        <v>0.42021830890087603</v>
      </c>
      <c r="D281" s="17">
        <v>0.41157969025275198</v>
      </c>
      <c r="E281" s="17">
        <v>0.42726501630015201</v>
      </c>
      <c r="F281" s="17"/>
      <c r="G281" s="17">
        <v>0.57100253684455404</v>
      </c>
      <c r="H281" s="17">
        <v>0.32686592257813302</v>
      </c>
      <c r="I281" s="17">
        <v>0.40314928597350402</v>
      </c>
      <c r="J281" s="17">
        <v>0.45178946560001898</v>
      </c>
      <c r="K281" s="17">
        <v>0.27440418352478602</v>
      </c>
      <c r="L281" s="17"/>
      <c r="M281" s="17">
        <v>0.38771665166073399</v>
      </c>
      <c r="N281" s="17">
        <v>0.474246511844992</v>
      </c>
      <c r="O281" s="17">
        <v>0.30468021096326198</v>
      </c>
      <c r="P281" s="17">
        <v>0.43018450450086798</v>
      </c>
      <c r="Q281" s="17">
        <v>0.42115518732639601</v>
      </c>
      <c r="R281" s="17"/>
      <c r="S281" s="17">
        <v>0.41923445003489301</v>
      </c>
      <c r="T281" s="17">
        <v>0.441248849116399</v>
      </c>
      <c r="U281" s="17">
        <v>0.46432201259109102</v>
      </c>
      <c r="V281" s="17">
        <v>0.365400971065101</v>
      </c>
      <c r="W281" s="17"/>
      <c r="X281" s="17">
        <v>0.42445643228434199</v>
      </c>
      <c r="Y281" s="17">
        <v>0.43582323551589203</v>
      </c>
      <c r="Z281" s="17">
        <v>0.37460602794533698</v>
      </c>
      <c r="AA281" s="17"/>
      <c r="AB281" s="17">
        <v>0.43681723913159198</v>
      </c>
      <c r="AC281" s="17">
        <v>0.38953741549506499</v>
      </c>
      <c r="AD281" s="17"/>
      <c r="AE281" s="17">
        <v>0.51841869758568304</v>
      </c>
      <c r="AF281" s="17">
        <v>0.40212802523822799</v>
      </c>
      <c r="AG281" s="17"/>
      <c r="AH281" s="17">
        <v>0.42118050195235901</v>
      </c>
      <c r="AI281" s="17">
        <v>0.476993140878399</v>
      </c>
      <c r="AJ281" s="17"/>
      <c r="AK281" s="17">
        <v>0.45494716171650001</v>
      </c>
      <c r="AL281" s="17">
        <v>0.38602593240809502</v>
      </c>
      <c r="AM281" s="17">
        <v>0.40610190069355001</v>
      </c>
      <c r="AN281" s="17">
        <v>0.43925079868738198</v>
      </c>
      <c r="AO281" s="17">
        <v>0.51054781243995995</v>
      </c>
      <c r="AP281" s="17"/>
      <c r="AQ281" s="17">
        <v>0.53476465980349597</v>
      </c>
      <c r="AR281" s="17">
        <v>0.388117374237608</v>
      </c>
      <c r="AS281" s="17"/>
      <c r="AT281" s="17">
        <v>0.57470896038264496</v>
      </c>
      <c r="AU281" s="17">
        <v>0.35273845049321001</v>
      </c>
      <c r="AV281" s="17"/>
      <c r="AW281" s="17">
        <v>0.29496999601486701</v>
      </c>
      <c r="AX281" s="17">
        <v>0.354839478473644</v>
      </c>
      <c r="AY281" s="17">
        <v>0.56381846980919403</v>
      </c>
      <c r="AZ281" s="17">
        <v>0.47061338573848699</v>
      </c>
      <c r="BA281" s="17">
        <v>0.45333827265066801</v>
      </c>
      <c r="BB281" s="17"/>
      <c r="BC281" s="17">
        <v>0.41728754112926902</v>
      </c>
      <c r="BD281" s="17"/>
      <c r="BE281" s="17">
        <v>0.306681453274329</v>
      </c>
      <c r="BF281" s="17">
        <v>0.51712572412059099</v>
      </c>
      <c r="BG281" s="17">
        <v>0.47699949024814098</v>
      </c>
      <c r="BH281" s="17">
        <v>0.45198987822161002</v>
      </c>
      <c r="BI281" s="17"/>
      <c r="BJ281" s="17">
        <v>0.41241516876358603</v>
      </c>
      <c r="BK281" s="17"/>
      <c r="BL281" s="17">
        <v>0.41434557874269201</v>
      </c>
      <c r="BM281" s="17"/>
      <c r="BN281" s="17">
        <v>0.39789766954623002</v>
      </c>
      <c r="BO281" s="17"/>
      <c r="BP281" s="17">
        <v>0.39190976750068801</v>
      </c>
      <c r="BQ281" s="17">
        <v>0.60088867439431104</v>
      </c>
    </row>
    <row r="282" spans="2:69" x14ac:dyDescent="0.35">
      <c r="B282" t="s">
        <v>140</v>
      </c>
      <c r="C282" s="17">
        <v>0.11651381609353401</v>
      </c>
      <c r="D282" s="17">
        <v>0.14414545063345899</v>
      </c>
      <c r="E282" s="17">
        <v>9.3974096319141304E-2</v>
      </c>
      <c r="F282" s="17"/>
      <c r="G282" s="17">
        <v>0.14103520127007901</v>
      </c>
      <c r="H282" s="17">
        <v>0.17686581844157601</v>
      </c>
      <c r="I282" s="17">
        <v>8.7895075441901199E-2</v>
      </c>
      <c r="J282" s="17">
        <v>7.8799301161731297E-2</v>
      </c>
      <c r="K282" s="17">
        <v>3.1505804476244202E-2</v>
      </c>
      <c r="L282" s="17"/>
      <c r="M282" s="17">
        <v>5.2045042911506897E-2</v>
      </c>
      <c r="N282" s="17">
        <v>6.9013986259054902E-2</v>
      </c>
      <c r="O282" s="17">
        <v>0.28369675680477002</v>
      </c>
      <c r="P282" s="17">
        <v>9.8245869947947206E-2</v>
      </c>
      <c r="Q282" s="17">
        <v>0.12574783308030399</v>
      </c>
      <c r="R282" s="17"/>
      <c r="S282" s="17">
        <v>7.8513016329291793E-2</v>
      </c>
      <c r="T282" s="17">
        <v>7.9766373249768194E-2</v>
      </c>
      <c r="U282" s="17">
        <v>0.19347549627228999</v>
      </c>
      <c r="V282" s="17">
        <v>0.17205277894927901</v>
      </c>
      <c r="W282" s="17"/>
      <c r="X282" s="17">
        <v>0.11759442020967199</v>
      </c>
      <c r="Y282" s="17">
        <v>2.1831224171290398E-2</v>
      </c>
      <c r="Z282" s="17">
        <v>0.22327204803587899</v>
      </c>
      <c r="AA282" s="17"/>
      <c r="AB282" s="17">
        <v>0.107796845668302</v>
      </c>
      <c r="AC282" s="17">
        <v>0.13262596529356299</v>
      </c>
      <c r="AD282" s="17"/>
      <c r="AE282" s="17">
        <v>9.6013435763735305E-2</v>
      </c>
      <c r="AF282" s="17">
        <v>0.120290356088183</v>
      </c>
      <c r="AG282" s="17"/>
      <c r="AH282" s="17">
        <v>0.104678661820437</v>
      </c>
      <c r="AI282" s="17">
        <v>0.18095396555905599</v>
      </c>
      <c r="AJ282" s="17"/>
      <c r="AK282" s="17">
        <v>0.110050321688973</v>
      </c>
      <c r="AL282" s="17">
        <v>0.13416545979327901</v>
      </c>
      <c r="AM282" s="17">
        <v>0.102937576005439</v>
      </c>
      <c r="AN282" s="17">
        <v>0.113681522971395</v>
      </c>
      <c r="AO282" s="17">
        <v>0.12998831091375701</v>
      </c>
      <c r="AP282" s="17"/>
      <c r="AQ282" s="17">
        <v>0.14273936858384401</v>
      </c>
      <c r="AR282" s="17">
        <v>0.10916426073567501</v>
      </c>
      <c r="AS282" s="17"/>
      <c r="AT282" s="17">
        <v>0.12789492124999199</v>
      </c>
      <c r="AU282" s="17">
        <v>0.106420174778854</v>
      </c>
      <c r="AV282" s="17"/>
      <c r="AW282" s="17">
        <v>0.205068968475111</v>
      </c>
      <c r="AX282" s="17">
        <v>4.6067802036420601E-2</v>
      </c>
      <c r="AY282" s="17">
        <v>0.22368761397802001</v>
      </c>
      <c r="AZ282" s="17">
        <v>6.7147400797328602E-2</v>
      </c>
      <c r="BA282" s="17">
        <v>0.18573942425494699</v>
      </c>
      <c r="BB282" s="17"/>
      <c r="BC282" s="17">
        <v>0.12649954210268299</v>
      </c>
      <c r="BD282" s="17"/>
      <c r="BE282" s="17">
        <v>2.96720535595754E-2</v>
      </c>
      <c r="BF282" s="17">
        <v>0.28150052644382101</v>
      </c>
      <c r="BG282" s="17">
        <v>0.139098746791499</v>
      </c>
      <c r="BH282" s="17">
        <v>0.18362229068105801</v>
      </c>
      <c r="BI282" s="17"/>
      <c r="BJ282" s="17">
        <v>0.118678619983038</v>
      </c>
      <c r="BK282" s="17"/>
      <c r="BL282" s="17">
        <v>0.127409116907297</v>
      </c>
      <c r="BM282" s="17"/>
      <c r="BN282" s="17">
        <v>0.16869614200715199</v>
      </c>
      <c r="BO282" s="17"/>
      <c r="BP282" s="17">
        <v>0.13338527218046201</v>
      </c>
      <c r="BQ282" s="17">
        <v>4.1415518158930603E-2</v>
      </c>
    </row>
    <row r="283" spans="2:69" x14ac:dyDescent="0.35">
      <c r="B283" t="s">
        <v>141</v>
      </c>
      <c r="C283" s="17">
        <v>0.129343488158048</v>
      </c>
      <c r="D283" s="17">
        <v>0.12195260847172799</v>
      </c>
      <c r="E283" s="17">
        <v>0.135372387996572</v>
      </c>
      <c r="F283" s="17"/>
      <c r="G283" s="17">
        <v>0.127535888007687</v>
      </c>
      <c r="H283" s="17">
        <v>0.133153166411276</v>
      </c>
      <c r="I283" s="17">
        <v>0.16078279006156901</v>
      </c>
      <c r="J283" s="17">
        <v>8.84035650151168E-2</v>
      </c>
      <c r="K283" s="17">
        <v>0.117740610357238</v>
      </c>
      <c r="L283" s="17"/>
      <c r="M283" s="17">
        <v>9.2801608523649798E-2</v>
      </c>
      <c r="N283" s="17">
        <v>0.156166955842334</v>
      </c>
      <c r="O283" s="17">
        <v>8.0256926491474506E-2</v>
      </c>
      <c r="P283" s="17">
        <v>9.6661780868046304E-2</v>
      </c>
      <c r="Q283" s="17">
        <v>0.17379123583318301</v>
      </c>
      <c r="R283" s="17"/>
      <c r="S283" s="17">
        <v>8.9389994220135896E-2</v>
      </c>
      <c r="T283" s="17">
        <v>0.17891878140649001</v>
      </c>
      <c r="U283" s="17">
        <v>8.4179871243021398E-2</v>
      </c>
      <c r="V283" s="17">
        <v>0.189734051152883</v>
      </c>
      <c r="W283" s="17"/>
      <c r="X283" s="17">
        <v>0.120785957080289</v>
      </c>
      <c r="Y283" s="17">
        <v>0.24234635287517201</v>
      </c>
      <c r="Z283" s="17">
        <v>4.8036651291705403E-2</v>
      </c>
      <c r="AA283" s="17"/>
      <c r="AB283" s="17">
        <v>0.13342929743627599</v>
      </c>
      <c r="AC283" s="17">
        <v>0.121791418404189</v>
      </c>
      <c r="AD283" s="17"/>
      <c r="AE283" s="17">
        <v>3.9418740961290798E-2</v>
      </c>
      <c r="AF283" s="17">
        <v>0.145909249321201</v>
      </c>
      <c r="AG283" s="17"/>
      <c r="AH283" s="17">
        <v>0.135492457105411</v>
      </c>
      <c r="AI283" s="17">
        <v>0.13204949404390501</v>
      </c>
      <c r="AJ283" s="17"/>
      <c r="AK283" s="17">
        <v>5.4263356355607702E-2</v>
      </c>
      <c r="AL283" s="17">
        <v>0.135858215090155</v>
      </c>
      <c r="AM283" s="17">
        <v>0.16347337567179099</v>
      </c>
      <c r="AN283" s="17">
        <v>0.15443608361177999</v>
      </c>
      <c r="AO283" s="17">
        <v>4.4257852177987E-2</v>
      </c>
      <c r="AP283" s="17"/>
      <c r="AQ283" s="17">
        <v>7.7387044777691094E-2</v>
      </c>
      <c r="AR283" s="17">
        <v>0.14390397289759699</v>
      </c>
      <c r="AS283" s="17"/>
      <c r="AT283" s="17">
        <v>8.5475789319975307E-2</v>
      </c>
      <c r="AU283" s="17">
        <v>0.155335711843582</v>
      </c>
      <c r="AV283" s="17"/>
      <c r="AW283" s="17">
        <v>0.17352687002855</v>
      </c>
      <c r="AX283" s="17">
        <v>9.2065947803811499E-2</v>
      </c>
      <c r="AY283" s="17">
        <v>7.7370971814787706E-2</v>
      </c>
      <c r="AZ283" s="17">
        <v>0.16683238521388999</v>
      </c>
      <c r="BA283" s="17">
        <v>0.149767292057328</v>
      </c>
      <c r="BB283" s="17"/>
      <c r="BC283" s="17">
        <v>6.23604610628355E-2</v>
      </c>
      <c r="BD283" s="17"/>
      <c r="BE283" s="17">
        <v>0.10972297538101</v>
      </c>
      <c r="BF283" s="17">
        <v>8.23611375534236E-2</v>
      </c>
      <c r="BG283" s="17">
        <v>0.126447669010186</v>
      </c>
      <c r="BH283" s="17">
        <v>5.0724980746782201E-2</v>
      </c>
      <c r="BI283" s="17"/>
      <c r="BJ283" s="17">
        <v>0.12389738287678401</v>
      </c>
      <c r="BK283" s="17"/>
      <c r="BL283" s="17">
        <v>0.170806485122691</v>
      </c>
      <c r="BM283" s="17"/>
      <c r="BN283" s="17">
        <v>9.9871414875922701E-2</v>
      </c>
      <c r="BO283" s="17"/>
      <c r="BP283" s="17">
        <v>0.120735583369827</v>
      </c>
      <c r="BQ283" s="17">
        <v>0.119396119777658</v>
      </c>
    </row>
    <row r="284" spans="2:69" x14ac:dyDescent="0.35"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</row>
    <row r="285" spans="2:69" x14ac:dyDescent="0.35">
      <c r="B285" s="6" t="s">
        <v>170</v>
      </c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</row>
    <row r="286" spans="2:69" x14ac:dyDescent="0.35">
      <c r="B286" s="24" t="s">
        <v>143</v>
      </c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</row>
    <row r="287" spans="2:69" x14ac:dyDescent="0.35">
      <c r="B287" t="s">
        <v>137</v>
      </c>
      <c r="C287" s="17">
        <v>0.125790257497781</v>
      </c>
      <c r="D287" s="17">
        <v>0.118288295821595</v>
      </c>
      <c r="E287" s="17">
        <v>0.13190976930933099</v>
      </c>
      <c r="F287" s="17"/>
      <c r="G287" s="17">
        <v>6.8162322381770002E-2</v>
      </c>
      <c r="H287" s="17">
        <v>0.207929676839995</v>
      </c>
      <c r="I287" s="17">
        <v>0.168508730854417</v>
      </c>
      <c r="J287" s="17">
        <v>5.8410738192724097E-2</v>
      </c>
      <c r="K287" s="17">
        <v>8.6234805880993803E-2</v>
      </c>
      <c r="L287" s="17"/>
      <c r="M287" s="17">
        <v>0.109566764065155</v>
      </c>
      <c r="N287" s="17">
        <v>0.113912998990782</v>
      </c>
      <c r="O287" s="17">
        <v>0.18193976355955699</v>
      </c>
      <c r="P287" s="17">
        <v>4.9954484020496098E-2</v>
      </c>
      <c r="Q287" s="17">
        <v>0.18472052486245299</v>
      </c>
      <c r="R287" s="17"/>
      <c r="S287" s="17">
        <v>0.19921369471227299</v>
      </c>
      <c r="T287" s="17">
        <v>0.12600933461574601</v>
      </c>
      <c r="U287" s="17">
        <v>0.16867287679228599</v>
      </c>
      <c r="V287" s="17">
        <v>2.5971695909108101E-2</v>
      </c>
      <c r="W287" s="17"/>
      <c r="X287" s="17">
        <v>0.115134688554865</v>
      </c>
      <c r="Y287" s="17">
        <v>0.124559949865247</v>
      </c>
      <c r="Z287" s="17">
        <v>0.19486699424322401</v>
      </c>
      <c r="AA287" s="17"/>
      <c r="AB287" s="17">
        <v>0.13572511886452099</v>
      </c>
      <c r="AC287" s="17">
        <v>0.10742700044700899</v>
      </c>
      <c r="AD287" s="17"/>
      <c r="AE287" s="17">
        <v>0.117824354972307</v>
      </c>
      <c r="AF287" s="17">
        <v>0.12725772049100201</v>
      </c>
      <c r="AG287" s="17"/>
      <c r="AH287" s="17">
        <v>0.12659219688044601</v>
      </c>
      <c r="AI287" s="17">
        <v>0.115224518064154</v>
      </c>
      <c r="AJ287" s="17"/>
      <c r="AK287" s="17">
        <v>0.169877494331866</v>
      </c>
      <c r="AL287" s="17">
        <v>9.38481405413229E-2</v>
      </c>
      <c r="AM287" s="17">
        <v>0.136833689433808</v>
      </c>
      <c r="AN287" s="17">
        <v>0.113521458276615</v>
      </c>
      <c r="AO287" s="17">
        <v>0.13429668454692401</v>
      </c>
      <c r="AP287" s="17"/>
      <c r="AQ287" s="17">
        <v>8.1255610114209495E-2</v>
      </c>
      <c r="AR287" s="17">
        <v>0.13827082797991799</v>
      </c>
      <c r="AS287" s="17"/>
      <c r="AT287" s="17">
        <v>8.5960133146358406E-2</v>
      </c>
      <c r="AU287" s="17">
        <v>0.14253996235371399</v>
      </c>
      <c r="AV287" s="17"/>
      <c r="AW287" s="17">
        <v>0.22206468100211799</v>
      </c>
      <c r="AX287" s="17">
        <v>0.17196569398126901</v>
      </c>
      <c r="AY287" s="17">
        <v>3.3251565111072301E-2</v>
      </c>
      <c r="AZ287" s="17">
        <v>5.52086379646759E-2</v>
      </c>
      <c r="BA287" s="17">
        <v>0.173523719472367</v>
      </c>
      <c r="BB287" s="17"/>
      <c r="BC287" s="17">
        <v>0.185937149737845</v>
      </c>
      <c r="BD287" s="17"/>
      <c r="BE287" s="17">
        <v>0.205439527243892</v>
      </c>
      <c r="BF287" s="17">
        <v>0</v>
      </c>
      <c r="BG287" s="17">
        <v>1.9071685463426798E-2</v>
      </c>
      <c r="BH287" s="17">
        <v>0.19274784104053</v>
      </c>
      <c r="BI287" s="17"/>
      <c r="BJ287" s="17">
        <v>0.124663657763049</v>
      </c>
      <c r="BK287" s="17"/>
      <c r="BL287" s="17">
        <v>9.8948640411116798E-2</v>
      </c>
      <c r="BM287" s="17"/>
      <c r="BN287" s="17">
        <v>0.125199164211902</v>
      </c>
      <c r="BO287" s="17"/>
      <c r="BP287" s="17">
        <v>0.13624597524329499</v>
      </c>
      <c r="BQ287" s="17">
        <v>8.40068492802033E-2</v>
      </c>
    </row>
    <row r="288" spans="2:69" x14ac:dyDescent="0.35">
      <c r="B288" t="s">
        <v>138</v>
      </c>
      <c r="C288" s="17">
        <v>0.36550015495293497</v>
      </c>
      <c r="D288" s="17">
        <v>0.38949114005826102</v>
      </c>
      <c r="E288" s="17">
        <v>0.34593019138077102</v>
      </c>
      <c r="F288" s="17"/>
      <c r="G288" s="17">
        <v>0.36419203235259801</v>
      </c>
      <c r="H288" s="17">
        <v>0.29066092233561402</v>
      </c>
      <c r="I288" s="17">
        <v>0.2590948120614</v>
      </c>
      <c r="J288" s="17">
        <v>0.48019553235387102</v>
      </c>
      <c r="K288" s="17">
        <v>0.57634940164173198</v>
      </c>
      <c r="L288" s="17"/>
      <c r="M288" s="17">
        <v>0.41193962521107602</v>
      </c>
      <c r="N288" s="17">
        <v>0.335873248290883</v>
      </c>
      <c r="O288" s="17">
        <v>0.34511722118639099</v>
      </c>
      <c r="P288" s="17">
        <v>0.53393219126993596</v>
      </c>
      <c r="Q288" s="17">
        <v>0.25605520575634599</v>
      </c>
      <c r="R288" s="17"/>
      <c r="S288" s="17">
        <v>0.37827719139347799</v>
      </c>
      <c r="T288" s="17">
        <v>0.32739927312641298</v>
      </c>
      <c r="U288" s="17">
        <v>0.275395915723611</v>
      </c>
      <c r="V288" s="17">
        <v>0.35226323791988601</v>
      </c>
      <c r="W288" s="17"/>
      <c r="X288" s="17">
        <v>0.377232894192706</v>
      </c>
      <c r="Y288" s="17">
        <v>0.39812519340194702</v>
      </c>
      <c r="Z288" s="17">
        <v>0.25191780196360802</v>
      </c>
      <c r="AA288" s="17"/>
      <c r="AB288" s="17">
        <v>0.36581191001414598</v>
      </c>
      <c r="AC288" s="17">
        <v>0.36492391758891302</v>
      </c>
      <c r="AD288" s="17"/>
      <c r="AE288" s="17">
        <v>0.40944742975339299</v>
      </c>
      <c r="AF288" s="17">
        <v>0.35740427388781598</v>
      </c>
      <c r="AG288" s="17"/>
      <c r="AH288" s="17">
        <v>0.39558360548451099</v>
      </c>
      <c r="AI288" s="17">
        <v>0.19395069536378001</v>
      </c>
      <c r="AJ288" s="17"/>
      <c r="AK288" s="17">
        <v>0.33352940605963499</v>
      </c>
      <c r="AL288" s="17">
        <v>0.48453663103368999</v>
      </c>
      <c r="AM288" s="17">
        <v>0.29314750641397502</v>
      </c>
      <c r="AN288" s="17">
        <v>0.40439095246912299</v>
      </c>
      <c r="AO288" s="17">
        <v>0.245055866581779</v>
      </c>
      <c r="AP288" s="17"/>
      <c r="AQ288" s="17">
        <v>0.31849978628025999</v>
      </c>
      <c r="AR288" s="17">
        <v>0.37867172918486902</v>
      </c>
      <c r="AS288" s="17"/>
      <c r="AT288" s="17">
        <v>0.31465699003706299</v>
      </c>
      <c r="AU288" s="17">
        <v>0.383231613345967</v>
      </c>
      <c r="AV288" s="17"/>
      <c r="AW288" s="17">
        <v>0.20727289560902301</v>
      </c>
      <c r="AX288" s="17">
        <v>0.52357974305010702</v>
      </c>
      <c r="AY288" s="17">
        <v>0.20596610099384399</v>
      </c>
      <c r="AZ288" s="17">
        <v>0.51901496660663404</v>
      </c>
      <c r="BA288" s="17">
        <v>0.138847107937738</v>
      </c>
      <c r="BB288" s="17"/>
      <c r="BC288" s="17">
        <v>0.41261138217236298</v>
      </c>
      <c r="BD288" s="17"/>
      <c r="BE288" s="17">
        <v>0.538560431335527</v>
      </c>
      <c r="BF288" s="17">
        <v>0.245913240057091</v>
      </c>
      <c r="BG288" s="17">
        <v>0.40396122547732199</v>
      </c>
      <c r="BH288" s="17">
        <v>0.32884726762821398</v>
      </c>
      <c r="BI288" s="17"/>
      <c r="BJ288" s="17">
        <v>0.35298858787373599</v>
      </c>
      <c r="BK288" s="17"/>
      <c r="BL288" s="17">
        <v>0.30790231187856698</v>
      </c>
      <c r="BM288" s="17"/>
      <c r="BN288" s="17">
        <v>0.45107168775852802</v>
      </c>
      <c r="BO288" s="17"/>
      <c r="BP288" s="17">
        <v>0.38624575453169102</v>
      </c>
      <c r="BQ288" s="17">
        <v>0.22786333537119199</v>
      </c>
    </row>
    <row r="289" spans="2:69" x14ac:dyDescent="0.35">
      <c r="B289" t="s">
        <v>139</v>
      </c>
      <c r="C289" s="17">
        <v>0.30020263587291102</v>
      </c>
      <c r="D289" s="17">
        <v>0.252237569689793</v>
      </c>
      <c r="E289" s="17">
        <v>0.33932877403768702</v>
      </c>
      <c r="F289" s="17"/>
      <c r="G289" s="17">
        <v>0.320730145528901</v>
      </c>
      <c r="H289" s="17">
        <v>0.259980739655233</v>
      </c>
      <c r="I289" s="17">
        <v>0.37412575510602702</v>
      </c>
      <c r="J289" s="17">
        <v>0.270719126034137</v>
      </c>
      <c r="K289" s="17">
        <v>0.242898379048542</v>
      </c>
      <c r="L289" s="17"/>
      <c r="M289" s="17">
        <v>0.29678866816294502</v>
      </c>
      <c r="N289" s="17">
        <v>0.37189482937038199</v>
      </c>
      <c r="O289" s="17">
        <v>0.33389115100086603</v>
      </c>
      <c r="P289" s="17">
        <v>0.158082764265807</v>
      </c>
      <c r="Q289" s="17">
        <v>0.23649162376622601</v>
      </c>
      <c r="R289" s="17"/>
      <c r="S289" s="17">
        <v>0.254623418726036</v>
      </c>
      <c r="T289" s="17">
        <v>0.36094984248272299</v>
      </c>
      <c r="U289" s="17">
        <v>0.28758614812851602</v>
      </c>
      <c r="V289" s="17">
        <v>0.34964735335314201</v>
      </c>
      <c r="W289" s="17"/>
      <c r="X289" s="17">
        <v>0.31612076040135201</v>
      </c>
      <c r="Y289" s="17">
        <v>0.25683989556805198</v>
      </c>
      <c r="Z289" s="17">
        <v>0.25124862872935699</v>
      </c>
      <c r="AA289" s="17"/>
      <c r="AB289" s="17">
        <v>0.288972058592734</v>
      </c>
      <c r="AC289" s="17">
        <v>0.32096084978366302</v>
      </c>
      <c r="AD289" s="17"/>
      <c r="AE289" s="17">
        <v>0.246935838578386</v>
      </c>
      <c r="AF289" s="17">
        <v>0.31001534115610202</v>
      </c>
      <c r="AG289" s="17"/>
      <c r="AH289" s="17">
        <v>0.30678429616483999</v>
      </c>
      <c r="AI289" s="17">
        <v>0.309211738598764</v>
      </c>
      <c r="AJ289" s="17"/>
      <c r="AK289" s="17">
        <v>0.27074294965557899</v>
      </c>
      <c r="AL289" s="17">
        <v>0.26087587257762501</v>
      </c>
      <c r="AM289" s="17">
        <v>0.33705978094436401</v>
      </c>
      <c r="AN289" s="17">
        <v>0.19702421032257</v>
      </c>
      <c r="AO289" s="17">
        <v>0.51691648850615701</v>
      </c>
      <c r="AP289" s="17"/>
      <c r="AQ289" s="17">
        <v>0.32267587144412002</v>
      </c>
      <c r="AR289" s="17">
        <v>0.29390464505034097</v>
      </c>
      <c r="AS289" s="17"/>
      <c r="AT289" s="17">
        <v>0.32963365181463</v>
      </c>
      <c r="AU289" s="17">
        <v>0.29220217885379102</v>
      </c>
      <c r="AV289" s="17"/>
      <c r="AW289" s="17">
        <v>0.29012814235078799</v>
      </c>
      <c r="AX289" s="17">
        <v>0.18615482446912801</v>
      </c>
      <c r="AY289" s="17">
        <v>0.48375694670243302</v>
      </c>
      <c r="AZ289" s="17">
        <v>0.31395131673361998</v>
      </c>
      <c r="BA289" s="17">
        <v>0.393707158546653</v>
      </c>
      <c r="BB289" s="17"/>
      <c r="BC289" s="17">
        <v>0.23376350407697999</v>
      </c>
      <c r="BD289" s="17"/>
      <c r="BE289" s="17">
        <v>0.158740310895776</v>
      </c>
      <c r="BF289" s="17">
        <v>0.51738894392835699</v>
      </c>
      <c r="BG289" s="17">
        <v>0.41529666842477803</v>
      </c>
      <c r="BH289" s="17">
        <v>0.30338200378770502</v>
      </c>
      <c r="BI289" s="17"/>
      <c r="BJ289" s="17">
        <v>0.31647729264173302</v>
      </c>
      <c r="BK289" s="17"/>
      <c r="BL289" s="17">
        <v>0.36394802864384801</v>
      </c>
      <c r="BM289" s="17"/>
      <c r="BN289" s="17">
        <v>0.177828246741464</v>
      </c>
      <c r="BO289" s="17"/>
      <c r="BP289" s="17">
        <v>0.255740273028428</v>
      </c>
      <c r="BQ289" s="17">
        <v>0.52826975489814298</v>
      </c>
    </row>
    <row r="290" spans="2:69" x14ac:dyDescent="0.35">
      <c r="B290" t="s">
        <v>140</v>
      </c>
      <c r="C290" s="17">
        <v>0.121692324423574</v>
      </c>
      <c r="D290" s="17">
        <v>0.16066193790460701</v>
      </c>
      <c r="E290" s="17">
        <v>8.9903970885901893E-2</v>
      </c>
      <c r="F290" s="17"/>
      <c r="G290" s="17">
        <v>0.151792519540174</v>
      </c>
      <c r="H290" s="17">
        <v>0.15684409022712201</v>
      </c>
      <c r="I290" s="17">
        <v>8.2322146106629301E-2</v>
      </c>
      <c r="J290" s="17">
        <v>0.111875302257537</v>
      </c>
      <c r="K290" s="17">
        <v>6.3011608952488404E-2</v>
      </c>
      <c r="L290" s="17"/>
      <c r="M290" s="17">
        <v>8.8903334037174001E-2</v>
      </c>
      <c r="N290" s="17">
        <v>7.4483880089920795E-2</v>
      </c>
      <c r="O290" s="17">
        <v>0.120550672166597</v>
      </c>
      <c r="P290" s="17">
        <v>0.18283369141672501</v>
      </c>
      <c r="Q290" s="17">
        <v>0.20002522285298899</v>
      </c>
      <c r="R290" s="17"/>
      <c r="S290" s="17">
        <v>9.46953335691854E-2</v>
      </c>
      <c r="T290" s="17">
        <v>8.1951396097463394E-2</v>
      </c>
      <c r="U290" s="17">
        <v>0.18416518811256499</v>
      </c>
      <c r="V290" s="17">
        <v>0.16158632534006401</v>
      </c>
      <c r="W290" s="17"/>
      <c r="X290" s="17">
        <v>0.118155244454028</v>
      </c>
      <c r="Y290" s="17">
        <v>5.3374421293956302E-2</v>
      </c>
      <c r="Z290" s="17">
        <v>0.226109667279208</v>
      </c>
      <c r="AA290" s="17"/>
      <c r="AB290" s="17">
        <v>0.118244047888358</v>
      </c>
      <c r="AC290" s="17">
        <v>0.128066000518373</v>
      </c>
      <c r="AD290" s="17"/>
      <c r="AE290" s="17">
        <v>0.18637363573462401</v>
      </c>
      <c r="AF290" s="17">
        <v>0.109776859678882</v>
      </c>
      <c r="AG290" s="17"/>
      <c r="AH290" s="17">
        <v>9.0979400428278095E-2</v>
      </c>
      <c r="AI290" s="17">
        <v>0.25091841980044399</v>
      </c>
      <c r="AJ290" s="17"/>
      <c r="AK290" s="17">
        <v>0.17158679359731199</v>
      </c>
      <c r="AL290" s="17">
        <v>9.5238444129165198E-2</v>
      </c>
      <c r="AM290" s="17">
        <v>0.10897098131909699</v>
      </c>
      <c r="AN290" s="17">
        <v>0.16650336690388101</v>
      </c>
      <c r="AO290" s="17">
        <v>0.10373096036514</v>
      </c>
      <c r="AP290" s="17"/>
      <c r="AQ290" s="17">
        <v>0.200181687383719</v>
      </c>
      <c r="AR290" s="17">
        <v>9.9696146524488494E-2</v>
      </c>
      <c r="AS290" s="17"/>
      <c r="AT290" s="17">
        <v>0.199452730898556</v>
      </c>
      <c r="AU290" s="17">
        <v>8.3326544336605093E-2</v>
      </c>
      <c r="AV290" s="17"/>
      <c r="AW290" s="17">
        <v>0.10700741100952101</v>
      </c>
      <c r="AX290" s="17">
        <v>3.92254020168087E-2</v>
      </c>
      <c r="AY290" s="17">
        <v>0.219958281485584</v>
      </c>
      <c r="AZ290" s="17">
        <v>3.83746668574605E-2</v>
      </c>
      <c r="BA290" s="17">
        <v>0.235904354760685</v>
      </c>
      <c r="BB290" s="17"/>
      <c r="BC290" s="17">
        <v>0.136867430432486</v>
      </c>
      <c r="BD290" s="17"/>
      <c r="BE290" s="17">
        <v>1.3050771867999701E-2</v>
      </c>
      <c r="BF290" s="17">
        <v>0.19427913768326699</v>
      </c>
      <c r="BG290" s="17">
        <v>0.13180253926608801</v>
      </c>
      <c r="BH290" s="17">
        <v>0.17502288754355</v>
      </c>
      <c r="BI290" s="17"/>
      <c r="BJ290" s="17">
        <v>0.11773595110403499</v>
      </c>
      <c r="BK290" s="17"/>
      <c r="BL290" s="17">
        <v>0.111366576207865</v>
      </c>
      <c r="BM290" s="17"/>
      <c r="BN290" s="17">
        <v>0.21197097812647001</v>
      </c>
      <c r="BO290" s="17"/>
      <c r="BP290" s="17">
        <v>0.129246659965563</v>
      </c>
      <c r="BQ290" s="17">
        <v>9.4238618855719894E-2</v>
      </c>
    </row>
    <row r="291" spans="2:69" x14ac:dyDescent="0.35">
      <c r="B291" t="s">
        <v>141</v>
      </c>
      <c r="C291" s="17">
        <v>8.6814627252798093E-2</v>
      </c>
      <c r="D291" s="17">
        <v>7.9321056525743797E-2</v>
      </c>
      <c r="E291" s="17">
        <v>9.2927294386309603E-2</v>
      </c>
      <c r="F291" s="17"/>
      <c r="G291" s="17">
        <v>9.5122980196557905E-2</v>
      </c>
      <c r="H291" s="17">
        <v>8.4584570942036294E-2</v>
      </c>
      <c r="I291" s="17">
        <v>0.115948555871527</v>
      </c>
      <c r="J291" s="17">
        <v>7.8799301161731297E-2</v>
      </c>
      <c r="K291" s="17">
        <v>3.1505804476244202E-2</v>
      </c>
      <c r="L291" s="17"/>
      <c r="M291" s="17">
        <v>9.2801608523649798E-2</v>
      </c>
      <c r="N291" s="17">
        <v>0.103835043258032</v>
      </c>
      <c r="O291" s="17">
        <v>1.8501192086589301E-2</v>
      </c>
      <c r="P291" s="17">
        <v>7.5196869027035498E-2</v>
      </c>
      <c r="Q291" s="17">
        <v>0.122707422761986</v>
      </c>
      <c r="R291" s="17"/>
      <c r="S291" s="17">
        <v>7.3190361599027698E-2</v>
      </c>
      <c r="T291" s="17">
        <v>0.103690153677654</v>
      </c>
      <c r="U291" s="17">
        <v>8.4179871243021398E-2</v>
      </c>
      <c r="V291" s="17">
        <v>0.1105313874778</v>
      </c>
      <c r="W291" s="17"/>
      <c r="X291" s="17">
        <v>7.3356412397048903E-2</v>
      </c>
      <c r="Y291" s="17">
        <v>0.16710053987079701</v>
      </c>
      <c r="Z291" s="17">
        <v>7.5856907784602204E-2</v>
      </c>
      <c r="AA291" s="17"/>
      <c r="AB291" s="17">
        <v>9.1246864640240594E-2</v>
      </c>
      <c r="AC291" s="17">
        <v>7.8622231662042505E-2</v>
      </c>
      <c r="AD291" s="17"/>
      <c r="AE291" s="17">
        <v>3.9418740961290798E-2</v>
      </c>
      <c r="AF291" s="17">
        <v>9.5545804786198604E-2</v>
      </c>
      <c r="AG291" s="17"/>
      <c r="AH291" s="17">
        <v>8.0060501041924595E-2</v>
      </c>
      <c r="AI291" s="17">
        <v>0.13069462817285801</v>
      </c>
      <c r="AJ291" s="17"/>
      <c r="AK291" s="17">
        <v>5.4263356355607702E-2</v>
      </c>
      <c r="AL291" s="17">
        <v>6.5500911718196095E-2</v>
      </c>
      <c r="AM291" s="17">
        <v>0.12398804188875499</v>
      </c>
      <c r="AN291" s="17">
        <v>0.118560012027811</v>
      </c>
      <c r="AO291" s="17">
        <v>0</v>
      </c>
      <c r="AP291" s="17"/>
      <c r="AQ291" s="17">
        <v>7.7387044777691094E-2</v>
      </c>
      <c r="AR291" s="17">
        <v>8.9456651260383199E-2</v>
      </c>
      <c r="AS291" s="17"/>
      <c r="AT291" s="17">
        <v>7.0296494103393295E-2</v>
      </c>
      <c r="AU291" s="17">
        <v>9.8699701109923099E-2</v>
      </c>
      <c r="AV291" s="17"/>
      <c r="AW291" s="17">
        <v>0.17352687002855</v>
      </c>
      <c r="AX291" s="17">
        <v>7.90743364826859E-2</v>
      </c>
      <c r="AY291" s="17">
        <v>5.7067105707066197E-2</v>
      </c>
      <c r="AZ291" s="17">
        <v>7.34504118376091E-2</v>
      </c>
      <c r="BA291" s="17">
        <v>5.80176592825574E-2</v>
      </c>
      <c r="BB291" s="17"/>
      <c r="BC291" s="17">
        <v>3.0820533580326399E-2</v>
      </c>
      <c r="BD291" s="17"/>
      <c r="BE291" s="17">
        <v>8.4208958656805694E-2</v>
      </c>
      <c r="BF291" s="17">
        <v>4.2418678331285001E-2</v>
      </c>
      <c r="BG291" s="17">
        <v>2.9867881368385901E-2</v>
      </c>
      <c r="BH291" s="17">
        <v>0</v>
      </c>
      <c r="BI291" s="17"/>
      <c r="BJ291" s="17">
        <v>8.8134510617446801E-2</v>
      </c>
      <c r="BK291" s="17"/>
      <c r="BL291" s="17">
        <v>0.11783444285860301</v>
      </c>
      <c r="BM291" s="17"/>
      <c r="BN291" s="17">
        <v>3.3929923161636802E-2</v>
      </c>
      <c r="BO291" s="17"/>
      <c r="BP291" s="17">
        <v>9.2521337231023307E-2</v>
      </c>
      <c r="BQ291" s="17">
        <v>6.56214415947418E-2</v>
      </c>
    </row>
    <row r="292" spans="2:69" x14ac:dyDescent="0.35"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</row>
    <row r="293" spans="2:69" x14ac:dyDescent="0.35">
      <c r="B293" s="6" t="s">
        <v>171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</row>
    <row r="294" spans="2:69" x14ac:dyDescent="0.35">
      <c r="B294" s="24" t="s">
        <v>143</v>
      </c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</row>
    <row r="295" spans="2:69" x14ac:dyDescent="0.35">
      <c r="B295" t="s">
        <v>137</v>
      </c>
      <c r="C295" s="17">
        <v>4.4780999946706902E-2</v>
      </c>
      <c r="D295" s="17">
        <v>3.8572986588597799E-2</v>
      </c>
      <c r="E295" s="17">
        <v>4.9845010229749999E-2</v>
      </c>
      <c r="F295" s="17"/>
      <c r="G295" s="17">
        <v>2.4851143299699899E-2</v>
      </c>
      <c r="H295" s="17">
        <v>6.1003754563102898E-2</v>
      </c>
      <c r="I295" s="17">
        <v>6.3388380888637602E-2</v>
      </c>
      <c r="J295" s="17">
        <v>2.5741461903223399E-2</v>
      </c>
      <c r="K295" s="17">
        <v>4.4624811454502901E-2</v>
      </c>
      <c r="L295" s="17"/>
      <c r="M295" s="17">
        <v>4.17721213047006E-2</v>
      </c>
      <c r="N295" s="17">
        <v>1.0110590576676799E-2</v>
      </c>
      <c r="O295" s="17">
        <v>0.111844892778654</v>
      </c>
      <c r="P295" s="17">
        <v>0</v>
      </c>
      <c r="Q295" s="17">
        <v>0.107141346805254</v>
      </c>
      <c r="R295" s="17"/>
      <c r="S295" s="17">
        <v>8.7663601327935395E-2</v>
      </c>
      <c r="T295" s="17">
        <v>3.3950507559597602E-2</v>
      </c>
      <c r="U295" s="17">
        <v>4.7529192370270201E-2</v>
      </c>
      <c r="V295" s="17">
        <v>1.3146136387232599E-2</v>
      </c>
      <c r="W295" s="17"/>
      <c r="X295" s="17">
        <v>6.0309603513422301E-2</v>
      </c>
      <c r="Y295" s="17">
        <v>0</v>
      </c>
      <c r="Z295" s="17">
        <v>0</v>
      </c>
      <c r="AA295" s="17"/>
      <c r="AB295" s="17">
        <v>5.0528593134757799E-2</v>
      </c>
      <c r="AC295" s="17">
        <v>3.4157345802041397E-2</v>
      </c>
      <c r="AD295" s="17"/>
      <c r="AE295" s="17">
        <v>7.7908170922651607E-2</v>
      </c>
      <c r="AF295" s="17">
        <v>3.86783772593427E-2</v>
      </c>
      <c r="AG295" s="17"/>
      <c r="AH295" s="17">
        <v>5.3588398277859502E-2</v>
      </c>
      <c r="AI295" s="17">
        <v>2.40271716791189E-2</v>
      </c>
      <c r="AJ295" s="17"/>
      <c r="AK295" s="17">
        <v>0</v>
      </c>
      <c r="AL295" s="17">
        <v>4.7367011837352598E-2</v>
      </c>
      <c r="AM295" s="17">
        <v>5.1207784643506803E-2</v>
      </c>
      <c r="AN295" s="17">
        <v>9.3845152397989406E-2</v>
      </c>
      <c r="AO295" s="17">
        <v>0</v>
      </c>
      <c r="AP295" s="17"/>
      <c r="AQ295" s="17">
        <v>6.1822266453406702E-2</v>
      </c>
      <c r="AR295" s="17">
        <v>4.0005286199387598E-2</v>
      </c>
      <c r="AS295" s="17"/>
      <c r="AT295" s="17">
        <v>4.3432884991051302E-2</v>
      </c>
      <c r="AU295" s="17">
        <v>4.0516061256818101E-2</v>
      </c>
      <c r="AV295" s="17"/>
      <c r="AW295" s="17">
        <v>5.9712241679764098E-2</v>
      </c>
      <c r="AX295" s="17">
        <v>7.4128503749849098E-2</v>
      </c>
      <c r="AY295" s="17">
        <v>3.3251565111072301E-2</v>
      </c>
      <c r="AZ295" s="17">
        <v>0</v>
      </c>
      <c r="BA295" s="17">
        <v>0</v>
      </c>
      <c r="BB295" s="17"/>
      <c r="BC295" s="17">
        <v>3.3311310579882999E-2</v>
      </c>
      <c r="BD295" s="17"/>
      <c r="BE295" s="17">
        <v>8.1412894517052803E-2</v>
      </c>
      <c r="BF295" s="17">
        <v>0</v>
      </c>
      <c r="BG295" s="17">
        <v>0</v>
      </c>
      <c r="BH295" s="17">
        <v>3.3749680718904003E-2</v>
      </c>
      <c r="BI295" s="17"/>
      <c r="BJ295" s="17">
        <v>4.5712697144889403E-2</v>
      </c>
      <c r="BK295" s="17"/>
      <c r="BL295" s="17">
        <v>3.29435183843408E-2</v>
      </c>
      <c r="BM295" s="17"/>
      <c r="BN295" s="17">
        <v>7.2396596645118605E-2</v>
      </c>
      <c r="BO295" s="17"/>
      <c r="BP295" s="17">
        <v>4.1545666056328499E-2</v>
      </c>
      <c r="BQ295" s="17">
        <v>6.5141408744176801E-2</v>
      </c>
    </row>
    <row r="296" spans="2:69" x14ac:dyDescent="0.35">
      <c r="B296" t="s">
        <v>138</v>
      </c>
      <c r="C296" s="17">
        <v>0.29707831570538101</v>
      </c>
      <c r="D296" s="17">
        <v>0.321444966242242</v>
      </c>
      <c r="E296" s="17">
        <v>0.27720191374487202</v>
      </c>
      <c r="F296" s="17"/>
      <c r="G296" s="17">
        <v>0.240530013100895</v>
      </c>
      <c r="H296" s="17">
        <v>0.24495384276030599</v>
      </c>
      <c r="I296" s="17">
        <v>0.34784566761458202</v>
      </c>
      <c r="J296" s="17">
        <v>0.32259693003040801</v>
      </c>
      <c r="K296" s="17">
        <v>0.41096916280197898</v>
      </c>
      <c r="L296" s="17"/>
      <c r="M296" s="17">
        <v>0.24146129563362501</v>
      </c>
      <c r="N296" s="17">
        <v>0.30687851110658398</v>
      </c>
      <c r="O296" s="17">
        <v>0.30237901355692898</v>
      </c>
      <c r="P296" s="17">
        <v>0.36033749767052897</v>
      </c>
      <c r="Q296" s="17">
        <v>0.24513767433689701</v>
      </c>
      <c r="R296" s="17"/>
      <c r="S296" s="17">
        <v>0.33990239401300498</v>
      </c>
      <c r="T296" s="17">
        <v>0.199299421510963</v>
      </c>
      <c r="U296" s="17">
        <v>0.30288170010113202</v>
      </c>
      <c r="V296" s="17">
        <v>0.28023866349307203</v>
      </c>
      <c r="W296" s="17"/>
      <c r="X296" s="17">
        <v>0.30932983424161697</v>
      </c>
      <c r="Y296" s="17">
        <v>0.28950719285930399</v>
      </c>
      <c r="Z296" s="17">
        <v>0.22843786599600699</v>
      </c>
      <c r="AA296" s="17"/>
      <c r="AB296" s="17">
        <v>0.28795090135248202</v>
      </c>
      <c r="AC296" s="17">
        <v>0.31394911538581799</v>
      </c>
      <c r="AD296" s="17"/>
      <c r="AE296" s="17">
        <v>0.35010942019695301</v>
      </c>
      <c r="AF296" s="17">
        <v>0.287309029289669</v>
      </c>
      <c r="AG296" s="17"/>
      <c r="AH296" s="17">
        <v>0.30347329675663898</v>
      </c>
      <c r="AI296" s="17">
        <v>0.173207213691185</v>
      </c>
      <c r="AJ296" s="17"/>
      <c r="AK296" s="17">
        <v>0.43145811332458101</v>
      </c>
      <c r="AL296" s="17">
        <v>0.27390550493061999</v>
      </c>
      <c r="AM296" s="17">
        <v>0.28480365884974901</v>
      </c>
      <c r="AN296" s="17">
        <v>0.257160309466477</v>
      </c>
      <c r="AO296" s="17">
        <v>0.26348482217323399</v>
      </c>
      <c r="AP296" s="17"/>
      <c r="AQ296" s="17">
        <v>0.26473140812036899</v>
      </c>
      <c r="AR296" s="17">
        <v>0.30614334447987201</v>
      </c>
      <c r="AS296" s="17"/>
      <c r="AT296" s="17">
        <v>0.292021851854882</v>
      </c>
      <c r="AU296" s="17">
        <v>0.29779546369659599</v>
      </c>
      <c r="AV296" s="17"/>
      <c r="AW296" s="17">
        <v>0.15758326883521001</v>
      </c>
      <c r="AX296" s="17">
        <v>0.295499819600332</v>
      </c>
      <c r="AY296" s="17">
        <v>0.33821962332050698</v>
      </c>
      <c r="AZ296" s="17">
        <v>0.37118380631839298</v>
      </c>
      <c r="BA296" s="17">
        <v>0.28375562944189697</v>
      </c>
      <c r="BB296" s="17"/>
      <c r="BC296" s="17">
        <v>0.30479248683904903</v>
      </c>
      <c r="BD296" s="17"/>
      <c r="BE296" s="17">
        <v>0.33714034737898602</v>
      </c>
      <c r="BF296" s="17">
        <v>0.33777859801007698</v>
      </c>
      <c r="BG296" s="17">
        <v>0.36395279656096602</v>
      </c>
      <c r="BH296" s="17">
        <v>0.21663826315854701</v>
      </c>
      <c r="BI296" s="17"/>
      <c r="BJ296" s="17">
        <v>0.30143852261736698</v>
      </c>
      <c r="BK296" s="17"/>
      <c r="BL296" s="17">
        <v>0.27775965224306298</v>
      </c>
      <c r="BM296" s="17"/>
      <c r="BN296" s="17">
        <v>0.25572414362851598</v>
      </c>
      <c r="BO296" s="17"/>
      <c r="BP296" s="17">
        <v>0.319967606387978</v>
      </c>
      <c r="BQ296" s="17">
        <v>0.20753430760035599</v>
      </c>
    </row>
    <row r="297" spans="2:69" x14ac:dyDescent="0.35">
      <c r="B297" t="s">
        <v>139</v>
      </c>
      <c r="C297" s="17">
        <v>0.44458664114556701</v>
      </c>
      <c r="D297" s="17">
        <v>0.39105764816355898</v>
      </c>
      <c r="E297" s="17">
        <v>0.48825139430653602</v>
      </c>
      <c r="F297" s="17"/>
      <c r="G297" s="17">
        <v>0.48688892214379598</v>
      </c>
      <c r="H297" s="17">
        <v>0.44688853367228398</v>
      </c>
      <c r="I297" s="17">
        <v>0.41120240767479699</v>
      </c>
      <c r="J297" s="17">
        <v>0.40565944072778898</v>
      </c>
      <c r="K297" s="17">
        <v>0.449888612314786</v>
      </c>
      <c r="L297" s="17"/>
      <c r="M297" s="17">
        <v>0.54589741017076499</v>
      </c>
      <c r="N297" s="17">
        <v>0.49530949433639199</v>
      </c>
      <c r="O297" s="17">
        <v>0.35090953107814998</v>
      </c>
      <c r="P297" s="17">
        <v>0.42432851139624</v>
      </c>
      <c r="Q297" s="17">
        <v>0.36404386147475498</v>
      </c>
      <c r="R297" s="17"/>
      <c r="S297" s="17">
        <v>0.40348885337947299</v>
      </c>
      <c r="T297" s="17">
        <v>0.57817283363372396</v>
      </c>
      <c r="U297" s="17">
        <v>0.34304538702340298</v>
      </c>
      <c r="V297" s="17">
        <v>0.42218969612392698</v>
      </c>
      <c r="W297" s="17"/>
      <c r="X297" s="17">
        <v>0.43444711436090599</v>
      </c>
      <c r="Y297" s="17">
        <v>0.45180348191063802</v>
      </c>
      <c r="Z297" s="17">
        <v>0.50025343467640904</v>
      </c>
      <c r="AA297" s="17"/>
      <c r="AB297" s="17">
        <v>0.46685210501961499</v>
      </c>
      <c r="AC297" s="17">
        <v>0.40343192127774702</v>
      </c>
      <c r="AD297" s="17"/>
      <c r="AE297" s="17">
        <v>0.44717528867668699</v>
      </c>
      <c r="AF297" s="17">
        <v>0.44410976555711201</v>
      </c>
      <c r="AG297" s="17"/>
      <c r="AH297" s="17">
        <v>0.445088742405777</v>
      </c>
      <c r="AI297" s="17">
        <v>0.48976215502673498</v>
      </c>
      <c r="AJ297" s="17"/>
      <c r="AK297" s="17">
        <v>0.29656830374382698</v>
      </c>
      <c r="AL297" s="17">
        <v>0.47871667419647101</v>
      </c>
      <c r="AM297" s="17">
        <v>0.43490495861298001</v>
      </c>
      <c r="AN297" s="17">
        <v>0.43985744166278401</v>
      </c>
      <c r="AO297" s="17">
        <v>0.64169964926241496</v>
      </c>
      <c r="AP297" s="17"/>
      <c r="AQ297" s="17">
        <v>0.43931341290973402</v>
      </c>
      <c r="AR297" s="17">
        <v>0.44606443204618601</v>
      </c>
      <c r="AS297" s="17"/>
      <c r="AT297" s="17">
        <v>0.46616719295419901</v>
      </c>
      <c r="AU297" s="17">
        <v>0.44146124646340901</v>
      </c>
      <c r="AV297" s="17"/>
      <c r="AW297" s="17">
        <v>0.44901504598547498</v>
      </c>
      <c r="AX297" s="17">
        <v>0.48326034268374402</v>
      </c>
      <c r="AY297" s="17">
        <v>0.38322820798692803</v>
      </c>
      <c r="AZ297" s="17">
        <v>0.51699111498653705</v>
      </c>
      <c r="BA297" s="17">
        <v>0.419737550723639</v>
      </c>
      <c r="BB297" s="17"/>
      <c r="BC297" s="17">
        <v>0.47936906544932201</v>
      </c>
      <c r="BD297" s="17"/>
      <c r="BE297" s="17">
        <v>0.41902920506814501</v>
      </c>
      <c r="BF297" s="17">
        <v>0.36737535382329201</v>
      </c>
      <c r="BG297" s="17">
        <v>0.52585892610243101</v>
      </c>
      <c r="BH297" s="17">
        <v>0.57033827928666603</v>
      </c>
      <c r="BI297" s="17"/>
      <c r="BJ297" s="17">
        <v>0.44473493720972501</v>
      </c>
      <c r="BK297" s="17"/>
      <c r="BL297" s="17">
        <v>0.42543693648729802</v>
      </c>
      <c r="BM297" s="17"/>
      <c r="BN297" s="17">
        <v>0.46731819159049198</v>
      </c>
      <c r="BO297" s="17"/>
      <c r="BP297" s="17">
        <v>0.414145165159365</v>
      </c>
      <c r="BQ297" s="17">
        <v>0.57319865262800296</v>
      </c>
    </row>
    <row r="298" spans="2:69" x14ac:dyDescent="0.35">
      <c r="B298" t="s">
        <v>140</v>
      </c>
      <c r="C298" s="17">
        <v>0.10235629366905</v>
      </c>
      <c r="D298" s="17">
        <v>0.159329812602447</v>
      </c>
      <c r="E298" s="17">
        <v>5.5881766457698302E-2</v>
      </c>
      <c r="F298" s="17"/>
      <c r="G298" s="17">
        <v>0.136300228185258</v>
      </c>
      <c r="H298" s="17">
        <v>0.12934547254378501</v>
      </c>
      <c r="I298" s="17">
        <v>3.5334900459011498E-2</v>
      </c>
      <c r="J298" s="17">
        <v>0.12492932603396199</v>
      </c>
      <c r="K298" s="17">
        <v>6.3011608952488404E-2</v>
      </c>
      <c r="L298" s="17"/>
      <c r="M298" s="17">
        <v>7.8067564367260298E-2</v>
      </c>
      <c r="N298" s="17">
        <v>7.9623916880095097E-2</v>
      </c>
      <c r="O298" s="17">
        <v>0.154609636094792</v>
      </c>
      <c r="P298" s="17">
        <v>9.0182637885698996E-2</v>
      </c>
      <c r="Q298" s="17">
        <v>0.133826416227429</v>
      </c>
      <c r="R298" s="17"/>
      <c r="S298" s="17">
        <v>7.6652850639109996E-2</v>
      </c>
      <c r="T298" s="17">
        <v>2.6413352635377401E-2</v>
      </c>
      <c r="U298" s="17">
        <v>0.22236384926217301</v>
      </c>
      <c r="V298" s="17">
        <v>0.15550183418233701</v>
      </c>
      <c r="W298" s="17"/>
      <c r="X298" s="17">
        <v>8.5333445898221894E-2</v>
      </c>
      <c r="Y298" s="17">
        <v>9.1588785359262001E-2</v>
      </c>
      <c r="Z298" s="17">
        <v>0.22327204803587899</v>
      </c>
      <c r="AA298" s="17"/>
      <c r="AB298" s="17">
        <v>9.6309069542720102E-2</v>
      </c>
      <c r="AC298" s="17">
        <v>0.11353377536468599</v>
      </c>
      <c r="AD298" s="17"/>
      <c r="AE298" s="17">
        <v>8.5388379242417101E-2</v>
      </c>
      <c r="AF298" s="17">
        <v>0.105482089699517</v>
      </c>
      <c r="AG298" s="17"/>
      <c r="AH298" s="17">
        <v>8.6130429727732202E-2</v>
      </c>
      <c r="AI298" s="17">
        <v>0.18095396555905599</v>
      </c>
      <c r="AJ298" s="17"/>
      <c r="AK298" s="17">
        <v>0.18543785088673501</v>
      </c>
      <c r="AL298" s="17">
        <v>0.101140940208597</v>
      </c>
      <c r="AM298" s="17">
        <v>7.6628680860479595E-2</v>
      </c>
      <c r="AN298" s="17">
        <v>0.113681522971395</v>
      </c>
      <c r="AO298" s="17">
        <v>5.05576763863647E-2</v>
      </c>
      <c r="AP298" s="17"/>
      <c r="AQ298" s="17">
        <v>0.15674586773879901</v>
      </c>
      <c r="AR298" s="17">
        <v>8.7113938501748894E-2</v>
      </c>
      <c r="AS298" s="17"/>
      <c r="AT298" s="17">
        <v>0.112902280879893</v>
      </c>
      <c r="AU298" s="17">
        <v>9.1842620052515395E-2</v>
      </c>
      <c r="AV298" s="17"/>
      <c r="AW298" s="17">
        <v>0.16016257347100099</v>
      </c>
      <c r="AX298" s="17">
        <v>5.3223538794698599E-2</v>
      </c>
      <c r="AY298" s="17">
        <v>0.188233497874426</v>
      </c>
      <c r="AZ298" s="17">
        <v>3.83746668574605E-2</v>
      </c>
      <c r="BA298" s="17">
        <v>0.187700889180069</v>
      </c>
      <c r="BB298" s="17"/>
      <c r="BC298" s="17">
        <v>0.117887304587469</v>
      </c>
      <c r="BD298" s="17"/>
      <c r="BE298" s="17">
        <v>5.0488894359296599E-2</v>
      </c>
      <c r="BF298" s="17">
        <v>0.25242736983534603</v>
      </c>
      <c r="BG298" s="17">
        <v>5.6421935127467897E-2</v>
      </c>
      <c r="BH298" s="17">
        <v>0.15119481881080801</v>
      </c>
      <c r="BI298" s="17"/>
      <c r="BJ298" s="17">
        <v>9.7856433967033293E-2</v>
      </c>
      <c r="BK298" s="17"/>
      <c r="BL298" s="17">
        <v>0.10008757473968399</v>
      </c>
      <c r="BM298" s="17"/>
      <c r="BN298" s="17">
        <v>0.15431406459962199</v>
      </c>
      <c r="BO298" s="17"/>
      <c r="BP298" s="17">
        <v>0.107536982025932</v>
      </c>
      <c r="BQ298" s="17">
        <v>6.1450515233726202E-2</v>
      </c>
    </row>
    <row r="299" spans="2:69" x14ac:dyDescent="0.35">
      <c r="B299" t="s">
        <v>141</v>
      </c>
      <c r="C299" s="17">
        <v>0.111197749533295</v>
      </c>
      <c r="D299" s="17">
        <v>8.9594586403154694E-2</v>
      </c>
      <c r="E299" s="17">
        <v>0.128819915261143</v>
      </c>
      <c r="F299" s="17"/>
      <c r="G299" s="17">
        <v>0.111429693270352</v>
      </c>
      <c r="H299" s="17">
        <v>0.11780839646052201</v>
      </c>
      <c r="I299" s="17">
        <v>0.142228643362972</v>
      </c>
      <c r="J299" s="17">
        <v>0.121072841304618</v>
      </c>
      <c r="K299" s="17">
        <v>3.1505804476244202E-2</v>
      </c>
      <c r="L299" s="17"/>
      <c r="M299" s="17">
        <v>9.2801608523649798E-2</v>
      </c>
      <c r="N299" s="17">
        <v>0.108077487100253</v>
      </c>
      <c r="O299" s="17">
        <v>8.0256926491474506E-2</v>
      </c>
      <c r="P299" s="17">
        <v>0.125151353047532</v>
      </c>
      <c r="Q299" s="17">
        <v>0.14985070115566501</v>
      </c>
      <c r="R299" s="17"/>
      <c r="S299" s="17">
        <v>9.2292300640476305E-2</v>
      </c>
      <c r="T299" s="17">
        <v>0.16216388466033799</v>
      </c>
      <c r="U299" s="17">
        <v>8.4179871243021398E-2</v>
      </c>
      <c r="V299" s="17">
        <v>0.12892366981343101</v>
      </c>
      <c r="W299" s="17"/>
      <c r="X299" s="17">
        <v>0.110580001985833</v>
      </c>
      <c r="Y299" s="17">
        <v>0.16710053987079701</v>
      </c>
      <c r="Z299" s="17">
        <v>4.8036651291705403E-2</v>
      </c>
      <c r="AA299" s="17"/>
      <c r="AB299" s="17">
        <v>9.8359330950425899E-2</v>
      </c>
      <c r="AC299" s="17">
        <v>0.13492784216970699</v>
      </c>
      <c r="AD299" s="17"/>
      <c r="AE299" s="17">
        <v>3.9418740961290798E-2</v>
      </c>
      <c r="AF299" s="17">
        <v>0.124420738194359</v>
      </c>
      <c r="AG299" s="17"/>
      <c r="AH299" s="17">
        <v>0.111719132831992</v>
      </c>
      <c r="AI299" s="17">
        <v>0.13204949404390501</v>
      </c>
      <c r="AJ299" s="17"/>
      <c r="AK299" s="17">
        <v>8.6535732044857899E-2</v>
      </c>
      <c r="AL299" s="17">
        <v>9.8869868826958904E-2</v>
      </c>
      <c r="AM299" s="17">
        <v>0.15245491703328401</v>
      </c>
      <c r="AN299" s="17">
        <v>9.5455573501354002E-2</v>
      </c>
      <c r="AO299" s="17">
        <v>4.4257852177987E-2</v>
      </c>
      <c r="AP299" s="17"/>
      <c r="AQ299" s="17">
        <v>7.7387044777691094E-2</v>
      </c>
      <c r="AR299" s="17">
        <v>0.120672998772805</v>
      </c>
      <c r="AS299" s="17"/>
      <c r="AT299" s="17">
        <v>8.5475789319975307E-2</v>
      </c>
      <c r="AU299" s="17">
        <v>0.128384608530662</v>
      </c>
      <c r="AV299" s="17"/>
      <c r="AW299" s="17">
        <v>0.17352687002855</v>
      </c>
      <c r="AX299" s="17">
        <v>9.3887795171376506E-2</v>
      </c>
      <c r="AY299" s="17">
        <v>5.7067105707066197E-2</v>
      </c>
      <c r="AZ299" s="17">
        <v>7.34504118376091E-2</v>
      </c>
      <c r="BA299" s="17">
        <v>0.10880593065439501</v>
      </c>
      <c r="BB299" s="17"/>
      <c r="BC299" s="17">
        <v>6.4639832544276701E-2</v>
      </c>
      <c r="BD299" s="17"/>
      <c r="BE299" s="17">
        <v>0.11192865867651899</v>
      </c>
      <c r="BF299" s="17">
        <v>4.2418678331285001E-2</v>
      </c>
      <c r="BG299" s="17">
        <v>5.3766342209135398E-2</v>
      </c>
      <c r="BH299" s="17">
        <v>2.8078958025075099E-2</v>
      </c>
      <c r="BI299" s="17"/>
      <c r="BJ299" s="17">
        <v>0.11025740906098599</v>
      </c>
      <c r="BK299" s="17"/>
      <c r="BL299" s="17">
        <v>0.16377231814561499</v>
      </c>
      <c r="BM299" s="17"/>
      <c r="BN299" s="17">
        <v>5.0247003536251403E-2</v>
      </c>
      <c r="BO299" s="17"/>
      <c r="BP299" s="17">
        <v>0.116804580370396</v>
      </c>
      <c r="BQ299" s="17">
        <v>9.2675115793738203E-2</v>
      </c>
    </row>
    <row r="300" spans="2:69" x14ac:dyDescent="0.35"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</row>
    <row r="301" spans="2:69" x14ac:dyDescent="0.35">
      <c r="B301" s="6" t="s">
        <v>172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</row>
    <row r="302" spans="2:69" x14ac:dyDescent="0.35">
      <c r="B302" s="24" t="s">
        <v>143</v>
      </c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</row>
    <row r="303" spans="2:69" x14ac:dyDescent="0.35">
      <c r="B303" t="s">
        <v>137</v>
      </c>
      <c r="C303" s="17">
        <v>9.2374711143114796E-2</v>
      </c>
      <c r="D303" s="17">
        <v>9.1678475863017195E-2</v>
      </c>
      <c r="E303" s="17">
        <v>9.29426452654257E-2</v>
      </c>
      <c r="F303" s="17"/>
      <c r="G303" s="17">
        <v>7.9353410517237793E-2</v>
      </c>
      <c r="H303" s="17">
        <v>0.12613725585227001</v>
      </c>
      <c r="I303" s="17">
        <v>0.12500336883909399</v>
      </c>
      <c r="J303" s="17">
        <v>4.8806474339338698E-2</v>
      </c>
      <c r="K303" s="17">
        <v>4.4624811454502901E-2</v>
      </c>
      <c r="L303" s="17"/>
      <c r="M303" s="17">
        <v>0.146425055190822</v>
      </c>
      <c r="N303" s="17">
        <v>3.9274720406893102E-2</v>
      </c>
      <c r="O303" s="17">
        <v>0.14452817434464399</v>
      </c>
      <c r="P303" s="17">
        <v>6.4925121628191307E-2</v>
      </c>
      <c r="Q303" s="17">
        <v>0.155833287827814</v>
      </c>
      <c r="R303" s="17"/>
      <c r="S303" s="17">
        <v>4.3969634927650901E-2</v>
      </c>
      <c r="T303" s="17">
        <v>0.122986282564754</v>
      </c>
      <c r="U303" s="17">
        <v>0.123922580325806</v>
      </c>
      <c r="V303" s="17">
        <v>7.4511129232759002E-2</v>
      </c>
      <c r="W303" s="17"/>
      <c r="X303" s="17">
        <v>0.108264402537364</v>
      </c>
      <c r="Y303" s="17">
        <v>3.5044126906143003E-2</v>
      </c>
      <c r="Z303" s="17">
        <v>6.0361707917160203E-2</v>
      </c>
      <c r="AA303" s="17"/>
      <c r="AB303" s="17">
        <v>5.5811146656117902E-2</v>
      </c>
      <c r="AC303" s="17">
        <v>0.15995754985438401</v>
      </c>
      <c r="AD303" s="17"/>
      <c r="AE303" s="17">
        <v>0.156281268153728</v>
      </c>
      <c r="AF303" s="17">
        <v>8.0601970121326499E-2</v>
      </c>
      <c r="AG303" s="17"/>
      <c r="AH303" s="17">
        <v>8.3367829955568198E-2</v>
      </c>
      <c r="AI303" s="17">
        <v>0.117289023491981</v>
      </c>
      <c r="AJ303" s="17"/>
      <c r="AK303" s="17">
        <v>0.114058992350448</v>
      </c>
      <c r="AL303" s="17">
        <v>9.0906313138112704E-2</v>
      </c>
      <c r="AM303" s="17">
        <v>9.3458419479806695E-2</v>
      </c>
      <c r="AN303" s="17">
        <v>0.122118709428145</v>
      </c>
      <c r="AO303" s="17">
        <v>0</v>
      </c>
      <c r="AP303" s="17"/>
      <c r="AQ303" s="17">
        <v>0.18794548916861001</v>
      </c>
      <c r="AR303" s="17">
        <v>6.5591568101550299E-2</v>
      </c>
      <c r="AS303" s="17"/>
      <c r="AT303" s="17">
        <v>0.14960787552427801</v>
      </c>
      <c r="AU303" s="17">
        <v>5.0907382996315399E-2</v>
      </c>
      <c r="AV303" s="17"/>
      <c r="AW303" s="17">
        <v>0.13549487316493899</v>
      </c>
      <c r="AX303" s="17">
        <v>3.9172466803604103E-2</v>
      </c>
      <c r="AY303" s="17">
        <v>0.22389503022944601</v>
      </c>
      <c r="AZ303" s="17">
        <v>0.110492180755192</v>
      </c>
      <c r="BA303" s="17">
        <v>3.5857302145891501E-2</v>
      </c>
      <c r="BB303" s="17"/>
      <c r="BC303" s="17">
        <v>4.6173330439474997E-2</v>
      </c>
      <c r="BD303" s="17"/>
      <c r="BE303" s="17">
        <v>5.9228906118463501E-2</v>
      </c>
      <c r="BF303" s="17">
        <v>0.29551332565276001</v>
      </c>
      <c r="BG303" s="17">
        <v>0.119848365093538</v>
      </c>
      <c r="BH303" s="17">
        <v>3.7753572438896099E-2</v>
      </c>
      <c r="BI303" s="17"/>
      <c r="BJ303" s="17">
        <v>8.7711274354440399E-2</v>
      </c>
      <c r="BK303" s="17"/>
      <c r="BL303" s="17">
        <v>8.3171204580507696E-2</v>
      </c>
      <c r="BM303" s="17"/>
      <c r="BN303" s="17">
        <v>8.57673599206039E-2</v>
      </c>
      <c r="BO303" s="17"/>
      <c r="BP303" s="17">
        <v>0.104194318080797</v>
      </c>
      <c r="BQ303" s="17">
        <v>4.0717506255723297E-2</v>
      </c>
    </row>
    <row r="304" spans="2:69" x14ac:dyDescent="0.35">
      <c r="B304" t="s">
        <v>138</v>
      </c>
      <c r="C304" s="17">
        <v>0.300225952069054</v>
      </c>
      <c r="D304" s="17">
        <v>0.29222757724438603</v>
      </c>
      <c r="E304" s="17">
        <v>0.30675039878385302</v>
      </c>
      <c r="F304" s="17"/>
      <c r="G304" s="17">
        <v>0.31186347266304698</v>
      </c>
      <c r="H304" s="17">
        <v>0.28748541130236899</v>
      </c>
      <c r="I304" s="17">
        <v>0.27673134593309601</v>
      </c>
      <c r="J304" s="17">
        <v>0.389994153675156</v>
      </c>
      <c r="K304" s="17">
        <v>0.23849955103999099</v>
      </c>
      <c r="L304" s="17"/>
      <c r="M304" s="17">
        <v>0.312725178213903</v>
      </c>
      <c r="N304" s="17">
        <v>0.28544108868131202</v>
      </c>
      <c r="O304" s="17">
        <v>0.36272177653936299</v>
      </c>
      <c r="P304" s="17">
        <v>0.32122587441008499</v>
      </c>
      <c r="Q304" s="17">
        <v>0.24204420781767899</v>
      </c>
      <c r="R304" s="17"/>
      <c r="S304" s="17">
        <v>0.422856431102619</v>
      </c>
      <c r="T304" s="17">
        <v>0.25003625218637399</v>
      </c>
      <c r="U304" s="17">
        <v>0.118656641738244</v>
      </c>
      <c r="V304" s="17">
        <v>0.29630664983709198</v>
      </c>
      <c r="W304" s="17"/>
      <c r="X304" s="17">
        <v>0.331963354114576</v>
      </c>
      <c r="Y304" s="17">
        <v>0.197743694635132</v>
      </c>
      <c r="Z304" s="17">
        <v>0.22185227525618401</v>
      </c>
      <c r="AA304" s="17"/>
      <c r="AB304" s="17">
        <v>0.32264150808759601</v>
      </c>
      <c r="AC304" s="17">
        <v>0.25879380702850802</v>
      </c>
      <c r="AD304" s="17"/>
      <c r="AE304" s="17">
        <v>0.38407809911775598</v>
      </c>
      <c r="AF304" s="17">
        <v>0.28477887343577102</v>
      </c>
      <c r="AG304" s="17"/>
      <c r="AH304" s="17">
        <v>0.320005980385067</v>
      </c>
      <c r="AI304" s="17">
        <v>0.297297914328018</v>
      </c>
      <c r="AJ304" s="17"/>
      <c r="AK304" s="17">
        <v>0.351645307901644</v>
      </c>
      <c r="AL304" s="17">
        <v>0.33947400504946301</v>
      </c>
      <c r="AM304" s="17">
        <v>0.26323099186761101</v>
      </c>
      <c r="AN304" s="17">
        <v>0.24327377233057701</v>
      </c>
      <c r="AO304" s="17">
        <v>0.33188099936842802</v>
      </c>
      <c r="AP304" s="17"/>
      <c r="AQ304" s="17">
        <v>0.28603652404070401</v>
      </c>
      <c r="AR304" s="17">
        <v>0.30420245501705601</v>
      </c>
      <c r="AS304" s="17"/>
      <c r="AT304" s="17">
        <v>0.30336377440354401</v>
      </c>
      <c r="AU304" s="17">
        <v>0.29845097691663802</v>
      </c>
      <c r="AV304" s="17"/>
      <c r="AW304" s="17">
        <v>0.27156377746578703</v>
      </c>
      <c r="AX304" s="17">
        <v>0.34786497443205</v>
      </c>
      <c r="AY304" s="17">
        <v>0.27244092200680498</v>
      </c>
      <c r="AZ304" s="17">
        <v>0.33279447722333499</v>
      </c>
      <c r="BA304" s="17">
        <v>0.25683682316363299</v>
      </c>
      <c r="BB304" s="17"/>
      <c r="BC304" s="17">
        <v>0.29080274689918401</v>
      </c>
      <c r="BD304" s="17"/>
      <c r="BE304" s="17">
        <v>0.36810677285391302</v>
      </c>
      <c r="BF304" s="17">
        <v>0.23607882433817601</v>
      </c>
      <c r="BG304" s="17">
        <v>0.36341430713370398</v>
      </c>
      <c r="BH304" s="17">
        <v>0.269001962053246</v>
      </c>
      <c r="BI304" s="17"/>
      <c r="BJ304" s="17">
        <v>0.29339084066141102</v>
      </c>
      <c r="BK304" s="17"/>
      <c r="BL304" s="17">
        <v>0.28885266174320801</v>
      </c>
      <c r="BM304" s="17"/>
      <c r="BN304" s="17">
        <v>0.38705342225859501</v>
      </c>
      <c r="BO304" s="17"/>
      <c r="BP304" s="17">
        <v>0.29555981331397202</v>
      </c>
      <c r="BQ304" s="17">
        <v>0.350510799091442</v>
      </c>
    </row>
    <row r="305" spans="2:69" x14ac:dyDescent="0.35">
      <c r="B305" t="s">
        <v>139</v>
      </c>
      <c r="C305" s="17">
        <v>0.346825390243923</v>
      </c>
      <c r="D305" s="17">
        <v>0.350423458416179</v>
      </c>
      <c r="E305" s="17">
        <v>0.34389036849504201</v>
      </c>
      <c r="F305" s="17"/>
      <c r="G305" s="17">
        <v>0.333575778974255</v>
      </c>
      <c r="H305" s="17">
        <v>0.34149184928167697</v>
      </c>
      <c r="I305" s="17">
        <v>0.28478446763438903</v>
      </c>
      <c r="J305" s="17">
        <v>0.31519720464692502</v>
      </c>
      <c r="K305" s="17">
        <v>0.53172107688972603</v>
      </c>
      <c r="L305" s="17"/>
      <c r="M305" s="17">
        <v>0.31879323637622198</v>
      </c>
      <c r="N305" s="17">
        <v>0.40340989150713302</v>
      </c>
      <c r="O305" s="17">
        <v>0.30505628131511697</v>
      </c>
      <c r="P305" s="17">
        <v>0.33421485498005299</v>
      </c>
      <c r="Q305" s="17">
        <v>0.28540763052427698</v>
      </c>
      <c r="R305" s="17"/>
      <c r="S305" s="17">
        <v>0.31827208318621403</v>
      </c>
      <c r="T305" s="17">
        <v>0.37164247583480398</v>
      </c>
      <c r="U305" s="17">
        <v>0.455574558675578</v>
      </c>
      <c r="V305" s="17">
        <v>0.29513321246249102</v>
      </c>
      <c r="W305" s="17"/>
      <c r="X305" s="17">
        <v>0.30962900692006901</v>
      </c>
      <c r="Y305" s="17">
        <v>0.51671110033709799</v>
      </c>
      <c r="Z305" s="17">
        <v>0.37895129859684401</v>
      </c>
      <c r="AA305" s="17"/>
      <c r="AB305" s="17">
        <v>0.35121722377747799</v>
      </c>
      <c r="AC305" s="17">
        <v>0.33870767575110999</v>
      </c>
      <c r="AD305" s="17"/>
      <c r="AE305" s="17">
        <v>0.30428957583036298</v>
      </c>
      <c r="AF305" s="17">
        <v>0.35466125483538502</v>
      </c>
      <c r="AG305" s="17"/>
      <c r="AH305" s="17">
        <v>0.34148639841732698</v>
      </c>
      <c r="AI305" s="17">
        <v>0.25201711544977101</v>
      </c>
      <c r="AJ305" s="17"/>
      <c r="AK305" s="17">
        <v>0.36865194387557598</v>
      </c>
      <c r="AL305" s="17">
        <v>0.30539939813865402</v>
      </c>
      <c r="AM305" s="17">
        <v>0.35263648700338002</v>
      </c>
      <c r="AN305" s="17">
        <v>0.39730468001603497</v>
      </c>
      <c r="AO305" s="17">
        <v>0.34118426312085698</v>
      </c>
      <c r="AP305" s="17"/>
      <c r="AQ305" s="17">
        <v>0.328955222913906</v>
      </c>
      <c r="AR305" s="17">
        <v>0.35183339852495699</v>
      </c>
      <c r="AS305" s="17"/>
      <c r="AT305" s="17">
        <v>0.36026124432108297</v>
      </c>
      <c r="AU305" s="17">
        <v>0.35558254432668301</v>
      </c>
      <c r="AV305" s="17"/>
      <c r="AW305" s="17">
        <v>0.37220463956716798</v>
      </c>
      <c r="AX305" s="17">
        <v>0.33494616998260301</v>
      </c>
      <c r="AY305" s="17">
        <v>0.31155300183527301</v>
      </c>
      <c r="AZ305" s="17">
        <v>0.350996732750053</v>
      </c>
      <c r="BA305" s="17">
        <v>0.43205361334831499</v>
      </c>
      <c r="BB305" s="17"/>
      <c r="BC305" s="17">
        <v>0.35617543363059301</v>
      </c>
      <c r="BD305" s="17"/>
      <c r="BE305" s="17">
        <v>0.30003854471839297</v>
      </c>
      <c r="BF305" s="17">
        <v>0.235779438896977</v>
      </c>
      <c r="BG305" s="17">
        <v>0.36333900497413701</v>
      </c>
      <c r="BH305" s="17">
        <v>0.43132323400132799</v>
      </c>
      <c r="BI305" s="17"/>
      <c r="BJ305" s="17">
        <v>0.35079742136474501</v>
      </c>
      <c r="BK305" s="17"/>
      <c r="BL305" s="17">
        <v>0.34877955330716998</v>
      </c>
      <c r="BM305" s="17"/>
      <c r="BN305" s="17">
        <v>0.328064653198954</v>
      </c>
      <c r="BO305" s="17"/>
      <c r="BP305" s="17">
        <v>0.33850459303826702</v>
      </c>
      <c r="BQ305" s="17">
        <v>0.33097572959648802</v>
      </c>
    </row>
    <row r="306" spans="2:69" x14ac:dyDescent="0.35">
      <c r="B306" t="s">
        <v>140</v>
      </c>
      <c r="C306" s="17">
        <v>0.12623878451450599</v>
      </c>
      <c r="D306" s="17">
        <v>0.17903803017852199</v>
      </c>
      <c r="E306" s="17">
        <v>8.3169301967365397E-2</v>
      </c>
      <c r="F306" s="17"/>
      <c r="G306" s="17">
        <v>0.16871313599638699</v>
      </c>
      <c r="H306" s="17">
        <v>0.111732317152409</v>
      </c>
      <c r="I306" s="17">
        <v>0.144972086739004</v>
      </c>
      <c r="J306" s="17">
        <v>0.12492932603396199</v>
      </c>
      <c r="K306" s="17">
        <v>3.1505804476244202E-2</v>
      </c>
      <c r="L306" s="17"/>
      <c r="M306" s="17">
        <v>0.12925492169540401</v>
      </c>
      <c r="N306" s="17">
        <v>0.11786146087008199</v>
      </c>
      <c r="O306" s="17">
        <v>0.107436841309401</v>
      </c>
      <c r="P306" s="17">
        <v>0.11975224268016001</v>
      </c>
      <c r="Q306" s="17">
        <v>0.17006691639072599</v>
      </c>
      <c r="R306" s="17"/>
      <c r="S306" s="17">
        <v>4.8085697312471302E-2</v>
      </c>
      <c r="T306" s="17">
        <v>6.4586992741488103E-2</v>
      </c>
      <c r="U306" s="17">
        <v>0.248279608227746</v>
      </c>
      <c r="V306" s="17">
        <v>0.223517620989858</v>
      </c>
      <c r="W306" s="17"/>
      <c r="X306" s="17">
        <v>0.122712314778389</v>
      </c>
      <c r="Y306" s="17">
        <v>0.114322277233861</v>
      </c>
      <c r="Z306" s="17">
        <v>0.16291034011871799</v>
      </c>
      <c r="AA306" s="17"/>
      <c r="AB306" s="17">
        <v>0.12962344111923699</v>
      </c>
      <c r="AC306" s="17">
        <v>0.119982701317477</v>
      </c>
      <c r="AD306" s="17"/>
      <c r="AE306" s="17">
        <v>0.115932315936862</v>
      </c>
      <c r="AF306" s="17">
        <v>0.12813742201102499</v>
      </c>
      <c r="AG306" s="17"/>
      <c r="AH306" s="17">
        <v>0.13271762395940301</v>
      </c>
      <c r="AI306" s="17">
        <v>0.10860756706215501</v>
      </c>
      <c r="AJ306" s="17"/>
      <c r="AK306" s="17">
        <v>7.9108023827473603E-2</v>
      </c>
      <c r="AL306" s="17">
        <v>0.14567179700510599</v>
      </c>
      <c r="AM306" s="17">
        <v>0.143320665582931</v>
      </c>
      <c r="AN306" s="17">
        <v>0.111032496365956</v>
      </c>
      <c r="AO306" s="17">
        <v>9.2030282944147307E-2</v>
      </c>
      <c r="AP306" s="17"/>
      <c r="AQ306" s="17">
        <v>0.119675719099089</v>
      </c>
      <c r="AR306" s="17">
        <v>0.12807804462563899</v>
      </c>
      <c r="AS306" s="17"/>
      <c r="AT306" s="17">
        <v>0.116470611647702</v>
      </c>
      <c r="AU306" s="17">
        <v>0.12577914058999301</v>
      </c>
      <c r="AV306" s="17"/>
      <c r="AW306" s="17">
        <v>4.72098397735553E-2</v>
      </c>
      <c r="AX306" s="17">
        <v>0.15293614620964299</v>
      </c>
      <c r="AY306" s="17">
        <v>0.114740074113688</v>
      </c>
      <c r="AZ306" s="17">
        <v>3.83746668574605E-2</v>
      </c>
      <c r="BA306" s="17">
        <v>0.16644633068776499</v>
      </c>
      <c r="BB306" s="17"/>
      <c r="BC306" s="17">
        <v>0.23133232007769</v>
      </c>
      <c r="BD306" s="17"/>
      <c r="BE306" s="17">
        <v>0.13214693521736001</v>
      </c>
      <c r="BF306" s="17">
        <v>0.15026727355866301</v>
      </c>
      <c r="BG306" s="17">
        <v>2.6554053759082E-2</v>
      </c>
      <c r="BH306" s="17">
        <v>0.21635009772306299</v>
      </c>
      <c r="BI306" s="17"/>
      <c r="BJ306" s="17">
        <v>0.13195355529508301</v>
      </c>
      <c r="BK306" s="17"/>
      <c r="BL306" s="17">
        <v>0.107265970581414</v>
      </c>
      <c r="BM306" s="17"/>
      <c r="BN306" s="17">
        <v>0.14886756108559601</v>
      </c>
      <c r="BO306" s="17"/>
      <c r="BP306" s="17">
        <v>0.116759269411965</v>
      </c>
      <c r="BQ306" s="17">
        <v>0.18545351947768399</v>
      </c>
    </row>
    <row r="307" spans="2:69" x14ac:dyDescent="0.35">
      <c r="B307" t="s">
        <v>141</v>
      </c>
      <c r="C307" s="17">
        <v>0.13433516202940199</v>
      </c>
      <c r="D307" s="17">
        <v>8.6632458297895301E-2</v>
      </c>
      <c r="E307" s="17">
        <v>0.173247285488313</v>
      </c>
      <c r="F307" s="17"/>
      <c r="G307" s="17">
        <v>0.106494201849072</v>
      </c>
      <c r="H307" s="17">
        <v>0.133153166411276</v>
      </c>
      <c r="I307" s="17">
        <v>0.168508730854417</v>
      </c>
      <c r="J307" s="17">
        <v>0.121072841304618</v>
      </c>
      <c r="K307" s="17">
        <v>0.15364875613953599</v>
      </c>
      <c r="L307" s="17"/>
      <c r="M307" s="17">
        <v>9.2801608523649798E-2</v>
      </c>
      <c r="N307" s="17">
        <v>0.15401283853458</v>
      </c>
      <c r="O307" s="17">
        <v>8.0256926491474506E-2</v>
      </c>
      <c r="P307" s="17">
        <v>0.159881906301511</v>
      </c>
      <c r="Q307" s="17">
        <v>0.14664795743950501</v>
      </c>
      <c r="R307" s="17"/>
      <c r="S307" s="17">
        <v>0.166816153471045</v>
      </c>
      <c r="T307" s="17">
        <v>0.190747996672579</v>
      </c>
      <c r="U307" s="17">
        <v>5.3566611032627401E-2</v>
      </c>
      <c r="V307" s="17">
        <v>0.1105313874778</v>
      </c>
      <c r="W307" s="17"/>
      <c r="X307" s="17">
        <v>0.12743092164960201</v>
      </c>
      <c r="Y307" s="17">
        <v>0.13617880088776599</v>
      </c>
      <c r="Z307" s="17">
        <v>0.17592437811109299</v>
      </c>
      <c r="AA307" s="17"/>
      <c r="AB307" s="17">
        <v>0.14070668035957001</v>
      </c>
      <c r="AC307" s="17">
        <v>0.12255826604852101</v>
      </c>
      <c r="AD307" s="17"/>
      <c r="AE307" s="17">
        <v>3.9418740961290798E-2</v>
      </c>
      <c r="AF307" s="17">
        <v>0.151820479596492</v>
      </c>
      <c r="AG307" s="17"/>
      <c r="AH307" s="17">
        <v>0.122422167282634</v>
      </c>
      <c r="AI307" s="17">
        <v>0.22478837966807499</v>
      </c>
      <c r="AJ307" s="17"/>
      <c r="AK307" s="17">
        <v>8.6535732044857899E-2</v>
      </c>
      <c r="AL307" s="17">
        <v>0.11854848666866399</v>
      </c>
      <c r="AM307" s="17">
        <v>0.14735343606627099</v>
      </c>
      <c r="AN307" s="17">
        <v>0.12627034185928701</v>
      </c>
      <c r="AO307" s="17">
        <v>0.234904454566568</v>
      </c>
      <c r="AP307" s="17"/>
      <c r="AQ307" s="17">
        <v>7.7387044777691094E-2</v>
      </c>
      <c r="AR307" s="17">
        <v>0.15029453373079699</v>
      </c>
      <c r="AS307" s="17"/>
      <c r="AT307" s="17">
        <v>7.0296494103393295E-2</v>
      </c>
      <c r="AU307" s="17">
        <v>0.169279955170371</v>
      </c>
      <c r="AV307" s="17"/>
      <c r="AW307" s="17">
        <v>0.17352687002855</v>
      </c>
      <c r="AX307" s="17">
        <v>0.12508024257209899</v>
      </c>
      <c r="AY307" s="17">
        <v>7.7370971814787706E-2</v>
      </c>
      <c r="AZ307" s="17">
        <v>0.16734194241396</v>
      </c>
      <c r="BA307" s="17">
        <v>0.10880593065439501</v>
      </c>
      <c r="BB307" s="17"/>
      <c r="BC307" s="17">
        <v>7.5516168953058904E-2</v>
      </c>
      <c r="BD307" s="17"/>
      <c r="BE307" s="17">
        <v>0.140478841091871</v>
      </c>
      <c r="BF307" s="17">
        <v>8.23611375534236E-2</v>
      </c>
      <c r="BG307" s="17">
        <v>0.12684426903953899</v>
      </c>
      <c r="BH307" s="17">
        <v>4.5571133783467603E-2</v>
      </c>
      <c r="BI307" s="17"/>
      <c r="BJ307" s="17">
        <v>0.13614690832432</v>
      </c>
      <c r="BK307" s="17"/>
      <c r="BL307" s="17">
        <v>0.171930609787699</v>
      </c>
      <c r="BM307" s="17"/>
      <c r="BN307" s="17">
        <v>5.0247003536251403E-2</v>
      </c>
      <c r="BO307" s="17"/>
      <c r="BP307" s="17">
        <v>0.14498200615499901</v>
      </c>
      <c r="BQ307" s="17">
        <v>9.2342445578661503E-2</v>
      </c>
    </row>
    <row r="308" spans="2:69" x14ac:dyDescent="0.35"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</row>
    <row r="309" spans="2:69" x14ac:dyDescent="0.35">
      <c r="B309" s="6" t="s">
        <v>173</v>
      </c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</row>
    <row r="310" spans="2:69" x14ac:dyDescent="0.35">
      <c r="B310" s="24" t="s">
        <v>143</v>
      </c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</row>
    <row r="311" spans="2:69" x14ac:dyDescent="0.35">
      <c r="B311" t="s">
        <v>137</v>
      </c>
      <c r="C311" s="17">
        <v>6.4650949968743196E-2</v>
      </c>
      <c r="D311" s="17">
        <v>7.1540696916974594E-2</v>
      </c>
      <c r="E311" s="17">
        <v>5.9030834904423297E-2</v>
      </c>
      <c r="F311" s="17"/>
      <c r="G311" s="17">
        <v>1.1371221652514399E-2</v>
      </c>
      <c r="H311" s="17">
        <v>7.3768319981206296E-2</v>
      </c>
      <c r="I311" s="17">
        <v>6.3388380888637602E-2</v>
      </c>
      <c r="J311" s="17">
        <v>5.8410738192724097E-2</v>
      </c>
      <c r="K311" s="17">
        <v>0.172469611761988</v>
      </c>
      <c r="L311" s="17"/>
      <c r="M311" s="17">
        <v>4.17721213047006E-2</v>
      </c>
      <c r="N311" s="17">
        <v>6.3884790762855498E-2</v>
      </c>
      <c r="O311" s="17">
        <v>4.2453524955789301E-2</v>
      </c>
      <c r="P311" s="17">
        <v>0.12417274888013199</v>
      </c>
      <c r="Q311" s="17">
        <v>4.6374437964797899E-2</v>
      </c>
      <c r="R311" s="17"/>
      <c r="S311" s="17">
        <v>5.2069081056213197E-2</v>
      </c>
      <c r="T311" s="17">
        <v>7.0956564384659401E-2</v>
      </c>
      <c r="U311" s="17">
        <v>0.17697186097361001</v>
      </c>
      <c r="V311" s="17">
        <v>3.3413527104470701E-2</v>
      </c>
      <c r="W311" s="17"/>
      <c r="X311" s="17">
        <v>6.7491854369506596E-2</v>
      </c>
      <c r="Y311" s="17">
        <v>0</v>
      </c>
      <c r="Z311" s="17">
        <v>0.12420532162973801</v>
      </c>
      <c r="AA311" s="17"/>
      <c r="AB311" s="17">
        <v>4.3703162180109799E-2</v>
      </c>
      <c r="AC311" s="17">
        <v>0.103370122547789</v>
      </c>
      <c r="AD311" s="17"/>
      <c r="AE311" s="17">
        <v>0.14871224758239299</v>
      </c>
      <c r="AF311" s="17">
        <v>4.9165342027188599E-2</v>
      </c>
      <c r="AG311" s="17"/>
      <c r="AH311" s="17">
        <v>4.0282272916700598E-2</v>
      </c>
      <c r="AI311" s="17">
        <v>4.86206472988015E-2</v>
      </c>
      <c r="AJ311" s="17"/>
      <c r="AK311" s="17">
        <v>0.180168580306518</v>
      </c>
      <c r="AL311" s="17">
        <v>4.51845670109381E-2</v>
      </c>
      <c r="AM311" s="17">
        <v>5.22548542858879E-2</v>
      </c>
      <c r="AN311" s="17">
        <v>5.3951204724666302E-2</v>
      </c>
      <c r="AO311" s="17">
        <v>0</v>
      </c>
      <c r="AP311" s="17"/>
      <c r="AQ311" s="17">
        <v>4.4967293638306399E-2</v>
      </c>
      <c r="AR311" s="17">
        <v>7.0167177773632003E-2</v>
      </c>
      <c r="AS311" s="17"/>
      <c r="AT311" s="17">
        <v>5.0105223547507301E-2</v>
      </c>
      <c r="AU311" s="17">
        <v>6.7157541075088104E-2</v>
      </c>
      <c r="AV311" s="17"/>
      <c r="AW311" s="17">
        <v>5.9712241679764098E-2</v>
      </c>
      <c r="AX311" s="17">
        <v>7.68244968595828E-2</v>
      </c>
      <c r="AY311" s="17">
        <v>2.6286141847925999E-2</v>
      </c>
      <c r="AZ311" s="17">
        <v>0</v>
      </c>
      <c r="BA311" s="17">
        <v>0.109051219358268</v>
      </c>
      <c r="BB311" s="17"/>
      <c r="BC311" s="17">
        <v>0.1022116879743</v>
      </c>
      <c r="BD311" s="17"/>
      <c r="BE311" s="17">
        <v>9.3010266626005603E-2</v>
      </c>
      <c r="BF311" s="17">
        <v>0</v>
      </c>
      <c r="BG311" s="17">
        <v>0</v>
      </c>
      <c r="BH311" s="17">
        <v>7.7782564232649204E-2</v>
      </c>
      <c r="BI311" s="17"/>
      <c r="BJ311" s="17">
        <v>6.7180395492801595E-2</v>
      </c>
      <c r="BK311" s="17"/>
      <c r="BL311" s="17">
        <v>3.6357891643325799E-2</v>
      </c>
      <c r="BM311" s="17"/>
      <c r="BN311" s="17">
        <v>4.1322011530281998E-2</v>
      </c>
      <c r="BO311" s="17"/>
      <c r="BP311" s="17">
        <v>7.8550290974386594E-2</v>
      </c>
      <c r="BQ311" s="17">
        <v>0</v>
      </c>
    </row>
    <row r="312" spans="2:69" x14ac:dyDescent="0.35">
      <c r="B312" t="s">
        <v>138</v>
      </c>
      <c r="C312" s="17">
        <v>0.27434350603653201</v>
      </c>
      <c r="D312" s="17">
        <v>0.227919330908566</v>
      </c>
      <c r="E312" s="17">
        <v>0.31221270616038799</v>
      </c>
      <c r="F312" s="17"/>
      <c r="G312" s="17">
        <v>0.20473498261214401</v>
      </c>
      <c r="H312" s="17">
        <v>0.27048297359651302</v>
      </c>
      <c r="I312" s="17">
        <v>0.21367014595290301</v>
      </c>
      <c r="J312" s="17">
        <v>0.370931493372541</v>
      </c>
      <c r="K312" s="17">
        <v>0.43011429053875899</v>
      </c>
      <c r="L312" s="17"/>
      <c r="M312" s="17">
        <v>0.39311496664016599</v>
      </c>
      <c r="N312" s="17">
        <v>0.26348391627538098</v>
      </c>
      <c r="O312" s="17">
        <v>0.34454413968230002</v>
      </c>
      <c r="P312" s="17">
        <v>0.26042008578057202</v>
      </c>
      <c r="Q312" s="17">
        <v>0.15636798062632601</v>
      </c>
      <c r="R312" s="17"/>
      <c r="S312" s="17">
        <v>0.29818106282029999</v>
      </c>
      <c r="T312" s="17">
        <v>0.25726254593188602</v>
      </c>
      <c r="U312" s="17">
        <v>0.13198566622424099</v>
      </c>
      <c r="V312" s="17">
        <v>0.25700298208483702</v>
      </c>
      <c r="W312" s="17"/>
      <c r="X312" s="17">
        <v>0.28372027956765</v>
      </c>
      <c r="Y312" s="17">
        <v>0.30467035840347501</v>
      </c>
      <c r="Z312" s="17">
        <v>0.178465425814854</v>
      </c>
      <c r="AA312" s="17"/>
      <c r="AB312" s="17">
        <v>0.285403200334236</v>
      </c>
      <c r="AC312" s="17">
        <v>0.25390114637043498</v>
      </c>
      <c r="AD312" s="17"/>
      <c r="AE312" s="17">
        <v>0.281663570315139</v>
      </c>
      <c r="AF312" s="17">
        <v>0.27299501810280402</v>
      </c>
      <c r="AG312" s="17"/>
      <c r="AH312" s="17">
        <v>0.30465503017573697</v>
      </c>
      <c r="AI312" s="17">
        <v>0.122440201154126</v>
      </c>
      <c r="AJ312" s="17"/>
      <c r="AK312" s="17">
        <v>0.19345889432086999</v>
      </c>
      <c r="AL312" s="17">
        <v>0.384311094813582</v>
      </c>
      <c r="AM312" s="17">
        <v>0.27177061725426599</v>
      </c>
      <c r="AN312" s="17">
        <v>0.18514900537044199</v>
      </c>
      <c r="AO312" s="17">
        <v>0.19303847130445001</v>
      </c>
      <c r="AP312" s="17"/>
      <c r="AQ312" s="17">
        <v>0.186190496699674</v>
      </c>
      <c r="AR312" s="17">
        <v>0.29904786344987799</v>
      </c>
      <c r="AS312" s="17"/>
      <c r="AT312" s="17">
        <v>0.22319339713056099</v>
      </c>
      <c r="AU312" s="17">
        <v>0.30500031702921698</v>
      </c>
      <c r="AV312" s="17"/>
      <c r="AW312" s="17">
        <v>0.13149026412384801</v>
      </c>
      <c r="AX312" s="17">
        <v>0.39601822726476998</v>
      </c>
      <c r="AY312" s="17">
        <v>0.154032545257105</v>
      </c>
      <c r="AZ312" s="17">
        <v>0.38175243237808898</v>
      </c>
      <c r="BA312" s="17">
        <v>0.15297663882646101</v>
      </c>
      <c r="BB312" s="17"/>
      <c r="BC312" s="17">
        <v>0.34188692425450701</v>
      </c>
      <c r="BD312" s="17"/>
      <c r="BE312" s="17">
        <v>0.457003213506881</v>
      </c>
      <c r="BF312" s="17">
        <v>0.159998456749438</v>
      </c>
      <c r="BG312" s="17">
        <v>0.25214100871864698</v>
      </c>
      <c r="BH312" s="17">
        <v>0.25476098236139999</v>
      </c>
      <c r="BI312" s="17"/>
      <c r="BJ312" s="17">
        <v>0.26659797250419298</v>
      </c>
      <c r="BK312" s="17"/>
      <c r="BL312" s="17">
        <v>0.25843691532010199</v>
      </c>
      <c r="BM312" s="17"/>
      <c r="BN312" s="17">
        <v>0.31468861454796099</v>
      </c>
      <c r="BO312" s="17"/>
      <c r="BP312" s="17">
        <v>0.28489630781740799</v>
      </c>
      <c r="BQ312" s="17">
        <v>0.18023335493869899</v>
      </c>
    </row>
    <row r="313" spans="2:69" x14ac:dyDescent="0.35">
      <c r="B313" t="s">
        <v>139</v>
      </c>
      <c r="C313" s="17">
        <v>0.36256656032397599</v>
      </c>
      <c r="D313" s="17">
        <v>0.371378717175252</v>
      </c>
      <c r="E313" s="17">
        <v>0.35537829407252503</v>
      </c>
      <c r="F313" s="17"/>
      <c r="G313" s="17">
        <v>0.43062732564843698</v>
      </c>
      <c r="H313" s="17">
        <v>0.33384177401320297</v>
      </c>
      <c r="I313" s="17">
        <v>0.43500230280022101</v>
      </c>
      <c r="J313" s="17">
        <v>0.37078562596838599</v>
      </c>
      <c r="K313" s="17">
        <v>0.13613092115272701</v>
      </c>
      <c r="L313" s="17"/>
      <c r="M313" s="17">
        <v>0.33872945643289298</v>
      </c>
      <c r="N313" s="17">
        <v>0.38829940392325601</v>
      </c>
      <c r="O313" s="17">
        <v>0.34497489115033902</v>
      </c>
      <c r="P313" s="17">
        <v>0.27940468128910001</v>
      </c>
      <c r="Q313" s="17">
        <v>0.41864350893740898</v>
      </c>
      <c r="R313" s="17"/>
      <c r="S313" s="17">
        <v>0.38959386265488399</v>
      </c>
      <c r="T313" s="17">
        <v>0.37815883964809999</v>
      </c>
      <c r="U313" s="17">
        <v>0.29198911845215297</v>
      </c>
      <c r="V313" s="17">
        <v>0.411878575893805</v>
      </c>
      <c r="W313" s="17"/>
      <c r="X313" s="17">
        <v>0.39691811747230699</v>
      </c>
      <c r="Y313" s="17">
        <v>0.31582402572097901</v>
      </c>
      <c r="Z313" s="17">
        <v>0.20072380921584501</v>
      </c>
      <c r="AA313" s="17"/>
      <c r="AB313" s="17">
        <v>0.38894107350935297</v>
      </c>
      <c r="AC313" s="17">
        <v>0.31381681462208999</v>
      </c>
      <c r="AD313" s="17"/>
      <c r="AE313" s="17">
        <v>0.402770730332486</v>
      </c>
      <c r="AF313" s="17">
        <v>0.35516022670741798</v>
      </c>
      <c r="AG313" s="17"/>
      <c r="AH313" s="17">
        <v>0.38624236624028002</v>
      </c>
      <c r="AI313" s="17">
        <v>0.29872920647840301</v>
      </c>
      <c r="AJ313" s="17"/>
      <c r="AK313" s="17">
        <v>0.34865937090244598</v>
      </c>
      <c r="AL313" s="17">
        <v>0.29074895277503798</v>
      </c>
      <c r="AM313" s="17">
        <v>0.340913894937873</v>
      </c>
      <c r="AN313" s="17">
        <v>0.48779587898763899</v>
      </c>
      <c r="AO313" s="17">
        <v>0.521499397742618</v>
      </c>
      <c r="AP313" s="17"/>
      <c r="AQ313" s="17">
        <v>0.50178543528928798</v>
      </c>
      <c r="AR313" s="17">
        <v>0.32355129729779297</v>
      </c>
      <c r="AS313" s="17"/>
      <c r="AT313" s="17">
        <v>0.45635238442256998</v>
      </c>
      <c r="AU313" s="17">
        <v>0.31981157016606598</v>
      </c>
      <c r="AV313" s="17"/>
      <c r="AW313" s="17">
        <v>0.48105337338476201</v>
      </c>
      <c r="AX313" s="17">
        <v>0.347784194444476</v>
      </c>
      <c r="AY313" s="17">
        <v>0.37535814677788498</v>
      </c>
      <c r="AZ313" s="17">
        <v>0.34706318540596398</v>
      </c>
      <c r="BA313" s="17">
        <v>0.40726109824565698</v>
      </c>
      <c r="BB313" s="17"/>
      <c r="BC313" s="17">
        <v>0.31830053341806702</v>
      </c>
      <c r="BD313" s="17"/>
      <c r="BE313" s="17">
        <v>0.30657802925955202</v>
      </c>
      <c r="BF313" s="17">
        <v>0.34251291018443603</v>
      </c>
      <c r="BG313" s="17">
        <v>0.44104889932966002</v>
      </c>
      <c r="BH313" s="17">
        <v>0.39748635765483498</v>
      </c>
      <c r="BI313" s="17"/>
      <c r="BJ313" s="17">
        <v>0.37002540961540098</v>
      </c>
      <c r="BK313" s="17"/>
      <c r="BL313" s="17">
        <v>0.36082798075411499</v>
      </c>
      <c r="BM313" s="17"/>
      <c r="BN313" s="17">
        <v>0.39529832408475601</v>
      </c>
      <c r="BO313" s="17"/>
      <c r="BP313" s="17">
        <v>0.32606296517335498</v>
      </c>
      <c r="BQ313" s="17">
        <v>0.55586462912354195</v>
      </c>
    </row>
    <row r="314" spans="2:69" x14ac:dyDescent="0.35">
      <c r="B314" t="s">
        <v>140</v>
      </c>
      <c r="C314" s="17">
        <v>0.16315437421267001</v>
      </c>
      <c r="D314" s="17">
        <v>0.21866961823980899</v>
      </c>
      <c r="E314" s="17">
        <v>0.117869393269151</v>
      </c>
      <c r="F314" s="17"/>
      <c r="G314" s="17">
        <v>0.202988138774188</v>
      </c>
      <c r="H314" s="17">
        <v>0.20409853594855601</v>
      </c>
      <c r="I314" s="17">
        <v>0.14571052699526699</v>
      </c>
      <c r="J314" s="17">
        <v>8.84035650151168E-2</v>
      </c>
      <c r="K314" s="17">
        <v>0.10763642040699101</v>
      </c>
      <c r="L314" s="17"/>
      <c r="M314" s="17">
        <v>0.133581847098591</v>
      </c>
      <c r="N314" s="17">
        <v>0.111447951726594</v>
      </c>
      <c r="O314" s="17">
        <v>0.202048427222006</v>
      </c>
      <c r="P314" s="17">
        <v>0.204610149928171</v>
      </c>
      <c r="Q314" s="17">
        <v>0.22876337131580199</v>
      </c>
      <c r="R314" s="17"/>
      <c r="S314" s="17">
        <v>0.126911973720511</v>
      </c>
      <c r="T314" s="17">
        <v>0.136394782460766</v>
      </c>
      <c r="U314" s="17">
        <v>0.31487348310697499</v>
      </c>
      <c r="V314" s="17">
        <v>0.14233500988028</v>
      </c>
      <c r="W314" s="17"/>
      <c r="X314" s="17">
        <v>0.133393928119169</v>
      </c>
      <c r="Y314" s="17">
        <v>0.18922043255177901</v>
      </c>
      <c r="Z314" s="17">
        <v>0.32068106522847101</v>
      </c>
      <c r="AA314" s="17"/>
      <c r="AB314" s="17">
        <v>0.14044641708810501</v>
      </c>
      <c r="AC314" s="17">
        <v>0.20512698343017699</v>
      </c>
      <c r="AD314" s="17"/>
      <c r="AE314" s="17">
        <v>0.12743471080869101</v>
      </c>
      <c r="AF314" s="17">
        <v>0.169734580787883</v>
      </c>
      <c r="AG314" s="17"/>
      <c r="AH314" s="17">
        <v>0.145154261327572</v>
      </c>
      <c r="AI314" s="17">
        <v>0.30542156540059501</v>
      </c>
      <c r="AJ314" s="17"/>
      <c r="AK314" s="17">
        <v>0.22344979811455901</v>
      </c>
      <c r="AL314" s="17">
        <v>0.16120689873177699</v>
      </c>
      <c r="AM314" s="17">
        <v>0.18115721138621199</v>
      </c>
      <c r="AN314" s="17">
        <v>0.12372913053151</v>
      </c>
      <c r="AO314" s="17">
        <v>5.05576763863647E-2</v>
      </c>
      <c r="AP314" s="17"/>
      <c r="AQ314" s="17">
        <v>0.175663230440086</v>
      </c>
      <c r="AR314" s="17">
        <v>0.15964884153263001</v>
      </c>
      <c r="AS314" s="17"/>
      <c r="AT314" s="17">
        <v>0.17428817046804301</v>
      </c>
      <c r="AU314" s="17">
        <v>0.148424574509743</v>
      </c>
      <c r="AV314" s="17"/>
      <c r="AW314" s="17">
        <v>0.15421725078307699</v>
      </c>
      <c r="AX314" s="17">
        <v>6.7284450180196895E-2</v>
      </c>
      <c r="AY314" s="17">
        <v>0.352617351983603</v>
      </c>
      <c r="AZ314" s="17">
        <v>6.5467772944526395E-2</v>
      </c>
      <c r="BA314" s="17">
        <v>0.221905112915219</v>
      </c>
      <c r="BB314" s="17"/>
      <c r="BC314" s="17">
        <v>0.178444967389398</v>
      </c>
      <c r="BD314" s="17"/>
      <c r="BE314" s="17">
        <v>1.8658398577176199E-2</v>
      </c>
      <c r="BF314" s="17">
        <v>0.415127495512702</v>
      </c>
      <c r="BG314" s="17">
        <v>0.12901075708649801</v>
      </c>
      <c r="BH314" s="17">
        <v>0.24189113772604001</v>
      </c>
      <c r="BI314" s="17"/>
      <c r="BJ314" s="17">
        <v>0.15382645236902001</v>
      </c>
      <c r="BK314" s="17"/>
      <c r="BL314" s="17">
        <v>0.16326943621204301</v>
      </c>
      <c r="BM314" s="17"/>
      <c r="BN314" s="17">
        <v>0.18315383628724399</v>
      </c>
      <c r="BO314" s="17"/>
      <c r="BP314" s="17">
        <v>0.16969687940856101</v>
      </c>
      <c r="BQ314" s="17">
        <v>0.14450589616010201</v>
      </c>
    </row>
    <row r="315" spans="2:69" x14ac:dyDescent="0.35">
      <c r="B315" t="s">
        <v>141</v>
      </c>
      <c r="C315" s="17">
        <v>0.13528460945807999</v>
      </c>
      <c r="D315" s="17">
        <v>0.11049163675939799</v>
      </c>
      <c r="E315" s="17">
        <v>0.15550877159351301</v>
      </c>
      <c r="F315" s="17"/>
      <c r="G315" s="17">
        <v>0.15027833131271601</v>
      </c>
      <c r="H315" s="17">
        <v>0.11780839646052201</v>
      </c>
      <c r="I315" s="17">
        <v>0.142228643362972</v>
      </c>
      <c r="J315" s="17">
        <v>0.111468577451232</v>
      </c>
      <c r="K315" s="17">
        <v>0.15364875613953599</v>
      </c>
      <c r="L315" s="17"/>
      <c r="M315" s="17">
        <v>9.2801608523649798E-2</v>
      </c>
      <c r="N315" s="17">
        <v>0.17288393731191301</v>
      </c>
      <c r="O315" s="17">
        <v>6.5979016989566194E-2</v>
      </c>
      <c r="P315" s="17">
        <v>0.131392334122025</v>
      </c>
      <c r="Q315" s="17">
        <v>0.14985070115566501</v>
      </c>
      <c r="R315" s="17"/>
      <c r="S315" s="17">
        <v>0.133244019748091</v>
      </c>
      <c r="T315" s="17">
        <v>0.15722726757458899</v>
      </c>
      <c r="U315" s="17">
        <v>8.4179871243021398E-2</v>
      </c>
      <c r="V315" s="17">
        <v>0.155369905036607</v>
      </c>
      <c r="W315" s="17"/>
      <c r="X315" s="17">
        <v>0.118475820471368</v>
      </c>
      <c r="Y315" s="17">
        <v>0.19028518332376801</v>
      </c>
      <c r="Z315" s="17">
        <v>0.17592437811109299</v>
      </c>
      <c r="AA315" s="17"/>
      <c r="AB315" s="17">
        <v>0.14150614688819499</v>
      </c>
      <c r="AC315" s="17">
        <v>0.12378493302951001</v>
      </c>
      <c r="AD315" s="17"/>
      <c r="AE315" s="17">
        <v>3.9418740961290798E-2</v>
      </c>
      <c r="AF315" s="17">
        <v>0.15294483237470599</v>
      </c>
      <c r="AG315" s="17"/>
      <c r="AH315" s="17">
        <v>0.123666069339711</v>
      </c>
      <c r="AI315" s="17">
        <v>0.22478837966807499</v>
      </c>
      <c r="AJ315" s="17"/>
      <c r="AK315" s="17">
        <v>5.4263356355607702E-2</v>
      </c>
      <c r="AL315" s="17">
        <v>0.11854848666866399</v>
      </c>
      <c r="AM315" s="17">
        <v>0.153903422135761</v>
      </c>
      <c r="AN315" s="17">
        <v>0.149374780385744</v>
      </c>
      <c r="AO315" s="17">
        <v>0.234904454566568</v>
      </c>
      <c r="AP315" s="17"/>
      <c r="AQ315" s="17">
        <v>9.1393543932646801E-2</v>
      </c>
      <c r="AR315" s="17">
        <v>0.14758481994606801</v>
      </c>
      <c r="AS315" s="17"/>
      <c r="AT315" s="17">
        <v>9.6060824431318498E-2</v>
      </c>
      <c r="AU315" s="17">
        <v>0.159605997219886</v>
      </c>
      <c r="AV315" s="17"/>
      <c r="AW315" s="17">
        <v>0.17352687002855</v>
      </c>
      <c r="AX315" s="17">
        <v>0.112088631250974</v>
      </c>
      <c r="AY315" s="17">
        <v>9.1705814133480903E-2</v>
      </c>
      <c r="AZ315" s="17">
        <v>0.20571660927141999</v>
      </c>
      <c r="BA315" s="17">
        <v>0.10880593065439501</v>
      </c>
      <c r="BB315" s="17"/>
      <c r="BC315" s="17">
        <v>5.9155886963727498E-2</v>
      </c>
      <c r="BD315" s="17"/>
      <c r="BE315" s="17">
        <v>0.12475009203038501</v>
      </c>
      <c r="BF315" s="17">
        <v>8.23611375534236E-2</v>
      </c>
      <c r="BG315" s="17">
        <v>0.177799334865196</v>
      </c>
      <c r="BH315" s="17">
        <v>2.8078958025075099E-2</v>
      </c>
      <c r="BI315" s="17"/>
      <c r="BJ315" s="17">
        <v>0.142369770018584</v>
      </c>
      <c r="BK315" s="17"/>
      <c r="BL315" s="17">
        <v>0.18110777607041401</v>
      </c>
      <c r="BM315" s="17"/>
      <c r="BN315" s="17">
        <v>6.5537213549757098E-2</v>
      </c>
      <c r="BO315" s="17"/>
      <c r="BP315" s="17">
        <v>0.14079355662628901</v>
      </c>
      <c r="BQ315" s="17">
        <v>0.119396119777658</v>
      </c>
    </row>
    <row r="316" spans="2:69" x14ac:dyDescent="0.35"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</row>
    <row r="317" spans="2:69" x14ac:dyDescent="0.35">
      <c r="B317" s="6" t="s">
        <v>174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</row>
    <row r="318" spans="2:69" x14ac:dyDescent="0.35">
      <c r="B318" s="24" t="s">
        <v>143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</row>
    <row r="319" spans="2:69" x14ac:dyDescent="0.35">
      <c r="B319" t="s">
        <v>137</v>
      </c>
      <c r="C319" s="17">
        <v>0.154348426302128</v>
      </c>
      <c r="D319" s="17">
        <v>0.18770988703611999</v>
      </c>
      <c r="E319" s="17">
        <v>0.127134763819654</v>
      </c>
      <c r="F319" s="17"/>
      <c r="G319" s="17">
        <v>0.152154375696889</v>
      </c>
      <c r="H319" s="17">
        <v>0.16524250973055299</v>
      </c>
      <c r="I319" s="17">
        <v>0.108549795987123</v>
      </c>
      <c r="J319" s="17">
        <v>0.23639790348519399</v>
      </c>
      <c r="K319" s="17">
        <v>0.122142951663292</v>
      </c>
      <c r="L319" s="17"/>
      <c r="M319" s="17">
        <v>0.14908872177662699</v>
      </c>
      <c r="N319" s="17">
        <v>0.197655256274264</v>
      </c>
      <c r="O319" s="17">
        <v>0.10834128220413999</v>
      </c>
      <c r="P319" s="17">
        <v>0.12119650133848101</v>
      </c>
      <c r="Q319" s="17">
        <v>0.13341169511023601</v>
      </c>
      <c r="R319" s="17"/>
      <c r="S319" s="17">
        <v>0.19215752633118399</v>
      </c>
      <c r="T319" s="17">
        <v>0.14903446003401599</v>
      </c>
      <c r="U319" s="17">
        <v>0.15215133616853799</v>
      </c>
      <c r="V319" s="17">
        <v>0.114231942650355</v>
      </c>
      <c r="W319" s="17"/>
      <c r="X319" s="17">
        <v>0.14145286956769601</v>
      </c>
      <c r="Y319" s="17">
        <v>0.119942469601329</v>
      </c>
      <c r="Z319" s="17">
        <v>0.27744485888623599</v>
      </c>
      <c r="AA319" s="17"/>
      <c r="AB319" s="17">
        <v>0.185391186192779</v>
      </c>
      <c r="AC319" s="17">
        <v>9.6970053479955895E-2</v>
      </c>
      <c r="AD319" s="17"/>
      <c r="AE319" s="17">
        <v>2.7916346089461801E-2</v>
      </c>
      <c r="AF319" s="17">
        <v>0.17763949699683801</v>
      </c>
      <c r="AG319" s="17"/>
      <c r="AH319" s="17">
        <v>0.13201923032266299</v>
      </c>
      <c r="AI319" s="17">
        <v>0.249627016907709</v>
      </c>
      <c r="AJ319" s="17"/>
      <c r="AK319" s="17">
        <v>0.172847118002599</v>
      </c>
      <c r="AL319" s="17">
        <v>0.103404146782812</v>
      </c>
      <c r="AM319" s="17">
        <v>0.21751709386015899</v>
      </c>
      <c r="AN319" s="17">
        <v>6.0890861143833103E-2</v>
      </c>
      <c r="AO319" s="17">
        <v>0.190646602388581</v>
      </c>
      <c r="AP319" s="17"/>
      <c r="AQ319" s="17">
        <v>9.0336083885983104E-2</v>
      </c>
      <c r="AR319" s="17">
        <v>0.172287505158428</v>
      </c>
      <c r="AS319" s="17"/>
      <c r="AT319" s="17">
        <v>6.6456950025027398E-2</v>
      </c>
      <c r="AU319" s="17">
        <v>0.182342889353867</v>
      </c>
      <c r="AV319" s="17"/>
      <c r="AW319" s="17">
        <v>0</v>
      </c>
      <c r="AX319" s="17">
        <v>0.189880487122499</v>
      </c>
      <c r="AY319" s="17">
        <v>8.0286402616153593E-2</v>
      </c>
      <c r="AZ319" s="17">
        <v>0.26863077677457398</v>
      </c>
      <c r="BA319" s="17">
        <v>0.22658225035966001</v>
      </c>
      <c r="BB319" s="17"/>
      <c r="BC319" s="17">
        <v>0.24791315589128901</v>
      </c>
      <c r="BD319" s="17"/>
      <c r="BE319" s="17">
        <v>0.20167209942855499</v>
      </c>
      <c r="BF319" s="17">
        <v>8.7053087005589697E-2</v>
      </c>
      <c r="BG319" s="17">
        <v>0.16409583552376</v>
      </c>
      <c r="BH319" s="17">
        <v>0.224049267112159</v>
      </c>
      <c r="BI319" s="17"/>
      <c r="BJ319" s="17">
        <v>0.15385143242532301</v>
      </c>
      <c r="BK319" s="17"/>
      <c r="BL319" s="17">
        <v>0.13857087155251899</v>
      </c>
      <c r="BM319" s="17"/>
      <c r="BN319" s="17">
        <v>0.219360130572259</v>
      </c>
      <c r="BO319" s="17"/>
      <c r="BP319" s="17">
        <v>0.16451381727995701</v>
      </c>
      <c r="BQ319" s="17">
        <v>0.116570717425982</v>
      </c>
    </row>
    <row r="320" spans="2:69" x14ac:dyDescent="0.35">
      <c r="B320" t="s">
        <v>138</v>
      </c>
      <c r="C320" s="17">
        <v>0.27020499995446401</v>
      </c>
      <c r="D320" s="17">
        <v>0.25652084976864598</v>
      </c>
      <c r="E320" s="17">
        <v>0.28136745616360997</v>
      </c>
      <c r="F320" s="17"/>
      <c r="G320" s="17">
        <v>0.16142380353007399</v>
      </c>
      <c r="H320" s="17">
        <v>0.23802608628819499</v>
      </c>
      <c r="I320" s="17">
        <v>0.20310519105716601</v>
      </c>
      <c r="J320" s="17">
        <v>0.38747541622868398</v>
      </c>
      <c r="K320" s="17">
        <v>0.55795909084624296</v>
      </c>
      <c r="L320" s="17"/>
      <c r="M320" s="17">
        <v>0.22639660580648599</v>
      </c>
      <c r="N320" s="17">
        <v>0.29812441302977299</v>
      </c>
      <c r="O320" s="17">
        <v>0.28948638972211299</v>
      </c>
      <c r="P320" s="17">
        <v>0.32659841629757702</v>
      </c>
      <c r="Q320" s="17">
        <v>0.158318303142615</v>
      </c>
      <c r="R320" s="17"/>
      <c r="S320" s="17">
        <v>0.25371132630548499</v>
      </c>
      <c r="T320" s="17">
        <v>0.22711310602960699</v>
      </c>
      <c r="U320" s="17">
        <v>0.35491927362919301</v>
      </c>
      <c r="V320" s="17">
        <v>0.26693978358475801</v>
      </c>
      <c r="W320" s="17"/>
      <c r="X320" s="17">
        <v>0.23944617563305701</v>
      </c>
      <c r="Y320" s="17">
        <v>0.33818274253969</v>
      </c>
      <c r="Z320" s="17">
        <v>0.38377390099549602</v>
      </c>
      <c r="AA320" s="17"/>
      <c r="AB320" s="17">
        <v>0.29230975823738198</v>
      </c>
      <c r="AC320" s="17">
        <v>0.22934732279015699</v>
      </c>
      <c r="AD320" s="17"/>
      <c r="AE320" s="17">
        <v>0.27742895225429298</v>
      </c>
      <c r="AF320" s="17">
        <v>0.26887421758160801</v>
      </c>
      <c r="AG320" s="17"/>
      <c r="AH320" s="17">
        <v>0.26496027470420802</v>
      </c>
      <c r="AI320" s="17">
        <v>0.19463688197943901</v>
      </c>
      <c r="AJ320" s="17"/>
      <c r="AK320" s="17">
        <v>0.29704567082359401</v>
      </c>
      <c r="AL320" s="17">
        <v>0.26498675470606398</v>
      </c>
      <c r="AM320" s="17">
        <v>0.27119849429453202</v>
      </c>
      <c r="AN320" s="17">
        <v>0.27773200873882797</v>
      </c>
      <c r="AO320" s="17">
        <v>0.22237430927190299</v>
      </c>
      <c r="AP320" s="17"/>
      <c r="AQ320" s="17">
        <v>0.24984879914638899</v>
      </c>
      <c r="AR320" s="17">
        <v>0.275909704355636</v>
      </c>
      <c r="AS320" s="17"/>
      <c r="AT320" s="17">
        <v>0.22157103648840001</v>
      </c>
      <c r="AU320" s="17">
        <v>0.29224161275924798</v>
      </c>
      <c r="AV320" s="17"/>
      <c r="AW320" s="17">
        <v>0.449511966296405</v>
      </c>
      <c r="AX320" s="17">
        <v>0.33401016303983599</v>
      </c>
      <c r="AY320" s="17">
        <v>0.10848211407713899</v>
      </c>
      <c r="AZ320" s="17">
        <v>0.22357062534934</v>
      </c>
      <c r="BA320" s="17">
        <v>0.25948876566093099</v>
      </c>
      <c r="BB320" s="17"/>
      <c r="BC320" s="17">
        <v>0.287359583845261</v>
      </c>
      <c r="BD320" s="17"/>
      <c r="BE320" s="17">
        <v>0.31769147516849</v>
      </c>
      <c r="BF320" s="17">
        <v>0.14279105183223401</v>
      </c>
      <c r="BG320" s="17">
        <v>0.25881497199666498</v>
      </c>
      <c r="BH320" s="17">
        <v>0.293115972434142</v>
      </c>
      <c r="BI320" s="17"/>
      <c r="BJ320" s="17">
        <v>0.26828941349015301</v>
      </c>
      <c r="BK320" s="17"/>
      <c r="BL320" s="17">
        <v>0.20977697078457899</v>
      </c>
      <c r="BM320" s="17"/>
      <c r="BN320" s="17">
        <v>0.264394087839807</v>
      </c>
      <c r="BO320" s="17"/>
      <c r="BP320" s="17">
        <v>0.26328503492209898</v>
      </c>
      <c r="BQ320" s="17">
        <v>0.240458727836558</v>
      </c>
    </row>
    <row r="321" spans="2:69" x14ac:dyDescent="0.35">
      <c r="B321" t="s">
        <v>139</v>
      </c>
      <c r="C321" s="17">
        <v>0.26251488637623699</v>
      </c>
      <c r="D321" s="17">
        <v>0.230213997576517</v>
      </c>
      <c r="E321" s="17">
        <v>0.288863417475892</v>
      </c>
      <c r="F321" s="17"/>
      <c r="G321" s="17">
        <v>0.28079465372254198</v>
      </c>
      <c r="H321" s="17">
        <v>0.26432829159469401</v>
      </c>
      <c r="I321" s="17">
        <v>0.32929152091598501</v>
      </c>
      <c r="J321" s="17">
        <v>0.15539406385356</v>
      </c>
      <c r="K321" s="17">
        <v>0.225380544061733</v>
      </c>
      <c r="L321" s="17"/>
      <c r="M321" s="17">
        <v>0.31950080436427902</v>
      </c>
      <c r="N321" s="17">
        <v>0.25896869961923502</v>
      </c>
      <c r="O321" s="17">
        <v>0.307309460020811</v>
      </c>
      <c r="P321" s="17">
        <v>0.164334792157978</v>
      </c>
      <c r="Q321" s="17">
        <v>0.28195024440886601</v>
      </c>
      <c r="R321" s="17"/>
      <c r="S321" s="17">
        <v>0.23738357856453801</v>
      </c>
      <c r="T321" s="17">
        <v>0.30877112160035403</v>
      </c>
      <c r="U321" s="17">
        <v>0.12745216545481999</v>
      </c>
      <c r="V321" s="17">
        <v>0.30917088762221601</v>
      </c>
      <c r="W321" s="17"/>
      <c r="X321" s="17">
        <v>0.309961931618572</v>
      </c>
      <c r="Y321" s="17">
        <v>0.134171254099373</v>
      </c>
      <c r="Z321" s="17">
        <v>0.115509192082389</v>
      </c>
      <c r="AA321" s="17"/>
      <c r="AB321" s="17">
        <v>0.20607403827778001</v>
      </c>
      <c r="AC321" s="17">
        <v>0.36683821445662101</v>
      </c>
      <c r="AD321" s="17"/>
      <c r="AE321" s="17">
        <v>0.394858659806192</v>
      </c>
      <c r="AF321" s="17">
        <v>0.23813477511193601</v>
      </c>
      <c r="AG321" s="17"/>
      <c r="AH321" s="17">
        <v>0.29270411876274499</v>
      </c>
      <c r="AI321" s="17">
        <v>0.18937328051770999</v>
      </c>
      <c r="AJ321" s="17"/>
      <c r="AK321" s="17">
        <v>0.26471957003447999</v>
      </c>
      <c r="AL321" s="17">
        <v>0.291469044686819</v>
      </c>
      <c r="AM321" s="17">
        <v>0.17967790667181199</v>
      </c>
      <c r="AN321" s="17">
        <v>0.30011319758138699</v>
      </c>
      <c r="AO321" s="17">
        <v>0.456990777425759</v>
      </c>
      <c r="AP321" s="17"/>
      <c r="AQ321" s="17">
        <v>0.30639288798729902</v>
      </c>
      <c r="AR321" s="17">
        <v>0.25021833697267698</v>
      </c>
      <c r="AS321" s="17"/>
      <c r="AT321" s="17">
        <v>0.33192706132696198</v>
      </c>
      <c r="AU321" s="17">
        <v>0.23660205586807301</v>
      </c>
      <c r="AV321" s="17"/>
      <c r="AW321" s="17">
        <v>0.10768664289937201</v>
      </c>
      <c r="AX321" s="17">
        <v>0.229433119065234</v>
      </c>
      <c r="AY321" s="17">
        <v>0.41422567482370598</v>
      </c>
      <c r="AZ321" s="17">
        <v>0.20375398891763299</v>
      </c>
      <c r="BA321" s="17">
        <v>0.213886935460945</v>
      </c>
      <c r="BB321" s="17"/>
      <c r="BC321" s="17">
        <v>0.21592994926572101</v>
      </c>
      <c r="BD321" s="17"/>
      <c r="BE321" s="17">
        <v>0.21237488275178201</v>
      </c>
      <c r="BF321" s="17">
        <v>0.26092476052734698</v>
      </c>
      <c r="BG321" s="17">
        <v>0.32607275296173899</v>
      </c>
      <c r="BH321" s="17">
        <v>0.25557735356105798</v>
      </c>
      <c r="BI321" s="17"/>
      <c r="BJ321" s="17">
        <v>0.26355730763533902</v>
      </c>
      <c r="BK321" s="17"/>
      <c r="BL321" s="17">
        <v>0.319427546856487</v>
      </c>
      <c r="BM321" s="17"/>
      <c r="BN321" s="17">
        <v>0.30323766218784598</v>
      </c>
      <c r="BO321" s="17"/>
      <c r="BP321" s="17">
        <v>0.23406696301708099</v>
      </c>
      <c r="BQ321" s="17">
        <v>0.42989022429831403</v>
      </c>
    </row>
    <row r="322" spans="2:69" x14ac:dyDescent="0.35">
      <c r="B322" t="s">
        <v>140</v>
      </c>
      <c r="C322" s="17">
        <v>0.21834160013991399</v>
      </c>
      <c r="D322" s="17">
        <v>0.23919244990666899</v>
      </c>
      <c r="E322" s="17">
        <v>0.20133311263543499</v>
      </c>
      <c r="F322" s="17"/>
      <c r="G322" s="17">
        <v>0.31050418685393699</v>
      </c>
      <c r="H322" s="17">
        <v>0.234069232602854</v>
      </c>
      <c r="I322" s="17">
        <v>0.243104936168198</v>
      </c>
      <c r="J322" s="17">
        <v>0.111468577451232</v>
      </c>
      <c r="K322" s="17">
        <v>6.3011608952488404E-2</v>
      </c>
      <c r="L322" s="17"/>
      <c r="M322" s="17">
        <v>0.212212259528959</v>
      </c>
      <c r="N322" s="17">
        <v>0.15228371174563901</v>
      </c>
      <c r="O322" s="17">
        <v>0.27636167596634698</v>
      </c>
      <c r="P322" s="17">
        <v>0.25647795608393797</v>
      </c>
      <c r="Q322" s="17">
        <v>0.28543225384722898</v>
      </c>
      <c r="R322" s="17"/>
      <c r="S322" s="17">
        <v>0.23504246712204399</v>
      </c>
      <c r="T322" s="17">
        <v>0.194636261912217</v>
      </c>
      <c r="U322" s="17">
        <v>0.27227754600010401</v>
      </c>
      <c r="V322" s="17">
        <v>0.19912599866487099</v>
      </c>
      <c r="W322" s="17"/>
      <c r="X322" s="17">
        <v>0.219043141402676</v>
      </c>
      <c r="Y322" s="17">
        <v>0.210523626309708</v>
      </c>
      <c r="Z322" s="17">
        <v>0.22327204803587899</v>
      </c>
      <c r="AA322" s="17"/>
      <c r="AB322" s="17">
        <v>0.214967787656273</v>
      </c>
      <c r="AC322" s="17">
        <v>0.22457763943540099</v>
      </c>
      <c r="AD322" s="17"/>
      <c r="AE322" s="17">
        <v>0.26037730088876199</v>
      </c>
      <c r="AF322" s="17">
        <v>0.210597865510252</v>
      </c>
      <c r="AG322" s="17"/>
      <c r="AH322" s="17">
        <v>0.21684781067115599</v>
      </c>
      <c r="AI322" s="17">
        <v>0.25090164604795401</v>
      </c>
      <c r="AJ322" s="17"/>
      <c r="AK322" s="17">
        <v>0.211124284783719</v>
      </c>
      <c r="AL322" s="17">
        <v>0.238818097759016</v>
      </c>
      <c r="AM322" s="17">
        <v>0.21995734546763701</v>
      </c>
      <c r="AN322" s="17">
        <v>0.25399140661279301</v>
      </c>
      <c r="AO322" s="17">
        <v>8.5730458735769705E-2</v>
      </c>
      <c r="AP322" s="17"/>
      <c r="AQ322" s="17">
        <v>0.27603518420263801</v>
      </c>
      <c r="AR322" s="17">
        <v>0.202173315791321</v>
      </c>
      <c r="AS322" s="17"/>
      <c r="AT322" s="17">
        <v>0.30974845805621698</v>
      </c>
      <c r="AU322" s="17">
        <v>0.17856517684044901</v>
      </c>
      <c r="AV322" s="17"/>
      <c r="AW322" s="17">
        <v>0.26927452077567399</v>
      </c>
      <c r="AX322" s="17">
        <v>0.15028062748410001</v>
      </c>
      <c r="AY322" s="17">
        <v>0.31963483666821402</v>
      </c>
      <c r="AZ322" s="17">
        <v>0.268968863978305</v>
      </c>
      <c r="BA322" s="17">
        <v>0.2116352018489</v>
      </c>
      <c r="BB322" s="17"/>
      <c r="BC322" s="17">
        <v>0.191169883954525</v>
      </c>
      <c r="BD322" s="17"/>
      <c r="BE322" s="17">
        <v>0.17019273398450999</v>
      </c>
      <c r="BF322" s="17">
        <v>0.42686996308140601</v>
      </c>
      <c r="BG322" s="17">
        <v>0.227117978677086</v>
      </c>
      <c r="BH322" s="17">
        <v>0.21045634841973901</v>
      </c>
      <c r="BI322" s="17"/>
      <c r="BJ322" s="17">
        <v>0.21746702133828699</v>
      </c>
      <c r="BK322" s="17"/>
      <c r="BL322" s="17">
        <v>0.203702050893629</v>
      </c>
      <c r="BM322" s="17"/>
      <c r="BN322" s="17">
        <v>0.16276111586383701</v>
      </c>
      <c r="BO322" s="17"/>
      <c r="BP322" s="17">
        <v>0.24144206751406599</v>
      </c>
      <c r="BQ322" s="17">
        <v>0.12073788486048399</v>
      </c>
    </row>
    <row r="323" spans="2:69" x14ac:dyDescent="0.35">
      <c r="B323" t="s">
        <v>141</v>
      </c>
      <c r="C323" s="17">
        <v>9.4590087227256606E-2</v>
      </c>
      <c r="D323" s="17">
        <v>8.6362815712047E-2</v>
      </c>
      <c r="E323" s="17">
        <v>0.10130124990540799</v>
      </c>
      <c r="F323" s="17"/>
      <c r="G323" s="17">
        <v>9.5122980196557905E-2</v>
      </c>
      <c r="H323" s="17">
        <v>9.8333879783704503E-2</v>
      </c>
      <c r="I323" s="17">
        <v>0.115948555871527</v>
      </c>
      <c r="J323" s="17">
        <v>0.10926403898133</v>
      </c>
      <c r="K323" s="17">
        <v>3.1505804476244202E-2</v>
      </c>
      <c r="L323" s="17"/>
      <c r="M323" s="17">
        <v>9.2801608523649798E-2</v>
      </c>
      <c r="N323" s="17">
        <v>9.2967919331088097E-2</v>
      </c>
      <c r="O323" s="17">
        <v>1.8501192086589301E-2</v>
      </c>
      <c r="P323" s="17">
        <v>0.131392334122025</v>
      </c>
      <c r="Q323" s="17">
        <v>0.140887503491054</v>
      </c>
      <c r="R323" s="17"/>
      <c r="S323" s="17">
        <v>8.17051016767502E-2</v>
      </c>
      <c r="T323" s="17">
        <v>0.120445050423807</v>
      </c>
      <c r="U323" s="17">
        <v>9.3199678747345194E-2</v>
      </c>
      <c r="V323" s="17">
        <v>0.1105313874778</v>
      </c>
      <c r="W323" s="17"/>
      <c r="X323" s="17">
        <v>9.0095881777999001E-2</v>
      </c>
      <c r="Y323" s="17">
        <v>0.19717990744990099</v>
      </c>
      <c r="Z323" s="17">
        <v>0</v>
      </c>
      <c r="AA323" s="17"/>
      <c r="AB323" s="17">
        <v>0.101257229635787</v>
      </c>
      <c r="AC323" s="17">
        <v>8.2266769837865197E-2</v>
      </c>
      <c r="AD323" s="17"/>
      <c r="AE323" s="17">
        <v>3.9418740961290798E-2</v>
      </c>
      <c r="AF323" s="17">
        <v>0.104753644799366</v>
      </c>
      <c r="AG323" s="17"/>
      <c r="AH323" s="17">
        <v>9.3468565539227402E-2</v>
      </c>
      <c r="AI323" s="17">
        <v>0.115461174547188</v>
      </c>
      <c r="AJ323" s="17"/>
      <c r="AK323" s="17">
        <v>5.4263356355607702E-2</v>
      </c>
      <c r="AL323" s="17">
        <v>0.101321956065288</v>
      </c>
      <c r="AM323" s="17">
        <v>0.11164915970585999</v>
      </c>
      <c r="AN323" s="17">
        <v>0.107272525923159</v>
      </c>
      <c r="AO323" s="17">
        <v>4.4257852177987E-2</v>
      </c>
      <c r="AP323" s="17"/>
      <c r="AQ323" s="17">
        <v>7.7387044777691094E-2</v>
      </c>
      <c r="AR323" s="17">
        <v>9.9411137721937201E-2</v>
      </c>
      <c r="AS323" s="17"/>
      <c r="AT323" s="17">
        <v>7.0296494103393295E-2</v>
      </c>
      <c r="AU323" s="17">
        <v>0.110248265178363</v>
      </c>
      <c r="AV323" s="17"/>
      <c r="AW323" s="17">
        <v>0.17352687002855</v>
      </c>
      <c r="AX323" s="17">
        <v>9.63956032883308E-2</v>
      </c>
      <c r="AY323" s="17">
        <v>7.7370971814787706E-2</v>
      </c>
      <c r="AZ323" s="17">
        <v>3.50757449801486E-2</v>
      </c>
      <c r="BA323" s="17">
        <v>8.8406846669563804E-2</v>
      </c>
      <c r="BB323" s="17"/>
      <c r="BC323" s="17">
        <v>5.7627427043203998E-2</v>
      </c>
      <c r="BD323" s="17"/>
      <c r="BE323" s="17">
        <v>9.8068808666662496E-2</v>
      </c>
      <c r="BF323" s="17">
        <v>8.23611375534236E-2</v>
      </c>
      <c r="BG323" s="17">
        <v>2.3898460840749501E-2</v>
      </c>
      <c r="BH323" s="17">
        <v>1.68010584729027E-2</v>
      </c>
      <c r="BI323" s="17"/>
      <c r="BJ323" s="17">
        <v>9.6834825110897596E-2</v>
      </c>
      <c r="BK323" s="17"/>
      <c r="BL323" s="17">
        <v>0.12852255991278599</v>
      </c>
      <c r="BM323" s="17"/>
      <c r="BN323" s="17">
        <v>5.0247003536251403E-2</v>
      </c>
      <c r="BO323" s="17"/>
      <c r="BP323" s="17">
        <v>9.6692117266796607E-2</v>
      </c>
      <c r="BQ323" s="17">
        <v>9.2342445578661503E-2</v>
      </c>
    </row>
    <row r="324" spans="2:69" x14ac:dyDescent="0.35"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</row>
    <row r="325" spans="2:69" x14ac:dyDescent="0.35">
      <c r="B325" s="6" t="s">
        <v>175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</row>
    <row r="326" spans="2:69" x14ac:dyDescent="0.35">
      <c r="B326" s="24" t="s">
        <v>143</v>
      </c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</row>
    <row r="327" spans="2:69" x14ac:dyDescent="0.35">
      <c r="B327" t="s">
        <v>137</v>
      </c>
      <c r="C327" s="17">
        <v>0.10277847074161001</v>
      </c>
      <c r="D327" s="17">
        <v>0.12014887483910799</v>
      </c>
      <c r="E327" s="17">
        <v>8.8609057775472802E-2</v>
      </c>
      <c r="F327" s="17"/>
      <c r="G327" s="17">
        <v>1.6106194737335901E-2</v>
      </c>
      <c r="H327" s="17">
        <v>0.15495002328341101</v>
      </c>
      <c r="I327" s="17">
        <v>0.11627573677997199</v>
      </c>
      <c r="J327" s="17">
        <v>0.13886198561389701</v>
      </c>
      <c r="K327" s="17">
        <v>0.12075542738525</v>
      </c>
      <c r="L327" s="17"/>
      <c r="M327" s="17">
        <v>0.13575795248615499</v>
      </c>
      <c r="N327" s="17">
        <v>8.1366988292324693E-2</v>
      </c>
      <c r="O327" s="17">
        <v>8.4592449745066106E-2</v>
      </c>
      <c r="P327" s="17">
        <v>0.13299159553725001</v>
      </c>
      <c r="Q327" s="17">
        <v>0.119096249612529</v>
      </c>
      <c r="R327" s="17"/>
      <c r="S327" s="17">
        <v>0.170199768982843</v>
      </c>
      <c r="T327" s="17">
        <v>0.12526391535819401</v>
      </c>
      <c r="U327" s="17">
        <v>0</v>
      </c>
      <c r="V327" s="17">
        <v>5.6991935193219698E-2</v>
      </c>
      <c r="W327" s="17"/>
      <c r="X327" s="17">
        <v>8.6148349979671399E-2</v>
      </c>
      <c r="Y327" s="17">
        <v>0.14945827382136201</v>
      </c>
      <c r="Z327" s="17">
        <v>0.152269195657974</v>
      </c>
      <c r="AA327" s="17"/>
      <c r="AB327" s="17">
        <v>0.104553364321579</v>
      </c>
      <c r="AC327" s="17">
        <v>9.9497818315412198E-2</v>
      </c>
      <c r="AD327" s="17"/>
      <c r="AE327" s="17">
        <v>9.6113481277128696E-2</v>
      </c>
      <c r="AF327" s="17">
        <v>0.10400628207347699</v>
      </c>
      <c r="AG327" s="17"/>
      <c r="AH327" s="17">
        <v>0.100649322139238</v>
      </c>
      <c r="AI327" s="17">
        <v>9.8636198567437397E-2</v>
      </c>
      <c r="AJ327" s="17"/>
      <c r="AK327" s="17">
        <v>0.111927985576394</v>
      </c>
      <c r="AL327" s="17">
        <v>8.8857925022232206E-2</v>
      </c>
      <c r="AM327" s="17">
        <v>9.7425257143846103E-2</v>
      </c>
      <c r="AN327" s="17">
        <v>0.15245437947021201</v>
      </c>
      <c r="AO327" s="17">
        <v>7.1609876777482401E-2</v>
      </c>
      <c r="AP327" s="17"/>
      <c r="AQ327" s="17">
        <v>6.7588868981094105E-2</v>
      </c>
      <c r="AR327" s="17">
        <v>0.112640147678844</v>
      </c>
      <c r="AS327" s="17"/>
      <c r="AT327" s="17">
        <v>8.6020929243592406E-2</v>
      </c>
      <c r="AU327" s="17">
        <v>0.10833536693415199</v>
      </c>
      <c r="AV327" s="17"/>
      <c r="AW327" s="17">
        <v>5.9712241679764098E-2</v>
      </c>
      <c r="AX327" s="17">
        <v>0.154267608437891</v>
      </c>
      <c r="AY327" s="17">
        <v>9.1789670167564896E-2</v>
      </c>
      <c r="AZ327" s="17">
        <v>3.0705072845928098E-2</v>
      </c>
      <c r="BA327" s="17">
        <v>0.140808572862859</v>
      </c>
      <c r="BB327" s="17"/>
      <c r="BC327" s="17">
        <v>0.137091904582652</v>
      </c>
      <c r="BD327" s="17"/>
      <c r="BE327" s="17">
        <v>0.17516668604633201</v>
      </c>
      <c r="BF327" s="17">
        <v>6.9890699720784003E-2</v>
      </c>
      <c r="BG327" s="17">
        <v>0</v>
      </c>
      <c r="BH327" s="17">
        <v>9.57772508500912E-2</v>
      </c>
      <c r="BI327" s="17"/>
      <c r="BJ327" s="17">
        <v>0.111360108328795</v>
      </c>
      <c r="BK327" s="17"/>
      <c r="BL327" s="17">
        <v>6.11360401700064E-2</v>
      </c>
      <c r="BM327" s="17"/>
      <c r="BN327" s="17">
        <v>0.190555585967739</v>
      </c>
      <c r="BO327" s="17"/>
      <c r="BP327" s="17">
        <v>0.10779024474500901</v>
      </c>
      <c r="BQ327" s="17">
        <v>8.6521929828311805E-2</v>
      </c>
    </row>
    <row r="328" spans="2:69" x14ac:dyDescent="0.35">
      <c r="B328" t="s">
        <v>138</v>
      </c>
      <c r="C328" s="17">
        <v>0.237588843836856</v>
      </c>
      <c r="D328" s="17">
        <v>0.25670432265370702</v>
      </c>
      <c r="E328" s="17">
        <v>0.22199593581461699</v>
      </c>
      <c r="F328" s="17"/>
      <c r="G328" s="17">
        <v>0.29095729730757303</v>
      </c>
      <c r="H328" s="17">
        <v>0.14120071444174301</v>
      </c>
      <c r="I328" s="17">
        <v>0.25570653501212698</v>
      </c>
      <c r="J328" s="17">
        <v>0.15759860232346301</v>
      </c>
      <c r="K328" s="17">
        <v>0.37946335832573502</v>
      </c>
      <c r="L328" s="17"/>
      <c r="M328" s="17">
        <v>0.147475464452171</v>
      </c>
      <c r="N328" s="17">
        <v>0.18418213006202799</v>
      </c>
      <c r="O328" s="17">
        <v>0.40307724127533501</v>
      </c>
      <c r="P328" s="17">
        <v>0.26340598910527002</v>
      </c>
      <c r="Q328" s="17">
        <v>0.23746869620715499</v>
      </c>
      <c r="R328" s="17"/>
      <c r="S328" s="17">
        <v>0.27850253085822602</v>
      </c>
      <c r="T328" s="17">
        <v>0.157680952753636</v>
      </c>
      <c r="U328" s="17">
        <v>0.33474418113328602</v>
      </c>
      <c r="V328" s="17">
        <v>0.21773066325976401</v>
      </c>
      <c r="W328" s="17"/>
      <c r="X328" s="17">
        <v>0.27276977839780803</v>
      </c>
      <c r="Y328" s="17">
        <v>0.14637401832997199</v>
      </c>
      <c r="Z328" s="17">
        <v>0.123848630476976</v>
      </c>
      <c r="AA328" s="17"/>
      <c r="AB328" s="17">
        <v>0.23255439795932201</v>
      </c>
      <c r="AC328" s="17">
        <v>0.24689434094896001</v>
      </c>
      <c r="AD328" s="17"/>
      <c r="AE328" s="17">
        <v>0.34009286497774099</v>
      </c>
      <c r="AF328" s="17">
        <v>0.21870575341495799</v>
      </c>
      <c r="AG328" s="17"/>
      <c r="AH328" s="17">
        <v>0.249332733607672</v>
      </c>
      <c r="AI328" s="17">
        <v>0.106563266627581</v>
      </c>
      <c r="AJ328" s="17"/>
      <c r="AK328" s="17">
        <v>0.240846077637036</v>
      </c>
      <c r="AL328" s="17">
        <v>0.266946715874195</v>
      </c>
      <c r="AM328" s="17">
        <v>0.23233388903087701</v>
      </c>
      <c r="AN328" s="17">
        <v>0.21160266675050499</v>
      </c>
      <c r="AO328" s="17">
        <v>0.19502992187966001</v>
      </c>
      <c r="AP328" s="17"/>
      <c r="AQ328" s="17">
        <v>0.21401122751817001</v>
      </c>
      <c r="AR328" s="17">
        <v>0.24419633080608399</v>
      </c>
      <c r="AS328" s="17"/>
      <c r="AT328" s="17">
        <v>0.22956698125196201</v>
      </c>
      <c r="AU328" s="17">
        <v>0.24956437292616501</v>
      </c>
      <c r="AV328" s="17"/>
      <c r="AW328" s="17">
        <v>0.20727289560902301</v>
      </c>
      <c r="AX328" s="17">
        <v>0.27532416972971002</v>
      </c>
      <c r="AY328" s="17">
        <v>0.16510093588268199</v>
      </c>
      <c r="AZ328" s="17">
        <v>0.309650283741427</v>
      </c>
      <c r="BA328" s="17">
        <v>0.137666417326476</v>
      </c>
      <c r="BB328" s="17"/>
      <c r="BC328" s="17">
        <v>0.27485169941010201</v>
      </c>
      <c r="BD328" s="17"/>
      <c r="BE328" s="17">
        <v>0.28234610550245798</v>
      </c>
      <c r="BF328" s="17">
        <v>0.16551559089691101</v>
      </c>
      <c r="BG328" s="17">
        <v>0.30357443509509402</v>
      </c>
      <c r="BH328" s="17">
        <v>0.22695394004407701</v>
      </c>
      <c r="BI328" s="17"/>
      <c r="BJ328" s="17">
        <v>0.239311954203417</v>
      </c>
      <c r="BK328" s="17"/>
      <c r="BL328" s="17">
        <v>0.21671978783818899</v>
      </c>
      <c r="BM328" s="17"/>
      <c r="BN328" s="17">
        <v>0.27218042978242601</v>
      </c>
      <c r="BO328" s="17"/>
      <c r="BP328" s="17">
        <v>0.25236729002408198</v>
      </c>
      <c r="BQ328" s="17">
        <v>0.18383924472449301</v>
      </c>
    </row>
    <row r="329" spans="2:69" x14ac:dyDescent="0.35">
      <c r="B329" t="s">
        <v>139</v>
      </c>
      <c r="C329" s="17">
        <v>0.35203227756647898</v>
      </c>
      <c r="D329" s="17">
        <v>0.311685786447913</v>
      </c>
      <c r="E329" s="17">
        <v>0.38494377986571898</v>
      </c>
      <c r="F329" s="17"/>
      <c r="G329" s="17">
        <v>0.40635794845711598</v>
      </c>
      <c r="H329" s="17">
        <v>0.39156189198137198</v>
      </c>
      <c r="I329" s="17">
        <v>0.30301143342454101</v>
      </c>
      <c r="J329" s="17">
        <v>0.35912269104925298</v>
      </c>
      <c r="K329" s="17">
        <v>0.228391847792241</v>
      </c>
      <c r="L329" s="17"/>
      <c r="M329" s="17">
        <v>0.49328951919614999</v>
      </c>
      <c r="N329" s="17">
        <v>0.41838837268845902</v>
      </c>
      <c r="O329" s="17">
        <v>0.242050115041412</v>
      </c>
      <c r="P329" s="17">
        <v>0.27282210034161303</v>
      </c>
      <c r="Q329" s="17">
        <v>0.28013972641699397</v>
      </c>
      <c r="R329" s="17"/>
      <c r="S329" s="17">
        <v>0.330310105866225</v>
      </c>
      <c r="T329" s="17">
        <v>0.39226797260843499</v>
      </c>
      <c r="U329" s="17">
        <v>0.270336494758321</v>
      </c>
      <c r="V329" s="17">
        <v>0.35499834592524299</v>
      </c>
      <c r="W329" s="17"/>
      <c r="X329" s="17">
        <v>0.38484847053519</v>
      </c>
      <c r="Y329" s="17">
        <v>0.262741539799006</v>
      </c>
      <c r="Z329" s="17">
        <v>0.25098552343583103</v>
      </c>
      <c r="AA329" s="17"/>
      <c r="AB329" s="17">
        <v>0.334173200208634</v>
      </c>
      <c r="AC329" s="17">
        <v>0.38504238370743099</v>
      </c>
      <c r="AD329" s="17"/>
      <c r="AE329" s="17">
        <v>0.31436859985371801</v>
      </c>
      <c r="AF329" s="17">
        <v>0.35897060665791802</v>
      </c>
      <c r="AG329" s="17"/>
      <c r="AH329" s="17">
        <v>0.37026482524239201</v>
      </c>
      <c r="AI329" s="17">
        <v>0.26744100962309297</v>
      </c>
      <c r="AJ329" s="17"/>
      <c r="AK329" s="17">
        <v>0.31532164016407099</v>
      </c>
      <c r="AL329" s="17">
        <v>0.32197241827242901</v>
      </c>
      <c r="AM329" s="17">
        <v>0.355020668481979</v>
      </c>
      <c r="AN329" s="17">
        <v>0.43272675335815403</v>
      </c>
      <c r="AO329" s="17">
        <v>0.36999600661131699</v>
      </c>
      <c r="AP329" s="17"/>
      <c r="AQ329" s="17">
        <v>0.41509823067629398</v>
      </c>
      <c r="AR329" s="17">
        <v>0.33435841869361099</v>
      </c>
      <c r="AS329" s="17"/>
      <c r="AT329" s="17">
        <v>0.39118574511466597</v>
      </c>
      <c r="AU329" s="17">
        <v>0.33761464210235498</v>
      </c>
      <c r="AV329" s="17"/>
      <c r="AW329" s="17">
        <v>0.29642200808199298</v>
      </c>
      <c r="AX329" s="17">
        <v>0.337532459040574</v>
      </c>
      <c r="AY329" s="17">
        <v>0.37492068847376903</v>
      </c>
      <c r="AZ329" s="17">
        <v>0.29766782878873499</v>
      </c>
      <c r="BA329" s="17">
        <v>0.33968029126015797</v>
      </c>
      <c r="BB329" s="17"/>
      <c r="BC329" s="17">
        <v>0.27093412776985498</v>
      </c>
      <c r="BD329" s="17"/>
      <c r="BE329" s="17">
        <v>0.30696509160155599</v>
      </c>
      <c r="BF329" s="17">
        <v>0.471153400035077</v>
      </c>
      <c r="BG329" s="17">
        <v>0.36049997114337701</v>
      </c>
      <c r="BH329" s="17">
        <v>0.37658546127984299</v>
      </c>
      <c r="BI329" s="17"/>
      <c r="BJ329" s="17">
        <v>0.34115100901807599</v>
      </c>
      <c r="BK329" s="17"/>
      <c r="BL329" s="17">
        <v>0.37559677531011298</v>
      </c>
      <c r="BM329" s="17"/>
      <c r="BN329" s="17">
        <v>0.27806913635965902</v>
      </c>
      <c r="BO329" s="17"/>
      <c r="BP329" s="17">
        <v>0.335873744755742</v>
      </c>
      <c r="BQ329" s="17">
        <v>0.441361284158926</v>
      </c>
    </row>
    <row r="330" spans="2:69" x14ac:dyDescent="0.35">
      <c r="B330" t="s">
        <v>140</v>
      </c>
      <c r="C330" s="17">
        <v>0.182285819837847</v>
      </c>
      <c r="D330" s="17">
        <v>0.22573839877046301</v>
      </c>
      <c r="E330" s="17">
        <v>0.14684061477042001</v>
      </c>
      <c r="F330" s="17"/>
      <c r="G330" s="17">
        <v>0.16871313599638699</v>
      </c>
      <c r="H330" s="17">
        <v>0.20822828267462101</v>
      </c>
      <c r="I330" s="17">
        <v>0.13021747643749901</v>
      </c>
      <c r="J330" s="17">
        <v>0.19067460341926801</v>
      </c>
      <c r="K330" s="17">
        <v>0.23988356202052999</v>
      </c>
      <c r="L330" s="17"/>
      <c r="M330" s="17">
        <v>0.104652933886121</v>
      </c>
      <c r="N330" s="17">
        <v>0.186643721759297</v>
      </c>
      <c r="O330" s="17">
        <v>0.194250683229474</v>
      </c>
      <c r="P330" s="17">
        <v>0.157632767301388</v>
      </c>
      <c r="Q330" s="17">
        <v>0.24058790500133601</v>
      </c>
      <c r="R330" s="17"/>
      <c r="S330" s="17">
        <v>0.14643085188379201</v>
      </c>
      <c r="T330" s="17">
        <v>0.16978266566014399</v>
      </c>
      <c r="U330" s="17">
        <v>0.23641186242628201</v>
      </c>
      <c r="V330" s="17">
        <v>0.24692210862209801</v>
      </c>
      <c r="W330" s="17"/>
      <c r="X330" s="17">
        <v>0.133269611500238</v>
      </c>
      <c r="Y330" s="17">
        <v>0.19924906544103499</v>
      </c>
      <c r="Z330" s="17">
        <v>0.47289665042921802</v>
      </c>
      <c r="AA330" s="17"/>
      <c r="AB330" s="17">
        <v>0.21726932934742799</v>
      </c>
      <c r="AC330" s="17">
        <v>0.11762350056148201</v>
      </c>
      <c r="AD330" s="17"/>
      <c r="AE330" s="17">
        <v>0.17386477075829199</v>
      </c>
      <c r="AF330" s="17">
        <v>0.183837129039639</v>
      </c>
      <c r="AG330" s="17"/>
      <c r="AH330" s="17">
        <v>0.14163769552265201</v>
      </c>
      <c r="AI330" s="17">
        <v>0.432676764739234</v>
      </c>
      <c r="AJ330" s="17"/>
      <c r="AK330" s="17">
        <v>0.18457182285301399</v>
      </c>
      <c r="AL330" s="17">
        <v>0.16785340981538699</v>
      </c>
      <c r="AM330" s="17">
        <v>0.166546325732639</v>
      </c>
      <c r="AN330" s="17">
        <v>0.147654574593098</v>
      </c>
      <c r="AO330" s="17">
        <v>0.36336419473154002</v>
      </c>
      <c r="AP330" s="17"/>
      <c r="AQ330" s="17">
        <v>0.18942448207264101</v>
      </c>
      <c r="AR330" s="17">
        <v>0.18028525213598201</v>
      </c>
      <c r="AS330" s="17"/>
      <c r="AT330" s="17">
        <v>0.192934784132064</v>
      </c>
      <c r="AU330" s="17">
        <v>0.16881770409227101</v>
      </c>
      <c r="AV330" s="17"/>
      <c r="AW330" s="17">
        <v>0.26306598460066999</v>
      </c>
      <c r="AX330" s="17">
        <v>8.5672781040240301E-2</v>
      </c>
      <c r="AY330" s="17">
        <v>0.24748990262283799</v>
      </c>
      <c r="AZ330" s="17">
        <v>0.28852640278630098</v>
      </c>
      <c r="BA330" s="17">
        <v>0.29218780226604202</v>
      </c>
      <c r="BB330" s="17"/>
      <c r="BC330" s="17">
        <v>0.23182849786083601</v>
      </c>
      <c r="BD330" s="17"/>
      <c r="BE330" s="17">
        <v>7.5941576761267796E-2</v>
      </c>
      <c r="BF330" s="17">
        <v>0.20575417013050501</v>
      </c>
      <c r="BG330" s="17">
        <v>0.28497052793587202</v>
      </c>
      <c r="BH330" s="17">
        <v>0.28319117206759598</v>
      </c>
      <c r="BI330" s="17"/>
      <c r="BJ330" s="17">
        <v>0.18212354913529499</v>
      </c>
      <c r="BK330" s="17"/>
      <c r="BL330" s="17">
        <v>0.14741191222126099</v>
      </c>
      <c r="BM330" s="17"/>
      <c r="BN330" s="17">
        <v>0.198863640945148</v>
      </c>
      <c r="BO330" s="17"/>
      <c r="BP330" s="17">
        <v>0.16839546643692399</v>
      </c>
      <c r="BQ330" s="17">
        <v>0.203790659157501</v>
      </c>
    </row>
    <row r="331" spans="2:69" x14ac:dyDescent="0.35">
      <c r="B331" t="s">
        <v>141</v>
      </c>
      <c r="C331" s="17">
        <v>0.12531458801720799</v>
      </c>
      <c r="D331" s="17">
        <v>8.5722617288809894E-2</v>
      </c>
      <c r="E331" s="17">
        <v>0.157610611773771</v>
      </c>
      <c r="F331" s="17"/>
      <c r="G331" s="17">
        <v>0.117865423501587</v>
      </c>
      <c r="H331" s="17">
        <v>0.104059087618854</v>
      </c>
      <c r="I331" s="17">
        <v>0.19478881834586201</v>
      </c>
      <c r="J331" s="17">
        <v>0.15374211759411799</v>
      </c>
      <c r="K331" s="17">
        <v>3.1505804476244202E-2</v>
      </c>
      <c r="L331" s="17"/>
      <c r="M331" s="17">
        <v>0.118824129979403</v>
      </c>
      <c r="N331" s="17">
        <v>0.12941878719789199</v>
      </c>
      <c r="O331" s="17">
        <v>7.6029510708713596E-2</v>
      </c>
      <c r="P331" s="17">
        <v>0.17314754771447899</v>
      </c>
      <c r="Q331" s="17">
        <v>0.122707422761986</v>
      </c>
      <c r="R331" s="17"/>
      <c r="S331" s="17">
        <v>7.4556742408914203E-2</v>
      </c>
      <c r="T331" s="17">
        <v>0.15500449361959101</v>
      </c>
      <c r="U331" s="17">
        <v>0.15850746168211</v>
      </c>
      <c r="V331" s="17">
        <v>0.123356946999675</v>
      </c>
      <c r="W331" s="17"/>
      <c r="X331" s="17">
        <v>0.122963789587093</v>
      </c>
      <c r="Y331" s="17">
        <v>0.24217710260862499</v>
      </c>
      <c r="Z331" s="17">
        <v>0</v>
      </c>
      <c r="AA331" s="17"/>
      <c r="AB331" s="17">
        <v>0.11144970816303799</v>
      </c>
      <c r="AC331" s="17">
        <v>0.15094195646671499</v>
      </c>
      <c r="AD331" s="17"/>
      <c r="AE331" s="17">
        <v>7.5560283133119896E-2</v>
      </c>
      <c r="AF331" s="17">
        <v>0.13448022881400801</v>
      </c>
      <c r="AG331" s="17"/>
      <c r="AH331" s="17">
        <v>0.13811542348804801</v>
      </c>
      <c r="AI331" s="17">
        <v>9.4682760442654307E-2</v>
      </c>
      <c r="AJ331" s="17"/>
      <c r="AK331" s="17">
        <v>0.147332473769484</v>
      </c>
      <c r="AL331" s="17">
        <v>0.15436953101575601</v>
      </c>
      <c r="AM331" s="17">
        <v>0.14867385961065899</v>
      </c>
      <c r="AN331" s="17">
        <v>5.55616258280308E-2</v>
      </c>
      <c r="AO331" s="17">
        <v>0</v>
      </c>
      <c r="AP331" s="17"/>
      <c r="AQ331" s="17">
        <v>0.1138771907518</v>
      </c>
      <c r="AR331" s="17">
        <v>0.128519850685478</v>
      </c>
      <c r="AS331" s="17"/>
      <c r="AT331" s="17">
        <v>0.100291560257716</v>
      </c>
      <c r="AU331" s="17">
        <v>0.13566791394505701</v>
      </c>
      <c r="AV331" s="17"/>
      <c r="AW331" s="17">
        <v>0.17352687002855</v>
      </c>
      <c r="AX331" s="17">
        <v>0.147202981751585</v>
      </c>
      <c r="AY331" s="17">
        <v>0.12069880285314601</v>
      </c>
      <c r="AZ331" s="17">
        <v>7.34504118376091E-2</v>
      </c>
      <c r="BA331" s="17">
        <v>8.9656916284464899E-2</v>
      </c>
      <c r="BB331" s="17"/>
      <c r="BC331" s="17">
        <v>8.5293770376553807E-2</v>
      </c>
      <c r="BD331" s="17"/>
      <c r="BE331" s="17">
        <v>0.15958054008838601</v>
      </c>
      <c r="BF331" s="17">
        <v>8.7686139216723094E-2</v>
      </c>
      <c r="BG331" s="17">
        <v>5.0955065825656398E-2</v>
      </c>
      <c r="BH331" s="17">
        <v>1.7492175758392601E-2</v>
      </c>
      <c r="BI331" s="17"/>
      <c r="BJ331" s="17">
        <v>0.12605337931441701</v>
      </c>
      <c r="BK331" s="17"/>
      <c r="BL331" s="17">
        <v>0.199135484460431</v>
      </c>
      <c r="BM331" s="17"/>
      <c r="BN331" s="17">
        <v>6.0331206945028401E-2</v>
      </c>
      <c r="BO331" s="17"/>
      <c r="BP331" s="17">
        <v>0.135573254038243</v>
      </c>
      <c r="BQ331" s="17">
        <v>8.4486882130768298E-2</v>
      </c>
    </row>
    <row r="332" spans="2:69" x14ac:dyDescent="0.35"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</row>
    <row r="333" spans="2:69" x14ac:dyDescent="0.35">
      <c r="B333" s="6" t="s">
        <v>176</v>
      </c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</row>
    <row r="334" spans="2:69" x14ac:dyDescent="0.35">
      <c r="B334" s="24" t="s">
        <v>143</v>
      </c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</row>
    <row r="335" spans="2:69" x14ac:dyDescent="0.35">
      <c r="B335" t="s">
        <v>137</v>
      </c>
      <c r="C335" s="17">
        <v>0.163780573445866</v>
      </c>
      <c r="D335" s="17">
        <v>0.12596304828756599</v>
      </c>
      <c r="E335" s="17">
        <v>0.19462914371041301</v>
      </c>
      <c r="F335" s="17"/>
      <c r="G335" s="17">
        <v>0.10510968494126301</v>
      </c>
      <c r="H335" s="17">
        <v>0.20666362205514999</v>
      </c>
      <c r="I335" s="17">
        <v>0.149954584155821</v>
      </c>
      <c r="J335" s="17">
        <v>0.13500550088455299</v>
      </c>
      <c r="K335" s="17">
        <v>0.26171923467099401</v>
      </c>
      <c r="L335" s="17"/>
      <c r="M335" s="17">
        <v>0.15133888536985499</v>
      </c>
      <c r="N335" s="17">
        <v>0.114501298355658</v>
      </c>
      <c r="O335" s="17">
        <v>0.30723487486460199</v>
      </c>
      <c r="P335" s="17">
        <v>0.169130102117342</v>
      </c>
      <c r="Q335" s="17">
        <v>0.140158008913394</v>
      </c>
      <c r="R335" s="17"/>
      <c r="S335" s="17">
        <v>0.24155928210559599</v>
      </c>
      <c r="T335" s="17">
        <v>0.16379167200376701</v>
      </c>
      <c r="U335" s="17">
        <v>0.201466728598207</v>
      </c>
      <c r="V335" s="17">
        <v>3.3827743075107899E-2</v>
      </c>
      <c r="W335" s="17"/>
      <c r="X335" s="17">
        <v>0.14994267536748701</v>
      </c>
      <c r="Y335" s="17">
        <v>0.19447411860823</v>
      </c>
      <c r="Z335" s="17">
        <v>0.21473964482309299</v>
      </c>
      <c r="AA335" s="17"/>
      <c r="AB335" s="17">
        <v>0.18129504767684201</v>
      </c>
      <c r="AC335" s="17">
        <v>0.13140741990703</v>
      </c>
      <c r="AD335" s="17"/>
      <c r="AE335" s="17">
        <v>0.26712454869311197</v>
      </c>
      <c r="AF335" s="17">
        <v>0.14474274832025599</v>
      </c>
      <c r="AG335" s="17"/>
      <c r="AH335" s="17">
        <v>0.17057962281709299</v>
      </c>
      <c r="AI335" s="17">
        <v>7.7107234296990901E-2</v>
      </c>
      <c r="AJ335" s="17"/>
      <c r="AK335" s="17">
        <v>0.27335444047894403</v>
      </c>
      <c r="AL335" s="17">
        <v>0.16548126971330701</v>
      </c>
      <c r="AM335" s="17">
        <v>0.13468959488107701</v>
      </c>
      <c r="AN335" s="17">
        <v>0.173221111517985</v>
      </c>
      <c r="AO335" s="17">
        <v>7.1609876777482401E-2</v>
      </c>
      <c r="AP335" s="17"/>
      <c r="AQ335" s="17">
        <v>0.11756509333303999</v>
      </c>
      <c r="AR335" s="17">
        <v>0.17673218731957799</v>
      </c>
      <c r="AS335" s="17"/>
      <c r="AT335" s="17">
        <v>0.117398952238965</v>
      </c>
      <c r="AU335" s="17">
        <v>0.18544001542372901</v>
      </c>
      <c r="AV335" s="17"/>
      <c r="AW335" s="17">
        <v>0.13549487316493899</v>
      </c>
      <c r="AX335" s="17">
        <v>0.216436653353582</v>
      </c>
      <c r="AY335" s="17">
        <v>4.13739491375478E-2</v>
      </c>
      <c r="AZ335" s="17">
        <v>0.117675494596856</v>
      </c>
      <c r="BA335" s="17">
        <v>0.237513628786403</v>
      </c>
      <c r="BB335" s="17"/>
      <c r="BC335" s="17">
        <v>0.25172267729410203</v>
      </c>
      <c r="BD335" s="17"/>
      <c r="BE335" s="17">
        <v>0.254562452865494</v>
      </c>
      <c r="BF335" s="17">
        <v>0</v>
      </c>
      <c r="BG335" s="17">
        <v>9.1589530291954005E-2</v>
      </c>
      <c r="BH335" s="17">
        <v>0.18183537542897299</v>
      </c>
      <c r="BI335" s="17"/>
      <c r="BJ335" s="17">
        <v>0.16670830126302599</v>
      </c>
      <c r="BK335" s="17"/>
      <c r="BL335" s="17">
        <v>0.13444159595835001</v>
      </c>
      <c r="BM335" s="17"/>
      <c r="BN335" s="17">
        <v>0.15394597064274201</v>
      </c>
      <c r="BO335" s="17"/>
      <c r="BP335" s="17">
        <v>0.18682307648299001</v>
      </c>
      <c r="BQ335" s="17">
        <v>6.1626482704296499E-2</v>
      </c>
    </row>
    <row r="336" spans="2:69" x14ac:dyDescent="0.35">
      <c r="B336" t="s">
        <v>138</v>
      </c>
      <c r="C336" s="17">
        <v>0.318003470009383</v>
      </c>
      <c r="D336" s="17">
        <v>0.36105276713895001</v>
      </c>
      <c r="E336" s="17">
        <v>0.28288723059969501</v>
      </c>
      <c r="F336" s="17"/>
      <c r="G336" s="17">
        <v>0.30938415497508498</v>
      </c>
      <c r="H336" s="17">
        <v>0.19258490688924201</v>
      </c>
      <c r="I336" s="17">
        <v>0.35648922123433102</v>
      </c>
      <c r="J336" s="17">
        <v>0.44012653068088697</v>
      </c>
      <c r="K336" s="17">
        <v>0.38774596587347299</v>
      </c>
      <c r="L336" s="17"/>
      <c r="M336" s="17">
        <v>0.391107528217849</v>
      </c>
      <c r="N336" s="17">
        <v>0.338220761737349</v>
      </c>
      <c r="O336" s="17">
        <v>0.242355145158998</v>
      </c>
      <c r="P336" s="17">
        <v>0.35235266727661102</v>
      </c>
      <c r="Q336" s="17">
        <v>0.258895512761258</v>
      </c>
      <c r="R336" s="17"/>
      <c r="S336" s="17">
        <v>0.37808777318835801</v>
      </c>
      <c r="T336" s="17">
        <v>0.30041809944568298</v>
      </c>
      <c r="U336" s="17">
        <v>0.17859137584819401</v>
      </c>
      <c r="V336" s="17">
        <v>0.35002411270670702</v>
      </c>
      <c r="W336" s="17"/>
      <c r="X336" s="17">
        <v>0.351033314357105</v>
      </c>
      <c r="Y336" s="17">
        <v>0.28240162578263101</v>
      </c>
      <c r="Z336" s="17">
        <v>0.15117765570887701</v>
      </c>
      <c r="AA336" s="17"/>
      <c r="AB336" s="17">
        <v>0.29958448197120102</v>
      </c>
      <c r="AC336" s="17">
        <v>0.352048495850667</v>
      </c>
      <c r="AD336" s="17"/>
      <c r="AE336" s="17">
        <v>0.29829918597284699</v>
      </c>
      <c r="AF336" s="17">
        <v>0.32163335470092402</v>
      </c>
      <c r="AG336" s="17"/>
      <c r="AH336" s="17">
        <v>0.33657715159961699</v>
      </c>
      <c r="AI336" s="17">
        <v>0.21846668021729601</v>
      </c>
      <c r="AJ336" s="17"/>
      <c r="AK336" s="17">
        <v>0.206839483820529</v>
      </c>
      <c r="AL336" s="17">
        <v>0.42607489669469001</v>
      </c>
      <c r="AM336" s="17">
        <v>0.28135850425783998</v>
      </c>
      <c r="AN336" s="17">
        <v>0.358538100090252</v>
      </c>
      <c r="AO336" s="17">
        <v>0.21858626753326699</v>
      </c>
      <c r="AP336" s="17"/>
      <c r="AQ336" s="17">
        <v>0.20228099250881901</v>
      </c>
      <c r="AR336" s="17">
        <v>0.35043400716787598</v>
      </c>
      <c r="AS336" s="17"/>
      <c r="AT336" s="17">
        <v>0.30167212748045302</v>
      </c>
      <c r="AU336" s="17">
        <v>0.33798031685549901</v>
      </c>
      <c r="AV336" s="17"/>
      <c r="AW336" s="17">
        <v>0.40050157141244302</v>
      </c>
      <c r="AX336" s="17">
        <v>0.39541816788639</v>
      </c>
      <c r="AY336" s="17">
        <v>0.26010336616053997</v>
      </c>
      <c r="AZ336" s="17">
        <v>0.36728615282017402</v>
      </c>
      <c r="BA336" s="17">
        <v>0.17880195873670801</v>
      </c>
      <c r="BB336" s="17"/>
      <c r="BC336" s="17">
        <v>0.36713581077445501</v>
      </c>
      <c r="BD336" s="17"/>
      <c r="BE336" s="17">
        <v>0.45324154215080698</v>
      </c>
      <c r="BF336" s="17">
        <v>0.159998456749438</v>
      </c>
      <c r="BG336" s="17">
        <v>0.33930490172119998</v>
      </c>
      <c r="BH336" s="17">
        <v>0.35663075165853098</v>
      </c>
      <c r="BI336" s="17"/>
      <c r="BJ336" s="17">
        <v>0.30962457985980801</v>
      </c>
      <c r="BK336" s="17"/>
      <c r="BL336" s="17">
        <v>0.30442953369390202</v>
      </c>
      <c r="BM336" s="17"/>
      <c r="BN336" s="17">
        <v>0.37031647423439401</v>
      </c>
      <c r="BO336" s="17"/>
      <c r="BP336" s="17">
        <v>0.30035830935264002</v>
      </c>
      <c r="BQ336" s="17">
        <v>0.34681652576511002</v>
      </c>
    </row>
    <row r="337" spans="2:69" x14ac:dyDescent="0.35">
      <c r="B337" t="s">
        <v>139</v>
      </c>
      <c r="C337" s="17">
        <v>0.28846071894969599</v>
      </c>
      <c r="D337" s="17">
        <v>0.23397803118754101</v>
      </c>
      <c r="E337" s="17">
        <v>0.33290342149558899</v>
      </c>
      <c r="F337" s="17"/>
      <c r="G337" s="17">
        <v>0.40301543929626299</v>
      </c>
      <c r="H337" s="17">
        <v>0.25425553182008298</v>
      </c>
      <c r="I337" s="17">
        <v>0.20561702425160999</v>
      </c>
      <c r="J337" s="17">
        <v>0.25725837745140701</v>
      </c>
      <c r="K337" s="17">
        <v>0.28752319050304498</v>
      </c>
      <c r="L337" s="17"/>
      <c r="M337" s="17">
        <v>0.31270693497713897</v>
      </c>
      <c r="N337" s="17">
        <v>0.34514214817231398</v>
      </c>
      <c r="O337" s="17">
        <v>0.24226513382102899</v>
      </c>
      <c r="P337" s="17">
        <v>0.22972028304783701</v>
      </c>
      <c r="Q337" s="17">
        <v>0.23941177070976499</v>
      </c>
      <c r="R337" s="17"/>
      <c r="S337" s="17">
        <v>0.20288022298612701</v>
      </c>
      <c r="T337" s="17">
        <v>0.33450872058130698</v>
      </c>
      <c r="U337" s="17">
        <v>0.30788250596931799</v>
      </c>
      <c r="V337" s="17">
        <v>0.31353748605357101</v>
      </c>
      <c r="W337" s="17"/>
      <c r="X337" s="17">
        <v>0.28975657304587599</v>
      </c>
      <c r="Y337" s="17">
        <v>0.26760516753824198</v>
      </c>
      <c r="Z337" s="17">
        <v>0.30526511537913298</v>
      </c>
      <c r="AA337" s="17"/>
      <c r="AB337" s="17">
        <v>0.29956758438943598</v>
      </c>
      <c r="AC337" s="17">
        <v>0.26793116976231601</v>
      </c>
      <c r="AD337" s="17"/>
      <c r="AE337" s="17">
        <v>0.27524163733836698</v>
      </c>
      <c r="AF337" s="17">
        <v>0.29089591232633499</v>
      </c>
      <c r="AG337" s="17"/>
      <c r="AH337" s="17">
        <v>0.27689674232294398</v>
      </c>
      <c r="AI337" s="17">
        <v>0.34971956321290698</v>
      </c>
      <c r="AJ337" s="17"/>
      <c r="AK337" s="17">
        <v>0.324344379624039</v>
      </c>
      <c r="AL337" s="17">
        <v>0.221521163110452</v>
      </c>
      <c r="AM337" s="17">
        <v>0.29600915264043298</v>
      </c>
      <c r="AN337" s="17">
        <v>0.24480694617593601</v>
      </c>
      <c r="AO337" s="17">
        <v>0.51125736675975797</v>
      </c>
      <c r="AP337" s="17"/>
      <c r="AQ337" s="17">
        <v>0.40542254329627098</v>
      </c>
      <c r="AR337" s="17">
        <v>0.25568286219686098</v>
      </c>
      <c r="AS337" s="17"/>
      <c r="AT337" s="17">
        <v>0.37971067808322501</v>
      </c>
      <c r="AU337" s="17">
        <v>0.24548891301588999</v>
      </c>
      <c r="AV337" s="17"/>
      <c r="AW337" s="17">
        <v>0.18346927438454699</v>
      </c>
      <c r="AX337" s="17">
        <v>0.26103522511359001</v>
      </c>
      <c r="AY337" s="17">
        <v>0.400232029469964</v>
      </c>
      <c r="AZ337" s="17">
        <v>0.40321327388790001</v>
      </c>
      <c r="BA337" s="17">
        <v>0.24793065848538801</v>
      </c>
      <c r="BB337" s="17"/>
      <c r="BC337" s="17">
        <v>0.16151799774044301</v>
      </c>
      <c r="BD337" s="17"/>
      <c r="BE337" s="17">
        <v>0.17120424472903001</v>
      </c>
      <c r="BF337" s="17">
        <v>0.44091165472377197</v>
      </c>
      <c r="BG337" s="17">
        <v>0.48878517201862798</v>
      </c>
      <c r="BH337" s="17">
        <v>0.24073773979841501</v>
      </c>
      <c r="BI337" s="17"/>
      <c r="BJ337" s="17">
        <v>0.28916175190981502</v>
      </c>
      <c r="BK337" s="17"/>
      <c r="BL337" s="17">
        <v>0.29975731930048399</v>
      </c>
      <c r="BM337" s="17"/>
      <c r="BN337" s="17">
        <v>0.30248312721521697</v>
      </c>
      <c r="BO337" s="17"/>
      <c r="BP337" s="17">
        <v>0.26945594932440597</v>
      </c>
      <c r="BQ337" s="17">
        <v>0.410316409995997</v>
      </c>
    </row>
    <row r="338" spans="2:69" x14ac:dyDescent="0.35">
      <c r="B338" t="s">
        <v>140</v>
      </c>
      <c r="C338" s="17">
        <v>0.13487632089943299</v>
      </c>
      <c r="D338" s="17">
        <v>0.192689860817194</v>
      </c>
      <c r="E338" s="17">
        <v>8.7716570468122201E-2</v>
      </c>
      <c r="F338" s="17"/>
      <c r="G338" s="17">
        <v>8.7367740590830203E-2</v>
      </c>
      <c r="H338" s="17">
        <v>0.230001692522807</v>
      </c>
      <c r="I338" s="17">
        <v>0.17199061448671199</v>
      </c>
      <c r="J338" s="17">
        <v>8.8810289821421501E-2</v>
      </c>
      <c r="K338" s="17">
        <v>3.1505804476244202E-2</v>
      </c>
      <c r="L338" s="17"/>
      <c r="M338" s="17">
        <v>5.2045042911506897E-2</v>
      </c>
      <c r="N338" s="17">
        <v>0.100085195545342</v>
      </c>
      <c r="O338" s="17">
        <v>0.189643654068783</v>
      </c>
      <c r="P338" s="17">
        <v>0.13886952527719601</v>
      </c>
      <c r="Q338" s="17">
        <v>0.21942625385329301</v>
      </c>
      <c r="R338" s="17"/>
      <c r="S338" s="17">
        <v>0.114087489375893</v>
      </c>
      <c r="T338" s="17">
        <v>7.8602747984752697E-2</v>
      </c>
      <c r="U338" s="17">
        <v>0.227879518341259</v>
      </c>
      <c r="V338" s="17">
        <v>0.19207927068681499</v>
      </c>
      <c r="W338" s="17"/>
      <c r="X338" s="17">
        <v>0.117478487741596</v>
      </c>
      <c r="Y338" s="17">
        <v>8.8418548200099395E-2</v>
      </c>
      <c r="Z338" s="17">
        <v>0.30099732759600101</v>
      </c>
      <c r="AA338" s="17"/>
      <c r="AB338" s="17">
        <v>0.12346315024667701</v>
      </c>
      <c r="AC338" s="17">
        <v>0.155972034138324</v>
      </c>
      <c r="AD338" s="17"/>
      <c r="AE338" s="17">
        <v>0.119915887034382</v>
      </c>
      <c r="AF338" s="17">
        <v>0.13763230278463401</v>
      </c>
      <c r="AG338" s="17"/>
      <c r="AH338" s="17">
        <v>0.11795485080061401</v>
      </c>
      <c r="AI338" s="17">
        <v>0.258846085157243</v>
      </c>
      <c r="AJ338" s="17"/>
      <c r="AK338" s="17">
        <v>0.141198339720881</v>
      </c>
      <c r="AL338" s="17">
        <v>8.4516610318272595E-2</v>
      </c>
      <c r="AM338" s="17">
        <v>0.15502552156218199</v>
      </c>
      <c r="AN338" s="17">
        <v>0.14476777786133899</v>
      </c>
      <c r="AO338" s="17">
        <v>0.198546488929492</v>
      </c>
      <c r="AP338" s="17"/>
      <c r="AQ338" s="17">
        <v>0.18298773229311399</v>
      </c>
      <c r="AR338" s="17">
        <v>0.121393383542317</v>
      </c>
      <c r="AS338" s="17"/>
      <c r="AT338" s="17">
        <v>0.13092174809396301</v>
      </c>
      <c r="AU338" s="17">
        <v>0.12508113902200599</v>
      </c>
      <c r="AV338" s="17"/>
      <c r="AW338" s="17">
        <v>0.10700741100952101</v>
      </c>
      <c r="AX338" s="17">
        <v>2.62790346775926E-2</v>
      </c>
      <c r="AY338" s="17">
        <v>0.24122354952488201</v>
      </c>
      <c r="AZ338" s="17">
        <v>3.83746668574605E-2</v>
      </c>
      <c r="BA338" s="17">
        <v>0.226947823337106</v>
      </c>
      <c r="BB338" s="17"/>
      <c r="BC338" s="17">
        <v>0.171343963636053</v>
      </c>
      <c r="BD338" s="17"/>
      <c r="BE338" s="17">
        <v>1.98867858968578E-2</v>
      </c>
      <c r="BF338" s="17">
        <v>0.35667121019550502</v>
      </c>
      <c r="BG338" s="17">
        <v>5.0452514599831598E-2</v>
      </c>
      <c r="BH338" s="17">
        <v>0.19271717508900599</v>
      </c>
      <c r="BI338" s="17"/>
      <c r="BJ338" s="17">
        <v>0.137347357476622</v>
      </c>
      <c r="BK338" s="17"/>
      <c r="BL338" s="17">
        <v>0.123492684862999</v>
      </c>
      <c r="BM338" s="17"/>
      <c r="BN338" s="17">
        <v>0.13932450474600999</v>
      </c>
      <c r="BO338" s="17"/>
      <c r="BP338" s="17">
        <v>0.14104329242861199</v>
      </c>
      <c r="BQ338" s="17">
        <v>0.115619139939855</v>
      </c>
    </row>
    <row r="339" spans="2:69" x14ac:dyDescent="0.35">
      <c r="B339" t="s">
        <v>141</v>
      </c>
      <c r="C339" s="17">
        <v>9.4878916695621707E-2</v>
      </c>
      <c r="D339" s="17">
        <v>8.6316292568747705E-2</v>
      </c>
      <c r="E339" s="17">
        <v>0.101863633726181</v>
      </c>
      <c r="F339" s="17"/>
      <c r="G339" s="17">
        <v>9.5122980196557905E-2</v>
      </c>
      <c r="H339" s="17">
        <v>0.11649424671271801</v>
      </c>
      <c r="I339" s="17">
        <v>0.115948555871527</v>
      </c>
      <c r="J339" s="17">
        <v>7.8799301161731297E-2</v>
      </c>
      <c r="K339" s="17">
        <v>3.1505804476244202E-2</v>
      </c>
      <c r="L339" s="17"/>
      <c r="M339" s="17">
        <v>9.2801608523649798E-2</v>
      </c>
      <c r="N339" s="17">
        <v>0.102050596189336</v>
      </c>
      <c r="O339" s="17">
        <v>1.8501192086589301E-2</v>
      </c>
      <c r="P339" s="17">
        <v>0.109927422281015</v>
      </c>
      <c r="Q339" s="17">
        <v>0.14210845376229</v>
      </c>
      <c r="R339" s="17"/>
      <c r="S339" s="17">
        <v>6.3385232344025697E-2</v>
      </c>
      <c r="T339" s="17">
        <v>0.122678759984489</v>
      </c>
      <c r="U339" s="17">
        <v>8.4179871243021398E-2</v>
      </c>
      <c r="V339" s="17">
        <v>0.1105313874778</v>
      </c>
      <c r="W339" s="17"/>
      <c r="X339" s="17">
        <v>9.1788949487936297E-2</v>
      </c>
      <c r="Y339" s="17">
        <v>0.16710053987079701</v>
      </c>
      <c r="Z339" s="17">
        <v>2.7820256492896801E-2</v>
      </c>
      <c r="AA339" s="17"/>
      <c r="AB339" s="17">
        <v>9.6089735715843894E-2</v>
      </c>
      <c r="AC339" s="17">
        <v>9.2640880341662901E-2</v>
      </c>
      <c r="AD339" s="17"/>
      <c r="AE339" s="17">
        <v>3.9418740961290798E-2</v>
      </c>
      <c r="AF339" s="17">
        <v>0.105095681867851</v>
      </c>
      <c r="AG339" s="17"/>
      <c r="AH339" s="17">
        <v>9.7991632459731207E-2</v>
      </c>
      <c r="AI339" s="17">
        <v>9.5860437115563496E-2</v>
      </c>
      <c r="AJ339" s="17"/>
      <c r="AK339" s="17">
        <v>5.4263356355607702E-2</v>
      </c>
      <c r="AL339" s="17">
        <v>0.102406060163278</v>
      </c>
      <c r="AM339" s="17">
        <v>0.132917226658467</v>
      </c>
      <c r="AN339" s="17">
        <v>7.8666064354487794E-2</v>
      </c>
      <c r="AO339" s="17">
        <v>0</v>
      </c>
      <c r="AP339" s="17"/>
      <c r="AQ339" s="17">
        <v>9.1743638568757196E-2</v>
      </c>
      <c r="AR339" s="17">
        <v>9.5757559773367695E-2</v>
      </c>
      <c r="AS339" s="17"/>
      <c r="AT339" s="17">
        <v>7.0296494103393295E-2</v>
      </c>
      <c r="AU339" s="17">
        <v>0.10600961568287599</v>
      </c>
      <c r="AV339" s="17"/>
      <c r="AW339" s="17">
        <v>0.17352687002855</v>
      </c>
      <c r="AX339" s="17">
        <v>0.100830918968844</v>
      </c>
      <c r="AY339" s="17">
        <v>5.7067105707066197E-2</v>
      </c>
      <c r="AZ339" s="17">
        <v>7.34504118376091E-2</v>
      </c>
      <c r="BA339" s="17">
        <v>0.10880593065439501</v>
      </c>
      <c r="BB339" s="17"/>
      <c r="BC339" s="17">
        <v>4.8279550554945198E-2</v>
      </c>
      <c r="BD339" s="17"/>
      <c r="BE339" s="17">
        <v>0.101104974357811</v>
      </c>
      <c r="BF339" s="17">
        <v>4.2418678331285001E-2</v>
      </c>
      <c r="BG339" s="17">
        <v>2.9867881368385901E-2</v>
      </c>
      <c r="BH339" s="17">
        <v>2.8078958025075099E-2</v>
      </c>
      <c r="BI339" s="17"/>
      <c r="BJ339" s="17">
        <v>9.7158009490729405E-2</v>
      </c>
      <c r="BK339" s="17"/>
      <c r="BL339" s="17">
        <v>0.13787886618426401</v>
      </c>
      <c r="BM339" s="17"/>
      <c r="BN339" s="17">
        <v>3.3929923161636802E-2</v>
      </c>
      <c r="BO339" s="17"/>
      <c r="BP339" s="17">
        <v>0.102319372411353</v>
      </c>
      <c r="BQ339" s="17">
        <v>6.56214415947418E-2</v>
      </c>
    </row>
    <row r="340" spans="2:69" x14ac:dyDescent="0.35"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</row>
    <row r="341" spans="2:69" x14ac:dyDescent="0.35">
      <c r="B341" s="6" t="s">
        <v>177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</row>
    <row r="342" spans="2:69" x14ac:dyDescent="0.35">
      <c r="B342" s="24" t="s">
        <v>143</v>
      </c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</row>
    <row r="343" spans="2:69" x14ac:dyDescent="0.35">
      <c r="B343" t="s">
        <v>137</v>
      </c>
      <c r="C343" s="17">
        <v>0.105317864677059</v>
      </c>
      <c r="D343" s="17">
        <v>9.1723905943173895E-2</v>
      </c>
      <c r="E343" s="17">
        <v>0.116406749775178</v>
      </c>
      <c r="F343" s="17"/>
      <c r="G343" s="17">
        <v>3.6674930514377098E-2</v>
      </c>
      <c r="H343" s="17">
        <v>0.14824007202469699</v>
      </c>
      <c r="I343" s="17">
        <v>0.142228643362972</v>
      </c>
      <c r="J343" s="17">
        <v>8.1475750628839397E-2</v>
      </c>
      <c r="K343" s="17">
        <v>0.130859617335497</v>
      </c>
      <c r="L343" s="17"/>
      <c r="M343" s="17">
        <v>8.9490238813020095E-2</v>
      </c>
      <c r="N343" s="17">
        <v>8.9456863307020004E-2</v>
      </c>
      <c r="O343" s="17">
        <v>0.163438571472967</v>
      </c>
      <c r="P343" s="17">
        <v>0.120526453005255</v>
      </c>
      <c r="Q343" s="17">
        <v>8.0612050344173902E-2</v>
      </c>
      <c r="R343" s="17"/>
      <c r="S343" s="17">
        <v>0.154068571506983</v>
      </c>
      <c r="T343" s="17">
        <v>6.7910244540822895E-2</v>
      </c>
      <c r="U343" s="17">
        <v>0.12697157635241199</v>
      </c>
      <c r="V343" s="17">
        <v>4.2810854766548397E-2</v>
      </c>
      <c r="W343" s="17"/>
      <c r="X343" s="17">
        <v>0.114223589551101</v>
      </c>
      <c r="Y343" s="17">
        <v>8.2322108751202605E-2</v>
      </c>
      <c r="Z343" s="17">
        <v>7.6412287873372106E-2</v>
      </c>
      <c r="AA343" s="17"/>
      <c r="AB343" s="17">
        <v>0.117161553104913</v>
      </c>
      <c r="AC343" s="17">
        <v>8.3426397146566605E-2</v>
      </c>
      <c r="AD343" s="17"/>
      <c r="AE343" s="17">
        <v>0.13860324304501201</v>
      </c>
      <c r="AF343" s="17">
        <v>9.9186097333168993E-2</v>
      </c>
      <c r="AG343" s="17"/>
      <c r="AH343" s="17">
        <v>0.114502332382383</v>
      </c>
      <c r="AI343" s="17">
        <v>4.5556135949565299E-2</v>
      </c>
      <c r="AJ343" s="17"/>
      <c r="AK343" s="17">
        <v>0.19144895375946699</v>
      </c>
      <c r="AL343" s="17">
        <v>5.2105249858006603E-2</v>
      </c>
      <c r="AM343" s="17">
        <v>0.10896101162315899</v>
      </c>
      <c r="AN343" s="17">
        <v>0.15232497978078999</v>
      </c>
      <c r="AO343" s="17">
        <v>4.14726065577826E-2</v>
      </c>
      <c r="AP343" s="17"/>
      <c r="AQ343" s="17">
        <v>9.25830674898524E-2</v>
      </c>
      <c r="AR343" s="17">
        <v>0.10888671596944199</v>
      </c>
      <c r="AS343" s="17"/>
      <c r="AT343" s="17">
        <v>8.1672173607912096E-2</v>
      </c>
      <c r="AU343" s="17">
        <v>0.113977910324117</v>
      </c>
      <c r="AV343" s="17"/>
      <c r="AW343" s="17">
        <v>5.9712241679764098E-2</v>
      </c>
      <c r="AX343" s="17">
        <v>0.146308830831689</v>
      </c>
      <c r="AY343" s="17">
        <v>4.1569134147020001E-2</v>
      </c>
      <c r="AZ343" s="17">
        <v>0.14838056744278399</v>
      </c>
      <c r="BA343" s="17">
        <v>3.5857302145891501E-2</v>
      </c>
      <c r="BB343" s="17"/>
      <c r="BC343" s="17">
        <v>0.124785441808359</v>
      </c>
      <c r="BD343" s="17"/>
      <c r="BE343" s="17">
        <v>0.14718712051590199</v>
      </c>
      <c r="BF343" s="17">
        <v>0</v>
      </c>
      <c r="BG343" s="17">
        <v>9.1589530291954005E-2</v>
      </c>
      <c r="BH343" s="17">
        <v>7.6675908592828898E-2</v>
      </c>
      <c r="BI343" s="17"/>
      <c r="BJ343" s="17">
        <v>0.112985695725084</v>
      </c>
      <c r="BK343" s="17"/>
      <c r="BL343" s="17">
        <v>9.0074251018895005E-2</v>
      </c>
      <c r="BM343" s="17"/>
      <c r="BN343" s="17">
        <v>8.4040375688288205E-2</v>
      </c>
      <c r="BO343" s="17"/>
      <c r="BP343" s="17">
        <v>0.118915664040063</v>
      </c>
      <c r="BQ343" s="17">
        <v>4.5804423572588501E-2</v>
      </c>
    </row>
    <row r="344" spans="2:69" x14ac:dyDescent="0.35">
      <c r="B344" t="s">
        <v>138</v>
      </c>
      <c r="C344" s="17">
        <v>0.29752304248678402</v>
      </c>
      <c r="D344" s="17">
        <v>0.30603753133308897</v>
      </c>
      <c r="E344" s="17">
        <v>0.29057759044193199</v>
      </c>
      <c r="F344" s="17"/>
      <c r="G344" s="17">
        <v>0.28912102935801898</v>
      </c>
      <c r="H344" s="17">
        <v>0.20947921903340999</v>
      </c>
      <c r="I344" s="17">
        <v>0.29561267354013698</v>
      </c>
      <c r="J344" s="17">
        <v>0.40910920065082901</v>
      </c>
      <c r="K344" s="17">
        <v>0.372370472105997</v>
      </c>
      <c r="L344" s="17"/>
      <c r="M344" s="17">
        <v>0.36956338809223199</v>
      </c>
      <c r="N344" s="17">
        <v>0.295112315334216</v>
      </c>
      <c r="O344" s="17">
        <v>0.35832179081487298</v>
      </c>
      <c r="P344" s="17">
        <v>0.343977172029727</v>
      </c>
      <c r="Q344" s="17">
        <v>0.14234026392046201</v>
      </c>
      <c r="R344" s="17"/>
      <c r="S344" s="17">
        <v>0.29037413306785398</v>
      </c>
      <c r="T344" s="17">
        <v>0.36772514745997498</v>
      </c>
      <c r="U344" s="17">
        <v>0.20697822706469499</v>
      </c>
      <c r="V344" s="17">
        <v>0.254493072883483</v>
      </c>
      <c r="W344" s="17"/>
      <c r="X344" s="17">
        <v>0.29897729277017099</v>
      </c>
      <c r="Y344" s="17">
        <v>0.27811335133354598</v>
      </c>
      <c r="Z344" s="17">
        <v>0.31158760082543002</v>
      </c>
      <c r="AA344" s="17"/>
      <c r="AB344" s="17">
        <v>0.29147279882265997</v>
      </c>
      <c r="AC344" s="17">
        <v>0.30870610539253002</v>
      </c>
      <c r="AD344" s="17"/>
      <c r="AE344" s="17">
        <v>0.35051642633785801</v>
      </c>
      <c r="AF344" s="17">
        <v>0.28776070489373701</v>
      </c>
      <c r="AG344" s="17"/>
      <c r="AH344" s="17">
        <v>0.29153558041413802</v>
      </c>
      <c r="AI344" s="17">
        <v>0.22566539922112899</v>
      </c>
      <c r="AJ344" s="17"/>
      <c r="AK344" s="17">
        <v>0.14990614517867001</v>
      </c>
      <c r="AL344" s="17">
        <v>0.42804029056112503</v>
      </c>
      <c r="AM344" s="17">
        <v>0.27333524072085502</v>
      </c>
      <c r="AN344" s="17">
        <v>0.261337075857622</v>
      </c>
      <c r="AO344" s="17">
        <v>0.26464834808193199</v>
      </c>
      <c r="AP344" s="17"/>
      <c r="AQ344" s="17">
        <v>0.15414479788015401</v>
      </c>
      <c r="AR344" s="17">
        <v>0.33770394415657501</v>
      </c>
      <c r="AS344" s="17"/>
      <c r="AT344" s="17">
        <v>0.203657923303001</v>
      </c>
      <c r="AU344" s="17">
        <v>0.34327849780050401</v>
      </c>
      <c r="AV344" s="17"/>
      <c r="AW344" s="17">
        <v>0.30914853180556001</v>
      </c>
      <c r="AX344" s="17">
        <v>0.40988792934958901</v>
      </c>
      <c r="AY344" s="17">
        <v>0.22578660279927401</v>
      </c>
      <c r="AZ344" s="17">
        <v>0.113791102632503</v>
      </c>
      <c r="BA344" s="17">
        <v>0.36697912890169598</v>
      </c>
      <c r="BB344" s="17"/>
      <c r="BC344" s="17">
        <v>0.41908386897730199</v>
      </c>
      <c r="BD344" s="17"/>
      <c r="BE344" s="17">
        <v>0.46101547603153997</v>
      </c>
      <c r="BF344" s="17">
        <v>0.189946697248084</v>
      </c>
      <c r="BG344" s="17">
        <v>0.17468306101484901</v>
      </c>
      <c r="BH344" s="17">
        <v>0.38607523604227001</v>
      </c>
      <c r="BI344" s="17"/>
      <c r="BJ344" s="17">
        <v>0.30482364594153899</v>
      </c>
      <c r="BK344" s="17"/>
      <c r="BL344" s="17">
        <v>0.27457482176516401</v>
      </c>
      <c r="BM344" s="17"/>
      <c r="BN344" s="17">
        <v>0.34802116421385398</v>
      </c>
      <c r="BO344" s="17"/>
      <c r="BP344" s="17">
        <v>0.30996327506099702</v>
      </c>
      <c r="BQ344" s="17">
        <v>0.26093585161935701</v>
      </c>
    </row>
    <row r="345" spans="2:69" x14ac:dyDescent="0.35">
      <c r="B345" t="s">
        <v>139</v>
      </c>
      <c r="C345" s="17">
        <v>0.35457647554420901</v>
      </c>
      <c r="D345" s="17">
        <v>0.34404681000232001</v>
      </c>
      <c r="E345" s="17">
        <v>0.36316575064805201</v>
      </c>
      <c r="F345" s="17"/>
      <c r="G345" s="17">
        <v>0.45286468129785101</v>
      </c>
      <c r="H345" s="17">
        <v>0.28175414950341998</v>
      </c>
      <c r="I345" s="17">
        <v>0.31905374692869298</v>
      </c>
      <c r="J345" s="17">
        <v>0.38834220741571501</v>
      </c>
      <c r="K345" s="17">
        <v>0.31161534994272599</v>
      </c>
      <c r="L345" s="17"/>
      <c r="M345" s="17">
        <v>0.35924143053392399</v>
      </c>
      <c r="N345" s="17">
        <v>0.40711855166454802</v>
      </c>
      <c r="O345" s="17">
        <v>0.24226513382102899</v>
      </c>
      <c r="P345" s="17">
        <v>0.29227982908696098</v>
      </c>
      <c r="Q345" s="17">
        <v>0.40099742910344099</v>
      </c>
      <c r="R345" s="17"/>
      <c r="S345" s="17">
        <v>0.338668780208083</v>
      </c>
      <c r="T345" s="17">
        <v>0.37125830124333298</v>
      </c>
      <c r="U345" s="17">
        <v>0.360358930075935</v>
      </c>
      <c r="V345" s="17">
        <v>0.40647178339159001</v>
      </c>
      <c r="W345" s="17"/>
      <c r="X345" s="17">
        <v>0.36845757635608101</v>
      </c>
      <c r="Y345" s="17">
        <v>0.38404545184435501</v>
      </c>
      <c r="Z345" s="17">
        <v>0.23115170817751601</v>
      </c>
      <c r="AA345" s="17"/>
      <c r="AB345" s="17">
        <v>0.35864922114374298</v>
      </c>
      <c r="AC345" s="17">
        <v>0.34704855224605102</v>
      </c>
      <c r="AD345" s="17"/>
      <c r="AE345" s="17">
        <v>0.35364546526396401</v>
      </c>
      <c r="AF345" s="17">
        <v>0.35474798443829803</v>
      </c>
      <c r="AG345" s="17"/>
      <c r="AH345" s="17">
        <v>0.37889471532272401</v>
      </c>
      <c r="AI345" s="17">
        <v>0.317344924662533</v>
      </c>
      <c r="AJ345" s="17"/>
      <c r="AK345" s="17">
        <v>0.432794751108943</v>
      </c>
      <c r="AL345" s="17">
        <v>0.32895155863026299</v>
      </c>
      <c r="AM345" s="17">
        <v>0.31906485977261101</v>
      </c>
      <c r="AN345" s="17">
        <v>0.41055682757454898</v>
      </c>
      <c r="AO345" s="17">
        <v>0.364159062229366</v>
      </c>
      <c r="AP345" s="17"/>
      <c r="AQ345" s="17">
        <v>0.49987176477610701</v>
      </c>
      <c r="AR345" s="17">
        <v>0.31385833350161402</v>
      </c>
      <c r="AS345" s="17"/>
      <c r="AT345" s="17">
        <v>0.51457935095764296</v>
      </c>
      <c r="AU345" s="17">
        <v>0.29211572279957398</v>
      </c>
      <c r="AV345" s="17"/>
      <c r="AW345" s="17">
        <v>0.35060494547660398</v>
      </c>
      <c r="AX345" s="17">
        <v>0.30154724285430701</v>
      </c>
      <c r="AY345" s="17">
        <v>0.40532562155955099</v>
      </c>
      <c r="AZ345" s="17">
        <v>0.46664394770876599</v>
      </c>
      <c r="BA345" s="17">
        <v>0.33597189829087198</v>
      </c>
      <c r="BB345" s="17"/>
      <c r="BC345" s="17">
        <v>0.27446503169532099</v>
      </c>
      <c r="BD345" s="17"/>
      <c r="BE345" s="17">
        <v>0.24268328795347199</v>
      </c>
      <c r="BF345" s="17">
        <v>0.35385856771818203</v>
      </c>
      <c r="BG345" s="17">
        <v>0.52937402006891898</v>
      </c>
      <c r="BH345" s="17">
        <v>0.35767534218911301</v>
      </c>
      <c r="BI345" s="17"/>
      <c r="BJ345" s="17">
        <v>0.34162208529233301</v>
      </c>
      <c r="BK345" s="17"/>
      <c r="BL345" s="17">
        <v>0.37430418619211597</v>
      </c>
      <c r="BM345" s="17"/>
      <c r="BN345" s="17">
        <v>0.41524319207636201</v>
      </c>
      <c r="BO345" s="17"/>
      <c r="BP345" s="17">
        <v>0.30735050703519301</v>
      </c>
      <c r="BQ345" s="17">
        <v>0.53644304576191104</v>
      </c>
    </row>
    <row r="346" spans="2:69" x14ac:dyDescent="0.35">
      <c r="B346" t="s">
        <v>140</v>
      </c>
      <c r="C346" s="17">
        <v>0.118404947508603</v>
      </c>
      <c r="D346" s="17">
        <v>0.17138871116034499</v>
      </c>
      <c r="E346" s="17">
        <v>7.5184949662387604E-2</v>
      </c>
      <c r="F346" s="17"/>
      <c r="G346" s="17">
        <v>0.12621637863319499</v>
      </c>
      <c r="H346" s="17">
        <v>0.214938233933335</v>
      </c>
      <c r="I346" s="17">
        <v>0.100876292805226</v>
      </c>
      <c r="J346" s="17">
        <v>3.2669276289500698E-2</v>
      </c>
      <c r="K346" s="17">
        <v>3.1505804476244202E-2</v>
      </c>
      <c r="L346" s="17"/>
      <c r="M346" s="17">
        <v>8.8903334037174001E-2</v>
      </c>
      <c r="N346" s="17">
        <v>7.6429661744568306E-2</v>
      </c>
      <c r="O346" s="17">
        <v>0.155717577399657</v>
      </c>
      <c r="P346" s="17">
        <v>0.11182421175603099</v>
      </c>
      <c r="Q346" s="17">
        <v>0.21000126819211401</v>
      </c>
      <c r="R346" s="17"/>
      <c r="S346" s="17">
        <v>7.8114711072683904E-2</v>
      </c>
      <c r="T346" s="17">
        <v>3.0942422095531601E-2</v>
      </c>
      <c r="U346" s="17">
        <v>0.22151139526393701</v>
      </c>
      <c r="V346" s="17">
        <v>0.18569290148057899</v>
      </c>
      <c r="W346" s="17"/>
      <c r="X346" s="17">
        <v>0.102867187062053</v>
      </c>
      <c r="Y346" s="17">
        <v>8.8418548200099395E-2</v>
      </c>
      <c r="Z346" s="17">
        <v>0.25296067630429497</v>
      </c>
      <c r="AA346" s="17"/>
      <c r="AB346" s="17">
        <v>0.10724775105787999</v>
      </c>
      <c r="AC346" s="17">
        <v>0.13902752681066299</v>
      </c>
      <c r="AD346" s="17"/>
      <c r="AE346" s="17">
        <v>0.117816124391876</v>
      </c>
      <c r="AF346" s="17">
        <v>0.11851341935226201</v>
      </c>
      <c r="AG346" s="17"/>
      <c r="AH346" s="17">
        <v>9.8587023953355904E-2</v>
      </c>
      <c r="AI346" s="17">
        <v>0.22147935155599199</v>
      </c>
      <c r="AJ346" s="17"/>
      <c r="AK346" s="17">
        <v>0.17158679359731199</v>
      </c>
      <c r="AL346" s="17">
        <v>7.2354414281940893E-2</v>
      </c>
      <c r="AM346" s="17">
        <v>0.13872882580595799</v>
      </c>
      <c r="AN346" s="17">
        <v>0.120219490959009</v>
      </c>
      <c r="AO346" s="17">
        <v>9.48155285643517E-2</v>
      </c>
      <c r="AP346" s="17"/>
      <c r="AQ346" s="17">
        <v>0.16165673128513</v>
      </c>
      <c r="AR346" s="17">
        <v>0.106283891934685</v>
      </c>
      <c r="AS346" s="17"/>
      <c r="AT346" s="17">
        <v>0.12979405802805</v>
      </c>
      <c r="AU346" s="17">
        <v>0.101102046214133</v>
      </c>
      <c r="AV346" s="17"/>
      <c r="AW346" s="17">
        <v>0.10700741100952101</v>
      </c>
      <c r="AX346" s="17">
        <v>2.8433466674445601E-2</v>
      </c>
      <c r="AY346" s="17">
        <v>0.27025153578708899</v>
      </c>
      <c r="AZ346" s="17">
        <v>6.5467772944526395E-2</v>
      </c>
      <c r="BA346" s="17">
        <v>0.152385740007145</v>
      </c>
      <c r="BB346" s="17"/>
      <c r="BC346" s="17">
        <v>0.13338610696407199</v>
      </c>
      <c r="BD346" s="17"/>
      <c r="BE346" s="17">
        <v>2.2495124417071601E-2</v>
      </c>
      <c r="BF346" s="17">
        <v>0.41377605670244899</v>
      </c>
      <c r="BG346" s="17">
        <v>4.7641238216352598E-2</v>
      </c>
      <c r="BH346" s="17">
        <v>0.151494555150713</v>
      </c>
      <c r="BI346" s="17"/>
      <c r="BJ346" s="17">
        <v>0.11062686111129499</v>
      </c>
      <c r="BK346" s="17"/>
      <c r="BL346" s="17">
        <v>0.103712264792933</v>
      </c>
      <c r="BM346" s="17"/>
      <c r="BN346" s="17">
        <v>0.10244826448524399</v>
      </c>
      <c r="BO346" s="17"/>
      <c r="BP346" s="17">
        <v>0.12585347436007699</v>
      </c>
      <c r="BQ346" s="17">
        <v>9.1195237451401401E-2</v>
      </c>
    </row>
    <row r="347" spans="2:69" x14ac:dyDescent="0.35">
      <c r="B347" t="s">
        <v>141</v>
      </c>
      <c r="C347" s="17">
        <v>0.124177669783345</v>
      </c>
      <c r="D347" s="17">
        <v>8.6803041561071895E-2</v>
      </c>
      <c r="E347" s="17">
        <v>0.15466495947244999</v>
      </c>
      <c r="F347" s="17"/>
      <c r="G347" s="17">
        <v>9.5122980196557905E-2</v>
      </c>
      <c r="H347" s="17">
        <v>0.145588325505139</v>
      </c>
      <c r="I347" s="17">
        <v>0.142228643362972</v>
      </c>
      <c r="J347" s="17">
        <v>8.84035650151168E-2</v>
      </c>
      <c r="K347" s="17">
        <v>0.15364875613953599</v>
      </c>
      <c r="L347" s="17"/>
      <c r="M347" s="17">
        <v>9.2801608523649798E-2</v>
      </c>
      <c r="N347" s="17">
        <v>0.13188260794964801</v>
      </c>
      <c r="O347" s="17">
        <v>8.0256926491474506E-2</v>
      </c>
      <c r="P347" s="17">
        <v>0.131392334122025</v>
      </c>
      <c r="Q347" s="17">
        <v>0.166048988439809</v>
      </c>
      <c r="R347" s="17"/>
      <c r="S347" s="17">
        <v>0.138773804144396</v>
      </c>
      <c r="T347" s="17">
        <v>0.16216388466033799</v>
      </c>
      <c r="U347" s="17">
        <v>8.4179871243021398E-2</v>
      </c>
      <c r="V347" s="17">
        <v>0.1105313874778</v>
      </c>
      <c r="W347" s="17"/>
      <c r="X347" s="17">
        <v>0.11547435426059401</v>
      </c>
      <c r="Y347" s="17">
        <v>0.16710053987079701</v>
      </c>
      <c r="Z347" s="17">
        <v>0.12788772681938701</v>
      </c>
      <c r="AA347" s="17"/>
      <c r="AB347" s="17">
        <v>0.12546867587080299</v>
      </c>
      <c r="AC347" s="17">
        <v>0.121791418404189</v>
      </c>
      <c r="AD347" s="17"/>
      <c r="AE347" s="17">
        <v>3.9418740961290798E-2</v>
      </c>
      <c r="AF347" s="17">
        <v>0.139791793982534</v>
      </c>
      <c r="AG347" s="17"/>
      <c r="AH347" s="17">
        <v>0.116480347927399</v>
      </c>
      <c r="AI347" s="17">
        <v>0.18995418861078001</v>
      </c>
      <c r="AJ347" s="17"/>
      <c r="AK347" s="17">
        <v>5.4263356355607702E-2</v>
      </c>
      <c r="AL347" s="17">
        <v>0.11854848666866399</v>
      </c>
      <c r="AM347" s="17">
        <v>0.15991006207741701</v>
      </c>
      <c r="AN347" s="17">
        <v>5.55616258280308E-2</v>
      </c>
      <c r="AO347" s="17">
        <v>0.234904454566568</v>
      </c>
      <c r="AP347" s="17"/>
      <c r="AQ347" s="17">
        <v>9.1743638568757196E-2</v>
      </c>
      <c r="AR347" s="17">
        <v>0.13326711443768399</v>
      </c>
      <c r="AS347" s="17"/>
      <c r="AT347" s="17">
        <v>7.0296494103393295E-2</v>
      </c>
      <c r="AU347" s="17">
        <v>0.14952582286167099</v>
      </c>
      <c r="AV347" s="17"/>
      <c r="AW347" s="17">
        <v>0.17352687002855</v>
      </c>
      <c r="AX347" s="17">
        <v>0.11382253028997</v>
      </c>
      <c r="AY347" s="17">
        <v>5.7067105707066197E-2</v>
      </c>
      <c r="AZ347" s="17">
        <v>0.20571660927141999</v>
      </c>
      <c r="BA347" s="17">
        <v>0.10880593065439501</v>
      </c>
      <c r="BB347" s="17"/>
      <c r="BC347" s="17">
        <v>4.8279550554945198E-2</v>
      </c>
      <c r="BD347" s="17"/>
      <c r="BE347" s="17">
        <v>0.12661899108201499</v>
      </c>
      <c r="BF347" s="17">
        <v>4.2418678331285001E-2</v>
      </c>
      <c r="BG347" s="17">
        <v>0.15671215040792499</v>
      </c>
      <c r="BH347" s="17">
        <v>2.8078958025075099E-2</v>
      </c>
      <c r="BI347" s="17"/>
      <c r="BJ347" s="17">
        <v>0.12994171192974899</v>
      </c>
      <c r="BK347" s="17"/>
      <c r="BL347" s="17">
        <v>0.157334476230891</v>
      </c>
      <c r="BM347" s="17"/>
      <c r="BN347" s="17">
        <v>5.0247003536251403E-2</v>
      </c>
      <c r="BO347" s="17"/>
      <c r="BP347" s="17">
        <v>0.13791707950366999</v>
      </c>
      <c r="BQ347" s="17">
        <v>6.56214415947418E-2</v>
      </c>
    </row>
    <row r="348" spans="2:69" x14ac:dyDescent="0.35"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</row>
    <row r="349" spans="2:69" x14ac:dyDescent="0.35">
      <c r="B349" s="6" t="s">
        <v>178</v>
      </c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</row>
    <row r="350" spans="2:69" x14ac:dyDescent="0.35">
      <c r="B350" s="24" t="s">
        <v>143</v>
      </c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</row>
    <row r="351" spans="2:69" x14ac:dyDescent="0.35">
      <c r="B351" t="s">
        <v>137</v>
      </c>
      <c r="C351" s="17">
        <v>0.151481308947295</v>
      </c>
      <c r="D351" s="17">
        <v>0.12145640616308399</v>
      </c>
      <c r="E351" s="17">
        <v>0.17597326920508</v>
      </c>
      <c r="F351" s="17"/>
      <c r="G351" s="17">
        <v>9.0090343967921205E-2</v>
      </c>
      <c r="H351" s="17">
        <v>0.187189105378332</v>
      </c>
      <c r="I351" s="17">
        <v>0.16078279006156901</v>
      </c>
      <c r="J351" s="17">
        <v>0.169879315643956</v>
      </c>
      <c r="K351" s="17">
        <v>0.17548442879000001</v>
      </c>
      <c r="L351" s="17"/>
      <c r="M351" s="17">
        <v>0.109566764065155</v>
      </c>
      <c r="N351" s="17">
        <v>0.104334497668943</v>
      </c>
      <c r="O351" s="17">
        <v>0.26858952836587402</v>
      </c>
      <c r="P351" s="17">
        <v>0.223095313474858</v>
      </c>
      <c r="Q351" s="17">
        <v>0.104859121994638</v>
      </c>
      <c r="R351" s="17"/>
      <c r="S351" s="17">
        <v>0.26137425956418098</v>
      </c>
      <c r="T351" s="17">
        <v>0.110633953344295</v>
      </c>
      <c r="U351" s="17">
        <v>0.185566393044825</v>
      </c>
      <c r="V351" s="17">
        <v>4.6653302596983401E-2</v>
      </c>
      <c r="W351" s="17"/>
      <c r="X351" s="17">
        <v>0.166720243177477</v>
      </c>
      <c r="Y351" s="17">
        <v>0.108731318482386</v>
      </c>
      <c r="Z351" s="17">
        <v>0.106100916141789</v>
      </c>
      <c r="AA351" s="17"/>
      <c r="AB351" s="17">
        <v>0.187290494868327</v>
      </c>
      <c r="AC351" s="17">
        <v>8.5292837707200198E-2</v>
      </c>
      <c r="AD351" s="17"/>
      <c r="AE351" s="17">
        <v>0.21317566496920201</v>
      </c>
      <c r="AF351" s="17">
        <v>0.14011609526771401</v>
      </c>
      <c r="AG351" s="17"/>
      <c r="AH351" s="17">
        <v>0.16616427130185599</v>
      </c>
      <c r="AI351" s="17">
        <v>8.7259198619411199E-2</v>
      </c>
      <c r="AJ351" s="17"/>
      <c r="AK351" s="17">
        <v>0.248036320727125</v>
      </c>
      <c r="AL351" s="17">
        <v>0.14547714968688599</v>
      </c>
      <c r="AM351" s="17">
        <v>0.121525885290242</v>
      </c>
      <c r="AN351" s="17">
        <v>0.22494404684545299</v>
      </c>
      <c r="AO351" s="17">
        <v>0</v>
      </c>
      <c r="AP351" s="17"/>
      <c r="AQ351" s="17">
        <v>0.101691292245513</v>
      </c>
      <c r="AR351" s="17">
        <v>0.165434665474433</v>
      </c>
      <c r="AS351" s="17"/>
      <c r="AT351" s="17">
        <v>8.7122483009041102E-2</v>
      </c>
      <c r="AU351" s="17">
        <v>0.18019774461020299</v>
      </c>
      <c r="AV351" s="17"/>
      <c r="AW351" s="17">
        <v>0.13549487316493899</v>
      </c>
      <c r="AX351" s="17">
        <v>0.202480904679292</v>
      </c>
      <c r="AY351" s="17">
        <v>7.5155896274416906E-2</v>
      </c>
      <c r="AZ351" s="17">
        <v>0.189134258657535</v>
      </c>
      <c r="BA351" s="17">
        <v>7.4562083329961198E-2</v>
      </c>
      <c r="BB351" s="17"/>
      <c r="BC351" s="17">
        <v>0.21890899450357701</v>
      </c>
      <c r="BD351" s="17"/>
      <c r="BE351" s="17">
        <v>0.23592654975500499</v>
      </c>
      <c r="BF351" s="17">
        <v>0</v>
      </c>
      <c r="BG351" s="17">
        <v>0.123309060758428</v>
      </c>
      <c r="BH351" s="17">
        <v>0.12411010649290299</v>
      </c>
      <c r="BI351" s="17"/>
      <c r="BJ351" s="17">
        <v>0.160908123680196</v>
      </c>
      <c r="BK351" s="17"/>
      <c r="BL351" s="17">
        <v>0.122861590106512</v>
      </c>
      <c r="BM351" s="17"/>
      <c r="BN351" s="17">
        <v>0.131620410195191</v>
      </c>
      <c r="BO351" s="17"/>
      <c r="BP351" s="17">
        <v>0.166002310535805</v>
      </c>
      <c r="BQ351" s="17">
        <v>9.1390868092534702E-2</v>
      </c>
    </row>
    <row r="352" spans="2:69" x14ac:dyDescent="0.35">
      <c r="B352" t="s">
        <v>138</v>
      </c>
      <c r="C352" s="17">
        <v>0.349362816035723</v>
      </c>
      <c r="D352" s="17">
        <v>0.32277561385181103</v>
      </c>
      <c r="E352" s="17">
        <v>0.37105056982910201</v>
      </c>
      <c r="F352" s="17"/>
      <c r="G352" s="17">
        <v>0.314326552571706</v>
      </c>
      <c r="H352" s="17">
        <v>0.27982122435083601</v>
      </c>
      <c r="I352" s="17">
        <v>0.34566101532858301</v>
      </c>
      <c r="J352" s="17">
        <v>0.39564845206809901</v>
      </c>
      <c r="K352" s="17">
        <v>0.52300792451502398</v>
      </c>
      <c r="L352" s="17"/>
      <c r="M352" s="17">
        <v>0.40847038539125202</v>
      </c>
      <c r="N352" s="17">
        <v>0.376223418135188</v>
      </c>
      <c r="O352" s="17">
        <v>0.287794180112663</v>
      </c>
      <c r="P352" s="17">
        <v>0.35458292101408501</v>
      </c>
      <c r="Q352" s="17">
        <v>0.29904044033017402</v>
      </c>
      <c r="R352" s="17"/>
      <c r="S352" s="17">
        <v>0.349605923747833</v>
      </c>
      <c r="T352" s="17">
        <v>0.437788008188089</v>
      </c>
      <c r="U352" s="17">
        <v>0.20802233527239999</v>
      </c>
      <c r="V352" s="17">
        <v>0.30324508905303899</v>
      </c>
      <c r="W352" s="17"/>
      <c r="X352" s="17">
        <v>0.31571206843496102</v>
      </c>
      <c r="Y352" s="17">
        <v>0.42576896298389899</v>
      </c>
      <c r="Z352" s="17">
        <v>0.47116488068825801</v>
      </c>
      <c r="AA352" s="17"/>
      <c r="AB352" s="17">
        <v>0.34257317709148899</v>
      </c>
      <c r="AC352" s="17">
        <v>0.36191255182089599</v>
      </c>
      <c r="AD352" s="17"/>
      <c r="AE352" s="17">
        <v>0.31610652752492802</v>
      </c>
      <c r="AF352" s="17">
        <v>0.35548922450298698</v>
      </c>
      <c r="AG352" s="17"/>
      <c r="AH352" s="17">
        <v>0.33469681051942102</v>
      </c>
      <c r="AI352" s="17">
        <v>0.34273910280609798</v>
      </c>
      <c r="AJ352" s="17"/>
      <c r="AK352" s="17">
        <v>0.22116682089228101</v>
      </c>
      <c r="AL352" s="17">
        <v>0.400449379819033</v>
      </c>
      <c r="AM352" s="17">
        <v>0.33017648779682901</v>
      </c>
      <c r="AN352" s="17">
        <v>0.27409004537144499</v>
      </c>
      <c r="AO352" s="17">
        <v>0.61792467686645902</v>
      </c>
      <c r="AP352" s="17"/>
      <c r="AQ352" s="17">
        <v>0.200136150247092</v>
      </c>
      <c r="AR352" s="17">
        <v>0.39118270301379499</v>
      </c>
      <c r="AS352" s="17"/>
      <c r="AT352" s="17">
        <v>0.283152049185037</v>
      </c>
      <c r="AU352" s="17">
        <v>0.386074583419245</v>
      </c>
      <c r="AV352" s="17"/>
      <c r="AW352" s="17">
        <v>0.31495953850839498</v>
      </c>
      <c r="AX352" s="17">
        <v>0.48629633453780802</v>
      </c>
      <c r="AY352" s="17">
        <v>0.176976314702567</v>
      </c>
      <c r="AZ352" s="17">
        <v>0.307618506729959</v>
      </c>
      <c r="BA352" s="17">
        <v>0.32631288279250498</v>
      </c>
      <c r="BB352" s="17"/>
      <c r="BC352" s="17">
        <v>0.37483600587009203</v>
      </c>
      <c r="BD352" s="17"/>
      <c r="BE352" s="17">
        <v>0.51838881171273898</v>
      </c>
      <c r="BF352" s="17">
        <v>0.159998456749438</v>
      </c>
      <c r="BG352" s="17">
        <v>0.33434355622131301</v>
      </c>
      <c r="BH352" s="17">
        <v>0.40479478305725702</v>
      </c>
      <c r="BI352" s="17"/>
      <c r="BJ352" s="17">
        <v>0.35511003010993603</v>
      </c>
      <c r="BK352" s="17"/>
      <c r="BL352" s="17">
        <v>0.34519397635319998</v>
      </c>
      <c r="BM352" s="17"/>
      <c r="BN352" s="17">
        <v>0.386573933603992</v>
      </c>
      <c r="BO352" s="17"/>
      <c r="BP352" s="17">
        <v>0.35707263205331302</v>
      </c>
      <c r="BQ352" s="17">
        <v>0.34133428292001999</v>
      </c>
    </row>
    <row r="353" spans="2:69" x14ac:dyDescent="0.35">
      <c r="B353" t="s">
        <v>139</v>
      </c>
      <c r="C353" s="17">
        <v>0.26987856914922298</v>
      </c>
      <c r="D353" s="17">
        <v>0.27405365505878099</v>
      </c>
      <c r="E353" s="17">
        <v>0.26647286159690597</v>
      </c>
      <c r="F353" s="17"/>
      <c r="G353" s="17">
        <v>0.37578316395677602</v>
      </c>
      <c r="H353" s="17">
        <v>0.187807880783111</v>
      </c>
      <c r="I353" s="17">
        <v>0.250451258441651</v>
      </c>
      <c r="J353" s="17">
        <v>0.34606866727282798</v>
      </c>
      <c r="K353" s="17">
        <v>0.15226123186149401</v>
      </c>
      <c r="L353" s="17"/>
      <c r="M353" s="17">
        <v>0.30762443783285898</v>
      </c>
      <c r="N353" s="17">
        <v>0.31686830611092398</v>
      </c>
      <c r="O353" s="17">
        <v>0.23547144536609099</v>
      </c>
      <c r="P353" s="17">
        <v>0.213835772886979</v>
      </c>
      <c r="Q353" s="17">
        <v>0.21974364407031999</v>
      </c>
      <c r="R353" s="17"/>
      <c r="S353" s="17">
        <v>0.21229872609341999</v>
      </c>
      <c r="T353" s="17">
        <v>0.24928265237396</v>
      </c>
      <c r="U353" s="17">
        <v>0.30017977402889001</v>
      </c>
      <c r="V353" s="17">
        <v>0.33735294418021899</v>
      </c>
      <c r="W353" s="17"/>
      <c r="X353" s="17">
        <v>0.311219052227796</v>
      </c>
      <c r="Y353" s="17">
        <v>0.13473481745844401</v>
      </c>
      <c r="Z353" s="17">
        <v>0.169773526865658</v>
      </c>
      <c r="AA353" s="17"/>
      <c r="AB353" s="17">
        <v>0.25017695081757102</v>
      </c>
      <c r="AC353" s="17">
        <v>0.30629436483928801</v>
      </c>
      <c r="AD353" s="17"/>
      <c r="AE353" s="17">
        <v>0.31906232715653599</v>
      </c>
      <c r="AF353" s="17">
        <v>0.26081803338288101</v>
      </c>
      <c r="AG353" s="17"/>
      <c r="AH353" s="17">
        <v>0.27955268716533199</v>
      </c>
      <c r="AI353" s="17">
        <v>0.235469274701084</v>
      </c>
      <c r="AJ353" s="17"/>
      <c r="AK353" s="17">
        <v>0.33533516230410598</v>
      </c>
      <c r="AL353" s="17">
        <v>0.23910956578685399</v>
      </c>
      <c r="AM353" s="17">
        <v>0.23470466242294</v>
      </c>
      <c r="AN353" s="17">
        <v>0.36869619351954902</v>
      </c>
      <c r="AO353" s="17">
        <v>0.24300194239120201</v>
      </c>
      <c r="AP353" s="17"/>
      <c r="AQ353" s="17">
        <v>0.44477218765350801</v>
      </c>
      <c r="AR353" s="17">
        <v>0.22086567108316801</v>
      </c>
      <c r="AS353" s="17"/>
      <c r="AT353" s="17">
        <v>0.43263135770814198</v>
      </c>
      <c r="AU353" s="17">
        <v>0.201572516743388</v>
      </c>
      <c r="AV353" s="17"/>
      <c r="AW353" s="17">
        <v>0.18244149945141599</v>
      </c>
      <c r="AX353" s="17">
        <v>0.20716559996836501</v>
      </c>
      <c r="AY353" s="17">
        <v>0.40430322961100101</v>
      </c>
      <c r="AZ353" s="17">
        <v>0.298040182541155</v>
      </c>
      <c r="BA353" s="17">
        <v>0.37379066536188499</v>
      </c>
      <c r="BB353" s="17"/>
      <c r="BC353" s="17">
        <v>0.20609514352361899</v>
      </c>
      <c r="BD353" s="17"/>
      <c r="BE353" s="17">
        <v>0.152031327326379</v>
      </c>
      <c r="BF353" s="17">
        <v>0.44091165472377197</v>
      </c>
      <c r="BG353" s="17">
        <v>0.346644213864235</v>
      </c>
      <c r="BH353" s="17">
        <v>0.29385359852840898</v>
      </c>
      <c r="BI353" s="17"/>
      <c r="BJ353" s="17">
        <v>0.26572392037063802</v>
      </c>
      <c r="BK353" s="17"/>
      <c r="BL353" s="17">
        <v>0.28366374656566601</v>
      </c>
      <c r="BM353" s="17"/>
      <c r="BN353" s="17">
        <v>0.27912610573602298</v>
      </c>
      <c r="BO353" s="17"/>
      <c r="BP353" s="17">
        <v>0.245885068287932</v>
      </c>
      <c r="BQ353" s="17">
        <v>0.39159272940527601</v>
      </c>
    </row>
    <row r="354" spans="2:69" x14ac:dyDescent="0.35">
      <c r="B354" t="s">
        <v>140</v>
      </c>
      <c r="C354" s="17">
        <v>0.13111370711891199</v>
      </c>
      <c r="D354" s="17">
        <v>0.18808663058542399</v>
      </c>
      <c r="E354" s="17">
        <v>8.4639665642730899E-2</v>
      </c>
      <c r="F354" s="17"/>
      <c r="G354" s="17">
        <v>0.11330573765452399</v>
      </c>
      <c r="H354" s="17">
        <v>0.214938233933335</v>
      </c>
      <c r="I354" s="17">
        <v>0.12715638029667101</v>
      </c>
      <c r="J354" s="17">
        <v>3.2669276289500698E-2</v>
      </c>
      <c r="K354" s="17">
        <v>0.117740610357238</v>
      </c>
      <c r="L354" s="17"/>
      <c r="M354" s="17">
        <v>8.15368041870842E-2</v>
      </c>
      <c r="N354" s="17">
        <v>0.101007334963505</v>
      </c>
      <c r="O354" s="17">
        <v>0.155717577399657</v>
      </c>
      <c r="P354" s="17">
        <v>0.11182421175603099</v>
      </c>
      <c r="Q354" s="17">
        <v>0.23424833984257801</v>
      </c>
      <c r="R354" s="17"/>
      <c r="S354" s="17">
        <v>0.112471139280739</v>
      </c>
      <c r="T354" s="17">
        <v>4.6095897011176099E-2</v>
      </c>
      <c r="U354" s="17">
        <v>0.22205162641086401</v>
      </c>
      <c r="V354" s="17">
        <v>0.20221727669195799</v>
      </c>
      <c r="W354" s="17"/>
      <c r="X354" s="17">
        <v>0.105750794530013</v>
      </c>
      <c r="Y354" s="17">
        <v>0.163664361204475</v>
      </c>
      <c r="Z354" s="17">
        <v>0.25296067630429497</v>
      </c>
      <c r="AA354" s="17"/>
      <c r="AB354" s="17">
        <v>0.12747181750218001</v>
      </c>
      <c r="AC354" s="17">
        <v>0.13784525099394401</v>
      </c>
      <c r="AD354" s="17"/>
      <c r="AE354" s="17">
        <v>0.112236739388043</v>
      </c>
      <c r="AF354" s="17">
        <v>0.13459118521768099</v>
      </c>
      <c r="AG354" s="17"/>
      <c r="AH354" s="17">
        <v>0.117577721754048</v>
      </c>
      <c r="AI354" s="17">
        <v>0.23731712088679699</v>
      </c>
      <c r="AJ354" s="17"/>
      <c r="AK354" s="17">
        <v>0.141198339720881</v>
      </c>
      <c r="AL354" s="17">
        <v>0.13223646238565401</v>
      </c>
      <c r="AM354" s="17">
        <v>0.15598992010961801</v>
      </c>
      <c r="AN354" s="17">
        <v>7.6708088435522695E-2</v>
      </c>
      <c r="AO354" s="17">
        <v>9.48155285643517E-2</v>
      </c>
      <c r="AP354" s="17"/>
      <c r="AQ354" s="17">
        <v>0.16165673128513</v>
      </c>
      <c r="AR354" s="17">
        <v>0.12255420596106199</v>
      </c>
      <c r="AS354" s="17"/>
      <c r="AT354" s="17">
        <v>0.12679761599438599</v>
      </c>
      <c r="AU354" s="17">
        <v>0.121266939273597</v>
      </c>
      <c r="AV354" s="17"/>
      <c r="AW354" s="17">
        <v>0.19357721884670001</v>
      </c>
      <c r="AX354" s="17">
        <v>1.7653807409304299E-2</v>
      </c>
      <c r="AY354" s="17">
        <v>0.28649745370495</v>
      </c>
      <c r="AZ354" s="17">
        <v>0.13175664023374201</v>
      </c>
      <c r="BA354" s="17">
        <v>0.116528437861253</v>
      </c>
      <c r="BB354" s="17"/>
      <c r="BC354" s="17">
        <v>0.141003969138984</v>
      </c>
      <c r="BD354" s="17"/>
      <c r="BE354" s="17">
        <v>9.44435254907189E-3</v>
      </c>
      <c r="BF354" s="17">
        <v>0.35667121019550502</v>
      </c>
      <c r="BG354" s="17">
        <v>0.141936826946888</v>
      </c>
      <c r="BH354" s="17">
        <v>0.13167037813796301</v>
      </c>
      <c r="BI354" s="17"/>
      <c r="BJ354" s="17">
        <v>0.11742453676093299</v>
      </c>
      <c r="BK354" s="17"/>
      <c r="BL354" s="17">
        <v>0.104573180225993</v>
      </c>
      <c r="BM354" s="17"/>
      <c r="BN354" s="17">
        <v>0.15243254692854299</v>
      </c>
      <c r="BO354" s="17"/>
      <c r="BP354" s="17">
        <v>0.124729759173325</v>
      </c>
      <c r="BQ354" s="17">
        <v>0.110060677987428</v>
      </c>
    </row>
    <row r="355" spans="2:69" x14ac:dyDescent="0.35">
      <c r="B355" t="s">
        <v>141</v>
      </c>
      <c r="C355" s="17">
        <v>9.8163598748847905E-2</v>
      </c>
      <c r="D355" s="17">
        <v>9.3627694340899195E-2</v>
      </c>
      <c r="E355" s="17">
        <v>0.101863633726181</v>
      </c>
      <c r="F355" s="17"/>
      <c r="G355" s="17">
        <v>0.106494201849072</v>
      </c>
      <c r="H355" s="17">
        <v>0.13024355555438599</v>
      </c>
      <c r="I355" s="17">
        <v>0.115948555871527</v>
      </c>
      <c r="J355" s="17">
        <v>5.5734288725615998E-2</v>
      </c>
      <c r="K355" s="17">
        <v>3.1505804476244202E-2</v>
      </c>
      <c r="L355" s="17"/>
      <c r="M355" s="17">
        <v>9.2801608523649798E-2</v>
      </c>
      <c r="N355" s="17">
        <v>0.10156644312144</v>
      </c>
      <c r="O355" s="17">
        <v>5.2427268755714997E-2</v>
      </c>
      <c r="P355" s="17">
        <v>9.6661780868046304E-2</v>
      </c>
      <c r="Q355" s="17">
        <v>0.14210845376229</v>
      </c>
      <c r="R355" s="17"/>
      <c r="S355" s="17">
        <v>6.4249951313827103E-2</v>
      </c>
      <c r="T355" s="17">
        <v>0.15619948908247999</v>
      </c>
      <c r="U355" s="17">
        <v>8.4179871243021398E-2</v>
      </c>
      <c r="V355" s="17">
        <v>0.1105313874778</v>
      </c>
      <c r="W355" s="17"/>
      <c r="X355" s="17">
        <v>0.10059784162975299</v>
      </c>
      <c r="Y355" s="17">
        <v>0.16710053987079701</v>
      </c>
      <c r="Z355" s="17">
        <v>0</v>
      </c>
      <c r="AA355" s="17"/>
      <c r="AB355" s="17">
        <v>9.2487559720433904E-2</v>
      </c>
      <c r="AC355" s="17">
        <v>0.108654994638671</v>
      </c>
      <c r="AD355" s="17"/>
      <c r="AE355" s="17">
        <v>3.9418740961290798E-2</v>
      </c>
      <c r="AF355" s="17">
        <v>0.108985461628737</v>
      </c>
      <c r="AG355" s="17"/>
      <c r="AH355" s="17">
        <v>0.102008509259343</v>
      </c>
      <c r="AI355" s="17">
        <v>9.7215302986610505E-2</v>
      </c>
      <c r="AJ355" s="17"/>
      <c r="AK355" s="17">
        <v>5.4263356355607702E-2</v>
      </c>
      <c r="AL355" s="17">
        <v>8.2727442321572295E-2</v>
      </c>
      <c r="AM355" s="17">
        <v>0.15760304438037001</v>
      </c>
      <c r="AN355" s="17">
        <v>5.55616258280308E-2</v>
      </c>
      <c r="AO355" s="17">
        <v>4.4257852177987E-2</v>
      </c>
      <c r="AP355" s="17"/>
      <c r="AQ355" s="17">
        <v>9.1743638568757196E-2</v>
      </c>
      <c r="AR355" s="17">
        <v>9.9962754467541007E-2</v>
      </c>
      <c r="AS355" s="17"/>
      <c r="AT355" s="17">
        <v>7.0296494103393295E-2</v>
      </c>
      <c r="AU355" s="17">
        <v>0.110888215953567</v>
      </c>
      <c r="AV355" s="17"/>
      <c r="AW355" s="17">
        <v>0.17352687002855</v>
      </c>
      <c r="AX355" s="17">
        <v>8.6403353405231698E-2</v>
      </c>
      <c r="AY355" s="17">
        <v>5.7067105707066197E-2</v>
      </c>
      <c r="AZ355" s="17">
        <v>7.34504118376091E-2</v>
      </c>
      <c r="BA355" s="17">
        <v>0.10880593065439501</v>
      </c>
      <c r="BB355" s="17"/>
      <c r="BC355" s="17">
        <v>5.9155886963727498E-2</v>
      </c>
      <c r="BD355" s="17"/>
      <c r="BE355" s="17">
        <v>8.4208958656805694E-2</v>
      </c>
      <c r="BF355" s="17">
        <v>4.2418678331285001E-2</v>
      </c>
      <c r="BG355" s="17">
        <v>5.3766342209135398E-2</v>
      </c>
      <c r="BH355" s="17">
        <v>4.5571133783467603E-2</v>
      </c>
      <c r="BI355" s="17"/>
      <c r="BJ355" s="17">
        <v>0.100833389078296</v>
      </c>
      <c r="BK355" s="17"/>
      <c r="BL355" s="17">
        <v>0.143707506748629</v>
      </c>
      <c r="BM355" s="17"/>
      <c r="BN355" s="17">
        <v>5.0247003536251403E-2</v>
      </c>
      <c r="BO355" s="17"/>
      <c r="BP355" s="17">
        <v>0.106310229949626</v>
      </c>
      <c r="BQ355" s="17">
        <v>6.56214415947418E-2</v>
      </c>
    </row>
    <row r="356" spans="2:69" x14ac:dyDescent="0.35"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</row>
    <row r="357" spans="2:69" x14ac:dyDescent="0.35">
      <c r="B357" s="6" t="s">
        <v>180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</row>
    <row r="358" spans="2:69" x14ac:dyDescent="0.35">
      <c r="B358" s="24" t="s">
        <v>143</v>
      </c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</row>
    <row r="359" spans="2:69" x14ac:dyDescent="0.35">
      <c r="B359" t="s">
        <v>137</v>
      </c>
      <c r="C359" s="17">
        <v>0.10182240341243699</v>
      </c>
      <c r="D359" s="17">
        <v>8.6538258661239695E-2</v>
      </c>
      <c r="E359" s="17">
        <v>0.115226184673346</v>
      </c>
      <c r="F359" s="17"/>
      <c r="G359" s="17">
        <v>9.4949183275166105E-2</v>
      </c>
      <c r="H359" s="17">
        <v>7.1425856596867093E-2</v>
      </c>
      <c r="I359" s="17">
        <v>0.14035266364117799</v>
      </c>
      <c r="J359" s="17">
        <v>7.3139906426796505E-2</v>
      </c>
      <c r="K359" s="17">
        <v>0.13300703423850399</v>
      </c>
      <c r="L359" s="17"/>
      <c r="M359" s="17">
        <v>7.1077438265192999E-2</v>
      </c>
      <c r="N359" s="17">
        <v>7.08046109610872E-2</v>
      </c>
      <c r="O359" s="17">
        <v>0.154170142116661</v>
      </c>
      <c r="P359" s="17">
        <v>9.1119475368253294E-2</v>
      </c>
      <c r="Q359" s="17">
        <v>0.13366154832886201</v>
      </c>
      <c r="R359" s="17"/>
      <c r="S359" s="17">
        <v>6.2647221362785402E-2</v>
      </c>
      <c r="T359" s="17">
        <v>5.25615400668107E-2</v>
      </c>
      <c r="U359" s="17">
        <v>0.146557307228253</v>
      </c>
      <c r="V359" s="17">
        <v>9.0020405180146201E-2</v>
      </c>
      <c r="W359" s="17"/>
      <c r="X359" s="17">
        <v>9.8370209305693901E-2</v>
      </c>
      <c r="Y359" s="17">
        <v>6.7407138297992997E-2</v>
      </c>
      <c r="Z359" s="17">
        <v>0.17553403304203499</v>
      </c>
      <c r="AA359" s="17"/>
      <c r="AB359" s="17">
        <v>8.1803486555382096E-2</v>
      </c>
      <c r="AC359" s="17">
        <v>0.146691393670172</v>
      </c>
      <c r="AD359" s="17"/>
      <c r="AE359" s="17">
        <v>0.241718572250195</v>
      </c>
      <c r="AF359" s="17">
        <v>7.86048411846485E-2</v>
      </c>
      <c r="AG359" s="17"/>
      <c r="AH359" s="17">
        <v>8.8188060315574607E-2</v>
      </c>
      <c r="AI359" s="17">
        <v>0.143856859586181</v>
      </c>
      <c r="AJ359" s="17"/>
      <c r="AK359" s="17">
        <v>0.137713957448383</v>
      </c>
      <c r="AL359" s="17">
        <v>7.8625425245936895E-2</v>
      </c>
      <c r="AM359" s="17">
        <v>0.107769762748967</v>
      </c>
      <c r="AN359" s="17">
        <v>8.4772631443389798E-2</v>
      </c>
      <c r="AO359" s="17">
        <v>0.14435558890411801</v>
      </c>
      <c r="AP359" s="17"/>
      <c r="AQ359" s="17">
        <v>4.80604240508904E-2</v>
      </c>
      <c r="AR359" s="17">
        <v>0.116162970746268</v>
      </c>
      <c r="AS359" s="17"/>
      <c r="AT359" s="17">
        <v>5.54013382020856E-2</v>
      </c>
      <c r="AU359" s="17">
        <v>0.122863106071546</v>
      </c>
      <c r="AV359" s="17"/>
      <c r="AW359" s="17">
        <v>6.4493461992916695E-2</v>
      </c>
      <c r="AX359" s="17">
        <v>5.69871685768003E-2</v>
      </c>
      <c r="AY359" s="17">
        <v>8.6517406467180105E-2</v>
      </c>
      <c r="AZ359" s="17">
        <v>6.7251711377291301E-2</v>
      </c>
      <c r="BA359" s="17">
        <v>0.25902556371858598</v>
      </c>
      <c r="BB359" s="17"/>
      <c r="BC359" s="17">
        <v>0.18304919565055799</v>
      </c>
      <c r="BD359" s="17"/>
      <c r="BE359" s="17">
        <v>6.4251747950659299E-2</v>
      </c>
      <c r="BF359" s="17">
        <v>7.7713179187707301E-2</v>
      </c>
      <c r="BG359" s="17">
        <v>8.6073439787976394E-2</v>
      </c>
      <c r="BH359" s="17">
        <v>0.183812556033386</v>
      </c>
      <c r="BI359" s="17"/>
      <c r="BJ359" s="17">
        <v>7.5478818817353299E-2</v>
      </c>
      <c r="BK359" s="17"/>
      <c r="BL359" s="17">
        <v>8.6822303436216094E-2</v>
      </c>
      <c r="BM359" s="17"/>
      <c r="BN359" s="17">
        <v>0.11460115642330999</v>
      </c>
      <c r="BO359" s="17"/>
      <c r="BP359" s="17">
        <v>0.10927956106183</v>
      </c>
      <c r="BQ359" s="17">
        <v>7.6082494412610002E-2</v>
      </c>
    </row>
    <row r="360" spans="2:69" x14ac:dyDescent="0.35">
      <c r="B360" t="s">
        <v>138</v>
      </c>
      <c r="C360" s="17">
        <v>0.29925605000376299</v>
      </c>
      <c r="D360" s="17">
        <v>0.31891030698453299</v>
      </c>
      <c r="E360" s="17">
        <v>0.27778852532783599</v>
      </c>
      <c r="F360" s="17"/>
      <c r="G360" s="17">
        <v>0.26556954114861703</v>
      </c>
      <c r="H360" s="17">
        <v>0.29311767397787297</v>
      </c>
      <c r="I360" s="17">
        <v>0.19239576575191</v>
      </c>
      <c r="J360" s="17">
        <v>0.31516938807914202</v>
      </c>
      <c r="K360" s="17">
        <v>0.48297195240326901</v>
      </c>
      <c r="L360" s="17"/>
      <c r="M360" s="17">
        <v>0.37441307415351999</v>
      </c>
      <c r="N360" s="17">
        <v>0.27946654996722298</v>
      </c>
      <c r="O360" s="17">
        <v>0.300266874849141</v>
      </c>
      <c r="P360" s="17">
        <v>0.367149091509128</v>
      </c>
      <c r="Q360" s="17">
        <v>0.244961230177663</v>
      </c>
      <c r="R360" s="17"/>
      <c r="S360" s="17">
        <v>0.36606504226324199</v>
      </c>
      <c r="T360" s="17">
        <v>0.259866777723266</v>
      </c>
      <c r="U360" s="17">
        <v>0.41716690272573598</v>
      </c>
      <c r="V360" s="17">
        <v>0.23589518899843301</v>
      </c>
      <c r="W360" s="17"/>
      <c r="X360" s="17">
        <v>0.293048770517221</v>
      </c>
      <c r="Y360" s="17">
        <v>0.24552829625689601</v>
      </c>
      <c r="Z360" s="17">
        <v>0.42057155147750602</v>
      </c>
      <c r="AA360" s="17"/>
      <c r="AB360" s="17">
        <v>0.25054094255387699</v>
      </c>
      <c r="AC360" s="17">
        <v>0.40844266070708501</v>
      </c>
      <c r="AD360" s="17"/>
      <c r="AE360" s="17">
        <v>0.33862584545922703</v>
      </c>
      <c r="AF360" s="17">
        <v>0.29272212785652701</v>
      </c>
      <c r="AG360" s="17"/>
      <c r="AH360" s="17">
        <v>0.26099462111614502</v>
      </c>
      <c r="AI360" s="17">
        <v>0.378697357207819</v>
      </c>
      <c r="AJ360" s="17"/>
      <c r="AK360" s="17">
        <v>0.34995723056956202</v>
      </c>
      <c r="AL360" s="17">
        <v>0.38170915941699401</v>
      </c>
      <c r="AM360" s="17">
        <v>0.228944634027093</v>
      </c>
      <c r="AN360" s="17">
        <v>0.28771415614053703</v>
      </c>
      <c r="AO360" s="17">
        <v>0.32181748098874902</v>
      </c>
      <c r="AP360" s="17"/>
      <c r="AQ360" s="17">
        <v>0.26651893592883702</v>
      </c>
      <c r="AR360" s="17">
        <v>0.30798840685300799</v>
      </c>
      <c r="AS360" s="17"/>
      <c r="AT360" s="17">
        <v>0.265865982953916</v>
      </c>
      <c r="AU360" s="17">
        <v>0.316166830443043</v>
      </c>
      <c r="AV360" s="17"/>
      <c r="AW360" s="17">
        <v>0.223669549668188</v>
      </c>
      <c r="AX360" s="17">
        <v>0.28442881434410799</v>
      </c>
      <c r="AY360" s="17">
        <v>0.225310754005493</v>
      </c>
      <c r="AZ360" s="17">
        <v>0.219065624027943</v>
      </c>
      <c r="BA360" s="17">
        <v>0.52540224151845905</v>
      </c>
      <c r="BB360" s="17"/>
      <c r="BC360" s="17">
        <v>0.58337782443855701</v>
      </c>
      <c r="BD360" s="17"/>
      <c r="BE360" s="17">
        <v>0.23659815255618799</v>
      </c>
      <c r="BF360" s="17">
        <v>0.27216928332829299</v>
      </c>
      <c r="BG360" s="17">
        <v>0.156080493388291</v>
      </c>
      <c r="BH360" s="17">
        <v>0.59074795666645097</v>
      </c>
      <c r="BI360" s="17"/>
      <c r="BJ360" s="17">
        <v>0.311108417067814</v>
      </c>
      <c r="BK360" s="17"/>
      <c r="BL360" s="17">
        <v>0.28286880144267001</v>
      </c>
      <c r="BM360" s="17"/>
      <c r="BN360" s="17">
        <v>0.26241786235018399</v>
      </c>
      <c r="BO360" s="17"/>
      <c r="BP360" s="17">
        <v>0.313370896903097</v>
      </c>
      <c r="BQ360" s="17">
        <v>0.24275610942251299</v>
      </c>
    </row>
    <row r="361" spans="2:69" x14ac:dyDescent="0.35">
      <c r="B361" t="s">
        <v>139</v>
      </c>
      <c r="C361" s="17">
        <v>0.15047528211184699</v>
      </c>
      <c r="D361" s="17">
        <v>0.19287612652366101</v>
      </c>
      <c r="E361" s="17">
        <v>0.11650586999649901</v>
      </c>
      <c r="F361" s="17"/>
      <c r="G361" s="17">
        <v>0.198736364305691</v>
      </c>
      <c r="H361" s="17">
        <v>0.17607900172545901</v>
      </c>
      <c r="I361" s="17">
        <v>0.150809954229017</v>
      </c>
      <c r="J361" s="17">
        <v>7.6330534906455499E-2</v>
      </c>
      <c r="K361" s="17">
        <v>0.122178422976551</v>
      </c>
      <c r="L361" s="17"/>
      <c r="M361" s="17">
        <v>0</v>
      </c>
      <c r="N361" s="17">
        <v>0.18166307585414701</v>
      </c>
      <c r="O361" s="17">
        <v>0.15249369099125901</v>
      </c>
      <c r="P361" s="17">
        <v>0.14251466507017199</v>
      </c>
      <c r="Q361" s="17">
        <v>0.12726576060848099</v>
      </c>
      <c r="R361" s="17"/>
      <c r="S361" s="17">
        <v>0.123174317058572</v>
      </c>
      <c r="T361" s="17">
        <v>0.16754419266692</v>
      </c>
      <c r="U361" s="17">
        <v>9.1559187810537401E-2</v>
      </c>
      <c r="V361" s="17">
        <v>0.19323665843356</v>
      </c>
      <c r="W361" s="17"/>
      <c r="X361" s="17">
        <v>0.14811305691530099</v>
      </c>
      <c r="Y361" s="17">
        <v>0.19157441142612799</v>
      </c>
      <c r="Z361" s="17">
        <v>0.111924530028906</v>
      </c>
      <c r="AA361" s="17"/>
      <c r="AB361" s="17">
        <v>0.18167965836904901</v>
      </c>
      <c r="AC361" s="17">
        <v>8.0535990976339095E-2</v>
      </c>
      <c r="AD361" s="17"/>
      <c r="AE361" s="17">
        <v>0.16580352778171001</v>
      </c>
      <c r="AF361" s="17">
        <v>0.14793136328519499</v>
      </c>
      <c r="AG361" s="17"/>
      <c r="AH361" s="17">
        <v>0.16662665637438701</v>
      </c>
      <c r="AI361" s="17">
        <v>6.4021820603530996E-2</v>
      </c>
      <c r="AJ361" s="17"/>
      <c r="AK361" s="17">
        <v>3.2006773541759098E-2</v>
      </c>
      <c r="AL361" s="17">
        <v>0.15047831743744999</v>
      </c>
      <c r="AM361" s="17">
        <v>0.18110128037150799</v>
      </c>
      <c r="AN361" s="17">
        <v>0.129152272071278</v>
      </c>
      <c r="AO361" s="17">
        <v>0.19457173404771499</v>
      </c>
      <c r="AP361" s="17"/>
      <c r="AQ361" s="17">
        <v>0.161462261647146</v>
      </c>
      <c r="AR361" s="17">
        <v>0.14754459537574699</v>
      </c>
      <c r="AS361" s="17"/>
      <c r="AT361" s="17">
        <v>0.16622654407290999</v>
      </c>
      <c r="AU361" s="17">
        <v>0.14066379315219599</v>
      </c>
      <c r="AV361" s="17"/>
      <c r="AW361" s="17">
        <v>0.16582841513340599</v>
      </c>
      <c r="AX361" s="17">
        <v>0.19055304628950501</v>
      </c>
      <c r="AY361" s="17">
        <v>0.16686857491613899</v>
      </c>
      <c r="AZ361" s="17">
        <v>0.161104313337286</v>
      </c>
      <c r="BA361" s="17">
        <v>5.2623460478401198E-2</v>
      </c>
      <c r="BB361" s="17"/>
      <c r="BC361" s="17">
        <v>0.10686997128251</v>
      </c>
      <c r="BD361" s="17"/>
      <c r="BE361" s="17">
        <v>0.22003397106848399</v>
      </c>
      <c r="BF361" s="17">
        <v>0.15866918961265999</v>
      </c>
      <c r="BG361" s="17">
        <v>0.138686270929824</v>
      </c>
      <c r="BH361" s="17">
        <v>8.6532953213500505E-2</v>
      </c>
      <c r="BI361" s="17"/>
      <c r="BJ361" s="17">
        <v>0.14324738051431599</v>
      </c>
      <c r="BK361" s="17"/>
      <c r="BL361" s="17">
        <v>0.15497350845161201</v>
      </c>
      <c r="BM361" s="17"/>
      <c r="BN361" s="17">
        <v>0.15885234906960499</v>
      </c>
      <c r="BO361" s="17"/>
      <c r="BP361" s="17">
        <v>0.14242577916591401</v>
      </c>
      <c r="BQ361" s="17">
        <v>0.201289840488481</v>
      </c>
    </row>
    <row r="362" spans="2:69" x14ac:dyDescent="0.35">
      <c r="B362" t="s">
        <v>140</v>
      </c>
      <c r="C362" s="17">
        <v>5.6342973195922602E-2</v>
      </c>
      <c r="D362" s="17">
        <v>7.7514221167025693E-2</v>
      </c>
      <c r="E362" s="17">
        <v>3.92421011057736E-2</v>
      </c>
      <c r="F362" s="17"/>
      <c r="G362" s="17">
        <v>8.3607974676574506E-2</v>
      </c>
      <c r="H362" s="17">
        <v>3.2441480609210101E-2</v>
      </c>
      <c r="I362" s="17">
        <v>7.9451596673041899E-2</v>
      </c>
      <c r="J362" s="17">
        <v>5.4057272700182603E-2</v>
      </c>
      <c r="K362" s="17">
        <v>2.3476253893844602E-2</v>
      </c>
      <c r="L362" s="17"/>
      <c r="M362" s="17">
        <v>0</v>
      </c>
      <c r="N362" s="17">
        <v>7.5179320919975395E-2</v>
      </c>
      <c r="O362" s="17">
        <v>0</v>
      </c>
      <c r="P362" s="17">
        <v>7.0533856101282599E-2</v>
      </c>
      <c r="Q362" s="17">
        <v>0.102789922536852</v>
      </c>
      <c r="R362" s="17"/>
      <c r="S362" s="17">
        <v>2.6660243620649799E-2</v>
      </c>
      <c r="T362" s="17">
        <v>3.1493468858046603E-2</v>
      </c>
      <c r="U362" s="17">
        <v>0.107836810761</v>
      </c>
      <c r="V362" s="17">
        <v>5.5744546853319497E-2</v>
      </c>
      <c r="W362" s="17"/>
      <c r="X362" s="17">
        <v>5.8310153359710203E-2</v>
      </c>
      <c r="Y362" s="17">
        <v>5.8977019048669102E-2</v>
      </c>
      <c r="Z362" s="17">
        <v>3.7708516508848301E-2</v>
      </c>
      <c r="AA362" s="17"/>
      <c r="AB362" s="17">
        <v>6.04969851695712E-2</v>
      </c>
      <c r="AC362" s="17">
        <v>4.7032463336321197E-2</v>
      </c>
      <c r="AD362" s="17"/>
      <c r="AE362" s="17">
        <v>4.8192758116129199E-2</v>
      </c>
      <c r="AF362" s="17">
        <v>5.7695605847388698E-2</v>
      </c>
      <c r="AG362" s="17"/>
      <c r="AH362" s="17">
        <v>5.3450552091077401E-2</v>
      </c>
      <c r="AI362" s="17">
        <v>0.11163201455115999</v>
      </c>
      <c r="AJ362" s="17"/>
      <c r="AK362" s="17">
        <v>5.9422279522860298E-2</v>
      </c>
      <c r="AL362" s="17">
        <v>2.6468113651667902E-2</v>
      </c>
      <c r="AM362" s="17">
        <v>5.1425558925386999E-2</v>
      </c>
      <c r="AN362" s="17">
        <v>9.3198486588740595E-2</v>
      </c>
      <c r="AO362" s="17">
        <v>8.1868284555760798E-2</v>
      </c>
      <c r="AP362" s="17"/>
      <c r="AQ362" s="17">
        <v>8.5794161412821701E-2</v>
      </c>
      <c r="AR362" s="17">
        <v>4.84871101361663E-2</v>
      </c>
      <c r="AS362" s="17"/>
      <c r="AT362" s="17">
        <v>6.0658647311946499E-2</v>
      </c>
      <c r="AU362" s="17">
        <v>5.1309629724570698E-2</v>
      </c>
      <c r="AV362" s="17"/>
      <c r="AW362" s="17">
        <v>5.0593039132071201E-2</v>
      </c>
      <c r="AX362" s="17">
        <v>3.7258034936202597E-2</v>
      </c>
      <c r="AY362" s="17">
        <v>0.12624748772064001</v>
      </c>
      <c r="AZ362" s="17">
        <v>6.5843107535979994E-2</v>
      </c>
      <c r="BA362" s="17">
        <v>0</v>
      </c>
      <c r="BB362" s="17"/>
      <c r="BC362" s="17">
        <v>0</v>
      </c>
      <c r="BD362" s="17"/>
      <c r="BE362" s="17">
        <v>4.0340864113852098E-2</v>
      </c>
      <c r="BF362" s="17">
        <v>0.107637385919311</v>
      </c>
      <c r="BG362" s="17">
        <v>6.9908022656548802E-2</v>
      </c>
      <c r="BH362" s="17">
        <v>0</v>
      </c>
      <c r="BI362" s="17"/>
      <c r="BJ362" s="17">
        <v>5.0227976323426397E-2</v>
      </c>
      <c r="BK362" s="17"/>
      <c r="BL362" s="17">
        <v>7.2811829371051795E-2</v>
      </c>
      <c r="BM362" s="17"/>
      <c r="BN362" s="17">
        <v>4.1249499434558599E-2</v>
      </c>
      <c r="BO362" s="17"/>
      <c r="BP362" s="17">
        <v>5.2447766065889002E-2</v>
      </c>
      <c r="BQ362" s="17">
        <v>7.9475501351815206E-2</v>
      </c>
    </row>
    <row r="363" spans="2:69" x14ac:dyDescent="0.35">
      <c r="B363" t="s">
        <v>141</v>
      </c>
      <c r="C363" s="17">
        <v>0.39210329127603</v>
      </c>
      <c r="D363" s="17">
        <v>0.32416108666353999</v>
      </c>
      <c r="E363" s="17">
        <v>0.451237318896545</v>
      </c>
      <c r="F363" s="17"/>
      <c r="G363" s="17">
        <v>0.35713693659395102</v>
      </c>
      <c r="H363" s="17">
        <v>0.426935987090591</v>
      </c>
      <c r="I363" s="17">
        <v>0.43699001970485402</v>
      </c>
      <c r="J363" s="17">
        <v>0.48130289788742298</v>
      </c>
      <c r="K363" s="17">
        <v>0.23836633648783201</v>
      </c>
      <c r="L363" s="17"/>
      <c r="M363" s="17">
        <v>0.55450948758128704</v>
      </c>
      <c r="N363" s="17">
        <v>0.39288644229756797</v>
      </c>
      <c r="O363" s="17">
        <v>0.393069292042939</v>
      </c>
      <c r="P363" s="17">
        <v>0.328682911951165</v>
      </c>
      <c r="Q363" s="17">
        <v>0.39132153834814098</v>
      </c>
      <c r="R363" s="17"/>
      <c r="S363" s="17">
        <v>0.42145317569475099</v>
      </c>
      <c r="T363" s="17">
        <v>0.48853402068495699</v>
      </c>
      <c r="U363" s="17">
        <v>0.23687979147447399</v>
      </c>
      <c r="V363" s="17">
        <v>0.42510320053454098</v>
      </c>
      <c r="W363" s="17"/>
      <c r="X363" s="17">
        <v>0.402157809902074</v>
      </c>
      <c r="Y363" s="17">
        <v>0.43651313497031402</v>
      </c>
      <c r="Z363" s="17">
        <v>0.25426136894270601</v>
      </c>
      <c r="AA363" s="17"/>
      <c r="AB363" s="17">
        <v>0.42547892735212001</v>
      </c>
      <c r="AC363" s="17">
        <v>0.317297491310083</v>
      </c>
      <c r="AD363" s="17"/>
      <c r="AE363" s="17">
        <v>0.205659296392739</v>
      </c>
      <c r="AF363" s="17">
        <v>0.42304606182624099</v>
      </c>
      <c r="AG363" s="17"/>
      <c r="AH363" s="17">
        <v>0.43074011010281599</v>
      </c>
      <c r="AI363" s="17">
        <v>0.30179194805130899</v>
      </c>
      <c r="AJ363" s="17"/>
      <c r="AK363" s="17">
        <v>0.42089975891743597</v>
      </c>
      <c r="AL363" s="17">
        <v>0.36271898424795201</v>
      </c>
      <c r="AM363" s="17">
        <v>0.43075876392704499</v>
      </c>
      <c r="AN363" s="17">
        <v>0.40516245375605398</v>
      </c>
      <c r="AO363" s="17">
        <v>0.257386911503657</v>
      </c>
      <c r="AP363" s="17"/>
      <c r="AQ363" s="17">
        <v>0.438164216960306</v>
      </c>
      <c r="AR363" s="17">
        <v>0.37981691688881097</v>
      </c>
      <c r="AS363" s="17"/>
      <c r="AT363" s="17">
        <v>0.45184748745914199</v>
      </c>
      <c r="AU363" s="17">
        <v>0.36899664060864501</v>
      </c>
      <c r="AV363" s="17"/>
      <c r="AW363" s="17">
        <v>0.49541553407341798</v>
      </c>
      <c r="AX363" s="17">
        <v>0.430772935853383</v>
      </c>
      <c r="AY363" s="17">
        <v>0.39505577689054699</v>
      </c>
      <c r="AZ363" s="17">
        <v>0.48673524372150001</v>
      </c>
      <c r="BA363" s="17">
        <v>0.162948734284554</v>
      </c>
      <c r="BB363" s="17"/>
      <c r="BC363" s="17">
        <v>0.126703008628374</v>
      </c>
      <c r="BD363" s="17"/>
      <c r="BE363" s="17">
        <v>0.43877526431081598</v>
      </c>
      <c r="BF363" s="17">
        <v>0.38381096195202902</v>
      </c>
      <c r="BG363" s="17">
        <v>0.54925177323735996</v>
      </c>
      <c r="BH363" s="17">
        <v>0.13890653408666301</v>
      </c>
      <c r="BI363" s="17"/>
      <c r="BJ363" s="17">
        <v>0.419937407277091</v>
      </c>
      <c r="BK363" s="17"/>
      <c r="BL363" s="17">
        <v>0.40252355729845102</v>
      </c>
      <c r="BM363" s="17"/>
      <c r="BN363" s="17">
        <v>0.42287913272234301</v>
      </c>
      <c r="BO363" s="17"/>
      <c r="BP363" s="17">
        <v>0.38247599680326999</v>
      </c>
      <c r="BQ363" s="17">
        <v>0.40039605432458097</v>
      </c>
    </row>
    <row r="364" spans="2:69" x14ac:dyDescent="0.35"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</row>
    <row r="365" spans="2:69" x14ac:dyDescent="0.35">
      <c r="B365" s="6" t="s">
        <v>181</v>
      </c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</row>
    <row r="366" spans="2:69" x14ac:dyDescent="0.35">
      <c r="B366" s="24" t="s">
        <v>143</v>
      </c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</row>
    <row r="367" spans="2:69" x14ac:dyDescent="0.35">
      <c r="B367" t="s">
        <v>137</v>
      </c>
      <c r="C367" s="17">
        <v>5.536544078109E-2</v>
      </c>
      <c r="D367" s="17">
        <v>3.5149181072933702E-2</v>
      </c>
      <c r="E367" s="17">
        <v>7.2505580529350203E-2</v>
      </c>
      <c r="F367" s="17"/>
      <c r="G367" s="17">
        <v>2.91597115901184E-2</v>
      </c>
      <c r="H367" s="17">
        <v>0</v>
      </c>
      <c r="I367" s="17">
        <v>2.5379874927017699E-2</v>
      </c>
      <c r="J367" s="17">
        <v>4.6111270076705201E-2</v>
      </c>
      <c r="K367" s="17">
        <v>0.221774243363624</v>
      </c>
      <c r="L367" s="17"/>
      <c r="M367" s="17">
        <v>0</v>
      </c>
      <c r="N367" s="17">
        <v>4.20055735561011E-2</v>
      </c>
      <c r="O367" s="17">
        <v>8.6427036531666696E-2</v>
      </c>
      <c r="P367" s="17">
        <v>9.8025183606636299E-2</v>
      </c>
      <c r="Q367" s="17">
        <v>1.7404542491204201E-2</v>
      </c>
      <c r="R367" s="17"/>
      <c r="S367" s="17">
        <v>2.51039338225847E-2</v>
      </c>
      <c r="T367" s="17">
        <v>0</v>
      </c>
      <c r="U367" s="17">
        <v>0.19144238535534999</v>
      </c>
      <c r="V367" s="17">
        <v>1.24855551406741E-2</v>
      </c>
      <c r="W367" s="17"/>
      <c r="X367" s="17">
        <v>3.3693179232538902E-2</v>
      </c>
      <c r="Y367" s="17">
        <v>3.98915863469326E-2</v>
      </c>
      <c r="Z367" s="17">
        <v>0.24201457372597099</v>
      </c>
      <c r="AA367" s="17"/>
      <c r="AB367" s="17">
        <v>1.6050420834153999E-2</v>
      </c>
      <c r="AC367" s="17">
        <v>0.14348335742851601</v>
      </c>
      <c r="AD367" s="17"/>
      <c r="AE367" s="17">
        <v>0.14159412951955699</v>
      </c>
      <c r="AF367" s="17">
        <v>4.1054684716513599E-2</v>
      </c>
      <c r="AG367" s="17"/>
      <c r="AH367" s="17">
        <v>1.3691326790535099E-2</v>
      </c>
      <c r="AI367" s="17">
        <v>0.118119858650825</v>
      </c>
      <c r="AJ367" s="17"/>
      <c r="AK367" s="17">
        <v>0.26657223723339402</v>
      </c>
      <c r="AL367" s="17">
        <v>4.17250270128336E-2</v>
      </c>
      <c r="AM367" s="17">
        <v>2.6705088923431701E-2</v>
      </c>
      <c r="AN367" s="17">
        <v>2.8991004312592002E-2</v>
      </c>
      <c r="AO367" s="17">
        <v>4.8372443473815502E-2</v>
      </c>
      <c r="AP367" s="17"/>
      <c r="AQ367" s="17">
        <v>1.50933004421085E-2</v>
      </c>
      <c r="AR367" s="17">
        <v>6.6107704125317093E-2</v>
      </c>
      <c r="AS367" s="17"/>
      <c r="AT367" s="17">
        <v>4.3395121339131697E-2</v>
      </c>
      <c r="AU367" s="17">
        <v>6.2834186824060903E-2</v>
      </c>
      <c r="AV367" s="17"/>
      <c r="AW367" s="17">
        <v>0</v>
      </c>
      <c r="AX367" s="17">
        <v>3.2308712610990498E-2</v>
      </c>
      <c r="AY367" s="17">
        <v>0.11966575939317101</v>
      </c>
      <c r="AZ367" s="17">
        <v>0</v>
      </c>
      <c r="BA367" s="17">
        <v>5.04021151923549E-2</v>
      </c>
      <c r="BB367" s="17"/>
      <c r="BC367" s="17">
        <v>0.101483162255251</v>
      </c>
      <c r="BD367" s="17"/>
      <c r="BE367" s="17">
        <v>3.4982021659629402E-2</v>
      </c>
      <c r="BF367" s="17">
        <v>0.12555776261231</v>
      </c>
      <c r="BG367" s="17">
        <v>4.7285230198659399E-2</v>
      </c>
      <c r="BH367" s="17">
        <v>2.9382733531028202E-2</v>
      </c>
      <c r="BI367" s="17"/>
      <c r="BJ367" s="17">
        <v>5.0528247072896E-2</v>
      </c>
      <c r="BK367" s="17"/>
      <c r="BL367" s="17">
        <v>2.22460490733251E-2</v>
      </c>
      <c r="BM367" s="17"/>
      <c r="BN367" s="17">
        <v>5.2398650253666697E-2</v>
      </c>
      <c r="BO367" s="17"/>
      <c r="BP367" s="17">
        <v>6.1529223848892901E-2</v>
      </c>
      <c r="BQ367" s="17">
        <v>3.1542919722834503E-2</v>
      </c>
    </row>
    <row r="368" spans="2:69" x14ac:dyDescent="0.35">
      <c r="B368" t="s">
        <v>138</v>
      </c>
      <c r="C368" s="17">
        <v>0.15533124397477799</v>
      </c>
      <c r="D368" s="17">
        <v>0.17810490816053301</v>
      </c>
      <c r="E368" s="17">
        <v>0.13021364666031501</v>
      </c>
      <c r="F368" s="17"/>
      <c r="G368" s="17">
        <v>0.170842933996914</v>
      </c>
      <c r="H368" s="17">
        <v>0.12803052512809701</v>
      </c>
      <c r="I368" s="17">
        <v>0.19410841191346301</v>
      </c>
      <c r="J368" s="17">
        <v>0.119587676669185</v>
      </c>
      <c r="K368" s="17">
        <v>0.157517188798485</v>
      </c>
      <c r="L368" s="17"/>
      <c r="M368" s="17">
        <v>0.19291646387637901</v>
      </c>
      <c r="N368" s="17">
        <v>9.7246863644038797E-2</v>
      </c>
      <c r="O368" s="17">
        <v>0.17369688808105399</v>
      </c>
      <c r="P368" s="17">
        <v>0.19031729712206599</v>
      </c>
      <c r="Q368" s="17">
        <v>0.24391881721431799</v>
      </c>
      <c r="R368" s="17"/>
      <c r="S368" s="17">
        <v>7.8250195717867399E-2</v>
      </c>
      <c r="T368" s="17">
        <v>0.15493462175419001</v>
      </c>
      <c r="U368" s="17">
        <v>0.23298543754925199</v>
      </c>
      <c r="V368" s="17">
        <v>0.15975344656652099</v>
      </c>
      <c r="W368" s="17"/>
      <c r="X368" s="17">
        <v>0.143484254413971</v>
      </c>
      <c r="Y368" s="17">
        <v>0.103995475330958</v>
      </c>
      <c r="Z368" s="17">
        <v>0.31638249428472098</v>
      </c>
      <c r="AA368" s="17"/>
      <c r="AB368" s="17">
        <v>0.142287629590234</v>
      </c>
      <c r="AC368" s="17">
        <v>0.18456628255977001</v>
      </c>
      <c r="AD368" s="17"/>
      <c r="AE368" s="17">
        <v>0.248196867395379</v>
      </c>
      <c r="AF368" s="17">
        <v>0.139919003536009</v>
      </c>
      <c r="AG368" s="17"/>
      <c r="AH368" s="17">
        <v>0.14705841621908999</v>
      </c>
      <c r="AI368" s="17">
        <v>0.20431568417429699</v>
      </c>
      <c r="AJ368" s="17"/>
      <c r="AK368" s="17">
        <v>8.6335737653972996E-2</v>
      </c>
      <c r="AL368" s="17">
        <v>0.167662342510148</v>
      </c>
      <c r="AM368" s="17">
        <v>0.180683984659119</v>
      </c>
      <c r="AN368" s="17">
        <v>9.3180430616233795E-2</v>
      </c>
      <c r="AO368" s="17">
        <v>0.22128448928562799</v>
      </c>
      <c r="AP368" s="17"/>
      <c r="AQ368" s="17">
        <v>0.102319296441192</v>
      </c>
      <c r="AR368" s="17">
        <v>0.16947174646614699</v>
      </c>
      <c r="AS368" s="17"/>
      <c r="AT368" s="17">
        <v>8.9518102665570198E-2</v>
      </c>
      <c r="AU368" s="17">
        <v>0.18742543955440299</v>
      </c>
      <c r="AV368" s="17"/>
      <c r="AW368" s="17">
        <v>5.2014765091670197E-2</v>
      </c>
      <c r="AX368" s="17">
        <v>0.103710671115898</v>
      </c>
      <c r="AY368" s="17">
        <v>4.3057761128944903E-2</v>
      </c>
      <c r="AZ368" s="17">
        <v>0.18262504200931901</v>
      </c>
      <c r="BA368" s="17">
        <v>0.45850077739693601</v>
      </c>
      <c r="BB368" s="17"/>
      <c r="BC368" s="17">
        <v>0.24753661527958601</v>
      </c>
      <c r="BD368" s="17"/>
      <c r="BE368" s="17">
        <v>0.103878916087219</v>
      </c>
      <c r="BF368" s="17">
        <v>3.6428334715123599E-2</v>
      </c>
      <c r="BG368" s="17">
        <v>0.164675431942016</v>
      </c>
      <c r="BH368" s="17">
        <v>0.30777643041401298</v>
      </c>
      <c r="BI368" s="17"/>
      <c r="BJ368" s="17">
        <v>0.13452761475066799</v>
      </c>
      <c r="BK368" s="17"/>
      <c r="BL368" s="17">
        <v>0.15128698018947601</v>
      </c>
      <c r="BM368" s="17"/>
      <c r="BN368" s="17">
        <v>0.20081357624500501</v>
      </c>
      <c r="BO368" s="17"/>
      <c r="BP368" s="17">
        <v>0.16611513744456799</v>
      </c>
      <c r="BQ368" s="17">
        <v>0.118823467507485</v>
      </c>
    </row>
    <row r="369" spans="2:69" x14ac:dyDescent="0.35">
      <c r="B369" t="s">
        <v>139</v>
      </c>
      <c r="C369" s="17">
        <v>0.29946136963523301</v>
      </c>
      <c r="D369" s="17">
        <v>0.341213069454396</v>
      </c>
      <c r="E369" s="17">
        <v>0.26713546539050997</v>
      </c>
      <c r="F369" s="17"/>
      <c r="G369" s="17">
        <v>0.29286957076935999</v>
      </c>
      <c r="H369" s="17">
        <v>0.39174672522166498</v>
      </c>
      <c r="I369" s="17">
        <v>0.26407009678162402</v>
      </c>
      <c r="J369" s="17">
        <v>0.21466434513657101</v>
      </c>
      <c r="K369" s="17">
        <v>0.31191346966852501</v>
      </c>
      <c r="L369" s="17"/>
      <c r="M369" s="17">
        <v>0.25257404854233301</v>
      </c>
      <c r="N369" s="17">
        <v>0.35437735006378102</v>
      </c>
      <c r="O369" s="17">
        <v>0.28169486281217199</v>
      </c>
      <c r="P369" s="17">
        <v>0.287678286827799</v>
      </c>
      <c r="Q369" s="17">
        <v>0.19629174849051501</v>
      </c>
      <c r="R369" s="17"/>
      <c r="S369" s="17">
        <v>0.39776307669644101</v>
      </c>
      <c r="T369" s="17">
        <v>0.24905274057982199</v>
      </c>
      <c r="U369" s="17">
        <v>0.22809295475909699</v>
      </c>
      <c r="V369" s="17">
        <v>0.29681732360683499</v>
      </c>
      <c r="W369" s="17"/>
      <c r="X369" s="17">
        <v>0.32700410117573497</v>
      </c>
      <c r="Y369" s="17">
        <v>0.28304211740213298</v>
      </c>
      <c r="Z369" s="17">
        <v>0.111924530028906</v>
      </c>
      <c r="AA369" s="17"/>
      <c r="AB369" s="17">
        <v>0.29634808541723701</v>
      </c>
      <c r="AC369" s="17">
        <v>0.30643926560454399</v>
      </c>
      <c r="AD369" s="17"/>
      <c r="AE369" s="17">
        <v>0.26589314780567003</v>
      </c>
      <c r="AF369" s="17">
        <v>0.30503244628214199</v>
      </c>
      <c r="AG369" s="17"/>
      <c r="AH369" s="17">
        <v>0.31354275174894503</v>
      </c>
      <c r="AI369" s="17">
        <v>0.22891745815324299</v>
      </c>
      <c r="AJ369" s="17"/>
      <c r="AK369" s="17">
        <v>0.115391766877928</v>
      </c>
      <c r="AL369" s="17">
        <v>0.33686330695637201</v>
      </c>
      <c r="AM369" s="17">
        <v>0.26341527022912098</v>
      </c>
      <c r="AN369" s="17">
        <v>0.359733454396228</v>
      </c>
      <c r="AO369" s="17">
        <v>0.40534019601191501</v>
      </c>
      <c r="AP369" s="17"/>
      <c r="AQ369" s="17">
        <v>0.34679309795821101</v>
      </c>
      <c r="AR369" s="17">
        <v>0.28683601906029199</v>
      </c>
      <c r="AS369" s="17"/>
      <c r="AT369" s="17">
        <v>0.29477680484131003</v>
      </c>
      <c r="AU369" s="17">
        <v>0.29131978043914603</v>
      </c>
      <c r="AV369" s="17"/>
      <c r="AW369" s="17">
        <v>0.29305507159030197</v>
      </c>
      <c r="AX369" s="17">
        <v>0.375196511505623</v>
      </c>
      <c r="AY369" s="17">
        <v>0.27125382432144202</v>
      </c>
      <c r="AZ369" s="17">
        <v>0.270446811045781</v>
      </c>
      <c r="BA369" s="17">
        <v>0.24403040516644001</v>
      </c>
      <c r="BB369" s="17"/>
      <c r="BC369" s="17">
        <v>0.47299934895096202</v>
      </c>
      <c r="BD369" s="17"/>
      <c r="BE369" s="17">
        <v>0.35955263019672401</v>
      </c>
      <c r="BF369" s="17">
        <v>0.248723214769387</v>
      </c>
      <c r="BG369" s="17">
        <v>0.14149446833769699</v>
      </c>
      <c r="BH369" s="17">
        <v>0.47489636321713102</v>
      </c>
      <c r="BI369" s="17"/>
      <c r="BJ369" s="17">
        <v>0.29687335553193001</v>
      </c>
      <c r="BK369" s="17"/>
      <c r="BL369" s="17">
        <v>0.29479257867640202</v>
      </c>
      <c r="BM369" s="17"/>
      <c r="BN369" s="17">
        <v>0.25332805420486298</v>
      </c>
      <c r="BO369" s="17"/>
      <c r="BP369" s="17">
        <v>0.30148319429148002</v>
      </c>
      <c r="BQ369" s="17">
        <v>0.29932549385895502</v>
      </c>
    </row>
    <row r="370" spans="2:69" x14ac:dyDescent="0.35">
      <c r="B370" t="s">
        <v>140</v>
      </c>
      <c r="C370" s="17">
        <v>8.7230892816876696E-2</v>
      </c>
      <c r="D370" s="17">
        <v>0.10637908205402</v>
      </c>
      <c r="E370" s="17">
        <v>7.2033474243907006E-2</v>
      </c>
      <c r="F370" s="17"/>
      <c r="G370" s="17">
        <v>0.115843521331587</v>
      </c>
      <c r="H370" s="17">
        <v>5.3286762559646997E-2</v>
      </c>
      <c r="I370" s="17">
        <v>0.10483147160006</v>
      </c>
      <c r="J370" s="17">
        <v>0.11130517388002401</v>
      </c>
      <c r="K370" s="17">
        <v>4.6952507787689099E-2</v>
      </c>
      <c r="L370" s="17"/>
      <c r="M370" s="17">
        <v>0</v>
      </c>
      <c r="N370" s="17">
        <v>9.6539955481022094E-2</v>
      </c>
      <c r="O370" s="17">
        <v>5.2145626711795998E-2</v>
      </c>
      <c r="P370" s="17">
        <v>9.5296320492334496E-2</v>
      </c>
      <c r="Q370" s="17">
        <v>0.14741913081833299</v>
      </c>
      <c r="R370" s="17"/>
      <c r="S370" s="17">
        <v>0.12971052496249999</v>
      </c>
      <c r="T370" s="17">
        <v>4.82164167065528E-2</v>
      </c>
      <c r="U370" s="17">
        <v>8.9305152051729494E-2</v>
      </c>
      <c r="V370" s="17">
        <v>9.4083771757795906E-2</v>
      </c>
      <c r="W370" s="17"/>
      <c r="X370" s="17">
        <v>8.5783726461852103E-2</v>
      </c>
      <c r="Y370" s="17">
        <v>0.103834503561116</v>
      </c>
      <c r="Z370" s="17">
        <v>7.5417033017696603E-2</v>
      </c>
      <c r="AA370" s="17"/>
      <c r="AB370" s="17">
        <v>0.105938937754832</v>
      </c>
      <c r="AC370" s="17">
        <v>4.5299998550409802E-2</v>
      </c>
      <c r="AD370" s="17"/>
      <c r="AE370" s="17">
        <v>8.1942924951381405E-2</v>
      </c>
      <c r="AF370" s="17">
        <v>8.8108498858526493E-2</v>
      </c>
      <c r="AG370" s="17"/>
      <c r="AH370" s="17">
        <v>9.6623419395375706E-2</v>
      </c>
      <c r="AI370" s="17">
        <v>7.9124465126445803E-2</v>
      </c>
      <c r="AJ370" s="17"/>
      <c r="AK370" s="17">
        <v>0.11080049931727</v>
      </c>
      <c r="AL370" s="17">
        <v>8.6552892958639494E-2</v>
      </c>
      <c r="AM370" s="17">
        <v>8.8031859756549202E-2</v>
      </c>
      <c r="AN370" s="17">
        <v>7.7527128323121197E-2</v>
      </c>
      <c r="AO370" s="17">
        <v>8.1868284555760798E-2</v>
      </c>
      <c r="AP370" s="17"/>
      <c r="AQ370" s="17">
        <v>9.1712124805502102E-2</v>
      </c>
      <c r="AR370" s="17">
        <v>8.6035560914395404E-2</v>
      </c>
      <c r="AS370" s="17"/>
      <c r="AT370" s="17">
        <v>0.104922823729832</v>
      </c>
      <c r="AU370" s="17">
        <v>8.1079261574575998E-2</v>
      </c>
      <c r="AV370" s="17"/>
      <c r="AW370" s="17">
        <v>0.15951462924460899</v>
      </c>
      <c r="AX370" s="17">
        <v>6.9635063450093598E-2</v>
      </c>
      <c r="AY370" s="17">
        <v>0.153147905087648</v>
      </c>
      <c r="AZ370" s="17">
        <v>6.0192903223399701E-2</v>
      </c>
      <c r="BA370" s="17">
        <v>2.3352215057642501E-2</v>
      </c>
      <c r="BB370" s="17"/>
      <c r="BC370" s="17">
        <v>1.0388846823180101E-2</v>
      </c>
      <c r="BD370" s="17"/>
      <c r="BE370" s="17">
        <v>7.5396854316386194E-2</v>
      </c>
      <c r="BF370" s="17">
        <v>0.179760760346108</v>
      </c>
      <c r="BG370" s="17">
        <v>9.7293096284266994E-2</v>
      </c>
      <c r="BH370" s="17">
        <v>1.36135539109686E-2</v>
      </c>
      <c r="BI370" s="17"/>
      <c r="BJ370" s="17">
        <v>8.5595777251330593E-2</v>
      </c>
      <c r="BK370" s="17"/>
      <c r="BL370" s="17">
        <v>9.7110179777151695E-2</v>
      </c>
      <c r="BM370" s="17"/>
      <c r="BN370" s="17">
        <v>7.05805865741225E-2</v>
      </c>
      <c r="BO370" s="17"/>
      <c r="BP370" s="17">
        <v>7.91258557670452E-2</v>
      </c>
      <c r="BQ370" s="17">
        <v>0.132710499475755</v>
      </c>
    </row>
    <row r="371" spans="2:69" x14ac:dyDescent="0.35">
      <c r="B371" t="s">
        <v>141</v>
      </c>
      <c r="C371" s="17">
        <v>0.40261105279202303</v>
      </c>
      <c r="D371" s="17">
        <v>0.33915375925811703</v>
      </c>
      <c r="E371" s="17">
        <v>0.45811183317591803</v>
      </c>
      <c r="F371" s="17"/>
      <c r="G371" s="17">
        <v>0.39128426231202101</v>
      </c>
      <c r="H371" s="17">
        <v>0.426935987090591</v>
      </c>
      <c r="I371" s="17">
        <v>0.41161014477783597</v>
      </c>
      <c r="J371" s="17">
        <v>0.50833153423751398</v>
      </c>
      <c r="K371" s="17">
        <v>0.26184259038167701</v>
      </c>
      <c r="L371" s="17"/>
      <c r="M371" s="17">
        <v>0.55450948758128704</v>
      </c>
      <c r="N371" s="17">
        <v>0.40983025725505701</v>
      </c>
      <c r="O371" s="17">
        <v>0.40603558586331101</v>
      </c>
      <c r="P371" s="17">
        <v>0.328682911951165</v>
      </c>
      <c r="Q371" s="17">
        <v>0.39496576098563102</v>
      </c>
      <c r="R371" s="17"/>
      <c r="S371" s="17">
        <v>0.369172268800607</v>
      </c>
      <c r="T371" s="17">
        <v>0.54779622095943503</v>
      </c>
      <c r="U371" s="17">
        <v>0.25817407028457201</v>
      </c>
      <c r="V371" s="17">
        <v>0.436859902928174</v>
      </c>
      <c r="W371" s="17"/>
      <c r="X371" s="17">
        <v>0.41003473871590301</v>
      </c>
      <c r="Y371" s="17">
        <v>0.46923631735886101</v>
      </c>
      <c r="Z371" s="17">
        <v>0.25426136894270601</v>
      </c>
      <c r="AA371" s="17"/>
      <c r="AB371" s="17">
        <v>0.43937492640354298</v>
      </c>
      <c r="AC371" s="17">
        <v>0.320211095856761</v>
      </c>
      <c r="AD371" s="17"/>
      <c r="AE371" s="17">
        <v>0.26237293032801301</v>
      </c>
      <c r="AF371" s="17">
        <v>0.42588536660680898</v>
      </c>
      <c r="AG371" s="17"/>
      <c r="AH371" s="17">
        <v>0.42908408584605401</v>
      </c>
      <c r="AI371" s="17">
        <v>0.36952253389518802</v>
      </c>
      <c r="AJ371" s="17"/>
      <c r="AK371" s="17">
        <v>0.42089975891743597</v>
      </c>
      <c r="AL371" s="17">
        <v>0.36719643056200701</v>
      </c>
      <c r="AM371" s="17">
        <v>0.441163796431779</v>
      </c>
      <c r="AN371" s="17">
        <v>0.44056798235182498</v>
      </c>
      <c r="AO371" s="17">
        <v>0.24313458667288201</v>
      </c>
      <c r="AP371" s="17"/>
      <c r="AQ371" s="17">
        <v>0.44408218035298602</v>
      </c>
      <c r="AR371" s="17">
        <v>0.39154896943384798</v>
      </c>
      <c r="AS371" s="17"/>
      <c r="AT371" s="17">
        <v>0.46738714742415599</v>
      </c>
      <c r="AU371" s="17">
        <v>0.37734133160781402</v>
      </c>
      <c r="AV371" s="17"/>
      <c r="AW371" s="17">
        <v>0.49541553407341798</v>
      </c>
      <c r="AX371" s="17">
        <v>0.419149041317395</v>
      </c>
      <c r="AY371" s="17">
        <v>0.41287475006879398</v>
      </c>
      <c r="AZ371" s="17">
        <v>0.48673524372150001</v>
      </c>
      <c r="BA371" s="17">
        <v>0.22371448718662601</v>
      </c>
      <c r="BB371" s="17"/>
      <c r="BC371" s="17">
        <v>0.167592026691021</v>
      </c>
      <c r="BD371" s="17"/>
      <c r="BE371" s="17">
        <v>0.42618957774004101</v>
      </c>
      <c r="BF371" s="17">
        <v>0.40952992755707202</v>
      </c>
      <c r="BG371" s="17">
        <v>0.54925177323735996</v>
      </c>
      <c r="BH371" s="17">
        <v>0.17433091892685901</v>
      </c>
      <c r="BI371" s="17"/>
      <c r="BJ371" s="17">
        <v>0.43247500539317502</v>
      </c>
      <c r="BK371" s="17"/>
      <c r="BL371" s="17">
        <v>0.434564212283645</v>
      </c>
      <c r="BM371" s="17"/>
      <c r="BN371" s="17">
        <v>0.42287913272234301</v>
      </c>
      <c r="BO371" s="17"/>
      <c r="BP371" s="17">
        <v>0.39174658864801398</v>
      </c>
      <c r="BQ371" s="17">
        <v>0.41759761943497098</v>
      </c>
    </row>
    <row r="372" spans="2:69" x14ac:dyDescent="0.35"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</row>
    <row r="373" spans="2:69" x14ac:dyDescent="0.35">
      <c r="B373" s="6" t="s">
        <v>182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</row>
    <row r="374" spans="2:69" x14ac:dyDescent="0.35">
      <c r="B374" s="24" t="s">
        <v>143</v>
      </c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</row>
    <row r="375" spans="2:69" x14ac:dyDescent="0.35">
      <c r="B375" t="s">
        <v>137</v>
      </c>
      <c r="C375" s="17">
        <v>0.103386321417238</v>
      </c>
      <c r="D375" s="17">
        <v>0.137846044589443</v>
      </c>
      <c r="E375" s="17">
        <v>6.8212747790007702E-2</v>
      </c>
      <c r="F375" s="17"/>
      <c r="G375" s="17">
        <v>0.134634126652379</v>
      </c>
      <c r="H375" s="17">
        <v>7.8136310241843698E-2</v>
      </c>
      <c r="I375" s="17">
        <v>0.15827124639860601</v>
      </c>
      <c r="J375" s="17">
        <v>9.2222540153410401E-2</v>
      </c>
      <c r="K375" s="17">
        <v>3.32517585596259E-2</v>
      </c>
      <c r="L375" s="17"/>
      <c r="M375" s="17">
        <v>0.115148952045921</v>
      </c>
      <c r="N375" s="17">
        <v>8.6975588788428301E-2</v>
      </c>
      <c r="O375" s="17">
        <v>0.13407040984159099</v>
      </c>
      <c r="P375" s="17">
        <v>6.5407779893130305E-2</v>
      </c>
      <c r="Q375" s="17">
        <v>0.14089026754188799</v>
      </c>
      <c r="R375" s="17"/>
      <c r="S375" s="17">
        <v>7.7807187463661706E-2</v>
      </c>
      <c r="T375" s="17">
        <v>7.0407579061928696E-2</v>
      </c>
      <c r="U375" s="17">
        <v>0.13477655868813501</v>
      </c>
      <c r="V375" s="17">
        <v>0.11093454175320901</v>
      </c>
      <c r="W375" s="17"/>
      <c r="X375" s="17">
        <v>0.102973580305758</v>
      </c>
      <c r="Y375" s="17">
        <v>9.2061781081055505E-2</v>
      </c>
      <c r="Z375" s="17">
        <v>0.122123702234416</v>
      </c>
      <c r="AA375" s="17"/>
      <c r="AB375" s="17">
        <v>0.10800400251704401</v>
      </c>
      <c r="AC375" s="17">
        <v>9.3036576235719703E-2</v>
      </c>
      <c r="AD375" s="17"/>
      <c r="AE375" s="17">
        <v>0.18845170812876599</v>
      </c>
      <c r="AF375" s="17">
        <v>8.9268630233741E-2</v>
      </c>
      <c r="AG375" s="17"/>
      <c r="AH375" s="17">
        <v>0.10348973987506099</v>
      </c>
      <c r="AI375" s="17">
        <v>9.8390090359013999E-2</v>
      </c>
      <c r="AJ375" s="17"/>
      <c r="AK375" s="17">
        <v>4.1001353774173001E-2</v>
      </c>
      <c r="AL375" s="17">
        <v>0.13779791144109299</v>
      </c>
      <c r="AM375" s="17">
        <v>0.107424692558042</v>
      </c>
      <c r="AN375" s="17">
        <v>8.57441719433822E-2</v>
      </c>
      <c r="AO375" s="17">
        <v>8.9534285070368494E-2</v>
      </c>
      <c r="AP375" s="17"/>
      <c r="AQ375" s="17">
        <v>9.4131299446781502E-2</v>
      </c>
      <c r="AR375" s="17">
        <v>0.105855022668932</v>
      </c>
      <c r="AS375" s="17"/>
      <c r="AT375" s="17">
        <v>8.7702299254982699E-2</v>
      </c>
      <c r="AU375" s="17">
        <v>0.11406380817935401</v>
      </c>
      <c r="AV375" s="17"/>
      <c r="AW375" s="17">
        <v>4.2667860590683997E-2</v>
      </c>
      <c r="AX375" s="17">
        <v>6.1226921043478003E-2</v>
      </c>
      <c r="AY375" s="17">
        <v>3.26750756049108E-2</v>
      </c>
      <c r="AZ375" s="17">
        <v>3.0718905011635999E-2</v>
      </c>
      <c r="BA375" s="17">
        <v>0.40297274879103301</v>
      </c>
      <c r="BB375" s="17"/>
      <c r="BC375" s="17">
        <v>0.25111538434446901</v>
      </c>
      <c r="BD375" s="17"/>
      <c r="BE375" s="17">
        <v>4.6364607675677599E-2</v>
      </c>
      <c r="BF375" s="17">
        <v>0</v>
      </c>
      <c r="BG375" s="17">
        <v>4.7285230198659399E-2</v>
      </c>
      <c r="BH375" s="17">
        <v>0.31246605250864001</v>
      </c>
      <c r="BI375" s="17"/>
      <c r="BJ375" s="17">
        <v>8.3615345724301404E-2</v>
      </c>
      <c r="BK375" s="17"/>
      <c r="BL375" s="17">
        <v>0.105378056991744</v>
      </c>
      <c r="BM375" s="17"/>
      <c r="BN375" s="17">
        <v>0.11460115642330999</v>
      </c>
      <c r="BO375" s="17"/>
      <c r="BP375" s="17">
        <v>0.103051476239375</v>
      </c>
      <c r="BQ375" s="17">
        <v>9.6889019453911096E-2</v>
      </c>
    </row>
    <row r="376" spans="2:69" x14ac:dyDescent="0.35">
      <c r="B376" t="s">
        <v>138</v>
      </c>
      <c r="C376" s="17">
        <v>0.26046520676124202</v>
      </c>
      <c r="D376" s="17">
        <v>0.27505021962679999</v>
      </c>
      <c r="E376" s="17">
        <v>0.25033022976292602</v>
      </c>
      <c r="F376" s="17"/>
      <c r="G376" s="17">
        <v>0.20094814688537399</v>
      </c>
      <c r="H376" s="17">
        <v>0.22875365296935099</v>
      </c>
      <c r="I376" s="17">
        <v>0.24486816176749801</v>
      </c>
      <c r="J376" s="17">
        <v>0.242029481652346</v>
      </c>
      <c r="K376" s="17">
        <v>0.43000719279098898</v>
      </c>
      <c r="L376" s="17"/>
      <c r="M376" s="17">
        <v>0.273469720214773</v>
      </c>
      <c r="N376" s="17">
        <v>0.23879647680076499</v>
      </c>
      <c r="O376" s="17">
        <v>0.26648670258667001</v>
      </c>
      <c r="P376" s="17">
        <v>0.36291432784619299</v>
      </c>
      <c r="Q376" s="17">
        <v>0.190012923374031</v>
      </c>
      <c r="R376" s="17"/>
      <c r="S376" s="17">
        <v>0.203494181100104</v>
      </c>
      <c r="T376" s="17">
        <v>0.23817894078371801</v>
      </c>
      <c r="U376" s="17">
        <v>0.39371329765997498</v>
      </c>
      <c r="V376" s="17">
        <v>0.20468480044968601</v>
      </c>
      <c r="W376" s="17"/>
      <c r="X376" s="17">
        <v>0.26735081370248598</v>
      </c>
      <c r="Y376" s="17">
        <v>0.20078372781613599</v>
      </c>
      <c r="Z376" s="17">
        <v>0.29008349423347701</v>
      </c>
      <c r="AA376" s="17"/>
      <c r="AB376" s="17">
        <v>0.21711812096886601</v>
      </c>
      <c r="AC376" s="17">
        <v>0.35762031180549297</v>
      </c>
      <c r="AD376" s="17"/>
      <c r="AE376" s="17">
        <v>0.33375038757244602</v>
      </c>
      <c r="AF376" s="17">
        <v>0.24830259173043201</v>
      </c>
      <c r="AG376" s="17"/>
      <c r="AH376" s="17">
        <v>0.22680729018735099</v>
      </c>
      <c r="AI376" s="17">
        <v>0.33170257866271402</v>
      </c>
      <c r="AJ376" s="17"/>
      <c r="AK376" s="17">
        <v>0.39529161444936201</v>
      </c>
      <c r="AL376" s="17">
        <v>0.30311947860667698</v>
      </c>
      <c r="AM376" s="17">
        <v>0.195310800775407</v>
      </c>
      <c r="AN376" s="17">
        <v>0.237632139623599</v>
      </c>
      <c r="AO376" s="17">
        <v>0.31402164606418898</v>
      </c>
      <c r="AP376" s="17"/>
      <c r="AQ376" s="17">
        <v>0.23653871375253299</v>
      </c>
      <c r="AR376" s="17">
        <v>0.26684740265745999</v>
      </c>
      <c r="AS376" s="17"/>
      <c r="AT376" s="17">
        <v>0.21634489851931499</v>
      </c>
      <c r="AU376" s="17">
        <v>0.28151500920920702</v>
      </c>
      <c r="AV376" s="17"/>
      <c r="AW376" s="17">
        <v>0.17341505210545499</v>
      </c>
      <c r="AX376" s="17">
        <v>0.29009128967346198</v>
      </c>
      <c r="AY376" s="17">
        <v>0.24862594908930899</v>
      </c>
      <c r="AZ376" s="17">
        <v>0.13102854162792499</v>
      </c>
      <c r="BA376" s="17">
        <v>0.34460915522650398</v>
      </c>
      <c r="BB376" s="17"/>
      <c r="BC376" s="17">
        <v>0.43599402748289701</v>
      </c>
      <c r="BD376" s="17"/>
      <c r="BE376" s="17">
        <v>0.29471968785862901</v>
      </c>
      <c r="BF376" s="17">
        <v>0.27667346928043401</v>
      </c>
      <c r="BG376" s="17">
        <v>0</v>
      </c>
      <c r="BH376" s="17">
        <v>0.39978877880748898</v>
      </c>
      <c r="BI376" s="17"/>
      <c r="BJ376" s="17">
        <v>0.27733468875538902</v>
      </c>
      <c r="BK376" s="17"/>
      <c r="BL376" s="17">
        <v>0.27960762777523002</v>
      </c>
      <c r="BM376" s="17"/>
      <c r="BN376" s="17">
        <v>0.19868897698416699</v>
      </c>
      <c r="BO376" s="17"/>
      <c r="BP376" s="17">
        <v>0.26263238521119597</v>
      </c>
      <c r="BQ376" s="17">
        <v>0.27340458845899002</v>
      </c>
    </row>
    <row r="377" spans="2:69" x14ac:dyDescent="0.35">
      <c r="B377" t="s">
        <v>139</v>
      </c>
      <c r="C377" s="17">
        <v>0.18418548939437099</v>
      </c>
      <c r="D377" s="17">
        <v>0.20592006723821099</v>
      </c>
      <c r="E377" s="17">
        <v>0.16756779171825401</v>
      </c>
      <c r="F377" s="17"/>
      <c r="G377" s="17">
        <v>0.247676361452453</v>
      </c>
      <c r="H377" s="17">
        <v>0.16807583165055601</v>
      </c>
      <c r="I377" s="17">
        <v>0.123717433140446</v>
      </c>
      <c r="J377" s="17">
        <v>0.11130517388002401</v>
      </c>
      <c r="K377" s="17">
        <v>0.27489845826770798</v>
      </c>
      <c r="L377" s="17"/>
      <c r="M377" s="17">
        <v>5.6871840158018702E-2</v>
      </c>
      <c r="N377" s="17">
        <v>0.23232359492639501</v>
      </c>
      <c r="O377" s="17">
        <v>0.19648837223893501</v>
      </c>
      <c r="P377" s="17">
        <v>0.121057763884268</v>
      </c>
      <c r="Q377" s="17">
        <v>0.14643677803713501</v>
      </c>
      <c r="R377" s="17"/>
      <c r="S377" s="17">
        <v>0.24896954946008101</v>
      </c>
      <c r="T377" s="17">
        <v>0.20287945946939701</v>
      </c>
      <c r="U377" s="17">
        <v>0.143716353820172</v>
      </c>
      <c r="V377" s="17">
        <v>0.17772828447646299</v>
      </c>
      <c r="W377" s="17"/>
      <c r="X377" s="17">
        <v>0.173228273689531</v>
      </c>
      <c r="Y377" s="17">
        <v>0.19121013592050001</v>
      </c>
      <c r="Z377" s="17">
        <v>0.25811440157170501</v>
      </c>
      <c r="AA377" s="17"/>
      <c r="AB377" s="17">
        <v>0.17083757982648401</v>
      </c>
      <c r="AC377" s="17">
        <v>0.214102553770987</v>
      </c>
      <c r="AD377" s="17"/>
      <c r="AE377" s="17">
        <v>0.15673179697647999</v>
      </c>
      <c r="AF377" s="17">
        <v>0.188741781517239</v>
      </c>
      <c r="AG377" s="17"/>
      <c r="AH377" s="17">
        <v>0.18635857753406901</v>
      </c>
      <c r="AI377" s="17">
        <v>0.15682526094765001</v>
      </c>
      <c r="AJ377" s="17"/>
      <c r="AK377" s="17">
        <v>6.4013547083518196E-2</v>
      </c>
      <c r="AL377" s="17">
        <v>0.196771800613875</v>
      </c>
      <c r="AM377" s="17">
        <v>0.18762017818658</v>
      </c>
      <c r="AN377" s="17">
        <v>0.204414646825229</v>
      </c>
      <c r="AO377" s="17">
        <v>0.21661989380305</v>
      </c>
      <c r="AP377" s="17"/>
      <c r="AQ377" s="17">
        <v>0.17190131819656601</v>
      </c>
      <c r="AR377" s="17">
        <v>0.187462191373993</v>
      </c>
      <c r="AS377" s="17"/>
      <c r="AT377" s="17">
        <v>0.16576755903274801</v>
      </c>
      <c r="AU377" s="17">
        <v>0.187439456556761</v>
      </c>
      <c r="AV377" s="17"/>
      <c r="AW377" s="17">
        <v>0.121400287013785</v>
      </c>
      <c r="AX377" s="17">
        <v>0.18322926737296899</v>
      </c>
      <c r="AY377" s="17">
        <v>0.192933849440449</v>
      </c>
      <c r="AZ377" s="17">
        <v>0.28623452856250597</v>
      </c>
      <c r="BA377" s="17">
        <v>0.111458375367827</v>
      </c>
      <c r="BB377" s="17"/>
      <c r="BC377" s="17">
        <v>0.19058063259269001</v>
      </c>
      <c r="BD377" s="17"/>
      <c r="BE377" s="17">
        <v>0.19189351804832699</v>
      </c>
      <c r="BF377" s="17">
        <v>0.19214143626585001</v>
      </c>
      <c r="BG377" s="17">
        <v>0.26738169069039602</v>
      </c>
      <c r="BH377" s="17">
        <v>0.154595295131955</v>
      </c>
      <c r="BI377" s="17"/>
      <c r="BJ377" s="17">
        <v>0.163278864567936</v>
      </c>
      <c r="BK377" s="17"/>
      <c r="BL377" s="17">
        <v>0.13739992590960001</v>
      </c>
      <c r="BM377" s="17"/>
      <c r="BN377" s="17">
        <v>0.222581234435621</v>
      </c>
      <c r="BO377" s="17"/>
      <c r="BP377" s="17">
        <v>0.19023575842063301</v>
      </c>
      <c r="BQ377" s="17">
        <v>0.17228547554617199</v>
      </c>
    </row>
    <row r="378" spans="2:69" x14ac:dyDescent="0.35">
      <c r="B378" t="s">
        <v>140</v>
      </c>
      <c r="C378" s="17">
        <v>8.5928048015993894E-2</v>
      </c>
      <c r="D378" s="17">
        <v>0.10176010471645</v>
      </c>
      <c r="E378" s="17">
        <v>7.3465063136479297E-2</v>
      </c>
      <c r="F378" s="17"/>
      <c r="G378" s="17">
        <v>8.7851887163272899E-2</v>
      </c>
      <c r="H378" s="17">
        <v>0.109694416706431</v>
      </c>
      <c r="I378" s="17">
        <v>9.7370179430470299E-2</v>
      </c>
      <c r="J378" s="17">
        <v>7.3139906426796505E-2</v>
      </c>
      <c r="K378" s="17">
        <v>4.6952507787689099E-2</v>
      </c>
      <c r="L378" s="17"/>
      <c r="M378" s="17">
        <v>0</v>
      </c>
      <c r="N378" s="17">
        <v>9.8412099911094397E-2</v>
      </c>
      <c r="O378" s="17">
        <v>2.0813878442099299E-2</v>
      </c>
      <c r="P378" s="17">
        <v>0.14848303851660399</v>
      </c>
      <c r="Q378" s="17">
        <v>0.122767342361145</v>
      </c>
      <c r="R378" s="17"/>
      <c r="S378" s="17">
        <v>0.105880328528232</v>
      </c>
      <c r="T378" s="17">
        <v>0</v>
      </c>
      <c r="U378" s="17">
        <v>0.10433924099880799</v>
      </c>
      <c r="V378" s="17">
        <v>0.11014295031822099</v>
      </c>
      <c r="W378" s="17"/>
      <c r="X378" s="17">
        <v>8.2918636571520696E-2</v>
      </c>
      <c r="Y378" s="17">
        <v>0.11024416464098601</v>
      </c>
      <c r="Z378" s="17">
        <v>7.5417033017696603E-2</v>
      </c>
      <c r="AA378" s="17"/>
      <c r="AB378" s="17">
        <v>0.10626557055055399</v>
      </c>
      <c r="AC378" s="17">
        <v>4.0344957432945597E-2</v>
      </c>
      <c r="AD378" s="17"/>
      <c r="AE378" s="17">
        <v>0.11569309178663401</v>
      </c>
      <c r="AF378" s="17">
        <v>8.0988157512207906E-2</v>
      </c>
      <c r="AG378" s="17"/>
      <c r="AH378" s="17">
        <v>9.5005362159838305E-2</v>
      </c>
      <c r="AI378" s="17">
        <v>7.9124465126445803E-2</v>
      </c>
      <c r="AJ378" s="17"/>
      <c r="AK378" s="17">
        <v>0.11080049931727</v>
      </c>
      <c r="AL378" s="17">
        <v>2.9458511979879601E-2</v>
      </c>
      <c r="AM378" s="17">
        <v>7.6602983831319596E-2</v>
      </c>
      <c r="AN378" s="17">
        <v>0.145168887639607</v>
      </c>
      <c r="AO378" s="17">
        <v>0.13668958838951001</v>
      </c>
      <c r="AP378" s="17"/>
      <c r="AQ378" s="17">
        <v>0.107819071421314</v>
      </c>
      <c r="AR378" s="17">
        <v>8.0088796952723001E-2</v>
      </c>
      <c r="AS378" s="17"/>
      <c r="AT378" s="17">
        <v>0.10889158761429001</v>
      </c>
      <c r="AU378" s="17">
        <v>7.2608061394432794E-2</v>
      </c>
      <c r="AV378" s="17"/>
      <c r="AW378" s="17">
        <v>0.167101266216658</v>
      </c>
      <c r="AX378" s="17">
        <v>7.73781368020246E-2</v>
      </c>
      <c r="AY378" s="17">
        <v>0.153147905087648</v>
      </c>
      <c r="AZ378" s="17">
        <v>9.4593082246758498E-2</v>
      </c>
      <c r="BA378" s="17">
        <v>0</v>
      </c>
      <c r="BB378" s="17"/>
      <c r="BC378" s="17">
        <v>2.6789531282605899E-2</v>
      </c>
      <c r="BD378" s="17"/>
      <c r="BE378" s="17">
        <v>7.4478464817396395E-2</v>
      </c>
      <c r="BF378" s="17">
        <v>0.179760760346108</v>
      </c>
      <c r="BG378" s="17">
        <v>0.133817017838853</v>
      </c>
      <c r="BH378" s="17">
        <v>3.5105025088212498E-2</v>
      </c>
      <c r="BI378" s="17"/>
      <c r="BJ378" s="17">
        <v>7.8309255753612805E-2</v>
      </c>
      <c r="BK378" s="17"/>
      <c r="BL378" s="17">
        <v>9.8059179609064906E-2</v>
      </c>
      <c r="BM378" s="17"/>
      <c r="BN378" s="17">
        <v>4.1249499434558599E-2</v>
      </c>
      <c r="BO378" s="17"/>
      <c r="BP378" s="17">
        <v>8.4517312261571595E-2</v>
      </c>
      <c r="BQ378" s="17">
        <v>0.100101174602535</v>
      </c>
    </row>
    <row r="379" spans="2:69" x14ac:dyDescent="0.35">
      <c r="B379" t="s">
        <v>141</v>
      </c>
      <c r="C379" s="17">
        <v>0.36603493441115598</v>
      </c>
      <c r="D379" s="17">
        <v>0.279423563829096</v>
      </c>
      <c r="E379" s="17">
        <v>0.44042416759233399</v>
      </c>
      <c r="F379" s="17"/>
      <c r="G379" s="17">
        <v>0.32888947784652101</v>
      </c>
      <c r="H379" s="17">
        <v>0.41533978843181801</v>
      </c>
      <c r="I379" s="17">
        <v>0.37577297926297898</v>
      </c>
      <c r="J379" s="17">
        <v>0.48130289788742298</v>
      </c>
      <c r="K379" s="17">
        <v>0.21489008259398701</v>
      </c>
      <c r="L379" s="17"/>
      <c r="M379" s="17">
        <v>0.55450948758128704</v>
      </c>
      <c r="N379" s="17">
        <v>0.34349223957331798</v>
      </c>
      <c r="O379" s="17">
        <v>0.38214063689070499</v>
      </c>
      <c r="P379" s="17">
        <v>0.30213708985980497</v>
      </c>
      <c r="Q379" s="17">
        <v>0.39989268868580002</v>
      </c>
      <c r="R379" s="17"/>
      <c r="S379" s="17">
        <v>0.363848753447922</v>
      </c>
      <c r="T379" s="17">
        <v>0.48853402068495699</v>
      </c>
      <c r="U379" s="17">
        <v>0.22345454883291099</v>
      </c>
      <c r="V379" s="17">
        <v>0.39650942300242098</v>
      </c>
      <c r="W379" s="17"/>
      <c r="X379" s="17">
        <v>0.37352869573070402</v>
      </c>
      <c r="Y379" s="17">
        <v>0.405700190541322</v>
      </c>
      <c r="Z379" s="17">
        <v>0.25426136894270601</v>
      </c>
      <c r="AA379" s="17"/>
      <c r="AB379" s="17">
        <v>0.397774726137053</v>
      </c>
      <c r="AC379" s="17">
        <v>0.29489560075485499</v>
      </c>
      <c r="AD379" s="17"/>
      <c r="AE379" s="17">
        <v>0.205373015535675</v>
      </c>
      <c r="AF379" s="17">
        <v>0.39269883900638097</v>
      </c>
      <c r="AG379" s="17"/>
      <c r="AH379" s="17">
        <v>0.38833903024367999</v>
      </c>
      <c r="AI379" s="17">
        <v>0.33395760490417598</v>
      </c>
      <c r="AJ379" s="17"/>
      <c r="AK379" s="17">
        <v>0.38889298537567601</v>
      </c>
      <c r="AL379" s="17">
        <v>0.33285229735847499</v>
      </c>
      <c r="AM379" s="17">
        <v>0.43304134464865202</v>
      </c>
      <c r="AN379" s="17">
        <v>0.32704015396818298</v>
      </c>
      <c r="AO379" s="17">
        <v>0.24313458667288201</v>
      </c>
      <c r="AP379" s="17"/>
      <c r="AQ379" s="17">
        <v>0.38960959718280502</v>
      </c>
      <c r="AR379" s="17">
        <v>0.35974658634689199</v>
      </c>
      <c r="AS379" s="17"/>
      <c r="AT379" s="17">
        <v>0.42129365557866399</v>
      </c>
      <c r="AU379" s="17">
        <v>0.34437366466024499</v>
      </c>
      <c r="AV379" s="17"/>
      <c r="AW379" s="17">
        <v>0.49541553407341798</v>
      </c>
      <c r="AX379" s="17">
        <v>0.38807438510806702</v>
      </c>
      <c r="AY379" s="17">
        <v>0.372617220777683</v>
      </c>
      <c r="AZ379" s="17">
        <v>0.457424942551175</v>
      </c>
      <c r="BA379" s="17">
        <v>0.14095972061463599</v>
      </c>
      <c r="BB379" s="17"/>
      <c r="BC379" s="17">
        <v>9.5520424297338605E-2</v>
      </c>
      <c r="BD379" s="17"/>
      <c r="BE379" s="17">
        <v>0.39254372159997097</v>
      </c>
      <c r="BF379" s="17">
        <v>0.35142433410760798</v>
      </c>
      <c r="BG379" s="17">
        <v>0.55151606127209096</v>
      </c>
      <c r="BH379" s="17">
        <v>9.8044848463703094E-2</v>
      </c>
      <c r="BI379" s="17"/>
      <c r="BJ379" s="17">
        <v>0.39746184519875999</v>
      </c>
      <c r="BK379" s="17"/>
      <c r="BL379" s="17">
        <v>0.37955520971436102</v>
      </c>
      <c r="BM379" s="17"/>
      <c r="BN379" s="17">
        <v>0.42287913272234301</v>
      </c>
      <c r="BO379" s="17"/>
      <c r="BP379" s="17">
        <v>0.35956306786722397</v>
      </c>
      <c r="BQ379" s="17">
        <v>0.357319741938392</v>
      </c>
    </row>
    <row r="380" spans="2:69" x14ac:dyDescent="0.35"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</row>
    <row r="381" spans="2:69" x14ac:dyDescent="0.35">
      <c r="B381" s="6" t="s">
        <v>183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</row>
    <row r="382" spans="2:69" x14ac:dyDescent="0.35">
      <c r="B382" s="24" t="s">
        <v>143</v>
      </c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</row>
    <row r="383" spans="2:69" x14ac:dyDescent="0.35">
      <c r="B383" t="s">
        <v>137</v>
      </c>
      <c r="C383" s="17">
        <v>0.126279397033917</v>
      </c>
      <c r="D383" s="17">
        <v>0.14891244864604</v>
      </c>
      <c r="E383" s="17">
        <v>0.101062424150393</v>
      </c>
      <c r="F383" s="17"/>
      <c r="G383" s="17">
        <v>0.15915544935256501</v>
      </c>
      <c r="H383" s="17">
        <v>0.125602473389163</v>
      </c>
      <c r="I383" s="17">
        <v>9.7054205956731504E-2</v>
      </c>
      <c r="J383" s="17">
        <v>0.122441804983161</v>
      </c>
      <c r="K383" s="17">
        <v>0.12426543023886</v>
      </c>
      <c r="L383" s="17"/>
      <c r="M383" s="17">
        <v>6.4967185453167695E-2</v>
      </c>
      <c r="N383" s="17">
        <v>0.104439092566135</v>
      </c>
      <c r="O383" s="17">
        <v>0.15494179485280701</v>
      </c>
      <c r="P383" s="17">
        <v>9.4475495508416496E-2</v>
      </c>
      <c r="Q383" s="17">
        <v>0.208722056530245</v>
      </c>
      <c r="R383" s="17"/>
      <c r="S383" s="17">
        <v>0.13820641088656899</v>
      </c>
      <c r="T383" s="17">
        <v>5.0709313361496103E-2</v>
      </c>
      <c r="U383" s="17">
        <v>0.24038142530623299</v>
      </c>
      <c r="V383" s="17">
        <v>8.1222064248831397E-2</v>
      </c>
      <c r="W383" s="17"/>
      <c r="X383" s="17">
        <v>0.115910935109219</v>
      </c>
      <c r="Y383" s="17">
        <v>0.116716423864118</v>
      </c>
      <c r="Z383" s="17">
        <v>0.21854944263988799</v>
      </c>
      <c r="AA383" s="17"/>
      <c r="AB383" s="17">
        <v>0.10354478280622099</v>
      </c>
      <c r="AC383" s="17">
        <v>0.17723516010440299</v>
      </c>
      <c r="AD383" s="17"/>
      <c r="AE383" s="17">
        <v>0.30750226645327999</v>
      </c>
      <c r="AF383" s="17">
        <v>9.6203139172115801E-2</v>
      </c>
      <c r="AG383" s="17"/>
      <c r="AH383" s="17">
        <v>9.2715039093090396E-2</v>
      </c>
      <c r="AI383" s="17">
        <v>0.26275156368067498</v>
      </c>
      <c r="AJ383" s="17"/>
      <c r="AK383" s="17">
        <v>0.197255650158249</v>
      </c>
      <c r="AL383" s="17">
        <v>0.13376403623921099</v>
      </c>
      <c r="AM383" s="17">
        <v>8.0330957162531705E-2</v>
      </c>
      <c r="AN383" s="17">
        <v>0.14530381254792399</v>
      </c>
      <c r="AO383" s="17">
        <v>0.18012264768907499</v>
      </c>
      <c r="AP383" s="17"/>
      <c r="AQ383" s="17">
        <v>0.141682761483268</v>
      </c>
      <c r="AR383" s="17">
        <v>0.122170675820958</v>
      </c>
      <c r="AS383" s="17"/>
      <c r="AT383" s="17">
        <v>0.116492118494418</v>
      </c>
      <c r="AU383" s="17">
        <v>0.130067863275663</v>
      </c>
      <c r="AV383" s="17"/>
      <c r="AW383" s="17">
        <v>4.2667860590683997E-2</v>
      </c>
      <c r="AX383" s="17">
        <v>0.103456772404554</v>
      </c>
      <c r="AY383" s="17">
        <v>0.148269302304742</v>
      </c>
      <c r="AZ383" s="17">
        <v>3.0718905011635999E-2</v>
      </c>
      <c r="BA383" s="17">
        <v>0.33130063600681298</v>
      </c>
      <c r="BB383" s="17"/>
      <c r="BC383" s="17">
        <v>0.29705424727778001</v>
      </c>
      <c r="BD383" s="17"/>
      <c r="BE383" s="17">
        <v>8.5585123151424206E-2</v>
      </c>
      <c r="BF383" s="17">
        <v>0.12555776261231</v>
      </c>
      <c r="BG383" s="17">
        <v>4.7285230198659399E-2</v>
      </c>
      <c r="BH383" s="17">
        <v>0.24764914776302799</v>
      </c>
      <c r="BI383" s="17"/>
      <c r="BJ383" s="17">
        <v>0.11870861811489999</v>
      </c>
      <c r="BK383" s="17"/>
      <c r="BL383" s="17">
        <v>0.1038421955428</v>
      </c>
      <c r="BM383" s="17"/>
      <c r="BN383" s="17">
        <v>0.123861087183728</v>
      </c>
      <c r="BO383" s="17"/>
      <c r="BP383" s="17">
        <v>0.14566997017378799</v>
      </c>
      <c r="BQ383" s="17">
        <v>4.71003707390555E-2</v>
      </c>
    </row>
    <row r="384" spans="2:69" x14ac:dyDescent="0.35">
      <c r="B384" t="s">
        <v>138</v>
      </c>
      <c r="C384" s="17">
        <v>0.29143838141883999</v>
      </c>
      <c r="D384" s="17">
        <v>0.29445080040198701</v>
      </c>
      <c r="E384" s="17">
        <v>0.29110975632012698</v>
      </c>
      <c r="F384" s="17"/>
      <c r="G384" s="17">
        <v>0.13522170277586401</v>
      </c>
      <c r="H384" s="17">
        <v>0.27797905822222102</v>
      </c>
      <c r="I384" s="17">
        <v>0.30908120062762301</v>
      </c>
      <c r="J384" s="17">
        <v>0.265867489522778</v>
      </c>
      <c r="K384" s="17">
        <v>0.53368771303214901</v>
      </c>
      <c r="L384" s="17"/>
      <c r="M384" s="17">
        <v>0.273469720214773</v>
      </c>
      <c r="N384" s="17">
        <v>0.246763102425578</v>
      </c>
      <c r="O384" s="17">
        <v>0.29070673230495497</v>
      </c>
      <c r="P384" s="17">
        <v>0.47766869309021498</v>
      </c>
      <c r="Q384" s="17">
        <v>0.21774709967731901</v>
      </c>
      <c r="R384" s="17"/>
      <c r="S384" s="17">
        <v>0.22967783819337301</v>
      </c>
      <c r="T384" s="17">
        <v>0.37249260427233399</v>
      </c>
      <c r="U384" s="17">
        <v>0.34119763025788702</v>
      </c>
      <c r="V384" s="17">
        <v>0.25146549579907201</v>
      </c>
      <c r="W384" s="17"/>
      <c r="X384" s="17">
        <v>0.27552587176572801</v>
      </c>
      <c r="Y384" s="17">
        <v>0.25886643334589698</v>
      </c>
      <c r="Z384" s="17">
        <v>0.457679029764054</v>
      </c>
      <c r="AA384" s="17"/>
      <c r="AB384" s="17">
        <v>0.26777312381539198</v>
      </c>
      <c r="AC384" s="17">
        <v>0.34448002300404401</v>
      </c>
      <c r="AD384" s="17"/>
      <c r="AE384" s="17">
        <v>0.19926633090152801</v>
      </c>
      <c r="AF384" s="17">
        <v>0.30673551454498399</v>
      </c>
      <c r="AG384" s="17"/>
      <c r="AH384" s="17">
        <v>0.26701345868677101</v>
      </c>
      <c r="AI384" s="17">
        <v>0.33122263528130502</v>
      </c>
      <c r="AJ384" s="17"/>
      <c r="AK384" s="17">
        <v>0.27104409160704501</v>
      </c>
      <c r="AL384" s="17">
        <v>0.331757465184639</v>
      </c>
      <c r="AM384" s="17">
        <v>0.28785192097895002</v>
      </c>
      <c r="AN384" s="17">
        <v>0.29686524656542101</v>
      </c>
      <c r="AO384" s="17">
        <v>0.19707742794378799</v>
      </c>
      <c r="AP384" s="17"/>
      <c r="AQ384" s="17">
        <v>0.19123721616759201</v>
      </c>
      <c r="AR384" s="17">
        <v>0.31816622094927199</v>
      </c>
      <c r="AS384" s="17"/>
      <c r="AT384" s="17">
        <v>0.181761640488624</v>
      </c>
      <c r="AU384" s="17">
        <v>0.34552168653216803</v>
      </c>
      <c r="AV384" s="17"/>
      <c r="AW384" s="17">
        <v>0.181001689077504</v>
      </c>
      <c r="AX384" s="17">
        <v>0.34705804724772699</v>
      </c>
      <c r="AY384" s="17">
        <v>0.116832486054097</v>
      </c>
      <c r="AZ384" s="17">
        <v>0.205060093734139</v>
      </c>
      <c r="BA384" s="17">
        <v>0.37800390991161797</v>
      </c>
      <c r="BB384" s="17"/>
      <c r="BC384" s="17">
        <v>0.46153882352294801</v>
      </c>
      <c r="BD384" s="17"/>
      <c r="BE384" s="17">
        <v>0.28639392876224601</v>
      </c>
      <c r="BF384" s="17">
        <v>0.14131644120748099</v>
      </c>
      <c r="BG384" s="17">
        <v>0.125887222352699</v>
      </c>
      <c r="BH384" s="17">
        <v>0.51106007944972698</v>
      </c>
      <c r="BI384" s="17"/>
      <c r="BJ384" s="17">
        <v>0.29598297312280702</v>
      </c>
      <c r="BK384" s="17"/>
      <c r="BL384" s="17">
        <v>0.32997196217483699</v>
      </c>
      <c r="BM384" s="17"/>
      <c r="BN384" s="17">
        <v>0.31028147758748997</v>
      </c>
      <c r="BO384" s="17"/>
      <c r="BP384" s="17">
        <v>0.28300827704710901</v>
      </c>
      <c r="BQ384" s="17">
        <v>0.33061916239828798</v>
      </c>
    </row>
    <row r="385" spans="2:69" x14ac:dyDescent="0.35">
      <c r="B385" t="s">
        <v>139</v>
      </c>
      <c r="C385" s="17">
        <v>0.13772431400771701</v>
      </c>
      <c r="D385" s="17">
        <v>0.14890857900174501</v>
      </c>
      <c r="E385" s="17">
        <v>0.12949201697753099</v>
      </c>
      <c r="F385" s="17"/>
      <c r="G385" s="17">
        <v>0.21544081479744101</v>
      </c>
      <c r="H385" s="17">
        <v>0.17561067300255201</v>
      </c>
      <c r="I385" s="17">
        <v>0.120721434722196</v>
      </c>
      <c r="J385" s="17">
        <v>5.7247901179841701E-2</v>
      </c>
      <c r="K385" s="17">
        <v>8.0204266347315104E-2</v>
      </c>
      <c r="L385" s="17"/>
      <c r="M385" s="17">
        <v>5.0181766592753203E-2</v>
      </c>
      <c r="N385" s="17">
        <v>0.18678983983022199</v>
      </c>
      <c r="O385" s="17">
        <v>0.155883020170346</v>
      </c>
      <c r="P385" s="17">
        <v>6.6527932707691501E-2</v>
      </c>
      <c r="Q385" s="17">
        <v>7.9166823840167003E-2</v>
      </c>
      <c r="R385" s="17"/>
      <c r="S385" s="17">
        <v>0.241606753851487</v>
      </c>
      <c r="T385" s="17">
        <v>8.2047716788285999E-2</v>
      </c>
      <c r="U385" s="17">
        <v>7.8431951201208203E-2</v>
      </c>
      <c r="V385" s="17">
        <v>0.128170893478046</v>
      </c>
      <c r="W385" s="17"/>
      <c r="X385" s="17">
        <v>0.15180375865693399</v>
      </c>
      <c r="Y385" s="17">
        <v>0.13663686222735399</v>
      </c>
      <c r="Z385" s="17">
        <v>3.1801642144504601E-2</v>
      </c>
      <c r="AA385" s="17"/>
      <c r="AB385" s="17">
        <v>0.14196423423167101</v>
      </c>
      <c r="AC385" s="17">
        <v>0.12822125544662799</v>
      </c>
      <c r="AD385" s="17"/>
      <c r="AE385" s="17">
        <v>0.19732908048535899</v>
      </c>
      <c r="AF385" s="17">
        <v>0.12783213907351701</v>
      </c>
      <c r="AG385" s="17"/>
      <c r="AH385" s="17">
        <v>0.161362515752039</v>
      </c>
      <c r="AI385" s="17">
        <v>2.5109387860265401E-2</v>
      </c>
      <c r="AJ385" s="17"/>
      <c r="AK385" s="17">
        <v>8.3384993336168806E-2</v>
      </c>
      <c r="AL385" s="17">
        <v>0.104346236516524</v>
      </c>
      <c r="AM385" s="17">
        <v>0.16533716583944</v>
      </c>
      <c r="AN385" s="17">
        <v>0.10514599278112099</v>
      </c>
      <c r="AO385" s="17">
        <v>0.24942460966468</v>
      </c>
      <c r="AP385" s="17"/>
      <c r="AQ385" s="17">
        <v>0.19435995563726599</v>
      </c>
      <c r="AR385" s="17">
        <v>0.122617220817912</v>
      </c>
      <c r="AS385" s="17"/>
      <c r="AT385" s="17">
        <v>0.190416351882713</v>
      </c>
      <c r="AU385" s="17">
        <v>0.109434514143863</v>
      </c>
      <c r="AV385" s="17"/>
      <c r="AW385" s="17">
        <v>0.23032187712632299</v>
      </c>
      <c r="AX385" s="17">
        <v>0.114338566183285</v>
      </c>
      <c r="AY385" s="17">
        <v>0.188069127104073</v>
      </c>
      <c r="AZ385" s="17">
        <v>0.111959689896953</v>
      </c>
      <c r="BA385" s="17">
        <v>0.16304413507448301</v>
      </c>
      <c r="BB385" s="17"/>
      <c r="BC385" s="17">
        <v>0.12936005859587199</v>
      </c>
      <c r="BD385" s="17"/>
      <c r="BE385" s="17">
        <v>0.172884455876263</v>
      </c>
      <c r="BF385" s="17">
        <v>0.18926894791944299</v>
      </c>
      <c r="BG385" s="17">
        <v>0.104970546783111</v>
      </c>
      <c r="BH385" s="17">
        <v>0.121589654713107</v>
      </c>
      <c r="BI385" s="17"/>
      <c r="BJ385" s="17">
        <v>0.121269407246735</v>
      </c>
      <c r="BK385" s="17"/>
      <c r="BL385" s="17">
        <v>9.8293817409204898E-2</v>
      </c>
      <c r="BM385" s="17"/>
      <c r="BN385" s="17">
        <v>0.12685730321892499</v>
      </c>
      <c r="BO385" s="17"/>
      <c r="BP385" s="17">
        <v>0.13947255238048201</v>
      </c>
      <c r="BQ385" s="17">
        <v>0.124558202203254</v>
      </c>
    </row>
    <row r="386" spans="2:69" x14ac:dyDescent="0.35">
      <c r="B386" t="s">
        <v>140</v>
      </c>
      <c r="C386" s="17">
        <v>9.0132972617294901E-2</v>
      </c>
      <c r="D386" s="17">
        <v>0.113077106395087</v>
      </c>
      <c r="E386" s="17">
        <v>7.1815950242659896E-2</v>
      </c>
      <c r="F386" s="17"/>
      <c r="G386" s="17">
        <v>0.165009991338016</v>
      </c>
      <c r="H386" s="17">
        <v>2.6313288904683398E-2</v>
      </c>
      <c r="I386" s="17">
        <v>7.9451596673041899E-2</v>
      </c>
      <c r="J386" s="17">
        <v>0.100168542776888</v>
      </c>
      <c r="K386" s="17">
        <v>8.0204266347315104E-2</v>
      </c>
      <c r="L386" s="17"/>
      <c r="M386" s="17">
        <v>5.6871840158018702E-2</v>
      </c>
      <c r="N386" s="17">
        <v>0.13291044897746601</v>
      </c>
      <c r="O386" s="17">
        <v>1.63278157811865E-2</v>
      </c>
      <c r="P386" s="17">
        <v>7.0533856101282599E-2</v>
      </c>
      <c r="Q386" s="17">
        <v>0.122767342361145</v>
      </c>
      <c r="R386" s="17"/>
      <c r="S386" s="17">
        <v>5.8272392205024399E-2</v>
      </c>
      <c r="T386" s="17">
        <v>3.1493468858046603E-2</v>
      </c>
      <c r="U386" s="17">
        <v>0.101500355454682</v>
      </c>
      <c r="V386" s="17">
        <v>0.12741145834592099</v>
      </c>
      <c r="W386" s="17"/>
      <c r="X386" s="17">
        <v>9.8457119933353696E-2</v>
      </c>
      <c r="Y386" s="17">
        <v>8.2080090021308699E-2</v>
      </c>
      <c r="Z386" s="17">
        <v>3.7708516508848301E-2</v>
      </c>
      <c r="AA386" s="17"/>
      <c r="AB386" s="17">
        <v>0.110061044388297</v>
      </c>
      <c r="AC386" s="17">
        <v>4.5467596136977803E-2</v>
      </c>
      <c r="AD386" s="17"/>
      <c r="AE386" s="17">
        <v>9.6437813860722102E-2</v>
      </c>
      <c r="AF386" s="17">
        <v>8.9086603405602205E-2</v>
      </c>
      <c r="AG386" s="17"/>
      <c r="AH386" s="17">
        <v>0.100227633201956</v>
      </c>
      <c r="AI386" s="17">
        <v>7.9124465126445803E-2</v>
      </c>
      <c r="AJ386" s="17"/>
      <c r="AK386" s="17">
        <v>5.9422279522860298E-2</v>
      </c>
      <c r="AL386" s="17">
        <v>7.0811851049482594E-2</v>
      </c>
      <c r="AM386" s="17">
        <v>6.9099908011313604E-2</v>
      </c>
      <c r="AN386" s="17">
        <v>0.153596266725777</v>
      </c>
      <c r="AO386" s="17">
        <v>0.13024072802957601</v>
      </c>
      <c r="AP386" s="17"/>
      <c r="AQ386" s="17">
        <v>0.10592434360044201</v>
      </c>
      <c r="AR386" s="17">
        <v>8.5920753841747105E-2</v>
      </c>
      <c r="AS386" s="17"/>
      <c r="AT386" s="17">
        <v>8.3642799358116096E-2</v>
      </c>
      <c r="AU386" s="17">
        <v>9.1373823372743801E-2</v>
      </c>
      <c r="AV386" s="17"/>
      <c r="AW386" s="17">
        <v>5.0593039132071201E-2</v>
      </c>
      <c r="AX386" s="17">
        <v>4.86609185220305E-2</v>
      </c>
      <c r="AY386" s="17">
        <v>0.15639289058115899</v>
      </c>
      <c r="AZ386" s="17">
        <v>0.194836368806097</v>
      </c>
      <c r="BA386" s="17">
        <v>6.1208671750841701E-2</v>
      </c>
      <c r="BB386" s="17"/>
      <c r="BC386" s="17">
        <v>9.7823908458240499E-3</v>
      </c>
      <c r="BD386" s="17"/>
      <c r="BE386" s="17">
        <v>7.4939159195259106E-2</v>
      </c>
      <c r="BF386" s="17">
        <v>0.19243251415315701</v>
      </c>
      <c r="BG386" s="17">
        <v>0.170340939393439</v>
      </c>
      <c r="BH386" s="17">
        <v>1.2818853470882701E-2</v>
      </c>
      <c r="BI386" s="17"/>
      <c r="BJ386" s="17">
        <v>8.0429917202030299E-2</v>
      </c>
      <c r="BK386" s="17"/>
      <c r="BL386" s="17">
        <v>9.89204561681125E-2</v>
      </c>
      <c r="BM386" s="17"/>
      <c r="BN386" s="17">
        <v>1.61209992875141E-2</v>
      </c>
      <c r="BO386" s="17"/>
      <c r="BP386" s="17">
        <v>8.1055000769305802E-2</v>
      </c>
      <c r="BQ386" s="17">
        <v>0.140402522721011</v>
      </c>
    </row>
    <row r="387" spans="2:69" x14ac:dyDescent="0.35">
      <c r="B387" t="s">
        <v>141</v>
      </c>
      <c r="C387" s="17">
        <v>0.35442493492223098</v>
      </c>
      <c r="D387" s="17">
        <v>0.29465106555513998</v>
      </c>
      <c r="E387" s="17">
        <v>0.406519852309288</v>
      </c>
      <c r="F387" s="17"/>
      <c r="G387" s="17">
        <v>0.32517204173611503</v>
      </c>
      <c r="H387" s="17">
        <v>0.39449450648138101</v>
      </c>
      <c r="I387" s="17">
        <v>0.393691562020408</v>
      </c>
      <c r="J387" s="17">
        <v>0.45427426153733202</v>
      </c>
      <c r="K387" s="17">
        <v>0.181638324034361</v>
      </c>
      <c r="L387" s="17"/>
      <c r="M387" s="17">
        <v>0.55450948758128704</v>
      </c>
      <c r="N387" s="17">
        <v>0.32909751620059902</v>
      </c>
      <c r="O387" s="17">
        <v>0.38214063689070499</v>
      </c>
      <c r="P387" s="17">
        <v>0.29079402259239401</v>
      </c>
      <c r="Q387" s="17">
        <v>0.37159667759112402</v>
      </c>
      <c r="R387" s="17"/>
      <c r="S387" s="17">
        <v>0.332236604863547</v>
      </c>
      <c r="T387" s="17">
        <v>0.463256896719837</v>
      </c>
      <c r="U387" s="17">
        <v>0.23848863777998899</v>
      </c>
      <c r="V387" s="17">
        <v>0.411730088128131</v>
      </c>
      <c r="W387" s="17"/>
      <c r="X387" s="17">
        <v>0.35830231453476502</v>
      </c>
      <c r="Y387" s="17">
        <v>0.405700190541322</v>
      </c>
      <c r="Z387" s="17">
        <v>0.25426136894270601</v>
      </c>
      <c r="AA387" s="17"/>
      <c r="AB387" s="17">
        <v>0.376656814758419</v>
      </c>
      <c r="AC387" s="17">
        <v>0.30459596530794703</v>
      </c>
      <c r="AD387" s="17"/>
      <c r="AE387" s="17">
        <v>0.199464508299111</v>
      </c>
      <c r="AF387" s="17">
        <v>0.38014260380378101</v>
      </c>
      <c r="AG387" s="17"/>
      <c r="AH387" s="17">
        <v>0.378681353266142</v>
      </c>
      <c r="AI387" s="17">
        <v>0.30179194805130899</v>
      </c>
      <c r="AJ387" s="17"/>
      <c r="AK387" s="17">
        <v>0.38889298537567601</v>
      </c>
      <c r="AL387" s="17">
        <v>0.359320411010143</v>
      </c>
      <c r="AM387" s="17">
        <v>0.397380048007764</v>
      </c>
      <c r="AN387" s="17">
        <v>0.29908868137975703</v>
      </c>
      <c r="AO387" s="17">
        <v>0.24313458667288201</v>
      </c>
      <c r="AP387" s="17"/>
      <c r="AQ387" s="17">
        <v>0.36679572311143099</v>
      </c>
      <c r="AR387" s="17">
        <v>0.35112512857011102</v>
      </c>
      <c r="AS387" s="17"/>
      <c r="AT387" s="17">
        <v>0.42768708977612901</v>
      </c>
      <c r="AU387" s="17">
        <v>0.32360211267556299</v>
      </c>
      <c r="AV387" s="17"/>
      <c r="AW387" s="17">
        <v>0.49541553407341798</v>
      </c>
      <c r="AX387" s="17">
        <v>0.38648569564240298</v>
      </c>
      <c r="AY387" s="17">
        <v>0.39043619395592899</v>
      </c>
      <c r="AZ387" s="17">
        <v>0.457424942551175</v>
      </c>
      <c r="BA387" s="17">
        <v>6.6442647256244505E-2</v>
      </c>
      <c r="BB387" s="17"/>
      <c r="BC387" s="17">
        <v>0.10226447975757599</v>
      </c>
      <c r="BD387" s="17"/>
      <c r="BE387" s="17">
        <v>0.38019733301480702</v>
      </c>
      <c r="BF387" s="17">
        <v>0.35142433410760798</v>
      </c>
      <c r="BG387" s="17">
        <v>0.55151606127209096</v>
      </c>
      <c r="BH387" s="17">
        <v>0.10688226460325501</v>
      </c>
      <c r="BI387" s="17"/>
      <c r="BJ387" s="17">
        <v>0.38360908431352703</v>
      </c>
      <c r="BK387" s="17"/>
      <c r="BL387" s="17">
        <v>0.36897156870504499</v>
      </c>
      <c r="BM387" s="17"/>
      <c r="BN387" s="17">
        <v>0.42287913272234301</v>
      </c>
      <c r="BO387" s="17"/>
      <c r="BP387" s="17">
        <v>0.35079419962931602</v>
      </c>
      <c r="BQ387" s="17">
        <v>0.357319741938392</v>
      </c>
    </row>
    <row r="388" spans="2:69" x14ac:dyDescent="0.35"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</row>
    <row r="389" spans="2:69" x14ac:dyDescent="0.35">
      <c r="B389" s="6" t="s">
        <v>184</v>
      </c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</row>
    <row r="390" spans="2:69" x14ac:dyDescent="0.35">
      <c r="B390" s="24" t="s">
        <v>143</v>
      </c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</row>
    <row r="391" spans="2:69" x14ac:dyDescent="0.35">
      <c r="B391" t="s">
        <v>137</v>
      </c>
      <c r="C391" s="17">
        <v>1.82427336306164E-2</v>
      </c>
      <c r="D391" s="17">
        <v>7.0475302054186298E-3</v>
      </c>
      <c r="E391" s="17">
        <v>2.76422603908297E-2</v>
      </c>
      <c r="F391" s="17"/>
      <c r="G391" s="17">
        <v>1.8736580398764999E-2</v>
      </c>
      <c r="H391" s="17">
        <v>0</v>
      </c>
      <c r="I391" s="17">
        <v>2.5379874927017699E-2</v>
      </c>
      <c r="J391" s="17">
        <v>1.9082633726613899E-2</v>
      </c>
      <c r="K391" s="17">
        <v>3.32517585596259E-2</v>
      </c>
      <c r="L391" s="17"/>
      <c r="M391" s="17">
        <v>0</v>
      </c>
      <c r="N391" s="17">
        <v>3.11421615083078E-2</v>
      </c>
      <c r="O391" s="17">
        <v>2.3126713087066299E-2</v>
      </c>
      <c r="P391" s="17">
        <v>0</v>
      </c>
      <c r="Q391" s="17">
        <v>0</v>
      </c>
      <c r="R391" s="17"/>
      <c r="S391" s="17">
        <v>2.51039338225847E-2</v>
      </c>
      <c r="T391" s="17">
        <v>0</v>
      </c>
      <c r="U391" s="17">
        <v>5.4383204535216299E-2</v>
      </c>
      <c r="V391" s="17">
        <v>1.24855551406741E-2</v>
      </c>
      <c r="W391" s="17"/>
      <c r="X391" s="17">
        <v>4.1682301919697996E-3</v>
      </c>
      <c r="Y391" s="17">
        <v>3.98915863469326E-2</v>
      </c>
      <c r="Z391" s="17">
        <v>9.5824702183171906E-2</v>
      </c>
      <c r="AA391" s="17"/>
      <c r="AB391" s="17">
        <v>6.1301084287593002E-3</v>
      </c>
      <c r="AC391" s="17">
        <v>4.5391118633583603E-2</v>
      </c>
      <c r="AD391" s="17"/>
      <c r="AE391" s="17">
        <v>0</v>
      </c>
      <c r="AF391" s="17">
        <v>2.1270349088513701E-2</v>
      </c>
      <c r="AG391" s="17"/>
      <c r="AH391" s="17">
        <v>1.07627288371921E-2</v>
      </c>
      <c r="AI391" s="17">
        <v>3.55649289910119E-2</v>
      </c>
      <c r="AJ391" s="17"/>
      <c r="AK391" s="17">
        <v>0</v>
      </c>
      <c r="AL391" s="17">
        <v>2.11515829125789E-2</v>
      </c>
      <c r="AM391" s="17">
        <v>1.4487224688429201E-2</v>
      </c>
      <c r="AN391" s="17">
        <v>1.66428987656119E-2</v>
      </c>
      <c r="AO391" s="17">
        <v>4.8372443473815502E-2</v>
      </c>
      <c r="AP391" s="17"/>
      <c r="AQ391" s="17">
        <v>1.50933004421085E-2</v>
      </c>
      <c r="AR391" s="17">
        <v>1.9082819119275E-2</v>
      </c>
      <c r="AS391" s="17"/>
      <c r="AT391" s="17">
        <v>2.6854335787685101E-2</v>
      </c>
      <c r="AU391" s="17">
        <v>1.4548357937213E-2</v>
      </c>
      <c r="AV391" s="17"/>
      <c r="AW391" s="17">
        <v>0</v>
      </c>
      <c r="AX391" s="17">
        <v>1.8787844034744001E-2</v>
      </c>
      <c r="AY391" s="17">
        <v>3.26750756049108E-2</v>
      </c>
      <c r="AZ391" s="17">
        <v>0</v>
      </c>
      <c r="BA391" s="17">
        <v>0</v>
      </c>
      <c r="BB391" s="17"/>
      <c r="BC391" s="17">
        <v>1.38557752873223E-2</v>
      </c>
      <c r="BD391" s="17"/>
      <c r="BE391" s="17">
        <v>2.0342400357282599E-2</v>
      </c>
      <c r="BF391" s="17">
        <v>0</v>
      </c>
      <c r="BG391" s="17">
        <v>4.7285230198659399E-2</v>
      </c>
      <c r="BH391" s="17">
        <v>0</v>
      </c>
      <c r="BI391" s="17"/>
      <c r="BJ391" s="17">
        <v>1.16056339053728E-2</v>
      </c>
      <c r="BK391" s="17"/>
      <c r="BL391" s="17">
        <v>1.82670455324743E-2</v>
      </c>
      <c r="BM391" s="17"/>
      <c r="BN391" s="17">
        <v>6.6561554197920106E-2</v>
      </c>
      <c r="BO391" s="17"/>
      <c r="BP391" s="17">
        <v>1.5734522627912698E-2</v>
      </c>
      <c r="BQ391" s="17">
        <v>3.1542919722834503E-2</v>
      </c>
    </row>
    <row r="392" spans="2:69" x14ac:dyDescent="0.35">
      <c r="B392" t="s">
        <v>138</v>
      </c>
      <c r="C392" s="17">
        <v>0.174773766754376</v>
      </c>
      <c r="D392" s="17">
        <v>0.17815107956305401</v>
      </c>
      <c r="E392" s="17">
        <v>0.165851076946327</v>
      </c>
      <c r="F392" s="17"/>
      <c r="G392" s="17">
        <v>0.18126606518826699</v>
      </c>
      <c r="H392" s="17">
        <v>8.89860440034278E-2</v>
      </c>
      <c r="I392" s="17">
        <v>0.19410841191346301</v>
      </c>
      <c r="J392" s="17">
        <v>0.12753367929266199</v>
      </c>
      <c r="K392" s="17">
        <v>0.31175401437672101</v>
      </c>
      <c r="L392" s="17"/>
      <c r="M392" s="17">
        <v>0.201011809171528</v>
      </c>
      <c r="N392" s="17">
        <v>0.13322661179255099</v>
      </c>
      <c r="O392" s="17">
        <v>0.19052339902276699</v>
      </c>
      <c r="P392" s="17">
        <v>0.19930707128171299</v>
      </c>
      <c r="Q392" s="17">
        <v>0.23455255497760799</v>
      </c>
      <c r="R392" s="17"/>
      <c r="S392" s="17">
        <v>9.9157515462853799E-2</v>
      </c>
      <c r="T392" s="17">
        <v>0.13075644852598201</v>
      </c>
      <c r="U392" s="17">
        <v>0.299877389110077</v>
      </c>
      <c r="V392" s="17">
        <v>9.8607005456036304E-2</v>
      </c>
      <c r="W392" s="17"/>
      <c r="X392" s="17">
        <v>0.17161261851297499</v>
      </c>
      <c r="Y392" s="17">
        <v>8.9419847643908604E-2</v>
      </c>
      <c r="Z392" s="17">
        <v>0.31638249428472098</v>
      </c>
      <c r="AA392" s="17"/>
      <c r="AB392" s="17">
        <v>0.13713667237623201</v>
      </c>
      <c r="AC392" s="17">
        <v>0.25913089921268301</v>
      </c>
      <c r="AD392" s="17"/>
      <c r="AE392" s="17">
        <v>0.30633210507751601</v>
      </c>
      <c r="AF392" s="17">
        <v>0.152939974364076</v>
      </c>
      <c r="AG392" s="17"/>
      <c r="AH392" s="17">
        <v>0.122926260314286</v>
      </c>
      <c r="AI392" s="17">
        <v>0.25539626245997499</v>
      </c>
      <c r="AJ392" s="17"/>
      <c r="AK392" s="17">
        <v>0.38491474842912599</v>
      </c>
      <c r="AL392" s="17">
        <v>0.22091650500277801</v>
      </c>
      <c r="AM392" s="17">
        <v>0.101953427096455</v>
      </c>
      <c r="AN392" s="17">
        <v>0.144005738385211</v>
      </c>
      <c r="AO392" s="17">
        <v>0.18716437064258801</v>
      </c>
      <c r="AP392" s="17"/>
      <c r="AQ392" s="17">
        <v>6.5223773956217104E-2</v>
      </c>
      <c r="AR392" s="17">
        <v>0.20399532940514301</v>
      </c>
      <c r="AS392" s="17"/>
      <c r="AT392" s="17">
        <v>0.10190764216609199</v>
      </c>
      <c r="AU392" s="17">
        <v>0.21554761638866199</v>
      </c>
      <c r="AV392" s="17"/>
      <c r="AW392" s="17">
        <v>0.116508227084587</v>
      </c>
      <c r="AX392" s="17">
        <v>0.114984756936012</v>
      </c>
      <c r="AY392" s="17">
        <v>0.16183040866940501</v>
      </c>
      <c r="AZ392" s="17">
        <v>6.5119084034994806E-2</v>
      </c>
      <c r="BA392" s="17">
        <v>0.43992363708934201</v>
      </c>
      <c r="BB392" s="17"/>
      <c r="BC392" s="17">
        <v>0.32434848308865799</v>
      </c>
      <c r="BD392" s="17"/>
      <c r="BE392" s="17">
        <v>0.10545960311994799</v>
      </c>
      <c r="BF392" s="17">
        <v>0.23357747232593201</v>
      </c>
      <c r="BG392" s="17">
        <v>3.6523921554585899E-2</v>
      </c>
      <c r="BH392" s="17">
        <v>0.32298649823437803</v>
      </c>
      <c r="BI392" s="17"/>
      <c r="BJ392" s="17">
        <v>0.166418467753289</v>
      </c>
      <c r="BK392" s="17"/>
      <c r="BL392" s="17">
        <v>0.15523008013717801</v>
      </c>
      <c r="BM392" s="17"/>
      <c r="BN392" s="17">
        <v>0.118620188799512</v>
      </c>
      <c r="BO392" s="17"/>
      <c r="BP392" s="17">
        <v>0.18181315406168799</v>
      </c>
      <c r="BQ392" s="17">
        <v>0.15743265346575899</v>
      </c>
    </row>
    <row r="393" spans="2:69" x14ac:dyDescent="0.35">
      <c r="B393" t="s">
        <v>139</v>
      </c>
      <c r="C393" s="17">
        <v>0.30295129778254698</v>
      </c>
      <c r="D393" s="17">
        <v>0.32793150471022697</v>
      </c>
      <c r="E393" s="17">
        <v>0.28452976320886197</v>
      </c>
      <c r="F393" s="17"/>
      <c r="G393" s="17">
        <v>0.31431505840465201</v>
      </c>
      <c r="H393" s="17">
        <v>0.38663993560860299</v>
      </c>
      <c r="I393" s="17">
        <v>0.219488286840481</v>
      </c>
      <c r="J393" s="17">
        <v>0.27985824893988998</v>
      </c>
      <c r="K393" s="17">
        <v>0.30317186566888099</v>
      </c>
      <c r="L393" s="17"/>
      <c r="M393" s="17">
        <v>0.18760686308916599</v>
      </c>
      <c r="N393" s="17">
        <v>0.34569135294483699</v>
      </c>
      <c r="O393" s="17">
        <v>0.29055392106171202</v>
      </c>
      <c r="P393" s="17">
        <v>0.34672977949905398</v>
      </c>
      <c r="Q393" s="17">
        <v>0.192524672263749</v>
      </c>
      <c r="R393" s="17"/>
      <c r="S393" s="17">
        <v>0.41151832260388599</v>
      </c>
      <c r="T393" s="17">
        <v>0.28450582551513998</v>
      </c>
      <c r="U393" s="17">
        <v>0.26801829608234601</v>
      </c>
      <c r="V393" s="17">
        <v>0.28709731292165802</v>
      </c>
      <c r="W393" s="17"/>
      <c r="X393" s="17">
        <v>0.313692772325458</v>
      </c>
      <c r="Y393" s="17">
        <v>0.27598783295927298</v>
      </c>
      <c r="Z393" s="17">
        <v>0.25811440157170501</v>
      </c>
      <c r="AA393" s="17"/>
      <c r="AB393" s="17">
        <v>0.30390701180901902</v>
      </c>
      <c r="AC393" s="17">
        <v>0.300809227677098</v>
      </c>
      <c r="AD393" s="17"/>
      <c r="AE393" s="17">
        <v>0.34361200978149398</v>
      </c>
      <c r="AF393" s="17">
        <v>0.29620313148961203</v>
      </c>
      <c r="AG393" s="17"/>
      <c r="AH393" s="17">
        <v>0.32311155874681102</v>
      </c>
      <c r="AI393" s="17">
        <v>0.26344918909367698</v>
      </c>
      <c r="AJ393" s="17"/>
      <c r="AK393" s="17">
        <v>0.13476321313057901</v>
      </c>
      <c r="AL393" s="17">
        <v>0.23525817157391901</v>
      </c>
      <c r="AM393" s="17">
        <v>0.34825165504960898</v>
      </c>
      <c r="AN393" s="17">
        <v>0.327227246580924</v>
      </c>
      <c r="AO393" s="17">
        <v>0.439460314654954</v>
      </c>
      <c r="AP393" s="17"/>
      <c r="AQ393" s="17">
        <v>0.39193509158680301</v>
      </c>
      <c r="AR393" s="17">
        <v>0.279215600142249</v>
      </c>
      <c r="AS393" s="17"/>
      <c r="AT393" s="17">
        <v>0.26655666695626701</v>
      </c>
      <c r="AU393" s="17">
        <v>0.30579602828633401</v>
      </c>
      <c r="AV393" s="17"/>
      <c r="AW393" s="17">
        <v>0.285468434618254</v>
      </c>
      <c r="AX393" s="17">
        <v>0.38079208649871998</v>
      </c>
      <c r="AY393" s="17">
        <v>0.191326665316358</v>
      </c>
      <c r="AZ393" s="17">
        <v>0.29153939971714599</v>
      </c>
      <c r="BA393" s="17">
        <v>0.33913103957809199</v>
      </c>
      <c r="BB393" s="17"/>
      <c r="BC393" s="17">
        <v>0.46180197013908603</v>
      </c>
      <c r="BD393" s="17"/>
      <c r="BE393" s="17">
        <v>0.37491334337893101</v>
      </c>
      <c r="BF393" s="17">
        <v>0.133360571097525</v>
      </c>
      <c r="BG393" s="17">
        <v>0.200664498100219</v>
      </c>
      <c r="BH393" s="17">
        <v>0.47923965663092599</v>
      </c>
      <c r="BI393" s="17"/>
      <c r="BJ393" s="17">
        <v>0.28653886434695403</v>
      </c>
      <c r="BK393" s="17"/>
      <c r="BL393" s="17">
        <v>0.27609526267725298</v>
      </c>
      <c r="BM393" s="17"/>
      <c r="BN393" s="17">
        <v>0.270166258409758</v>
      </c>
      <c r="BO393" s="17"/>
      <c r="BP393" s="17">
        <v>0.29813120745427801</v>
      </c>
      <c r="BQ393" s="17">
        <v>0.309128380603862</v>
      </c>
    </row>
    <row r="394" spans="2:69" x14ac:dyDescent="0.35">
      <c r="B394" t="s">
        <v>140</v>
      </c>
      <c r="C394" s="17">
        <v>0.12770596845299101</v>
      </c>
      <c r="D394" s="17">
        <v>0.179656721476041</v>
      </c>
      <c r="E394" s="17">
        <v>8.5664901915278702E-2</v>
      </c>
      <c r="F394" s="17"/>
      <c r="G394" s="17">
        <v>0.163836089351662</v>
      </c>
      <c r="H394" s="17">
        <v>9.7438033297377699E-2</v>
      </c>
      <c r="I394" s="17">
        <v>0.16733186429863101</v>
      </c>
      <c r="J394" s="17">
        <v>9.2222540153410401E-2</v>
      </c>
      <c r="K394" s="17">
        <v>0.10368052024116001</v>
      </c>
      <c r="L394" s="17"/>
      <c r="M394" s="17">
        <v>5.6871840158018702E-2</v>
      </c>
      <c r="N394" s="17">
        <v>0.14732700354848399</v>
      </c>
      <c r="O394" s="17">
        <v>0.10068903611737701</v>
      </c>
      <c r="P394" s="17">
        <v>9.9656452407919704E-2</v>
      </c>
      <c r="Q394" s="17">
        <v>0.17795701177301201</v>
      </c>
      <c r="R394" s="17"/>
      <c r="S394" s="17">
        <v>0.12015189313265399</v>
      </c>
      <c r="T394" s="17">
        <v>7.2517327252189595E-2</v>
      </c>
      <c r="U394" s="17">
        <v>0.14710150866090699</v>
      </c>
      <c r="V394" s="17">
        <v>0.169110755467101</v>
      </c>
      <c r="W394" s="17"/>
      <c r="X394" s="17">
        <v>0.12940464257413301</v>
      </c>
      <c r="Y394" s="17">
        <v>0.156277360120017</v>
      </c>
      <c r="Z394" s="17">
        <v>7.5417033017696603E-2</v>
      </c>
      <c r="AA394" s="17"/>
      <c r="AB394" s="17">
        <v>0.14353116808380301</v>
      </c>
      <c r="AC394" s="17">
        <v>9.2236480611476102E-2</v>
      </c>
      <c r="AD394" s="17"/>
      <c r="AE394" s="17">
        <v>9.6437813860722102E-2</v>
      </c>
      <c r="AF394" s="17">
        <v>0.132895319462568</v>
      </c>
      <c r="AG394" s="17"/>
      <c r="AH394" s="17">
        <v>0.142079228927396</v>
      </c>
      <c r="AI394" s="17">
        <v>0.11163201455115999</v>
      </c>
      <c r="AJ394" s="17"/>
      <c r="AK394" s="17">
        <v>5.9422279522860298E-2</v>
      </c>
      <c r="AL394" s="17">
        <v>0.13830243908627199</v>
      </c>
      <c r="AM394" s="17">
        <v>0.12598885087794101</v>
      </c>
      <c r="AN394" s="17">
        <v>0.171089646583341</v>
      </c>
      <c r="AO394" s="17">
        <v>8.1868284555760798E-2</v>
      </c>
      <c r="AP394" s="17"/>
      <c r="AQ394" s="17">
        <v>0.123926018037126</v>
      </c>
      <c r="AR394" s="17">
        <v>0.12871423924400299</v>
      </c>
      <c r="AS394" s="17"/>
      <c r="AT394" s="17">
        <v>0.17797550250399299</v>
      </c>
      <c r="AU394" s="17">
        <v>0.106753627521709</v>
      </c>
      <c r="AV394" s="17"/>
      <c r="AW394" s="17">
        <v>0.10260780422374099</v>
      </c>
      <c r="AX394" s="17">
        <v>9.6122596453597095E-2</v>
      </c>
      <c r="AY394" s="17">
        <v>0.22373165645339799</v>
      </c>
      <c r="AZ394" s="17">
        <v>0.18887382420742199</v>
      </c>
      <c r="BA394" s="17">
        <v>4.6909532726509003E-2</v>
      </c>
      <c r="BB394" s="17"/>
      <c r="BC394" s="17">
        <v>7.1240651323022403E-2</v>
      </c>
      <c r="BD394" s="17"/>
      <c r="BE394" s="17">
        <v>9.4773891051937897E-2</v>
      </c>
      <c r="BF394" s="17">
        <v>0.28163762246893598</v>
      </c>
      <c r="BG394" s="17">
        <v>0.16401028887444399</v>
      </c>
      <c r="BH394" s="17">
        <v>5.6180843111760199E-2</v>
      </c>
      <c r="BI394" s="17"/>
      <c r="BJ394" s="17">
        <v>0.12569586837511201</v>
      </c>
      <c r="BK394" s="17"/>
      <c r="BL394" s="17">
        <v>0.15348695514900201</v>
      </c>
      <c r="BM394" s="17"/>
      <c r="BN394" s="17">
        <v>0.14192061084315899</v>
      </c>
      <c r="BO394" s="17"/>
      <c r="BP394" s="17">
        <v>0.12650939794250199</v>
      </c>
      <c r="BQ394" s="17">
        <v>0.144576304269152</v>
      </c>
    </row>
    <row r="395" spans="2:69" x14ac:dyDescent="0.35">
      <c r="B395" t="s">
        <v>141</v>
      </c>
      <c r="C395" s="17">
        <v>0.37632623337947002</v>
      </c>
      <c r="D395" s="17">
        <v>0.30721316404526</v>
      </c>
      <c r="E395" s="17">
        <v>0.43631199753870298</v>
      </c>
      <c r="F395" s="17"/>
      <c r="G395" s="17">
        <v>0.32184620665665498</v>
      </c>
      <c r="H395" s="17">
        <v>0.426935987090591</v>
      </c>
      <c r="I395" s="17">
        <v>0.393691562020408</v>
      </c>
      <c r="J395" s="17">
        <v>0.48130289788742298</v>
      </c>
      <c r="K395" s="17">
        <v>0.24814184115361301</v>
      </c>
      <c r="L395" s="17"/>
      <c r="M395" s="17">
        <v>0.55450948758128704</v>
      </c>
      <c r="N395" s="17">
        <v>0.34261287020581999</v>
      </c>
      <c r="O395" s="17">
        <v>0.395106930711077</v>
      </c>
      <c r="P395" s="17">
        <v>0.35430669681131299</v>
      </c>
      <c r="Q395" s="17">
        <v>0.39496576098563102</v>
      </c>
      <c r="R395" s="17"/>
      <c r="S395" s="17">
        <v>0.34406833497802197</v>
      </c>
      <c r="T395" s="17">
        <v>0.51222039870668801</v>
      </c>
      <c r="U395" s="17">
        <v>0.23061960161145401</v>
      </c>
      <c r="V395" s="17">
        <v>0.43269937101453099</v>
      </c>
      <c r="W395" s="17"/>
      <c r="X395" s="17">
        <v>0.38112173639546398</v>
      </c>
      <c r="Y395" s="17">
        <v>0.43842337292986899</v>
      </c>
      <c r="Z395" s="17">
        <v>0.25426136894270601</v>
      </c>
      <c r="AA395" s="17"/>
      <c r="AB395" s="17">
        <v>0.40929503930218702</v>
      </c>
      <c r="AC395" s="17">
        <v>0.30243227386515897</v>
      </c>
      <c r="AD395" s="17"/>
      <c r="AE395" s="17">
        <v>0.25361807128026798</v>
      </c>
      <c r="AF395" s="17">
        <v>0.39669122559523101</v>
      </c>
      <c r="AG395" s="17"/>
      <c r="AH395" s="17">
        <v>0.401120223174315</v>
      </c>
      <c r="AI395" s="17">
        <v>0.33395760490417598</v>
      </c>
      <c r="AJ395" s="17"/>
      <c r="AK395" s="17">
        <v>0.42089975891743597</v>
      </c>
      <c r="AL395" s="17">
        <v>0.38437130142445303</v>
      </c>
      <c r="AM395" s="17">
        <v>0.40931884228756499</v>
      </c>
      <c r="AN395" s="17">
        <v>0.34103446968491202</v>
      </c>
      <c r="AO395" s="17">
        <v>0.24313458667288201</v>
      </c>
      <c r="AP395" s="17"/>
      <c r="AQ395" s="17">
        <v>0.40382181597774502</v>
      </c>
      <c r="AR395" s="17">
        <v>0.36899201208933102</v>
      </c>
      <c r="AS395" s="17"/>
      <c r="AT395" s="17">
        <v>0.426705852585964</v>
      </c>
      <c r="AU395" s="17">
        <v>0.35735436986608099</v>
      </c>
      <c r="AV395" s="17"/>
      <c r="AW395" s="17">
        <v>0.49541553407341798</v>
      </c>
      <c r="AX395" s="17">
        <v>0.38931271607692702</v>
      </c>
      <c r="AY395" s="17">
        <v>0.39043619395592899</v>
      </c>
      <c r="AZ395" s="17">
        <v>0.45446769204043802</v>
      </c>
      <c r="BA395" s="17">
        <v>0.17403579060605801</v>
      </c>
      <c r="BB395" s="17"/>
      <c r="BC395" s="17">
        <v>0.12875312016191201</v>
      </c>
      <c r="BD395" s="17"/>
      <c r="BE395" s="17">
        <v>0.40451076209190101</v>
      </c>
      <c r="BF395" s="17">
        <v>0.35142433410760798</v>
      </c>
      <c r="BG395" s="17">
        <v>0.55151606127209096</v>
      </c>
      <c r="BH395" s="17">
        <v>0.14159300202293601</v>
      </c>
      <c r="BI395" s="17"/>
      <c r="BJ395" s="17">
        <v>0.40974116561927199</v>
      </c>
      <c r="BK395" s="17"/>
      <c r="BL395" s="17">
        <v>0.39692065650409297</v>
      </c>
      <c r="BM395" s="17"/>
      <c r="BN395" s="17">
        <v>0.402731387749651</v>
      </c>
      <c r="BO395" s="17"/>
      <c r="BP395" s="17">
        <v>0.37781171791362</v>
      </c>
      <c r="BQ395" s="17">
        <v>0.357319741938392</v>
      </c>
    </row>
    <row r="396" spans="2:69" x14ac:dyDescent="0.35"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</row>
    <row r="397" spans="2:69" x14ac:dyDescent="0.35">
      <c r="B397" s="6" t="s">
        <v>185</v>
      </c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</row>
    <row r="398" spans="2:69" x14ac:dyDescent="0.35">
      <c r="B398" s="24" t="s">
        <v>143</v>
      </c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</row>
    <row r="399" spans="2:69" x14ac:dyDescent="0.35">
      <c r="B399" t="s">
        <v>137</v>
      </c>
      <c r="C399" s="17">
        <v>6.9903509233612299E-2</v>
      </c>
      <c r="D399" s="17">
        <v>8.1830426643388507E-2</v>
      </c>
      <c r="E399" s="17">
        <v>6.0553042505220499E-2</v>
      </c>
      <c r="F399" s="17"/>
      <c r="G399" s="17">
        <v>0.106317815764862</v>
      </c>
      <c r="H399" s="17">
        <v>8.5841834638604494E-2</v>
      </c>
      <c r="I399" s="17">
        <v>5.3755748272285298E-2</v>
      </c>
      <c r="J399" s="17">
        <v>0</v>
      </c>
      <c r="K399" s="17">
        <v>8.9979771013096496E-2</v>
      </c>
      <c r="L399" s="17"/>
      <c r="M399" s="17">
        <v>5.6871840158018702E-2</v>
      </c>
      <c r="N399" s="17">
        <v>9.2959240556431594E-2</v>
      </c>
      <c r="O399" s="17">
        <v>7.3234701130724195E-2</v>
      </c>
      <c r="P399" s="17">
        <v>5.46681987265666E-2</v>
      </c>
      <c r="Q399" s="17">
        <v>1.7404542491204201E-2</v>
      </c>
      <c r="R399" s="17"/>
      <c r="S399" s="17">
        <v>2.8450710459876301E-2</v>
      </c>
      <c r="T399" s="17">
        <v>4.3900966373843997E-2</v>
      </c>
      <c r="U399" s="17">
        <v>0.13003863726069501</v>
      </c>
      <c r="V399" s="17">
        <v>7.1894104219533905E-2</v>
      </c>
      <c r="W399" s="17"/>
      <c r="X399" s="17">
        <v>7.5193033398844797E-2</v>
      </c>
      <c r="Y399" s="17">
        <v>5.2567357968798599E-2</v>
      </c>
      <c r="Z399" s="17">
        <v>5.3410330807618998E-2</v>
      </c>
      <c r="AA399" s="17"/>
      <c r="AB399" s="17">
        <v>6.18039190491107E-2</v>
      </c>
      <c r="AC399" s="17">
        <v>8.8057360197430906E-2</v>
      </c>
      <c r="AD399" s="17"/>
      <c r="AE399" s="17">
        <v>8.2353751295543204E-2</v>
      </c>
      <c r="AF399" s="17">
        <v>6.7837231992245201E-2</v>
      </c>
      <c r="AG399" s="17"/>
      <c r="AH399" s="17">
        <v>5.7967568439954202E-2</v>
      </c>
      <c r="AI399" s="17">
        <v>0.109800263899741</v>
      </c>
      <c r="AJ399" s="17"/>
      <c r="AK399" s="17">
        <v>0</v>
      </c>
      <c r="AL399" s="17">
        <v>8.79867219119288E-2</v>
      </c>
      <c r="AM399" s="17">
        <v>7.1833755624026496E-2</v>
      </c>
      <c r="AN399" s="17">
        <v>8.57177844310823E-2</v>
      </c>
      <c r="AO399" s="17">
        <v>4.8372443473815502E-2</v>
      </c>
      <c r="AP399" s="17"/>
      <c r="AQ399" s="17">
        <v>5.7156275053934398E-2</v>
      </c>
      <c r="AR399" s="17">
        <v>7.33037294681472E-2</v>
      </c>
      <c r="AS399" s="17"/>
      <c r="AT399" s="17">
        <v>8.4130732831503505E-2</v>
      </c>
      <c r="AU399" s="17">
        <v>6.4949518197789102E-2</v>
      </c>
      <c r="AV399" s="17"/>
      <c r="AW399" s="17">
        <v>0</v>
      </c>
      <c r="AX399" s="17">
        <v>1.35208685762465E-2</v>
      </c>
      <c r="AY399" s="17">
        <v>0.16617293967139299</v>
      </c>
      <c r="AZ399" s="17">
        <v>0.16216839516055101</v>
      </c>
      <c r="BA399" s="17">
        <v>3.9315058870851599E-2</v>
      </c>
      <c r="BB399" s="17"/>
      <c r="BC399" s="17">
        <v>3.4938233597963601E-2</v>
      </c>
      <c r="BD399" s="17"/>
      <c r="BE399" s="17">
        <v>3.5567426473311903E-2</v>
      </c>
      <c r="BF399" s="17">
        <v>6.1534364168450199E-2</v>
      </c>
      <c r="BG399" s="17">
        <v>0.16904026440842199</v>
      </c>
      <c r="BH399" s="17">
        <v>2.2919353565822899E-2</v>
      </c>
      <c r="BI399" s="17"/>
      <c r="BJ399" s="17">
        <v>7.1980459111068804E-2</v>
      </c>
      <c r="BK399" s="17"/>
      <c r="BL399" s="17">
        <v>9.1695201897507794E-2</v>
      </c>
      <c r="BM399" s="17"/>
      <c r="BN399" s="17">
        <v>0.103837115688913</v>
      </c>
      <c r="BO399" s="17"/>
      <c r="BP399" s="17">
        <v>7.9140276195746401E-2</v>
      </c>
      <c r="BQ399" s="17">
        <v>3.3048641320378901E-2</v>
      </c>
    </row>
    <row r="400" spans="2:69" x14ac:dyDescent="0.35">
      <c r="B400" t="s">
        <v>138</v>
      </c>
      <c r="C400" s="17">
        <v>9.0060021583314803E-2</v>
      </c>
      <c r="D400" s="17">
        <v>7.6514677132747094E-2</v>
      </c>
      <c r="E400" s="17">
        <v>0.101937596102724</v>
      </c>
      <c r="F400" s="17"/>
      <c r="G400" s="17">
        <v>0.13887611131073199</v>
      </c>
      <c r="H400" s="17">
        <v>4.8872812794788098E-2</v>
      </c>
      <c r="I400" s="17">
        <v>8.4884269207339394E-2</v>
      </c>
      <c r="J400" s="17">
        <v>0.119587676669185</v>
      </c>
      <c r="K400" s="17">
        <v>5.6728012453470499E-2</v>
      </c>
      <c r="L400" s="17"/>
      <c r="M400" s="17">
        <v>7.1077438265192999E-2</v>
      </c>
      <c r="N400" s="17">
        <v>0.10955829344370201</v>
      </c>
      <c r="O400" s="17">
        <v>7.3627756760252405E-2</v>
      </c>
      <c r="P400" s="17">
        <v>7.7018107368566693E-2</v>
      </c>
      <c r="Q400" s="17">
        <v>8.2143837442007706E-2</v>
      </c>
      <c r="R400" s="17"/>
      <c r="S400" s="17">
        <v>6.5000976848488698E-2</v>
      </c>
      <c r="T400" s="17">
        <v>9.3331079163113007E-2</v>
      </c>
      <c r="U400" s="17">
        <v>0.10573176286456901</v>
      </c>
      <c r="V400" s="17">
        <v>9.5568452346538393E-2</v>
      </c>
      <c r="W400" s="17"/>
      <c r="X400" s="17">
        <v>9.5701162989095395E-2</v>
      </c>
      <c r="Y400" s="17">
        <v>2.7394262510667702E-2</v>
      </c>
      <c r="Z400" s="17">
        <v>0.13328089345963001</v>
      </c>
      <c r="AA400" s="17"/>
      <c r="AB400" s="17">
        <v>8.5972254748461596E-2</v>
      </c>
      <c r="AC400" s="17">
        <v>9.9222054254642006E-2</v>
      </c>
      <c r="AD400" s="17"/>
      <c r="AE400" s="17">
        <v>8.0585119571936495E-2</v>
      </c>
      <c r="AF400" s="17">
        <v>9.1632503009210706E-2</v>
      </c>
      <c r="AG400" s="17"/>
      <c r="AH400" s="17">
        <v>8.87249000247331E-2</v>
      </c>
      <c r="AI400" s="17">
        <v>0.111436190224624</v>
      </c>
      <c r="AJ400" s="17"/>
      <c r="AK400" s="17">
        <v>4.5334383879800003E-2</v>
      </c>
      <c r="AL400" s="17">
        <v>6.8769023656404304E-2</v>
      </c>
      <c r="AM400" s="17">
        <v>0.111432701026492</v>
      </c>
      <c r="AN400" s="17">
        <v>3.6110155722008902E-2</v>
      </c>
      <c r="AO400" s="17">
        <v>0.22852666294610599</v>
      </c>
      <c r="AP400" s="17"/>
      <c r="AQ400" s="17">
        <v>6.1638510328095898E-2</v>
      </c>
      <c r="AR400" s="17">
        <v>9.7641226753305499E-2</v>
      </c>
      <c r="AS400" s="17"/>
      <c r="AT400" s="17">
        <v>8.2413774847966595E-2</v>
      </c>
      <c r="AU400" s="17">
        <v>9.6411871798851898E-2</v>
      </c>
      <c r="AV400" s="17"/>
      <c r="AW400" s="17">
        <v>5.69068250208681E-2</v>
      </c>
      <c r="AX400" s="17">
        <v>9.1396642067094594E-2</v>
      </c>
      <c r="AY400" s="17">
        <v>0.109658759523308</v>
      </c>
      <c r="AZ400" s="17">
        <v>0.134898496985492</v>
      </c>
      <c r="BA400" s="17">
        <v>3.5297415277468103E-2</v>
      </c>
      <c r="BB400" s="17"/>
      <c r="BC400" s="17">
        <v>6.20327003681218E-2</v>
      </c>
      <c r="BD400" s="17"/>
      <c r="BE400" s="17">
        <v>0.114313744484539</v>
      </c>
      <c r="BF400" s="17">
        <v>0.105243297274668</v>
      </c>
      <c r="BG400" s="17">
        <v>3.0193271035591301E-2</v>
      </c>
      <c r="BH400" s="17">
        <v>4.6535319019475802E-2</v>
      </c>
      <c r="BI400" s="17"/>
      <c r="BJ400" s="17">
        <v>8.7402156239838394E-2</v>
      </c>
      <c r="BK400" s="17"/>
      <c r="BL400" s="17">
        <v>0.108728232780269</v>
      </c>
      <c r="BM400" s="17"/>
      <c r="BN400" s="17">
        <v>0.13363680459088001</v>
      </c>
      <c r="BO400" s="17"/>
      <c r="BP400" s="17">
        <v>8.8876731725536007E-2</v>
      </c>
      <c r="BQ400" s="17">
        <v>0.1035388488782</v>
      </c>
    </row>
    <row r="401" spans="2:69" x14ac:dyDescent="0.35">
      <c r="B401" t="s">
        <v>139</v>
      </c>
      <c r="C401" s="17">
        <v>0.224335737763104</v>
      </c>
      <c r="D401" s="17">
        <v>0.22456705745564601</v>
      </c>
      <c r="E401" s="17">
        <v>0.21838440214568999</v>
      </c>
      <c r="F401" s="17"/>
      <c r="G401" s="17">
        <v>0.16126320350816101</v>
      </c>
      <c r="H401" s="17">
        <v>0.24856573734753501</v>
      </c>
      <c r="I401" s="17">
        <v>0.201569704083052</v>
      </c>
      <c r="J401" s="17">
        <v>0.22078644238501799</v>
      </c>
      <c r="K401" s="17">
        <v>0.31278791504285802</v>
      </c>
      <c r="L401" s="17"/>
      <c r="M401" s="17">
        <v>0.129934370906335</v>
      </c>
      <c r="N401" s="17">
        <v>0.203570995951525</v>
      </c>
      <c r="O401" s="17">
        <v>0.25958114431541401</v>
      </c>
      <c r="P401" s="17">
        <v>0.29220003645575399</v>
      </c>
      <c r="Q401" s="17">
        <v>0.1893724621982</v>
      </c>
      <c r="R401" s="17"/>
      <c r="S401" s="17">
        <v>0.18356901744356299</v>
      </c>
      <c r="T401" s="17">
        <v>0.17007277217743599</v>
      </c>
      <c r="U401" s="17">
        <v>0.43604710096514598</v>
      </c>
      <c r="V401" s="17">
        <v>0.14826125850265701</v>
      </c>
      <c r="W401" s="17"/>
      <c r="X401" s="17">
        <v>0.20884326586115201</v>
      </c>
      <c r="Y401" s="17">
        <v>0.20179596824353199</v>
      </c>
      <c r="Z401" s="17">
        <v>0.37356228616641202</v>
      </c>
      <c r="AA401" s="17"/>
      <c r="AB401" s="17">
        <v>0.173931137117285</v>
      </c>
      <c r="AC401" s="17">
        <v>0.33730905952028101</v>
      </c>
      <c r="AD401" s="17"/>
      <c r="AE401" s="17">
        <v>0.27259721312850899</v>
      </c>
      <c r="AF401" s="17">
        <v>0.21632612737269499</v>
      </c>
      <c r="AG401" s="17"/>
      <c r="AH401" s="17">
        <v>0.215861995296764</v>
      </c>
      <c r="AI401" s="17">
        <v>0.19208325226297801</v>
      </c>
      <c r="AJ401" s="17"/>
      <c r="AK401" s="17">
        <v>0.29857901077515298</v>
      </c>
      <c r="AL401" s="17">
        <v>0.24156929946059999</v>
      </c>
      <c r="AM401" s="17">
        <v>0.18558244579619401</v>
      </c>
      <c r="AN401" s="17">
        <v>0.23348668444120599</v>
      </c>
      <c r="AO401" s="17">
        <v>0.23709274568267999</v>
      </c>
      <c r="AP401" s="17"/>
      <c r="AQ401" s="17">
        <v>0.35466916875200399</v>
      </c>
      <c r="AR401" s="17">
        <v>0.18957036332671601</v>
      </c>
      <c r="AS401" s="17"/>
      <c r="AT401" s="17">
        <v>0.24095746159789799</v>
      </c>
      <c r="AU401" s="17">
        <v>0.203463721434715</v>
      </c>
      <c r="AV401" s="17"/>
      <c r="AW401" s="17">
        <v>9.9574685611552097E-2</v>
      </c>
      <c r="AX401" s="17">
        <v>0.18610438911038801</v>
      </c>
      <c r="AY401" s="17">
        <v>0.15640838690221801</v>
      </c>
      <c r="AZ401" s="17">
        <v>0.157553607578484</v>
      </c>
      <c r="BA401" s="17">
        <v>0.504287472731621</v>
      </c>
      <c r="BB401" s="17"/>
      <c r="BC401" s="17">
        <v>0.44972362492603501</v>
      </c>
      <c r="BD401" s="17"/>
      <c r="BE401" s="17">
        <v>0.156368039713459</v>
      </c>
      <c r="BF401" s="17">
        <v>0.12555776261231</v>
      </c>
      <c r="BG401" s="17">
        <v>0.17317245255135899</v>
      </c>
      <c r="BH401" s="17">
        <v>0.46096814729836</v>
      </c>
      <c r="BI401" s="17"/>
      <c r="BJ401" s="17">
        <v>0.22068139018183699</v>
      </c>
      <c r="BK401" s="17"/>
      <c r="BL401" s="17">
        <v>0.20303917883669401</v>
      </c>
      <c r="BM401" s="17"/>
      <c r="BN401" s="17">
        <v>0.18990091563706499</v>
      </c>
      <c r="BO401" s="17"/>
      <c r="BP401" s="17">
        <v>0.234473186832478</v>
      </c>
      <c r="BQ401" s="17">
        <v>0.196943150450376</v>
      </c>
    </row>
    <row r="402" spans="2:69" x14ac:dyDescent="0.35">
      <c r="B402" t="s">
        <v>140</v>
      </c>
      <c r="C402" s="17">
        <v>0.26323453908393701</v>
      </c>
      <c r="D402" s="17">
        <v>0.35073788200541101</v>
      </c>
      <c r="E402" s="17">
        <v>0.19278001783821</v>
      </c>
      <c r="F402" s="17"/>
      <c r="G402" s="17">
        <v>0.28338997196848997</v>
      </c>
      <c r="H402" s="17">
        <v>0.25778748093403803</v>
      </c>
      <c r="I402" s="17">
        <v>0.28230465301279101</v>
      </c>
      <c r="J402" s="17">
        <v>0.22261034776004901</v>
      </c>
      <c r="K402" s="17">
        <v>0.25911070177733603</v>
      </c>
      <c r="L402" s="17"/>
      <c r="M402" s="17">
        <v>0.18760686308916599</v>
      </c>
      <c r="N402" s="17">
        <v>0.26946746819971401</v>
      </c>
      <c r="O402" s="17">
        <v>0.215442992073203</v>
      </c>
      <c r="P402" s="17">
        <v>0.26375152130697199</v>
      </c>
      <c r="Q402" s="17">
        <v>0.35826589464359199</v>
      </c>
      <c r="R402" s="17"/>
      <c r="S402" s="17">
        <v>0.38758125226002599</v>
      </c>
      <c r="T402" s="17">
        <v>0.290552912904182</v>
      </c>
      <c r="U402" s="17">
        <v>0.126022228886778</v>
      </c>
      <c r="V402" s="17">
        <v>0.27620289540963</v>
      </c>
      <c r="W402" s="17"/>
      <c r="X402" s="17">
        <v>0.260759258120074</v>
      </c>
      <c r="Y402" s="17">
        <v>0.33343711562893802</v>
      </c>
      <c r="Z402" s="17">
        <v>0.18548512062363401</v>
      </c>
      <c r="AA402" s="17"/>
      <c r="AB402" s="17">
        <v>0.29507300225820898</v>
      </c>
      <c r="AC402" s="17">
        <v>0.19187405019294099</v>
      </c>
      <c r="AD402" s="17"/>
      <c r="AE402" s="17">
        <v>0.33187097854922498</v>
      </c>
      <c r="AF402" s="17">
        <v>0.25184344226106897</v>
      </c>
      <c r="AG402" s="17"/>
      <c r="AH402" s="17">
        <v>0.26238816887323302</v>
      </c>
      <c r="AI402" s="17">
        <v>0.276840002614196</v>
      </c>
      <c r="AJ402" s="17"/>
      <c r="AK402" s="17">
        <v>0.26719361996937102</v>
      </c>
      <c r="AL402" s="17">
        <v>0.24439490056642901</v>
      </c>
      <c r="AM402" s="17">
        <v>0.25413177973455803</v>
      </c>
      <c r="AN402" s="17">
        <v>0.31379785636775998</v>
      </c>
      <c r="AO402" s="17">
        <v>0.242873561224517</v>
      </c>
      <c r="AP402" s="17"/>
      <c r="AQ402" s="17">
        <v>0.173391015630113</v>
      </c>
      <c r="AR402" s="17">
        <v>0.287199562561471</v>
      </c>
      <c r="AS402" s="17"/>
      <c r="AT402" s="17">
        <v>0.23353053416229799</v>
      </c>
      <c r="AU402" s="17">
        <v>0.280859534967136</v>
      </c>
      <c r="AV402" s="17"/>
      <c r="AW402" s="17">
        <v>0.40500978031502999</v>
      </c>
      <c r="AX402" s="17">
        <v>0.30738284656195702</v>
      </c>
      <c r="AY402" s="17">
        <v>0.200677129194818</v>
      </c>
      <c r="AZ402" s="17">
        <v>0.180449928092491</v>
      </c>
      <c r="BA402" s="17">
        <v>0.27621808970196798</v>
      </c>
      <c r="BB402" s="17"/>
      <c r="BC402" s="17">
        <v>0.38559886245987401</v>
      </c>
      <c r="BD402" s="17"/>
      <c r="BE402" s="17">
        <v>0.286567446426372</v>
      </c>
      <c r="BF402" s="17">
        <v>0.32294351034310398</v>
      </c>
      <c r="BG402" s="17">
        <v>9.6366554252626593E-2</v>
      </c>
      <c r="BH402" s="17">
        <v>0.38740241634658101</v>
      </c>
      <c r="BI402" s="17"/>
      <c r="BJ402" s="17">
        <v>0.25471361955711203</v>
      </c>
      <c r="BK402" s="17"/>
      <c r="BL402" s="17">
        <v>0.26257531927854399</v>
      </c>
      <c r="BM402" s="17"/>
      <c r="BN402" s="17">
        <v>0.24565185771018799</v>
      </c>
      <c r="BO402" s="17"/>
      <c r="BP402" s="17">
        <v>0.25468518500235798</v>
      </c>
      <c r="BQ402" s="17">
        <v>0.28327487013685299</v>
      </c>
    </row>
    <row r="403" spans="2:69" x14ac:dyDescent="0.35">
      <c r="B403" t="s">
        <v>141</v>
      </c>
      <c r="C403" s="17">
        <v>0.35246619233603199</v>
      </c>
      <c r="D403" s="17">
        <v>0.26634995676280798</v>
      </c>
      <c r="E403" s="17">
        <v>0.42634494140815599</v>
      </c>
      <c r="F403" s="17"/>
      <c r="G403" s="17">
        <v>0.31015289744775598</v>
      </c>
      <c r="H403" s="17">
        <v>0.35893213428503401</v>
      </c>
      <c r="I403" s="17">
        <v>0.37748562542453201</v>
      </c>
      <c r="J403" s="17">
        <v>0.43701553318574798</v>
      </c>
      <c r="K403" s="17">
        <v>0.28139359971323902</v>
      </c>
      <c r="L403" s="17"/>
      <c r="M403" s="17">
        <v>0.55450948758128704</v>
      </c>
      <c r="N403" s="17">
        <v>0.32444400184862798</v>
      </c>
      <c r="O403" s="17">
        <v>0.37811340572040603</v>
      </c>
      <c r="P403" s="17">
        <v>0.31236213614213998</v>
      </c>
      <c r="Q403" s="17">
        <v>0.35281326322499501</v>
      </c>
      <c r="R403" s="17"/>
      <c r="S403" s="17">
        <v>0.33539804298804599</v>
      </c>
      <c r="T403" s="17">
        <v>0.402142269381426</v>
      </c>
      <c r="U403" s="17">
        <v>0.202160270022813</v>
      </c>
      <c r="V403" s="17">
        <v>0.40807328952164101</v>
      </c>
      <c r="W403" s="17"/>
      <c r="X403" s="17">
        <v>0.35950327963083401</v>
      </c>
      <c r="Y403" s="17">
        <v>0.38480529564806398</v>
      </c>
      <c r="Z403" s="17">
        <v>0.25426136894270601</v>
      </c>
      <c r="AA403" s="17"/>
      <c r="AB403" s="17">
        <v>0.38321968682693403</v>
      </c>
      <c r="AC403" s="17">
        <v>0.28353747583470501</v>
      </c>
      <c r="AD403" s="17"/>
      <c r="AE403" s="17">
        <v>0.23259293745478499</v>
      </c>
      <c r="AF403" s="17">
        <v>0.372360695364779</v>
      </c>
      <c r="AG403" s="17"/>
      <c r="AH403" s="17">
        <v>0.37505736736531597</v>
      </c>
      <c r="AI403" s="17">
        <v>0.30984029099846</v>
      </c>
      <c r="AJ403" s="17"/>
      <c r="AK403" s="17">
        <v>0.38889298537567601</v>
      </c>
      <c r="AL403" s="17">
        <v>0.357280054404638</v>
      </c>
      <c r="AM403" s="17">
        <v>0.37701931781872899</v>
      </c>
      <c r="AN403" s="17">
        <v>0.330887519037943</v>
      </c>
      <c r="AO403" s="17">
        <v>0.24313458667288201</v>
      </c>
      <c r="AP403" s="17"/>
      <c r="AQ403" s="17">
        <v>0.35314503023585198</v>
      </c>
      <c r="AR403" s="17">
        <v>0.35228511789035999</v>
      </c>
      <c r="AS403" s="17"/>
      <c r="AT403" s="17">
        <v>0.358967496560334</v>
      </c>
      <c r="AU403" s="17">
        <v>0.35431535360150801</v>
      </c>
      <c r="AV403" s="17"/>
      <c r="AW403" s="17">
        <v>0.43850870905255002</v>
      </c>
      <c r="AX403" s="17">
        <v>0.40159525368431298</v>
      </c>
      <c r="AY403" s="17">
        <v>0.367082784708264</v>
      </c>
      <c r="AZ403" s="17">
        <v>0.364929572182982</v>
      </c>
      <c r="BA403" s="17">
        <v>0.14488196341809101</v>
      </c>
      <c r="BB403" s="17"/>
      <c r="BC403" s="17">
        <v>6.7706578648005694E-2</v>
      </c>
      <c r="BD403" s="17"/>
      <c r="BE403" s="17">
        <v>0.407183342902317</v>
      </c>
      <c r="BF403" s="17">
        <v>0.38472106560146802</v>
      </c>
      <c r="BG403" s="17">
        <v>0.53122745775200098</v>
      </c>
      <c r="BH403" s="17">
        <v>8.2174763769760503E-2</v>
      </c>
      <c r="BI403" s="17"/>
      <c r="BJ403" s="17">
        <v>0.36522237491014398</v>
      </c>
      <c r="BK403" s="17"/>
      <c r="BL403" s="17">
        <v>0.33396206720698501</v>
      </c>
      <c r="BM403" s="17"/>
      <c r="BN403" s="17">
        <v>0.32697330637295302</v>
      </c>
      <c r="BO403" s="17"/>
      <c r="BP403" s="17">
        <v>0.34282462024388199</v>
      </c>
      <c r="BQ403" s="17">
        <v>0.38319448921419202</v>
      </c>
    </row>
    <row r="404" spans="2:69" x14ac:dyDescent="0.35"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</row>
    <row r="405" spans="2:69" x14ac:dyDescent="0.35">
      <c r="B405" s="6" t="s">
        <v>186</v>
      </c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</row>
    <row r="406" spans="2:69" x14ac:dyDescent="0.35">
      <c r="B406" s="24" t="s">
        <v>143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</row>
    <row r="407" spans="2:69" x14ac:dyDescent="0.35">
      <c r="B407" t="s">
        <v>137</v>
      </c>
      <c r="C407" s="17">
        <v>0.174109573371382</v>
      </c>
      <c r="D407" s="17">
        <v>0.16576700393556301</v>
      </c>
      <c r="E407" s="17">
        <v>0.174880184596058</v>
      </c>
      <c r="F407" s="17"/>
      <c r="G407" s="17">
        <v>0.18407124845598499</v>
      </c>
      <c r="H407" s="17">
        <v>0.118420224495248</v>
      </c>
      <c r="I407" s="17">
        <v>0.165732538568195</v>
      </c>
      <c r="J407" s="17">
        <v>9.2222540153410401E-2</v>
      </c>
      <c r="K407" s="17">
        <v>0.33626416893670202</v>
      </c>
      <c r="L407" s="17"/>
      <c r="M407" s="17">
        <v>0.13742509649641199</v>
      </c>
      <c r="N407" s="17">
        <v>0.16580844768526301</v>
      </c>
      <c r="O407" s="17">
        <v>0.20731004629456801</v>
      </c>
      <c r="P407" s="17">
        <v>0.15338914139945001</v>
      </c>
      <c r="Q407" s="17">
        <v>0.18350843328166899</v>
      </c>
      <c r="R407" s="17"/>
      <c r="S407" s="17">
        <v>0.18662399241240199</v>
      </c>
      <c r="T407" s="17">
        <v>0.10943419655483801</v>
      </c>
      <c r="U407" s="17">
        <v>0.366445717435677</v>
      </c>
      <c r="V407" s="17">
        <v>6.9904252911435094E-2</v>
      </c>
      <c r="W407" s="17"/>
      <c r="X407" s="17">
        <v>0.14498338105924599</v>
      </c>
      <c r="Y407" s="17">
        <v>0.15825726831193199</v>
      </c>
      <c r="Z407" s="17">
        <v>0.41814964499030599</v>
      </c>
      <c r="AA407" s="17"/>
      <c r="AB407" s="17">
        <v>0.13283704107711999</v>
      </c>
      <c r="AC407" s="17">
        <v>0.26661492032129402</v>
      </c>
      <c r="AD407" s="17"/>
      <c r="AE407" s="17">
        <v>0.31421042357196199</v>
      </c>
      <c r="AF407" s="17">
        <v>0.150858041648091</v>
      </c>
      <c r="AG407" s="17"/>
      <c r="AH407" s="17">
        <v>0.12960129163968301</v>
      </c>
      <c r="AI407" s="17">
        <v>0.23634809834501699</v>
      </c>
      <c r="AJ407" s="17"/>
      <c r="AK407" s="17">
        <v>0.422965357885494</v>
      </c>
      <c r="AL407" s="17">
        <v>0.141323359231462</v>
      </c>
      <c r="AM407" s="17">
        <v>0.16424194362208</v>
      </c>
      <c r="AN407" s="17">
        <v>0.132458274361967</v>
      </c>
      <c r="AO407" s="17">
        <v>0.13790672854418401</v>
      </c>
      <c r="AP407" s="17"/>
      <c r="AQ407" s="17">
        <v>9.6615043828391103E-2</v>
      </c>
      <c r="AR407" s="17">
        <v>0.19478060394191299</v>
      </c>
      <c r="AS407" s="17"/>
      <c r="AT407" s="17">
        <v>7.9817393187149602E-2</v>
      </c>
      <c r="AU407" s="17">
        <v>0.220708061574205</v>
      </c>
      <c r="AV407" s="17"/>
      <c r="AW407" s="17">
        <v>0.23790851409837199</v>
      </c>
      <c r="AX407" s="17">
        <v>8.4008032965028095E-2</v>
      </c>
      <c r="AY407" s="17">
        <v>0.16926669632361699</v>
      </c>
      <c r="AZ407" s="17">
        <v>0.21334394702095499</v>
      </c>
      <c r="BA407" s="17">
        <v>0.32602711537321799</v>
      </c>
      <c r="BB407" s="17"/>
      <c r="BC407" s="17">
        <v>0.300358739166948</v>
      </c>
      <c r="BD407" s="17"/>
      <c r="BE407" s="17">
        <v>8.0623283451526806E-2</v>
      </c>
      <c r="BF407" s="17">
        <v>0.19714913761080799</v>
      </c>
      <c r="BG407" s="17">
        <v>0.21196066214067599</v>
      </c>
      <c r="BH407" s="17">
        <v>0.29625743507571101</v>
      </c>
      <c r="BI407" s="17"/>
      <c r="BJ407" s="17">
        <v>0.15197774193006999</v>
      </c>
      <c r="BK407" s="17"/>
      <c r="BL407" s="17">
        <v>0.105574714095514</v>
      </c>
      <c r="BM407" s="17"/>
      <c r="BN407" s="17">
        <v>0.25245023609273298</v>
      </c>
      <c r="BO407" s="17"/>
      <c r="BP407" s="17">
        <v>0.197903665482207</v>
      </c>
      <c r="BQ407" s="17">
        <v>7.8643290461890003E-2</v>
      </c>
    </row>
    <row r="408" spans="2:69" x14ac:dyDescent="0.35">
      <c r="B408" t="s">
        <v>138</v>
      </c>
      <c r="C408" s="17">
        <v>0.246693833588363</v>
      </c>
      <c r="D408" s="17">
        <v>0.27340083172398999</v>
      </c>
      <c r="E408" s="17">
        <v>0.22642561880321699</v>
      </c>
      <c r="F408" s="17"/>
      <c r="G408" s="17">
        <v>0.19146662025615799</v>
      </c>
      <c r="H408" s="17">
        <v>0.30666677381685198</v>
      </c>
      <c r="I408" s="17">
        <v>0.22077163909717801</v>
      </c>
      <c r="J408" s="17">
        <v>0.249975484275823</v>
      </c>
      <c r="K408" s="17">
        <v>0.26993931303928898</v>
      </c>
      <c r="L408" s="17"/>
      <c r="M408" s="17">
        <v>0.129934370906335</v>
      </c>
      <c r="N408" s="17">
        <v>0.23012259447869801</v>
      </c>
      <c r="O408" s="17">
        <v>0.18812786640808299</v>
      </c>
      <c r="P408" s="17">
        <v>0.45852060782530502</v>
      </c>
      <c r="Q408" s="17">
        <v>0.19888667945460201</v>
      </c>
      <c r="R408" s="17"/>
      <c r="S408" s="17">
        <v>0.218232460655644</v>
      </c>
      <c r="T408" s="17">
        <v>0.36957856624789198</v>
      </c>
      <c r="U408" s="17">
        <v>0.10531615285039</v>
      </c>
      <c r="V408" s="17">
        <v>0.25832963554594102</v>
      </c>
      <c r="W408" s="17"/>
      <c r="X408" s="17">
        <v>0.25235671288621297</v>
      </c>
      <c r="Y408" s="17">
        <v>0.24583675602629301</v>
      </c>
      <c r="Z408" s="17">
        <v>0.20466849660601599</v>
      </c>
      <c r="AA408" s="17"/>
      <c r="AB408" s="17">
        <v>0.26503886111018299</v>
      </c>
      <c r="AC408" s="17">
        <v>0.20557658099013801</v>
      </c>
      <c r="AD408" s="17"/>
      <c r="AE408" s="17">
        <v>0.24012152122084299</v>
      </c>
      <c r="AF408" s="17">
        <v>0.24778459306119999</v>
      </c>
      <c r="AG408" s="17"/>
      <c r="AH408" s="17">
        <v>0.256973860158417</v>
      </c>
      <c r="AI408" s="17">
        <v>0.24693242421762299</v>
      </c>
      <c r="AJ408" s="17"/>
      <c r="AK408" s="17">
        <v>3.2006773541759098E-2</v>
      </c>
      <c r="AL408" s="17">
        <v>0.34160476438021298</v>
      </c>
      <c r="AM408" s="17">
        <v>0.21863843622533199</v>
      </c>
      <c r="AN408" s="17">
        <v>0.27742888421565798</v>
      </c>
      <c r="AO408" s="17">
        <v>0.245742207448612</v>
      </c>
      <c r="AP408" s="17"/>
      <c r="AQ408" s="17">
        <v>0.31399861182864103</v>
      </c>
      <c r="AR408" s="17">
        <v>0.22874083565738301</v>
      </c>
      <c r="AS408" s="17"/>
      <c r="AT408" s="17">
        <v>0.31133055869805598</v>
      </c>
      <c r="AU408" s="17">
        <v>0.214028877969202</v>
      </c>
      <c r="AV408" s="17"/>
      <c r="AW408" s="17">
        <v>0.216082912696139</v>
      </c>
      <c r="AX408" s="17">
        <v>0.32009284087981199</v>
      </c>
      <c r="AY408" s="17">
        <v>6.7419910108692402E-2</v>
      </c>
      <c r="AZ408" s="17">
        <v>5.9880562937304802E-2</v>
      </c>
      <c r="BA408" s="17">
        <v>0.50271179997444804</v>
      </c>
      <c r="BB408" s="17"/>
      <c r="BC408" s="17">
        <v>0.50609639682555496</v>
      </c>
      <c r="BD408" s="17"/>
      <c r="BE408" s="17">
        <v>0.28367345727676702</v>
      </c>
      <c r="BF408" s="17">
        <v>7.9169140887315095E-2</v>
      </c>
      <c r="BG408" s="17">
        <v>3.0193271035591301E-2</v>
      </c>
      <c r="BH408" s="17">
        <v>0.51907629728829796</v>
      </c>
      <c r="BI408" s="17"/>
      <c r="BJ408" s="17">
        <v>0.24900797269876601</v>
      </c>
      <c r="BK408" s="17"/>
      <c r="BL408" s="17">
        <v>0.27760955576565199</v>
      </c>
      <c r="BM408" s="17"/>
      <c r="BN408" s="17">
        <v>0.18596602708801199</v>
      </c>
      <c r="BO408" s="17"/>
      <c r="BP408" s="17">
        <v>0.25206676935816502</v>
      </c>
      <c r="BQ408" s="17">
        <v>0.21760362664522201</v>
      </c>
    </row>
    <row r="409" spans="2:69" x14ac:dyDescent="0.35">
      <c r="B409" t="s">
        <v>139</v>
      </c>
      <c r="C409" s="17">
        <v>0.12837955953310801</v>
      </c>
      <c r="D409" s="17">
        <v>0.157125248241516</v>
      </c>
      <c r="E409" s="17">
        <v>0.105545746315119</v>
      </c>
      <c r="F409" s="17"/>
      <c r="G409" s="17">
        <v>0.123790042710631</v>
      </c>
      <c r="H409" s="17">
        <v>0.12779191739715101</v>
      </c>
      <c r="I409" s="17">
        <v>0.12243408088374901</v>
      </c>
      <c r="J409" s="17">
        <v>0.139700533334744</v>
      </c>
      <c r="K409" s="17">
        <v>0.13195392764233199</v>
      </c>
      <c r="L409" s="17"/>
      <c r="M409" s="17">
        <v>5.0181766592753203E-2</v>
      </c>
      <c r="N409" s="17">
        <v>0.15695273918494801</v>
      </c>
      <c r="O409" s="17">
        <v>0.17634069353328499</v>
      </c>
      <c r="P409" s="17">
        <v>2.4263780306510201E-2</v>
      </c>
      <c r="Q409" s="17">
        <v>0.116413328423078</v>
      </c>
      <c r="R409" s="17"/>
      <c r="S409" s="17">
        <v>0.17953061604079801</v>
      </c>
      <c r="T409" s="17">
        <v>7.3195510472162995E-2</v>
      </c>
      <c r="U409" s="17">
        <v>0.123894583974831</v>
      </c>
      <c r="V409" s="17">
        <v>0.141826045295741</v>
      </c>
      <c r="W409" s="17"/>
      <c r="X409" s="17">
        <v>0.139237779780746</v>
      </c>
      <c r="Y409" s="17">
        <v>9.9556302996242907E-2</v>
      </c>
      <c r="Z409" s="17">
        <v>8.5211972952123599E-2</v>
      </c>
      <c r="AA409" s="17"/>
      <c r="AB409" s="17">
        <v>0.129884821586955</v>
      </c>
      <c r="AC409" s="17">
        <v>0.12500577118523401</v>
      </c>
      <c r="AD409" s="17"/>
      <c r="AE409" s="17">
        <v>0.14105422182025401</v>
      </c>
      <c r="AF409" s="17">
        <v>0.12627603687903699</v>
      </c>
      <c r="AG409" s="17"/>
      <c r="AH409" s="17">
        <v>0.138010043810566</v>
      </c>
      <c r="AI409" s="17">
        <v>5.9682242896728098E-2</v>
      </c>
      <c r="AJ409" s="17"/>
      <c r="AK409" s="17">
        <v>5.13782197944097E-2</v>
      </c>
      <c r="AL409" s="17">
        <v>0.12928983313013701</v>
      </c>
      <c r="AM409" s="17">
        <v>0.13900857632584199</v>
      </c>
      <c r="AN409" s="17">
        <v>9.1751901077579995E-2</v>
      </c>
      <c r="AO409" s="17">
        <v>0.242975749304746</v>
      </c>
      <c r="AP409" s="17"/>
      <c r="AQ409" s="17">
        <v>0.15044715269429401</v>
      </c>
      <c r="AR409" s="17">
        <v>0.122493209934717</v>
      </c>
      <c r="AS409" s="17"/>
      <c r="AT409" s="17">
        <v>0.14579635464547</v>
      </c>
      <c r="AU409" s="17">
        <v>0.117112840467208</v>
      </c>
      <c r="AV409" s="17"/>
      <c r="AW409" s="17">
        <v>5.69068250208681E-2</v>
      </c>
      <c r="AX409" s="17">
        <v>0.148426590000168</v>
      </c>
      <c r="AY409" s="17">
        <v>0.10500525531972001</v>
      </c>
      <c r="AZ409" s="17">
        <v>0.17123988827352299</v>
      </c>
      <c r="BA409" s="17">
        <v>0.10089619459263401</v>
      </c>
      <c r="BB409" s="17"/>
      <c r="BC409" s="17">
        <v>0.13455063570598</v>
      </c>
      <c r="BD409" s="17"/>
      <c r="BE409" s="17">
        <v>0.15791882002159499</v>
      </c>
      <c r="BF409" s="17">
        <v>9.6932236382400894E-2</v>
      </c>
      <c r="BG409" s="17">
        <v>0.105302169827861</v>
      </c>
      <c r="BH409" s="17">
        <v>0.113908175336305</v>
      </c>
      <c r="BI409" s="17"/>
      <c r="BJ409" s="17">
        <v>0.127072258674685</v>
      </c>
      <c r="BK409" s="17"/>
      <c r="BL409" s="17">
        <v>0.13424746722161299</v>
      </c>
      <c r="BM409" s="17"/>
      <c r="BN409" s="17">
        <v>9.3970010939315105E-2</v>
      </c>
      <c r="BO409" s="17"/>
      <c r="BP409" s="17">
        <v>0.112673394959925</v>
      </c>
      <c r="BQ409" s="17">
        <v>0.19571352197390701</v>
      </c>
    </row>
    <row r="410" spans="2:69" x14ac:dyDescent="0.35">
      <c r="B410" t="s">
        <v>140</v>
      </c>
      <c r="C410" s="17">
        <v>0.117718430376639</v>
      </c>
      <c r="D410" s="17">
        <v>0.14578938281908299</v>
      </c>
      <c r="E410" s="17">
        <v>9.5363795902998899E-2</v>
      </c>
      <c r="F410" s="17"/>
      <c r="G410" s="17">
        <v>0.18374657173678099</v>
      </c>
      <c r="H410" s="17">
        <v>9.7438033297377699E-2</v>
      </c>
      <c r="I410" s="17">
        <v>0.133573959803264</v>
      </c>
      <c r="J410" s="17">
        <v>8.1085909050273894E-2</v>
      </c>
      <c r="K410" s="17">
        <v>7.0428761681533697E-2</v>
      </c>
      <c r="L410" s="17"/>
      <c r="M410" s="17">
        <v>0.12794927842321199</v>
      </c>
      <c r="N410" s="17">
        <v>0.134265201291873</v>
      </c>
      <c r="O410" s="17">
        <v>6.6435803824844403E-2</v>
      </c>
      <c r="P410" s="17">
        <v>9.1774207296977606E-2</v>
      </c>
      <c r="Q410" s="17">
        <v>0.18054597886434301</v>
      </c>
      <c r="R410" s="17"/>
      <c r="S410" s="17">
        <v>5.5110954080526103E-2</v>
      </c>
      <c r="T410" s="17">
        <v>7.0926581308801306E-2</v>
      </c>
      <c r="U410" s="17">
        <v>0.18875803307472699</v>
      </c>
      <c r="V410" s="17">
        <v>0.18526056255523801</v>
      </c>
      <c r="W410" s="17"/>
      <c r="X410" s="17">
        <v>0.12993601255781101</v>
      </c>
      <c r="Y410" s="17">
        <v>0.10812569509914401</v>
      </c>
      <c r="Z410" s="17">
        <v>3.7708516508848301E-2</v>
      </c>
      <c r="AA410" s="17"/>
      <c r="AB410" s="17">
        <v>0.117658942163713</v>
      </c>
      <c r="AC410" s="17">
        <v>0.117851763067179</v>
      </c>
      <c r="AD410" s="17"/>
      <c r="AE410" s="17">
        <v>0.121414965978622</v>
      </c>
      <c r="AF410" s="17">
        <v>0.117104942916051</v>
      </c>
      <c r="AG410" s="17"/>
      <c r="AH410" s="17">
        <v>0.118444578629759</v>
      </c>
      <c r="AI410" s="17">
        <v>0.147196943542172</v>
      </c>
      <c r="AJ410" s="17"/>
      <c r="AK410" s="17">
        <v>0.145061218380345</v>
      </c>
      <c r="AL410" s="17">
        <v>5.1075432953804401E-2</v>
      </c>
      <c r="AM410" s="17">
        <v>0.12292506396792401</v>
      </c>
      <c r="AN410" s="17">
        <v>0.17908134193838701</v>
      </c>
      <c r="AO410" s="17">
        <v>0.13024072802957601</v>
      </c>
      <c r="AP410" s="17"/>
      <c r="AQ410" s="17">
        <v>0.10860803548419599</v>
      </c>
      <c r="AR410" s="17">
        <v>0.12014855354071199</v>
      </c>
      <c r="AS410" s="17"/>
      <c r="AT410" s="17">
        <v>0.118974787083241</v>
      </c>
      <c r="AU410" s="17">
        <v>0.11595906718079101</v>
      </c>
      <c r="AV410" s="17"/>
      <c r="AW410" s="17">
        <v>5.0593039132071201E-2</v>
      </c>
      <c r="AX410" s="17">
        <v>5.9613945525800502E-2</v>
      </c>
      <c r="AY410" s="17">
        <v>0.30734120117339098</v>
      </c>
      <c r="AZ410" s="17">
        <v>0.19060602958523501</v>
      </c>
      <c r="BA410" s="17">
        <v>0</v>
      </c>
      <c r="BB410" s="17"/>
      <c r="BC410" s="17">
        <v>0</v>
      </c>
      <c r="BD410" s="17"/>
      <c r="BE410" s="17">
        <v>8.5474367539721305E-2</v>
      </c>
      <c r="BF410" s="17">
        <v>0.26528918358340497</v>
      </c>
      <c r="BG410" s="17">
        <v>0.16270961388942801</v>
      </c>
      <c r="BH410" s="17">
        <v>0</v>
      </c>
      <c r="BI410" s="17"/>
      <c r="BJ410" s="17">
        <v>0.12345963609717001</v>
      </c>
      <c r="BK410" s="17"/>
      <c r="BL410" s="17">
        <v>0.16402996395242</v>
      </c>
      <c r="BM410" s="17"/>
      <c r="BN410" s="17">
        <v>0.17141782037810099</v>
      </c>
      <c r="BO410" s="17"/>
      <c r="BP410" s="17">
        <v>0.118423475656244</v>
      </c>
      <c r="BQ410" s="17">
        <v>0.12484507170479001</v>
      </c>
    </row>
    <row r="411" spans="2:69" x14ac:dyDescent="0.35">
      <c r="B411" t="s">
        <v>141</v>
      </c>
      <c r="C411" s="17">
        <v>0.33309860313050699</v>
      </c>
      <c r="D411" s="17">
        <v>0.25791753327984801</v>
      </c>
      <c r="E411" s="17">
        <v>0.39778465438260602</v>
      </c>
      <c r="F411" s="17"/>
      <c r="G411" s="17">
        <v>0.31692551684044501</v>
      </c>
      <c r="H411" s="17">
        <v>0.34968305099336999</v>
      </c>
      <c r="I411" s="17">
        <v>0.35748778164761402</v>
      </c>
      <c r="J411" s="17">
        <v>0.43701553318574798</v>
      </c>
      <c r="K411" s="17">
        <v>0.19141382870014301</v>
      </c>
      <c r="L411" s="17"/>
      <c r="M411" s="17">
        <v>0.55450948758128704</v>
      </c>
      <c r="N411" s="17">
        <v>0.312851017359217</v>
      </c>
      <c r="O411" s="17">
        <v>0.36178558993922</v>
      </c>
      <c r="P411" s="17">
        <v>0.27205226317175701</v>
      </c>
      <c r="Q411" s="17">
        <v>0.32064557997630799</v>
      </c>
      <c r="R411" s="17"/>
      <c r="S411" s="17">
        <v>0.36050197681063001</v>
      </c>
      <c r="T411" s="17">
        <v>0.376865145416306</v>
      </c>
      <c r="U411" s="17">
        <v>0.21558551266437501</v>
      </c>
      <c r="V411" s="17">
        <v>0.34467950369164502</v>
      </c>
      <c r="W411" s="17"/>
      <c r="X411" s="17">
        <v>0.33348611371598502</v>
      </c>
      <c r="Y411" s="17">
        <v>0.38822397756638799</v>
      </c>
      <c r="Z411" s="17">
        <v>0.25426136894270601</v>
      </c>
      <c r="AA411" s="17"/>
      <c r="AB411" s="17">
        <v>0.35458033406202899</v>
      </c>
      <c r="AC411" s="17">
        <v>0.28495096443615497</v>
      </c>
      <c r="AD411" s="17"/>
      <c r="AE411" s="17">
        <v>0.18319886740831801</v>
      </c>
      <c r="AF411" s="17">
        <v>0.35797638549562</v>
      </c>
      <c r="AG411" s="17"/>
      <c r="AH411" s="17">
        <v>0.356970225761576</v>
      </c>
      <c r="AI411" s="17">
        <v>0.30984029099846</v>
      </c>
      <c r="AJ411" s="17"/>
      <c r="AK411" s="17">
        <v>0.34858843039799198</v>
      </c>
      <c r="AL411" s="17">
        <v>0.33670661030438398</v>
      </c>
      <c r="AM411" s="17">
        <v>0.355185979858822</v>
      </c>
      <c r="AN411" s="17">
        <v>0.31927959840640802</v>
      </c>
      <c r="AO411" s="17">
        <v>0.24313458667288201</v>
      </c>
      <c r="AP411" s="17"/>
      <c r="AQ411" s="17">
        <v>0.330331156164478</v>
      </c>
      <c r="AR411" s="17">
        <v>0.33383679692527501</v>
      </c>
      <c r="AS411" s="17"/>
      <c r="AT411" s="17">
        <v>0.34408090638608302</v>
      </c>
      <c r="AU411" s="17">
        <v>0.33219115280859302</v>
      </c>
      <c r="AV411" s="17"/>
      <c r="AW411" s="17">
        <v>0.43850870905255002</v>
      </c>
      <c r="AX411" s="17">
        <v>0.38785859062919198</v>
      </c>
      <c r="AY411" s="17">
        <v>0.35096693707457999</v>
      </c>
      <c r="AZ411" s="17">
        <v>0.364929572182982</v>
      </c>
      <c r="BA411" s="17">
        <v>7.0364890059699703E-2</v>
      </c>
      <c r="BB411" s="17"/>
      <c r="BC411" s="17">
        <v>5.8994228301517099E-2</v>
      </c>
      <c r="BD411" s="17"/>
      <c r="BE411" s="17">
        <v>0.39231007171039001</v>
      </c>
      <c r="BF411" s="17">
        <v>0.361460301536071</v>
      </c>
      <c r="BG411" s="17">
        <v>0.489834283106444</v>
      </c>
      <c r="BH411" s="17">
        <v>7.0758092299686506E-2</v>
      </c>
      <c r="BI411" s="17"/>
      <c r="BJ411" s="17">
        <v>0.34848239059930802</v>
      </c>
      <c r="BK411" s="17"/>
      <c r="BL411" s="17">
        <v>0.31853829896480101</v>
      </c>
      <c r="BM411" s="17"/>
      <c r="BN411" s="17">
        <v>0.296195905501839</v>
      </c>
      <c r="BO411" s="17"/>
      <c r="BP411" s="17">
        <v>0.31893269454345802</v>
      </c>
      <c r="BQ411" s="17">
        <v>0.38319448921419202</v>
      </c>
    </row>
    <row r="412" spans="2:69" x14ac:dyDescent="0.35"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</row>
    <row r="413" spans="2:69" x14ac:dyDescent="0.35">
      <c r="B413" s="6" t="s">
        <v>187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</row>
    <row r="414" spans="2:69" x14ac:dyDescent="0.35">
      <c r="B414" s="24" t="s">
        <v>143</v>
      </c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</row>
    <row r="415" spans="2:69" x14ac:dyDescent="0.35">
      <c r="B415" t="s">
        <v>137</v>
      </c>
      <c r="C415" s="17">
        <v>3.5495721561722801E-2</v>
      </c>
      <c r="D415" s="17">
        <v>4.2868004622107998E-2</v>
      </c>
      <c r="E415" s="17">
        <v>2.9658721743790799E-2</v>
      </c>
      <c r="F415" s="17"/>
      <c r="G415" s="17">
        <v>3.4074576841777802E-2</v>
      </c>
      <c r="H415" s="17">
        <v>0</v>
      </c>
      <c r="I415" s="17">
        <v>7.9135623199303007E-2</v>
      </c>
      <c r="J415" s="17">
        <v>0</v>
      </c>
      <c r="K415" s="17">
        <v>6.6503517119251898E-2</v>
      </c>
      <c r="L415" s="17"/>
      <c r="M415" s="17">
        <v>6.4967185453167695E-2</v>
      </c>
      <c r="N415" s="17">
        <v>2.04651824482164E-2</v>
      </c>
      <c r="O415" s="17">
        <v>6.3040073445933098E-2</v>
      </c>
      <c r="P415" s="17">
        <v>2.4263780306510201E-2</v>
      </c>
      <c r="Q415" s="17">
        <v>3.4809084982408499E-2</v>
      </c>
      <c r="R415" s="17"/>
      <c r="S415" s="17">
        <v>0</v>
      </c>
      <c r="T415" s="17">
        <v>0</v>
      </c>
      <c r="U415" s="17">
        <v>0.112507708867269</v>
      </c>
      <c r="V415" s="17">
        <v>1.52206651257095E-2</v>
      </c>
      <c r="W415" s="17"/>
      <c r="X415" s="17">
        <v>2.02727586344091E-2</v>
      </c>
      <c r="Y415" s="17">
        <v>3.98915863469326E-2</v>
      </c>
      <c r="Z415" s="17">
        <v>0.14558883332049899</v>
      </c>
      <c r="AA415" s="17"/>
      <c r="AB415" s="17">
        <v>2.7957671062913299E-2</v>
      </c>
      <c r="AC415" s="17">
        <v>5.23909770247677E-2</v>
      </c>
      <c r="AD415" s="17"/>
      <c r="AE415" s="17">
        <v>3.7591698587517201E-2</v>
      </c>
      <c r="AF415" s="17">
        <v>3.5147867310754498E-2</v>
      </c>
      <c r="AG415" s="17"/>
      <c r="AH415" s="17">
        <v>3.08251240112172E-2</v>
      </c>
      <c r="AI415" s="17">
        <v>0</v>
      </c>
      <c r="AJ415" s="17"/>
      <c r="AK415" s="17">
        <v>0</v>
      </c>
      <c r="AL415" s="17">
        <v>3.6084926357317103E-2</v>
      </c>
      <c r="AM415" s="17">
        <v>3.9490078202988103E-2</v>
      </c>
      <c r="AN415" s="17">
        <v>4.8308188340933603E-2</v>
      </c>
      <c r="AO415" s="17">
        <v>2.6909516765777401E-2</v>
      </c>
      <c r="AP415" s="17"/>
      <c r="AQ415" s="17">
        <v>1.8399668183168499E-2</v>
      </c>
      <c r="AR415" s="17">
        <v>4.00559536723969E-2</v>
      </c>
      <c r="AS415" s="17"/>
      <c r="AT415" s="17">
        <v>2.90118186146936E-2</v>
      </c>
      <c r="AU415" s="17">
        <v>3.9700448525200098E-2</v>
      </c>
      <c r="AV415" s="17"/>
      <c r="AW415" s="17">
        <v>0</v>
      </c>
      <c r="AX415" s="17">
        <v>5.97310613021052E-3</v>
      </c>
      <c r="AY415" s="17">
        <v>3.26750756049108E-2</v>
      </c>
      <c r="AZ415" s="17">
        <v>0</v>
      </c>
      <c r="BA415" s="17">
        <v>0.124718448947924</v>
      </c>
      <c r="BB415" s="17"/>
      <c r="BC415" s="17">
        <v>7.2932177020501407E-2</v>
      </c>
      <c r="BD415" s="17"/>
      <c r="BE415" s="17">
        <v>6.4673368616739698E-3</v>
      </c>
      <c r="BF415" s="17">
        <v>0</v>
      </c>
      <c r="BG415" s="17">
        <v>4.7285230198659399E-2</v>
      </c>
      <c r="BH415" s="17">
        <v>7.2706650065270106E-2</v>
      </c>
      <c r="BI415" s="17"/>
      <c r="BJ415" s="17">
        <v>3.3170066072641002E-2</v>
      </c>
      <c r="BK415" s="17"/>
      <c r="BL415" s="17">
        <v>4.9378406391674803E-2</v>
      </c>
      <c r="BM415" s="17"/>
      <c r="BN415" s="17">
        <v>8.1078966512109399E-2</v>
      </c>
      <c r="BO415" s="17"/>
      <c r="BP415" s="17">
        <v>3.2238301721084398E-2</v>
      </c>
      <c r="BQ415" s="17">
        <v>5.3812707067722301E-2</v>
      </c>
    </row>
    <row r="416" spans="2:69" x14ac:dyDescent="0.35">
      <c r="B416" t="s">
        <v>138</v>
      </c>
      <c r="C416" s="17">
        <v>0.25116055576739199</v>
      </c>
      <c r="D416" s="17">
        <v>0.27127110796717302</v>
      </c>
      <c r="E416" s="17">
        <v>0.22895829868609099</v>
      </c>
      <c r="F416" s="17"/>
      <c r="G416" s="17">
        <v>0.23206964104060901</v>
      </c>
      <c r="H416" s="17">
        <v>0.21445808823318199</v>
      </c>
      <c r="I416" s="17">
        <v>0.19985705792149899</v>
      </c>
      <c r="J416" s="17">
        <v>0.30403275697600601</v>
      </c>
      <c r="K416" s="17">
        <v>0.34500577293634599</v>
      </c>
      <c r="L416" s="17"/>
      <c r="M416" s="17">
        <v>0.25257404854233301</v>
      </c>
      <c r="N416" s="17">
        <v>0.23932826205017399</v>
      </c>
      <c r="O416" s="17">
        <v>0.18959296215118601</v>
      </c>
      <c r="P416" s="17">
        <v>0.37729595535124499</v>
      </c>
      <c r="Q416" s="17">
        <v>0.24295018763596399</v>
      </c>
      <c r="R416" s="17"/>
      <c r="S416" s="17">
        <v>0.25912402749888003</v>
      </c>
      <c r="T416" s="17">
        <v>0.26942141056732799</v>
      </c>
      <c r="U416" s="17">
        <v>0.29365836932677702</v>
      </c>
      <c r="V416" s="17">
        <v>0.17020582691611399</v>
      </c>
      <c r="W416" s="17"/>
      <c r="X416" s="17">
        <v>0.26847970281754502</v>
      </c>
      <c r="Y416" s="17">
        <v>0.14393676364752001</v>
      </c>
      <c r="Z416" s="17">
        <v>0.26661836314739401</v>
      </c>
      <c r="AA416" s="17"/>
      <c r="AB416" s="17">
        <v>0.22185089801534799</v>
      </c>
      <c r="AC416" s="17">
        <v>0.31685315829551403</v>
      </c>
      <c r="AD416" s="17"/>
      <c r="AE416" s="17">
        <v>0.37322443215290102</v>
      </c>
      <c r="AF416" s="17">
        <v>0.23090249102344401</v>
      </c>
      <c r="AG416" s="17"/>
      <c r="AH416" s="17">
        <v>0.205638756650208</v>
      </c>
      <c r="AI416" s="17">
        <v>0.38229987346876299</v>
      </c>
      <c r="AJ416" s="17"/>
      <c r="AK416" s="17">
        <v>0.422965357885494</v>
      </c>
      <c r="AL416" s="17">
        <v>0.30316720762383897</v>
      </c>
      <c r="AM416" s="17">
        <v>0.19194521289626901</v>
      </c>
      <c r="AN416" s="17">
        <v>0.226180959127118</v>
      </c>
      <c r="AO416" s="17">
        <v>0.217276759116558</v>
      </c>
      <c r="AP416" s="17"/>
      <c r="AQ416" s="17">
        <v>0.205416196612978</v>
      </c>
      <c r="AR416" s="17">
        <v>0.26336248862751399</v>
      </c>
      <c r="AS416" s="17"/>
      <c r="AT416" s="17">
        <v>0.19861682898390701</v>
      </c>
      <c r="AU416" s="17">
        <v>0.27141085836185203</v>
      </c>
      <c r="AV416" s="17"/>
      <c r="AW416" s="17">
        <v>0.216082912696139</v>
      </c>
      <c r="AX416" s="17">
        <v>0.208938464353151</v>
      </c>
      <c r="AY416" s="17">
        <v>0.154410593896953</v>
      </c>
      <c r="AZ416" s="17">
        <v>0.12689554939155101</v>
      </c>
      <c r="BA416" s="17">
        <v>0.57636914739265599</v>
      </c>
      <c r="BB416" s="17"/>
      <c r="BC416" s="17">
        <v>0.47989866076036097</v>
      </c>
      <c r="BD416" s="17"/>
      <c r="BE416" s="17">
        <v>0.181340757155946</v>
      </c>
      <c r="BF416" s="17">
        <v>0.19714913761080799</v>
      </c>
      <c r="BG416" s="17">
        <v>0.105505402179494</v>
      </c>
      <c r="BH416" s="17">
        <v>0.504681529001339</v>
      </c>
      <c r="BI416" s="17"/>
      <c r="BJ416" s="17">
        <v>0.24906319723701101</v>
      </c>
      <c r="BK416" s="17"/>
      <c r="BL416" s="17">
        <v>0.20787075108351699</v>
      </c>
      <c r="BM416" s="17"/>
      <c r="BN416" s="17">
        <v>0.216311644767338</v>
      </c>
      <c r="BO416" s="17"/>
      <c r="BP416" s="17">
        <v>0.26281865623697798</v>
      </c>
      <c r="BQ416" s="17">
        <v>0.17597891822165301</v>
      </c>
    </row>
    <row r="417" spans="2:69" x14ac:dyDescent="0.35">
      <c r="B417" t="s">
        <v>139</v>
      </c>
      <c r="C417" s="17">
        <v>0.25490200740385799</v>
      </c>
      <c r="D417" s="17">
        <v>0.25280605073277002</v>
      </c>
      <c r="E417" s="17">
        <v>0.25852926516295699</v>
      </c>
      <c r="F417" s="17"/>
      <c r="G417" s="17">
        <v>0.27869382718360203</v>
      </c>
      <c r="H417" s="17">
        <v>0.30832646223396898</v>
      </c>
      <c r="I417" s="17">
        <v>0.20664496352079201</v>
      </c>
      <c r="J417" s="17">
        <v>0.21466434513657101</v>
      </c>
      <c r="K417" s="17">
        <v>0.25142220437386398</v>
      </c>
      <c r="L417" s="17"/>
      <c r="M417" s="17">
        <v>7.1077438265192999E-2</v>
      </c>
      <c r="N417" s="17">
        <v>0.31757807441227298</v>
      </c>
      <c r="O417" s="17">
        <v>0.30617927681844498</v>
      </c>
      <c r="P417" s="17">
        <v>0.142195073338163</v>
      </c>
      <c r="Q417" s="17">
        <v>0.18960171675041701</v>
      </c>
      <c r="R417" s="17"/>
      <c r="S417" s="17">
        <v>0.23682836043632799</v>
      </c>
      <c r="T417" s="17">
        <v>0.24998421234042301</v>
      </c>
      <c r="U417" s="17">
        <v>0.28200625412768898</v>
      </c>
      <c r="V417" s="17">
        <v>0.25458125808792598</v>
      </c>
      <c r="W417" s="17"/>
      <c r="X417" s="17">
        <v>0.246538005279894</v>
      </c>
      <c r="Y417" s="17">
        <v>0.29892708244675698</v>
      </c>
      <c r="Z417" s="17">
        <v>0.25811440157170501</v>
      </c>
      <c r="AA417" s="17"/>
      <c r="AB417" s="17">
        <v>0.24647264546238501</v>
      </c>
      <c r="AC417" s="17">
        <v>0.27379498555705001</v>
      </c>
      <c r="AD417" s="17"/>
      <c r="AE417" s="17">
        <v>0.319761112556045</v>
      </c>
      <c r="AF417" s="17">
        <v>0.24413780762326301</v>
      </c>
      <c r="AG417" s="17"/>
      <c r="AH417" s="17">
        <v>0.27550704521353397</v>
      </c>
      <c r="AI417" s="17">
        <v>0.20461805650061499</v>
      </c>
      <c r="AJ417" s="17"/>
      <c r="AK417" s="17">
        <v>0.12871937721596899</v>
      </c>
      <c r="AL417" s="17">
        <v>0.240380439546758</v>
      </c>
      <c r="AM417" s="17">
        <v>0.25403346180220898</v>
      </c>
      <c r="AN417" s="17">
        <v>0.28610614663367401</v>
      </c>
      <c r="AO417" s="17">
        <v>0.36818608458443097</v>
      </c>
      <c r="AP417" s="17"/>
      <c r="AQ417" s="17">
        <v>0.28603182436410202</v>
      </c>
      <c r="AR417" s="17">
        <v>0.24659838388572</v>
      </c>
      <c r="AS417" s="17"/>
      <c r="AT417" s="17">
        <v>0.27440183759653097</v>
      </c>
      <c r="AU417" s="17">
        <v>0.246271515395975</v>
      </c>
      <c r="AV417" s="17"/>
      <c r="AW417" s="17">
        <v>0.185893749006702</v>
      </c>
      <c r="AX417" s="17">
        <v>0.302976027610948</v>
      </c>
      <c r="AY417" s="17">
        <v>0.25005054256381798</v>
      </c>
      <c r="AZ417" s="17">
        <v>0.38636920688694898</v>
      </c>
      <c r="BA417" s="17">
        <v>0.13204142657141099</v>
      </c>
      <c r="BB417" s="17"/>
      <c r="BC417" s="17">
        <v>0.29181985868655202</v>
      </c>
      <c r="BD417" s="17"/>
      <c r="BE417" s="17">
        <v>0.32464910902512301</v>
      </c>
      <c r="BF417" s="17">
        <v>0.25141624823960901</v>
      </c>
      <c r="BG417" s="17">
        <v>0.23118939218056</v>
      </c>
      <c r="BH417" s="17">
        <v>0.261637495860781</v>
      </c>
      <c r="BI417" s="17"/>
      <c r="BJ417" s="17">
        <v>0.233074123360834</v>
      </c>
      <c r="BK417" s="17"/>
      <c r="BL417" s="17">
        <v>0.24287734168945099</v>
      </c>
      <c r="BM417" s="17"/>
      <c r="BN417" s="17">
        <v>0.216855032910336</v>
      </c>
      <c r="BO417" s="17"/>
      <c r="BP417" s="17">
        <v>0.25997259441838599</v>
      </c>
      <c r="BQ417" s="17">
        <v>0.25382128263724602</v>
      </c>
    </row>
    <row r="418" spans="2:69" x14ac:dyDescent="0.35">
      <c r="B418" t="s">
        <v>140</v>
      </c>
      <c r="C418" s="17">
        <v>9.0854195220741799E-2</v>
      </c>
      <c r="D418" s="17">
        <v>0.13723482595565201</v>
      </c>
      <c r="E418" s="17">
        <v>5.3148765999787399E-2</v>
      </c>
      <c r="F418" s="17"/>
      <c r="G418" s="17">
        <v>0.13977144334373801</v>
      </c>
      <c r="H418" s="17">
        <v>6.1875661101030599E-2</v>
      </c>
      <c r="I418" s="17">
        <v>0.13149469878377401</v>
      </c>
      <c r="J418" s="17">
        <v>5.4057272700182603E-2</v>
      </c>
      <c r="K418" s="17">
        <v>4.6952507787689099E-2</v>
      </c>
      <c r="L418" s="17"/>
      <c r="M418" s="17">
        <v>5.6871840158018702E-2</v>
      </c>
      <c r="N418" s="17">
        <v>8.8499262766167194E-2</v>
      </c>
      <c r="O418" s="17">
        <v>4.6080756873359198E-2</v>
      </c>
      <c r="P418" s="17">
        <v>7.0533856101282599E-2</v>
      </c>
      <c r="Q418" s="17">
        <v>0.213237482788704</v>
      </c>
      <c r="R418" s="17"/>
      <c r="S418" s="17">
        <v>6.2470400653318499E-2</v>
      </c>
      <c r="T418" s="17">
        <v>1.5746734429023301E-2</v>
      </c>
      <c r="U418" s="17">
        <v>0.109667397655452</v>
      </c>
      <c r="V418" s="17">
        <v>0.17789120960261201</v>
      </c>
      <c r="W418" s="17"/>
      <c r="X418" s="17">
        <v>9.9646318371077999E-2</v>
      </c>
      <c r="Y418" s="17">
        <v>8.0731432588476301E-2</v>
      </c>
      <c r="Z418" s="17">
        <v>3.7708516508848301E-2</v>
      </c>
      <c r="AA418" s="17"/>
      <c r="AB418" s="17">
        <v>9.6016839061427398E-2</v>
      </c>
      <c r="AC418" s="17">
        <v>7.9283008934993904E-2</v>
      </c>
      <c r="AD418" s="17"/>
      <c r="AE418" s="17">
        <v>8.6223889295218403E-2</v>
      </c>
      <c r="AF418" s="17">
        <v>9.1622653834388404E-2</v>
      </c>
      <c r="AG418" s="17"/>
      <c r="AH418" s="17">
        <v>9.7761823099416001E-2</v>
      </c>
      <c r="AI418" s="17">
        <v>7.9124465126445803E-2</v>
      </c>
      <c r="AJ418" s="17"/>
      <c r="AK418" s="17">
        <v>5.9422279522860298E-2</v>
      </c>
      <c r="AL418" s="17">
        <v>5.2413920399196401E-2</v>
      </c>
      <c r="AM418" s="17">
        <v>0.115205105747043</v>
      </c>
      <c r="AN418" s="17">
        <v>0.115610840454008</v>
      </c>
      <c r="AO418" s="17">
        <v>8.1868284555760798E-2</v>
      </c>
      <c r="AP418" s="17"/>
      <c r="AQ418" s="17">
        <v>0.100542713656947</v>
      </c>
      <c r="AR418" s="17">
        <v>8.8269862339969404E-2</v>
      </c>
      <c r="AS418" s="17"/>
      <c r="AT418" s="17">
        <v>0.10469786741068</v>
      </c>
      <c r="AU418" s="17">
        <v>8.2147501419245497E-2</v>
      </c>
      <c r="AV418" s="17"/>
      <c r="AW418" s="17">
        <v>0.10260780422374099</v>
      </c>
      <c r="AX418" s="17">
        <v>7.0979912646764703E-2</v>
      </c>
      <c r="AY418" s="17">
        <v>0.206362414790319</v>
      </c>
      <c r="AZ418" s="17">
        <v>9.7237992471400997E-2</v>
      </c>
      <c r="BA418" s="17">
        <v>0</v>
      </c>
      <c r="BB418" s="17"/>
      <c r="BC418" s="17">
        <v>3.2598592365234901E-2</v>
      </c>
      <c r="BD418" s="17"/>
      <c r="BE418" s="17">
        <v>6.7550834531492396E-2</v>
      </c>
      <c r="BF418" s="17">
        <v>0.223271044107371</v>
      </c>
      <c r="BG418" s="17">
        <v>0.13348539479410301</v>
      </c>
      <c r="BH418" s="17">
        <v>1.45278222570663E-2</v>
      </c>
      <c r="BI418" s="17"/>
      <c r="BJ418" s="17">
        <v>9.1747200313793104E-2</v>
      </c>
      <c r="BK418" s="17"/>
      <c r="BL418" s="17">
        <v>0.12647854859107599</v>
      </c>
      <c r="BM418" s="17"/>
      <c r="BN418" s="17">
        <v>0.12126345980690401</v>
      </c>
      <c r="BO418" s="17"/>
      <c r="BP418" s="17">
        <v>8.1630656472534105E-2</v>
      </c>
      <c r="BQ418" s="17">
        <v>0.14186578502459701</v>
      </c>
    </row>
    <row r="419" spans="2:69" x14ac:dyDescent="0.35">
      <c r="B419" t="s">
        <v>141</v>
      </c>
      <c r="C419" s="17">
        <v>0.36758752004628498</v>
      </c>
      <c r="D419" s="17">
        <v>0.29582001072229702</v>
      </c>
      <c r="E419" s="17">
        <v>0.429704948407374</v>
      </c>
      <c r="F419" s="17"/>
      <c r="G419" s="17">
        <v>0.31539051159027298</v>
      </c>
      <c r="H419" s="17">
        <v>0.41533978843181801</v>
      </c>
      <c r="I419" s="17">
        <v>0.38286765657463201</v>
      </c>
      <c r="J419" s="17">
        <v>0.42724562518724002</v>
      </c>
      <c r="K419" s="17">
        <v>0.29011599778284902</v>
      </c>
      <c r="L419" s="17"/>
      <c r="M419" s="17">
        <v>0.55450948758128704</v>
      </c>
      <c r="N419" s="17">
        <v>0.33412921832317</v>
      </c>
      <c r="O419" s="17">
        <v>0.395106930711077</v>
      </c>
      <c r="P419" s="17">
        <v>0.38571133490280002</v>
      </c>
      <c r="Q419" s="17">
        <v>0.31940152784250703</v>
      </c>
      <c r="R419" s="17"/>
      <c r="S419" s="17">
        <v>0.44157721141147299</v>
      </c>
      <c r="T419" s="17">
        <v>0.46484764266322498</v>
      </c>
      <c r="U419" s="17">
        <v>0.202160270022813</v>
      </c>
      <c r="V419" s="17">
        <v>0.38210104026763803</v>
      </c>
      <c r="W419" s="17"/>
      <c r="X419" s="17">
        <v>0.365063214897074</v>
      </c>
      <c r="Y419" s="17">
        <v>0.43651313497031402</v>
      </c>
      <c r="Z419" s="17">
        <v>0.291969885451554</v>
      </c>
      <c r="AA419" s="17"/>
      <c r="AB419" s="17">
        <v>0.40770194639792701</v>
      </c>
      <c r="AC419" s="17">
        <v>0.27767787018767398</v>
      </c>
      <c r="AD419" s="17"/>
      <c r="AE419" s="17">
        <v>0.18319886740831801</v>
      </c>
      <c r="AF419" s="17">
        <v>0.39818918020815097</v>
      </c>
      <c r="AG419" s="17"/>
      <c r="AH419" s="17">
        <v>0.39026725102562498</v>
      </c>
      <c r="AI419" s="17">
        <v>0.33395760490417598</v>
      </c>
      <c r="AJ419" s="17"/>
      <c r="AK419" s="17">
        <v>0.38889298537567601</v>
      </c>
      <c r="AL419" s="17">
        <v>0.36795350607288901</v>
      </c>
      <c r="AM419" s="17">
        <v>0.39932614135149003</v>
      </c>
      <c r="AN419" s="17">
        <v>0.32379386544426603</v>
      </c>
      <c r="AO419" s="17">
        <v>0.30575935497747297</v>
      </c>
      <c r="AP419" s="17"/>
      <c r="AQ419" s="17">
        <v>0.38960959718280502</v>
      </c>
      <c r="AR419" s="17">
        <v>0.3617133114744</v>
      </c>
      <c r="AS419" s="17"/>
      <c r="AT419" s="17">
        <v>0.39327164739418802</v>
      </c>
      <c r="AU419" s="17">
        <v>0.36046967629772803</v>
      </c>
      <c r="AV419" s="17"/>
      <c r="AW419" s="17">
        <v>0.49541553407341798</v>
      </c>
      <c r="AX419" s="17">
        <v>0.41113248925892598</v>
      </c>
      <c r="AY419" s="17">
        <v>0.35650137314399899</v>
      </c>
      <c r="AZ419" s="17">
        <v>0.38949725125009899</v>
      </c>
      <c r="BA419" s="17">
        <v>0.16687097708800899</v>
      </c>
      <c r="BB419" s="17"/>
      <c r="BC419" s="17">
        <v>0.12275071116734999</v>
      </c>
      <c r="BD419" s="17"/>
      <c r="BE419" s="17">
        <v>0.41999196242576498</v>
      </c>
      <c r="BF419" s="17">
        <v>0.32816357004221203</v>
      </c>
      <c r="BG419" s="17">
        <v>0.48253458064718302</v>
      </c>
      <c r="BH419" s="17">
        <v>0.146446502815543</v>
      </c>
      <c r="BI419" s="17"/>
      <c r="BJ419" s="17">
        <v>0.392945413015721</v>
      </c>
      <c r="BK419" s="17"/>
      <c r="BL419" s="17">
        <v>0.37339495224428099</v>
      </c>
      <c r="BM419" s="17"/>
      <c r="BN419" s="17">
        <v>0.36449089600331303</v>
      </c>
      <c r="BO419" s="17"/>
      <c r="BP419" s="17">
        <v>0.363339791151017</v>
      </c>
      <c r="BQ419" s="17">
        <v>0.374521307048782</v>
      </c>
    </row>
    <row r="420" spans="2:69" x14ac:dyDescent="0.35"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</row>
    <row r="421" spans="2:69" x14ac:dyDescent="0.35">
      <c r="B421" s="6" t="s">
        <v>188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</row>
    <row r="422" spans="2:69" x14ac:dyDescent="0.35">
      <c r="B422" s="24" t="s">
        <v>143</v>
      </c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</row>
    <row r="423" spans="2:69" x14ac:dyDescent="0.35">
      <c r="B423" t="s">
        <v>137</v>
      </c>
      <c r="C423" s="17">
        <v>0.14260196073869599</v>
      </c>
      <c r="D423" s="17">
        <v>0.16002628950244499</v>
      </c>
      <c r="E423" s="17">
        <v>0.12181642751635501</v>
      </c>
      <c r="F423" s="17"/>
      <c r="G423" s="17">
        <v>0.157614619537843</v>
      </c>
      <c r="H423" s="17">
        <v>0.12424730399560199</v>
      </c>
      <c r="I423" s="17">
        <v>0.12243408088374901</v>
      </c>
      <c r="J423" s="17">
        <v>8.4276537529932999E-2</v>
      </c>
      <c r="K423" s="17">
        <v>0.235474992591687</v>
      </c>
      <c r="L423" s="17"/>
      <c r="M423" s="17">
        <v>6.4967185453167695E-2</v>
      </c>
      <c r="N423" s="17">
        <v>0.13703579952266201</v>
      </c>
      <c r="O423" s="17">
        <v>0.17373675175096701</v>
      </c>
      <c r="P423" s="17">
        <v>0.149245559474073</v>
      </c>
      <c r="Q423" s="17">
        <v>0.132929400854185</v>
      </c>
      <c r="R423" s="17"/>
      <c r="S423" s="17">
        <v>0.12632856397148901</v>
      </c>
      <c r="T423" s="17">
        <v>8.3273236712427007E-2</v>
      </c>
      <c r="U423" s="17">
        <v>0.284964750158058</v>
      </c>
      <c r="V423" s="17">
        <v>5.62509539674831E-2</v>
      </c>
      <c r="W423" s="17"/>
      <c r="X423" s="17">
        <v>0.13033919962861101</v>
      </c>
      <c r="Y423" s="17">
        <v>8.9200871913057603E-2</v>
      </c>
      <c r="Z423" s="17">
        <v>0.30966828995635498</v>
      </c>
      <c r="AA423" s="17"/>
      <c r="AB423" s="17">
        <v>0.123043880666906</v>
      </c>
      <c r="AC423" s="17">
        <v>0.1864380638839</v>
      </c>
      <c r="AD423" s="17"/>
      <c r="AE423" s="17">
        <v>0.35618992294798701</v>
      </c>
      <c r="AF423" s="17">
        <v>0.107154300914274</v>
      </c>
      <c r="AG423" s="17"/>
      <c r="AH423" s="17">
        <v>9.6700663330999595E-2</v>
      </c>
      <c r="AI423" s="17">
        <v>0.23253572993760599</v>
      </c>
      <c r="AJ423" s="17"/>
      <c r="AK423" s="17">
        <v>0.339580364549326</v>
      </c>
      <c r="AL423" s="17">
        <v>0.11976360140928601</v>
      </c>
      <c r="AM423" s="17">
        <v>9.3044410013283799E-2</v>
      </c>
      <c r="AN423" s="17">
        <v>0.12760199927562599</v>
      </c>
      <c r="AO423" s="17">
        <v>0.24110047585174901</v>
      </c>
      <c r="AP423" s="17"/>
      <c r="AQ423" s="17">
        <v>8.4955962397353299E-2</v>
      </c>
      <c r="AR423" s="17">
        <v>0.15797855829996801</v>
      </c>
      <c r="AS423" s="17"/>
      <c r="AT423" s="17">
        <v>8.4119417675289299E-2</v>
      </c>
      <c r="AU423" s="17">
        <v>0.175394457710605</v>
      </c>
      <c r="AV423" s="17"/>
      <c r="AW423" s="17">
        <v>0.17165478457651701</v>
      </c>
      <c r="AX423" s="17">
        <v>7.9621529907695193E-2</v>
      </c>
      <c r="AY423" s="17">
        <v>0.148269302304742</v>
      </c>
      <c r="AZ423" s="17">
        <v>0</v>
      </c>
      <c r="BA423" s="17">
        <v>0.38511610036289801</v>
      </c>
      <c r="BB423" s="17"/>
      <c r="BC423" s="17">
        <v>0.30545113082975101</v>
      </c>
      <c r="BD423" s="17"/>
      <c r="BE423" s="17">
        <v>7.0740050735895205E-2</v>
      </c>
      <c r="BF423" s="17">
        <v>0.12555776261231</v>
      </c>
      <c r="BG423" s="17">
        <v>4.7285230198659399E-2</v>
      </c>
      <c r="BH423" s="17">
        <v>0.28684183279647701</v>
      </c>
      <c r="BI423" s="17"/>
      <c r="BJ423" s="17">
        <v>0.12987632399190499</v>
      </c>
      <c r="BK423" s="17"/>
      <c r="BL423" s="17">
        <v>0.115230264297341</v>
      </c>
      <c r="BM423" s="17"/>
      <c r="BN423" s="17">
        <v>0.137434934694419</v>
      </c>
      <c r="BO423" s="17"/>
      <c r="BP423" s="17">
        <v>0.165805541779352</v>
      </c>
      <c r="BQ423" s="17">
        <v>4.71003707390555E-2</v>
      </c>
    </row>
    <row r="424" spans="2:69" x14ac:dyDescent="0.35">
      <c r="B424" t="s">
        <v>138</v>
      </c>
      <c r="C424" s="17">
        <v>0.29360128406751301</v>
      </c>
      <c r="D424" s="17">
        <v>0.29921521729265399</v>
      </c>
      <c r="E424" s="17">
        <v>0.29113596038892398</v>
      </c>
      <c r="F424" s="17"/>
      <c r="G424" s="17">
        <v>0.18993161500598599</v>
      </c>
      <c r="H424" s="17">
        <v>0.33574188176256498</v>
      </c>
      <c r="I424" s="17">
        <v>0.25361280619378501</v>
      </c>
      <c r="J424" s="17">
        <v>0.33106139332609702</v>
      </c>
      <c r="K424" s="17">
        <v>0.39420474327814897</v>
      </c>
      <c r="L424" s="17"/>
      <c r="M424" s="17">
        <v>0.25257404854233301</v>
      </c>
      <c r="N424" s="17">
        <v>0.26801655632246402</v>
      </c>
      <c r="O424" s="17">
        <v>0.305913053927585</v>
      </c>
      <c r="P424" s="17">
        <v>0.39915151553176298</v>
      </c>
      <c r="Q424" s="17">
        <v>0.24453878418191599</v>
      </c>
      <c r="R424" s="17"/>
      <c r="S424" s="17">
        <v>0.30834454152214302</v>
      </c>
      <c r="T424" s="17">
        <v>0.343228749624166</v>
      </c>
      <c r="U424" s="17">
        <v>0.30546915145797499</v>
      </c>
      <c r="V424" s="17">
        <v>0.28341040651496302</v>
      </c>
      <c r="W424" s="17"/>
      <c r="X424" s="17">
        <v>0.30453023296179499</v>
      </c>
      <c r="Y424" s="17">
        <v>0.210836057765417</v>
      </c>
      <c r="Z424" s="17">
        <v>0.324145811072033</v>
      </c>
      <c r="AA424" s="17"/>
      <c r="AB424" s="17">
        <v>0.27183422831193299</v>
      </c>
      <c r="AC424" s="17">
        <v>0.342388429726319</v>
      </c>
      <c r="AD424" s="17"/>
      <c r="AE424" s="17">
        <v>0.22172722662441699</v>
      </c>
      <c r="AF424" s="17">
        <v>0.30552970508942101</v>
      </c>
      <c r="AG424" s="17"/>
      <c r="AH424" s="17">
        <v>0.306087716168366</v>
      </c>
      <c r="AI424" s="17">
        <v>0.22563540476476801</v>
      </c>
      <c r="AJ424" s="17"/>
      <c r="AK424" s="17">
        <v>0.115391766877928</v>
      </c>
      <c r="AL424" s="17">
        <v>0.340171659160038</v>
      </c>
      <c r="AM424" s="17">
        <v>0.30488308187595797</v>
      </c>
      <c r="AN424" s="17">
        <v>0.32320228554795499</v>
      </c>
      <c r="AO424" s="17">
        <v>0.23392644688119699</v>
      </c>
      <c r="AP424" s="17"/>
      <c r="AQ424" s="17">
        <v>0.3185435450395</v>
      </c>
      <c r="AR424" s="17">
        <v>0.28694814039284799</v>
      </c>
      <c r="AS424" s="17"/>
      <c r="AT424" s="17">
        <v>0.29981420334773501</v>
      </c>
      <c r="AU424" s="17">
        <v>0.28627377626941902</v>
      </c>
      <c r="AV424" s="17"/>
      <c r="AW424" s="17">
        <v>0.23032187712632299</v>
      </c>
      <c r="AX424" s="17">
        <v>0.35325364640398399</v>
      </c>
      <c r="AY424" s="17">
        <v>0.117020847039138</v>
      </c>
      <c r="AZ424" s="17">
        <v>0.31384226498308798</v>
      </c>
      <c r="BA424" s="17">
        <v>0.39538946207069198</v>
      </c>
      <c r="BB424" s="17"/>
      <c r="BC424" s="17">
        <v>0.51925211899633394</v>
      </c>
      <c r="BD424" s="17"/>
      <c r="BE424" s="17">
        <v>0.318800822534062</v>
      </c>
      <c r="BF424" s="17">
        <v>0.117463784391954</v>
      </c>
      <c r="BG424" s="17">
        <v>0.194868702977608</v>
      </c>
      <c r="BH424" s="17">
        <v>0.51365635424082601</v>
      </c>
      <c r="BI424" s="17"/>
      <c r="BJ424" s="17">
        <v>0.298666632543443</v>
      </c>
      <c r="BK424" s="17"/>
      <c r="BL424" s="17">
        <v>0.30447612786803002</v>
      </c>
      <c r="BM424" s="17"/>
      <c r="BN424" s="17">
        <v>0.33662685362925099</v>
      </c>
      <c r="BO424" s="17"/>
      <c r="BP424" s="17">
        <v>0.289787748108079</v>
      </c>
      <c r="BQ424" s="17">
        <v>0.29426148410661401</v>
      </c>
    </row>
    <row r="425" spans="2:69" x14ac:dyDescent="0.35">
      <c r="B425" t="s">
        <v>139</v>
      </c>
      <c r="C425" s="17">
        <v>0.12723282312980899</v>
      </c>
      <c r="D425" s="17">
        <v>0.16092259634890699</v>
      </c>
      <c r="E425" s="17">
        <v>0.100299251635176</v>
      </c>
      <c r="F425" s="17"/>
      <c r="G425" s="17">
        <v>0.166274344791012</v>
      </c>
      <c r="H425" s="17">
        <v>0.13392010910167801</v>
      </c>
      <c r="I425" s="17">
        <v>0.17080779800593501</v>
      </c>
      <c r="J425" s="17">
        <v>7.6330534906455499E-2</v>
      </c>
      <c r="K425" s="17">
        <v>5.6728012453470499E-2</v>
      </c>
      <c r="L425" s="17"/>
      <c r="M425" s="17">
        <v>5.6871840158018702E-2</v>
      </c>
      <c r="N425" s="17">
        <v>0.17750983227626799</v>
      </c>
      <c r="O425" s="17">
        <v>0.108915447829185</v>
      </c>
      <c r="P425" s="17">
        <v>6.4245890922841706E-2</v>
      </c>
      <c r="Q425" s="17">
        <v>0.109870224156981</v>
      </c>
      <c r="R425" s="17"/>
      <c r="S425" s="17">
        <v>0.132128173416419</v>
      </c>
      <c r="T425" s="17">
        <v>0.124737695751657</v>
      </c>
      <c r="U425" s="17">
        <v>9.4317126386807101E-2</v>
      </c>
      <c r="V425" s="17">
        <v>0.13485583357042699</v>
      </c>
      <c r="W425" s="17"/>
      <c r="X425" s="17">
        <v>0.124171053772478</v>
      </c>
      <c r="Y425" s="17">
        <v>0.18271850276273499</v>
      </c>
      <c r="Z425" s="17">
        <v>7.4216013520057494E-2</v>
      </c>
      <c r="AA425" s="17"/>
      <c r="AB425" s="17">
        <v>0.134794113013529</v>
      </c>
      <c r="AC425" s="17">
        <v>0.11028548054623701</v>
      </c>
      <c r="AD425" s="17"/>
      <c r="AE425" s="17">
        <v>0.17167565931360401</v>
      </c>
      <c r="AF425" s="17">
        <v>0.119856964853995</v>
      </c>
      <c r="AG425" s="17"/>
      <c r="AH425" s="17">
        <v>0.13825638665434301</v>
      </c>
      <c r="AI425" s="17">
        <v>9.3181866275991301E-2</v>
      </c>
      <c r="AJ425" s="17"/>
      <c r="AK425" s="17">
        <v>5.13782197944097E-2</v>
      </c>
      <c r="AL425" s="17">
        <v>0.165810984975794</v>
      </c>
      <c r="AM425" s="17">
        <v>0.129150982496093</v>
      </c>
      <c r="AN425" s="17">
        <v>9.7078872059685697E-2</v>
      </c>
      <c r="AO425" s="17">
        <v>0.15159776256459601</v>
      </c>
      <c r="AP425" s="17"/>
      <c r="AQ425" s="17">
        <v>0.1495211715574</v>
      </c>
      <c r="AR425" s="17">
        <v>0.121287588873528</v>
      </c>
      <c r="AS425" s="17"/>
      <c r="AT425" s="17">
        <v>0.149000666260616</v>
      </c>
      <c r="AU425" s="17">
        <v>0.10925355377005801</v>
      </c>
      <c r="AV425" s="17"/>
      <c r="AW425" s="17">
        <v>0.10892159011253801</v>
      </c>
      <c r="AX425" s="17">
        <v>0.14206721109352699</v>
      </c>
      <c r="AY425" s="17">
        <v>0.15234759857926999</v>
      </c>
      <c r="AZ425" s="17">
        <v>0.13062213324869501</v>
      </c>
      <c r="BA425" s="17">
        <v>7.4612474148319702E-2</v>
      </c>
      <c r="BB425" s="17"/>
      <c r="BC425" s="17">
        <v>9.1887188332809899E-2</v>
      </c>
      <c r="BD425" s="17"/>
      <c r="BE425" s="17">
        <v>0.163764179345192</v>
      </c>
      <c r="BF425" s="17">
        <v>0.16941267162875301</v>
      </c>
      <c r="BG425" s="17">
        <v>0.105302169827861</v>
      </c>
      <c r="BH425" s="17">
        <v>8.4030783603167902E-2</v>
      </c>
      <c r="BI425" s="17"/>
      <c r="BJ425" s="17">
        <v>0.118267471506243</v>
      </c>
      <c r="BK425" s="17"/>
      <c r="BL425" s="17">
        <v>0.11189884642497901</v>
      </c>
      <c r="BM425" s="17"/>
      <c r="BN425" s="17">
        <v>0.117702099560878</v>
      </c>
      <c r="BO425" s="17"/>
      <c r="BP425" s="17">
        <v>0.11454308521680601</v>
      </c>
      <c r="BQ425" s="17">
        <v>0.19761226868249199</v>
      </c>
    </row>
    <row r="426" spans="2:69" x14ac:dyDescent="0.35">
      <c r="B426" t="s">
        <v>140</v>
      </c>
      <c r="C426" s="17">
        <v>8.8126812715321495E-2</v>
      </c>
      <c r="D426" s="17">
        <v>9.3006709349770997E-2</v>
      </c>
      <c r="E426" s="17">
        <v>8.4743096477385399E-2</v>
      </c>
      <c r="F426" s="17"/>
      <c r="G426" s="17">
        <v>0.172053262527882</v>
      </c>
      <c r="H426" s="17">
        <v>3.2441480609210101E-2</v>
      </c>
      <c r="I426" s="17">
        <v>9.5657533268917405E-2</v>
      </c>
      <c r="J426" s="17">
        <v>8.1085909050273894E-2</v>
      </c>
      <c r="K426" s="17">
        <v>4.6952507787689099E-2</v>
      </c>
      <c r="L426" s="17"/>
      <c r="M426" s="17">
        <v>7.1077438265192999E-2</v>
      </c>
      <c r="N426" s="17">
        <v>9.7915497254107101E-2</v>
      </c>
      <c r="O426" s="17">
        <v>5.0107988043657903E-2</v>
      </c>
      <c r="P426" s="17">
        <v>5.1792096680646098E-2</v>
      </c>
      <c r="Q426" s="17">
        <v>0.17328264314011799</v>
      </c>
      <c r="R426" s="17"/>
      <c r="S426" s="17">
        <v>7.4891372550425994E-2</v>
      </c>
      <c r="T426" s="17">
        <v>3.1493468858046603E-2</v>
      </c>
      <c r="U426" s="17">
        <v>0.11308870197434701</v>
      </c>
      <c r="V426" s="17">
        <v>0.14450546343502901</v>
      </c>
      <c r="W426" s="17"/>
      <c r="X426" s="17">
        <v>9.6069387490565997E-2</v>
      </c>
      <c r="Y426" s="17">
        <v>8.0731432588476301E-2</v>
      </c>
      <c r="Z426" s="17">
        <v>3.7708516508848301E-2</v>
      </c>
      <c r="AA426" s="17"/>
      <c r="AB426" s="17">
        <v>9.4234735196993394E-2</v>
      </c>
      <c r="AC426" s="17">
        <v>7.4436945462161203E-2</v>
      </c>
      <c r="AD426" s="17"/>
      <c r="AE426" s="17">
        <v>4.8192758116129199E-2</v>
      </c>
      <c r="AF426" s="17">
        <v>9.4754380899407506E-2</v>
      </c>
      <c r="AG426" s="17"/>
      <c r="AH426" s="17">
        <v>8.6505388968236105E-2</v>
      </c>
      <c r="AI426" s="17">
        <v>0.114689394117458</v>
      </c>
      <c r="AJ426" s="17"/>
      <c r="AK426" s="17">
        <v>0.10475666340266</v>
      </c>
      <c r="AL426" s="17">
        <v>3.93413713039895E-2</v>
      </c>
      <c r="AM426" s="17">
        <v>8.5876360900908694E-2</v>
      </c>
      <c r="AN426" s="17">
        <v>0.13128219871962701</v>
      </c>
      <c r="AO426" s="17">
        <v>0.13024072802957601</v>
      </c>
      <c r="AP426" s="17"/>
      <c r="AQ426" s="17">
        <v>8.0183597894315298E-2</v>
      </c>
      <c r="AR426" s="17">
        <v>9.0245600162146694E-2</v>
      </c>
      <c r="AS426" s="17"/>
      <c r="AT426" s="17">
        <v>8.8680655496421706E-2</v>
      </c>
      <c r="AU426" s="17">
        <v>9.0402796198167601E-2</v>
      </c>
      <c r="AV426" s="17"/>
      <c r="AW426" s="17">
        <v>5.0593039132071201E-2</v>
      </c>
      <c r="AX426" s="17">
        <v>4.9540572543589199E-2</v>
      </c>
      <c r="AY426" s="17">
        <v>0.23834857421073799</v>
      </c>
      <c r="AZ426" s="17">
        <v>0.13163817149476001</v>
      </c>
      <c r="BA426" s="17">
        <v>0</v>
      </c>
      <c r="BB426" s="17"/>
      <c r="BC426" s="17">
        <v>0</v>
      </c>
      <c r="BD426" s="17"/>
      <c r="BE426" s="17">
        <v>6.5265351420512194E-2</v>
      </c>
      <c r="BF426" s="17">
        <v>0.236141447259375</v>
      </c>
      <c r="BG426" s="17">
        <v>0.13348539479410301</v>
      </c>
      <c r="BH426" s="17">
        <v>0</v>
      </c>
      <c r="BI426" s="17"/>
      <c r="BJ426" s="17">
        <v>8.8151658343984696E-2</v>
      </c>
      <c r="BK426" s="17"/>
      <c r="BL426" s="17">
        <v>0.11884753188724601</v>
      </c>
      <c r="BM426" s="17"/>
      <c r="BN426" s="17">
        <v>5.1027922209886098E-2</v>
      </c>
      <c r="BO426" s="17"/>
      <c r="BP426" s="17">
        <v>8.6456015475142797E-2</v>
      </c>
      <c r="BQ426" s="17">
        <v>0.103706134533446</v>
      </c>
    </row>
    <row r="427" spans="2:69" x14ac:dyDescent="0.35">
      <c r="B427" t="s">
        <v>141</v>
      </c>
      <c r="C427" s="17">
        <v>0.34843711934866001</v>
      </c>
      <c r="D427" s="17">
        <v>0.28682918750622299</v>
      </c>
      <c r="E427" s="17">
        <v>0.40200526398215902</v>
      </c>
      <c r="F427" s="17"/>
      <c r="G427" s="17">
        <v>0.31412615813727801</v>
      </c>
      <c r="H427" s="17">
        <v>0.37364922453094401</v>
      </c>
      <c r="I427" s="17">
        <v>0.35748778164761402</v>
      </c>
      <c r="J427" s="17">
        <v>0.42724562518724002</v>
      </c>
      <c r="K427" s="17">
        <v>0.26663974388900402</v>
      </c>
      <c r="L427" s="17"/>
      <c r="M427" s="17">
        <v>0.55450948758128704</v>
      </c>
      <c r="N427" s="17">
        <v>0.31952231462449898</v>
      </c>
      <c r="O427" s="17">
        <v>0.36132675844860601</v>
      </c>
      <c r="P427" s="17">
        <v>0.335564937390676</v>
      </c>
      <c r="Q427" s="17">
        <v>0.33937894766679999</v>
      </c>
      <c r="R427" s="17"/>
      <c r="S427" s="17">
        <v>0.35830734853952301</v>
      </c>
      <c r="T427" s="17">
        <v>0.41726684905370298</v>
      </c>
      <c r="U427" s="17">
        <v>0.202160270022813</v>
      </c>
      <c r="V427" s="17">
        <v>0.38097734251209803</v>
      </c>
      <c r="W427" s="17"/>
      <c r="X427" s="17">
        <v>0.34489012614655001</v>
      </c>
      <c r="Y427" s="17">
        <v>0.43651313497031402</v>
      </c>
      <c r="Z427" s="17">
        <v>0.25426136894270601</v>
      </c>
      <c r="AA427" s="17"/>
      <c r="AB427" s="17">
        <v>0.37609304281063699</v>
      </c>
      <c r="AC427" s="17">
        <v>0.28645108038138301</v>
      </c>
      <c r="AD427" s="17"/>
      <c r="AE427" s="17">
        <v>0.20221443299786299</v>
      </c>
      <c r="AF427" s="17">
        <v>0.372704648242902</v>
      </c>
      <c r="AG427" s="17"/>
      <c r="AH427" s="17">
        <v>0.37244984487805499</v>
      </c>
      <c r="AI427" s="17">
        <v>0.33395760490417598</v>
      </c>
      <c r="AJ427" s="17"/>
      <c r="AK427" s="17">
        <v>0.38889298537567601</v>
      </c>
      <c r="AL427" s="17">
        <v>0.334912383150892</v>
      </c>
      <c r="AM427" s="17">
        <v>0.387045164713756</v>
      </c>
      <c r="AN427" s="17">
        <v>0.32083464439710602</v>
      </c>
      <c r="AO427" s="17">
        <v>0.24313458667288201</v>
      </c>
      <c r="AP427" s="17"/>
      <c r="AQ427" s="17">
        <v>0.36679572311143099</v>
      </c>
      <c r="AR427" s="17">
        <v>0.34354011227150999</v>
      </c>
      <c r="AS427" s="17"/>
      <c r="AT427" s="17">
        <v>0.37838505721993698</v>
      </c>
      <c r="AU427" s="17">
        <v>0.33867541605175</v>
      </c>
      <c r="AV427" s="17"/>
      <c r="AW427" s="17">
        <v>0.43850870905255002</v>
      </c>
      <c r="AX427" s="17">
        <v>0.37551704005120501</v>
      </c>
      <c r="AY427" s="17">
        <v>0.34401367786611198</v>
      </c>
      <c r="AZ427" s="17">
        <v>0.423897430273457</v>
      </c>
      <c r="BA427" s="17">
        <v>0.14488196341809101</v>
      </c>
      <c r="BB427" s="17"/>
      <c r="BC427" s="17">
        <v>8.3409561841104707E-2</v>
      </c>
      <c r="BD427" s="17"/>
      <c r="BE427" s="17">
        <v>0.38142959596433901</v>
      </c>
      <c r="BF427" s="17">
        <v>0.35142433410760798</v>
      </c>
      <c r="BG427" s="17">
        <v>0.51905850220176897</v>
      </c>
      <c r="BH427" s="17">
        <v>0.11547102935952799</v>
      </c>
      <c r="BI427" s="17"/>
      <c r="BJ427" s="17">
        <v>0.365037913614425</v>
      </c>
      <c r="BK427" s="17"/>
      <c r="BL427" s="17">
        <v>0.34954722952240502</v>
      </c>
      <c r="BM427" s="17"/>
      <c r="BN427" s="17">
        <v>0.35720818990556502</v>
      </c>
      <c r="BO427" s="17"/>
      <c r="BP427" s="17">
        <v>0.34340760942061999</v>
      </c>
      <c r="BQ427" s="17">
        <v>0.357319741938392</v>
      </c>
    </row>
    <row r="428" spans="2:69" x14ac:dyDescent="0.35"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</row>
    <row r="429" spans="2:69" x14ac:dyDescent="0.35">
      <c r="B429" s="6" t="s">
        <v>189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</row>
    <row r="430" spans="2:69" x14ac:dyDescent="0.35">
      <c r="B430" s="24" t="s">
        <v>143</v>
      </c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</row>
    <row r="431" spans="2:69" x14ac:dyDescent="0.35">
      <c r="B431" t="s">
        <v>137</v>
      </c>
      <c r="C431" s="17">
        <v>4.2172766617396197E-2</v>
      </c>
      <c r="D431" s="17">
        <v>5.1136949478621997E-2</v>
      </c>
      <c r="E431" s="17">
        <v>2.76422603908297E-2</v>
      </c>
      <c r="F431" s="17"/>
      <c r="G431" s="17">
        <v>4.2388026049189398E-2</v>
      </c>
      <c r="H431" s="17">
        <v>4.6994367898381198E-2</v>
      </c>
      <c r="I431" s="17">
        <v>6.12170404418746E-2</v>
      </c>
      <c r="J431" s="17">
        <v>1.9082633726613899E-2</v>
      </c>
      <c r="K431" s="17">
        <v>3.32517585596259E-2</v>
      </c>
      <c r="L431" s="17"/>
      <c r="M431" s="17">
        <v>6.4967185453167695E-2</v>
      </c>
      <c r="N431" s="17">
        <v>4.6548997420484697E-2</v>
      </c>
      <c r="O431" s="17">
        <v>5.4608279244018197E-2</v>
      </c>
      <c r="P431" s="17">
        <v>0</v>
      </c>
      <c r="Q431" s="17">
        <v>4.7274007619717999E-2</v>
      </c>
      <c r="R431" s="17"/>
      <c r="S431" s="17">
        <v>4.4053684814958201E-2</v>
      </c>
      <c r="T431" s="17">
        <v>1.7846038995118E-2</v>
      </c>
      <c r="U431" s="17">
        <v>0.10698715019017201</v>
      </c>
      <c r="V431" s="17">
        <v>1.24855551406741E-2</v>
      </c>
      <c r="W431" s="17"/>
      <c r="X431" s="17">
        <v>4.11114309712316E-2</v>
      </c>
      <c r="Y431" s="17">
        <v>3.98915863469326E-2</v>
      </c>
      <c r="Z431" s="17">
        <v>5.3410330807618998E-2</v>
      </c>
      <c r="AA431" s="17"/>
      <c r="AB431" s="17">
        <v>3.3350514568779702E-2</v>
      </c>
      <c r="AC431" s="17">
        <v>6.1946340984440497E-2</v>
      </c>
      <c r="AD431" s="17"/>
      <c r="AE431" s="17">
        <v>0.10306460240879101</v>
      </c>
      <c r="AF431" s="17">
        <v>3.2066986034580101E-2</v>
      </c>
      <c r="AG431" s="17"/>
      <c r="AH431" s="17">
        <v>3.5456409388786497E-2</v>
      </c>
      <c r="AI431" s="17">
        <v>6.9519218960993306E-2</v>
      </c>
      <c r="AJ431" s="17"/>
      <c r="AK431" s="17">
        <v>0</v>
      </c>
      <c r="AL431" s="17">
        <v>6.4755423698923495E-2</v>
      </c>
      <c r="AM431" s="17">
        <v>4.2834165149013503E-2</v>
      </c>
      <c r="AN431" s="17">
        <v>2.80194638125995E-2</v>
      </c>
      <c r="AO431" s="17">
        <v>4.8372443473815502E-2</v>
      </c>
      <c r="AP431" s="17"/>
      <c r="AQ431" s="17">
        <v>3.6237128803432599E-2</v>
      </c>
      <c r="AR431" s="17">
        <v>4.3756049352727498E-2</v>
      </c>
      <c r="AS431" s="17"/>
      <c r="AT431" s="17">
        <v>4.0651181800992697E-2</v>
      </c>
      <c r="AU431" s="17">
        <v>4.4137798674276502E-2</v>
      </c>
      <c r="AV431" s="17"/>
      <c r="AW431" s="17">
        <v>0</v>
      </c>
      <c r="AX431" s="17">
        <v>2.7379124007679299E-2</v>
      </c>
      <c r="AY431" s="17">
        <v>3.26750756049108E-2</v>
      </c>
      <c r="AZ431" s="17">
        <v>0</v>
      </c>
      <c r="BA431" s="17">
        <v>0.15090592034137501</v>
      </c>
      <c r="BB431" s="17"/>
      <c r="BC431" s="17">
        <v>9.2076789519239005E-2</v>
      </c>
      <c r="BD431" s="17"/>
      <c r="BE431" s="17">
        <v>2.0342400357282599E-2</v>
      </c>
      <c r="BF431" s="17">
        <v>0</v>
      </c>
      <c r="BG431" s="17">
        <v>4.7285230198659399E-2</v>
      </c>
      <c r="BH431" s="17">
        <v>0.102500885068481</v>
      </c>
      <c r="BI431" s="17"/>
      <c r="BJ431" s="17">
        <v>4.3950551368423303E-2</v>
      </c>
      <c r="BK431" s="17"/>
      <c r="BL431" s="17">
        <v>5.8901088333072199E-2</v>
      </c>
      <c r="BM431" s="17"/>
      <c r="BN431" s="17">
        <v>9.6185435259860896E-2</v>
      </c>
      <c r="BO431" s="17"/>
      <c r="BP431" s="17">
        <v>4.1334002360586403E-2</v>
      </c>
      <c r="BQ431" s="17">
        <v>4.9810889983609899E-2</v>
      </c>
    </row>
    <row r="432" spans="2:69" x14ac:dyDescent="0.35">
      <c r="B432" t="s">
        <v>138</v>
      </c>
      <c r="C432" s="17">
        <v>0.25209513785709597</v>
      </c>
      <c r="D432" s="17">
        <v>0.26420839402594698</v>
      </c>
      <c r="E432" s="17">
        <v>0.24394339163329501</v>
      </c>
      <c r="F432" s="17"/>
      <c r="G432" s="17">
        <v>0.27445766708979902</v>
      </c>
      <c r="H432" s="17">
        <v>0.18741568152655899</v>
      </c>
      <c r="I432" s="17">
        <v>0.26278674452492701</v>
      </c>
      <c r="J432" s="17">
        <v>0.23883885317268699</v>
      </c>
      <c r="K432" s="17">
        <v>0.31278791504285802</v>
      </c>
      <c r="L432" s="17"/>
      <c r="M432" s="17">
        <v>0.24309823046913301</v>
      </c>
      <c r="N432" s="17">
        <v>0.238102856863181</v>
      </c>
      <c r="O432" s="17">
        <v>0.26982421547367103</v>
      </c>
      <c r="P432" s="17">
        <v>0.32010586310075201</v>
      </c>
      <c r="Q432" s="17">
        <v>0.188492721011846</v>
      </c>
      <c r="R432" s="17"/>
      <c r="S432" s="17">
        <v>0.185370938286544</v>
      </c>
      <c r="T432" s="17">
        <v>0.30179463862321099</v>
      </c>
      <c r="U432" s="17">
        <v>0.394768692575163</v>
      </c>
      <c r="V432" s="17">
        <v>0.17481609284872901</v>
      </c>
      <c r="W432" s="17"/>
      <c r="X432" s="17">
        <v>0.239484886242645</v>
      </c>
      <c r="Y432" s="17">
        <v>0.13827022952992801</v>
      </c>
      <c r="Z432" s="17">
        <v>0.50498673720307297</v>
      </c>
      <c r="AA432" s="17"/>
      <c r="AB432" s="17">
        <v>0.206439787022099</v>
      </c>
      <c r="AC432" s="17">
        <v>0.35442382559062102</v>
      </c>
      <c r="AD432" s="17"/>
      <c r="AE432" s="17">
        <v>0.305379801343789</v>
      </c>
      <c r="AF432" s="17">
        <v>0.24325186501719601</v>
      </c>
      <c r="AG432" s="17"/>
      <c r="AH432" s="17">
        <v>0.22770624344106499</v>
      </c>
      <c r="AI432" s="17">
        <v>0.23477258738103099</v>
      </c>
      <c r="AJ432" s="17"/>
      <c r="AK432" s="17">
        <v>0.416921521970885</v>
      </c>
      <c r="AL432" s="17">
        <v>0.27246203813935299</v>
      </c>
      <c r="AM432" s="17">
        <v>0.20984687891127801</v>
      </c>
      <c r="AN432" s="17">
        <v>0.233224125302575</v>
      </c>
      <c r="AO432" s="17">
        <v>0.23468318727503101</v>
      </c>
      <c r="AP432" s="17"/>
      <c r="AQ432" s="17">
        <v>0.297815773968228</v>
      </c>
      <c r="AR432" s="17">
        <v>0.239899532924325</v>
      </c>
      <c r="AS432" s="17"/>
      <c r="AT432" s="17">
        <v>0.26121039404686103</v>
      </c>
      <c r="AU432" s="17">
        <v>0.25491386555491002</v>
      </c>
      <c r="AV432" s="17"/>
      <c r="AW432" s="17">
        <v>0.16582841513340599</v>
      </c>
      <c r="AX432" s="17">
        <v>0.23018020839838901</v>
      </c>
      <c r="AY432" s="17">
        <v>0.18875549811584999</v>
      </c>
      <c r="AZ432" s="17">
        <v>0.17361716522151799</v>
      </c>
      <c r="BA432" s="17">
        <v>0.51569964354144704</v>
      </c>
      <c r="BB432" s="17"/>
      <c r="BC432" s="17">
        <v>0.43281161366000298</v>
      </c>
      <c r="BD432" s="17"/>
      <c r="BE432" s="17">
        <v>0.22855884411247099</v>
      </c>
      <c r="BF432" s="17">
        <v>0.18770506293247599</v>
      </c>
      <c r="BG432" s="17">
        <v>0.200664498100219</v>
      </c>
      <c r="BH432" s="17">
        <v>0.40026139775304798</v>
      </c>
      <c r="BI432" s="17"/>
      <c r="BJ432" s="17">
        <v>0.229990043372757</v>
      </c>
      <c r="BK432" s="17"/>
      <c r="BL432" s="17">
        <v>0.23152863909839499</v>
      </c>
      <c r="BM432" s="17"/>
      <c r="BN432" s="17">
        <v>0.21069672612270399</v>
      </c>
      <c r="BO432" s="17"/>
      <c r="BP432" s="17">
        <v>0.267856910299969</v>
      </c>
      <c r="BQ432" s="17">
        <v>0.18375036784201201</v>
      </c>
    </row>
    <row r="433" spans="2:69" x14ac:dyDescent="0.35">
      <c r="B433" t="s">
        <v>139</v>
      </c>
      <c r="C433" s="17">
        <v>0.23258401464530901</v>
      </c>
      <c r="D433" s="17">
        <v>0.249273629032182</v>
      </c>
      <c r="E433" s="17">
        <v>0.220500434579597</v>
      </c>
      <c r="F433" s="17"/>
      <c r="G433" s="17">
        <v>0.25192027393915201</v>
      </c>
      <c r="H433" s="17">
        <v>0.26752921909177402</v>
      </c>
      <c r="I433" s="17">
        <v>0.16909515184438201</v>
      </c>
      <c r="J433" s="17">
        <v>0.168553075059866</v>
      </c>
      <c r="K433" s="17">
        <v>0.307116316161197</v>
      </c>
      <c r="L433" s="17"/>
      <c r="M433" s="17">
        <v>8.0553256338393706E-2</v>
      </c>
      <c r="N433" s="17">
        <v>0.25963010259889802</v>
      </c>
      <c r="O433" s="17">
        <v>0.24561748645346801</v>
      </c>
      <c r="P433" s="17">
        <v>0.167277129461224</v>
      </c>
      <c r="Q433" s="17">
        <v>0.27154910038581098</v>
      </c>
      <c r="R433" s="17"/>
      <c r="S433" s="17">
        <v>0.30892594534867301</v>
      </c>
      <c r="T433" s="17">
        <v>0.214128971341117</v>
      </c>
      <c r="U433" s="17">
        <v>0.170450367402947</v>
      </c>
      <c r="V433" s="17">
        <v>0.229884268751365</v>
      </c>
      <c r="W433" s="17"/>
      <c r="X433" s="17">
        <v>0.23995736175088</v>
      </c>
      <c r="Y433" s="17">
        <v>0.25197781353920001</v>
      </c>
      <c r="Z433" s="17">
        <v>0.149633046537754</v>
      </c>
      <c r="AA433" s="17"/>
      <c r="AB433" s="17">
        <v>0.23324973744081001</v>
      </c>
      <c r="AC433" s="17">
        <v>0.231091910460102</v>
      </c>
      <c r="AD433" s="17"/>
      <c r="AE433" s="17">
        <v>0.31392848321431799</v>
      </c>
      <c r="AF433" s="17">
        <v>0.219083857517506</v>
      </c>
      <c r="AG433" s="17"/>
      <c r="AH433" s="17">
        <v>0.23089907161144699</v>
      </c>
      <c r="AI433" s="17">
        <v>0.31513367305206702</v>
      </c>
      <c r="AJ433" s="17"/>
      <c r="AK433" s="17">
        <v>0.102756439588819</v>
      </c>
      <c r="AL433" s="17">
        <v>0.26641756071831102</v>
      </c>
      <c r="AM433" s="17">
        <v>0.20425844432790799</v>
      </c>
      <c r="AN433" s="17">
        <v>0.231709945670066</v>
      </c>
      <c r="AO433" s="17">
        <v>0.39194149802251099</v>
      </c>
      <c r="AP433" s="17"/>
      <c r="AQ433" s="17">
        <v>0.1744363920169</v>
      </c>
      <c r="AR433" s="17">
        <v>0.24809441637358401</v>
      </c>
      <c r="AS433" s="17"/>
      <c r="AT433" s="17">
        <v>0.15269224991594699</v>
      </c>
      <c r="AU433" s="17">
        <v>0.259264866809509</v>
      </c>
      <c r="AV433" s="17"/>
      <c r="AW433" s="17">
        <v>0.29305507159030197</v>
      </c>
      <c r="AX433" s="17">
        <v>0.247842568870214</v>
      </c>
      <c r="AY433" s="17">
        <v>0.21400251280035801</v>
      </c>
      <c r="AZ433" s="17">
        <v>0.24292188146792801</v>
      </c>
      <c r="BA433" s="17">
        <v>0.13122604375169999</v>
      </c>
      <c r="BB433" s="17"/>
      <c r="BC433" s="17">
        <v>0.32676248185061202</v>
      </c>
      <c r="BD433" s="17"/>
      <c r="BE433" s="17">
        <v>0.26453681900356402</v>
      </c>
      <c r="BF433" s="17">
        <v>0.22510538988443601</v>
      </c>
      <c r="BG433" s="17">
        <v>6.6717192590177193E-2</v>
      </c>
      <c r="BH433" s="17">
        <v>0.33177486601709699</v>
      </c>
      <c r="BI433" s="17"/>
      <c r="BJ433" s="17">
        <v>0.233841470117546</v>
      </c>
      <c r="BK433" s="17"/>
      <c r="BL433" s="17">
        <v>0.20724379138785901</v>
      </c>
      <c r="BM433" s="17"/>
      <c r="BN433" s="17">
        <v>0.17344998147353699</v>
      </c>
      <c r="BO433" s="17"/>
      <c r="BP433" s="17">
        <v>0.23383181813366999</v>
      </c>
      <c r="BQ433" s="17">
        <v>0.24734113085644399</v>
      </c>
    </row>
    <row r="434" spans="2:69" x14ac:dyDescent="0.35">
      <c r="B434" t="s">
        <v>140</v>
      </c>
      <c r="C434" s="17">
        <v>0.10064360647033301</v>
      </c>
      <c r="D434" s="17">
        <v>0.14828964608544701</v>
      </c>
      <c r="E434" s="17">
        <v>6.1963742180881999E-2</v>
      </c>
      <c r="F434" s="17"/>
      <c r="G434" s="17">
        <v>0.103879560325512</v>
      </c>
      <c r="H434" s="17">
        <v>8.2720943051467502E-2</v>
      </c>
      <c r="I434" s="17">
        <v>0.14941328154120301</v>
      </c>
      <c r="J434" s="17">
        <v>0.109481268504994</v>
      </c>
      <c r="K434" s="17">
        <v>4.6952507787689099E-2</v>
      </c>
      <c r="L434" s="17"/>
      <c r="M434" s="17">
        <v>5.6871840158018702E-2</v>
      </c>
      <c r="N434" s="17">
        <v>9.5653909672660395E-2</v>
      </c>
      <c r="O434" s="17">
        <v>4.7809381938138502E-2</v>
      </c>
      <c r="P434" s="17">
        <v>0.143624222516477</v>
      </c>
      <c r="Q434" s="17">
        <v>0.17452113645484499</v>
      </c>
      <c r="R434" s="17"/>
      <c r="S434" s="17">
        <v>7.4891372550425994E-2</v>
      </c>
      <c r="T434" s="17">
        <v>1.51245796722775E-2</v>
      </c>
      <c r="U434" s="17">
        <v>0.125633519808906</v>
      </c>
      <c r="V434" s="17">
        <v>0.18086745786073399</v>
      </c>
      <c r="W434" s="17"/>
      <c r="X434" s="17">
        <v>9.9222301173623906E-2</v>
      </c>
      <c r="Y434" s="17">
        <v>0.15424213050688401</v>
      </c>
      <c r="Z434" s="17">
        <v>3.7708516508848301E-2</v>
      </c>
      <c r="AA434" s="17"/>
      <c r="AB434" s="17">
        <v>0.11606158176076301</v>
      </c>
      <c r="AC434" s="17">
        <v>6.6086842583453403E-2</v>
      </c>
      <c r="AD434" s="17"/>
      <c r="AE434" s="17">
        <v>7.5412680035239807E-2</v>
      </c>
      <c r="AF434" s="17">
        <v>0.10483100208980101</v>
      </c>
      <c r="AG434" s="17"/>
      <c r="AH434" s="17">
        <v>0.105994530878653</v>
      </c>
      <c r="AI434" s="17">
        <v>7.0734229607448101E-2</v>
      </c>
      <c r="AJ434" s="17"/>
      <c r="AK434" s="17">
        <v>9.14290530646195E-2</v>
      </c>
      <c r="AL434" s="17">
        <v>5.1958180691096499E-2</v>
      </c>
      <c r="AM434" s="17">
        <v>0.110418766743761</v>
      </c>
      <c r="AN434" s="17">
        <v>0.16105569289999799</v>
      </c>
      <c r="AO434" s="17">
        <v>8.1868284555760798E-2</v>
      </c>
      <c r="AP434" s="17"/>
      <c r="AQ434" s="17">
        <v>0.101339582109273</v>
      </c>
      <c r="AR434" s="17">
        <v>0.10045796067322001</v>
      </c>
      <c r="AS434" s="17"/>
      <c r="AT434" s="17">
        <v>0.136921527779573</v>
      </c>
      <c r="AU434" s="17">
        <v>8.1221809323885202E-2</v>
      </c>
      <c r="AV434" s="17"/>
      <c r="AW434" s="17">
        <v>0.10260780422374099</v>
      </c>
      <c r="AX434" s="17">
        <v>9.4157306510437994E-2</v>
      </c>
      <c r="AY434" s="17">
        <v>0.19194969270119799</v>
      </c>
      <c r="AZ434" s="17">
        <v>0.123030716671442</v>
      </c>
      <c r="BA434" s="17">
        <v>0</v>
      </c>
      <c r="BB434" s="17"/>
      <c r="BC434" s="17">
        <v>3.9454179090118502E-2</v>
      </c>
      <c r="BD434" s="17"/>
      <c r="BE434" s="17">
        <v>7.8146330674833203E-2</v>
      </c>
      <c r="BF434" s="17">
        <v>0.23576521307548001</v>
      </c>
      <c r="BG434" s="17">
        <v>0.12748636731985799</v>
      </c>
      <c r="BH434" s="17">
        <v>3.7172968330962002E-2</v>
      </c>
      <c r="BI434" s="17"/>
      <c r="BJ434" s="17">
        <v>0.102034284262199</v>
      </c>
      <c r="BK434" s="17"/>
      <c r="BL434" s="17">
        <v>0.13292036057731799</v>
      </c>
      <c r="BM434" s="17"/>
      <c r="BN434" s="17">
        <v>0.139625888967224</v>
      </c>
      <c r="BO434" s="17"/>
      <c r="BP434" s="17">
        <v>9.3125173664180896E-2</v>
      </c>
      <c r="BQ434" s="17">
        <v>0.144576304269152</v>
      </c>
    </row>
    <row r="435" spans="2:69" x14ac:dyDescent="0.35">
      <c r="B435" t="s">
        <v>141</v>
      </c>
      <c r="C435" s="17">
        <v>0.372504474409866</v>
      </c>
      <c r="D435" s="17">
        <v>0.28709138137780199</v>
      </c>
      <c r="E435" s="17">
        <v>0.44595017121539698</v>
      </c>
      <c r="F435" s="17"/>
      <c r="G435" s="17">
        <v>0.32735447259634898</v>
      </c>
      <c r="H435" s="17">
        <v>0.41533978843181801</v>
      </c>
      <c r="I435" s="17">
        <v>0.35748778164761402</v>
      </c>
      <c r="J435" s="17">
        <v>0.46404416953583999</v>
      </c>
      <c r="K435" s="17">
        <v>0.29989150244863</v>
      </c>
      <c r="L435" s="17"/>
      <c r="M435" s="17">
        <v>0.55450948758128704</v>
      </c>
      <c r="N435" s="17">
        <v>0.360064133444776</v>
      </c>
      <c r="O435" s="17">
        <v>0.38214063689070499</v>
      </c>
      <c r="P435" s="17">
        <v>0.36899278492154802</v>
      </c>
      <c r="Q435" s="17">
        <v>0.318163034527781</v>
      </c>
      <c r="R435" s="17"/>
      <c r="S435" s="17">
        <v>0.38675805899939902</v>
      </c>
      <c r="T435" s="17">
        <v>0.45110577136827701</v>
      </c>
      <c r="U435" s="17">
        <v>0.202160270022813</v>
      </c>
      <c r="V435" s="17">
        <v>0.40194662539849801</v>
      </c>
      <c r="W435" s="17"/>
      <c r="X435" s="17">
        <v>0.38022401986162002</v>
      </c>
      <c r="Y435" s="17">
        <v>0.415618240077056</v>
      </c>
      <c r="Z435" s="17">
        <v>0.25426136894270601</v>
      </c>
      <c r="AA435" s="17"/>
      <c r="AB435" s="17">
        <v>0.41089837920754801</v>
      </c>
      <c r="AC435" s="17">
        <v>0.28645108038138301</v>
      </c>
      <c r="AD435" s="17"/>
      <c r="AE435" s="17">
        <v>0.20221443299786299</v>
      </c>
      <c r="AF435" s="17">
        <v>0.40076628934091701</v>
      </c>
      <c r="AG435" s="17"/>
      <c r="AH435" s="17">
        <v>0.39994374468004801</v>
      </c>
      <c r="AI435" s="17">
        <v>0.30984029099846</v>
      </c>
      <c r="AJ435" s="17"/>
      <c r="AK435" s="17">
        <v>0.38889298537567601</v>
      </c>
      <c r="AL435" s="17">
        <v>0.344406796752317</v>
      </c>
      <c r="AM435" s="17">
        <v>0.43264174486804002</v>
      </c>
      <c r="AN435" s="17">
        <v>0.345990772314762</v>
      </c>
      <c r="AO435" s="17">
        <v>0.24313458667288201</v>
      </c>
      <c r="AP435" s="17"/>
      <c r="AQ435" s="17">
        <v>0.39017112310216601</v>
      </c>
      <c r="AR435" s="17">
        <v>0.36779204067614302</v>
      </c>
      <c r="AS435" s="17"/>
      <c r="AT435" s="17">
        <v>0.40852464645662701</v>
      </c>
      <c r="AU435" s="17">
        <v>0.360461659637419</v>
      </c>
      <c r="AV435" s="17"/>
      <c r="AW435" s="17">
        <v>0.43850870905255002</v>
      </c>
      <c r="AX435" s="17">
        <v>0.40044079221327999</v>
      </c>
      <c r="AY435" s="17">
        <v>0.372617220777683</v>
      </c>
      <c r="AZ435" s="17">
        <v>0.46043023663911298</v>
      </c>
      <c r="BA435" s="17">
        <v>0.20216839236547801</v>
      </c>
      <c r="BB435" s="17"/>
      <c r="BC435" s="17">
        <v>0.10889493588002799</v>
      </c>
      <c r="BD435" s="17"/>
      <c r="BE435" s="17">
        <v>0.408415605851849</v>
      </c>
      <c r="BF435" s="17">
        <v>0.35142433410760798</v>
      </c>
      <c r="BG435" s="17">
        <v>0.55784671179108603</v>
      </c>
      <c r="BH435" s="17">
        <v>0.12828988283041101</v>
      </c>
      <c r="BI435" s="17"/>
      <c r="BJ435" s="17">
        <v>0.39018365087907397</v>
      </c>
      <c r="BK435" s="17"/>
      <c r="BL435" s="17">
        <v>0.36940612060335498</v>
      </c>
      <c r="BM435" s="17"/>
      <c r="BN435" s="17">
        <v>0.38004196817667502</v>
      </c>
      <c r="BO435" s="17"/>
      <c r="BP435" s="17">
        <v>0.36385209554159298</v>
      </c>
      <c r="BQ435" s="17">
        <v>0.374521307048782</v>
      </c>
    </row>
    <row r="436" spans="2:69" x14ac:dyDescent="0.35"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</row>
    <row r="437" spans="2:69" x14ac:dyDescent="0.35">
      <c r="B437" s="6" t="s">
        <v>190</v>
      </c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</row>
    <row r="438" spans="2:69" x14ac:dyDescent="0.35">
      <c r="B438" s="24" t="s">
        <v>143</v>
      </c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</row>
    <row r="439" spans="2:69" x14ac:dyDescent="0.35">
      <c r="B439" t="s">
        <v>137</v>
      </c>
      <c r="C439" s="17">
        <v>5.6751756832213202E-2</v>
      </c>
      <c r="D439" s="17">
        <v>7.2812321527484097E-2</v>
      </c>
      <c r="E439" s="17">
        <v>3.6457236571924297E-2</v>
      </c>
      <c r="F439" s="17"/>
      <c r="G439" s="17">
        <v>5.8421523775978097E-2</v>
      </c>
      <c r="H439" s="17">
        <v>6.7839649848818101E-2</v>
      </c>
      <c r="I439" s="17">
        <v>6.12170404418746E-2</v>
      </c>
      <c r="J439" s="17">
        <v>3.8165267453227798E-2</v>
      </c>
      <c r="K439" s="17">
        <v>5.1749661295016902E-2</v>
      </c>
      <c r="L439" s="17"/>
      <c r="M439" s="17">
        <v>0.13604462371836101</v>
      </c>
      <c r="N439" s="17">
        <v>5.21743063854005E-2</v>
      </c>
      <c r="O439" s="17">
        <v>8.6659826441710303E-2</v>
      </c>
      <c r="P439" s="17">
        <v>0</v>
      </c>
      <c r="Q439" s="17">
        <v>5.1786149069897799E-2</v>
      </c>
      <c r="R439" s="17"/>
      <c r="S439" s="17">
        <v>6.1639475013750902E-2</v>
      </c>
      <c r="T439" s="17">
        <v>2.5277123965119701E-2</v>
      </c>
      <c r="U439" s="17">
        <v>8.8880985397940995E-2</v>
      </c>
      <c r="V439" s="17">
        <v>5.4947368393372102E-2</v>
      </c>
      <c r="W439" s="17"/>
      <c r="X439" s="17">
        <v>5.6306702529983002E-2</v>
      </c>
      <c r="Y439" s="17">
        <v>3.98915863469326E-2</v>
      </c>
      <c r="Z439" s="17">
        <v>8.3355530529154995E-2</v>
      </c>
      <c r="AA439" s="17"/>
      <c r="AB439" s="17">
        <v>4.9837860849875897E-2</v>
      </c>
      <c r="AC439" s="17">
        <v>7.2248076322903101E-2</v>
      </c>
      <c r="AD439" s="17"/>
      <c r="AE439" s="17">
        <v>9.4309743361045695E-2</v>
      </c>
      <c r="AF439" s="17">
        <v>5.0518527597787799E-2</v>
      </c>
      <c r="AG439" s="17"/>
      <c r="AH439" s="17">
        <v>4.9845891508350101E-2</v>
      </c>
      <c r="AI439" s="17">
        <v>6.9519218960993306E-2</v>
      </c>
      <c r="AJ439" s="17"/>
      <c r="AK439" s="17">
        <v>4.5334383879800003E-2</v>
      </c>
      <c r="AL439" s="17">
        <v>9.3268369404432006E-2</v>
      </c>
      <c r="AM439" s="17">
        <v>5.2039476377892302E-2</v>
      </c>
      <c r="AN439" s="17">
        <v>4.7863618738658097E-2</v>
      </c>
      <c r="AO439" s="17">
        <v>0</v>
      </c>
      <c r="AP439" s="17"/>
      <c r="AQ439" s="17">
        <v>2.9305519237048602E-2</v>
      </c>
      <c r="AR439" s="17">
        <v>6.4072815747229395E-2</v>
      </c>
      <c r="AS439" s="17"/>
      <c r="AT439" s="17">
        <v>4.6638305335475902E-2</v>
      </c>
      <c r="AU439" s="17">
        <v>6.3350272931435206E-2</v>
      </c>
      <c r="AV439" s="17"/>
      <c r="AW439" s="17">
        <v>0</v>
      </c>
      <c r="AX439" s="17">
        <v>4.4382827851596703E-2</v>
      </c>
      <c r="AY439" s="17">
        <v>5.79138635556092E-2</v>
      </c>
      <c r="AZ439" s="17">
        <v>2.75249295778538E-2</v>
      </c>
      <c r="BA439" s="17">
        <v>0.15263738342368799</v>
      </c>
      <c r="BB439" s="17"/>
      <c r="BC439" s="17">
        <v>9.4694284299204706E-2</v>
      </c>
      <c r="BD439" s="17"/>
      <c r="BE439" s="17">
        <v>3.06090369315947E-2</v>
      </c>
      <c r="BF439" s="17">
        <v>3.6428334715123599E-2</v>
      </c>
      <c r="BG439" s="17">
        <v>7.6509449293984094E-2</v>
      </c>
      <c r="BH439" s="17">
        <v>0.11622933241686099</v>
      </c>
      <c r="BI439" s="17"/>
      <c r="BJ439" s="17">
        <v>5.39828082362818E-2</v>
      </c>
      <c r="BK439" s="17"/>
      <c r="BL439" s="17">
        <v>6.8038856975131803E-2</v>
      </c>
      <c r="BM439" s="17"/>
      <c r="BN439" s="17">
        <v>0.13031862764173199</v>
      </c>
      <c r="BO439" s="17"/>
      <c r="BP439" s="17">
        <v>5.9318695618136699E-2</v>
      </c>
      <c r="BQ439" s="17">
        <v>4.9810889983609899E-2</v>
      </c>
    </row>
    <row r="440" spans="2:69" x14ac:dyDescent="0.35">
      <c r="B440" t="s">
        <v>138</v>
      </c>
      <c r="C440" s="17">
        <v>0.188871310858958</v>
      </c>
      <c r="D440" s="17">
        <v>0.20046122578460299</v>
      </c>
      <c r="E440" s="17">
        <v>0.180683144178899</v>
      </c>
      <c r="F440" s="17"/>
      <c r="G440" s="17">
        <v>0.20280782885474999</v>
      </c>
      <c r="H440" s="17">
        <v>0.203840533624111</v>
      </c>
      <c r="I440" s="17">
        <v>0.19410841191346301</v>
      </c>
      <c r="J440" s="17">
        <v>0.173644949369368</v>
      </c>
      <c r="K440" s="17">
        <v>0.15648328813234799</v>
      </c>
      <c r="L440" s="17"/>
      <c r="M440" s="17">
        <v>0.12183902561118599</v>
      </c>
      <c r="N440" s="17">
        <v>0.20822600871208399</v>
      </c>
      <c r="O440" s="17">
        <v>0.13410015298189701</v>
      </c>
      <c r="P440" s="17">
        <v>0.219462760620563</v>
      </c>
      <c r="Q440" s="17">
        <v>0.21643100752384201</v>
      </c>
      <c r="R440" s="17"/>
      <c r="S440" s="17">
        <v>0.120907414052822</v>
      </c>
      <c r="T440" s="17">
        <v>0.22796050762908601</v>
      </c>
      <c r="U440" s="17">
        <v>0.228409889859851</v>
      </c>
      <c r="V440" s="17">
        <v>0.15701902225667899</v>
      </c>
      <c r="W440" s="17"/>
      <c r="X440" s="17">
        <v>0.20137398500548001</v>
      </c>
      <c r="Y440" s="17">
        <v>0.16288555223773299</v>
      </c>
      <c r="Z440" s="17">
        <v>0.12925146358831999</v>
      </c>
      <c r="AA440" s="17"/>
      <c r="AB440" s="17">
        <v>0.18416164824862699</v>
      </c>
      <c r="AC440" s="17">
        <v>0.199427216919664</v>
      </c>
      <c r="AD440" s="17"/>
      <c r="AE440" s="17">
        <v>0.16202523764162399</v>
      </c>
      <c r="AF440" s="17">
        <v>0.193326760787813</v>
      </c>
      <c r="AG440" s="17"/>
      <c r="AH440" s="17">
        <v>0.19137918428262399</v>
      </c>
      <c r="AI440" s="17">
        <v>0.243945903478333</v>
      </c>
      <c r="AJ440" s="17"/>
      <c r="AK440" s="17">
        <v>7.3008127315932106E-2</v>
      </c>
      <c r="AL440" s="17">
        <v>0.20166748073747701</v>
      </c>
      <c r="AM440" s="17">
        <v>0.14251491418646001</v>
      </c>
      <c r="AN440" s="17">
        <v>0.26458767854398602</v>
      </c>
      <c r="AO440" s="17">
        <v>0.304518557456884</v>
      </c>
      <c r="AP440" s="17"/>
      <c r="AQ440" s="17">
        <v>0.236702927568954</v>
      </c>
      <c r="AR440" s="17">
        <v>0.17611261915412299</v>
      </c>
      <c r="AS440" s="17"/>
      <c r="AT440" s="17">
        <v>0.204792036808916</v>
      </c>
      <c r="AU440" s="17">
        <v>0.178417229851144</v>
      </c>
      <c r="AV440" s="17"/>
      <c r="AW440" s="17">
        <v>0</v>
      </c>
      <c r="AX440" s="17">
        <v>0.19228134206178801</v>
      </c>
      <c r="AY440" s="17">
        <v>9.1930179044834096E-2</v>
      </c>
      <c r="AZ440" s="17">
        <v>0.11721169267996499</v>
      </c>
      <c r="BA440" s="17">
        <v>0.45421643001072698</v>
      </c>
      <c r="BB440" s="17"/>
      <c r="BC440" s="17">
        <v>0.32860665922723298</v>
      </c>
      <c r="BD440" s="17"/>
      <c r="BE440" s="17">
        <v>0.16372232200562301</v>
      </c>
      <c r="BF440" s="17">
        <v>5.8105593449463297E-2</v>
      </c>
      <c r="BG440" s="17">
        <v>3.3384101101962903E-2</v>
      </c>
      <c r="BH440" s="17">
        <v>0.38269957600356302</v>
      </c>
      <c r="BI440" s="17"/>
      <c r="BJ440" s="17">
        <v>0.18650560975847899</v>
      </c>
      <c r="BK440" s="17"/>
      <c r="BL440" s="17">
        <v>0.201762020913995</v>
      </c>
      <c r="BM440" s="17"/>
      <c r="BN440" s="17">
        <v>0.18690605349770001</v>
      </c>
      <c r="BO440" s="17"/>
      <c r="BP440" s="17">
        <v>0.199058102957619</v>
      </c>
      <c r="BQ440" s="17">
        <v>0.158112133408951</v>
      </c>
    </row>
    <row r="441" spans="2:69" x14ac:dyDescent="0.35">
      <c r="B441" t="s">
        <v>139</v>
      </c>
      <c r="C441" s="17">
        <v>0.26409487163126899</v>
      </c>
      <c r="D441" s="17">
        <v>0.31417935333298302</v>
      </c>
      <c r="E441" s="17">
        <v>0.22461094449979299</v>
      </c>
      <c r="F441" s="17"/>
      <c r="G441" s="17">
        <v>0.26028192350404</v>
      </c>
      <c r="H441" s="17">
        <v>0.20328561138882101</v>
      </c>
      <c r="I441" s="17">
        <v>0.23777348445584601</v>
      </c>
      <c r="J441" s="17">
        <v>0.20489443713806299</v>
      </c>
      <c r="K441" s="17">
        <v>0.45364543840592497</v>
      </c>
      <c r="L441" s="17"/>
      <c r="M441" s="17">
        <v>0.130735022931147</v>
      </c>
      <c r="N441" s="17">
        <v>0.23831479728309399</v>
      </c>
      <c r="O441" s="17">
        <v>0.31555826644262203</v>
      </c>
      <c r="P441" s="17">
        <v>0.30488708406897203</v>
      </c>
      <c r="Q441" s="17">
        <v>0.265898072317235</v>
      </c>
      <c r="R441" s="17"/>
      <c r="S441" s="17">
        <v>0.29905105692559703</v>
      </c>
      <c r="T441" s="17">
        <v>0.22279867946287599</v>
      </c>
      <c r="U441" s="17">
        <v>0.342720131507536</v>
      </c>
      <c r="V441" s="17">
        <v>0.21678739290290799</v>
      </c>
      <c r="W441" s="17"/>
      <c r="X441" s="17">
        <v>0.24801296402537601</v>
      </c>
      <c r="Y441" s="17">
        <v>0.185177379065221</v>
      </c>
      <c r="Z441" s="17">
        <v>0.49542312043097098</v>
      </c>
      <c r="AA441" s="17"/>
      <c r="AB441" s="17">
        <v>0.23551956395381099</v>
      </c>
      <c r="AC441" s="17">
        <v>0.32814155362444503</v>
      </c>
      <c r="AD441" s="17"/>
      <c r="AE441" s="17">
        <v>0.43166600144939699</v>
      </c>
      <c r="AF441" s="17">
        <v>0.236284294926733</v>
      </c>
      <c r="AG441" s="17"/>
      <c r="AH441" s="17">
        <v>0.23807107815307599</v>
      </c>
      <c r="AI441" s="17">
        <v>0.321936995470749</v>
      </c>
      <c r="AJ441" s="17"/>
      <c r="AK441" s="17">
        <v>0.38196400411132098</v>
      </c>
      <c r="AL441" s="17">
        <v>0.25976558526419502</v>
      </c>
      <c r="AM441" s="17">
        <v>0.25092682592489601</v>
      </c>
      <c r="AN441" s="17">
        <v>0.21105124214180601</v>
      </c>
      <c r="AO441" s="17">
        <v>0.32210612784065801</v>
      </c>
      <c r="AP441" s="17"/>
      <c r="AQ441" s="17">
        <v>0.19478781641597601</v>
      </c>
      <c r="AR441" s="17">
        <v>0.28258196053364198</v>
      </c>
      <c r="AS441" s="17"/>
      <c r="AT441" s="17">
        <v>0.16875751741888201</v>
      </c>
      <c r="AU441" s="17">
        <v>0.307367502030722</v>
      </c>
      <c r="AV441" s="17"/>
      <c r="AW441" s="17">
        <v>0.33748319970992402</v>
      </c>
      <c r="AX441" s="17">
        <v>0.24522809817046601</v>
      </c>
      <c r="AY441" s="17">
        <v>0.249247250629063</v>
      </c>
      <c r="AZ441" s="17">
        <v>0.29932735400948002</v>
      </c>
      <c r="BA441" s="17">
        <v>0.19490003700356201</v>
      </c>
      <c r="BB441" s="17"/>
      <c r="BC441" s="17">
        <v>0.38287450709627202</v>
      </c>
      <c r="BD441" s="17"/>
      <c r="BE441" s="17">
        <v>0.27000875235206401</v>
      </c>
      <c r="BF441" s="17">
        <v>0.21696008755563301</v>
      </c>
      <c r="BG441" s="17">
        <v>0.22598851604483899</v>
      </c>
      <c r="BH441" s="17">
        <v>0.31138140045933299</v>
      </c>
      <c r="BI441" s="17"/>
      <c r="BJ441" s="17">
        <v>0.24158994428491801</v>
      </c>
      <c r="BK441" s="17"/>
      <c r="BL441" s="17">
        <v>0.21524917516720299</v>
      </c>
      <c r="BM441" s="17"/>
      <c r="BN441" s="17">
        <v>0.24652174119971701</v>
      </c>
      <c r="BO441" s="17"/>
      <c r="BP441" s="17">
        <v>0.27718118749464699</v>
      </c>
      <c r="BQ441" s="17">
        <v>0.20927737965259799</v>
      </c>
    </row>
    <row r="442" spans="2:69" x14ac:dyDescent="0.35">
      <c r="B442" t="s">
        <v>140</v>
      </c>
      <c r="C442" s="17">
        <v>0.11439726802557899</v>
      </c>
      <c r="D442" s="17">
        <v>0.148152392615826</v>
      </c>
      <c r="E442" s="17">
        <v>8.7314303996108497E-2</v>
      </c>
      <c r="F442" s="17"/>
      <c r="G442" s="17">
        <v>0.153316682129117</v>
      </c>
      <c r="H442" s="17">
        <v>8.2720943051467502E-2</v>
      </c>
      <c r="I442" s="17">
        <v>0.16733186429863101</v>
      </c>
      <c r="J442" s="17">
        <v>9.2222540153410401E-2</v>
      </c>
      <c r="K442" s="17">
        <v>5.6728012453470499E-2</v>
      </c>
      <c r="L442" s="17"/>
      <c r="M442" s="17">
        <v>5.6871840158018702E-2</v>
      </c>
      <c r="N442" s="17">
        <v>0.140869135228368</v>
      </c>
      <c r="O442" s="17">
        <v>6.0727238800966102E-2</v>
      </c>
      <c r="P442" s="17">
        <v>9.4797636407792804E-2</v>
      </c>
      <c r="Q442" s="17">
        <v>0.17328264314011799</v>
      </c>
      <c r="R442" s="17"/>
      <c r="S442" s="17">
        <v>0.12944936673732299</v>
      </c>
      <c r="T442" s="17">
        <v>2.5277123965119701E-2</v>
      </c>
      <c r="U442" s="17">
        <v>0.122794634264781</v>
      </c>
      <c r="V442" s="17">
        <v>0.180159788413568</v>
      </c>
      <c r="W442" s="17"/>
      <c r="X442" s="17">
        <v>0.116649553476566</v>
      </c>
      <c r="Y442" s="17">
        <v>0.157626017552849</v>
      </c>
      <c r="Z442" s="17">
        <v>3.7708516508848301E-2</v>
      </c>
      <c r="AA442" s="17"/>
      <c r="AB442" s="17">
        <v>0.138518867647346</v>
      </c>
      <c r="AC442" s="17">
        <v>6.0332813581901401E-2</v>
      </c>
      <c r="AD442" s="17"/>
      <c r="AE442" s="17">
        <v>0.10916284687049201</v>
      </c>
      <c r="AF442" s="17">
        <v>0.11526598730434399</v>
      </c>
      <c r="AG442" s="17"/>
      <c r="AH442" s="17">
        <v>0.13036247253507399</v>
      </c>
      <c r="AI442" s="17">
        <v>4.6616915701731897E-2</v>
      </c>
      <c r="AJ442" s="17"/>
      <c r="AK442" s="17">
        <v>0.11080049931727</v>
      </c>
      <c r="AL442" s="17">
        <v>7.2901129040210899E-2</v>
      </c>
      <c r="AM442" s="17">
        <v>0.140374556486796</v>
      </c>
      <c r="AN442" s="17">
        <v>0.115145356332629</v>
      </c>
      <c r="AO442" s="17">
        <v>0.13024072802957601</v>
      </c>
      <c r="AP442" s="17"/>
      <c r="AQ442" s="17">
        <v>0.14043095839942299</v>
      </c>
      <c r="AR442" s="17">
        <v>0.107452994503886</v>
      </c>
      <c r="AS442" s="17"/>
      <c r="AT442" s="17">
        <v>0.166911065844877</v>
      </c>
      <c r="AU442" s="17">
        <v>8.7413631267335701E-2</v>
      </c>
      <c r="AV442" s="17"/>
      <c r="AW442" s="17">
        <v>0.10260780422374099</v>
      </c>
      <c r="AX442" s="17">
        <v>0.105325389124883</v>
      </c>
      <c r="AY442" s="17">
        <v>0.17869054906236501</v>
      </c>
      <c r="AZ442" s="17">
        <v>0.18887382420742199</v>
      </c>
      <c r="BA442" s="17">
        <v>2.19890136699184E-2</v>
      </c>
      <c r="BB442" s="17"/>
      <c r="BC442" s="17">
        <v>7.2818751041028099E-2</v>
      </c>
      <c r="BD442" s="17"/>
      <c r="BE442" s="17">
        <v>0.11636380711281701</v>
      </c>
      <c r="BF442" s="17">
        <v>0.29120924077871702</v>
      </c>
      <c r="BG442" s="17">
        <v>0.130626187772481</v>
      </c>
      <c r="BH442" s="17">
        <v>5.8248786354509703E-2</v>
      </c>
      <c r="BI442" s="17"/>
      <c r="BJ442" s="17">
        <v>0.114439187812412</v>
      </c>
      <c r="BK442" s="17"/>
      <c r="BL442" s="17">
        <v>0.142438906041952</v>
      </c>
      <c r="BM442" s="17"/>
      <c r="BN442" s="17">
        <v>6.6298748044095399E-2</v>
      </c>
      <c r="BO442" s="17"/>
      <c r="BP442" s="17">
        <v>9.82813942167967E-2</v>
      </c>
      <c r="BQ442" s="17">
        <v>0.19960510774064999</v>
      </c>
    </row>
    <row r="443" spans="2:69" x14ac:dyDescent="0.35">
      <c r="B443" t="s">
        <v>141</v>
      </c>
      <c r="C443" s="17">
        <v>0.37588479265197999</v>
      </c>
      <c r="D443" s="17">
        <v>0.26439470673910398</v>
      </c>
      <c r="E443" s="17">
        <v>0.47093437075327499</v>
      </c>
      <c r="F443" s="17"/>
      <c r="G443" s="17">
        <v>0.32517204173611503</v>
      </c>
      <c r="H443" s="17">
        <v>0.44231326208678201</v>
      </c>
      <c r="I443" s="17">
        <v>0.339569198890186</v>
      </c>
      <c r="J443" s="17">
        <v>0.491072805885931</v>
      </c>
      <c r="K443" s="17">
        <v>0.28139359971323902</v>
      </c>
      <c r="L443" s="17"/>
      <c r="M443" s="17">
        <v>0.55450948758128704</v>
      </c>
      <c r="N443" s="17">
        <v>0.360415752391053</v>
      </c>
      <c r="O443" s="17">
        <v>0.40295451533280402</v>
      </c>
      <c r="P443" s="17">
        <v>0.38085251890267302</v>
      </c>
      <c r="Q443" s="17">
        <v>0.292602127948907</v>
      </c>
      <c r="R443" s="17"/>
      <c r="S443" s="17">
        <v>0.38895268727050702</v>
      </c>
      <c r="T443" s="17">
        <v>0.49868656497779901</v>
      </c>
      <c r="U443" s="17">
        <v>0.217194358969891</v>
      </c>
      <c r="V443" s="17">
        <v>0.39108642803347299</v>
      </c>
      <c r="W443" s="17"/>
      <c r="X443" s="17">
        <v>0.37765679496259402</v>
      </c>
      <c r="Y443" s="17">
        <v>0.45441946479726403</v>
      </c>
      <c r="Z443" s="17">
        <v>0.25426136894270601</v>
      </c>
      <c r="AA443" s="17"/>
      <c r="AB443" s="17">
        <v>0.39196205930034</v>
      </c>
      <c r="AC443" s="17">
        <v>0.33985033955108701</v>
      </c>
      <c r="AD443" s="17"/>
      <c r="AE443" s="17">
        <v>0.202836170677441</v>
      </c>
      <c r="AF443" s="17">
        <v>0.40460442938332303</v>
      </c>
      <c r="AG443" s="17"/>
      <c r="AH443" s="17">
        <v>0.390341373520876</v>
      </c>
      <c r="AI443" s="17">
        <v>0.31798096638819301</v>
      </c>
      <c r="AJ443" s="17"/>
      <c r="AK443" s="17">
        <v>0.38889298537567601</v>
      </c>
      <c r="AL443" s="17">
        <v>0.37239743555368598</v>
      </c>
      <c r="AM443" s="17">
        <v>0.41414422702395598</v>
      </c>
      <c r="AN443" s="17">
        <v>0.36135210424292102</v>
      </c>
      <c r="AO443" s="17">
        <v>0.24313458667288201</v>
      </c>
      <c r="AP443" s="17"/>
      <c r="AQ443" s="17">
        <v>0.39877277837859898</v>
      </c>
      <c r="AR443" s="17">
        <v>0.36977961006111998</v>
      </c>
      <c r="AS443" s="17"/>
      <c r="AT443" s="17">
        <v>0.41290107459184899</v>
      </c>
      <c r="AU443" s="17">
        <v>0.363451363919363</v>
      </c>
      <c r="AV443" s="17"/>
      <c r="AW443" s="17">
        <v>0.55990899606633504</v>
      </c>
      <c r="AX443" s="17">
        <v>0.41278234279126602</v>
      </c>
      <c r="AY443" s="17">
        <v>0.42221815770812898</v>
      </c>
      <c r="AZ443" s="17">
        <v>0.36706219952527902</v>
      </c>
      <c r="BA443" s="17">
        <v>0.17625713589210401</v>
      </c>
      <c r="BB443" s="17"/>
      <c r="BC443" s="17">
        <v>0.121005798336262</v>
      </c>
      <c r="BD443" s="17"/>
      <c r="BE443" s="17">
        <v>0.41929608159790099</v>
      </c>
      <c r="BF443" s="17">
        <v>0.39729674350106398</v>
      </c>
      <c r="BG443" s="17">
        <v>0.53349174578673197</v>
      </c>
      <c r="BH443" s="17">
        <v>0.131440904765732</v>
      </c>
      <c r="BI443" s="17"/>
      <c r="BJ443" s="17">
        <v>0.40348244990790799</v>
      </c>
      <c r="BK443" s="17"/>
      <c r="BL443" s="17">
        <v>0.37251104090171899</v>
      </c>
      <c r="BM443" s="17"/>
      <c r="BN443" s="17">
        <v>0.36995482961675602</v>
      </c>
      <c r="BO443" s="17"/>
      <c r="BP443" s="17">
        <v>0.36616061971280101</v>
      </c>
      <c r="BQ443" s="17">
        <v>0.38319448921419202</v>
      </c>
    </row>
    <row r="444" spans="2:69" x14ac:dyDescent="0.35"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</row>
    <row r="445" spans="2:69" x14ac:dyDescent="0.35">
      <c r="B445" s="6" t="s">
        <v>191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</row>
    <row r="446" spans="2:69" x14ac:dyDescent="0.35">
      <c r="B446" s="24" t="s">
        <v>143</v>
      </c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</row>
    <row r="447" spans="2:69" x14ac:dyDescent="0.35">
      <c r="B447" t="s">
        <v>137</v>
      </c>
      <c r="C447" s="17">
        <v>0.10525327794025501</v>
      </c>
      <c r="D447" s="17">
        <v>9.25649896585512E-2</v>
      </c>
      <c r="E447" s="17">
        <v>0.109108670652538</v>
      </c>
      <c r="F447" s="17"/>
      <c r="G447" s="17">
        <v>8.0808615973406897E-2</v>
      </c>
      <c r="H447" s="17">
        <v>4.5587718250911902E-2</v>
      </c>
      <c r="I447" s="17">
        <v>6.12170404418746E-2</v>
      </c>
      <c r="J447" s="17">
        <v>4.6111270076705201E-2</v>
      </c>
      <c r="K447" s="17">
        <v>0.346039673602484</v>
      </c>
      <c r="L447" s="17"/>
      <c r="M447" s="17">
        <v>5.6871840158018702E-2</v>
      </c>
      <c r="N447" s="17">
        <v>0.101056706146678</v>
      </c>
      <c r="O447" s="17">
        <v>0.13930669071090601</v>
      </c>
      <c r="P447" s="17">
        <v>9.8025183606636299E-2</v>
      </c>
      <c r="Q447" s="17">
        <v>8.9892173359498506E-2</v>
      </c>
      <c r="R447" s="17"/>
      <c r="S447" s="17">
        <v>6.7237751017916098E-2</v>
      </c>
      <c r="T447" s="17">
        <v>1.7846038995118E-2</v>
      </c>
      <c r="U447" s="17">
        <v>0.35478135359332102</v>
      </c>
      <c r="V447" s="17">
        <v>2.77062202663837E-2</v>
      </c>
      <c r="W447" s="17"/>
      <c r="X447" s="17">
        <v>6.45859064200556E-2</v>
      </c>
      <c r="Y447" s="17">
        <v>6.4546229129995095E-2</v>
      </c>
      <c r="Z447" s="17">
        <v>0.47155997579792502</v>
      </c>
      <c r="AA447" s="17"/>
      <c r="AB447" s="17">
        <v>5.5612101267214401E-2</v>
      </c>
      <c r="AC447" s="17">
        <v>0.21651551497483401</v>
      </c>
      <c r="AD447" s="17"/>
      <c r="AE447" s="17">
        <v>0.194116347507058</v>
      </c>
      <c r="AF447" s="17">
        <v>9.0505312613111302E-2</v>
      </c>
      <c r="AG447" s="17"/>
      <c r="AH447" s="17">
        <v>5.9735111538562299E-2</v>
      </c>
      <c r="AI447" s="17">
        <v>0.155735433859817</v>
      </c>
      <c r="AJ447" s="17"/>
      <c r="AK447" s="17">
        <v>0.26657223723339402</v>
      </c>
      <c r="AL447" s="17">
        <v>6.1356850461114998E-2</v>
      </c>
      <c r="AM447" s="17">
        <v>0.12964231205118301</v>
      </c>
      <c r="AN447" s="17">
        <v>6.4951087106545499E-2</v>
      </c>
      <c r="AO447" s="17">
        <v>4.8372443473815502E-2</v>
      </c>
      <c r="AP447" s="17"/>
      <c r="AQ447" s="17">
        <v>6.2272642845830499E-2</v>
      </c>
      <c r="AR447" s="17">
        <v>0.116718010060279</v>
      </c>
      <c r="AS447" s="17"/>
      <c r="AT447" s="17">
        <v>4.8134360159401098E-2</v>
      </c>
      <c r="AU447" s="17">
        <v>0.13163763521732399</v>
      </c>
      <c r="AV447" s="17"/>
      <c r="AW447" s="17">
        <v>0</v>
      </c>
      <c r="AX447" s="17">
        <v>1.8787844034744001E-2</v>
      </c>
      <c r="AY447" s="17">
        <v>0.11966575939317101</v>
      </c>
      <c r="AZ447" s="17">
        <v>0.146092235643664</v>
      </c>
      <c r="BA447" s="17">
        <v>0.24225915669696699</v>
      </c>
      <c r="BB447" s="17"/>
      <c r="BC447" s="17">
        <v>0.17417116348852499</v>
      </c>
      <c r="BD447" s="17"/>
      <c r="BE447" s="17">
        <v>2.9644545748087399E-2</v>
      </c>
      <c r="BF447" s="17">
        <v>0.12555776261231</v>
      </c>
      <c r="BG447" s="17">
        <v>0.17317245255135899</v>
      </c>
      <c r="BH447" s="17">
        <v>0.124633153554722</v>
      </c>
      <c r="BI447" s="17"/>
      <c r="BJ447" s="17">
        <v>8.6251751691197004E-2</v>
      </c>
      <c r="BK447" s="17"/>
      <c r="BL447" s="17">
        <v>5.9286454050441202E-2</v>
      </c>
      <c r="BM447" s="17"/>
      <c r="BN447" s="17">
        <v>0.18174978956860999</v>
      </c>
      <c r="BO447" s="17"/>
      <c r="BP447" s="17">
        <v>0.119732076209643</v>
      </c>
      <c r="BQ447" s="17">
        <v>4.71003707390555E-2</v>
      </c>
    </row>
    <row r="448" spans="2:69" x14ac:dyDescent="0.35">
      <c r="B448" t="s">
        <v>138</v>
      </c>
      <c r="C448" s="17">
        <v>0.21288781087438399</v>
      </c>
      <c r="D448" s="17">
        <v>0.24925815165571499</v>
      </c>
      <c r="E448" s="17">
        <v>0.18437211845092499</v>
      </c>
      <c r="F448" s="17"/>
      <c r="G448" s="17">
        <v>0.18533560190897999</v>
      </c>
      <c r="H448" s="17">
        <v>0.21226869573478599</v>
      </c>
      <c r="I448" s="17">
        <v>0.25361280619378501</v>
      </c>
      <c r="J448" s="17">
        <v>0.18478158047250401</v>
      </c>
      <c r="K448" s="17">
        <v>0.22691204981388199</v>
      </c>
      <c r="L448" s="17"/>
      <c r="M448" s="17">
        <v>0.129934370906335</v>
      </c>
      <c r="N448" s="17">
        <v>0.178746158963314</v>
      </c>
      <c r="O448" s="17">
        <v>0.242527026180162</v>
      </c>
      <c r="P448" s="17">
        <v>0.28715301685555</v>
      </c>
      <c r="Q448" s="17">
        <v>0.21580538577087</v>
      </c>
      <c r="R448" s="17"/>
      <c r="S448" s="17">
        <v>0.21824688047705801</v>
      </c>
      <c r="T448" s="17">
        <v>0.32023468001466299</v>
      </c>
      <c r="U448" s="17">
        <v>0.145799651116296</v>
      </c>
      <c r="V448" s="17">
        <v>0.18269962762167699</v>
      </c>
      <c r="W448" s="17"/>
      <c r="X448" s="17">
        <v>0.231074787663307</v>
      </c>
      <c r="Y448" s="17">
        <v>0.17284327789335299</v>
      </c>
      <c r="Z448" s="17">
        <v>0.12925146358831999</v>
      </c>
      <c r="AA448" s="17"/>
      <c r="AB448" s="17">
        <v>0.21913282868269701</v>
      </c>
      <c r="AC448" s="17">
        <v>0.19889066781208001</v>
      </c>
      <c r="AD448" s="17"/>
      <c r="AE448" s="17">
        <v>0.205839611463532</v>
      </c>
      <c r="AF448" s="17">
        <v>0.21405754990136999</v>
      </c>
      <c r="AG448" s="17"/>
      <c r="AH448" s="17">
        <v>0.21106214019121999</v>
      </c>
      <c r="AI448" s="17">
        <v>0.25878186484770399</v>
      </c>
      <c r="AJ448" s="17"/>
      <c r="AK448" s="17">
        <v>0.105014900857691</v>
      </c>
      <c r="AL448" s="17">
        <v>0.31812907016769398</v>
      </c>
      <c r="AM448" s="17">
        <v>0.139061041093096</v>
      </c>
      <c r="AN448" s="17">
        <v>0.25326355903803899</v>
      </c>
      <c r="AO448" s="17">
        <v>0.23881937567485401</v>
      </c>
      <c r="AP448" s="17"/>
      <c r="AQ448" s="17">
        <v>0.154593942241776</v>
      </c>
      <c r="AR448" s="17">
        <v>0.228437222525573</v>
      </c>
      <c r="AS448" s="17"/>
      <c r="AT448" s="17">
        <v>0.17964494080012999</v>
      </c>
      <c r="AU448" s="17">
        <v>0.23533866464622899</v>
      </c>
      <c r="AV448" s="17"/>
      <c r="AW448" s="17">
        <v>0.159176087675271</v>
      </c>
      <c r="AX448" s="17">
        <v>0.207135881408434</v>
      </c>
      <c r="AY448" s="17">
        <v>0.121640429973757</v>
      </c>
      <c r="AZ448" s="17">
        <v>0.12713227431459601</v>
      </c>
      <c r="BA448" s="17">
        <v>0.52919332970331301</v>
      </c>
      <c r="BB448" s="17"/>
      <c r="BC448" s="17">
        <v>0.447075631670732</v>
      </c>
      <c r="BD448" s="17"/>
      <c r="BE448" s="17">
        <v>0.170667775312041</v>
      </c>
      <c r="BF448" s="17">
        <v>0.17556937784141699</v>
      </c>
      <c r="BG448" s="17">
        <v>6.8981480624908401E-2</v>
      </c>
      <c r="BH448" s="17">
        <v>0.47183833092029598</v>
      </c>
      <c r="BI448" s="17"/>
      <c r="BJ448" s="17">
        <v>0.222324184100126</v>
      </c>
      <c r="BK448" s="17"/>
      <c r="BL448" s="17">
        <v>0.23547584742913399</v>
      </c>
      <c r="BM448" s="17"/>
      <c r="BN448" s="17">
        <v>0.15335334952952701</v>
      </c>
      <c r="BO448" s="17"/>
      <c r="BP448" s="17">
        <v>0.22557442698266</v>
      </c>
      <c r="BQ448" s="17">
        <v>0.17260518068764599</v>
      </c>
    </row>
    <row r="449" spans="2:69" x14ac:dyDescent="0.35">
      <c r="B449" t="s">
        <v>139</v>
      </c>
      <c r="C449" s="17">
        <v>0.200769679053764</v>
      </c>
      <c r="D449" s="17">
        <v>0.21456419956494799</v>
      </c>
      <c r="E449" s="17">
        <v>0.19084555024267999</v>
      </c>
      <c r="F449" s="17"/>
      <c r="G449" s="17">
        <v>0.23690112965079199</v>
      </c>
      <c r="H449" s="17">
        <v>0.26492813648145302</v>
      </c>
      <c r="I449" s="17">
        <v>0.13497063249107799</v>
      </c>
      <c r="J449" s="17">
        <v>0.21466434513657101</v>
      </c>
      <c r="K449" s="17">
        <v>0.13195392764233199</v>
      </c>
      <c r="L449" s="17"/>
      <c r="M449" s="17">
        <v>0.130735022931147</v>
      </c>
      <c r="N449" s="17">
        <v>0.24369749346560701</v>
      </c>
      <c r="O449" s="17">
        <v>0.19157778624090399</v>
      </c>
      <c r="P449" s="17">
        <v>8.5486242118536698E-2</v>
      </c>
      <c r="Q449" s="17">
        <v>0.251830964923068</v>
      </c>
      <c r="R449" s="17"/>
      <c r="S449" s="17">
        <v>0.21563257474191899</v>
      </c>
      <c r="T449" s="17">
        <v>0.15262294511998101</v>
      </c>
      <c r="U449" s="17">
        <v>0.13712742459593999</v>
      </c>
      <c r="V449" s="17">
        <v>0.224814305907032</v>
      </c>
      <c r="W449" s="17"/>
      <c r="X449" s="17">
        <v>0.21917737497759399</v>
      </c>
      <c r="Y449" s="17">
        <v>0.19409877982554399</v>
      </c>
      <c r="Z449" s="17">
        <v>6.9510158653352902E-2</v>
      </c>
      <c r="AA449" s="17"/>
      <c r="AB449" s="17">
        <v>0.20357027716006601</v>
      </c>
      <c r="AC449" s="17">
        <v>0.194492615711888</v>
      </c>
      <c r="AD449" s="17"/>
      <c r="AE449" s="17">
        <v>0.38276527907109298</v>
      </c>
      <c r="AF449" s="17">
        <v>0.170565176645364</v>
      </c>
      <c r="AG449" s="17"/>
      <c r="AH449" s="17">
        <v>0.21500029736804299</v>
      </c>
      <c r="AI449" s="17">
        <v>0.169001359123713</v>
      </c>
      <c r="AJ449" s="17"/>
      <c r="AK449" s="17">
        <v>0.13476321313057901</v>
      </c>
      <c r="AL449" s="17">
        <v>0.175475915708247</v>
      </c>
      <c r="AM449" s="17">
        <v>0.200946579368216</v>
      </c>
      <c r="AN449" s="17">
        <v>0.21002242067823401</v>
      </c>
      <c r="AO449" s="17">
        <v>0.32518054131809698</v>
      </c>
      <c r="AP449" s="17"/>
      <c r="AQ449" s="17">
        <v>0.25728030871839402</v>
      </c>
      <c r="AR449" s="17">
        <v>0.18569593178093899</v>
      </c>
      <c r="AS449" s="17"/>
      <c r="AT449" s="17">
        <v>0.21982681598671699</v>
      </c>
      <c r="AU449" s="17">
        <v>0.18268250192028099</v>
      </c>
      <c r="AV449" s="17"/>
      <c r="AW449" s="17">
        <v>0.24280057402756999</v>
      </c>
      <c r="AX449" s="17">
        <v>0.239349477020809</v>
      </c>
      <c r="AY449" s="17">
        <v>0.23746487900066199</v>
      </c>
      <c r="AZ449" s="17">
        <v>0.14544716407348199</v>
      </c>
      <c r="BA449" s="17">
        <v>7.5975675536043799E-2</v>
      </c>
      <c r="BB449" s="17"/>
      <c r="BC449" s="17">
        <v>0.20192285953219999</v>
      </c>
      <c r="BD449" s="17"/>
      <c r="BE449" s="17">
        <v>0.28278518239579398</v>
      </c>
      <c r="BF449" s="17">
        <v>0.166657302591384</v>
      </c>
      <c r="BG449" s="17">
        <v>0.108161376849483</v>
      </c>
      <c r="BH449" s="17">
        <v>0.211549404031669</v>
      </c>
      <c r="BI449" s="17"/>
      <c r="BJ449" s="17">
        <v>0.18841972805274201</v>
      </c>
      <c r="BK449" s="17"/>
      <c r="BL449" s="17">
        <v>0.20021986259215399</v>
      </c>
      <c r="BM449" s="17"/>
      <c r="BN449" s="17">
        <v>0.13800922584639699</v>
      </c>
      <c r="BO449" s="17"/>
      <c r="BP449" s="17">
        <v>0.19911170498839401</v>
      </c>
      <c r="BQ449" s="17">
        <v>0.20905048555056599</v>
      </c>
    </row>
    <row r="450" spans="2:69" x14ac:dyDescent="0.35">
      <c r="B450" t="s">
        <v>140</v>
      </c>
      <c r="C450" s="17">
        <v>0.11575512101037801</v>
      </c>
      <c r="D450" s="17">
        <v>0.164252644527216</v>
      </c>
      <c r="E450" s="17">
        <v>7.6482866462052795E-2</v>
      </c>
      <c r="F450" s="17"/>
      <c r="G450" s="17">
        <v>0.18654593043994899</v>
      </c>
      <c r="H450" s="17">
        <v>7.6592751346940796E-2</v>
      </c>
      <c r="I450" s="17">
        <v>0.16733186429863101</v>
      </c>
      <c r="J450" s="17">
        <v>7.3139906426796505E-2</v>
      </c>
      <c r="K450" s="17">
        <v>4.6952507787689099E-2</v>
      </c>
      <c r="L450" s="17"/>
      <c r="M450" s="17">
        <v>0.12794927842321199</v>
      </c>
      <c r="N450" s="17">
        <v>0.140421409171953</v>
      </c>
      <c r="O450" s="17">
        <v>4.4447859977323999E-2</v>
      </c>
      <c r="P450" s="17">
        <v>0.118398211828556</v>
      </c>
      <c r="Q450" s="17">
        <v>0.153305223315825</v>
      </c>
      <c r="R450" s="17"/>
      <c r="S450" s="17">
        <v>6.8759326078378993E-2</v>
      </c>
      <c r="T450" s="17">
        <v>6.9725817172132901E-2</v>
      </c>
      <c r="U450" s="17">
        <v>0.145097211724553</v>
      </c>
      <c r="V450" s="17">
        <v>0.158472753045726</v>
      </c>
      <c r="W450" s="17"/>
      <c r="X450" s="17">
        <v>0.118111593843385</v>
      </c>
      <c r="Y450" s="17">
        <v>0.131998578180794</v>
      </c>
      <c r="Z450" s="17">
        <v>7.5417033017696603E-2</v>
      </c>
      <c r="AA450" s="17"/>
      <c r="AB450" s="17">
        <v>0.125483884134483</v>
      </c>
      <c r="AC450" s="17">
        <v>9.3949756566723705E-2</v>
      </c>
      <c r="AD450" s="17"/>
      <c r="AE450" s="17">
        <v>4.8192758116129199E-2</v>
      </c>
      <c r="AF450" s="17">
        <v>0.12696796106014899</v>
      </c>
      <c r="AG450" s="17"/>
      <c r="AH450" s="17">
        <v>0.121972537231475</v>
      </c>
      <c r="AI450" s="17">
        <v>0.114689394117458</v>
      </c>
      <c r="AJ450" s="17"/>
      <c r="AK450" s="17">
        <v>0.10475666340266</v>
      </c>
      <c r="AL450" s="17">
        <v>9.2950909649605895E-2</v>
      </c>
      <c r="AM450" s="17">
        <v>0.13094647577357199</v>
      </c>
      <c r="AN450" s="17">
        <v>0.138362301522686</v>
      </c>
      <c r="AO450" s="17">
        <v>8.1868284555760798E-2</v>
      </c>
      <c r="AP450" s="17"/>
      <c r="AQ450" s="17">
        <v>0.136243509011194</v>
      </c>
      <c r="AR450" s="17">
        <v>0.110290011444536</v>
      </c>
      <c r="AS450" s="17"/>
      <c r="AT450" s="17">
        <v>0.16035859018983001</v>
      </c>
      <c r="AU450" s="17">
        <v>9.26886677144E-2</v>
      </c>
      <c r="AV450" s="17"/>
      <c r="AW450" s="17">
        <v>0.10260780422374099</v>
      </c>
      <c r="AX450" s="17">
        <v>9.4521058590230703E-2</v>
      </c>
      <c r="AY450" s="17">
        <v>0.130792737676482</v>
      </c>
      <c r="AZ450" s="17">
        <v>0.25079893280863502</v>
      </c>
      <c r="BA450" s="17">
        <v>4.6909532726509003E-2</v>
      </c>
      <c r="BB450" s="17"/>
      <c r="BC450" s="17">
        <v>5.8862882357868802E-2</v>
      </c>
      <c r="BD450" s="17"/>
      <c r="BE450" s="17">
        <v>9.1715736349183299E-2</v>
      </c>
      <c r="BF450" s="17">
        <v>0.180791222847281</v>
      </c>
      <c r="BG450" s="17">
        <v>0.196374328422392</v>
      </c>
      <c r="BH450" s="17">
        <v>4.3942441227764702E-2</v>
      </c>
      <c r="BI450" s="17"/>
      <c r="BJ450" s="17">
        <v>0.111001623548262</v>
      </c>
      <c r="BK450" s="17"/>
      <c r="BL450" s="17">
        <v>0.14229926967544601</v>
      </c>
      <c r="BM450" s="17"/>
      <c r="BN450" s="17">
        <v>0.16135086254637099</v>
      </c>
      <c r="BO450" s="17"/>
      <c r="BP450" s="17">
        <v>0.102436529699376</v>
      </c>
      <c r="BQ450" s="17">
        <v>0.18804947380854101</v>
      </c>
    </row>
    <row r="451" spans="2:69" x14ac:dyDescent="0.35">
      <c r="B451" t="s">
        <v>141</v>
      </c>
      <c r="C451" s="17">
        <v>0.365334111121219</v>
      </c>
      <c r="D451" s="17">
        <v>0.27936001459357002</v>
      </c>
      <c r="E451" s="17">
        <v>0.43919079419180301</v>
      </c>
      <c r="F451" s="17"/>
      <c r="G451" s="17">
        <v>0.31040872202687197</v>
      </c>
      <c r="H451" s="17">
        <v>0.40062269818590801</v>
      </c>
      <c r="I451" s="17">
        <v>0.38286765657463201</v>
      </c>
      <c r="J451" s="17">
        <v>0.48130289788742298</v>
      </c>
      <c r="K451" s="17">
        <v>0.24814184115361301</v>
      </c>
      <c r="L451" s="17"/>
      <c r="M451" s="17">
        <v>0.55450948758128704</v>
      </c>
      <c r="N451" s="17">
        <v>0.33607823225244898</v>
      </c>
      <c r="O451" s="17">
        <v>0.38214063689070499</v>
      </c>
      <c r="P451" s="17">
        <v>0.41093734559071998</v>
      </c>
      <c r="Q451" s="17">
        <v>0.28916625263073897</v>
      </c>
      <c r="R451" s="17"/>
      <c r="S451" s="17">
        <v>0.43012346768472698</v>
      </c>
      <c r="T451" s="17">
        <v>0.43957051869810598</v>
      </c>
      <c r="U451" s="17">
        <v>0.217194358969891</v>
      </c>
      <c r="V451" s="17">
        <v>0.40630709315918201</v>
      </c>
      <c r="W451" s="17"/>
      <c r="X451" s="17">
        <v>0.36705033709565899</v>
      </c>
      <c r="Y451" s="17">
        <v>0.43651313497031402</v>
      </c>
      <c r="Z451" s="17">
        <v>0.25426136894270601</v>
      </c>
      <c r="AA451" s="17"/>
      <c r="AB451" s="17">
        <v>0.39620090875553998</v>
      </c>
      <c r="AC451" s="17">
        <v>0.29615144493447398</v>
      </c>
      <c r="AD451" s="17"/>
      <c r="AE451" s="17">
        <v>0.169086003842189</v>
      </c>
      <c r="AF451" s="17">
        <v>0.39790399978000501</v>
      </c>
      <c r="AG451" s="17"/>
      <c r="AH451" s="17">
        <v>0.39222991367069998</v>
      </c>
      <c r="AI451" s="17">
        <v>0.30179194805130899</v>
      </c>
      <c r="AJ451" s="17"/>
      <c r="AK451" s="17">
        <v>0.38889298537567601</v>
      </c>
      <c r="AL451" s="17">
        <v>0.35208725401333801</v>
      </c>
      <c r="AM451" s="17">
        <v>0.39940359171393303</v>
      </c>
      <c r="AN451" s="17">
        <v>0.33340063165449502</v>
      </c>
      <c r="AO451" s="17">
        <v>0.30575935497747297</v>
      </c>
      <c r="AP451" s="17"/>
      <c r="AQ451" s="17">
        <v>0.38960959718280502</v>
      </c>
      <c r="AR451" s="17">
        <v>0.35885882418867199</v>
      </c>
      <c r="AS451" s="17"/>
      <c r="AT451" s="17">
        <v>0.39203529286392202</v>
      </c>
      <c r="AU451" s="17">
        <v>0.35765253050176599</v>
      </c>
      <c r="AV451" s="17"/>
      <c r="AW451" s="17">
        <v>0.49541553407341798</v>
      </c>
      <c r="AX451" s="17">
        <v>0.44020573894578202</v>
      </c>
      <c r="AY451" s="17">
        <v>0.39043619395592899</v>
      </c>
      <c r="AZ451" s="17">
        <v>0.33052939315962399</v>
      </c>
      <c r="BA451" s="17">
        <v>0.105662305337168</v>
      </c>
      <c r="BB451" s="17"/>
      <c r="BC451" s="17">
        <v>0.11796746295067501</v>
      </c>
      <c r="BD451" s="17"/>
      <c r="BE451" s="17">
        <v>0.42518676019489499</v>
      </c>
      <c r="BF451" s="17">
        <v>0.35142433410760798</v>
      </c>
      <c r="BG451" s="17">
        <v>0.453310361551858</v>
      </c>
      <c r="BH451" s="17">
        <v>0.14803667026554801</v>
      </c>
      <c r="BI451" s="17"/>
      <c r="BJ451" s="17">
        <v>0.392002712607673</v>
      </c>
      <c r="BK451" s="17"/>
      <c r="BL451" s="17">
        <v>0.362718566252825</v>
      </c>
      <c r="BM451" s="17"/>
      <c r="BN451" s="17">
        <v>0.365536772509095</v>
      </c>
      <c r="BO451" s="17"/>
      <c r="BP451" s="17">
        <v>0.35314526211992697</v>
      </c>
      <c r="BQ451" s="17">
        <v>0.38319448921419202</v>
      </c>
    </row>
    <row r="452" spans="2:69" x14ac:dyDescent="0.35"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</row>
    <row r="453" spans="2:69" x14ac:dyDescent="0.35">
      <c r="B453" s="6" t="s">
        <v>192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</row>
    <row r="454" spans="2:69" x14ac:dyDescent="0.35">
      <c r="B454" s="24" t="s">
        <v>143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</row>
    <row r="455" spans="2:69" x14ac:dyDescent="0.35">
      <c r="B455" t="s">
        <v>137</v>
      </c>
      <c r="C455" s="17">
        <v>0.22370949274222299</v>
      </c>
      <c r="D455" s="17">
        <v>0.207590663768459</v>
      </c>
      <c r="E455" s="17">
        <v>0.23870908500098401</v>
      </c>
      <c r="F455" s="17"/>
      <c r="G455" s="17">
        <v>0.27837107829274399</v>
      </c>
      <c r="H455" s="17">
        <v>0.12753239853947801</v>
      </c>
      <c r="I455" s="17">
        <v>0.27232729771400499</v>
      </c>
      <c r="J455" s="17">
        <v>0.23055635038352601</v>
      </c>
      <c r="K455" s="17">
        <v>0.212158193989647</v>
      </c>
      <c r="L455" s="17"/>
      <c r="M455" s="17">
        <v>0.18760686308916599</v>
      </c>
      <c r="N455" s="17">
        <v>0.19709731671408601</v>
      </c>
      <c r="O455" s="17">
        <v>0.27979060972652597</v>
      </c>
      <c r="P455" s="17">
        <v>0.28101257060568002</v>
      </c>
      <c r="Q455" s="17">
        <v>0.15792188984387201</v>
      </c>
      <c r="R455" s="17"/>
      <c r="S455" s="17">
        <v>0.220918847128801</v>
      </c>
      <c r="T455" s="17">
        <v>0.250225111370729</v>
      </c>
      <c r="U455" s="17">
        <v>0.1416343404207</v>
      </c>
      <c r="V455" s="17">
        <v>0.23110528518456699</v>
      </c>
      <c r="W455" s="17"/>
      <c r="X455" s="17">
        <v>0.243674145883677</v>
      </c>
      <c r="Y455" s="17">
        <v>0.22642275252640301</v>
      </c>
      <c r="Z455" s="17">
        <v>6.7653716230384298E-2</v>
      </c>
      <c r="AA455" s="17"/>
      <c r="AB455" s="17">
        <v>0.241566747101471</v>
      </c>
      <c r="AC455" s="17">
        <v>0.18368550055542099</v>
      </c>
      <c r="AD455" s="17"/>
      <c r="AE455" s="17">
        <v>0.26837605219660798</v>
      </c>
      <c r="AF455" s="17">
        <v>0.216296504722258</v>
      </c>
      <c r="AG455" s="17"/>
      <c r="AH455" s="17">
        <v>0.21840180129216599</v>
      </c>
      <c r="AI455" s="17">
        <v>0.22717932292877399</v>
      </c>
      <c r="AJ455" s="17"/>
      <c r="AK455" s="17">
        <v>0.123689548313853</v>
      </c>
      <c r="AL455" s="17">
        <v>0.250143097613161</v>
      </c>
      <c r="AM455" s="17">
        <v>0.19163445299892701</v>
      </c>
      <c r="AN455" s="17">
        <v>0.29944087847289202</v>
      </c>
      <c r="AO455" s="17">
        <v>0.22199442355681301</v>
      </c>
      <c r="AP455" s="17"/>
      <c r="AQ455" s="17">
        <v>0.23081053320970599</v>
      </c>
      <c r="AR455" s="17">
        <v>0.22181534840130601</v>
      </c>
      <c r="AS455" s="17"/>
      <c r="AT455" s="17">
        <v>0.27688016373977298</v>
      </c>
      <c r="AU455" s="17">
        <v>0.19895763456516299</v>
      </c>
      <c r="AV455" s="17"/>
      <c r="AW455" s="17">
        <v>0.171993326145856</v>
      </c>
      <c r="AX455" s="17">
        <v>0.26951146038047002</v>
      </c>
      <c r="AY455" s="17">
        <v>0.15302246344107201</v>
      </c>
      <c r="AZ455" s="17">
        <v>0.12385021720242501</v>
      </c>
      <c r="BA455" s="17">
        <v>0.39473037108752301</v>
      </c>
      <c r="BB455" s="17"/>
      <c r="BC455" s="17">
        <v>0.31489296290270102</v>
      </c>
      <c r="BD455" s="17"/>
      <c r="BE455" s="17">
        <v>0.23919866721194499</v>
      </c>
      <c r="BF455" s="17">
        <v>0.19514558336034801</v>
      </c>
      <c r="BG455" s="17">
        <v>0.143665236850054</v>
      </c>
      <c r="BH455" s="17">
        <v>0.35549766459596299</v>
      </c>
      <c r="BI455" s="17"/>
      <c r="BJ455" s="17">
        <v>0.216824896844732</v>
      </c>
      <c r="BK455" s="17"/>
      <c r="BL455" s="17">
        <v>0.215104920500018</v>
      </c>
      <c r="BM455" s="17"/>
      <c r="BN455" s="17">
        <v>0.202844489325292</v>
      </c>
      <c r="BO455" s="17"/>
      <c r="BP455" s="17">
        <v>0.227465602443156</v>
      </c>
      <c r="BQ455" s="17">
        <v>0.208792993888365</v>
      </c>
    </row>
    <row r="456" spans="2:69" x14ac:dyDescent="0.35">
      <c r="B456" t="s">
        <v>138</v>
      </c>
      <c r="C456" s="17">
        <v>0.10257973590513</v>
      </c>
      <c r="D456" s="17">
        <v>7.0478186089961994E-2</v>
      </c>
      <c r="E456" s="17">
        <v>0.129905587605219</v>
      </c>
      <c r="F456" s="17"/>
      <c r="G456" s="17">
        <v>6.3929789715672106E-2</v>
      </c>
      <c r="H456" s="17">
        <v>8.1388749687797607E-2</v>
      </c>
      <c r="I456" s="17">
        <v>4.3614431158185002E-2</v>
      </c>
      <c r="J456" s="17">
        <v>9.0398634778379797E-2</v>
      </c>
      <c r="K456" s="17">
        <v>0.27953615648323199</v>
      </c>
      <c r="L456" s="17"/>
      <c r="M456" s="17">
        <v>0</v>
      </c>
      <c r="N456" s="17">
        <v>0.10377749267728199</v>
      </c>
      <c r="O456" s="17">
        <v>0.104792490980991</v>
      </c>
      <c r="P456" s="17">
        <v>0.141615443444331</v>
      </c>
      <c r="Q456" s="17">
        <v>9.4292989294885499E-2</v>
      </c>
      <c r="R456" s="17"/>
      <c r="S456" s="17">
        <v>2.2945845602522E-2</v>
      </c>
      <c r="T456" s="17">
        <v>0.15027676305172499</v>
      </c>
      <c r="U456" s="17">
        <v>0.30562924018801402</v>
      </c>
      <c r="V456" s="17">
        <v>0</v>
      </c>
      <c r="W456" s="17"/>
      <c r="X456" s="17">
        <v>5.9788787215489199E-2</v>
      </c>
      <c r="Y456" s="17">
        <v>9.7335498197897899E-2</v>
      </c>
      <c r="Z456" s="17">
        <v>0.43627336577627701</v>
      </c>
      <c r="AA456" s="17"/>
      <c r="AB456" s="17">
        <v>7.2995153031022206E-2</v>
      </c>
      <c r="AC456" s="17">
        <v>0.16888853623813599</v>
      </c>
      <c r="AD456" s="17"/>
      <c r="AE456" s="17">
        <v>7.2467456511427594E-2</v>
      </c>
      <c r="AF456" s="17">
        <v>0.107577254610983</v>
      </c>
      <c r="AG456" s="17"/>
      <c r="AH456" s="17">
        <v>6.4395417827191895E-2</v>
      </c>
      <c r="AI456" s="17">
        <v>0.17171487870132501</v>
      </c>
      <c r="AJ456" s="17"/>
      <c r="AK456" s="17">
        <v>0.32599451675625402</v>
      </c>
      <c r="AL456" s="17">
        <v>5.7467599950485102E-2</v>
      </c>
      <c r="AM456" s="17">
        <v>0.12015510973780499</v>
      </c>
      <c r="AN456" s="17">
        <v>4.5444852445990003E-2</v>
      </c>
      <c r="AO456" s="17">
        <v>4.8372443473815502E-2</v>
      </c>
      <c r="AP456" s="17"/>
      <c r="AQ456" s="17">
        <v>0.10248628383997301</v>
      </c>
      <c r="AR456" s="17">
        <v>0.10260466347753</v>
      </c>
      <c r="AS456" s="17"/>
      <c r="AT456" s="17">
        <v>9.72228209744187E-2</v>
      </c>
      <c r="AU456" s="17">
        <v>0.103624822869536</v>
      </c>
      <c r="AV456" s="17"/>
      <c r="AW456" s="17">
        <v>0</v>
      </c>
      <c r="AX456" s="17">
        <v>7.0289910995255805E-2</v>
      </c>
      <c r="AY456" s="17">
        <v>8.6990683788260206E-2</v>
      </c>
      <c r="AZ456" s="17">
        <v>0.215293015654865</v>
      </c>
      <c r="BA456" s="17">
        <v>7.0594830554936094E-2</v>
      </c>
      <c r="BB456" s="17"/>
      <c r="BC456" s="17">
        <v>0.106393038130948</v>
      </c>
      <c r="BD456" s="17"/>
      <c r="BE456" s="17">
        <v>7.4555989696721198E-2</v>
      </c>
      <c r="BF456" s="17">
        <v>0.12555776261231</v>
      </c>
      <c r="BG456" s="17">
        <v>0.192060505569735</v>
      </c>
      <c r="BH456" s="17">
        <v>4.1154405662292601E-2</v>
      </c>
      <c r="BI456" s="17"/>
      <c r="BJ456" s="17">
        <v>9.8333664843319998E-2</v>
      </c>
      <c r="BK456" s="17"/>
      <c r="BL456" s="17">
        <v>8.4140565990649993E-2</v>
      </c>
      <c r="BM456" s="17"/>
      <c r="BN456" s="17">
        <v>0.115110911563454</v>
      </c>
      <c r="BO456" s="17"/>
      <c r="BP456" s="17">
        <v>0.122850901084732</v>
      </c>
      <c r="BQ456" s="17">
        <v>1.7201565110389401E-2</v>
      </c>
    </row>
    <row r="457" spans="2:69" x14ac:dyDescent="0.35">
      <c r="B457" t="s">
        <v>139</v>
      </c>
      <c r="C457" s="17">
        <v>9.0995267371113506E-2</v>
      </c>
      <c r="D457" s="17">
        <v>9.3697428882495701E-2</v>
      </c>
      <c r="E457" s="17">
        <v>8.94349331745138E-2</v>
      </c>
      <c r="F457" s="17"/>
      <c r="G457" s="17">
        <v>6.3929789715672106E-2</v>
      </c>
      <c r="H457" s="17">
        <v>6.9718094745225001E-2</v>
      </c>
      <c r="I457" s="17">
        <v>0.120721434722196</v>
      </c>
      <c r="J457" s="17">
        <v>0.119587676669185</v>
      </c>
      <c r="K457" s="17">
        <v>8.9979771013096496E-2</v>
      </c>
      <c r="L457" s="17"/>
      <c r="M457" s="17">
        <v>6.4967185453167695E-2</v>
      </c>
      <c r="N457" s="17">
        <v>0.103115913282174</v>
      </c>
      <c r="O457" s="17">
        <v>8.8512354711722502E-2</v>
      </c>
      <c r="P457" s="17">
        <v>8.0361128211390701E-2</v>
      </c>
      <c r="Q457" s="17">
        <v>8.2143837442007706E-2</v>
      </c>
      <c r="R457" s="17"/>
      <c r="S457" s="17">
        <v>0.16249429725187001</v>
      </c>
      <c r="T457" s="17">
        <v>5.9557090110040303E-2</v>
      </c>
      <c r="U457" s="17">
        <v>6.9646469311280504E-2</v>
      </c>
      <c r="V457" s="17">
        <v>6.6552875363269995E-2</v>
      </c>
      <c r="W457" s="17"/>
      <c r="X457" s="17">
        <v>9.7472145082609804E-2</v>
      </c>
      <c r="Y457" s="17">
        <v>3.98915863469326E-2</v>
      </c>
      <c r="Z457" s="17">
        <v>0.111924530028906</v>
      </c>
      <c r="AA457" s="17"/>
      <c r="AB457" s="17">
        <v>9.5941263946707905E-2</v>
      </c>
      <c r="AC457" s="17">
        <v>7.9909659006296804E-2</v>
      </c>
      <c r="AD457" s="17"/>
      <c r="AE457" s="17">
        <v>0.111379573814615</v>
      </c>
      <c r="AF457" s="17">
        <v>8.7612230456992096E-2</v>
      </c>
      <c r="AG457" s="17"/>
      <c r="AH457" s="17">
        <v>9.4253655070662301E-2</v>
      </c>
      <c r="AI457" s="17">
        <v>0.101608262168968</v>
      </c>
      <c r="AJ457" s="17"/>
      <c r="AK457" s="17">
        <v>8.3384993336168806E-2</v>
      </c>
      <c r="AL457" s="17">
        <v>0.14781848645468901</v>
      </c>
      <c r="AM457" s="17">
        <v>5.5161201190377498E-2</v>
      </c>
      <c r="AN457" s="17">
        <v>0.106216706329787</v>
      </c>
      <c r="AO457" s="17">
        <v>4.8372443473815502E-2</v>
      </c>
      <c r="AP457" s="17"/>
      <c r="AQ457" s="17">
        <v>4.8909856408174003E-2</v>
      </c>
      <c r="AR457" s="17">
        <v>0.102221205791782</v>
      </c>
      <c r="AS457" s="17"/>
      <c r="AT457" s="17">
        <v>4.6063378808292699E-2</v>
      </c>
      <c r="AU457" s="17">
        <v>0.10455347810042701</v>
      </c>
      <c r="AV457" s="17"/>
      <c r="AW457" s="17">
        <v>0.116508227084587</v>
      </c>
      <c r="AX457" s="17">
        <v>6.3640367889095106E-2</v>
      </c>
      <c r="AY457" s="17">
        <v>0.116944900356328</v>
      </c>
      <c r="AZ457" s="17">
        <v>0.100498317962133</v>
      </c>
      <c r="BA457" s="17">
        <v>0.106907112854204</v>
      </c>
      <c r="BB457" s="17"/>
      <c r="BC457" s="17">
        <v>5.9671302312121401E-2</v>
      </c>
      <c r="BD457" s="17"/>
      <c r="BE457" s="17">
        <v>0.103300141424012</v>
      </c>
      <c r="BF457" s="17">
        <v>6.7003810077626097E-2</v>
      </c>
      <c r="BG457" s="17">
        <v>7.7478501234250596E-2</v>
      </c>
      <c r="BH457" s="17">
        <v>7.3650260364266404E-2</v>
      </c>
      <c r="BI457" s="17"/>
      <c r="BJ457" s="17">
        <v>8.7622416602978898E-2</v>
      </c>
      <c r="BK457" s="17"/>
      <c r="BL457" s="17">
        <v>7.0261307070262305E-2</v>
      </c>
      <c r="BM457" s="17"/>
      <c r="BN457" s="17">
        <v>7.2070667592368201E-2</v>
      </c>
      <c r="BO457" s="17"/>
      <c r="BP457" s="17">
        <v>0.101298301294427</v>
      </c>
      <c r="BQ457" s="17">
        <v>5.10377428000095E-2</v>
      </c>
    </row>
    <row r="458" spans="2:69" x14ac:dyDescent="0.35">
      <c r="B458" t="s">
        <v>140</v>
      </c>
      <c r="C458" s="17">
        <v>0.30205466976944401</v>
      </c>
      <c r="D458" s="17">
        <v>0.41284002245350299</v>
      </c>
      <c r="E458" s="17">
        <v>0.20519670714933</v>
      </c>
      <c r="F458" s="17"/>
      <c r="G458" s="17">
        <v>0.327545300692068</v>
      </c>
      <c r="H458" s="17">
        <v>0.43214671748769001</v>
      </c>
      <c r="I458" s="17">
        <v>0.27452738736946303</v>
      </c>
      <c r="J458" s="17">
        <v>0.195581711409957</v>
      </c>
      <c r="K458" s="17">
        <v>0.22691204981388199</v>
      </c>
      <c r="L458" s="17"/>
      <c r="M458" s="17">
        <v>0.19291646387637901</v>
      </c>
      <c r="N458" s="17">
        <v>0.33158838098912602</v>
      </c>
      <c r="O458" s="17">
        <v>0.21884615248424999</v>
      </c>
      <c r="P458" s="17">
        <v>0.31406314863850598</v>
      </c>
      <c r="Q458" s="17">
        <v>0.38736131011543201</v>
      </c>
      <c r="R458" s="17"/>
      <c r="S458" s="17">
        <v>0.31740369907365501</v>
      </c>
      <c r="T458" s="17">
        <v>0.195251120799042</v>
      </c>
      <c r="U458" s="17">
        <v>0.28092968005719299</v>
      </c>
      <c r="V458" s="17">
        <v>0.41320705882062297</v>
      </c>
      <c r="W458" s="17"/>
      <c r="X458" s="17">
        <v>0.322887223879263</v>
      </c>
      <c r="Y458" s="17">
        <v>0.31166231217991702</v>
      </c>
      <c r="Z458" s="17">
        <v>0.129887019021728</v>
      </c>
      <c r="AA458" s="17"/>
      <c r="AB458" s="17">
        <v>0.28739485016869498</v>
      </c>
      <c r="AC458" s="17">
        <v>0.33491215689239501</v>
      </c>
      <c r="AD458" s="17"/>
      <c r="AE458" s="17">
        <v>0.39179797198814198</v>
      </c>
      <c r="AF458" s="17">
        <v>0.28716061855202701</v>
      </c>
      <c r="AG458" s="17"/>
      <c r="AH458" s="17">
        <v>0.33110354985810497</v>
      </c>
      <c r="AI458" s="17">
        <v>0.18965724520247301</v>
      </c>
      <c r="AJ458" s="17"/>
      <c r="AK458" s="17">
        <v>0.118342511195732</v>
      </c>
      <c r="AL458" s="17">
        <v>0.27312291959253698</v>
      </c>
      <c r="AM458" s="17">
        <v>0.31644199250798799</v>
      </c>
      <c r="AN458" s="17">
        <v>0.34111369430872401</v>
      </c>
      <c r="AO458" s="17">
        <v>0.438126102822674</v>
      </c>
      <c r="AP458" s="17"/>
      <c r="AQ458" s="17">
        <v>0.32369929918110202</v>
      </c>
      <c r="AR458" s="17">
        <v>0.29628114228440999</v>
      </c>
      <c r="AS458" s="17"/>
      <c r="AT458" s="17">
        <v>0.29519489998868098</v>
      </c>
      <c r="AU458" s="17">
        <v>0.30604023053587598</v>
      </c>
      <c r="AV458" s="17"/>
      <c r="AW458" s="17">
        <v>0.27298973771700702</v>
      </c>
      <c r="AX458" s="17">
        <v>0.275892829067099</v>
      </c>
      <c r="AY458" s="17">
        <v>0.35322524956402201</v>
      </c>
      <c r="AZ458" s="17">
        <v>0.25735398559880701</v>
      </c>
      <c r="BA458" s="17">
        <v>0.39662245352456099</v>
      </c>
      <c r="BB458" s="17"/>
      <c r="BC458" s="17">
        <v>0.456119366222899</v>
      </c>
      <c r="BD458" s="17"/>
      <c r="BE458" s="17">
        <v>0.25021247431701799</v>
      </c>
      <c r="BF458" s="17">
        <v>0.33909356368697402</v>
      </c>
      <c r="BG458" s="17">
        <v>0.16270961388942801</v>
      </c>
      <c r="BH458" s="17">
        <v>0.49096384656120001</v>
      </c>
      <c r="BI458" s="17"/>
      <c r="BJ458" s="17">
        <v>0.29805258805837598</v>
      </c>
      <c r="BK458" s="17"/>
      <c r="BL458" s="17">
        <v>0.34521906294946297</v>
      </c>
      <c r="BM458" s="17"/>
      <c r="BN458" s="17">
        <v>0.33986204762446898</v>
      </c>
      <c r="BO458" s="17"/>
      <c r="BP458" s="17">
        <v>0.28358604117338998</v>
      </c>
      <c r="BQ458" s="17">
        <v>0.41482239690524098</v>
      </c>
    </row>
    <row r="459" spans="2:69" x14ac:dyDescent="0.35">
      <c r="B459" t="s">
        <v>141</v>
      </c>
      <c r="C459" s="17">
        <v>0.28066083421208998</v>
      </c>
      <c r="D459" s="17">
        <v>0.21539369880557999</v>
      </c>
      <c r="E459" s="17">
        <v>0.33675368706995301</v>
      </c>
      <c r="F459" s="17"/>
      <c r="G459" s="17">
        <v>0.266224041583844</v>
      </c>
      <c r="H459" s="17">
        <v>0.28921403953980901</v>
      </c>
      <c r="I459" s="17">
        <v>0.28880944903615002</v>
      </c>
      <c r="J459" s="17">
        <v>0.36387562675895202</v>
      </c>
      <c r="K459" s="17">
        <v>0.19141382870014301</v>
      </c>
      <c r="L459" s="17"/>
      <c r="M459" s="17">
        <v>0.55450948758128704</v>
      </c>
      <c r="N459" s="17">
        <v>0.26442089633733201</v>
      </c>
      <c r="O459" s="17">
        <v>0.30805839209650998</v>
      </c>
      <c r="P459" s="17">
        <v>0.182947709100093</v>
      </c>
      <c r="Q459" s="17">
        <v>0.278279973303803</v>
      </c>
      <c r="R459" s="17"/>
      <c r="S459" s="17">
        <v>0.27623731094315201</v>
      </c>
      <c r="T459" s="17">
        <v>0.34468991466846299</v>
      </c>
      <c r="U459" s="17">
        <v>0.202160270022813</v>
      </c>
      <c r="V459" s="17">
        <v>0.28913478063154002</v>
      </c>
      <c r="W459" s="17"/>
      <c r="X459" s="17">
        <v>0.27617769793896102</v>
      </c>
      <c r="Y459" s="17">
        <v>0.32468785074884998</v>
      </c>
      <c r="Z459" s="17">
        <v>0.25426136894270601</v>
      </c>
      <c r="AA459" s="17"/>
      <c r="AB459" s="17">
        <v>0.30210198575210301</v>
      </c>
      <c r="AC459" s="17">
        <v>0.232604147307751</v>
      </c>
      <c r="AD459" s="17"/>
      <c r="AE459" s="17">
        <v>0.15597894548920799</v>
      </c>
      <c r="AF459" s="17">
        <v>0.30135339165774</v>
      </c>
      <c r="AG459" s="17"/>
      <c r="AH459" s="17">
        <v>0.29184557595187499</v>
      </c>
      <c r="AI459" s="17">
        <v>0.30984029099846</v>
      </c>
      <c r="AJ459" s="17"/>
      <c r="AK459" s="17">
        <v>0.34858843039799198</v>
      </c>
      <c r="AL459" s="17">
        <v>0.27144789638912797</v>
      </c>
      <c r="AM459" s="17">
        <v>0.316607243564902</v>
      </c>
      <c r="AN459" s="17">
        <v>0.20778386844260599</v>
      </c>
      <c r="AO459" s="17">
        <v>0.24313458667288201</v>
      </c>
      <c r="AP459" s="17"/>
      <c r="AQ459" s="17">
        <v>0.29409402736104501</v>
      </c>
      <c r="AR459" s="17">
        <v>0.27707764004497298</v>
      </c>
      <c r="AS459" s="17"/>
      <c r="AT459" s="17">
        <v>0.28463873648883398</v>
      </c>
      <c r="AU459" s="17">
        <v>0.28682383392899702</v>
      </c>
      <c r="AV459" s="17"/>
      <c r="AW459" s="17">
        <v>0.43850870905255002</v>
      </c>
      <c r="AX459" s="17">
        <v>0.32066543166807998</v>
      </c>
      <c r="AY459" s="17">
        <v>0.28981670285031702</v>
      </c>
      <c r="AZ459" s="17">
        <v>0.30300446358177002</v>
      </c>
      <c r="BA459" s="17">
        <v>3.1145231978776399E-2</v>
      </c>
      <c r="BB459" s="17"/>
      <c r="BC459" s="17">
        <v>6.2923330431330901E-2</v>
      </c>
      <c r="BD459" s="17"/>
      <c r="BE459" s="17">
        <v>0.33273272735030401</v>
      </c>
      <c r="BF459" s="17">
        <v>0.27319928026274198</v>
      </c>
      <c r="BG459" s="17">
        <v>0.42408614245653298</v>
      </c>
      <c r="BH459" s="17">
        <v>3.87338228162784E-2</v>
      </c>
      <c r="BI459" s="17"/>
      <c r="BJ459" s="17">
        <v>0.29916643365059298</v>
      </c>
      <c r="BK459" s="17"/>
      <c r="BL459" s="17">
        <v>0.285274143489607</v>
      </c>
      <c r="BM459" s="17"/>
      <c r="BN459" s="17">
        <v>0.27011188389441598</v>
      </c>
      <c r="BO459" s="17"/>
      <c r="BP459" s="17">
        <v>0.26479915400429599</v>
      </c>
      <c r="BQ459" s="17">
        <v>0.30814530129599499</v>
      </c>
    </row>
    <row r="460" spans="2:69" x14ac:dyDescent="0.35"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</row>
    <row r="461" spans="2:69" x14ac:dyDescent="0.35">
      <c r="B461" s="6" t="s">
        <v>193</v>
      </c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</row>
    <row r="462" spans="2:69" x14ac:dyDescent="0.35">
      <c r="B462" s="24" t="s">
        <v>143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</row>
    <row r="463" spans="2:69" x14ac:dyDescent="0.35">
      <c r="B463" t="s">
        <v>137</v>
      </c>
      <c r="C463" s="17">
        <v>0.23883772232464801</v>
      </c>
      <c r="D463" s="17">
        <v>0.24963764252585399</v>
      </c>
      <c r="E463" s="17">
        <v>0.22424853081670301</v>
      </c>
      <c r="F463" s="17"/>
      <c r="G463" s="17">
        <v>0.25107687323655098</v>
      </c>
      <c r="H463" s="17">
        <v>0.28198332395398101</v>
      </c>
      <c r="I463" s="17">
        <v>0.23740686959790899</v>
      </c>
      <c r="J463" s="17">
        <v>0.184445080306821</v>
      </c>
      <c r="K463" s="17">
        <v>0.21800845409314701</v>
      </c>
      <c r="L463" s="17"/>
      <c r="M463" s="17">
        <v>0.342843327162486</v>
      </c>
      <c r="N463" s="17">
        <v>0.196918214199718</v>
      </c>
      <c r="O463" s="17">
        <v>0.22634902828623099</v>
      </c>
      <c r="P463" s="17">
        <v>0.30487125485588901</v>
      </c>
      <c r="Q463" s="17">
        <v>0.26471812833775099</v>
      </c>
      <c r="R463" s="17"/>
      <c r="S463" s="17">
        <v>0.19369425851229899</v>
      </c>
      <c r="T463" s="17">
        <v>0.22924815827846801</v>
      </c>
      <c r="U463" s="17">
        <v>0.247718927818181</v>
      </c>
      <c r="V463" s="17">
        <v>0.230389399132857</v>
      </c>
      <c r="W463" s="17"/>
      <c r="X463" s="17">
        <v>0.23137032150251699</v>
      </c>
      <c r="Y463" s="17">
        <v>0.33420373926444702</v>
      </c>
      <c r="Z463" s="17">
        <v>0.164538073609969</v>
      </c>
      <c r="AA463" s="17"/>
      <c r="AB463" s="17">
        <v>0.221171133307487</v>
      </c>
      <c r="AC463" s="17">
        <v>0.27843437064276499</v>
      </c>
      <c r="AD463" s="17"/>
      <c r="AE463" s="17">
        <v>0.36828098067058201</v>
      </c>
      <c r="AF463" s="17">
        <v>0.217354954564941</v>
      </c>
      <c r="AG463" s="17"/>
      <c r="AH463" s="17">
        <v>0.224515693782707</v>
      </c>
      <c r="AI463" s="17">
        <v>0.324633187120137</v>
      </c>
      <c r="AJ463" s="17"/>
      <c r="AK463" s="17">
        <v>0.12438634711034199</v>
      </c>
      <c r="AL463" s="17">
        <v>0.34929656849461099</v>
      </c>
      <c r="AM463" s="17">
        <v>0.20313824008682099</v>
      </c>
      <c r="AN463" s="17">
        <v>0.22173751736639599</v>
      </c>
      <c r="AO463" s="17">
        <v>0.22128448928562799</v>
      </c>
      <c r="AP463" s="17"/>
      <c r="AQ463" s="17">
        <v>0.30099761184419999</v>
      </c>
      <c r="AR463" s="17">
        <v>0.22225708128976501</v>
      </c>
      <c r="AS463" s="17"/>
      <c r="AT463" s="17">
        <v>0.24679072079144401</v>
      </c>
      <c r="AU463" s="17">
        <v>0.23373410001883499</v>
      </c>
      <c r="AV463" s="17"/>
      <c r="AW463" s="17">
        <v>0.17165478457651701</v>
      </c>
      <c r="AX463" s="17">
        <v>0.18253200257465099</v>
      </c>
      <c r="AY463" s="17">
        <v>0.15947448221498001</v>
      </c>
      <c r="AZ463" s="17">
        <v>0.188144678068979</v>
      </c>
      <c r="BA463" s="17">
        <v>0.61945837424958095</v>
      </c>
      <c r="BB463" s="17"/>
      <c r="BC463" s="17">
        <v>0.49513712279934602</v>
      </c>
      <c r="BD463" s="17"/>
      <c r="BE463" s="17">
        <v>0.179754034327303</v>
      </c>
      <c r="BF463" s="17">
        <v>0.12814887055775401</v>
      </c>
      <c r="BG463" s="17">
        <v>0.11303337084857</v>
      </c>
      <c r="BH463" s="17">
        <v>0.53907577432731602</v>
      </c>
      <c r="BI463" s="17"/>
      <c r="BJ463" s="17">
        <v>0.23016121750816099</v>
      </c>
      <c r="BK463" s="17"/>
      <c r="BL463" s="17">
        <v>0.237523870875574</v>
      </c>
      <c r="BM463" s="17"/>
      <c r="BN463" s="17">
        <v>0.25373492753972199</v>
      </c>
      <c r="BO463" s="17"/>
      <c r="BP463" s="17">
        <v>0.25922175803008402</v>
      </c>
      <c r="BQ463" s="17">
        <v>0.164985103502996</v>
      </c>
    </row>
    <row r="464" spans="2:69" x14ac:dyDescent="0.35">
      <c r="B464" t="s">
        <v>138</v>
      </c>
      <c r="C464" s="17">
        <v>0.26135325331095799</v>
      </c>
      <c r="D464" s="17">
        <v>0.29307951407251798</v>
      </c>
      <c r="E464" s="17">
        <v>0.237040443318564</v>
      </c>
      <c r="F464" s="17"/>
      <c r="G464" s="17">
        <v>0.20653396490199499</v>
      </c>
      <c r="H464" s="17">
        <v>0.26997588814731799</v>
      </c>
      <c r="I464" s="17">
        <v>0.20114041017819601</v>
      </c>
      <c r="J464" s="17">
        <v>0.27518021525088399</v>
      </c>
      <c r="K464" s="17">
        <v>0.392992181390173</v>
      </c>
      <c r="L464" s="17"/>
      <c r="M464" s="17">
        <v>0.100363533185506</v>
      </c>
      <c r="N464" s="17">
        <v>0.29345895251882198</v>
      </c>
      <c r="O464" s="17">
        <v>0.25778684005323299</v>
      </c>
      <c r="P464" s="17">
        <v>0.27517816356629898</v>
      </c>
      <c r="Q464" s="17">
        <v>0.22380249704892999</v>
      </c>
      <c r="R464" s="17"/>
      <c r="S464" s="17">
        <v>0.24592593003669</v>
      </c>
      <c r="T464" s="17">
        <v>0.24193749063238301</v>
      </c>
      <c r="U464" s="17">
        <v>0.37646862615501098</v>
      </c>
      <c r="V464" s="17">
        <v>0.21007021162946701</v>
      </c>
      <c r="W464" s="17"/>
      <c r="X464" s="17">
        <v>0.27433342029702801</v>
      </c>
      <c r="Y464" s="17">
        <v>9.31466419163723E-2</v>
      </c>
      <c r="Z464" s="17">
        <v>0.39385899440072403</v>
      </c>
      <c r="AA464" s="17"/>
      <c r="AB464" s="17">
        <v>0.21841034271765</v>
      </c>
      <c r="AC464" s="17">
        <v>0.35760246853115402</v>
      </c>
      <c r="AD464" s="17"/>
      <c r="AE464" s="17">
        <v>0.31023273036772597</v>
      </c>
      <c r="AF464" s="17">
        <v>0.25324107761911702</v>
      </c>
      <c r="AG464" s="17"/>
      <c r="AH464" s="17">
        <v>0.245156374683831</v>
      </c>
      <c r="AI464" s="17">
        <v>0.25017968670394403</v>
      </c>
      <c r="AJ464" s="17"/>
      <c r="AK464" s="17">
        <v>0.36259255785867101</v>
      </c>
      <c r="AL464" s="17">
        <v>0.20511612250244701</v>
      </c>
      <c r="AM464" s="17">
        <v>0.259363579459016</v>
      </c>
      <c r="AN464" s="17">
        <v>0.27133534261918002</v>
      </c>
      <c r="AO464" s="17">
        <v>0.30644651490442798</v>
      </c>
      <c r="AP464" s="17"/>
      <c r="AQ464" s="17">
        <v>0.22714390965484399</v>
      </c>
      <c r="AR464" s="17">
        <v>0.27047831533383299</v>
      </c>
      <c r="AS464" s="17"/>
      <c r="AT464" s="17">
        <v>0.262327356710509</v>
      </c>
      <c r="AU464" s="17">
        <v>0.26377070136960701</v>
      </c>
      <c r="AV464" s="17"/>
      <c r="AW464" s="17">
        <v>0.23032187712632299</v>
      </c>
      <c r="AX464" s="17">
        <v>0.26140457927580202</v>
      </c>
      <c r="AY464" s="17">
        <v>0.24393055231227601</v>
      </c>
      <c r="AZ464" s="17">
        <v>0.27339673451832602</v>
      </c>
      <c r="BA464" s="17">
        <v>0.22520062383268299</v>
      </c>
      <c r="BB464" s="17"/>
      <c r="BC464" s="17">
        <v>0.36302784266388999</v>
      </c>
      <c r="BD464" s="17"/>
      <c r="BE464" s="17">
        <v>0.225304109673055</v>
      </c>
      <c r="BF464" s="17">
        <v>0.224462541699082</v>
      </c>
      <c r="BG464" s="17">
        <v>0.21965786552584499</v>
      </c>
      <c r="BH464" s="17">
        <v>0.34940652465966199</v>
      </c>
      <c r="BI464" s="17"/>
      <c r="BJ464" s="17">
        <v>0.24136242275963299</v>
      </c>
      <c r="BK464" s="17"/>
      <c r="BL464" s="17">
        <v>0.23897088357339499</v>
      </c>
      <c r="BM464" s="17"/>
      <c r="BN464" s="17">
        <v>0.31395404859758802</v>
      </c>
      <c r="BO464" s="17"/>
      <c r="BP464" s="17">
        <v>0.26075690832510101</v>
      </c>
      <c r="BQ464" s="17">
        <v>0.27004590130963801</v>
      </c>
    </row>
    <row r="465" spans="2:69" x14ac:dyDescent="0.35">
      <c r="B465" t="s">
        <v>139</v>
      </c>
      <c r="C465" s="17">
        <v>0.13227804633843601</v>
      </c>
      <c r="D465" s="17">
        <v>0.14980166279944199</v>
      </c>
      <c r="E465" s="17">
        <v>0.11875947657278001</v>
      </c>
      <c r="F465" s="17"/>
      <c r="G465" s="17">
        <v>0.16957665271557301</v>
      </c>
      <c r="H465" s="17">
        <v>8.3640646659420795E-2</v>
      </c>
      <c r="I465" s="17">
        <v>0.14243192466066701</v>
      </c>
      <c r="J465" s="17">
        <v>9.5413168633069395E-2</v>
      </c>
      <c r="K465" s="17">
        <v>0.17410928192269301</v>
      </c>
      <c r="L465" s="17"/>
      <c r="M465" s="17">
        <v>7.1077438265192999E-2</v>
      </c>
      <c r="N465" s="17">
        <v>0.15815668209644901</v>
      </c>
      <c r="O465" s="17">
        <v>0.116936847498031</v>
      </c>
      <c r="P465" s="17">
        <v>0.147898318406055</v>
      </c>
      <c r="Q465" s="17">
        <v>8.7791313032882207E-2</v>
      </c>
      <c r="R465" s="17"/>
      <c r="S465" s="17">
        <v>0.166205042663917</v>
      </c>
      <c r="T465" s="17">
        <v>0.12826282765111199</v>
      </c>
      <c r="U465" s="17">
        <v>0.124446310459943</v>
      </c>
      <c r="V465" s="17">
        <v>0.18301389329205101</v>
      </c>
      <c r="W465" s="17"/>
      <c r="X465" s="17">
        <v>0.11942772970306099</v>
      </c>
      <c r="Y465" s="17">
        <v>0.16350072447055</v>
      </c>
      <c r="Z465" s="17">
        <v>0.18734156304660199</v>
      </c>
      <c r="AA465" s="17"/>
      <c r="AB465" s="17">
        <v>0.15270222240042899</v>
      </c>
      <c r="AC465" s="17">
        <v>8.65007366422373E-2</v>
      </c>
      <c r="AD465" s="17"/>
      <c r="AE465" s="17">
        <v>0.117314585356356</v>
      </c>
      <c r="AF465" s="17">
        <v>0.13476142447080899</v>
      </c>
      <c r="AG465" s="17"/>
      <c r="AH465" s="17">
        <v>0.13974459338327699</v>
      </c>
      <c r="AI465" s="17">
        <v>9.3839307335991995E-2</v>
      </c>
      <c r="AJ465" s="17"/>
      <c r="AK465" s="17">
        <v>9.6712603674209696E-2</v>
      </c>
      <c r="AL465" s="17">
        <v>0.111754352156597</v>
      </c>
      <c r="AM465" s="17">
        <v>0.14028898058718001</v>
      </c>
      <c r="AN465" s="17">
        <v>0.15524185132597301</v>
      </c>
      <c r="AO465" s="17">
        <v>0.147266124581302</v>
      </c>
      <c r="AP465" s="17"/>
      <c r="AQ465" s="17">
        <v>7.7286457241554904E-2</v>
      </c>
      <c r="AR465" s="17">
        <v>0.14694660199065199</v>
      </c>
      <c r="AS465" s="17"/>
      <c r="AT465" s="17">
        <v>0.105819184964812</v>
      </c>
      <c r="AU465" s="17">
        <v>0.138087110590702</v>
      </c>
      <c r="AV465" s="17"/>
      <c r="AW465" s="17">
        <v>0.15951462924460899</v>
      </c>
      <c r="AX465" s="17">
        <v>0.14247062575921399</v>
      </c>
      <c r="AY465" s="17">
        <v>0.16595099221164999</v>
      </c>
      <c r="AZ465" s="17">
        <v>0.139128836206354</v>
      </c>
      <c r="BA465" s="17">
        <v>6.2987098188117804E-2</v>
      </c>
      <c r="BB465" s="17"/>
      <c r="BC465" s="17">
        <v>7.8911704105433203E-2</v>
      </c>
      <c r="BD465" s="17"/>
      <c r="BE465" s="17">
        <v>0.16159271026403199</v>
      </c>
      <c r="BF465" s="17">
        <v>0.21221150108553199</v>
      </c>
      <c r="BG465" s="17">
        <v>0.10216234937523801</v>
      </c>
      <c r="BH465" s="17">
        <v>5.9965024725861002E-2</v>
      </c>
      <c r="BI465" s="17"/>
      <c r="BJ465" s="17">
        <v>0.14771541409598901</v>
      </c>
      <c r="BK465" s="17"/>
      <c r="BL465" s="17">
        <v>0.143834982835231</v>
      </c>
      <c r="BM465" s="17"/>
      <c r="BN465" s="17">
        <v>0.123478554613954</v>
      </c>
      <c r="BO465" s="17"/>
      <c r="BP465" s="17">
        <v>0.14058875072333299</v>
      </c>
      <c r="BQ465" s="17">
        <v>0.105254820679654</v>
      </c>
    </row>
    <row r="466" spans="2:69" x14ac:dyDescent="0.35">
      <c r="B466" t="s">
        <v>140</v>
      </c>
      <c r="C466" s="17">
        <v>5.6623886134144298E-2</v>
      </c>
      <c r="D466" s="17">
        <v>6.9408105149344507E-2</v>
      </c>
      <c r="E466" s="17">
        <v>4.6465388427433398E-2</v>
      </c>
      <c r="F466" s="17"/>
      <c r="G466" s="17">
        <v>8.7851887163272899E-2</v>
      </c>
      <c r="H466" s="17">
        <v>2.6313288904683398E-2</v>
      </c>
      <c r="I466" s="17">
        <v>7.9451596673041899E-2</v>
      </c>
      <c r="J466" s="17">
        <v>8.1085909050273894E-2</v>
      </c>
      <c r="K466" s="17">
        <v>0</v>
      </c>
      <c r="L466" s="17"/>
      <c r="M466" s="17">
        <v>5.6871840158018702E-2</v>
      </c>
      <c r="N466" s="17">
        <v>6.8107107610576104E-2</v>
      </c>
      <c r="O466" s="17">
        <v>1.6786647271800601E-2</v>
      </c>
      <c r="P466" s="17">
        <v>2.81915212598828E-2</v>
      </c>
      <c r="Q466" s="17">
        <v>0.122767342361145</v>
      </c>
      <c r="R466" s="17"/>
      <c r="S466" s="17">
        <v>4.96060892231718E-2</v>
      </c>
      <c r="T466" s="17">
        <v>2.3686378021731399E-2</v>
      </c>
      <c r="U466" s="17">
        <v>4.9205865544051798E-2</v>
      </c>
      <c r="V466" s="17">
        <v>6.4896983249467105E-2</v>
      </c>
      <c r="W466" s="17"/>
      <c r="X466" s="17">
        <v>6.3621009620508207E-2</v>
      </c>
      <c r="Y466" s="17">
        <v>5.8977019048669102E-2</v>
      </c>
      <c r="Z466" s="17">
        <v>0</v>
      </c>
      <c r="AA466" s="17"/>
      <c r="AB466" s="17">
        <v>7.1379345033324798E-2</v>
      </c>
      <c r="AC466" s="17">
        <v>2.3552039823817199E-2</v>
      </c>
      <c r="AD466" s="17"/>
      <c r="AE466" s="17">
        <v>6.9217891941611404E-2</v>
      </c>
      <c r="AF466" s="17">
        <v>5.4533749456626597E-2</v>
      </c>
      <c r="AG466" s="17"/>
      <c r="AH466" s="17">
        <v>6.3423175806422399E-2</v>
      </c>
      <c r="AI466" s="17">
        <v>4.6616915701731897E-2</v>
      </c>
      <c r="AJ466" s="17"/>
      <c r="AK466" s="17">
        <v>5.9422279522860298E-2</v>
      </c>
      <c r="AL466" s="17">
        <v>2.94103939530766E-2</v>
      </c>
      <c r="AM466" s="17">
        <v>6.2867084648739899E-2</v>
      </c>
      <c r="AN466" s="17">
        <v>6.8596912869267807E-2</v>
      </c>
      <c r="AO466" s="17">
        <v>8.1868284555760798E-2</v>
      </c>
      <c r="AP466" s="17"/>
      <c r="AQ466" s="17">
        <v>7.5769392006110006E-2</v>
      </c>
      <c r="AR466" s="17">
        <v>5.1516979369220603E-2</v>
      </c>
      <c r="AS466" s="17"/>
      <c r="AT466" s="17">
        <v>6.3391056666138201E-2</v>
      </c>
      <c r="AU466" s="17">
        <v>5.4943208922115697E-2</v>
      </c>
      <c r="AV466" s="17"/>
      <c r="AW466" s="17">
        <v>0</v>
      </c>
      <c r="AX466" s="17">
        <v>4.9305771572206399E-2</v>
      </c>
      <c r="AY466" s="17">
        <v>9.3066254447895999E-2</v>
      </c>
      <c r="AZ466" s="17">
        <v>0.105333164412373</v>
      </c>
      <c r="BA466" s="17">
        <v>2.19890136699184E-2</v>
      </c>
      <c r="BB466" s="17"/>
      <c r="BC466" s="17">
        <v>2.24470386533367E-2</v>
      </c>
      <c r="BD466" s="17"/>
      <c r="BE466" s="17">
        <v>5.3385462610383697E-2</v>
      </c>
      <c r="BF466" s="17">
        <v>0.13432692070369401</v>
      </c>
      <c r="BG466" s="17">
        <v>0.11183605269848899</v>
      </c>
      <c r="BH466" s="17">
        <v>1.2818853470882701E-2</v>
      </c>
      <c r="BI466" s="17"/>
      <c r="BJ466" s="17">
        <v>4.9076262724817597E-2</v>
      </c>
      <c r="BK466" s="17"/>
      <c r="BL466" s="17">
        <v>5.7049249591602597E-2</v>
      </c>
      <c r="BM466" s="17"/>
      <c r="BN466" s="17">
        <v>1.61209992875141E-2</v>
      </c>
      <c r="BO466" s="17"/>
      <c r="BP466" s="17">
        <v>4.7875414163324498E-2</v>
      </c>
      <c r="BQ466" s="17">
        <v>0.10239443256932</v>
      </c>
    </row>
    <row r="467" spans="2:69" x14ac:dyDescent="0.35">
      <c r="B467" t="s">
        <v>141</v>
      </c>
      <c r="C467" s="17">
        <v>0.31090709189181398</v>
      </c>
      <c r="D467" s="17">
        <v>0.23807307545284201</v>
      </c>
      <c r="E467" s="17">
        <v>0.37348616086451902</v>
      </c>
      <c r="F467" s="17"/>
      <c r="G467" s="17">
        <v>0.28496062198260902</v>
      </c>
      <c r="H467" s="17">
        <v>0.33808685233459701</v>
      </c>
      <c r="I467" s="17">
        <v>0.339569198890186</v>
      </c>
      <c r="J467" s="17">
        <v>0.36387562675895202</v>
      </c>
      <c r="K467" s="17">
        <v>0.21489008259398701</v>
      </c>
      <c r="L467" s="17"/>
      <c r="M467" s="17">
        <v>0.42884386122879598</v>
      </c>
      <c r="N467" s="17">
        <v>0.28335904357443498</v>
      </c>
      <c r="O467" s="17">
        <v>0.38214063689070499</v>
      </c>
      <c r="P467" s="17">
        <v>0.24386074191187501</v>
      </c>
      <c r="Q467" s="17">
        <v>0.30092071921929098</v>
      </c>
      <c r="R467" s="17"/>
      <c r="S467" s="17">
        <v>0.34456867956392201</v>
      </c>
      <c r="T467" s="17">
        <v>0.376865145416306</v>
      </c>
      <c r="U467" s="17">
        <v>0.202160270022813</v>
      </c>
      <c r="V467" s="17">
        <v>0.31162951269615802</v>
      </c>
      <c r="W467" s="17"/>
      <c r="X467" s="17">
        <v>0.31124751887688601</v>
      </c>
      <c r="Y467" s="17">
        <v>0.35017187529996202</v>
      </c>
      <c r="Z467" s="17">
        <v>0.25426136894270601</v>
      </c>
      <c r="AA467" s="17"/>
      <c r="AB467" s="17">
        <v>0.33633695654110901</v>
      </c>
      <c r="AC467" s="17">
        <v>0.253910384360026</v>
      </c>
      <c r="AD467" s="17"/>
      <c r="AE467" s="17">
        <v>0.134953811663725</v>
      </c>
      <c r="AF467" s="17">
        <v>0.34010879388850601</v>
      </c>
      <c r="AG467" s="17"/>
      <c r="AH467" s="17">
        <v>0.32716016234376299</v>
      </c>
      <c r="AI467" s="17">
        <v>0.28473090313819499</v>
      </c>
      <c r="AJ467" s="17"/>
      <c r="AK467" s="17">
        <v>0.356886211833917</v>
      </c>
      <c r="AL467" s="17">
        <v>0.30442256289326802</v>
      </c>
      <c r="AM467" s="17">
        <v>0.33434211521824397</v>
      </c>
      <c r="AN467" s="17">
        <v>0.283088375819184</v>
      </c>
      <c r="AO467" s="17">
        <v>0.24313458667288201</v>
      </c>
      <c r="AP467" s="17"/>
      <c r="AQ467" s="17">
        <v>0.318802629253291</v>
      </c>
      <c r="AR467" s="17">
        <v>0.30880102201652898</v>
      </c>
      <c r="AS467" s="17"/>
      <c r="AT467" s="17">
        <v>0.32167168086709702</v>
      </c>
      <c r="AU467" s="17">
        <v>0.30946487909874099</v>
      </c>
      <c r="AV467" s="17"/>
      <c r="AW467" s="17">
        <v>0.43850870905255002</v>
      </c>
      <c r="AX467" s="17">
        <v>0.36428702081812703</v>
      </c>
      <c r="AY467" s="17">
        <v>0.33757771881319898</v>
      </c>
      <c r="AZ467" s="17">
        <v>0.29399658679396801</v>
      </c>
      <c r="BA467" s="17">
        <v>7.0364890059699703E-2</v>
      </c>
      <c r="BB467" s="17"/>
      <c r="BC467" s="17">
        <v>4.0476291777994201E-2</v>
      </c>
      <c r="BD467" s="17"/>
      <c r="BE467" s="17">
        <v>0.37996368312522699</v>
      </c>
      <c r="BF467" s="17">
        <v>0.30085016595393799</v>
      </c>
      <c r="BG467" s="17">
        <v>0.453310361551858</v>
      </c>
      <c r="BH467" s="17">
        <v>3.87338228162784E-2</v>
      </c>
      <c r="BI467" s="17"/>
      <c r="BJ467" s="17">
        <v>0.33168468291139902</v>
      </c>
      <c r="BK467" s="17"/>
      <c r="BL467" s="17">
        <v>0.322621013124196</v>
      </c>
      <c r="BM467" s="17"/>
      <c r="BN467" s="17">
        <v>0.29271146996122299</v>
      </c>
      <c r="BO467" s="17"/>
      <c r="BP467" s="17">
        <v>0.29155716875815701</v>
      </c>
      <c r="BQ467" s="17">
        <v>0.357319741938392</v>
      </c>
    </row>
    <row r="468" spans="2:69" x14ac:dyDescent="0.35"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</row>
    <row r="469" spans="2:69" x14ac:dyDescent="0.35">
      <c r="B469" s="6" t="s">
        <v>194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</row>
    <row r="470" spans="2:69" x14ac:dyDescent="0.35">
      <c r="B470" s="24" t="s">
        <v>143</v>
      </c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</row>
    <row r="471" spans="2:69" x14ac:dyDescent="0.35">
      <c r="B471" t="s">
        <v>137</v>
      </c>
      <c r="C471" s="17">
        <v>0.25393033221691003</v>
      </c>
      <c r="D471" s="17">
        <v>0.26172341734709698</v>
      </c>
      <c r="E471" s="17">
        <v>0.24194137910330399</v>
      </c>
      <c r="F471" s="17"/>
      <c r="G471" s="17">
        <v>0.23477272371258601</v>
      </c>
      <c r="H471" s="17">
        <v>0.25926306363316798</v>
      </c>
      <c r="I471" s="17">
        <v>0.17447718299448201</v>
      </c>
      <c r="J471" s="17">
        <v>0.24169298148666199</v>
      </c>
      <c r="K471" s="17">
        <v>0.392992181390173</v>
      </c>
      <c r="L471" s="17"/>
      <c r="M471" s="17">
        <v>0.20239228194958001</v>
      </c>
      <c r="N471" s="17">
        <v>0.26237709652649499</v>
      </c>
      <c r="O471" s="17">
        <v>0.32277368313963201</v>
      </c>
      <c r="P471" s="17">
        <v>0.17034754311977801</v>
      </c>
      <c r="Q471" s="17">
        <v>0.23201269151894199</v>
      </c>
      <c r="R471" s="17"/>
      <c r="S471" s="17">
        <v>0.22687685934370999</v>
      </c>
      <c r="T471" s="17">
        <v>0.23848068133563299</v>
      </c>
      <c r="U471" s="17">
        <v>0.35742758899638699</v>
      </c>
      <c r="V471" s="17">
        <v>0.17808042809268701</v>
      </c>
      <c r="W471" s="17"/>
      <c r="X471" s="17">
        <v>0.241373379354026</v>
      </c>
      <c r="Y471" s="17">
        <v>0.21563509348354101</v>
      </c>
      <c r="Z471" s="17">
        <v>0.402447830691536</v>
      </c>
      <c r="AA471" s="17"/>
      <c r="AB471" s="17">
        <v>0.22616107576074301</v>
      </c>
      <c r="AC471" s="17">
        <v>0.31617038777502099</v>
      </c>
      <c r="AD471" s="17"/>
      <c r="AE471" s="17">
        <v>0.42854570997914998</v>
      </c>
      <c r="AF471" s="17">
        <v>0.22495067228193799</v>
      </c>
      <c r="AG471" s="17"/>
      <c r="AH471" s="17">
        <v>0.226151633457774</v>
      </c>
      <c r="AI471" s="17">
        <v>0.29857906311556198</v>
      </c>
      <c r="AJ471" s="17"/>
      <c r="AK471" s="17">
        <v>0.39095858434373498</v>
      </c>
      <c r="AL471" s="17">
        <v>0.24353074621520801</v>
      </c>
      <c r="AM471" s="17">
        <v>0.214462961875861</v>
      </c>
      <c r="AN471" s="17">
        <v>0.21145615840289</v>
      </c>
      <c r="AO471" s="17">
        <v>0.397016062198984</v>
      </c>
      <c r="AP471" s="17"/>
      <c r="AQ471" s="17">
        <v>0.21179315970801099</v>
      </c>
      <c r="AR471" s="17">
        <v>0.26517007760569899</v>
      </c>
      <c r="AS471" s="17"/>
      <c r="AT471" s="17">
        <v>0.17970915083684399</v>
      </c>
      <c r="AU471" s="17">
        <v>0.28488778053328601</v>
      </c>
      <c r="AV471" s="17"/>
      <c r="AW471" s="17">
        <v>0.23614824656943401</v>
      </c>
      <c r="AX471" s="17">
        <v>0.18820594233117499</v>
      </c>
      <c r="AY471" s="17">
        <v>0.20104866007581701</v>
      </c>
      <c r="AZ471" s="17">
        <v>0.24178158144563899</v>
      </c>
      <c r="BA471" s="17">
        <v>0.51779659407495404</v>
      </c>
      <c r="BB471" s="17"/>
      <c r="BC471" s="17">
        <v>0.53361097832426396</v>
      </c>
      <c r="BD471" s="17"/>
      <c r="BE471" s="17">
        <v>0.14150044840429499</v>
      </c>
      <c r="BF471" s="17">
        <v>0.24302154700426301</v>
      </c>
      <c r="BG471" s="17">
        <v>0.24215393317626699</v>
      </c>
      <c r="BH471" s="17">
        <v>0.50749532136195397</v>
      </c>
      <c r="BI471" s="17"/>
      <c r="BJ471" s="17">
        <v>0.23922626389432</v>
      </c>
      <c r="BK471" s="17"/>
      <c r="BL471" s="17">
        <v>0.19155960280338499</v>
      </c>
      <c r="BM471" s="17"/>
      <c r="BN471" s="17">
        <v>0.29504942305273701</v>
      </c>
      <c r="BO471" s="17"/>
      <c r="BP471" s="17">
        <v>0.292864052116806</v>
      </c>
      <c r="BQ471" s="17">
        <v>9.4982689075276794E-2</v>
      </c>
    </row>
    <row r="472" spans="2:69" x14ac:dyDescent="0.35">
      <c r="B472" t="s">
        <v>138</v>
      </c>
      <c r="C472" s="17">
        <v>0.19731147754232101</v>
      </c>
      <c r="D472" s="17">
        <v>0.211996833971345</v>
      </c>
      <c r="E472" s="17">
        <v>0.18662449981120299</v>
      </c>
      <c r="F472" s="17"/>
      <c r="G472" s="17">
        <v>0.141933222421361</v>
      </c>
      <c r="H472" s="17">
        <v>0.23082048736710001</v>
      </c>
      <c r="I472" s="17">
        <v>0.219488286840481</v>
      </c>
      <c r="J472" s="17">
        <v>0.173644949369368</v>
      </c>
      <c r="K472" s="17">
        <v>0.221933698655428</v>
      </c>
      <c r="L472" s="17"/>
      <c r="M472" s="17">
        <v>6.4967185453167695E-2</v>
      </c>
      <c r="N472" s="17">
        <v>0.182207804228989</v>
      </c>
      <c r="O472" s="17">
        <v>0.135328216629377</v>
      </c>
      <c r="P472" s="17">
        <v>0.40289803230311699</v>
      </c>
      <c r="Q472" s="17">
        <v>0.16505185919273099</v>
      </c>
      <c r="R472" s="17"/>
      <c r="S472" s="17">
        <v>0.257264361485952</v>
      </c>
      <c r="T472" s="17">
        <v>0.276625957004626</v>
      </c>
      <c r="U472" s="17">
        <v>0.179481783470406</v>
      </c>
      <c r="V472" s="17">
        <v>0.140611649503359</v>
      </c>
      <c r="W472" s="17"/>
      <c r="X472" s="17">
        <v>0.194362801548493</v>
      </c>
      <c r="Y472" s="17">
        <v>0.196903331304007</v>
      </c>
      <c r="Z472" s="17">
        <v>0.22037031090478701</v>
      </c>
      <c r="AA472" s="17"/>
      <c r="AB472" s="17">
        <v>0.19380308195188001</v>
      </c>
      <c r="AC472" s="17">
        <v>0.205174948313083</v>
      </c>
      <c r="AD472" s="17"/>
      <c r="AE472" s="17">
        <v>0.15067488557942799</v>
      </c>
      <c r="AF472" s="17">
        <v>0.20505141770641699</v>
      </c>
      <c r="AG472" s="17"/>
      <c r="AH472" s="17">
        <v>0.19296180248247599</v>
      </c>
      <c r="AI472" s="17">
        <v>0.22026638843808999</v>
      </c>
      <c r="AJ472" s="17"/>
      <c r="AK472" s="17">
        <v>6.4013547083518196E-2</v>
      </c>
      <c r="AL472" s="17">
        <v>0.21159077629940701</v>
      </c>
      <c r="AM472" s="17">
        <v>0.18642810472167801</v>
      </c>
      <c r="AN472" s="17">
        <v>0.290182901252315</v>
      </c>
      <c r="AO472" s="17">
        <v>0.14063562883855299</v>
      </c>
      <c r="AP472" s="17"/>
      <c r="AQ472" s="17">
        <v>0.25833049852618101</v>
      </c>
      <c r="AR472" s="17">
        <v>0.181035153838188</v>
      </c>
      <c r="AS472" s="17"/>
      <c r="AT472" s="17">
        <v>0.26531729733042397</v>
      </c>
      <c r="AU472" s="17">
        <v>0.169676260917931</v>
      </c>
      <c r="AV472" s="17"/>
      <c r="AW472" s="17">
        <v>0.21784318022507701</v>
      </c>
      <c r="AX472" s="17">
        <v>0.29311568751474798</v>
      </c>
      <c r="AY472" s="17">
        <v>5.4561600687293002E-2</v>
      </c>
      <c r="AZ472" s="17">
        <v>2.75249295778538E-2</v>
      </c>
      <c r="BA472" s="17">
        <v>0.31533242883703599</v>
      </c>
      <c r="BB472" s="17"/>
      <c r="BC472" s="17">
        <v>0.31858838197658401</v>
      </c>
      <c r="BD472" s="17"/>
      <c r="BE472" s="17">
        <v>0.26412489984604998</v>
      </c>
      <c r="BF472" s="17">
        <v>3.3296731493859498E-2</v>
      </c>
      <c r="BG472" s="17">
        <v>0</v>
      </c>
      <c r="BH472" s="17">
        <v>0.35914332144991101</v>
      </c>
      <c r="BI472" s="17"/>
      <c r="BJ472" s="17">
        <v>0.210594296057007</v>
      </c>
      <c r="BK472" s="17"/>
      <c r="BL472" s="17">
        <v>0.24045977883691</v>
      </c>
      <c r="BM472" s="17"/>
      <c r="BN472" s="17">
        <v>0.14823065981787401</v>
      </c>
      <c r="BO472" s="17"/>
      <c r="BP472" s="17">
        <v>0.183941213035583</v>
      </c>
      <c r="BQ472" s="17">
        <v>0.27705991899622401</v>
      </c>
    </row>
    <row r="473" spans="2:69" x14ac:dyDescent="0.35">
      <c r="B473" t="s">
        <v>139</v>
      </c>
      <c r="C473" s="17">
        <v>0.118526155358628</v>
      </c>
      <c r="D473" s="17">
        <v>0.15245759030268199</v>
      </c>
      <c r="E473" s="17">
        <v>9.1327954290392699E-2</v>
      </c>
      <c r="F473" s="17"/>
      <c r="G473" s="17">
        <v>0.16009512608635701</v>
      </c>
      <c r="H473" s="17">
        <v>0.13938811605592499</v>
      </c>
      <c r="I473" s="17">
        <v>0.13117872531003499</v>
      </c>
      <c r="J473" s="17">
        <v>7.6330534906455499E-2</v>
      </c>
      <c r="K473" s="17">
        <v>5.6728012453470499E-2</v>
      </c>
      <c r="L473" s="17"/>
      <c r="M473" s="17">
        <v>0.17813104501596499</v>
      </c>
      <c r="N473" s="17">
        <v>0.14765582739958799</v>
      </c>
      <c r="O473" s="17">
        <v>9.6890059195126305E-2</v>
      </c>
      <c r="P473" s="17">
        <v>4.5504131502205301E-2</v>
      </c>
      <c r="Q473" s="17">
        <v>0.126116350387461</v>
      </c>
      <c r="R473" s="17"/>
      <c r="S473" s="17">
        <v>0.12690609189983201</v>
      </c>
      <c r="T473" s="17">
        <v>4.5663433284087999E-2</v>
      </c>
      <c r="U473" s="17">
        <v>0.110504989129197</v>
      </c>
      <c r="V473" s="17">
        <v>0.18746478408594899</v>
      </c>
      <c r="W473" s="17"/>
      <c r="X473" s="17">
        <v>0.12570463608528201</v>
      </c>
      <c r="Y473" s="17">
        <v>0.102940190042208</v>
      </c>
      <c r="Z473" s="17">
        <v>8.5211972952123599E-2</v>
      </c>
      <c r="AA473" s="17"/>
      <c r="AB473" s="17">
        <v>0.11707142837611099</v>
      </c>
      <c r="AC473" s="17">
        <v>0.12178667795694301</v>
      </c>
      <c r="AD473" s="17"/>
      <c r="AE473" s="17">
        <v>0.13999370887050799</v>
      </c>
      <c r="AF473" s="17">
        <v>0.114963339709842</v>
      </c>
      <c r="AG473" s="17"/>
      <c r="AH473" s="17">
        <v>0.129342613854289</v>
      </c>
      <c r="AI473" s="17">
        <v>3.55649289910119E-2</v>
      </c>
      <c r="AJ473" s="17"/>
      <c r="AK473" s="17">
        <v>9.6712603674209696E-2</v>
      </c>
      <c r="AL473" s="17">
        <v>0.138516508723319</v>
      </c>
      <c r="AM473" s="17">
        <v>0.14864378970613101</v>
      </c>
      <c r="AN473" s="17">
        <v>5.7499985435120103E-2</v>
      </c>
      <c r="AO473" s="17">
        <v>8.89729942600051E-2</v>
      </c>
      <c r="AP473" s="17"/>
      <c r="AQ473" s="17">
        <v>7.7286457241554904E-2</v>
      </c>
      <c r="AR473" s="17">
        <v>0.12952650680955999</v>
      </c>
      <c r="AS473" s="17"/>
      <c r="AT473" s="17">
        <v>0.118917373995142</v>
      </c>
      <c r="AU473" s="17">
        <v>0.11532116107840901</v>
      </c>
      <c r="AV473" s="17"/>
      <c r="AW473" s="17">
        <v>5.69068250208681E-2</v>
      </c>
      <c r="AX473" s="17">
        <v>7.1442341113738594E-2</v>
      </c>
      <c r="AY473" s="17">
        <v>0.200017367783551</v>
      </c>
      <c r="AZ473" s="17">
        <v>0.231120451210828</v>
      </c>
      <c r="BA473" s="17">
        <v>5.7286428947386503E-2</v>
      </c>
      <c r="BB473" s="17"/>
      <c r="BC473" s="17">
        <v>6.7429413243633496E-2</v>
      </c>
      <c r="BD473" s="17"/>
      <c r="BE473" s="17">
        <v>0.112972878457082</v>
      </c>
      <c r="BF473" s="17">
        <v>0.198936642136677</v>
      </c>
      <c r="BG473" s="17">
        <v>0.19810376106074001</v>
      </c>
      <c r="BH473" s="17">
        <v>7.1763796249521006E-2</v>
      </c>
      <c r="BI473" s="17"/>
      <c r="BJ473" s="17">
        <v>0.10916785714865999</v>
      </c>
      <c r="BK473" s="17"/>
      <c r="BL473" s="17">
        <v>0.12155820232256601</v>
      </c>
      <c r="BM473" s="17"/>
      <c r="BN473" s="17">
        <v>0.15412474795737199</v>
      </c>
      <c r="BO473" s="17"/>
      <c r="BP473" s="17">
        <v>0.111827856848168</v>
      </c>
      <c r="BQ473" s="17">
        <v>0.14301761401760399</v>
      </c>
    </row>
    <row r="474" spans="2:69" x14ac:dyDescent="0.35">
      <c r="B474" t="s">
        <v>140</v>
      </c>
      <c r="C474" s="17">
        <v>8.3120538331699703E-2</v>
      </c>
      <c r="D474" s="17">
        <v>0.101098269636477</v>
      </c>
      <c r="E474" s="17">
        <v>6.8861154138320002E-2</v>
      </c>
      <c r="F474" s="17"/>
      <c r="G474" s="17">
        <v>0.149072769642419</v>
      </c>
      <c r="H474" s="17">
        <v>3.2441480609210101E-2</v>
      </c>
      <c r="I474" s="17">
        <v>0.117368023207388</v>
      </c>
      <c r="J474" s="17">
        <v>5.4057272700182603E-2</v>
      </c>
      <c r="K474" s="17">
        <v>4.6952507787689099E-2</v>
      </c>
      <c r="L474" s="17"/>
      <c r="M474" s="17">
        <v>0</v>
      </c>
      <c r="N474" s="17">
        <v>9.5637826927328001E-2</v>
      </c>
      <c r="O474" s="17">
        <v>4.6080756873359198E-2</v>
      </c>
      <c r="P474" s="17">
        <v>7.0533856101282599E-2</v>
      </c>
      <c r="Q474" s="17">
        <v>0.15935683517545099</v>
      </c>
      <c r="R474" s="17"/>
      <c r="S474" s="17">
        <v>4.64406620905497E-2</v>
      </c>
      <c r="T474" s="17">
        <v>4.7240203287069897E-2</v>
      </c>
      <c r="U474" s="17">
        <v>0.150425368381196</v>
      </c>
      <c r="V474" s="17">
        <v>0.102756710284533</v>
      </c>
      <c r="W474" s="17"/>
      <c r="X474" s="17">
        <v>8.9503716044222997E-2</v>
      </c>
      <c r="Y474" s="17">
        <v>8.0731432588476301E-2</v>
      </c>
      <c r="Z474" s="17">
        <v>3.7708516508848301E-2</v>
      </c>
      <c r="AA474" s="17"/>
      <c r="AB474" s="17">
        <v>8.8788438734778402E-2</v>
      </c>
      <c r="AC474" s="17">
        <v>7.0416905573570304E-2</v>
      </c>
      <c r="AD474" s="17"/>
      <c r="AE474" s="17">
        <v>7.8571262573051706E-2</v>
      </c>
      <c r="AF474" s="17">
        <v>8.3875548950612902E-2</v>
      </c>
      <c r="AG474" s="17"/>
      <c r="AH474" s="17">
        <v>8.6706725803141399E-2</v>
      </c>
      <c r="AI474" s="17">
        <v>0.11163201455115999</v>
      </c>
      <c r="AJ474" s="17"/>
      <c r="AK474" s="17">
        <v>5.9422279522860298E-2</v>
      </c>
      <c r="AL474" s="17">
        <v>5.0876141510919203E-2</v>
      </c>
      <c r="AM474" s="17">
        <v>7.3445825877600998E-2</v>
      </c>
      <c r="AN474" s="17">
        <v>0.135575672219996</v>
      </c>
      <c r="AO474" s="17">
        <v>0.13024072802957601</v>
      </c>
      <c r="AP474" s="17"/>
      <c r="AQ474" s="17">
        <v>8.5794161412821701E-2</v>
      </c>
      <c r="AR474" s="17">
        <v>8.2407371289201697E-2</v>
      </c>
      <c r="AS474" s="17"/>
      <c r="AT474" s="17">
        <v>8.3067872830932907E-2</v>
      </c>
      <c r="AU474" s="17">
        <v>8.1002778181674104E-2</v>
      </c>
      <c r="AV474" s="17"/>
      <c r="AW474" s="17">
        <v>5.0593039132071201E-2</v>
      </c>
      <c r="AX474" s="17">
        <v>6.6485561686021599E-2</v>
      </c>
      <c r="AY474" s="17">
        <v>0.148686043833505</v>
      </c>
      <c r="AZ474" s="17">
        <v>0.13464346558269799</v>
      </c>
      <c r="BA474" s="17">
        <v>0</v>
      </c>
      <c r="BB474" s="17"/>
      <c r="BC474" s="17">
        <v>1.26646478075126E-2</v>
      </c>
      <c r="BD474" s="17"/>
      <c r="BE474" s="17">
        <v>8.3612414156806703E-2</v>
      </c>
      <c r="BF474" s="17">
        <v>0.140024013763732</v>
      </c>
      <c r="BG474" s="17">
        <v>6.9908022656548802E-2</v>
      </c>
      <c r="BH474" s="17">
        <v>0</v>
      </c>
      <c r="BI474" s="17"/>
      <c r="BJ474" s="17">
        <v>8.2178297016248805E-2</v>
      </c>
      <c r="BK474" s="17"/>
      <c r="BL474" s="17">
        <v>0.105649787145474</v>
      </c>
      <c r="BM474" s="17"/>
      <c r="BN474" s="17">
        <v>7.5621862799063702E-2</v>
      </c>
      <c r="BO474" s="17"/>
      <c r="BP474" s="17">
        <v>8.07010968707947E-2</v>
      </c>
      <c r="BQ474" s="17">
        <v>0.101745288696703</v>
      </c>
    </row>
    <row r="475" spans="2:69" x14ac:dyDescent="0.35">
      <c r="B475" t="s">
        <v>141</v>
      </c>
      <c r="C475" s="17">
        <v>0.34711149655044099</v>
      </c>
      <c r="D475" s="17">
        <v>0.2727238887424</v>
      </c>
      <c r="E475" s="17">
        <v>0.41124501265677998</v>
      </c>
      <c r="F475" s="17"/>
      <c r="G475" s="17">
        <v>0.31412615813727801</v>
      </c>
      <c r="H475" s="17">
        <v>0.33808685233459701</v>
      </c>
      <c r="I475" s="17">
        <v>0.35748778164761402</v>
      </c>
      <c r="J475" s="17">
        <v>0.45427426153733202</v>
      </c>
      <c r="K475" s="17">
        <v>0.28139359971323902</v>
      </c>
      <c r="L475" s="17"/>
      <c r="M475" s="17">
        <v>0.55450948758128704</v>
      </c>
      <c r="N475" s="17">
        <v>0.31212144491760002</v>
      </c>
      <c r="O475" s="17">
        <v>0.398927284162505</v>
      </c>
      <c r="P475" s="17">
        <v>0.310716436973618</v>
      </c>
      <c r="Q475" s="17">
        <v>0.31746226372541603</v>
      </c>
      <c r="R475" s="17"/>
      <c r="S475" s="17">
        <v>0.34251202517995699</v>
      </c>
      <c r="T475" s="17">
        <v>0.39198972508858299</v>
      </c>
      <c r="U475" s="17">
        <v>0.202160270022813</v>
      </c>
      <c r="V475" s="17">
        <v>0.39108642803347299</v>
      </c>
      <c r="W475" s="17"/>
      <c r="X475" s="17">
        <v>0.34905546696797601</v>
      </c>
      <c r="Y475" s="17">
        <v>0.40378995258176698</v>
      </c>
      <c r="Z475" s="17">
        <v>0.25426136894270601</v>
      </c>
      <c r="AA475" s="17"/>
      <c r="AB475" s="17">
        <v>0.37417597517648699</v>
      </c>
      <c r="AC475" s="17">
        <v>0.28645108038138301</v>
      </c>
      <c r="AD475" s="17"/>
      <c r="AE475" s="17">
        <v>0.20221443299786299</v>
      </c>
      <c r="AF475" s="17">
        <v>0.37115902135119</v>
      </c>
      <c r="AG475" s="17"/>
      <c r="AH475" s="17">
        <v>0.36483722440232003</v>
      </c>
      <c r="AI475" s="17">
        <v>0.33395760490417598</v>
      </c>
      <c r="AJ475" s="17"/>
      <c r="AK475" s="17">
        <v>0.38889298537567601</v>
      </c>
      <c r="AL475" s="17">
        <v>0.35548582725114602</v>
      </c>
      <c r="AM475" s="17">
        <v>0.37701931781872899</v>
      </c>
      <c r="AN475" s="17">
        <v>0.30528528268967903</v>
      </c>
      <c r="AO475" s="17">
        <v>0.24313458667288201</v>
      </c>
      <c r="AP475" s="17"/>
      <c r="AQ475" s="17">
        <v>0.36679572311143099</v>
      </c>
      <c r="AR475" s="17">
        <v>0.34186089045735202</v>
      </c>
      <c r="AS475" s="17"/>
      <c r="AT475" s="17">
        <v>0.35298830500665801</v>
      </c>
      <c r="AU475" s="17">
        <v>0.3491120192887</v>
      </c>
      <c r="AV475" s="17"/>
      <c r="AW475" s="17">
        <v>0.43850870905255002</v>
      </c>
      <c r="AX475" s="17">
        <v>0.380750467354317</v>
      </c>
      <c r="AY475" s="17">
        <v>0.39568632761983502</v>
      </c>
      <c r="AZ475" s="17">
        <v>0.364929572182982</v>
      </c>
      <c r="BA475" s="17">
        <v>0.109584548140623</v>
      </c>
      <c r="BB475" s="17"/>
      <c r="BC475" s="17">
        <v>6.7706578648005694E-2</v>
      </c>
      <c r="BD475" s="17"/>
      <c r="BE475" s="17">
        <v>0.39778935913576602</v>
      </c>
      <c r="BF475" s="17">
        <v>0.38472106560146802</v>
      </c>
      <c r="BG475" s="17">
        <v>0.489834283106444</v>
      </c>
      <c r="BH475" s="17">
        <v>6.1597560938614203E-2</v>
      </c>
      <c r="BI475" s="17"/>
      <c r="BJ475" s="17">
        <v>0.35883328588376501</v>
      </c>
      <c r="BK475" s="17"/>
      <c r="BL475" s="17">
        <v>0.34077262889166599</v>
      </c>
      <c r="BM475" s="17"/>
      <c r="BN475" s="17">
        <v>0.32697330637295302</v>
      </c>
      <c r="BO475" s="17"/>
      <c r="BP475" s="17">
        <v>0.33066578112864897</v>
      </c>
      <c r="BQ475" s="17">
        <v>0.38319448921419202</v>
      </c>
    </row>
    <row r="476" spans="2:69" x14ac:dyDescent="0.35"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</row>
    <row r="477" spans="2:69" x14ac:dyDescent="0.35">
      <c r="B477" s="6" t="s">
        <v>195</v>
      </c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</row>
    <row r="478" spans="2:69" x14ac:dyDescent="0.35">
      <c r="B478" s="24" t="s">
        <v>143</v>
      </c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</row>
    <row r="479" spans="2:69" x14ac:dyDescent="0.35">
      <c r="B479" t="s">
        <v>137</v>
      </c>
      <c r="C479" s="17">
        <v>0.15907987422983899</v>
      </c>
      <c r="D479" s="17">
        <v>0.15697189149020199</v>
      </c>
      <c r="E479" s="17">
        <v>0.15457974131527799</v>
      </c>
      <c r="F479" s="17"/>
      <c r="G479" s="17">
        <v>0.12971926140071999</v>
      </c>
      <c r="H479" s="17">
        <v>0.146800347797681</v>
      </c>
      <c r="I479" s="17">
        <v>0.17618982915603501</v>
      </c>
      <c r="J479" s="17">
        <v>0.16536244658020699</v>
      </c>
      <c r="K479" s="17">
        <v>0.188522484803998</v>
      </c>
      <c r="L479" s="17"/>
      <c r="M479" s="17">
        <v>0.14552044179156101</v>
      </c>
      <c r="N479" s="17">
        <v>0.16126110768092899</v>
      </c>
      <c r="O479" s="17">
        <v>0.203496911217075</v>
      </c>
      <c r="P479" s="17">
        <v>0.12448309508302099</v>
      </c>
      <c r="Q479" s="17">
        <v>0.123485725050684</v>
      </c>
      <c r="R479" s="17"/>
      <c r="S479" s="17">
        <v>8.8534133837603196E-2</v>
      </c>
      <c r="T479" s="17">
        <v>0.126802166018781</v>
      </c>
      <c r="U479" s="17">
        <v>0.27945345649470499</v>
      </c>
      <c r="V479" s="17">
        <v>0.140072286430517</v>
      </c>
      <c r="W479" s="17"/>
      <c r="X479" s="17">
        <v>0.15603143135928901</v>
      </c>
      <c r="Y479" s="17">
        <v>0.12478496346960299</v>
      </c>
      <c r="Z479" s="17">
        <v>0.22954540207195401</v>
      </c>
      <c r="AA479" s="17"/>
      <c r="AB479" s="17">
        <v>0.13535340006132099</v>
      </c>
      <c r="AC479" s="17">
        <v>0.21225872231234499</v>
      </c>
      <c r="AD479" s="17"/>
      <c r="AE479" s="17">
        <v>0.25707763288792801</v>
      </c>
      <c r="AF479" s="17">
        <v>0.1428158901713</v>
      </c>
      <c r="AG479" s="17"/>
      <c r="AH479" s="17">
        <v>0.14419793678451301</v>
      </c>
      <c r="AI479" s="17">
        <v>0.17900275484421399</v>
      </c>
      <c r="AJ479" s="17"/>
      <c r="AK479" s="17">
        <v>0.234704287959659</v>
      </c>
      <c r="AL479" s="17">
        <v>0.187309622974724</v>
      </c>
      <c r="AM479" s="17">
        <v>0.16421161104593901</v>
      </c>
      <c r="AN479" s="17">
        <v>0.11805842897461399</v>
      </c>
      <c r="AO479" s="17">
        <v>6.26247683045911E-2</v>
      </c>
      <c r="AP479" s="17"/>
      <c r="AQ479" s="17">
        <v>0.10532046217650499</v>
      </c>
      <c r="AR479" s="17">
        <v>0.17341975675524701</v>
      </c>
      <c r="AS479" s="17"/>
      <c r="AT479" s="17">
        <v>0.109890081652408</v>
      </c>
      <c r="AU479" s="17">
        <v>0.18779305577170699</v>
      </c>
      <c r="AV479" s="17"/>
      <c r="AW479" s="17">
        <v>0.223669549668188</v>
      </c>
      <c r="AX479" s="17">
        <v>5.9841849534179002E-2</v>
      </c>
      <c r="AY479" s="17">
        <v>5.0494048783157303E-2</v>
      </c>
      <c r="AZ479" s="17">
        <v>0.185819017443101</v>
      </c>
      <c r="BA479" s="17">
        <v>0.478934148369833</v>
      </c>
      <c r="BB479" s="17"/>
      <c r="BC479" s="17">
        <v>0.31935311182557402</v>
      </c>
      <c r="BD479" s="17"/>
      <c r="BE479" s="17">
        <v>5.5491178371802202E-2</v>
      </c>
      <c r="BF479" s="17">
        <v>2.5718965605042401E-2</v>
      </c>
      <c r="BG479" s="17">
        <v>0.21196066214067599</v>
      </c>
      <c r="BH479" s="17">
        <v>0.36073042427535701</v>
      </c>
      <c r="BI479" s="17"/>
      <c r="BJ479" s="17">
        <v>0.13685828319503701</v>
      </c>
      <c r="BK479" s="17"/>
      <c r="BL479" s="17">
        <v>0.13441056262993001</v>
      </c>
      <c r="BM479" s="17"/>
      <c r="BN479" s="17">
        <v>0.23620937685521801</v>
      </c>
      <c r="BO479" s="17"/>
      <c r="BP479" s="17">
        <v>0.18947171125523199</v>
      </c>
      <c r="BQ479" s="17">
        <v>3.1542919722834503E-2</v>
      </c>
    </row>
    <row r="480" spans="2:69" x14ac:dyDescent="0.35">
      <c r="B480" t="s">
        <v>138</v>
      </c>
      <c r="C480" s="17">
        <v>0.231242108027918</v>
      </c>
      <c r="D480" s="17">
        <v>0.245833010049126</v>
      </c>
      <c r="E480" s="17">
        <v>0.22088525321720801</v>
      </c>
      <c r="F480" s="17"/>
      <c r="G480" s="17">
        <v>0.209513523935697</v>
      </c>
      <c r="H480" s="17">
        <v>0.25884801821145198</v>
      </c>
      <c r="I480" s="17">
        <v>0.18401773618355999</v>
      </c>
      <c r="J480" s="17">
        <v>0.22294684792573199</v>
      </c>
      <c r="K480" s="17">
        <v>0.29444946759927099</v>
      </c>
      <c r="L480" s="17"/>
      <c r="M480" s="17">
        <v>0.12183902561118599</v>
      </c>
      <c r="N480" s="17">
        <v>0.207490841224272</v>
      </c>
      <c r="O480" s="17">
        <v>0.186851344986947</v>
      </c>
      <c r="P480" s="17">
        <v>0.37270660335271699</v>
      </c>
      <c r="Q480" s="17">
        <v>0.26093651998552903</v>
      </c>
      <c r="R480" s="17"/>
      <c r="S480" s="17">
        <v>0.32904238918478701</v>
      </c>
      <c r="T480" s="17">
        <v>0.34617171485335102</v>
      </c>
      <c r="U480" s="17">
        <v>0.233322751617865</v>
      </c>
      <c r="V480" s="17">
        <v>0.11124595711782199</v>
      </c>
      <c r="W480" s="17"/>
      <c r="X480" s="17">
        <v>0.23323889983997501</v>
      </c>
      <c r="Y480" s="17">
        <v>0.18806497958951299</v>
      </c>
      <c r="Z480" s="17">
        <v>0.27544133513111901</v>
      </c>
      <c r="AA480" s="17"/>
      <c r="AB480" s="17">
        <v>0.241315286300892</v>
      </c>
      <c r="AC480" s="17">
        <v>0.208664795727667</v>
      </c>
      <c r="AD480" s="17"/>
      <c r="AE480" s="17">
        <v>0.28899130741909301</v>
      </c>
      <c r="AF480" s="17">
        <v>0.22165788823398999</v>
      </c>
      <c r="AG480" s="17"/>
      <c r="AH480" s="17">
        <v>0.21596218260335301</v>
      </c>
      <c r="AI480" s="17">
        <v>0.30427776771842602</v>
      </c>
      <c r="AJ480" s="17"/>
      <c r="AK480" s="17">
        <v>0.22026784346759401</v>
      </c>
      <c r="AL480" s="17">
        <v>0.22242371761173901</v>
      </c>
      <c r="AM480" s="17">
        <v>0.20285102284103401</v>
      </c>
      <c r="AN480" s="17">
        <v>0.27156587273015298</v>
      </c>
      <c r="AO480" s="17">
        <v>0.300558945354857</v>
      </c>
      <c r="AP480" s="17"/>
      <c r="AQ480" s="17">
        <v>0.30053342747879302</v>
      </c>
      <c r="AR480" s="17">
        <v>0.212759216511726</v>
      </c>
      <c r="AS480" s="17"/>
      <c r="AT480" s="17">
        <v>0.27521701853664299</v>
      </c>
      <c r="AU480" s="17">
        <v>0.21170856302170901</v>
      </c>
      <c r="AV480" s="17"/>
      <c r="AW480" s="17">
        <v>0.11381365004173601</v>
      </c>
      <c r="AX480" s="17">
        <v>0.33695213756162501</v>
      </c>
      <c r="AY480" s="17">
        <v>0.17333424822775301</v>
      </c>
      <c r="AZ480" s="17">
        <v>5.5962564002537303E-2</v>
      </c>
      <c r="BA480" s="17">
        <v>0.31889745926468999</v>
      </c>
      <c r="BB480" s="17"/>
      <c r="BC480" s="17">
        <v>0.43808052727923602</v>
      </c>
      <c r="BD480" s="17"/>
      <c r="BE480" s="17">
        <v>0.28133696767546101</v>
      </c>
      <c r="BF480" s="17">
        <v>0.17143017200576499</v>
      </c>
      <c r="BG480" s="17">
        <v>3.0193271035591301E-2</v>
      </c>
      <c r="BH480" s="17">
        <v>0.40639963269617302</v>
      </c>
      <c r="BI480" s="17"/>
      <c r="BJ480" s="17">
        <v>0.24469504455143501</v>
      </c>
      <c r="BK480" s="17"/>
      <c r="BL480" s="17">
        <v>0.22573779342283601</v>
      </c>
      <c r="BM480" s="17"/>
      <c r="BN480" s="17">
        <v>0.19889763390982901</v>
      </c>
      <c r="BO480" s="17"/>
      <c r="BP480" s="17">
        <v>0.23237391982878999</v>
      </c>
      <c r="BQ480" s="17">
        <v>0.246420986697097</v>
      </c>
    </row>
    <row r="481" spans="2:69" x14ac:dyDescent="0.35">
      <c r="B481" t="s">
        <v>139</v>
      </c>
      <c r="C481" s="17">
        <v>0.157544786869559</v>
      </c>
      <c r="D481" s="17">
        <v>0.18527218849427299</v>
      </c>
      <c r="E481" s="17">
        <v>0.13577018365500801</v>
      </c>
      <c r="F481" s="17"/>
      <c r="G481" s="17">
        <v>0.17883170648512201</v>
      </c>
      <c r="H481" s="17">
        <v>0.18826092885071299</v>
      </c>
      <c r="I481" s="17">
        <v>0.16701589082489199</v>
      </c>
      <c r="J481" s="17">
        <v>8.4276537529932999E-2</v>
      </c>
      <c r="K481" s="17">
        <v>0.14670778346656699</v>
      </c>
      <c r="L481" s="17"/>
      <c r="M481" s="17">
        <v>0.121259204857946</v>
      </c>
      <c r="N481" s="17">
        <v>0.19551033387670499</v>
      </c>
      <c r="O481" s="17">
        <v>0.164643702760113</v>
      </c>
      <c r="P481" s="17">
        <v>6.9767911808715499E-2</v>
      </c>
      <c r="Q481" s="17">
        <v>0.14875709630294801</v>
      </c>
      <c r="R481" s="17"/>
      <c r="S481" s="17">
        <v>0.12690609189983201</v>
      </c>
      <c r="T481" s="17">
        <v>7.82658012161178E-2</v>
      </c>
      <c r="U481" s="17">
        <v>9.7377752519868202E-2</v>
      </c>
      <c r="V481" s="17">
        <v>0.26096528225679899</v>
      </c>
      <c r="W481" s="17"/>
      <c r="X481" s="17">
        <v>0.158461870667299</v>
      </c>
      <c r="Y481" s="17">
        <v>0.14680241840945499</v>
      </c>
      <c r="Z481" s="17">
        <v>0.16533486083652499</v>
      </c>
      <c r="AA481" s="17"/>
      <c r="AB481" s="17">
        <v>0.139729232150235</v>
      </c>
      <c r="AC481" s="17">
        <v>0.19747531642045099</v>
      </c>
      <c r="AD481" s="17"/>
      <c r="AE481" s="17">
        <v>0.176303946659876</v>
      </c>
      <c r="AF481" s="17">
        <v>0.154431463871573</v>
      </c>
      <c r="AG481" s="17"/>
      <c r="AH481" s="17">
        <v>0.167062196984991</v>
      </c>
      <c r="AI481" s="17">
        <v>7.11298579820238E-2</v>
      </c>
      <c r="AJ481" s="17"/>
      <c r="AK481" s="17">
        <v>9.6712603674209696E-2</v>
      </c>
      <c r="AL481" s="17">
        <v>0.141373629576385</v>
      </c>
      <c r="AM481" s="17">
        <v>0.15421913210190799</v>
      </c>
      <c r="AN481" s="17">
        <v>0.16712362732719899</v>
      </c>
      <c r="AO481" s="17">
        <v>0.26344097163809399</v>
      </c>
      <c r="AP481" s="17"/>
      <c r="AQ481" s="17">
        <v>0.104530132954135</v>
      </c>
      <c r="AR481" s="17">
        <v>0.171686011266101</v>
      </c>
      <c r="AS481" s="17"/>
      <c r="AT481" s="17">
        <v>0.14482759025440001</v>
      </c>
      <c r="AU481" s="17">
        <v>0.15378503792368101</v>
      </c>
      <c r="AV481" s="17"/>
      <c r="AW481" s="17">
        <v>0.17341505210545499</v>
      </c>
      <c r="AX481" s="17">
        <v>0.14985543068641699</v>
      </c>
      <c r="AY481" s="17">
        <v>0.20418497473775701</v>
      </c>
      <c r="AZ481" s="17">
        <v>0.20140972807601901</v>
      </c>
      <c r="BA481" s="17">
        <v>3.5297415277468103E-2</v>
      </c>
      <c r="BB481" s="17"/>
      <c r="BC481" s="17">
        <v>0.15241274359384699</v>
      </c>
      <c r="BD481" s="17"/>
      <c r="BE481" s="17">
        <v>0.17266734540371001</v>
      </c>
      <c r="BF481" s="17">
        <v>0.238248677589882</v>
      </c>
      <c r="BG481" s="17">
        <v>0.12932551278746501</v>
      </c>
      <c r="BH481" s="17">
        <v>0.14573446586035099</v>
      </c>
      <c r="BI481" s="17"/>
      <c r="BJ481" s="17">
        <v>0.15130313030846701</v>
      </c>
      <c r="BK481" s="17"/>
      <c r="BL481" s="17">
        <v>0.168692093078288</v>
      </c>
      <c r="BM481" s="17"/>
      <c r="BN481" s="17">
        <v>0.132062936530324</v>
      </c>
      <c r="BO481" s="17"/>
      <c r="BP481" s="17">
        <v>0.13840083244786799</v>
      </c>
      <c r="BQ481" s="17">
        <v>0.24347623986779801</v>
      </c>
    </row>
    <row r="482" spans="2:69" x14ac:dyDescent="0.35">
      <c r="B482" t="s">
        <v>140</v>
      </c>
      <c r="C482" s="17">
        <v>9.9059608459843101E-2</v>
      </c>
      <c r="D482" s="17">
        <v>0.12597842965856901</v>
      </c>
      <c r="E482" s="17">
        <v>7.7519809155725594E-2</v>
      </c>
      <c r="F482" s="17"/>
      <c r="G482" s="17">
        <v>0.154581035582113</v>
      </c>
      <c r="H482" s="17">
        <v>6.8003852805557305E-2</v>
      </c>
      <c r="I482" s="17">
        <v>0.115288762187899</v>
      </c>
      <c r="J482" s="17">
        <v>7.3139906426796505E-2</v>
      </c>
      <c r="K482" s="17">
        <v>7.0428761681533697E-2</v>
      </c>
      <c r="L482" s="17"/>
      <c r="M482" s="17">
        <v>5.6871840158018702E-2</v>
      </c>
      <c r="N482" s="17">
        <v>0.10631480598741901</v>
      </c>
      <c r="O482" s="17">
        <v>8.3681282587259098E-2</v>
      </c>
      <c r="P482" s="17">
        <v>9.4134431522045897E-2</v>
      </c>
      <c r="Q482" s="17">
        <v>0.12744171099404</v>
      </c>
      <c r="R482" s="17"/>
      <c r="S482" s="17">
        <v>9.7210036538255301E-2</v>
      </c>
      <c r="T482" s="17">
        <v>3.1493468858046603E-2</v>
      </c>
      <c r="U482" s="17">
        <v>0.18768576934474901</v>
      </c>
      <c r="V482" s="17">
        <v>9.9093917371754006E-2</v>
      </c>
      <c r="W482" s="17"/>
      <c r="X482" s="17">
        <v>0.101296951385762</v>
      </c>
      <c r="Y482" s="17">
        <v>0.103834503561116</v>
      </c>
      <c r="Z482" s="17">
        <v>7.5417033017696603E-2</v>
      </c>
      <c r="AA482" s="17"/>
      <c r="AB482" s="17">
        <v>0.100803896028555</v>
      </c>
      <c r="AC482" s="17">
        <v>9.5150085158153902E-2</v>
      </c>
      <c r="AD482" s="17"/>
      <c r="AE482" s="17">
        <v>7.5412680035239807E-2</v>
      </c>
      <c r="AF482" s="17">
        <v>0.102984119307821</v>
      </c>
      <c r="AG482" s="17"/>
      <c r="AH482" s="17">
        <v>0.100535846730453</v>
      </c>
      <c r="AI482" s="17">
        <v>0.11163201455115999</v>
      </c>
      <c r="AJ482" s="17"/>
      <c r="AK482" s="17">
        <v>5.9422279522860298E-2</v>
      </c>
      <c r="AL482" s="17">
        <v>9.3407202586005697E-2</v>
      </c>
      <c r="AM482" s="17">
        <v>9.3576464409261206E-2</v>
      </c>
      <c r="AN482" s="17">
        <v>0.122417426570928</v>
      </c>
      <c r="AO482" s="17">
        <v>0.13024072802957601</v>
      </c>
      <c r="AP482" s="17"/>
      <c r="AQ482" s="17">
        <v>0.10860803548419599</v>
      </c>
      <c r="AR482" s="17">
        <v>9.6512643814920904E-2</v>
      </c>
      <c r="AS482" s="17"/>
      <c r="AT482" s="17">
        <v>0.10780319704112901</v>
      </c>
      <c r="AU482" s="17">
        <v>9.3090357094463005E-2</v>
      </c>
      <c r="AV482" s="17"/>
      <c r="AW482" s="17">
        <v>5.0593039132071201E-2</v>
      </c>
      <c r="AX482" s="17">
        <v>6.5078476229736504E-2</v>
      </c>
      <c r="AY482" s="17">
        <v>0.227973050385221</v>
      </c>
      <c r="AZ482" s="17">
        <v>0.16043618978273899</v>
      </c>
      <c r="BA482" s="17">
        <v>0</v>
      </c>
      <c r="BB482" s="17"/>
      <c r="BC482" s="17">
        <v>1.26646478075126E-2</v>
      </c>
      <c r="BD482" s="17"/>
      <c r="BE482" s="17">
        <v>8.2088902697177404E-2</v>
      </c>
      <c r="BF482" s="17">
        <v>0.213177850691702</v>
      </c>
      <c r="BG482" s="17">
        <v>9.7293096284266994E-2</v>
      </c>
      <c r="BH482" s="17">
        <v>0</v>
      </c>
      <c r="BI482" s="17"/>
      <c r="BJ482" s="17">
        <v>0.100144297470819</v>
      </c>
      <c r="BK482" s="17"/>
      <c r="BL482" s="17">
        <v>0.12694481097415999</v>
      </c>
      <c r="BM482" s="17"/>
      <c r="BN482" s="17">
        <v>9.1742862086577795E-2</v>
      </c>
      <c r="BO482" s="17"/>
      <c r="BP482" s="17">
        <v>9.9871407827529596E-2</v>
      </c>
      <c r="BQ482" s="17">
        <v>0.104038546663489</v>
      </c>
    </row>
    <row r="483" spans="2:69" x14ac:dyDescent="0.35">
      <c r="B483" t="s">
        <v>141</v>
      </c>
      <c r="C483" s="17">
        <v>0.35307362241284102</v>
      </c>
      <c r="D483" s="17">
        <v>0.28594448030782998</v>
      </c>
      <c r="E483" s="17">
        <v>0.41124501265677998</v>
      </c>
      <c r="F483" s="17"/>
      <c r="G483" s="17">
        <v>0.32735447259634898</v>
      </c>
      <c r="H483" s="17">
        <v>0.33808685233459701</v>
      </c>
      <c r="I483" s="17">
        <v>0.35748778164761402</v>
      </c>
      <c r="J483" s="17">
        <v>0.45427426153733202</v>
      </c>
      <c r="K483" s="17">
        <v>0.29989150244863</v>
      </c>
      <c r="L483" s="17"/>
      <c r="M483" s="17">
        <v>0.55450948758128704</v>
      </c>
      <c r="N483" s="17">
        <v>0.32942291123067602</v>
      </c>
      <c r="O483" s="17">
        <v>0.36132675844860601</v>
      </c>
      <c r="P483" s="17">
        <v>0.33890795823350101</v>
      </c>
      <c r="Q483" s="17">
        <v>0.33937894766679999</v>
      </c>
      <c r="R483" s="17"/>
      <c r="S483" s="17">
        <v>0.35830734853952301</v>
      </c>
      <c r="T483" s="17">
        <v>0.41726684905370298</v>
      </c>
      <c r="U483" s="17">
        <v>0.202160270022813</v>
      </c>
      <c r="V483" s="17">
        <v>0.38862255682310798</v>
      </c>
      <c r="W483" s="17"/>
      <c r="X483" s="17">
        <v>0.35097084674767398</v>
      </c>
      <c r="Y483" s="17">
        <v>0.43651313497031402</v>
      </c>
      <c r="Z483" s="17">
        <v>0.25426136894270601</v>
      </c>
      <c r="AA483" s="17"/>
      <c r="AB483" s="17">
        <v>0.38279818545899702</v>
      </c>
      <c r="AC483" s="17">
        <v>0.28645108038138301</v>
      </c>
      <c r="AD483" s="17"/>
      <c r="AE483" s="17">
        <v>0.20221443299786299</v>
      </c>
      <c r="AF483" s="17">
        <v>0.378110638415317</v>
      </c>
      <c r="AG483" s="17"/>
      <c r="AH483" s="17">
        <v>0.37224183689668899</v>
      </c>
      <c r="AI483" s="17">
        <v>0.33395760490417598</v>
      </c>
      <c r="AJ483" s="17"/>
      <c r="AK483" s="17">
        <v>0.38889298537567601</v>
      </c>
      <c r="AL483" s="17">
        <v>0.35548582725114602</v>
      </c>
      <c r="AM483" s="17">
        <v>0.38514176960185698</v>
      </c>
      <c r="AN483" s="17">
        <v>0.32083464439710602</v>
      </c>
      <c r="AO483" s="17">
        <v>0.24313458667288201</v>
      </c>
      <c r="AP483" s="17"/>
      <c r="AQ483" s="17">
        <v>0.38100794190637099</v>
      </c>
      <c r="AR483" s="17">
        <v>0.34562237165200599</v>
      </c>
      <c r="AS483" s="17"/>
      <c r="AT483" s="17">
        <v>0.36226211251542001</v>
      </c>
      <c r="AU483" s="17">
        <v>0.35362298618844101</v>
      </c>
      <c r="AV483" s="17"/>
      <c r="AW483" s="17">
        <v>0.43850870905255002</v>
      </c>
      <c r="AX483" s="17">
        <v>0.38827210598804301</v>
      </c>
      <c r="AY483" s="17">
        <v>0.34401367786611198</v>
      </c>
      <c r="AZ483" s="17">
        <v>0.39637250069560398</v>
      </c>
      <c r="BA483" s="17">
        <v>0.16687097708800899</v>
      </c>
      <c r="BB483" s="17"/>
      <c r="BC483" s="17">
        <v>7.7488969493829801E-2</v>
      </c>
      <c r="BD483" s="17"/>
      <c r="BE483" s="17">
        <v>0.408415605851849</v>
      </c>
      <c r="BF483" s="17">
        <v>0.35142433410760798</v>
      </c>
      <c r="BG483" s="17">
        <v>0.53122745775200098</v>
      </c>
      <c r="BH483" s="17">
        <v>8.7135477168118605E-2</v>
      </c>
      <c r="BI483" s="17"/>
      <c r="BJ483" s="17">
        <v>0.36699924447424198</v>
      </c>
      <c r="BK483" s="17"/>
      <c r="BL483" s="17">
        <v>0.34421473989478701</v>
      </c>
      <c r="BM483" s="17"/>
      <c r="BN483" s="17">
        <v>0.34108719061805098</v>
      </c>
      <c r="BO483" s="17"/>
      <c r="BP483" s="17">
        <v>0.33988212864057998</v>
      </c>
      <c r="BQ483" s="17">
        <v>0.374521307048782</v>
      </c>
    </row>
    <row r="484" spans="2:69" x14ac:dyDescent="0.35"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</row>
    <row r="485" spans="2:69" x14ac:dyDescent="0.35">
      <c r="B485" s="6" t="s">
        <v>196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</row>
    <row r="486" spans="2:69" x14ac:dyDescent="0.35">
      <c r="B486" s="24" t="s">
        <v>143</v>
      </c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</row>
    <row r="487" spans="2:69" x14ac:dyDescent="0.35">
      <c r="B487" t="s">
        <v>137</v>
      </c>
      <c r="C487" s="17">
        <v>0.226308801587186</v>
      </c>
      <c r="D487" s="17">
        <v>0.22052654279800499</v>
      </c>
      <c r="E487" s="17">
        <v>0.225348369434787</v>
      </c>
      <c r="F487" s="17"/>
      <c r="G487" s="17">
        <v>0.21603614331382101</v>
      </c>
      <c r="H487" s="17">
        <v>0.18236271999402801</v>
      </c>
      <c r="I487" s="17">
        <v>0.19239576575191</v>
      </c>
      <c r="J487" s="17">
        <v>0.184445080306821</v>
      </c>
      <c r="K487" s="17">
        <v>0.392992181390173</v>
      </c>
      <c r="L487" s="17"/>
      <c r="M487" s="17">
        <v>0.20239228194958001</v>
      </c>
      <c r="N487" s="17">
        <v>0.20505886225407599</v>
      </c>
      <c r="O487" s="17">
        <v>0.31109527675174398</v>
      </c>
      <c r="P487" s="17">
        <v>0.20141516642558099</v>
      </c>
      <c r="Q487" s="17">
        <v>0.186731199687966</v>
      </c>
      <c r="R487" s="17"/>
      <c r="S487" s="17">
        <v>0.135956731648017</v>
      </c>
      <c r="T487" s="17">
        <v>0.181200240686129</v>
      </c>
      <c r="U487" s="17">
        <v>0.382411839589132</v>
      </c>
      <c r="V487" s="17">
        <v>0.14135261541770699</v>
      </c>
      <c r="W487" s="17"/>
      <c r="X487" s="17">
        <v>0.20309002732651299</v>
      </c>
      <c r="Y487" s="17">
        <v>0.21563509348354101</v>
      </c>
      <c r="Z487" s="17">
        <v>0.41814964499030599</v>
      </c>
      <c r="AA487" s="17"/>
      <c r="AB487" s="17">
        <v>0.193658973694152</v>
      </c>
      <c r="AC487" s="17">
        <v>0.29948782621223702</v>
      </c>
      <c r="AD487" s="17"/>
      <c r="AE487" s="17">
        <v>0.41471553642750397</v>
      </c>
      <c r="AF487" s="17">
        <v>0.195040289185231</v>
      </c>
      <c r="AG487" s="17"/>
      <c r="AH487" s="17">
        <v>0.18298257377243299</v>
      </c>
      <c r="AI487" s="17">
        <v>0.28206229823950701</v>
      </c>
      <c r="AJ487" s="17"/>
      <c r="AK487" s="17">
        <v>0.422965357885494</v>
      </c>
      <c r="AL487" s="17">
        <v>0.24599641083820301</v>
      </c>
      <c r="AM487" s="17">
        <v>0.18018372472299299</v>
      </c>
      <c r="AN487" s="17">
        <v>0.16883534345772999</v>
      </c>
      <c r="AO487" s="17">
        <v>0.277369388654645</v>
      </c>
      <c r="AP487" s="17"/>
      <c r="AQ487" s="17">
        <v>0.13374489976638501</v>
      </c>
      <c r="AR487" s="17">
        <v>0.25099946369649001</v>
      </c>
      <c r="AS487" s="17"/>
      <c r="AT487" s="17">
        <v>0.16650526572087601</v>
      </c>
      <c r="AU487" s="17">
        <v>0.26216862595050699</v>
      </c>
      <c r="AV487" s="17"/>
      <c r="AW487" s="17">
        <v>0.28816301166110397</v>
      </c>
      <c r="AX487" s="17">
        <v>0.125987493952085</v>
      </c>
      <c r="AY487" s="17">
        <v>0.16926669632361699</v>
      </c>
      <c r="AZ487" s="17">
        <v>0.24178158144563899</v>
      </c>
      <c r="BA487" s="17">
        <v>0.52861284495040095</v>
      </c>
      <c r="BB487" s="17"/>
      <c r="BC487" s="17">
        <v>0.443221772549374</v>
      </c>
      <c r="BD487" s="17"/>
      <c r="BE487" s="17">
        <v>0.130535052199933</v>
      </c>
      <c r="BF487" s="17">
        <v>0.19714913761080799</v>
      </c>
      <c r="BG487" s="17">
        <v>0.24215393317626699</v>
      </c>
      <c r="BH487" s="17">
        <v>0.41944713446542398</v>
      </c>
      <c r="BI487" s="17"/>
      <c r="BJ487" s="17">
        <v>0.19990000617765399</v>
      </c>
      <c r="BK487" s="17"/>
      <c r="BL487" s="17">
        <v>0.17066949993956099</v>
      </c>
      <c r="BM487" s="17"/>
      <c r="BN487" s="17">
        <v>0.24642076439378499</v>
      </c>
      <c r="BO487" s="17"/>
      <c r="BP487" s="17">
        <v>0.26906659306181102</v>
      </c>
      <c r="BQ487" s="17">
        <v>4.71003707390555E-2</v>
      </c>
    </row>
    <row r="488" spans="2:69" x14ac:dyDescent="0.35">
      <c r="B488" t="s">
        <v>138</v>
      </c>
      <c r="C488" s="17">
        <v>0.21500327744978301</v>
      </c>
      <c r="D488" s="17">
        <v>0.228137439142237</v>
      </c>
      <c r="E488" s="17">
        <v>0.20573129296405801</v>
      </c>
      <c r="F488" s="17"/>
      <c r="G488" s="17">
        <v>0.18712643173826801</v>
      </c>
      <c r="H488" s="17">
        <v>0.24413092796554101</v>
      </c>
      <c r="I488" s="17">
        <v>0.183651121325624</v>
      </c>
      <c r="J488" s="17">
        <v>0.22294684792573199</v>
      </c>
      <c r="K488" s="17">
        <v>0.246463059145445</v>
      </c>
      <c r="L488" s="17"/>
      <c r="M488" s="17">
        <v>0.115148952045921</v>
      </c>
      <c r="N488" s="17">
        <v>0.23295982751759201</v>
      </c>
      <c r="O488" s="17">
        <v>0.15845492971644401</v>
      </c>
      <c r="P488" s="17">
        <v>0.32920237954102899</v>
      </c>
      <c r="Q488" s="17">
        <v>0.16577592116683401</v>
      </c>
      <c r="R488" s="17"/>
      <c r="S488" s="17">
        <v>0.299343555460307</v>
      </c>
      <c r="T488" s="17">
        <v>0.31022001963239798</v>
      </c>
      <c r="U488" s="17">
        <v>0.17314532816408801</v>
      </c>
      <c r="V488" s="17">
        <v>0.108199431768173</v>
      </c>
      <c r="W488" s="17"/>
      <c r="X488" s="17">
        <v>0.224382374782714</v>
      </c>
      <c r="Y488" s="17">
        <v>0.159119145268422</v>
      </c>
      <c r="Z488" s="17">
        <v>0.22037031090478701</v>
      </c>
      <c r="AA488" s="17"/>
      <c r="AB488" s="17">
        <v>0.22078255684428899</v>
      </c>
      <c r="AC488" s="17">
        <v>0.20205000766498801</v>
      </c>
      <c r="AD488" s="17"/>
      <c r="AE488" s="17">
        <v>0.212750114875667</v>
      </c>
      <c r="AF488" s="17">
        <v>0.215377218657098</v>
      </c>
      <c r="AG488" s="17"/>
      <c r="AH488" s="17">
        <v>0.22198134333727901</v>
      </c>
      <c r="AI488" s="17">
        <v>0.23678315331414401</v>
      </c>
      <c r="AJ488" s="17"/>
      <c r="AK488" s="17">
        <v>3.2006773541759098E-2</v>
      </c>
      <c r="AL488" s="17">
        <v>0.22106805679293801</v>
      </c>
      <c r="AM488" s="17">
        <v>0.243117439555672</v>
      </c>
      <c r="AN488" s="17">
        <v>0.237405989357173</v>
      </c>
      <c r="AO488" s="17">
        <v>0.22527698511526401</v>
      </c>
      <c r="AP488" s="17"/>
      <c r="AQ488" s="17">
        <v>0.31167015657556102</v>
      </c>
      <c r="AR488" s="17">
        <v>0.18921817977449201</v>
      </c>
      <c r="AS488" s="17"/>
      <c r="AT488" s="17">
        <v>0.25900440038459899</v>
      </c>
      <c r="AU488" s="17">
        <v>0.18687856670875699</v>
      </c>
      <c r="AV488" s="17"/>
      <c r="AW488" s="17">
        <v>0.16582841513340599</v>
      </c>
      <c r="AX488" s="17">
        <v>0.30650513585139799</v>
      </c>
      <c r="AY488" s="17">
        <v>0.109412671281645</v>
      </c>
      <c r="AZ488" s="17">
        <v>2.5792724200041001E-2</v>
      </c>
      <c r="BA488" s="17">
        <v>0.30707521937732102</v>
      </c>
      <c r="BB488" s="17"/>
      <c r="BC488" s="17">
        <v>0.37633794547382299</v>
      </c>
      <c r="BD488" s="17"/>
      <c r="BE488" s="17">
        <v>0.249404352661006</v>
      </c>
      <c r="BF488" s="17">
        <v>0.112465872381175</v>
      </c>
      <c r="BG488" s="17">
        <v>2.73850736277182E-2</v>
      </c>
      <c r="BH488" s="17">
        <v>0.40622925222166001</v>
      </c>
      <c r="BI488" s="17"/>
      <c r="BJ488" s="17">
        <v>0.21357018556749099</v>
      </c>
      <c r="BK488" s="17"/>
      <c r="BL488" s="17">
        <v>0.232905192183265</v>
      </c>
      <c r="BM488" s="17"/>
      <c r="BN488" s="17">
        <v>0.19199549878695901</v>
      </c>
      <c r="BO488" s="17"/>
      <c r="BP488" s="17">
        <v>0.19693265535604601</v>
      </c>
      <c r="BQ488" s="17">
        <v>0.27514089408618603</v>
      </c>
    </row>
    <row r="489" spans="2:69" x14ac:dyDescent="0.35">
      <c r="B489" t="s">
        <v>139</v>
      </c>
      <c r="C489" s="17">
        <v>0.13699665024525601</v>
      </c>
      <c r="D489" s="17">
        <v>0.18500999462269499</v>
      </c>
      <c r="E489" s="17">
        <v>9.8282790282215204E-2</v>
      </c>
      <c r="F489" s="17"/>
      <c r="G489" s="17">
        <v>0.14686681162728599</v>
      </c>
      <c r="H489" s="17">
        <v>0.18826092885071299</v>
      </c>
      <c r="I489" s="17">
        <v>0.18701373460181001</v>
      </c>
      <c r="J489" s="17">
        <v>7.4506629531424895E-2</v>
      </c>
      <c r="K489" s="17">
        <v>4.6952507787689099E-2</v>
      </c>
      <c r="L489" s="17"/>
      <c r="M489" s="17">
        <v>7.1077438265192999E-2</v>
      </c>
      <c r="N489" s="17">
        <v>0.152094164982505</v>
      </c>
      <c r="O489" s="17">
        <v>0.119015047039549</v>
      </c>
      <c r="P489" s="17">
        <v>9.3368487229478894E-2</v>
      </c>
      <c r="Q489" s="17">
        <v>0.20188813362337901</v>
      </c>
      <c r="R489" s="17"/>
      <c r="S489" s="17">
        <v>0.131500991801726</v>
      </c>
      <c r="T489" s="17">
        <v>7.6534747385388902E-2</v>
      </c>
      <c r="U489" s="17">
        <v>9.1857193842770704E-2</v>
      </c>
      <c r="V489" s="17">
        <v>0.26026760740889299</v>
      </c>
      <c r="W489" s="17"/>
      <c r="X489" s="17">
        <v>0.14730357552529499</v>
      </c>
      <c r="Y489" s="17">
        <v>0.12889608858250401</v>
      </c>
      <c r="Z489" s="17">
        <v>6.9510158653352902E-2</v>
      </c>
      <c r="AA489" s="17"/>
      <c r="AB489" s="17">
        <v>0.140377320478169</v>
      </c>
      <c r="AC489" s="17">
        <v>0.129419454094819</v>
      </c>
      <c r="AD489" s="17"/>
      <c r="AE489" s="17">
        <v>0.122127157582837</v>
      </c>
      <c r="AF489" s="17">
        <v>0.13946443313061599</v>
      </c>
      <c r="AG489" s="17"/>
      <c r="AH489" s="17">
        <v>0.15052934032714699</v>
      </c>
      <c r="AI489" s="17">
        <v>5.9682242896728098E-2</v>
      </c>
      <c r="AJ489" s="17"/>
      <c r="AK489" s="17">
        <v>9.6712603674209696E-2</v>
      </c>
      <c r="AL489" s="17">
        <v>0.124580045010416</v>
      </c>
      <c r="AM489" s="17">
        <v>0.127514043178477</v>
      </c>
      <c r="AN489" s="17">
        <v>0.17566272413471901</v>
      </c>
      <c r="AO489" s="17">
        <v>0.172350755001449</v>
      </c>
      <c r="AP489" s="17"/>
      <c r="AQ489" s="17">
        <v>0.11564575200938</v>
      </c>
      <c r="AR489" s="17">
        <v>0.14269182734672101</v>
      </c>
      <c r="AS489" s="17"/>
      <c r="AT489" s="17">
        <v>0.14734155467750901</v>
      </c>
      <c r="AU489" s="17">
        <v>0.12944592583138601</v>
      </c>
      <c r="AV489" s="17"/>
      <c r="AW489" s="17">
        <v>5.69068250208681E-2</v>
      </c>
      <c r="AX489" s="17">
        <v>0.122114040060559</v>
      </c>
      <c r="AY489" s="17">
        <v>0.17240301098555799</v>
      </c>
      <c r="AZ489" s="17">
        <v>0.23580990709937799</v>
      </c>
      <c r="BA489" s="17">
        <v>9.3947045612578606E-2</v>
      </c>
      <c r="BB489" s="17"/>
      <c r="BC489" s="17">
        <v>0.13018159935298501</v>
      </c>
      <c r="BD489" s="17"/>
      <c r="BE489" s="17">
        <v>0.14979740271122499</v>
      </c>
      <c r="BF489" s="17">
        <v>0.159079536702567</v>
      </c>
      <c r="BG489" s="17">
        <v>0.17071868743302199</v>
      </c>
      <c r="BH489" s="17">
        <v>0.12287072773801599</v>
      </c>
      <c r="BI489" s="17"/>
      <c r="BJ489" s="17">
        <v>0.14114615657548699</v>
      </c>
      <c r="BK489" s="17"/>
      <c r="BL489" s="17">
        <v>0.149169449259549</v>
      </c>
      <c r="BM489" s="17"/>
      <c r="BN489" s="17">
        <v>0.12875368411462701</v>
      </c>
      <c r="BO489" s="17"/>
      <c r="BP489" s="17">
        <v>0.12888240463598899</v>
      </c>
      <c r="BQ489" s="17">
        <v>0.18692073936616699</v>
      </c>
    </row>
    <row r="490" spans="2:69" x14ac:dyDescent="0.35">
      <c r="B490" t="s">
        <v>140</v>
      </c>
      <c r="C490" s="17">
        <v>8.01249626242138E-2</v>
      </c>
      <c r="D490" s="17">
        <v>9.3391600959995602E-2</v>
      </c>
      <c r="E490" s="17">
        <v>6.9741775668303793E-2</v>
      </c>
      <c r="F490" s="17"/>
      <c r="G490" s="17">
        <v>0.13584445518334801</v>
      </c>
      <c r="H490" s="17">
        <v>6.8003852805557305E-2</v>
      </c>
      <c r="I490" s="17">
        <v>7.9451596673041899E-2</v>
      </c>
      <c r="J490" s="17">
        <v>5.4057272700182603E-2</v>
      </c>
      <c r="K490" s="17">
        <v>4.6952507787689099E-2</v>
      </c>
      <c r="L490" s="17"/>
      <c r="M490" s="17">
        <v>5.6871840158018702E-2</v>
      </c>
      <c r="N490" s="17">
        <v>8.8415816692047997E-2</v>
      </c>
      <c r="O490" s="17">
        <v>5.0107988043657903E-2</v>
      </c>
      <c r="P490" s="17">
        <v>7.0533856101282599E-2</v>
      </c>
      <c r="Q490" s="17">
        <v>0.12744171099404</v>
      </c>
      <c r="R490" s="17"/>
      <c r="S490" s="17">
        <v>7.4891372550425994E-2</v>
      </c>
      <c r="T490" s="17">
        <v>3.1493468858046603E-2</v>
      </c>
      <c r="U490" s="17">
        <v>0.150425368381196</v>
      </c>
      <c r="V490" s="17">
        <v>8.38732522460445E-2</v>
      </c>
      <c r="W490" s="17"/>
      <c r="X490" s="17">
        <v>8.5575052854617695E-2</v>
      </c>
      <c r="Y490" s="17">
        <v>8.0731432588476301E-2</v>
      </c>
      <c r="Z490" s="17">
        <v>3.7708516508848301E-2</v>
      </c>
      <c r="AA490" s="17"/>
      <c r="AB490" s="17">
        <v>7.9024424328414195E-2</v>
      </c>
      <c r="AC490" s="17">
        <v>8.2591631646573599E-2</v>
      </c>
      <c r="AD490" s="17"/>
      <c r="AE490" s="17">
        <v>4.8192758116129199E-2</v>
      </c>
      <c r="AF490" s="17">
        <v>8.5424521228257694E-2</v>
      </c>
      <c r="AG490" s="17"/>
      <c r="AH490" s="17">
        <v>7.7020121238116496E-2</v>
      </c>
      <c r="AI490" s="17">
        <v>0.11163201455115999</v>
      </c>
      <c r="AJ490" s="17"/>
      <c r="AK490" s="17">
        <v>5.9422279522860298E-2</v>
      </c>
      <c r="AL490" s="17">
        <v>6.3948690606126096E-2</v>
      </c>
      <c r="AM490" s="17">
        <v>7.4434835177555794E-2</v>
      </c>
      <c r="AN490" s="17">
        <v>0.122417426570928</v>
      </c>
      <c r="AO490" s="17">
        <v>8.1868284555760798E-2</v>
      </c>
      <c r="AP490" s="17"/>
      <c r="AQ490" s="17">
        <v>0.10860803548419599</v>
      </c>
      <c r="AR490" s="17">
        <v>7.25273364007432E-2</v>
      </c>
      <c r="AS490" s="17"/>
      <c r="AT490" s="17">
        <v>9.79544630051839E-2</v>
      </c>
      <c r="AU490" s="17">
        <v>6.9154118559643998E-2</v>
      </c>
      <c r="AV490" s="17"/>
      <c r="AW490" s="17">
        <v>5.0593039132071201E-2</v>
      </c>
      <c r="AX490" s="17">
        <v>4.5718340562086901E-2</v>
      </c>
      <c r="AY490" s="17">
        <v>0.20490394354306901</v>
      </c>
      <c r="AZ490" s="17">
        <v>0.10024328655933901</v>
      </c>
      <c r="BA490" s="17">
        <v>0</v>
      </c>
      <c r="BB490" s="17"/>
      <c r="BC490" s="17">
        <v>0</v>
      </c>
      <c r="BD490" s="17"/>
      <c r="BE490" s="17">
        <v>4.95011979908229E-2</v>
      </c>
      <c r="BF490" s="17">
        <v>0.179881119197842</v>
      </c>
      <c r="BG490" s="17">
        <v>6.9908022656548802E-2</v>
      </c>
      <c r="BH490" s="17">
        <v>0</v>
      </c>
      <c r="BI490" s="17"/>
      <c r="BJ490" s="17">
        <v>8.2174879619219696E-2</v>
      </c>
      <c r="BK490" s="17"/>
      <c r="BL490" s="17">
        <v>0.107891472792485</v>
      </c>
      <c r="BM490" s="17"/>
      <c r="BN490" s="17">
        <v>9.1742862086577795E-2</v>
      </c>
      <c r="BO490" s="17"/>
      <c r="BP490" s="17">
        <v>8.1293129668830094E-2</v>
      </c>
      <c r="BQ490" s="17">
        <v>8.1768759318600795E-2</v>
      </c>
    </row>
    <row r="491" spans="2:69" x14ac:dyDescent="0.35">
      <c r="B491" t="s">
        <v>141</v>
      </c>
      <c r="C491" s="17">
        <v>0.34156630809356098</v>
      </c>
      <c r="D491" s="17">
        <v>0.27293442247706801</v>
      </c>
      <c r="E491" s="17">
        <v>0.400895771650635</v>
      </c>
      <c r="F491" s="17"/>
      <c r="G491" s="17">
        <v>0.31412615813727801</v>
      </c>
      <c r="H491" s="17">
        <v>0.31724157038416001</v>
      </c>
      <c r="I491" s="17">
        <v>0.35748778164761402</v>
      </c>
      <c r="J491" s="17">
        <v>0.46404416953583999</v>
      </c>
      <c r="K491" s="17">
        <v>0.26663974388900402</v>
      </c>
      <c r="L491" s="17"/>
      <c r="M491" s="17">
        <v>0.55450948758128704</v>
      </c>
      <c r="N491" s="17">
        <v>0.32147132855377802</v>
      </c>
      <c r="O491" s="17">
        <v>0.36132675844860601</v>
      </c>
      <c r="P491" s="17">
        <v>0.30548011070262898</v>
      </c>
      <c r="Q491" s="17">
        <v>0.318163034527781</v>
      </c>
      <c r="R491" s="17"/>
      <c r="S491" s="17">
        <v>0.35830734853952301</v>
      </c>
      <c r="T491" s="17">
        <v>0.40055152343803702</v>
      </c>
      <c r="U491" s="17">
        <v>0.202160270022813</v>
      </c>
      <c r="V491" s="17">
        <v>0.40630709315918201</v>
      </c>
      <c r="W491" s="17"/>
      <c r="X491" s="17">
        <v>0.33964896951085999</v>
      </c>
      <c r="Y491" s="17">
        <v>0.415618240077056</v>
      </c>
      <c r="Z491" s="17">
        <v>0.25426136894270601</v>
      </c>
      <c r="AA491" s="17"/>
      <c r="AB491" s="17">
        <v>0.36615672465497501</v>
      </c>
      <c r="AC491" s="17">
        <v>0.28645108038138301</v>
      </c>
      <c r="AD491" s="17"/>
      <c r="AE491" s="17">
        <v>0.20221443299786299</v>
      </c>
      <c r="AF491" s="17">
        <v>0.36469353779879699</v>
      </c>
      <c r="AG491" s="17"/>
      <c r="AH491" s="17">
        <v>0.36748662132502402</v>
      </c>
      <c r="AI491" s="17">
        <v>0.30984029099846</v>
      </c>
      <c r="AJ491" s="17"/>
      <c r="AK491" s="17">
        <v>0.38889298537567601</v>
      </c>
      <c r="AL491" s="17">
        <v>0.344406796752317</v>
      </c>
      <c r="AM491" s="17">
        <v>0.37474995736530298</v>
      </c>
      <c r="AN491" s="17">
        <v>0.29567851647944998</v>
      </c>
      <c r="AO491" s="17">
        <v>0.24313458667288201</v>
      </c>
      <c r="AP491" s="17"/>
      <c r="AQ491" s="17">
        <v>0.330331156164478</v>
      </c>
      <c r="AR491" s="17">
        <v>0.34456319278155401</v>
      </c>
      <c r="AS491" s="17"/>
      <c r="AT491" s="17">
        <v>0.32919431621183198</v>
      </c>
      <c r="AU491" s="17">
        <v>0.35235276294970602</v>
      </c>
      <c r="AV491" s="17"/>
      <c r="AW491" s="17">
        <v>0.43850870905255002</v>
      </c>
      <c r="AX491" s="17">
        <v>0.39967498957387099</v>
      </c>
      <c r="AY491" s="17">
        <v>0.34401367786611198</v>
      </c>
      <c r="AZ491" s="17">
        <v>0.39637250069560398</v>
      </c>
      <c r="BA491" s="17">
        <v>7.0364890059699703E-2</v>
      </c>
      <c r="BB491" s="17"/>
      <c r="BC491" s="17">
        <v>5.0258682623818302E-2</v>
      </c>
      <c r="BD491" s="17"/>
      <c r="BE491" s="17">
        <v>0.42076199443701301</v>
      </c>
      <c r="BF491" s="17">
        <v>0.35142433410760798</v>
      </c>
      <c r="BG491" s="17">
        <v>0.489834283106444</v>
      </c>
      <c r="BH491" s="17">
        <v>5.1452885574900097E-2</v>
      </c>
      <c r="BI491" s="17"/>
      <c r="BJ491" s="17">
        <v>0.36320877206014801</v>
      </c>
      <c r="BK491" s="17"/>
      <c r="BL491" s="17">
        <v>0.339364385825141</v>
      </c>
      <c r="BM491" s="17"/>
      <c r="BN491" s="17">
        <v>0.34108719061805098</v>
      </c>
      <c r="BO491" s="17"/>
      <c r="BP491" s="17">
        <v>0.323825217277324</v>
      </c>
      <c r="BQ491" s="17">
        <v>0.40906923648999099</v>
      </c>
    </row>
    <row r="492" spans="2:69" x14ac:dyDescent="0.35"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</row>
    <row r="493" spans="2:69" x14ac:dyDescent="0.35">
      <c r="B493" s="6" t="s">
        <v>198</v>
      </c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</row>
    <row r="494" spans="2:69" x14ac:dyDescent="0.35">
      <c r="B494" s="24" t="s">
        <v>143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</row>
    <row r="495" spans="2:69" x14ac:dyDescent="0.35">
      <c r="B495" t="s">
        <v>137</v>
      </c>
      <c r="C495" s="17">
        <v>0.100313209922391</v>
      </c>
      <c r="D495" s="17">
        <v>9.6953912303723397E-2</v>
      </c>
      <c r="E495" s="17">
        <v>0.103082950936587</v>
      </c>
      <c r="F495" s="17"/>
      <c r="G495" s="17">
        <v>0.15184323719943599</v>
      </c>
      <c r="H495" s="17">
        <v>0.10272318045352299</v>
      </c>
      <c r="I495" s="17">
        <v>4.7395418265913897E-2</v>
      </c>
      <c r="J495" s="17">
        <v>0.12104646263240799</v>
      </c>
      <c r="K495" s="17">
        <v>2.4220380258141699E-2</v>
      </c>
      <c r="L495" s="17"/>
      <c r="M495" s="17">
        <v>0.131072966281325</v>
      </c>
      <c r="N495" s="17">
        <v>0.10896718002776699</v>
      </c>
      <c r="O495" s="17">
        <v>0</v>
      </c>
      <c r="P495" s="17">
        <v>3.58475414052285E-2</v>
      </c>
      <c r="Q495" s="17">
        <v>0.197859163269441</v>
      </c>
      <c r="R495" s="17"/>
      <c r="S495" s="17">
        <v>0.113249045905413</v>
      </c>
      <c r="T495" s="17">
        <v>9.6425904260494799E-2</v>
      </c>
      <c r="U495" s="17">
        <v>6.8407229453544494E-2</v>
      </c>
      <c r="V495" s="17">
        <v>6.8038059272430298E-2</v>
      </c>
      <c r="W495" s="17"/>
      <c r="X495" s="17">
        <v>0.11098793555953</v>
      </c>
      <c r="Y495" s="17">
        <v>5.68894104265395E-2</v>
      </c>
      <c r="Z495" s="17">
        <v>4.9899145267153298E-2</v>
      </c>
      <c r="AA495" s="17"/>
      <c r="AB495" s="17">
        <v>9.8895861437071103E-2</v>
      </c>
      <c r="AC495" s="17">
        <v>0.10395997755393201</v>
      </c>
      <c r="AD495" s="17"/>
      <c r="AE495" s="17">
        <v>0.144706889556695</v>
      </c>
      <c r="AF495" s="17">
        <v>8.6652752907272201E-2</v>
      </c>
      <c r="AG495" s="17"/>
      <c r="AH495" s="17">
        <v>9.4748047556438897E-2</v>
      </c>
      <c r="AI495" s="17">
        <v>0.13816374398763201</v>
      </c>
      <c r="AJ495" s="17"/>
      <c r="AK495" s="17">
        <v>0.100892320388247</v>
      </c>
      <c r="AL495" s="17">
        <v>9.9972775733099303E-2</v>
      </c>
      <c r="AM495" s="17">
        <v>0.11455205339464</v>
      </c>
      <c r="AN495" s="17">
        <v>2.7218900158063299E-2</v>
      </c>
      <c r="AO495" s="17">
        <v>0.21356080307396</v>
      </c>
      <c r="AP495" s="17"/>
      <c r="AQ495" s="17">
        <v>7.6129625565674097E-2</v>
      </c>
      <c r="AR495" s="17">
        <v>0.10653887287414</v>
      </c>
      <c r="AS495" s="17"/>
      <c r="AT495" s="17">
        <v>9.8292983453860505E-2</v>
      </c>
      <c r="AU495" s="17">
        <v>9.9308847149105595E-2</v>
      </c>
      <c r="AV495" s="17"/>
      <c r="AW495" s="17">
        <v>0.17082001830149099</v>
      </c>
      <c r="AX495" s="17">
        <v>5.61326528315867E-2</v>
      </c>
      <c r="AY495" s="17">
        <v>0.116436583051716</v>
      </c>
      <c r="AZ495" s="17">
        <v>0.15135090958040701</v>
      </c>
      <c r="BA495" s="17">
        <v>5.4673520459375798E-2</v>
      </c>
      <c r="BB495" s="17"/>
      <c r="BC495" s="17">
        <v>8.1122379022732796E-2</v>
      </c>
      <c r="BD495" s="17"/>
      <c r="BE495" s="17">
        <v>8.1954826655336502E-2</v>
      </c>
      <c r="BF495" s="17">
        <v>9.2555994212651094E-2</v>
      </c>
      <c r="BG495" s="17">
        <v>0.260225893676158</v>
      </c>
      <c r="BH495" s="17">
        <v>8.4899100361338894E-2</v>
      </c>
      <c r="BI495" s="17"/>
      <c r="BJ495" s="17">
        <v>9.0959177677537098E-2</v>
      </c>
      <c r="BK495" s="17"/>
      <c r="BL495" s="17">
        <v>7.4947056568908793E-2</v>
      </c>
      <c r="BM495" s="17"/>
      <c r="BN495" s="17">
        <v>1.17892167501961E-2</v>
      </c>
      <c r="BO495" s="17"/>
      <c r="BP495" s="17">
        <v>0.100781775218343</v>
      </c>
      <c r="BQ495" s="17">
        <v>0.10381360167862599</v>
      </c>
    </row>
    <row r="496" spans="2:69" x14ac:dyDescent="0.35">
      <c r="B496" t="s">
        <v>138</v>
      </c>
      <c r="C496" s="17">
        <v>0.398516499427436</v>
      </c>
      <c r="D496" s="17">
        <v>0.43412835704963998</v>
      </c>
      <c r="E496" s="17">
        <v>0.369154521465206</v>
      </c>
      <c r="F496" s="17"/>
      <c r="G496" s="17">
        <v>0.30380400392381401</v>
      </c>
      <c r="H496" s="17">
        <v>0.44829130003623402</v>
      </c>
      <c r="I496" s="17">
        <v>0.51695229300786905</v>
      </c>
      <c r="J496" s="17">
        <v>0.48679252094193798</v>
      </c>
      <c r="K496" s="17">
        <v>0.26120562496111399</v>
      </c>
      <c r="L496" s="17"/>
      <c r="M496" s="17">
        <v>0.51725992352261996</v>
      </c>
      <c r="N496" s="17">
        <v>0.42677819926884603</v>
      </c>
      <c r="O496" s="17">
        <v>0.35129916984427201</v>
      </c>
      <c r="P496" s="17">
        <v>0.299662793974665</v>
      </c>
      <c r="Q496" s="17">
        <v>0.36898560142571102</v>
      </c>
      <c r="R496" s="17"/>
      <c r="S496" s="17">
        <v>0.30964067953353802</v>
      </c>
      <c r="T496" s="17">
        <v>0.48787674507375001</v>
      </c>
      <c r="U496" s="17">
        <v>0.340795473177537</v>
      </c>
      <c r="V496" s="17">
        <v>0.46682258613625799</v>
      </c>
      <c r="W496" s="17"/>
      <c r="X496" s="17">
        <v>0.388897614981774</v>
      </c>
      <c r="Y496" s="17">
        <v>0.428807271378424</v>
      </c>
      <c r="Z496" s="17">
        <v>0.45506071977214801</v>
      </c>
      <c r="AA496" s="17"/>
      <c r="AB496" s="17">
        <v>0.412963877285417</v>
      </c>
      <c r="AC496" s="17">
        <v>0.36134410994185601</v>
      </c>
      <c r="AD496" s="17"/>
      <c r="AE496" s="17">
        <v>0.40465681245760199</v>
      </c>
      <c r="AF496" s="17">
        <v>0.39834128708574301</v>
      </c>
      <c r="AG496" s="17"/>
      <c r="AH496" s="17">
        <v>0.41098620424745003</v>
      </c>
      <c r="AI496" s="17">
        <v>0.29763681465920699</v>
      </c>
      <c r="AJ496" s="17"/>
      <c r="AK496" s="17">
        <v>0.46451072064153098</v>
      </c>
      <c r="AL496" s="17">
        <v>0.43051190098414299</v>
      </c>
      <c r="AM496" s="17">
        <v>0.38494515825926501</v>
      </c>
      <c r="AN496" s="17">
        <v>0.43465434840389799</v>
      </c>
      <c r="AO496" s="17">
        <v>0.13389209387936399</v>
      </c>
      <c r="AP496" s="17"/>
      <c r="AQ496" s="17">
        <v>0.36704200128972397</v>
      </c>
      <c r="AR496" s="17">
        <v>0.40661908728581603</v>
      </c>
      <c r="AS496" s="17"/>
      <c r="AT496" s="17">
        <v>0.32899073354213498</v>
      </c>
      <c r="AU496" s="17">
        <v>0.43069162280928902</v>
      </c>
      <c r="AV496" s="17"/>
      <c r="AW496" s="17">
        <v>0.22924591738387901</v>
      </c>
      <c r="AX496" s="17">
        <v>0.37832063400427002</v>
      </c>
      <c r="AY496" s="17">
        <v>0.41206866484833599</v>
      </c>
      <c r="AZ496" s="17">
        <v>0.51725552247669304</v>
      </c>
      <c r="BA496" s="17">
        <v>0.32443981063827898</v>
      </c>
      <c r="BB496" s="17"/>
      <c r="BC496" s="17">
        <v>0.38385430335194798</v>
      </c>
      <c r="BD496" s="17"/>
      <c r="BE496" s="17">
        <v>0.32993050235968702</v>
      </c>
      <c r="BF496" s="17">
        <v>0.52080974246753398</v>
      </c>
      <c r="BG496" s="17">
        <v>0.54348177094499295</v>
      </c>
      <c r="BH496" s="17">
        <v>0.34343776904638401</v>
      </c>
      <c r="BI496" s="17"/>
      <c r="BJ496" s="17">
        <v>0.418633010796997</v>
      </c>
      <c r="BK496" s="17"/>
      <c r="BL496" s="17">
        <v>0.442517455934617</v>
      </c>
      <c r="BM496" s="17"/>
      <c r="BN496" s="17">
        <v>0.46542633134300199</v>
      </c>
      <c r="BO496" s="17"/>
      <c r="BP496" s="17">
        <v>0.40363085173617302</v>
      </c>
      <c r="BQ496" s="17">
        <v>0.35425425591715398</v>
      </c>
    </row>
    <row r="497" spans="2:69" x14ac:dyDescent="0.35">
      <c r="B497" t="s">
        <v>139</v>
      </c>
      <c r="C497" s="17">
        <v>0.118391196632694</v>
      </c>
      <c r="D497" s="17">
        <v>0.109734896414827</v>
      </c>
      <c r="E497" s="17">
        <v>0.12552831649113599</v>
      </c>
      <c r="F497" s="17"/>
      <c r="G497" s="17">
        <v>0.111400459896265</v>
      </c>
      <c r="H497" s="17">
        <v>0.15325082711069599</v>
      </c>
      <c r="I497" s="17">
        <v>6.9285485970655702E-2</v>
      </c>
      <c r="J497" s="17">
        <v>2.3305751520549998E-2</v>
      </c>
      <c r="K497" s="17">
        <v>0.236985244702972</v>
      </c>
      <c r="L497" s="17"/>
      <c r="M497" s="17">
        <v>8.0913294645826597E-2</v>
      </c>
      <c r="N497" s="17">
        <v>0.140605426907456</v>
      </c>
      <c r="O497" s="17">
        <v>0.10015156532570101</v>
      </c>
      <c r="P497" s="17">
        <v>0.127816003268233</v>
      </c>
      <c r="Q497" s="17">
        <v>0.10042551699741099</v>
      </c>
      <c r="R497" s="17"/>
      <c r="S497" s="17">
        <v>9.08983721532102E-2</v>
      </c>
      <c r="T497" s="17">
        <v>0.132850066819759</v>
      </c>
      <c r="U497" s="17">
        <v>9.1640935900594397E-2</v>
      </c>
      <c r="V497" s="17">
        <v>0.20874047437285601</v>
      </c>
      <c r="W497" s="17"/>
      <c r="X497" s="17">
        <v>0.111202659514323</v>
      </c>
      <c r="Y497" s="17">
        <v>0.13201384982954001</v>
      </c>
      <c r="Z497" s="17">
        <v>0.17198768719475199</v>
      </c>
      <c r="AA497" s="17"/>
      <c r="AB497" s="17">
        <v>9.16775896947499E-2</v>
      </c>
      <c r="AC497" s="17">
        <v>0.18712398755319101</v>
      </c>
      <c r="AD497" s="17"/>
      <c r="AE497" s="17">
        <v>0.14410054222937199</v>
      </c>
      <c r="AF497" s="17">
        <v>0.112576123652449</v>
      </c>
      <c r="AG497" s="17"/>
      <c r="AH497" s="17">
        <v>0.10720685023104901</v>
      </c>
      <c r="AI497" s="17">
        <v>8.15894593225783E-2</v>
      </c>
      <c r="AJ497" s="17"/>
      <c r="AK497" s="17">
        <v>8.9076762862268996E-2</v>
      </c>
      <c r="AL497" s="17">
        <v>0.10269411975781501</v>
      </c>
      <c r="AM497" s="17">
        <v>0.130585345654497</v>
      </c>
      <c r="AN497" s="17">
        <v>0.12771455695839701</v>
      </c>
      <c r="AO497" s="17">
        <v>0.139642031455045</v>
      </c>
      <c r="AP497" s="17"/>
      <c r="AQ497" s="17">
        <v>8.08386422104653E-2</v>
      </c>
      <c r="AR497" s="17">
        <v>0.12805847933824699</v>
      </c>
      <c r="AS497" s="17"/>
      <c r="AT497" s="17">
        <v>9.1007587975553195E-2</v>
      </c>
      <c r="AU497" s="17">
        <v>0.13406672415069601</v>
      </c>
      <c r="AV497" s="17"/>
      <c r="AW497" s="17">
        <v>6.5744758758279204E-2</v>
      </c>
      <c r="AX497" s="17">
        <v>0.124683480771341</v>
      </c>
      <c r="AY497" s="17">
        <v>0.17436809964286501</v>
      </c>
      <c r="AZ497" s="17">
        <v>3.02502000829457E-2</v>
      </c>
      <c r="BA497" s="17">
        <v>0.151128684798681</v>
      </c>
      <c r="BB497" s="17"/>
      <c r="BC497" s="17">
        <v>0.146287226309052</v>
      </c>
      <c r="BD497" s="17"/>
      <c r="BE497" s="17">
        <v>0.110277005785361</v>
      </c>
      <c r="BF497" s="17">
        <v>0.25532834197014997</v>
      </c>
      <c r="BG497" s="17">
        <v>2.7245871230318901E-2</v>
      </c>
      <c r="BH497" s="17">
        <v>0.108518552650177</v>
      </c>
      <c r="BI497" s="17"/>
      <c r="BJ497" s="17">
        <v>0.11538131369103</v>
      </c>
      <c r="BK497" s="17"/>
      <c r="BL497" s="17">
        <v>0.14303408760496</v>
      </c>
      <c r="BM497" s="17"/>
      <c r="BN497" s="17">
        <v>0.17221872696826401</v>
      </c>
      <c r="BO497" s="17"/>
      <c r="BP497" s="17">
        <v>0.11458273982787801</v>
      </c>
      <c r="BQ497" s="17">
        <v>0.15430320517337401</v>
      </c>
    </row>
    <row r="498" spans="2:69" x14ac:dyDescent="0.35">
      <c r="B498" t="s">
        <v>140</v>
      </c>
      <c r="C498" s="17">
        <v>2.4851261931541802E-2</v>
      </c>
      <c r="D498" s="17">
        <v>4.58646451791749E-2</v>
      </c>
      <c r="E498" s="17">
        <v>7.5257266456706497E-3</v>
      </c>
      <c r="F498" s="17"/>
      <c r="G498" s="17">
        <v>4.83685695010534E-2</v>
      </c>
      <c r="H498" s="17">
        <v>2.4637388274707898E-2</v>
      </c>
      <c r="I498" s="17">
        <v>1.77393649665336E-2</v>
      </c>
      <c r="J498" s="17">
        <v>0</v>
      </c>
      <c r="K498" s="17">
        <v>0</v>
      </c>
      <c r="L498" s="17"/>
      <c r="M498" s="17">
        <v>0</v>
      </c>
      <c r="N498" s="17">
        <v>2.0669527782884001E-2</v>
      </c>
      <c r="O498" s="17">
        <v>2.3955879112418602E-2</v>
      </c>
      <c r="P498" s="17">
        <v>2.8683020865912099E-2</v>
      </c>
      <c r="Q498" s="17">
        <v>4.7923357391186201E-2</v>
      </c>
      <c r="R498" s="17"/>
      <c r="S498" s="17">
        <v>0</v>
      </c>
      <c r="T498" s="17">
        <v>1.16056883607313E-2</v>
      </c>
      <c r="U498" s="17">
        <v>7.7434820898150902E-2</v>
      </c>
      <c r="V498" s="17">
        <v>3.3345088963871401E-2</v>
      </c>
      <c r="W498" s="17"/>
      <c r="X498" s="17">
        <v>2.33929244308613E-2</v>
      </c>
      <c r="Y498" s="17">
        <v>5.6016543011717802E-2</v>
      </c>
      <c r="Z498" s="17">
        <v>0</v>
      </c>
      <c r="AA498" s="17"/>
      <c r="AB498" s="17">
        <v>2.71783575155084E-2</v>
      </c>
      <c r="AC498" s="17">
        <v>1.8863759959369099E-2</v>
      </c>
      <c r="AD498" s="17"/>
      <c r="AE498" s="17">
        <v>3.2610049700674298E-2</v>
      </c>
      <c r="AF498" s="17">
        <v>2.3060681887786101E-2</v>
      </c>
      <c r="AG498" s="17"/>
      <c r="AH498" s="17">
        <v>2.7416392574144501E-2</v>
      </c>
      <c r="AI498" s="17">
        <v>2.1678904827816502E-2</v>
      </c>
      <c r="AJ498" s="17"/>
      <c r="AK498" s="17">
        <v>5.2707986821308603E-2</v>
      </c>
      <c r="AL498" s="17">
        <v>0</v>
      </c>
      <c r="AM498" s="17">
        <v>1.6723595808322299E-2</v>
      </c>
      <c r="AN498" s="17">
        <v>7.8207817945303598E-2</v>
      </c>
      <c r="AO498" s="17">
        <v>0</v>
      </c>
      <c r="AP498" s="17"/>
      <c r="AQ498" s="17">
        <v>2.84491177905235E-2</v>
      </c>
      <c r="AR498" s="17">
        <v>2.3925053574806902E-2</v>
      </c>
      <c r="AS498" s="17"/>
      <c r="AT498" s="17">
        <v>4.4899118316007597E-2</v>
      </c>
      <c r="AU498" s="17">
        <v>1.5576760564690199E-2</v>
      </c>
      <c r="AV498" s="17"/>
      <c r="AW498" s="17">
        <v>4.0956607946988202E-2</v>
      </c>
      <c r="AX498" s="17">
        <v>7.5751194833246702E-3</v>
      </c>
      <c r="AY498" s="17">
        <v>4.5472878522042098E-2</v>
      </c>
      <c r="AZ498" s="17">
        <v>0</v>
      </c>
      <c r="BA498" s="17">
        <v>1.6895803039822601E-2</v>
      </c>
      <c r="BB498" s="17"/>
      <c r="BC498" s="17">
        <v>2.8798581121619898E-2</v>
      </c>
      <c r="BD498" s="17"/>
      <c r="BE498" s="17">
        <v>0</v>
      </c>
      <c r="BF498" s="17">
        <v>3.4150044152121903E-2</v>
      </c>
      <c r="BG498" s="17">
        <v>0</v>
      </c>
      <c r="BH498" s="17">
        <v>3.4953249660930899E-2</v>
      </c>
      <c r="BI498" s="17"/>
      <c r="BJ498" s="17">
        <v>2.5301110008883701E-2</v>
      </c>
      <c r="BK498" s="17"/>
      <c r="BL498" s="17">
        <v>2.8810076549076101E-2</v>
      </c>
      <c r="BM498" s="17"/>
      <c r="BN498" s="17">
        <v>2.6751272157031401E-2</v>
      </c>
      <c r="BO498" s="17"/>
      <c r="BP498" s="17">
        <v>2.1247367879105299E-2</v>
      </c>
      <c r="BQ498" s="17">
        <v>5.28248692718132E-2</v>
      </c>
    </row>
    <row r="499" spans="2:69" x14ac:dyDescent="0.35">
      <c r="B499" t="s">
        <v>141</v>
      </c>
      <c r="C499" s="17">
        <v>0.35792783208593698</v>
      </c>
      <c r="D499" s="17">
        <v>0.31331818905263498</v>
      </c>
      <c r="E499" s="17">
        <v>0.3947084844614</v>
      </c>
      <c r="F499" s="17"/>
      <c r="G499" s="17">
        <v>0.38458372947943098</v>
      </c>
      <c r="H499" s="17">
        <v>0.27109730412483901</v>
      </c>
      <c r="I499" s="17">
        <v>0.34862743778902799</v>
      </c>
      <c r="J499" s="17">
        <v>0.36885526490510401</v>
      </c>
      <c r="K499" s="17">
        <v>0.47758875007777202</v>
      </c>
      <c r="L499" s="17"/>
      <c r="M499" s="17">
        <v>0.27075381555022898</v>
      </c>
      <c r="N499" s="17">
        <v>0.30297966601304699</v>
      </c>
      <c r="O499" s="17">
        <v>0.52459338571760805</v>
      </c>
      <c r="P499" s="17">
        <v>0.50799064048596099</v>
      </c>
      <c r="Q499" s="17">
        <v>0.284806360916251</v>
      </c>
      <c r="R499" s="17"/>
      <c r="S499" s="17">
        <v>0.48621190240783901</v>
      </c>
      <c r="T499" s="17">
        <v>0.271241595485265</v>
      </c>
      <c r="U499" s="17">
        <v>0.42172154057017303</v>
      </c>
      <c r="V499" s="17">
        <v>0.22305379125458399</v>
      </c>
      <c r="W499" s="17"/>
      <c r="X499" s="17">
        <v>0.36551886551351198</v>
      </c>
      <c r="Y499" s="17">
        <v>0.326272925353779</v>
      </c>
      <c r="Z499" s="17">
        <v>0.32305244776594699</v>
      </c>
      <c r="AA499" s="17"/>
      <c r="AB499" s="17">
        <v>0.36928431406725398</v>
      </c>
      <c r="AC499" s="17">
        <v>0.32870816499165201</v>
      </c>
      <c r="AD499" s="17"/>
      <c r="AE499" s="17">
        <v>0.27392570605565603</v>
      </c>
      <c r="AF499" s="17">
        <v>0.37936915446675001</v>
      </c>
      <c r="AG499" s="17"/>
      <c r="AH499" s="17">
        <v>0.35964250539091702</v>
      </c>
      <c r="AI499" s="17">
        <v>0.46093107720276599</v>
      </c>
      <c r="AJ499" s="17"/>
      <c r="AK499" s="17">
        <v>0.29281220928664398</v>
      </c>
      <c r="AL499" s="17">
        <v>0.36682120352494302</v>
      </c>
      <c r="AM499" s="17">
        <v>0.35319384688327499</v>
      </c>
      <c r="AN499" s="17">
        <v>0.33220437653433899</v>
      </c>
      <c r="AO499" s="17">
        <v>0.51290507159163101</v>
      </c>
      <c r="AP499" s="17"/>
      <c r="AQ499" s="17">
        <v>0.44754061314361299</v>
      </c>
      <c r="AR499" s="17">
        <v>0.33485850692698998</v>
      </c>
      <c r="AS499" s="17"/>
      <c r="AT499" s="17">
        <v>0.43680957671244403</v>
      </c>
      <c r="AU499" s="17">
        <v>0.32035604532621897</v>
      </c>
      <c r="AV499" s="17"/>
      <c r="AW499" s="17">
        <v>0.493232697609363</v>
      </c>
      <c r="AX499" s="17">
        <v>0.433288112909478</v>
      </c>
      <c r="AY499" s="17">
        <v>0.25165377393504101</v>
      </c>
      <c r="AZ499" s="17">
        <v>0.30114336785995499</v>
      </c>
      <c r="BA499" s="17">
        <v>0.45286218106384202</v>
      </c>
      <c r="BB499" s="17"/>
      <c r="BC499" s="17">
        <v>0.35993751019464698</v>
      </c>
      <c r="BD499" s="17"/>
      <c r="BE499" s="17">
        <v>0.47783766519961601</v>
      </c>
      <c r="BF499" s="17">
        <v>9.71558771975429E-2</v>
      </c>
      <c r="BG499" s="17">
        <v>0.16904646414853</v>
      </c>
      <c r="BH499" s="17">
        <v>0.42819132828116901</v>
      </c>
      <c r="BI499" s="17"/>
      <c r="BJ499" s="17">
        <v>0.34972538782555301</v>
      </c>
      <c r="BK499" s="17"/>
      <c r="BL499" s="17">
        <v>0.31069132334243799</v>
      </c>
      <c r="BM499" s="17"/>
      <c r="BN499" s="17">
        <v>0.323814452781506</v>
      </c>
      <c r="BO499" s="17"/>
      <c r="BP499" s="17">
        <v>0.359757265338501</v>
      </c>
      <c r="BQ499" s="17">
        <v>0.334804067959034</v>
      </c>
    </row>
    <row r="500" spans="2:69" x14ac:dyDescent="0.35"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</row>
    <row r="501" spans="2:69" x14ac:dyDescent="0.35">
      <c r="B501" s="6" t="s">
        <v>199</v>
      </c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</row>
    <row r="502" spans="2:69" x14ac:dyDescent="0.35">
      <c r="B502" s="24" t="s">
        <v>143</v>
      </c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</row>
    <row r="503" spans="2:69" x14ac:dyDescent="0.35">
      <c r="B503" t="s">
        <v>137</v>
      </c>
      <c r="C503" s="17">
        <v>2.4678414964908E-2</v>
      </c>
      <c r="D503" s="17">
        <v>6.6053183233270299E-3</v>
      </c>
      <c r="E503" s="17">
        <v>3.9579683832401798E-2</v>
      </c>
      <c r="F503" s="17"/>
      <c r="G503" s="17">
        <v>5.26554511260044E-2</v>
      </c>
      <c r="H503" s="17">
        <v>1.17004417889105E-2</v>
      </c>
      <c r="I503" s="17">
        <v>0</v>
      </c>
      <c r="J503" s="17">
        <v>0</v>
      </c>
      <c r="K503" s="17">
        <v>4.3538462067117999E-2</v>
      </c>
      <c r="L503" s="17"/>
      <c r="M503" s="17">
        <v>3.7928400447267203E-2</v>
      </c>
      <c r="N503" s="17">
        <v>1.9517541724949801E-2</v>
      </c>
      <c r="O503" s="17">
        <v>3.0166459779693702E-2</v>
      </c>
      <c r="P503" s="17">
        <v>3.58475414052285E-2</v>
      </c>
      <c r="Q503" s="17">
        <v>1.6462453361590999E-2</v>
      </c>
      <c r="R503" s="17"/>
      <c r="S503" s="17">
        <v>2.2281810539020699E-2</v>
      </c>
      <c r="T503" s="17">
        <v>3.25957082469788E-2</v>
      </c>
      <c r="U503" s="17">
        <v>0</v>
      </c>
      <c r="V503" s="17">
        <v>0</v>
      </c>
      <c r="W503" s="17"/>
      <c r="X503" s="17">
        <v>2.5269955751852698E-2</v>
      </c>
      <c r="Y503" s="17">
        <v>0</v>
      </c>
      <c r="Z503" s="17">
        <v>4.9899145267153298E-2</v>
      </c>
      <c r="AA503" s="17"/>
      <c r="AB503" s="17">
        <v>1.5601034523321801E-2</v>
      </c>
      <c r="AC503" s="17">
        <v>4.8034066391789899E-2</v>
      </c>
      <c r="AD503" s="17"/>
      <c r="AE503" s="17">
        <v>6.9345119565044494E-2</v>
      </c>
      <c r="AF503" s="17">
        <v>1.3982119902819499E-2</v>
      </c>
      <c r="AG503" s="17"/>
      <c r="AH503" s="17">
        <v>1.53757781475503E-2</v>
      </c>
      <c r="AI503" s="17">
        <v>9.2117981739923693E-2</v>
      </c>
      <c r="AJ503" s="17"/>
      <c r="AK503" s="17">
        <v>5.2580087138014202E-2</v>
      </c>
      <c r="AL503" s="17">
        <v>2.81115489238901E-2</v>
      </c>
      <c r="AM503" s="17">
        <v>3.02422010955435E-2</v>
      </c>
      <c r="AN503" s="17">
        <v>0</v>
      </c>
      <c r="AO503" s="17">
        <v>0</v>
      </c>
      <c r="AP503" s="17"/>
      <c r="AQ503" s="17">
        <v>2.0147660701797101E-2</v>
      </c>
      <c r="AR503" s="17">
        <v>2.58447825530729E-2</v>
      </c>
      <c r="AS503" s="17"/>
      <c r="AT503" s="17">
        <v>2.5520557684771301E-2</v>
      </c>
      <c r="AU503" s="17">
        <v>2.4755410578156199E-2</v>
      </c>
      <c r="AV503" s="17"/>
      <c r="AW503" s="17">
        <v>5.8010926489067798E-2</v>
      </c>
      <c r="AX503" s="17">
        <v>0</v>
      </c>
      <c r="AY503" s="17">
        <v>5.4123417215760403E-2</v>
      </c>
      <c r="AZ503" s="17">
        <v>0</v>
      </c>
      <c r="BA503" s="17">
        <v>3.0371830330596601E-2</v>
      </c>
      <c r="BB503" s="17"/>
      <c r="BC503" s="17">
        <v>1.3963266442556301E-2</v>
      </c>
      <c r="BD503" s="17"/>
      <c r="BE503" s="17">
        <v>0</v>
      </c>
      <c r="BF503" s="17">
        <v>7.71535143464471E-2</v>
      </c>
      <c r="BG503" s="17">
        <v>2.7245871230318901E-2</v>
      </c>
      <c r="BH503" s="17">
        <v>3.38948322479935E-2</v>
      </c>
      <c r="BI503" s="17"/>
      <c r="BJ503" s="17">
        <v>1.8946395377029499E-2</v>
      </c>
      <c r="BK503" s="17"/>
      <c r="BL503" s="17">
        <v>5.3365727873783296E-3</v>
      </c>
      <c r="BM503" s="17"/>
      <c r="BN503" s="17">
        <v>0</v>
      </c>
      <c r="BO503" s="17"/>
      <c r="BP503" s="17">
        <v>2.3568723554154201E-2</v>
      </c>
      <c r="BQ503" s="17">
        <v>3.4465540340954802E-2</v>
      </c>
    </row>
    <row r="504" spans="2:69" x14ac:dyDescent="0.35">
      <c r="B504" t="s">
        <v>138</v>
      </c>
      <c r="C504" s="17">
        <v>0.119834510814017</v>
      </c>
      <c r="D504" s="17">
        <v>0.14909732973006501</v>
      </c>
      <c r="E504" s="17">
        <v>9.5707315506180501E-2</v>
      </c>
      <c r="F504" s="17"/>
      <c r="G504" s="17">
        <v>9.2216035098527396E-2</v>
      </c>
      <c r="H504" s="17">
        <v>0.104968061765069</v>
      </c>
      <c r="I504" s="17">
        <v>0.17364839740619101</v>
      </c>
      <c r="J504" s="17">
        <v>0.20184111450251499</v>
      </c>
      <c r="K504" s="17">
        <v>5.49592053281708E-2</v>
      </c>
      <c r="L504" s="17"/>
      <c r="M504" s="17">
        <v>0.15530831944204801</v>
      </c>
      <c r="N504" s="17">
        <v>0.12125600919815099</v>
      </c>
      <c r="O504" s="17">
        <v>8.2398893425207495E-2</v>
      </c>
      <c r="P504" s="17">
        <v>9.4382490071834996E-2</v>
      </c>
      <c r="Q504" s="17">
        <v>0.14694540716840501</v>
      </c>
      <c r="R504" s="17"/>
      <c r="S504" s="17">
        <v>7.3858298315938903E-2</v>
      </c>
      <c r="T504" s="17">
        <v>0.12558601575608799</v>
      </c>
      <c r="U504" s="17">
        <v>0.11375669622206799</v>
      </c>
      <c r="V504" s="17">
        <v>0.105339205023379</v>
      </c>
      <c r="W504" s="17"/>
      <c r="X504" s="17">
        <v>0.135219023886719</v>
      </c>
      <c r="Y504" s="17">
        <v>2.9744634726041601E-2</v>
      </c>
      <c r="Z504" s="17">
        <v>8.1776468486946099E-2</v>
      </c>
      <c r="AA504" s="17"/>
      <c r="AB504" s="17">
        <v>0.12565656555347801</v>
      </c>
      <c r="AC504" s="17">
        <v>0.104854651596028</v>
      </c>
      <c r="AD504" s="17"/>
      <c r="AE504" s="17">
        <v>0.13319394387825101</v>
      </c>
      <c r="AF504" s="17">
        <v>0.11700395795834399</v>
      </c>
      <c r="AG504" s="17"/>
      <c r="AH504" s="17">
        <v>0.14516970030271201</v>
      </c>
      <c r="AI504" s="17">
        <v>2.7299178105182401E-2</v>
      </c>
      <c r="AJ504" s="17"/>
      <c r="AK504" s="17">
        <v>9.7124960460857293E-2</v>
      </c>
      <c r="AL504" s="17">
        <v>0.17152970345240501</v>
      </c>
      <c r="AM504" s="17">
        <v>0.10054988864441</v>
      </c>
      <c r="AN504" s="17">
        <v>7.6001325572699605E-2</v>
      </c>
      <c r="AO504" s="17">
        <v>0.147190839019263</v>
      </c>
      <c r="AP504" s="17"/>
      <c r="AQ504" s="17">
        <v>0.153760701277835</v>
      </c>
      <c r="AR504" s="17">
        <v>0.11110077540287699</v>
      </c>
      <c r="AS504" s="17"/>
      <c r="AT504" s="17">
        <v>0.156591769512504</v>
      </c>
      <c r="AU504" s="17">
        <v>0.10429616275878401</v>
      </c>
      <c r="AV504" s="17"/>
      <c r="AW504" s="17">
        <v>6.5744758758279204E-2</v>
      </c>
      <c r="AX504" s="17">
        <v>8.8821095027982896E-2</v>
      </c>
      <c r="AY504" s="17">
        <v>0.143314640580955</v>
      </c>
      <c r="AZ504" s="17">
        <v>0.28386065585466802</v>
      </c>
      <c r="BA504" s="17">
        <v>7.6526897366634206E-2</v>
      </c>
      <c r="BB504" s="17"/>
      <c r="BC504" s="17">
        <v>0.14735677231010999</v>
      </c>
      <c r="BD504" s="17"/>
      <c r="BE504" s="17">
        <v>0.110270367373404</v>
      </c>
      <c r="BF504" s="17">
        <v>9.4423834446949698E-2</v>
      </c>
      <c r="BG504" s="17">
        <v>0.29807575250519602</v>
      </c>
      <c r="BH504" s="17">
        <v>0.108957504744081</v>
      </c>
      <c r="BI504" s="17"/>
      <c r="BJ504" s="17">
        <v>0.113810386603066</v>
      </c>
      <c r="BK504" s="17"/>
      <c r="BL504" s="17">
        <v>0.12093765858675801</v>
      </c>
      <c r="BM504" s="17"/>
      <c r="BN504" s="17">
        <v>8.45897788841731E-2</v>
      </c>
      <c r="BO504" s="17"/>
      <c r="BP504" s="17">
        <v>0.115227324884737</v>
      </c>
      <c r="BQ504" s="17">
        <v>0.161666127621508</v>
      </c>
    </row>
    <row r="505" spans="2:69" x14ac:dyDescent="0.35">
      <c r="B505" t="s">
        <v>139</v>
      </c>
      <c r="C505" s="17">
        <v>0.31686361201658098</v>
      </c>
      <c r="D505" s="17">
        <v>0.34708838405612802</v>
      </c>
      <c r="E505" s="17">
        <v>0.29194328632188099</v>
      </c>
      <c r="F505" s="17"/>
      <c r="G505" s="17">
        <v>0.33370899482233302</v>
      </c>
      <c r="H505" s="17">
        <v>0.40449218320352698</v>
      </c>
      <c r="I505" s="17">
        <v>0.21320368821323099</v>
      </c>
      <c r="J505" s="17">
        <v>0.28741436226105299</v>
      </c>
      <c r="K505" s="17">
        <v>0.28187745306453299</v>
      </c>
      <c r="L505" s="17"/>
      <c r="M505" s="17">
        <v>0.34844988053489601</v>
      </c>
      <c r="N505" s="17">
        <v>0.35281608359857802</v>
      </c>
      <c r="O505" s="17">
        <v>0.27659342994459402</v>
      </c>
      <c r="P505" s="17">
        <v>0.28049831205182701</v>
      </c>
      <c r="Q505" s="17">
        <v>0.27542785705794098</v>
      </c>
      <c r="R505" s="17"/>
      <c r="S505" s="17">
        <v>0.25149913986314198</v>
      </c>
      <c r="T505" s="17">
        <v>0.40855774486623497</v>
      </c>
      <c r="U505" s="17">
        <v>0.21892923540802101</v>
      </c>
      <c r="V505" s="17">
        <v>0.448348573899919</v>
      </c>
      <c r="W505" s="17"/>
      <c r="X505" s="17">
        <v>0.29164028829161198</v>
      </c>
      <c r="Y505" s="17">
        <v>0.44128878077263101</v>
      </c>
      <c r="Z505" s="17">
        <v>0.40854252506377797</v>
      </c>
      <c r="AA505" s="17"/>
      <c r="AB505" s="17">
        <v>0.309004418067576</v>
      </c>
      <c r="AC505" s="17">
        <v>0.337084929780052</v>
      </c>
      <c r="AD505" s="17"/>
      <c r="AE505" s="17">
        <v>0.36409580933854402</v>
      </c>
      <c r="AF505" s="17">
        <v>0.30650608749792702</v>
      </c>
      <c r="AG505" s="17"/>
      <c r="AH505" s="17">
        <v>0.28369882459492601</v>
      </c>
      <c r="AI505" s="17">
        <v>0.36523323684034797</v>
      </c>
      <c r="AJ505" s="17"/>
      <c r="AK505" s="17">
        <v>0.37464060257276699</v>
      </c>
      <c r="AL505" s="17">
        <v>0.33901652134203403</v>
      </c>
      <c r="AM505" s="17">
        <v>0.30818658053244202</v>
      </c>
      <c r="AN505" s="17">
        <v>0.34770376561539701</v>
      </c>
      <c r="AO505" s="17">
        <v>9.5509532722926602E-2</v>
      </c>
      <c r="AP505" s="17"/>
      <c r="AQ505" s="17">
        <v>0.29694794791055401</v>
      </c>
      <c r="AR505" s="17">
        <v>0.321990569640211</v>
      </c>
      <c r="AS505" s="17"/>
      <c r="AT505" s="17">
        <v>0.23989177974303399</v>
      </c>
      <c r="AU505" s="17">
        <v>0.35105366917330399</v>
      </c>
      <c r="AV505" s="17"/>
      <c r="AW505" s="17">
        <v>0.34596961440477197</v>
      </c>
      <c r="AX505" s="17">
        <v>0.26279125147321197</v>
      </c>
      <c r="AY505" s="17">
        <v>0.33473743750428497</v>
      </c>
      <c r="AZ505" s="17">
        <v>0.38043985231745903</v>
      </c>
      <c r="BA505" s="17">
        <v>0.31374848627532298</v>
      </c>
      <c r="BB505" s="17"/>
      <c r="BC505" s="17">
        <v>0.34589064427150401</v>
      </c>
      <c r="BD505" s="17"/>
      <c r="BE505" s="17">
        <v>0.217584436280926</v>
      </c>
      <c r="BF505" s="17">
        <v>0.44827965649816898</v>
      </c>
      <c r="BG505" s="17">
        <v>0.40317138148034098</v>
      </c>
      <c r="BH505" s="17">
        <v>0.33916805694372498</v>
      </c>
      <c r="BI505" s="17"/>
      <c r="BJ505" s="17">
        <v>0.31832452204366801</v>
      </c>
      <c r="BK505" s="17"/>
      <c r="BL505" s="17">
        <v>0.32899718944741302</v>
      </c>
      <c r="BM505" s="17"/>
      <c r="BN505" s="17">
        <v>0.35714324767453798</v>
      </c>
      <c r="BO505" s="17"/>
      <c r="BP505" s="17">
        <v>0.32066883031089399</v>
      </c>
      <c r="BQ505" s="17">
        <v>0.310977785941847</v>
      </c>
    </row>
    <row r="506" spans="2:69" x14ac:dyDescent="0.35">
      <c r="B506" t="s">
        <v>140</v>
      </c>
      <c r="C506" s="17">
        <v>0.13419641420716599</v>
      </c>
      <c r="D506" s="17">
        <v>0.182042230914539</v>
      </c>
      <c r="E506" s="17">
        <v>9.4747536514504502E-2</v>
      </c>
      <c r="F506" s="17"/>
      <c r="G506" s="17">
        <v>7.9231908404612597E-2</v>
      </c>
      <c r="H506" s="17">
        <v>0.207742009117654</v>
      </c>
      <c r="I506" s="17">
        <v>0.15215963416963699</v>
      </c>
      <c r="J506" s="17">
        <v>0.10887899927908801</v>
      </c>
      <c r="K506" s="17">
        <v>0.11781574920426501</v>
      </c>
      <c r="L506" s="17"/>
      <c r="M506" s="17">
        <v>8.3264652869529096E-2</v>
      </c>
      <c r="N506" s="17">
        <v>0.17036055733576799</v>
      </c>
      <c r="O506" s="17">
        <v>9.9421737525191498E-2</v>
      </c>
      <c r="P506" s="17">
        <v>7.3824065823061794E-2</v>
      </c>
      <c r="Q506" s="17">
        <v>0.151776368440562</v>
      </c>
      <c r="R506" s="17"/>
      <c r="S506" s="17">
        <v>0.14204158804299999</v>
      </c>
      <c r="T506" s="17">
        <v>0.10176610012234601</v>
      </c>
      <c r="U506" s="17">
        <v>0.22345778023392801</v>
      </c>
      <c r="V506" s="17">
        <v>0.13616933440103099</v>
      </c>
      <c r="W506" s="17"/>
      <c r="X506" s="17">
        <v>0.13174486367571001</v>
      </c>
      <c r="Y506" s="17">
        <v>0.19103102378740799</v>
      </c>
      <c r="Z506" s="17">
        <v>8.6830268149021894E-2</v>
      </c>
      <c r="AA506" s="17"/>
      <c r="AB506" s="17">
        <v>0.14803398301210699</v>
      </c>
      <c r="AC506" s="17">
        <v>9.8593033288692206E-2</v>
      </c>
      <c r="AD506" s="17"/>
      <c r="AE506" s="17">
        <v>0.168205953118097</v>
      </c>
      <c r="AF506" s="17">
        <v>0.12315251240917501</v>
      </c>
      <c r="AG506" s="17"/>
      <c r="AH506" s="17">
        <v>0.14126134322839101</v>
      </c>
      <c r="AI506" s="17">
        <v>8.8749246681921204E-2</v>
      </c>
      <c r="AJ506" s="17"/>
      <c r="AK506" s="17">
        <v>0.13046148736330801</v>
      </c>
      <c r="AL506" s="17">
        <v>8.0713954735789795E-2</v>
      </c>
      <c r="AM506" s="17">
        <v>0.159351170581982</v>
      </c>
      <c r="AN506" s="17">
        <v>0.172894737192863</v>
      </c>
      <c r="AO506" s="17">
        <v>0.13532796366014199</v>
      </c>
      <c r="AP506" s="17"/>
      <c r="AQ506" s="17">
        <v>0.12617312661579699</v>
      </c>
      <c r="AR506" s="17">
        <v>0.13626187661224301</v>
      </c>
      <c r="AS506" s="17"/>
      <c r="AT506" s="17">
        <v>0.14389366412333501</v>
      </c>
      <c r="AU506" s="17">
        <v>0.12815350033556999</v>
      </c>
      <c r="AV506" s="17"/>
      <c r="AW506" s="17">
        <v>7.7998610685506106E-2</v>
      </c>
      <c r="AX506" s="17">
        <v>0.171693646396675</v>
      </c>
      <c r="AY506" s="17">
        <v>0.13455293613126201</v>
      </c>
      <c r="AZ506" s="17">
        <v>6.8003170388733797E-2</v>
      </c>
      <c r="BA506" s="17">
        <v>0.117561754822561</v>
      </c>
      <c r="BB506" s="17"/>
      <c r="BC506" s="17">
        <v>0.143897558150483</v>
      </c>
      <c r="BD506" s="17"/>
      <c r="BE506" s="17">
        <v>0.165299477195229</v>
      </c>
      <c r="BF506" s="17">
        <v>0.190431123298241</v>
      </c>
      <c r="BG506" s="17">
        <v>7.2794571024180604E-2</v>
      </c>
      <c r="BH506" s="17">
        <v>0.110331426407901</v>
      </c>
      <c r="BI506" s="17"/>
      <c r="BJ506" s="17">
        <v>0.14360837026796699</v>
      </c>
      <c r="BK506" s="17"/>
      <c r="BL506" s="17">
        <v>0.159492087256422</v>
      </c>
      <c r="BM506" s="17"/>
      <c r="BN506" s="17">
        <v>0.22049218060010201</v>
      </c>
      <c r="BO506" s="17"/>
      <c r="BP506" s="17">
        <v>0.12884792563191599</v>
      </c>
      <c r="BQ506" s="17">
        <v>0.182419680670348</v>
      </c>
    </row>
    <row r="507" spans="2:69" x14ac:dyDescent="0.35">
      <c r="B507" t="s">
        <v>141</v>
      </c>
      <c r="C507" s="17">
        <v>0.40442704799732798</v>
      </c>
      <c r="D507" s="17">
        <v>0.315166736975941</v>
      </c>
      <c r="E507" s="17">
        <v>0.47802217782503198</v>
      </c>
      <c r="F507" s="17"/>
      <c r="G507" s="17">
        <v>0.44218761054852201</v>
      </c>
      <c r="H507" s="17">
        <v>0.27109730412483901</v>
      </c>
      <c r="I507" s="17">
        <v>0.46098828021094101</v>
      </c>
      <c r="J507" s="17">
        <v>0.40186552395734398</v>
      </c>
      <c r="K507" s="17">
        <v>0.50180913033591301</v>
      </c>
      <c r="L507" s="17"/>
      <c r="M507" s="17">
        <v>0.37504874670625898</v>
      </c>
      <c r="N507" s="17">
        <v>0.33604980814255297</v>
      </c>
      <c r="O507" s="17">
        <v>0.51141947932531395</v>
      </c>
      <c r="P507" s="17">
        <v>0.51544759064804802</v>
      </c>
      <c r="Q507" s="17">
        <v>0.40938791397150098</v>
      </c>
      <c r="R507" s="17"/>
      <c r="S507" s="17">
        <v>0.51031916323889903</v>
      </c>
      <c r="T507" s="17">
        <v>0.33149443100835202</v>
      </c>
      <c r="U507" s="17">
        <v>0.44385628813598299</v>
      </c>
      <c r="V507" s="17">
        <v>0.31014288667567103</v>
      </c>
      <c r="W507" s="17"/>
      <c r="X507" s="17">
        <v>0.41612586839410498</v>
      </c>
      <c r="Y507" s="17">
        <v>0.33793556071392</v>
      </c>
      <c r="Z507" s="17">
        <v>0.37295159303310099</v>
      </c>
      <c r="AA507" s="17"/>
      <c r="AB507" s="17">
        <v>0.40170399884351699</v>
      </c>
      <c r="AC507" s="17">
        <v>0.41143331894343799</v>
      </c>
      <c r="AD507" s="17"/>
      <c r="AE507" s="17">
        <v>0.26515917410006301</v>
      </c>
      <c r="AF507" s="17">
        <v>0.43935532223173501</v>
      </c>
      <c r="AG507" s="17"/>
      <c r="AH507" s="17">
        <v>0.41449435372642102</v>
      </c>
      <c r="AI507" s="17">
        <v>0.42660035663262402</v>
      </c>
      <c r="AJ507" s="17"/>
      <c r="AK507" s="17">
        <v>0.34519286246505398</v>
      </c>
      <c r="AL507" s="17">
        <v>0.38062827154588103</v>
      </c>
      <c r="AM507" s="17">
        <v>0.40167015914562298</v>
      </c>
      <c r="AN507" s="17">
        <v>0.40340017161904101</v>
      </c>
      <c r="AO507" s="17">
        <v>0.62197166459766895</v>
      </c>
      <c r="AP507" s="17"/>
      <c r="AQ507" s="17">
        <v>0.402970563494017</v>
      </c>
      <c r="AR507" s="17">
        <v>0.40480199579159598</v>
      </c>
      <c r="AS507" s="17"/>
      <c r="AT507" s="17">
        <v>0.43410222893635497</v>
      </c>
      <c r="AU507" s="17">
        <v>0.39174125715418501</v>
      </c>
      <c r="AV507" s="17"/>
      <c r="AW507" s="17">
        <v>0.45227608966237498</v>
      </c>
      <c r="AX507" s="17">
        <v>0.47669400710213</v>
      </c>
      <c r="AY507" s="17">
        <v>0.33327156856773699</v>
      </c>
      <c r="AZ507" s="17">
        <v>0.26769632143914002</v>
      </c>
      <c r="BA507" s="17">
        <v>0.46179103120488502</v>
      </c>
      <c r="BB507" s="17"/>
      <c r="BC507" s="17">
        <v>0.34889175882534601</v>
      </c>
      <c r="BD507" s="17"/>
      <c r="BE507" s="17">
        <v>0.50684571915044097</v>
      </c>
      <c r="BF507" s="17">
        <v>0.18971187141019399</v>
      </c>
      <c r="BG507" s="17">
        <v>0.19871242375996301</v>
      </c>
      <c r="BH507" s="17">
        <v>0.40764817965630001</v>
      </c>
      <c r="BI507" s="17"/>
      <c r="BJ507" s="17">
        <v>0.40531032570827003</v>
      </c>
      <c r="BK507" s="17"/>
      <c r="BL507" s="17">
        <v>0.38523649192202902</v>
      </c>
      <c r="BM507" s="17"/>
      <c r="BN507" s="17">
        <v>0.337774792841187</v>
      </c>
      <c r="BO507" s="17"/>
      <c r="BP507" s="17">
        <v>0.41168719561829997</v>
      </c>
      <c r="BQ507" s="17">
        <v>0.31047086542534202</v>
      </c>
    </row>
    <row r="508" spans="2:69" x14ac:dyDescent="0.35"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</row>
    <row r="509" spans="2:69" x14ac:dyDescent="0.35">
      <c r="B509" s="6" t="s">
        <v>200</v>
      </c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</row>
    <row r="510" spans="2:69" x14ac:dyDescent="0.35">
      <c r="B510" s="24" t="s">
        <v>143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</row>
    <row r="511" spans="2:69" x14ac:dyDescent="0.35">
      <c r="B511" t="s">
        <v>137</v>
      </c>
      <c r="C511" s="17">
        <v>2.49593056231018E-2</v>
      </c>
      <c r="D511" s="17">
        <v>2.76203351815652E-2</v>
      </c>
      <c r="E511" s="17">
        <v>2.2765286651069E-2</v>
      </c>
      <c r="F511" s="17"/>
      <c r="G511" s="17">
        <v>3.4733311729493198E-2</v>
      </c>
      <c r="H511" s="17">
        <v>2.82729438228837E-2</v>
      </c>
      <c r="I511" s="17">
        <v>1.9614064101543899E-2</v>
      </c>
      <c r="J511" s="17">
        <v>2.57687073421798E-2</v>
      </c>
      <c r="K511" s="17">
        <v>0</v>
      </c>
      <c r="L511" s="17"/>
      <c r="M511" s="17">
        <v>2.84381302614964E-2</v>
      </c>
      <c r="N511" s="17">
        <v>1.8678617889767799E-2</v>
      </c>
      <c r="O511" s="17">
        <v>0</v>
      </c>
      <c r="P511" s="17">
        <v>3.58475414052285E-2</v>
      </c>
      <c r="Q511" s="17">
        <v>5.4305772862957201E-2</v>
      </c>
      <c r="R511" s="17"/>
      <c r="S511" s="17">
        <v>2.2281810539020699E-2</v>
      </c>
      <c r="T511" s="17">
        <v>3.92413698007563E-2</v>
      </c>
      <c r="U511" s="17">
        <v>2.6944484600145799E-2</v>
      </c>
      <c r="V511" s="17">
        <v>1.25890900169213E-2</v>
      </c>
      <c r="W511" s="17"/>
      <c r="X511" s="17">
        <v>3.0686623042183499E-2</v>
      </c>
      <c r="Y511" s="17">
        <v>0</v>
      </c>
      <c r="Z511" s="17">
        <v>0</v>
      </c>
      <c r="AA511" s="17"/>
      <c r="AB511" s="17">
        <v>2.3696447253310299E-2</v>
      </c>
      <c r="AC511" s="17">
        <v>2.8208577819653899E-2</v>
      </c>
      <c r="AD511" s="17"/>
      <c r="AE511" s="17">
        <v>2.1276398767707799E-2</v>
      </c>
      <c r="AF511" s="17">
        <v>2.5929733762174601E-2</v>
      </c>
      <c r="AG511" s="17"/>
      <c r="AH511" s="17">
        <v>2.2171178964076201E-2</v>
      </c>
      <c r="AI511" s="17">
        <v>3.0705993913307899E-2</v>
      </c>
      <c r="AJ511" s="17"/>
      <c r="AK511" s="17">
        <v>0</v>
      </c>
      <c r="AL511" s="17">
        <v>0</v>
      </c>
      <c r="AM511" s="17">
        <v>3.8844972564369702E-2</v>
      </c>
      <c r="AN511" s="17">
        <v>0</v>
      </c>
      <c r="AO511" s="17">
        <v>0.163187260808067</v>
      </c>
      <c r="AP511" s="17"/>
      <c r="AQ511" s="17">
        <v>1.28649850650349E-2</v>
      </c>
      <c r="AR511" s="17">
        <v>2.8072787988424299E-2</v>
      </c>
      <c r="AS511" s="17"/>
      <c r="AT511" s="17">
        <v>2.09081625675831E-2</v>
      </c>
      <c r="AU511" s="17">
        <v>2.7425316618979699E-2</v>
      </c>
      <c r="AV511" s="17"/>
      <c r="AW511" s="17">
        <v>0</v>
      </c>
      <c r="AX511" s="17">
        <v>2.1726976612109799E-2</v>
      </c>
      <c r="AY511" s="17">
        <v>3.8320819535225398E-2</v>
      </c>
      <c r="AZ511" s="17">
        <v>3.8208021081157298E-2</v>
      </c>
      <c r="BA511" s="17">
        <v>3.0371830330596601E-2</v>
      </c>
      <c r="BB511" s="17"/>
      <c r="BC511" s="17">
        <v>1.3963266442556301E-2</v>
      </c>
      <c r="BD511" s="17"/>
      <c r="BE511" s="17">
        <v>2.50496263077052E-2</v>
      </c>
      <c r="BF511" s="17">
        <v>2.5605176927619999E-2</v>
      </c>
      <c r="BG511" s="17">
        <v>8.5700049408552095E-2</v>
      </c>
      <c r="BH511" s="17">
        <v>1.6947416123996702E-2</v>
      </c>
      <c r="BI511" s="17"/>
      <c r="BJ511" s="17">
        <v>2.4027249850875902E-2</v>
      </c>
      <c r="BK511" s="17"/>
      <c r="BL511" s="17">
        <v>2.51649486559028E-2</v>
      </c>
      <c r="BM511" s="17"/>
      <c r="BN511" s="17">
        <v>1.35319921530417E-2</v>
      </c>
      <c r="BO511" s="17"/>
      <c r="BP511" s="17">
        <v>2.8620728203639E-2</v>
      </c>
      <c r="BQ511" s="17">
        <v>0</v>
      </c>
    </row>
    <row r="512" spans="2:69" x14ac:dyDescent="0.35">
      <c r="B512" t="s">
        <v>138</v>
      </c>
      <c r="C512" s="17">
        <v>0.26331406932943902</v>
      </c>
      <c r="D512" s="17">
        <v>0.28103760109811599</v>
      </c>
      <c r="E512" s="17">
        <v>0.24870101671293199</v>
      </c>
      <c r="F512" s="17"/>
      <c r="G512" s="17">
        <v>0.28903832675862301</v>
      </c>
      <c r="H512" s="17">
        <v>0.26784256334279799</v>
      </c>
      <c r="I512" s="17">
        <v>0.21320368821323099</v>
      </c>
      <c r="J512" s="17">
        <v>0.31215749558129502</v>
      </c>
      <c r="K512" s="17">
        <v>0.21766716289399601</v>
      </c>
      <c r="L512" s="17"/>
      <c r="M512" s="17">
        <v>0.36226284177085399</v>
      </c>
      <c r="N512" s="17">
        <v>0.28266995343916002</v>
      </c>
      <c r="O512" s="17">
        <v>0.23688187479320999</v>
      </c>
      <c r="P512" s="17">
        <v>0.132035118129704</v>
      </c>
      <c r="Q512" s="17">
        <v>0.26725532618879599</v>
      </c>
      <c r="R512" s="17"/>
      <c r="S512" s="17">
        <v>0.22981643084525599</v>
      </c>
      <c r="T512" s="17">
        <v>0.29202619758791498</v>
      </c>
      <c r="U512" s="17">
        <v>0.188628091300372</v>
      </c>
      <c r="V512" s="17">
        <v>0.27889711756457602</v>
      </c>
      <c r="W512" s="17"/>
      <c r="X512" s="17">
        <v>0.265689821940013</v>
      </c>
      <c r="Y512" s="17">
        <v>0.21438735931769601</v>
      </c>
      <c r="Z512" s="17">
        <v>0.30147925608057802</v>
      </c>
      <c r="AA512" s="17"/>
      <c r="AB512" s="17">
        <v>0.23768919543651401</v>
      </c>
      <c r="AC512" s="17">
        <v>0.32924560391171898</v>
      </c>
      <c r="AD512" s="17"/>
      <c r="AE512" s="17">
        <v>0.320472307253929</v>
      </c>
      <c r="AF512" s="17">
        <v>0.25038605448520401</v>
      </c>
      <c r="AG512" s="17"/>
      <c r="AH512" s="17">
        <v>0.25747181204212199</v>
      </c>
      <c r="AI512" s="17">
        <v>0.210366918114268</v>
      </c>
      <c r="AJ512" s="17"/>
      <c r="AK512" s="17">
        <v>0.241911545811789</v>
      </c>
      <c r="AL512" s="17">
        <v>0.35210860136473299</v>
      </c>
      <c r="AM512" s="17">
        <v>0.25887406261976298</v>
      </c>
      <c r="AN512" s="17">
        <v>0.19549409897011899</v>
      </c>
      <c r="AO512" s="17">
        <v>9.8307723026091698E-2</v>
      </c>
      <c r="AP512" s="17"/>
      <c r="AQ512" s="17">
        <v>0.27789419089248901</v>
      </c>
      <c r="AR512" s="17">
        <v>0.25956065869732697</v>
      </c>
      <c r="AS512" s="17"/>
      <c r="AT512" s="17">
        <v>0.28861653835687401</v>
      </c>
      <c r="AU512" s="17">
        <v>0.24663018548628499</v>
      </c>
      <c r="AV512" s="17"/>
      <c r="AW512" s="17">
        <v>0.19952277432125301</v>
      </c>
      <c r="AX512" s="17">
        <v>0.213315570794711</v>
      </c>
      <c r="AY512" s="17">
        <v>0.39064108937889802</v>
      </c>
      <c r="AZ512" s="17">
        <v>0.43585108126746003</v>
      </c>
      <c r="BA512" s="17">
        <v>4.7074020547047797E-2</v>
      </c>
      <c r="BB512" s="17"/>
      <c r="BC512" s="17">
        <v>0.18072692753028799</v>
      </c>
      <c r="BD512" s="17"/>
      <c r="BE512" s="17">
        <v>0.239498305869593</v>
      </c>
      <c r="BF512" s="17">
        <v>0.48197923319542901</v>
      </c>
      <c r="BG512" s="17">
        <v>0.54497853130134399</v>
      </c>
      <c r="BH512" s="17">
        <v>0.140881327539811</v>
      </c>
      <c r="BI512" s="17"/>
      <c r="BJ512" s="17">
        <v>0.241526234566106</v>
      </c>
      <c r="BK512" s="17"/>
      <c r="BL512" s="17">
        <v>0.25757867886810099</v>
      </c>
      <c r="BM512" s="17"/>
      <c r="BN512" s="17">
        <v>0.31315569704866297</v>
      </c>
      <c r="BO512" s="17"/>
      <c r="BP512" s="17">
        <v>0.256309903512351</v>
      </c>
      <c r="BQ512" s="17">
        <v>0.29803647883598999</v>
      </c>
    </row>
    <row r="513" spans="2:69" x14ac:dyDescent="0.35">
      <c r="B513" t="s">
        <v>139</v>
      </c>
      <c r="C513" s="17">
        <v>0.264364555219958</v>
      </c>
      <c r="D513" s="17">
        <v>0.27774540861420199</v>
      </c>
      <c r="E513" s="17">
        <v>0.25333204108813001</v>
      </c>
      <c r="F513" s="17"/>
      <c r="G513" s="17">
        <v>0.199914501360962</v>
      </c>
      <c r="H513" s="17">
        <v>0.33419238228415599</v>
      </c>
      <c r="I513" s="17">
        <v>0.26884053840620697</v>
      </c>
      <c r="J513" s="17">
        <v>0.26744982482924201</v>
      </c>
      <c r="K513" s="17">
        <v>0.27400526195820302</v>
      </c>
      <c r="L513" s="17"/>
      <c r="M513" s="17">
        <v>0.257631917771594</v>
      </c>
      <c r="N513" s="17">
        <v>0.27778441680542998</v>
      </c>
      <c r="O513" s="17">
        <v>0.204527901693414</v>
      </c>
      <c r="P513" s="17">
        <v>0.25930370808519598</v>
      </c>
      <c r="Q513" s="17">
        <v>0.297152698462674</v>
      </c>
      <c r="R513" s="17"/>
      <c r="S513" s="17">
        <v>0.24618984699037699</v>
      </c>
      <c r="T513" s="17">
        <v>0.317782788144857</v>
      </c>
      <c r="U513" s="17">
        <v>0.238097018977249</v>
      </c>
      <c r="V513" s="17">
        <v>0.36687268390182998</v>
      </c>
      <c r="W513" s="17"/>
      <c r="X513" s="17">
        <v>0.253762881411491</v>
      </c>
      <c r="Y513" s="17">
        <v>0.32838282733437302</v>
      </c>
      <c r="Z513" s="17">
        <v>0.288155540601924</v>
      </c>
      <c r="AA513" s="17"/>
      <c r="AB513" s="17">
        <v>0.28437687349379998</v>
      </c>
      <c r="AC513" s="17">
        <v>0.21287384896880601</v>
      </c>
      <c r="AD513" s="17"/>
      <c r="AE513" s="17">
        <v>0.278621342495318</v>
      </c>
      <c r="AF513" s="17">
        <v>0.25851328739153701</v>
      </c>
      <c r="AG513" s="17"/>
      <c r="AH513" s="17">
        <v>0.2545918882705</v>
      </c>
      <c r="AI513" s="17">
        <v>0.28896892168416599</v>
      </c>
      <c r="AJ513" s="17"/>
      <c r="AK513" s="17">
        <v>0.37081320228658599</v>
      </c>
      <c r="AL513" s="17">
        <v>0.24816091454570799</v>
      </c>
      <c r="AM513" s="17">
        <v>0.24088487547103399</v>
      </c>
      <c r="AN513" s="17">
        <v>0.31312966933589398</v>
      </c>
      <c r="AO513" s="17">
        <v>0.180463954117176</v>
      </c>
      <c r="AP513" s="17"/>
      <c r="AQ513" s="17">
        <v>0.222347256960191</v>
      </c>
      <c r="AR513" s="17">
        <v>0.27518121222372999</v>
      </c>
      <c r="AS513" s="17"/>
      <c r="AT513" s="17">
        <v>0.189150740054706</v>
      </c>
      <c r="AU513" s="17">
        <v>0.30225070962183698</v>
      </c>
      <c r="AV513" s="17"/>
      <c r="AW513" s="17">
        <v>0.24149976931110501</v>
      </c>
      <c r="AX513" s="17">
        <v>0.261601543715058</v>
      </c>
      <c r="AY513" s="17">
        <v>0.22103780077993401</v>
      </c>
      <c r="AZ513" s="17">
        <v>0.258244576212243</v>
      </c>
      <c r="BA513" s="17">
        <v>0.351048624012268</v>
      </c>
      <c r="BB513" s="17"/>
      <c r="BC513" s="17">
        <v>0.30992995720761801</v>
      </c>
      <c r="BD513" s="17"/>
      <c r="BE513" s="17">
        <v>0.21913978930462399</v>
      </c>
      <c r="BF513" s="17">
        <v>0.29574532760511302</v>
      </c>
      <c r="BG513" s="17">
        <v>0.20027495514157401</v>
      </c>
      <c r="BH513" s="17">
        <v>0.282572185747683</v>
      </c>
      <c r="BI513" s="17"/>
      <c r="BJ513" s="17">
        <v>0.29068653587322602</v>
      </c>
      <c r="BK513" s="17"/>
      <c r="BL513" s="17">
        <v>0.29090246954187099</v>
      </c>
      <c r="BM513" s="17"/>
      <c r="BN513" s="17">
        <v>0.27593987382093499</v>
      </c>
      <c r="BO513" s="17"/>
      <c r="BP513" s="17">
        <v>0.27009810845732801</v>
      </c>
      <c r="BQ513" s="17">
        <v>0.240808666998899</v>
      </c>
    </row>
    <row r="514" spans="2:69" x14ac:dyDescent="0.35">
      <c r="B514" t="s">
        <v>140</v>
      </c>
      <c r="C514" s="17">
        <v>8.5373071447954793E-2</v>
      </c>
      <c r="D514" s="17">
        <v>0.12902951589223299</v>
      </c>
      <c r="E514" s="17">
        <v>4.93783313453484E-2</v>
      </c>
      <c r="F514" s="17"/>
      <c r="G514" s="17">
        <v>7.6667148166771795E-2</v>
      </c>
      <c r="H514" s="17">
        <v>0.113032948005804</v>
      </c>
      <c r="I514" s="17">
        <v>8.4748847333991503E-2</v>
      </c>
      <c r="J514" s="17">
        <v>5.15374146843596E-2</v>
      </c>
      <c r="K514" s="17">
        <v>8.4135500013100301E-2</v>
      </c>
      <c r="L514" s="17"/>
      <c r="M514" s="17">
        <v>4.2984894198559401E-2</v>
      </c>
      <c r="N514" s="17">
        <v>9.8534003328753006E-2</v>
      </c>
      <c r="O514" s="17">
        <v>0.15131800537642701</v>
      </c>
      <c r="P514" s="17">
        <v>5.7366041731824302E-2</v>
      </c>
      <c r="Q514" s="17">
        <v>3.5268232418237198E-2</v>
      </c>
      <c r="R514" s="17"/>
      <c r="S514" s="17">
        <v>5.1128672971519198E-2</v>
      </c>
      <c r="T514" s="17">
        <v>4.2560661710561998E-2</v>
      </c>
      <c r="U514" s="17">
        <v>0.123124480516139</v>
      </c>
      <c r="V514" s="17">
        <v>7.8074871458205797E-2</v>
      </c>
      <c r="W514" s="17"/>
      <c r="X514" s="17">
        <v>9.4000045687202702E-2</v>
      </c>
      <c r="Y514" s="17">
        <v>5.6016543011717802E-2</v>
      </c>
      <c r="Z514" s="17">
        <v>3.7413610284397901E-2</v>
      </c>
      <c r="AA514" s="17"/>
      <c r="AB514" s="17">
        <v>0.102953036025683</v>
      </c>
      <c r="AC514" s="17">
        <v>4.0140691091468998E-2</v>
      </c>
      <c r="AD514" s="17"/>
      <c r="AE514" s="17">
        <v>0.13574717615069001</v>
      </c>
      <c r="AF514" s="17">
        <v>7.3498648925116303E-2</v>
      </c>
      <c r="AG514" s="17"/>
      <c r="AH514" s="17">
        <v>9.8923676049734205E-2</v>
      </c>
      <c r="AI514" s="17">
        <v>2.1678904827816502E-2</v>
      </c>
      <c r="AJ514" s="17"/>
      <c r="AK514" s="17">
        <v>6.7645247699014699E-2</v>
      </c>
      <c r="AL514" s="17">
        <v>5.4079449165972703E-2</v>
      </c>
      <c r="AM514" s="17">
        <v>9.9574180880168395E-2</v>
      </c>
      <c r="AN514" s="17">
        <v>0.13343997375644401</v>
      </c>
      <c r="AO514" s="17">
        <v>4.5135990457033898E-2</v>
      </c>
      <c r="AP514" s="17"/>
      <c r="AQ514" s="17">
        <v>6.9698444693006401E-2</v>
      </c>
      <c r="AR514" s="17">
        <v>8.9408244300388504E-2</v>
      </c>
      <c r="AS514" s="17"/>
      <c r="AT514" s="17">
        <v>6.3925360200573406E-2</v>
      </c>
      <c r="AU514" s="17">
        <v>9.7505448033158207E-2</v>
      </c>
      <c r="AV514" s="17"/>
      <c r="AW514" s="17">
        <v>0.106701366705267</v>
      </c>
      <c r="AX514" s="17">
        <v>7.7144875832189694E-2</v>
      </c>
      <c r="AY514" s="17">
        <v>0.124355319028204</v>
      </c>
      <c r="AZ514" s="17">
        <v>0</v>
      </c>
      <c r="BA514" s="17">
        <v>9.9136592072227706E-2</v>
      </c>
      <c r="BB514" s="17"/>
      <c r="BC514" s="17">
        <v>0.16318951262280401</v>
      </c>
      <c r="BD514" s="17"/>
      <c r="BE514" s="17">
        <v>5.7940768275247197E-2</v>
      </c>
      <c r="BF514" s="17">
        <v>9.9514385074295594E-2</v>
      </c>
      <c r="BG514" s="17">
        <v>0</v>
      </c>
      <c r="BH514" s="17">
        <v>0.171798242296341</v>
      </c>
      <c r="BI514" s="17"/>
      <c r="BJ514" s="17">
        <v>8.5992618199180595E-2</v>
      </c>
      <c r="BK514" s="17"/>
      <c r="BL514" s="17">
        <v>7.4143502000048794E-2</v>
      </c>
      <c r="BM514" s="17"/>
      <c r="BN514" s="17">
        <v>7.5244704815253999E-2</v>
      </c>
      <c r="BO514" s="17"/>
      <c r="BP514" s="17">
        <v>8.0557072599632407E-2</v>
      </c>
      <c r="BQ514" s="17">
        <v>0.12635078620607801</v>
      </c>
    </row>
    <row r="515" spans="2:69" x14ac:dyDescent="0.35">
      <c r="B515" t="s">
        <v>141</v>
      </c>
      <c r="C515" s="17">
        <v>0.36198899837954701</v>
      </c>
      <c r="D515" s="17">
        <v>0.28456713921388399</v>
      </c>
      <c r="E515" s="17">
        <v>0.425823324202521</v>
      </c>
      <c r="F515" s="17"/>
      <c r="G515" s="17">
        <v>0.39964671198415003</v>
      </c>
      <c r="H515" s="17">
        <v>0.256659162544358</v>
      </c>
      <c r="I515" s="17">
        <v>0.41359286194502798</v>
      </c>
      <c r="J515" s="17">
        <v>0.343086557562924</v>
      </c>
      <c r="K515" s="17">
        <v>0.42419207513469998</v>
      </c>
      <c r="L515" s="17"/>
      <c r="M515" s="17">
        <v>0.30868221599749601</v>
      </c>
      <c r="N515" s="17">
        <v>0.32233300853688801</v>
      </c>
      <c r="O515" s="17">
        <v>0.40727221813694903</v>
      </c>
      <c r="P515" s="17">
        <v>0.51544759064804802</v>
      </c>
      <c r="Q515" s="17">
        <v>0.34601797006733498</v>
      </c>
      <c r="R515" s="17"/>
      <c r="S515" s="17">
        <v>0.45058323865382699</v>
      </c>
      <c r="T515" s="17">
        <v>0.30838898275590998</v>
      </c>
      <c r="U515" s="17">
        <v>0.42320592460609502</v>
      </c>
      <c r="V515" s="17">
        <v>0.26356623705846699</v>
      </c>
      <c r="W515" s="17"/>
      <c r="X515" s="17">
        <v>0.35586062791911</v>
      </c>
      <c r="Y515" s="17">
        <v>0.40121327033621301</v>
      </c>
      <c r="Z515" s="17">
        <v>0.37295159303310099</v>
      </c>
      <c r="AA515" s="17"/>
      <c r="AB515" s="17">
        <v>0.35128444779069301</v>
      </c>
      <c r="AC515" s="17">
        <v>0.38953127820835198</v>
      </c>
      <c r="AD515" s="17"/>
      <c r="AE515" s="17">
        <v>0.243882775332355</v>
      </c>
      <c r="AF515" s="17">
        <v>0.391672275435968</v>
      </c>
      <c r="AG515" s="17"/>
      <c r="AH515" s="17">
        <v>0.366841444673568</v>
      </c>
      <c r="AI515" s="17">
        <v>0.448279261460441</v>
      </c>
      <c r="AJ515" s="17"/>
      <c r="AK515" s="17">
        <v>0.31963000420261101</v>
      </c>
      <c r="AL515" s="17">
        <v>0.34565103492358701</v>
      </c>
      <c r="AM515" s="17">
        <v>0.361821908464665</v>
      </c>
      <c r="AN515" s="17">
        <v>0.35793625793754302</v>
      </c>
      <c r="AO515" s="17">
        <v>0.51290507159163101</v>
      </c>
      <c r="AP515" s="17"/>
      <c r="AQ515" s="17">
        <v>0.41719512238927903</v>
      </c>
      <c r="AR515" s="17">
        <v>0.34777709679013002</v>
      </c>
      <c r="AS515" s="17"/>
      <c r="AT515" s="17">
        <v>0.43739919882026301</v>
      </c>
      <c r="AU515" s="17">
        <v>0.32618834023973903</v>
      </c>
      <c r="AV515" s="17"/>
      <c r="AW515" s="17">
        <v>0.45227608966237498</v>
      </c>
      <c r="AX515" s="17">
        <v>0.426211033045932</v>
      </c>
      <c r="AY515" s="17">
        <v>0.225644971277739</v>
      </c>
      <c r="AZ515" s="17">
        <v>0.26769632143914002</v>
      </c>
      <c r="BA515" s="17">
        <v>0.47236893303785998</v>
      </c>
      <c r="BB515" s="17"/>
      <c r="BC515" s="17">
        <v>0.33219033619673299</v>
      </c>
      <c r="BD515" s="17"/>
      <c r="BE515" s="17">
        <v>0.45837151024283102</v>
      </c>
      <c r="BF515" s="17">
        <v>9.71558771975429E-2</v>
      </c>
      <c r="BG515" s="17">
        <v>0.16904646414853</v>
      </c>
      <c r="BH515" s="17">
        <v>0.387800828292168</v>
      </c>
      <c r="BI515" s="17"/>
      <c r="BJ515" s="17">
        <v>0.357767361510612</v>
      </c>
      <c r="BK515" s="17"/>
      <c r="BL515" s="17">
        <v>0.35221040093407602</v>
      </c>
      <c r="BM515" s="17"/>
      <c r="BN515" s="17">
        <v>0.32212773216210699</v>
      </c>
      <c r="BO515" s="17"/>
      <c r="BP515" s="17">
        <v>0.36441418722704999</v>
      </c>
      <c r="BQ515" s="17">
        <v>0.334804067959034</v>
      </c>
    </row>
    <row r="516" spans="2:69" x14ac:dyDescent="0.35"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</row>
    <row r="517" spans="2:69" x14ac:dyDescent="0.35">
      <c r="B517" s="6" t="s">
        <v>201</v>
      </c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</row>
    <row r="518" spans="2:69" x14ac:dyDescent="0.35">
      <c r="B518" s="24" t="s">
        <v>143</v>
      </c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</row>
    <row r="519" spans="2:69" x14ac:dyDescent="0.35">
      <c r="B519" t="s">
        <v>137</v>
      </c>
      <c r="C519" s="17">
        <v>7.7734494740646795E-2</v>
      </c>
      <c r="D519" s="17">
        <v>8.4654973934643593E-2</v>
      </c>
      <c r="E519" s="17">
        <v>7.2028559382320598E-2</v>
      </c>
      <c r="F519" s="17"/>
      <c r="G519" s="17">
        <v>8.8054403370120701E-2</v>
      </c>
      <c r="H519" s="17">
        <v>0.109346625558566</v>
      </c>
      <c r="I519" s="17">
        <v>4.1504131806285698E-2</v>
      </c>
      <c r="J519" s="17">
        <v>5.15374146843596E-2</v>
      </c>
      <c r="K519" s="17">
        <v>6.7758842325259694E-2</v>
      </c>
      <c r="L519" s="17"/>
      <c r="M519" s="17">
        <v>0.14727982535459</v>
      </c>
      <c r="N519" s="17">
        <v>5.8643432776930203E-2</v>
      </c>
      <c r="O519" s="17">
        <v>4.9334496233723699E-2</v>
      </c>
      <c r="P519" s="17">
        <v>3.58475414052285E-2</v>
      </c>
      <c r="Q519" s="17">
        <v>0.13407623582932801</v>
      </c>
      <c r="R519" s="17"/>
      <c r="S519" s="17">
        <v>8.6970344784843098E-2</v>
      </c>
      <c r="T519" s="17">
        <v>0.103329708189963</v>
      </c>
      <c r="U519" s="17">
        <v>4.7594848130034E-2</v>
      </c>
      <c r="V519" s="17">
        <v>2.6023646734449901E-2</v>
      </c>
      <c r="W519" s="17"/>
      <c r="X519" s="17">
        <v>7.9681877479757302E-2</v>
      </c>
      <c r="Y519" s="17">
        <v>0</v>
      </c>
      <c r="Z519" s="17">
        <v>0.15634983119021301</v>
      </c>
      <c r="AA519" s="17"/>
      <c r="AB519" s="17">
        <v>7.6848305988122798E-2</v>
      </c>
      <c r="AC519" s="17">
        <v>8.0014614620557506E-2</v>
      </c>
      <c r="AD519" s="17"/>
      <c r="AE519" s="17">
        <v>0.10222455212207</v>
      </c>
      <c r="AF519" s="17">
        <v>6.8802374823429505E-2</v>
      </c>
      <c r="AG519" s="17"/>
      <c r="AH519" s="17">
        <v>6.5040536083653705E-2</v>
      </c>
      <c r="AI519" s="17">
        <v>0.148596505957444</v>
      </c>
      <c r="AJ519" s="17"/>
      <c r="AK519" s="17">
        <v>0.141656850000283</v>
      </c>
      <c r="AL519" s="17">
        <v>8.4005126211723902E-2</v>
      </c>
      <c r="AM519" s="17">
        <v>5.94246739473644E-2</v>
      </c>
      <c r="AN519" s="17">
        <v>4.64358630647339E-2</v>
      </c>
      <c r="AO519" s="17">
        <v>0.14007858092119499</v>
      </c>
      <c r="AP519" s="17"/>
      <c r="AQ519" s="17">
        <v>0.113686286390004</v>
      </c>
      <c r="AR519" s="17">
        <v>6.8479301878460005E-2</v>
      </c>
      <c r="AS519" s="17"/>
      <c r="AT519" s="17">
        <v>0.10383595621162001</v>
      </c>
      <c r="AU519" s="17">
        <v>6.2586598501812293E-2</v>
      </c>
      <c r="AV519" s="17"/>
      <c r="AW519" s="17">
        <v>9.5052929227585695E-2</v>
      </c>
      <c r="AX519" s="17">
        <v>3.4133585270399801E-2</v>
      </c>
      <c r="AY519" s="17">
        <v>9.9877204889758403E-2</v>
      </c>
      <c r="AZ519" s="17">
        <v>0.10116759728899501</v>
      </c>
      <c r="BA519" s="17">
        <v>9.5774973041337905E-2</v>
      </c>
      <c r="BB519" s="17"/>
      <c r="BC519" s="17">
        <v>8.1084625245629094E-2</v>
      </c>
      <c r="BD519" s="17"/>
      <c r="BE519" s="17">
        <v>3.06879705011045E-2</v>
      </c>
      <c r="BF519" s="17">
        <v>6.8608647121945102E-2</v>
      </c>
      <c r="BG519" s="17">
        <v>0.15495086425049601</v>
      </c>
      <c r="BH519" s="17">
        <v>0.103395848195449</v>
      </c>
      <c r="BI519" s="17"/>
      <c r="BJ519" s="17">
        <v>7.3035787533214894E-2</v>
      </c>
      <c r="BK519" s="17"/>
      <c r="BL519" s="17">
        <v>5.1373264247052297E-2</v>
      </c>
      <c r="BM519" s="17"/>
      <c r="BN519" s="17">
        <v>4.7445490274322898E-2</v>
      </c>
      <c r="BO519" s="17"/>
      <c r="BP519" s="17">
        <v>8.4407901604304503E-2</v>
      </c>
      <c r="BQ519" s="17">
        <v>3.4465540340954802E-2</v>
      </c>
    </row>
    <row r="520" spans="2:69" x14ac:dyDescent="0.35">
      <c r="B520" t="s">
        <v>138</v>
      </c>
      <c r="C520" s="17">
        <v>0.28088078420719798</v>
      </c>
      <c r="D520" s="17">
        <v>0.300964864413371</v>
      </c>
      <c r="E520" s="17">
        <v>0.264321459314311</v>
      </c>
      <c r="F520" s="17"/>
      <c r="G520" s="17">
        <v>0.29517490378623301</v>
      </c>
      <c r="H520" s="17">
        <v>0.22094364600124899</v>
      </c>
      <c r="I520" s="17">
        <v>0.33452534049084998</v>
      </c>
      <c r="J520" s="17">
        <v>0.378440750356623</v>
      </c>
      <c r="K520" s="17">
        <v>0.18692833782396701</v>
      </c>
      <c r="L520" s="17"/>
      <c r="M520" s="17">
        <v>0.34339338678360398</v>
      </c>
      <c r="N520" s="17">
        <v>0.27122140909172898</v>
      </c>
      <c r="O520" s="17">
        <v>0.25678136365280102</v>
      </c>
      <c r="P520" s="17">
        <v>0.200101112963537</v>
      </c>
      <c r="Q520" s="17">
        <v>0.34005168715303202</v>
      </c>
      <c r="R520" s="17"/>
      <c r="S520" s="17">
        <v>0.29808089588661402</v>
      </c>
      <c r="T520" s="17">
        <v>0.287309859790224</v>
      </c>
      <c r="U520" s="17">
        <v>0.19919707674727499</v>
      </c>
      <c r="V520" s="17">
        <v>0.361283636425139</v>
      </c>
      <c r="W520" s="17"/>
      <c r="X520" s="17">
        <v>0.288520134045538</v>
      </c>
      <c r="Y520" s="17">
        <v>0.20954677653211401</v>
      </c>
      <c r="Z520" s="17">
        <v>0.29543944375196501</v>
      </c>
      <c r="AA520" s="17"/>
      <c r="AB520" s="17">
        <v>0.268437627519718</v>
      </c>
      <c r="AC520" s="17">
        <v>0.31289641163550902</v>
      </c>
      <c r="AD520" s="17"/>
      <c r="AE520" s="17">
        <v>0.35775894711717199</v>
      </c>
      <c r="AF520" s="17">
        <v>0.26325232560766199</v>
      </c>
      <c r="AG520" s="17"/>
      <c r="AH520" s="17">
        <v>0.26400224794550298</v>
      </c>
      <c r="AI520" s="17">
        <v>0.25598753147923797</v>
      </c>
      <c r="AJ520" s="17"/>
      <c r="AK520" s="17">
        <v>0.35239811673757998</v>
      </c>
      <c r="AL520" s="17">
        <v>0.26096711853149102</v>
      </c>
      <c r="AM520" s="17">
        <v>0.33129412661544999</v>
      </c>
      <c r="AN520" s="17">
        <v>0.20929731783026301</v>
      </c>
      <c r="AO520" s="17">
        <v>0.16223832557509499</v>
      </c>
      <c r="AP520" s="17"/>
      <c r="AQ520" s="17">
        <v>0.26558585466958701</v>
      </c>
      <c r="AR520" s="17">
        <v>0.28481821030447801</v>
      </c>
      <c r="AS520" s="17"/>
      <c r="AT520" s="17">
        <v>0.26808270942928902</v>
      </c>
      <c r="AU520" s="17">
        <v>0.287762301628956</v>
      </c>
      <c r="AV520" s="17"/>
      <c r="AW520" s="17">
        <v>0.25568729770154502</v>
      </c>
      <c r="AX520" s="17">
        <v>0.184584637538765</v>
      </c>
      <c r="AY520" s="17">
        <v>0.34047897159247498</v>
      </c>
      <c r="AZ520" s="17">
        <v>0.464896669056236</v>
      </c>
      <c r="BA520" s="17">
        <v>0.25882044481902999</v>
      </c>
      <c r="BB520" s="17"/>
      <c r="BC520" s="17">
        <v>0.24643534629486299</v>
      </c>
      <c r="BD520" s="17"/>
      <c r="BE520" s="17">
        <v>0.21073090188407001</v>
      </c>
      <c r="BF520" s="17">
        <v>0.46916682955341499</v>
      </c>
      <c r="BG520" s="17">
        <v>0.43586000704148498</v>
      </c>
      <c r="BH520" s="17">
        <v>0.19734806638230601</v>
      </c>
      <c r="BI520" s="17"/>
      <c r="BJ520" s="17">
        <v>0.27121875543370499</v>
      </c>
      <c r="BK520" s="17"/>
      <c r="BL520" s="17">
        <v>0.253970523166891</v>
      </c>
      <c r="BM520" s="17"/>
      <c r="BN520" s="17">
        <v>0.36994347538381001</v>
      </c>
      <c r="BO520" s="17"/>
      <c r="BP520" s="17">
        <v>0.28386752189640002</v>
      </c>
      <c r="BQ520" s="17">
        <v>0.27847866558355799</v>
      </c>
    </row>
    <row r="521" spans="2:69" x14ac:dyDescent="0.35">
      <c r="B521" t="s">
        <v>139</v>
      </c>
      <c r="C521" s="17">
        <v>0.197281024451748</v>
      </c>
      <c r="D521" s="17">
        <v>0.233423751228306</v>
      </c>
      <c r="E521" s="17">
        <v>0.167481344851587</v>
      </c>
      <c r="F521" s="17"/>
      <c r="G521" s="17">
        <v>0.15362069547422499</v>
      </c>
      <c r="H521" s="17">
        <v>0.28584416670733998</v>
      </c>
      <c r="I521" s="17">
        <v>0.159925619764275</v>
      </c>
      <c r="J521" s="17">
        <v>0.19937815868088499</v>
      </c>
      <c r="K521" s="17">
        <v>0.18064714563876499</v>
      </c>
      <c r="L521" s="17"/>
      <c r="M521" s="17">
        <v>0.108556156743562</v>
      </c>
      <c r="N521" s="17">
        <v>0.27165103998878398</v>
      </c>
      <c r="O521" s="17">
        <v>0.138022364867189</v>
      </c>
      <c r="P521" s="17">
        <v>0.17705744838291901</v>
      </c>
      <c r="Q521" s="17">
        <v>0.14623834374146</v>
      </c>
      <c r="R521" s="17"/>
      <c r="S521" s="17">
        <v>7.6381023644830001E-2</v>
      </c>
      <c r="T521" s="17">
        <v>0.25216717759534502</v>
      </c>
      <c r="U521" s="17">
        <v>0.213832072154234</v>
      </c>
      <c r="V521" s="17">
        <v>0.28656767117736698</v>
      </c>
      <c r="W521" s="17"/>
      <c r="X521" s="17">
        <v>0.17281635725118</v>
      </c>
      <c r="Y521" s="17">
        <v>0.33675060302787602</v>
      </c>
      <c r="Z521" s="17">
        <v>0.26257188757627198</v>
      </c>
      <c r="AA521" s="17"/>
      <c r="AB521" s="17">
        <v>0.21002295119339801</v>
      </c>
      <c r="AC521" s="17">
        <v>0.16449667643417901</v>
      </c>
      <c r="AD521" s="17"/>
      <c r="AE521" s="17">
        <v>0.147788353505764</v>
      </c>
      <c r="AF521" s="17">
        <v>0.20986930492776601</v>
      </c>
      <c r="AG521" s="17"/>
      <c r="AH521" s="17">
        <v>0.212132546333136</v>
      </c>
      <c r="AI521" s="17">
        <v>0.13293869899473201</v>
      </c>
      <c r="AJ521" s="17"/>
      <c r="AK521" s="17">
        <v>0.12507520761059501</v>
      </c>
      <c r="AL521" s="17">
        <v>0.22464524575577699</v>
      </c>
      <c r="AM521" s="17">
        <v>0.16252914557151499</v>
      </c>
      <c r="AN521" s="17">
        <v>0.28820812983766297</v>
      </c>
      <c r="AO521" s="17">
        <v>0.141425358105396</v>
      </c>
      <c r="AP521" s="17"/>
      <c r="AQ521" s="17">
        <v>0.118993545980635</v>
      </c>
      <c r="AR521" s="17">
        <v>0.21743483817572701</v>
      </c>
      <c r="AS521" s="17"/>
      <c r="AT521" s="17">
        <v>0.16345679041424599</v>
      </c>
      <c r="AU521" s="17">
        <v>0.21299092456489099</v>
      </c>
      <c r="AV521" s="17"/>
      <c r="AW521" s="17">
        <v>9.0282316703226895E-2</v>
      </c>
      <c r="AX521" s="17">
        <v>0.23363697053528201</v>
      </c>
      <c r="AY521" s="17">
        <v>0.20098110280025</v>
      </c>
      <c r="AZ521" s="17">
        <v>0.13279236579481499</v>
      </c>
      <c r="BA521" s="17">
        <v>0.14638789482557901</v>
      </c>
      <c r="BB521" s="17"/>
      <c r="BC521" s="17">
        <v>0.22972129855748499</v>
      </c>
      <c r="BD521" s="17"/>
      <c r="BE521" s="17">
        <v>0.191206966041815</v>
      </c>
      <c r="BF521" s="17">
        <v>0.20249295366013001</v>
      </c>
      <c r="BG521" s="17">
        <v>0.161274382318884</v>
      </c>
      <c r="BH521" s="17">
        <v>0.18010563070910901</v>
      </c>
      <c r="BI521" s="17"/>
      <c r="BJ521" s="17">
        <v>0.212345913495289</v>
      </c>
      <c r="BK521" s="17"/>
      <c r="BL521" s="17">
        <v>0.25481371767848199</v>
      </c>
      <c r="BM521" s="17"/>
      <c r="BN521" s="17">
        <v>0.23704484063086301</v>
      </c>
      <c r="BO521" s="17"/>
      <c r="BP521" s="17">
        <v>0.19521958775332099</v>
      </c>
      <c r="BQ521" s="17">
        <v>0.22590093991037599</v>
      </c>
    </row>
    <row r="522" spans="2:69" x14ac:dyDescent="0.35">
      <c r="B522" t="s">
        <v>140</v>
      </c>
      <c r="C522" s="17">
        <v>0.113560778504723</v>
      </c>
      <c r="D522" s="17">
        <v>0.12666729765801299</v>
      </c>
      <c r="E522" s="17">
        <v>0.10275445296498099</v>
      </c>
      <c r="F522" s="17"/>
      <c r="G522" s="17">
        <v>8.7860157845556702E-2</v>
      </c>
      <c r="H522" s="17">
        <v>0.127206399188488</v>
      </c>
      <c r="I522" s="17">
        <v>0.11480620510155901</v>
      </c>
      <c r="J522" s="17">
        <v>4.9074458862729799E-2</v>
      </c>
      <c r="K522" s="17">
        <v>0.21475088621445401</v>
      </c>
      <c r="L522" s="17"/>
      <c r="M522" s="17">
        <v>9.0746262555418095E-2</v>
      </c>
      <c r="N522" s="17">
        <v>0.117897291488667</v>
      </c>
      <c r="O522" s="17">
        <v>0.15131800537642701</v>
      </c>
      <c r="P522" s="17">
        <v>0.131190107554886</v>
      </c>
      <c r="Q522" s="17">
        <v>7.0093342519275306E-2</v>
      </c>
      <c r="R522" s="17"/>
      <c r="S522" s="17">
        <v>0.118956759753592</v>
      </c>
      <c r="T522" s="17">
        <v>0.10238995224759501</v>
      </c>
      <c r="U522" s="17">
        <v>0.14311456296250799</v>
      </c>
      <c r="V522" s="17">
        <v>8.45537601796056E-2</v>
      </c>
      <c r="W522" s="17"/>
      <c r="X522" s="17">
        <v>0.12332919340882501</v>
      </c>
      <c r="Y522" s="17">
        <v>0.127429695086232</v>
      </c>
      <c r="Z522" s="17">
        <v>0</v>
      </c>
      <c r="AA522" s="17"/>
      <c r="AB522" s="17">
        <v>0.12101059186907399</v>
      </c>
      <c r="AC522" s="17">
        <v>9.4392776760962999E-2</v>
      </c>
      <c r="AD522" s="17"/>
      <c r="AE522" s="17">
        <v>0.133323906560989</v>
      </c>
      <c r="AF522" s="17">
        <v>0.10916457595592</v>
      </c>
      <c r="AG522" s="17"/>
      <c r="AH522" s="17">
        <v>0.12589990768274301</v>
      </c>
      <c r="AI522" s="17">
        <v>4.6247972317491601E-2</v>
      </c>
      <c r="AJ522" s="17"/>
      <c r="AK522" s="17">
        <v>8.6117841155490704E-2</v>
      </c>
      <c r="AL522" s="17">
        <v>8.3025769566104704E-2</v>
      </c>
      <c r="AM522" s="17">
        <v>0.11050792850381801</v>
      </c>
      <c r="AN522" s="17">
        <v>0.18340598288801799</v>
      </c>
      <c r="AO522" s="17">
        <v>0.126119604748409</v>
      </c>
      <c r="AP522" s="17"/>
      <c r="AQ522" s="17">
        <v>8.3524664274154406E-2</v>
      </c>
      <c r="AR522" s="17">
        <v>0.121293078267301</v>
      </c>
      <c r="AS522" s="17"/>
      <c r="AT522" s="17">
        <v>7.0546420302316407E-2</v>
      </c>
      <c r="AU522" s="17">
        <v>0.13675452550775899</v>
      </c>
      <c r="AV522" s="17"/>
      <c r="AW522" s="17">
        <v>0.106701366705267</v>
      </c>
      <c r="AX522" s="17">
        <v>0.14587331672610601</v>
      </c>
      <c r="AY522" s="17">
        <v>0.122288758125429</v>
      </c>
      <c r="AZ522" s="17">
        <v>0</v>
      </c>
      <c r="BA522" s="17">
        <v>0.13757595633740999</v>
      </c>
      <c r="BB522" s="17"/>
      <c r="BC522" s="17">
        <v>0.17274730471879701</v>
      </c>
      <c r="BD522" s="17"/>
      <c r="BE522" s="17">
        <v>0.13717966984171001</v>
      </c>
      <c r="BF522" s="17">
        <v>9.5624875181936506E-2</v>
      </c>
      <c r="BG522" s="17">
        <v>0</v>
      </c>
      <c r="BH522" s="17">
        <v>0.19324732503692399</v>
      </c>
      <c r="BI522" s="17"/>
      <c r="BJ522" s="17">
        <v>0.12284790663258301</v>
      </c>
      <c r="BK522" s="17"/>
      <c r="BL522" s="17">
        <v>0.12928487798326299</v>
      </c>
      <c r="BM522" s="17"/>
      <c r="BN522" s="17">
        <v>7.3968547518186503E-2</v>
      </c>
      <c r="BO522" s="17"/>
      <c r="BP522" s="17">
        <v>0.11287979481546399</v>
      </c>
      <c r="BQ522" s="17">
        <v>0.12635078620607801</v>
      </c>
    </row>
    <row r="523" spans="2:69" x14ac:dyDescent="0.35">
      <c r="B523" t="s">
        <v>141</v>
      </c>
      <c r="C523" s="17">
        <v>0.33054291809568398</v>
      </c>
      <c r="D523" s="17">
        <v>0.25428911276566601</v>
      </c>
      <c r="E523" s="17">
        <v>0.39341418348680002</v>
      </c>
      <c r="F523" s="17"/>
      <c r="G523" s="17">
        <v>0.37528983952386402</v>
      </c>
      <c r="H523" s="17">
        <v>0.256659162544358</v>
      </c>
      <c r="I523" s="17">
        <v>0.34923870283702901</v>
      </c>
      <c r="J523" s="17">
        <v>0.32156921741540201</v>
      </c>
      <c r="K523" s="17">
        <v>0.34991478799755299</v>
      </c>
      <c r="L523" s="17"/>
      <c r="M523" s="17">
        <v>0.310024368562825</v>
      </c>
      <c r="N523" s="17">
        <v>0.28058682665388901</v>
      </c>
      <c r="O523" s="17">
        <v>0.40454376986985902</v>
      </c>
      <c r="P523" s="17">
        <v>0.455803789693429</v>
      </c>
      <c r="Q523" s="17">
        <v>0.30954039075690498</v>
      </c>
      <c r="R523" s="17"/>
      <c r="S523" s="17">
        <v>0.41961097593012098</v>
      </c>
      <c r="T523" s="17">
        <v>0.25480330217687303</v>
      </c>
      <c r="U523" s="17">
        <v>0.39626144000594898</v>
      </c>
      <c r="V523" s="17">
        <v>0.24157128548343801</v>
      </c>
      <c r="W523" s="17"/>
      <c r="X523" s="17">
        <v>0.335652437814699</v>
      </c>
      <c r="Y523" s="17">
        <v>0.326272925353779</v>
      </c>
      <c r="Z523" s="17">
        <v>0.28563883748155</v>
      </c>
      <c r="AA523" s="17"/>
      <c r="AB523" s="17">
        <v>0.32368052342968801</v>
      </c>
      <c r="AC523" s="17">
        <v>0.348199520548791</v>
      </c>
      <c r="AD523" s="17"/>
      <c r="AE523" s="17">
        <v>0.25890424069400603</v>
      </c>
      <c r="AF523" s="17">
        <v>0.34891141868522302</v>
      </c>
      <c r="AG523" s="17"/>
      <c r="AH523" s="17">
        <v>0.33292476195496401</v>
      </c>
      <c r="AI523" s="17">
        <v>0.41622929125109498</v>
      </c>
      <c r="AJ523" s="17"/>
      <c r="AK523" s="17">
        <v>0.294751984496051</v>
      </c>
      <c r="AL523" s="17">
        <v>0.34735673993490401</v>
      </c>
      <c r="AM523" s="17">
        <v>0.336244125361853</v>
      </c>
      <c r="AN523" s="17">
        <v>0.27265270637932199</v>
      </c>
      <c r="AO523" s="17">
        <v>0.43013813064990603</v>
      </c>
      <c r="AP523" s="17"/>
      <c r="AQ523" s="17">
        <v>0.418209648685619</v>
      </c>
      <c r="AR523" s="17">
        <v>0.307974571374034</v>
      </c>
      <c r="AS523" s="17"/>
      <c r="AT523" s="17">
        <v>0.39407812364252798</v>
      </c>
      <c r="AU523" s="17">
        <v>0.29990564979658102</v>
      </c>
      <c r="AV523" s="17"/>
      <c r="AW523" s="17">
        <v>0.45227608966237498</v>
      </c>
      <c r="AX523" s="17">
        <v>0.401771489929448</v>
      </c>
      <c r="AY523" s="17">
        <v>0.23637396259208701</v>
      </c>
      <c r="AZ523" s="17">
        <v>0.30114336785995499</v>
      </c>
      <c r="BA523" s="17">
        <v>0.36144073097664398</v>
      </c>
      <c r="BB523" s="17"/>
      <c r="BC523" s="17">
        <v>0.27001142518322602</v>
      </c>
      <c r="BD523" s="17"/>
      <c r="BE523" s="17">
        <v>0.43019449173130198</v>
      </c>
      <c r="BF523" s="17">
        <v>0.16410669448257401</v>
      </c>
      <c r="BG523" s="17">
        <v>0.24791474638913599</v>
      </c>
      <c r="BH523" s="17">
        <v>0.32590312967621199</v>
      </c>
      <c r="BI523" s="17"/>
      <c r="BJ523" s="17">
        <v>0.32055163690520799</v>
      </c>
      <c r="BK523" s="17"/>
      <c r="BL523" s="17">
        <v>0.310557616924311</v>
      </c>
      <c r="BM523" s="17"/>
      <c r="BN523" s="17">
        <v>0.27159764619281801</v>
      </c>
      <c r="BO523" s="17"/>
      <c r="BP523" s="17">
        <v>0.32362519393051098</v>
      </c>
      <c r="BQ523" s="17">
        <v>0.334804067959034</v>
      </c>
    </row>
    <row r="524" spans="2:69" x14ac:dyDescent="0.35"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</row>
    <row r="525" spans="2:69" x14ac:dyDescent="0.35">
      <c r="B525" s="6" t="s">
        <v>202</v>
      </c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</row>
    <row r="526" spans="2:69" x14ac:dyDescent="0.35">
      <c r="B526" s="24" t="s">
        <v>143</v>
      </c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</row>
    <row r="527" spans="2:69" x14ac:dyDescent="0.35">
      <c r="B527" t="s">
        <v>137</v>
      </c>
      <c r="C527" s="17">
        <v>2.1124768245570899E-2</v>
      </c>
      <c r="D527" s="17">
        <v>7.3033694976824904E-3</v>
      </c>
      <c r="E527" s="17">
        <v>3.2520512038213503E-2</v>
      </c>
      <c r="F527" s="17"/>
      <c r="G527" s="17">
        <v>2.63277255630022E-2</v>
      </c>
      <c r="H527" s="17">
        <v>1.29369464857974E-2</v>
      </c>
      <c r="I527" s="17">
        <v>0</v>
      </c>
      <c r="J527" s="17">
        <v>3.6498788895808001E-2</v>
      </c>
      <c r="K527" s="17">
        <v>4.3538462067117999E-2</v>
      </c>
      <c r="L527" s="17"/>
      <c r="M527" s="17">
        <v>0</v>
      </c>
      <c r="N527" s="17">
        <v>2.7930907891678999E-2</v>
      </c>
      <c r="O527" s="17">
        <v>3.0166459779693702E-2</v>
      </c>
      <c r="P527" s="17">
        <v>3.58475414052285E-2</v>
      </c>
      <c r="Q527" s="17">
        <v>0</v>
      </c>
      <c r="R527" s="17"/>
      <c r="S527" s="17">
        <v>0</v>
      </c>
      <c r="T527" s="17">
        <v>2.0699933891273999E-2</v>
      </c>
      <c r="U527" s="17">
        <v>0</v>
      </c>
      <c r="V527" s="17">
        <v>1.78311831019098E-2</v>
      </c>
      <c r="W527" s="17"/>
      <c r="X527" s="17">
        <v>2.1914425897769901E-2</v>
      </c>
      <c r="Y527" s="17">
        <v>3.1742245208514097E-2</v>
      </c>
      <c r="Z527" s="17">
        <v>0</v>
      </c>
      <c r="AA527" s="17"/>
      <c r="AB527" s="17">
        <v>1.1811027005579299E-2</v>
      </c>
      <c r="AC527" s="17">
        <v>4.50885643298303E-2</v>
      </c>
      <c r="AD527" s="17"/>
      <c r="AE527" s="17">
        <v>6.9345119565044494E-2</v>
      </c>
      <c r="AF527" s="17">
        <v>9.5593999682479693E-3</v>
      </c>
      <c r="AG527" s="17"/>
      <c r="AH527" s="17">
        <v>1.60895454439022E-2</v>
      </c>
      <c r="AI527" s="17">
        <v>6.1411987826615798E-2</v>
      </c>
      <c r="AJ527" s="17"/>
      <c r="AK527" s="17">
        <v>5.2580087138014202E-2</v>
      </c>
      <c r="AL527" s="17">
        <v>1.49271573961543E-2</v>
      </c>
      <c r="AM527" s="17">
        <v>2.2207011696586201E-2</v>
      </c>
      <c r="AN527" s="17">
        <v>1.92169629066706E-2</v>
      </c>
      <c r="AO527" s="17">
        <v>0</v>
      </c>
      <c r="AP527" s="17"/>
      <c r="AQ527" s="17">
        <v>2.0147660701797101E-2</v>
      </c>
      <c r="AR527" s="17">
        <v>2.1376308387239602E-2</v>
      </c>
      <c r="AS527" s="17"/>
      <c r="AT527" s="17">
        <v>1.2760278842385699E-2</v>
      </c>
      <c r="AU527" s="17">
        <v>2.5616066275258701E-2</v>
      </c>
      <c r="AV527" s="17"/>
      <c r="AW527" s="17">
        <v>0</v>
      </c>
      <c r="AX527" s="17">
        <v>0</v>
      </c>
      <c r="AY527" s="17">
        <v>6.02622815963667E-2</v>
      </c>
      <c r="AZ527" s="17">
        <v>3.3447046420814898E-2</v>
      </c>
      <c r="BA527" s="17">
        <v>3.0371830330596601E-2</v>
      </c>
      <c r="BB527" s="17"/>
      <c r="BC527" s="17">
        <v>2.8792180816274399E-2</v>
      </c>
      <c r="BD527" s="17"/>
      <c r="BE527" s="17">
        <v>0</v>
      </c>
      <c r="BF527" s="17">
        <v>7.71535143464471E-2</v>
      </c>
      <c r="BG527" s="17">
        <v>3.0125219579284199E-2</v>
      </c>
      <c r="BH527" s="17">
        <v>3.4945481518823401E-2</v>
      </c>
      <c r="BI527" s="17"/>
      <c r="BJ527" s="17">
        <v>1.4848173703677201E-2</v>
      </c>
      <c r="BK527" s="17"/>
      <c r="BL527" s="17">
        <v>1.37321116893607E-2</v>
      </c>
      <c r="BM527" s="17"/>
      <c r="BN527" s="17">
        <v>0</v>
      </c>
      <c r="BO527" s="17"/>
      <c r="BP527" s="17">
        <v>2.4223680716571602E-2</v>
      </c>
      <c r="BQ527" s="17">
        <v>0</v>
      </c>
    </row>
    <row r="528" spans="2:69" x14ac:dyDescent="0.35">
      <c r="B528" t="s">
        <v>138</v>
      </c>
      <c r="C528" s="17">
        <v>0.214514499845123</v>
      </c>
      <c r="D528" s="17">
        <v>0.24832861992285299</v>
      </c>
      <c r="E528" s="17">
        <v>0.186634756556598</v>
      </c>
      <c r="F528" s="17"/>
      <c r="G528" s="17">
        <v>0.25443571156716999</v>
      </c>
      <c r="H528" s="17">
        <v>0.18426716699734899</v>
      </c>
      <c r="I528" s="17">
        <v>0.207321038030189</v>
      </c>
      <c r="J528" s="17">
        <v>0.30142741402766599</v>
      </c>
      <c r="K528" s="17">
        <v>9.8497667395288799E-2</v>
      </c>
      <c r="L528" s="17"/>
      <c r="M528" s="17">
        <v>0.39575746578364301</v>
      </c>
      <c r="N528" s="17">
        <v>0.19040915095150801</v>
      </c>
      <c r="O528" s="17">
        <v>0.162526944189823</v>
      </c>
      <c r="P528" s="17">
        <v>0.114912326411032</v>
      </c>
      <c r="Q528" s="17">
        <v>0.27457583372327099</v>
      </c>
      <c r="R528" s="17"/>
      <c r="S528" s="17">
        <v>0.130361700698787</v>
      </c>
      <c r="T528" s="17">
        <v>0.238909506293117</v>
      </c>
      <c r="U528" s="17">
        <v>0.14175717102753399</v>
      </c>
      <c r="V528" s="17">
        <v>0.22982225471194601</v>
      </c>
      <c r="W528" s="17"/>
      <c r="X528" s="17">
        <v>0.21310387809827699</v>
      </c>
      <c r="Y528" s="17">
        <v>0.19398413039043899</v>
      </c>
      <c r="Z528" s="17">
        <v>0.25421793472177501</v>
      </c>
      <c r="AA528" s="17"/>
      <c r="AB528" s="17">
        <v>0.19710867395055201</v>
      </c>
      <c r="AC528" s="17">
        <v>0.25929882997280701</v>
      </c>
      <c r="AD528" s="17"/>
      <c r="AE528" s="17">
        <v>0.22597965016002</v>
      </c>
      <c r="AF528" s="17">
        <v>0.20917339188283299</v>
      </c>
      <c r="AG528" s="17"/>
      <c r="AH528" s="17">
        <v>0.218702958020599</v>
      </c>
      <c r="AI528" s="17">
        <v>0.20113761895899299</v>
      </c>
      <c r="AJ528" s="17"/>
      <c r="AK528" s="17">
        <v>0.26925204940462</v>
      </c>
      <c r="AL528" s="17">
        <v>0.20754824387718601</v>
      </c>
      <c r="AM528" s="17">
        <v>0.222587342221956</v>
      </c>
      <c r="AN528" s="17">
        <v>0.18742763252356801</v>
      </c>
      <c r="AO528" s="17">
        <v>0.188012761681394</v>
      </c>
      <c r="AP528" s="17"/>
      <c r="AQ528" s="17">
        <v>0.22611564432873801</v>
      </c>
      <c r="AR528" s="17">
        <v>0.211527977485816</v>
      </c>
      <c r="AS528" s="17"/>
      <c r="AT528" s="17">
        <v>0.223571225855694</v>
      </c>
      <c r="AU528" s="17">
        <v>0.210369197403112</v>
      </c>
      <c r="AV528" s="17"/>
      <c r="AW528" s="17">
        <v>0.23656477705977</v>
      </c>
      <c r="AX528" s="17">
        <v>0.17127163758595201</v>
      </c>
      <c r="AY528" s="17">
        <v>0.25117211670793399</v>
      </c>
      <c r="AZ528" s="17">
        <v>0.28238144659313402</v>
      </c>
      <c r="BA528" s="17">
        <v>0.15608206766610999</v>
      </c>
      <c r="BB528" s="17"/>
      <c r="BC528" s="17">
        <v>0.14178712425429099</v>
      </c>
      <c r="BD528" s="17"/>
      <c r="BE528" s="17">
        <v>0.17131182264109401</v>
      </c>
      <c r="BF528" s="17">
        <v>0.26973573419746599</v>
      </c>
      <c r="BG528" s="17">
        <v>0.42466415187977802</v>
      </c>
      <c r="BH528" s="17">
        <v>0.150703315706777</v>
      </c>
      <c r="BI528" s="17"/>
      <c r="BJ528" s="17">
        <v>0.213118398686056</v>
      </c>
      <c r="BK528" s="17"/>
      <c r="BL528" s="17">
        <v>0.20970560901296401</v>
      </c>
      <c r="BM528" s="17"/>
      <c r="BN528" s="17">
        <v>0.18665593728727201</v>
      </c>
      <c r="BO528" s="17"/>
      <c r="BP528" s="17">
        <v>0.20339740915993601</v>
      </c>
      <c r="BQ528" s="17">
        <v>0.31030839293356199</v>
      </c>
    </row>
    <row r="529" spans="2:69" x14ac:dyDescent="0.35">
      <c r="B529" t="s">
        <v>139</v>
      </c>
      <c r="C529" s="17">
        <v>0.29968256413412597</v>
      </c>
      <c r="D529" s="17">
        <v>0.33958325611735501</v>
      </c>
      <c r="E529" s="17">
        <v>0.26678444207831697</v>
      </c>
      <c r="F529" s="17"/>
      <c r="G529" s="17">
        <v>0.23255035564618601</v>
      </c>
      <c r="H529" s="17">
        <v>0.38302623721296403</v>
      </c>
      <c r="I529" s="17">
        <v>0.33544008002888998</v>
      </c>
      <c r="J529" s="17">
        <v>0.21494401316320999</v>
      </c>
      <c r="K529" s="17">
        <v>0.32541591513165102</v>
      </c>
      <c r="L529" s="17"/>
      <c r="M529" s="17">
        <v>0.174367264902065</v>
      </c>
      <c r="N529" s="17">
        <v>0.36560910759148602</v>
      </c>
      <c r="O529" s="17">
        <v>0.302550300642697</v>
      </c>
      <c r="P529" s="17">
        <v>0.27799551743787998</v>
      </c>
      <c r="Q529" s="17">
        <v>0.23220159955559899</v>
      </c>
      <c r="R529" s="17"/>
      <c r="S529" s="17">
        <v>0.31469884997330699</v>
      </c>
      <c r="T529" s="17">
        <v>0.35214045075760902</v>
      </c>
      <c r="U529" s="17">
        <v>0.31591185583102999</v>
      </c>
      <c r="V529" s="17">
        <v>0.388450672584918</v>
      </c>
      <c r="W529" s="17"/>
      <c r="X529" s="17">
        <v>0.28363672327838402</v>
      </c>
      <c r="Y529" s="17">
        <v>0.38472298942497402</v>
      </c>
      <c r="Z529" s="17">
        <v>0.35059906141580499</v>
      </c>
      <c r="AA529" s="17"/>
      <c r="AB529" s="17">
        <v>0.32166704077032798</v>
      </c>
      <c r="AC529" s="17">
        <v>0.24311759184705001</v>
      </c>
      <c r="AD529" s="17"/>
      <c r="AE529" s="17">
        <v>0.273312717056858</v>
      </c>
      <c r="AF529" s="17">
        <v>0.30702743448354902</v>
      </c>
      <c r="AG529" s="17"/>
      <c r="AH529" s="17">
        <v>0.29127395457149202</v>
      </c>
      <c r="AI529" s="17">
        <v>0.211815811389268</v>
      </c>
      <c r="AJ529" s="17"/>
      <c r="AK529" s="17">
        <v>0.21955079890974599</v>
      </c>
      <c r="AL529" s="17">
        <v>0.38947709813848103</v>
      </c>
      <c r="AM529" s="17">
        <v>0.27575122005118302</v>
      </c>
      <c r="AN529" s="17">
        <v>0.30355882029811199</v>
      </c>
      <c r="AO529" s="17">
        <v>0.141425358105396</v>
      </c>
      <c r="AP529" s="17"/>
      <c r="AQ529" s="17">
        <v>0.24797565316696701</v>
      </c>
      <c r="AR529" s="17">
        <v>0.31299365132489498</v>
      </c>
      <c r="AS529" s="17"/>
      <c r="AT529" s="17">
        <v>0.23729852776293001</v>
      </c>
      <c r="AU529" s="17">
        <v>0.3264278693771</v>
      </c>
      <c r="AV529" s="17"/>
      <c r="AW529" s="17">
        <v>0.22924591738387901</v>
      </c>
      <c r="AX529" s="17">
        <v>0.29895496054783899</v>
      </c>
      <c r="AY529" s="17">
        <v>0.29250160449120999</v>
      </c>
      <c r="AZ529" s="17">
        <v>0.31822181507523201</v>
      </c>
      <c r="BA529" s="17">
        <v>0.39410510660579001</v>
      </c>
      <c r="BB529" s="17"/>
      <c r="BC529" s="17">
        <v>0.36594225075461101</v>
      </c>
      <c r="BD529" s="17"/>
      <c r="BE529" s="17">
        <v>0.254447434017739</v>
      </c>
      <c r="BF529" s="17">
        <v>0.38991279045592597</v>
      </c>
      <c r="BG529" s="17">
        <v>0.27612372213790798</v>
      </c>
      <c r="BH529" s="17">
        <v>0.35790726341530199</v>
      </c>
      <c r="BI529" s="17"/>
      <c r="BJ529" s="17">
        <v>0.31417091041387002</v>
      </c>
      <c r="BK529" s="17"/>
      <c r="BL529" s="17">
        <v>0.335520082335652</v>
      </c>
      <c r="BM529" s="17"/>
      <c r="BN529" s="17">
        <v>0.36902878781294102</v>
      </c>
      <c r="BO529" s="17"/>
      <c r="BP529" s="17">
        <v>0.31285195440914998</v>
      </c>
      <c r="BQ529" s="17">
        <v>0.22437828869689699</v>
      </c>
    </row>
    <row r="530" spans="2:69" x14ac:dyDescent="0.35">
      <c r="B530" t="s">
        <v>140</v>
      </c>
      <c r="C530" s="17">
        <v>9.4628780209134095E-2</v>
      </c>
      <c r="D530" s="17">
        <v>0.14175317525869599</v>
      </c>
      <c r="E530" s="17">
        <v>5.5774714700741003E-2</v>
      </c>
      <c r="F530" s="17"/>
      <c r="G530" s="17">
        <v>8.1198669310841201E-2</v>
      </c>
      <c r="H530" s="17">
        <v>0.130348458285098</v>
      </c>
      <c r="I530" s="17">
        <v>6.3260084097437205E-2</v>
      </c>
      <c r="J530" s="17">
        <v>5.9804540416358E-2</v>
      </c>
      <c r="K530" s="17">
        <v>0.139094705341271</v>
      </c>
      <c r="L530" s="17"/>
      <c r="M530" s="17">
        <v>4.2984894198559401E-2</v>
      </c>
      <c r="N530" s="17">
        <v>8.8778697591986103E-2</v>
      </c>
      <c r="O530" s="17">
        <v>8.2250776467244102E-2</v>
      </c>
      <c r="P530" s="17">
        <v>8.2674958311083693E-2</v>
      </c>
      <c r="Q530" s="17">
        <v>0.15858129219716699</v>
      </c>
      <c r="R530" s="17"/>
      <c r="S530" s="17">
        <v>1.7556751855852201E-2</v>
      </c>
      <c r="T530" s="17">
        <v>7.9284503995152703E-2</v>
      </c>
      <c r="U530" s="17">
        <v>0.118075266874408</v>
      </c>
      <c r="V530" s="17">
        <v>0.109670057388012</v>
      </c>
      <c r="W530" s="17"/>
      <c r="X530" s="17">
        <v>0.10467336488073101</v>
      </c>
      <c r="Y530" s="17">
        <v>9.1285981128152296E-2</v>
      </c>
      <c r="Z530" s="17">
        <v>0</v>
      </c>
      <c r="AA530" s="17"/>
      <c r="AB530" s="17">
        <v>9.9705193810506895E-2</v>
      </c>
      <c r="AC530" s="17">
        <v>8.1567418802580102E-2</v>
      </c>
      <c r="AD530" s="17"/>
      <c r="AE530" s="17">
        <v>0.15118187375636399</v>
      </c>
      <c r="AF530" s="17">
        <v>8.1293830106166601E-2</v>
      </c>
      <c r="AG530" s="17"/>
      <c r="AH530" s="17">
        <v>9.3154496703434203E-2</v>
      </c>
      <c r="AI530" s="17">
        <v>0.100378201488536</v>
      </c>
      <c r="AJ530" s="17"/>
      <c r="AK530" s="17">
        <v>0.100029693889905</v>
      </c>
      <c r="AL530" s="17">
        <v>4.1188145028290699E-2</v>
      </c>
      <c r="AM530" s="17">
        <v>0.107313872478044</v>
      </c>
      <c r="AN530" s="17">
        <v>0.15573701875832999</v>
      </c>
      <c r="AO530" s="17">
        <v>9.3726206072575702E-2</v>
      </c>
      <c r="AP530" s="17"/>
      <c r="AQ530" s="17">
        <v>5.8794608544857602E-2</v>
      </c>
      <c r="AR530" s="17">
        <v>0.103853693755703</v>
      </c>
      <c r="AS530" s="17"/>
      <c r="AT530" s="17">
        <v>8.9924040758870394E-2</v>
      </c>
      <c r="AU530" s="17">
        <v>9.8788548009840202E-2</v>
      </c>
      <c r="AV530" s="17"/>
      <c r="AW530" s="17">
        <v>8.1913215893976404E-2</v>
      </c>
      <c r="AX530" s="17">
        <v>7.4361330006064597E-2</v>
      </c>
      <c r="AY530" s="17">
        <v>0.16319432457983199</v>
      </c>
      <c r="AZ530" s="17">
        <v>6.48063240508647E-2</v>
      </c>
      <c r="BA530" s="17">
        <v>4.1197493168601801E-2</v>
      </c>
      <c r="BB530" s="17"/>
      <c r="BC530" s="17">
        <v>0.147714134689413</v>
      </c>
      <c r="BD530" s="17"/>
      <c r="BE530" s="17">
        <v>6.8183182600717901E-2</v>
      </c>
      <c r="BF530" s="17">
        <v>9.5624875181936506E-2</v>
      </c>
      <c r="BG530" s="17">
        <v>6.9915222675215299E-2</v>
      </c>
      <c r="BH530" s="17">
        <v>0.12116489939533601</v>
      </c>
      <c r="BI530" s="17"/>
      <c r="BJ530" s="17">
        <v>9.2198021303449895E-2</v>
      </c>
      <c r="BK530" s="17"/>
      <c r="BL530" s="17">
        <v>0.10103359508389601</v>
      </c>
      <c r="BM530" s="17"/>
      <c r="BN530" s="17">
        <v>0.12050082211828</v>
      </c>
      <c r="BO530" s="17"/>
      <c r="BP530" s="17">
        <v>8.7260475172747098E-2</v>
      </c>
      <c r="BQ530" s="17">
        <v>0.15484245294419899</v>
      </c>
    </row>
    <row r="531" spans="2:69" x14ac:dyDescent="0.35">
      <c r="B531" t="s">
        <v>141</v>
      </c>
      <c r="C531" s="17">
        <v>0.370049387566046</v>
      </c>
      <c r="D531" s="17">
        <v>0.26303157920341302</v>
      </c>
      <c r="E531" s="17">
        <v>0.45828557462613101</v>
      </c>
      <c r="F531" s="17"/>
      <c r="G531" s="17">
        <v>0.40548753791280001</v>
      </c>
      <c r="H531" s="17">
        <v>0.28942119101879199</v>
      </c>
      <c r="I531" s="17">
        <v>0.393978797843484</v>
      </c>
      <c r="J531" s="17">
        <v>0.38732524349695802</v>
      </c>
      <c r="K531" s="17">
        <v>0.39345325006467102</v>
      </c>
      <c r="L531" s="17"/>
      <c r="M531" s="17">
        <v>0.38689037511573299</v>
      </c>
      <c r="N531" s="17">
        <v>0.32727213597334198</v>
      </c>
      <c r="O531" s="17">
        <v>0.422505518920542</v>
      </c>
      <c r="P531" s="17">
        <v>0.48856965643477601</v>
      </c>
      <c r="Q531" s="17">
        <v>0.33464127452396297</v>
      </c>
      <c r="R531" s="17"/>
      <c r="S531" s="17">
        <v>0.53738269747205303</v>
      </c>
      <c r="T531" s="17">
        <v>0.30896560506284798</v>
      </c>
      <c r="U531" s="17">
        <v>0.42425570626702802</v>
      </c>
      <c r="V531" s="17">
        <v>0.25422583221321399</v>
      </c>
      <c r="W531" s="17"/>
      <c r="X531" s="17">
        <v>0.376671607844839</v>
      </c>
      <c r="Y531" s="17">
        <v>0.29826465384792</v>
      </c>
      <c r="Z531" s="17">
        <v>0.39518300386242</v>
      </c>
      <c r="AA531" s="17"/>
      <c r="AB531" s="17">
        <v>0.369708064463034</v>
      </c>
      <c r="AC531" s="17">
        <v>0.37092759504773198</v>
      </c>
      <c r="AD531" s="17"/>
      <c r="AE531" s="17">
        <v>0.28018063946171401</v>
      </c>
      <c r="AF531" s="17">
        <v>0.39294594355920398</v>
      </c>
      <c r="AG531" s="17"/>
      <c r="AH531" s="17">
        <v>0.38077904526057199</v>
      </c>
      <c r="AI531" s="17">
        <v>0.42525638033658703</v>
      </c>
      <c r="AJ531" s="17"/>
      <c r="AK531" s="17">
        <v>0.35858737065771501</v>
      </c>
      <c r="AL531" s="17">
        <v>0.34685935555988801</v>
      </c>
      <c r="AM531" s="17">
        <v>0.37214055355223002</v>
      </c>
      <c r="AN531" s="17">
        <v>0.33405956551332</v>
      </c>
      <c r="AO531" s="17">
        <v>0.57683567414063497</v>
      </c>
      <c r="AP531" s="17"/>
      <c r="AQ531" s="17">
        <v>0.44696643325764102</v>
      </c>
      <c r="AR531" s="17">
        <v>0.35024836904634599</v>
      </c>
      <c r="AS531" s="17"/>
      <c r="AT531" s="17">
        <v>0.43644592678012001</v>
      </c>
      <c r="AU531" s="17">
        <v>0.33879831893468898</v>
      </c>
      <c r="AV531" s="17"/>
      <c r="AW531" s="17">
        <v>0.45227608966237498</v>
      </c>
      <c r="AX531" s="17">
        <v>0.45541207186014399</v>
      </c>
      <c r="AY531" s="17">
        <v>0.23286967262465699</v>
      </c>
      <c r="AZ531" s="17">
        <v>0.30114336785995499</v>
      </c>
      <c r="BA531" s="17">
        <v>0.37824350222890102</v>
      </c>
      <c r="BB531" s="17"/>
      <c r="BC531" s="17">
        <v>0.31576430948541001</v>
      </c>
      <c r="BD531" s="17"/>
      <c r="BE531" s="17">
        <v>0.50605756074044805</v>
      </c>
      <c r="BF531" s="17">
        <v>0.167573085818224</v>
      </c>
      <c r="BG531" s="17">
        <v>0.19917168372781399</v>
      </c>
      <c r="BH531" s="17">
        <v>0.33527903996376102</v>
      </c>
      <c r="BI531" s="17"/>
      <c r="BJ531" s="17">
        <v>0.36566449589294597</v>
      </c>
      <c r="BK531" s="17"/>
      <c r="BL531" s="17">
        <v>0.34000860187812798</v>
      </c>
      <c r="BM531" s="17"/>
      <c r="BN531" s="17">
        <v>0.323814452781506</v>
      </c>
      <c r="BO531" s="17"/>
      <c r="BP531" s="17">
        <v>0.372266480541595</v>
      </c>
      <c r="BQ531" s="17">
        <v>0.31047086542534202</v>
      </c>
    </row>
    <row r="532" spans="2:69" x14ac:dyDescent="0.35"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</row>
    <row r="533" spans="2:69" x14ac:dyDescent="0.35">
      <c r="B533" s="6" t="s">
        <v>203</v>
      </c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</row>
    <row r="534" spans="2:69" x14ac:dyDescent="0.35">
      <c r="B534" s="24" t="s">
        <v>143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</row>
    <row r="535" spans="2:69" x14ac:dyDescent="0.35">
      <c r="B535" t="s">
        <v>137</v>
      </c>
      <c r="C535" s="17">
        <v>2.0795655710341102E-2</v>
      </c>
      <c r="D535" s="17">
        <v>2.71966833930254E-2</v>
      </c>
      <c r="E535" s="17">
        <v>1.55180081428236E-2</v>
      </c>
      <c r="F535" s="17"/>
      <c r="G535" s="17">
        <v>2.2457752737068199E-2</v>
      </c>
      <c r="H535" s="17">
        <v>2.4637388274707898E-2</v>
      </c>
      <c r="I535" s="17">
        <v>0</v>
      </c>
      <c r="J535" s="17">
        <v>6.2267496237987802E-2</v>
      </c>
      <c r="K535" s="17">
        <v>0</v>
      </c>
      <c r="L535" s="17"/>
      <c r="M535" s="17">
        <v>0</v>
      </c>
      <c r="N535" s="17">
        <v>2.2015193127788501E-2</v>
      </c>
      <c r="O535" s="17">
        <v>2.5441015651074501E-2</v>
      </c>
      <c r="P535" s="17">
        <v>3.58475414052285E-2</v>
      </c>
      <c r="Q535" s="17">
        <v>1.6462453361590999E-2</v>
      </c>
      <c r="R535" s="17"/>
      <c r="S535" s="17">
        <v>3.93944653323949E-2</v>
      </c>
      <c r="T535" s="17">
        <v>2.42209534001172E-2</v>
      </c>
      <c r="U535" s="17">
        <v>2.3587021826954799E-2</v>
      </c>
      <c r="V535" s="17">
        <v>0</v>
      </c>
      <c r="W535" s="17"/>
      <c r="X535" s="17">
        <v>2.1765157254170199E-2</v>
      </c>
      <c r="Y535" s="17">
        <v>0</v>
      </c>
      <c r="Z535" s="17">
        <v>3.7413610284397901E-2</v>
      </c>
      <c r="AA535" s="17"/>
      <c r="AB535" s="17">
        <v>2.8878071180788702E-2</v>
      </c>
      <c r="AC535" s="17">
        <v>0</v>
      </c>
      <c r="AD535" s="17"/>
      <c r="AE535" s="17">
        <v>3.6297864129358301E-2</v>
      </c>
      <c r="AF535" s="17">
        <v>1.7123447680834299E-2</v>
      </c>
      <c r="AG535" s="17"/>
      <c r="AH535" s="17">
        <v>1.3069233240967501E-2</v>
      </c>
      <c r="AI535" s="17">
        <v>5.2384898741124397E-2</v>
      </c>
      <c r="AJ535" s="17"/>
      <c r="AK535" s="17">
        <v>0</v>
      </c>
      <c r="AL535" s="17">
        <v>0</v>
      </c>
      <c r="AM535" s="17">
        <v>4.7654154954309101E-2</v>
      </c>
      <c r="AN535" s="17">
        <v>1.80075964522349E-2</v>
      </c>
      <c r="AO535" s="17">
        <v>0</v>
      </c>
      <c r="AP535" s="17"/>
      <c r="AQ535" s="17">
        <v>1.6120931859072402E-2</v>
      </c>
      <c r="AR535" s="17">
        <v>2.1999085882693298E-2</v>
      </c>
      <c r="AS535" s="17"/>
      <c r="AT535" s="17">
        <v>1.0209998508785401E-2</v>
      </c>
      <c r="AU535" s="17">
        <v>2.6362364902191199E-2</v>
      </c>
      <c r="AV535" s="17"/>
      <c r="AW535" s="17">
        <v>0</v>
      </c>
      <c r="AX535" s="17">
        <v>2.7554691930677801E-2</v>
      </c>
      <c r="AY535" s="17">
        <v>1.31304796291469E-2</v>
      </c>
      <c r="AZ535" s="17">
        <v>0</v>
      </c>
      <c r="BA535" s="17">
        <v>5.3144160748865202E-2</v>
      </c>
      <c r="BB535" s="17"/>
      <c r="BC535" s="17">
        <v>3.5605264447484797E-2</v>
      </c>
      <c r="BD535" s="17"/>
      <c r="BE535" s="17">
        <v>3.1768558884659001E-2</v>
      </c>
      <c r="BF535" s="17">
        <v>0</v>
      </c>
      <c r="BG535" s="17">
        <v>2.7245871230318901E-2</v>
      </c>
      <c r="BH535" s="17">
        <v>2.96543276110782E-2</v>
      </c>
      <c r="BI535" s="17"/>
      <c r="BJ535" s="17">
        <v>1.9225545669119101E-2</v>
      </c>
      <c r="BK535" s="17"/>
      <c r="BL535" s="17">
        <v>1.9068684476739001E-2</v>
      </c>
      <c r="BM535" s="17"/>
      <c r="BN535" s="17">
        <v>0</v>
      </c>
      <c r="BO535" s="17"/>
      <c r="BP535" s="17">
        <v>2.38462887906318E-2</v>
      </c>
      <c r="BQ535" s="17">
        <v>0</v>
      </c>
    </row>
    <row r="536" spans="2:69" x14ac:dyDescent="0.35">
      <c r="B536" t="s">
        <v>138</v>
      </c>
      <c r="C536" s="17">
        <v>0.104182166140894</v>
      </c>
      <c r="D536" s="17">
        <v>0.12210252756916801</v>
      </c>
      <c r="E536" s="17">
        <v>8.9406827462574306E-2</v>
      </c>
      <c r="F536" s="17"/>
      <c r="G536" s="17">
        <v>5.9432954672093898E-2</v>
      </c>
      <c r="H536" s="17">
        <v>0.15723072787135201</v>
      </c>
      <c r="I536" s="17">
        <v>9.70668401350257E-2</v>
      </c>
      <c r="J536" s="17">
        <v>0.13957361826452699</v>
      </c>
      <c r="K536" s="17">
        <v>8.4135500013100301E-2</v>
      </c>
      <c r="L536" s="17"/>
      <c r="M536" s="17">
        <v>0.155749810301921</v>
      </c>
      <c r="N536" s="17">
        <v>7.9320068595561705E-2</v>
      </c>
      <c r="O536" s="17">
        <v>0.17057183979320401</v>
      </c>
      <c r="P536" s="17">
        <v>8.4243975945096E-2</v>
      </c>
      <c r="Q536" s="17">
        <v>8.0817434188416595E-2</v>
      </c>
      <c r="R536" s="17"/>
      <c r="S536" s="17">
        <v>6.9405036446306606E-2</v>
      </c>
      <c r="T536" s="17">
        <v>5.0954306212498197E-2</v>
      </c>
      <c r="U536" s="17">
        <v>0.14837499128783599</v>
      </c>
      <c r="V536" s="17">
        <v>9.8573366657638301E-2</v>
      </c>
      <c r="W536" s="17"/>
      <c r="X536" s="17">
        <v>0.118644974039168</v>
      </c>
      <c r="Y536" s="17">
        <v>3.1742245208514097E-2</v>
      </c>
      <c r="Z536" s="17">
        <v>5.2992625724964201E-2</v>
      </c>
      <c r="AA536" s="17"/>
      <c r="AB536" s="17">
        <v>0.106647445754268</v>
      </c>
      <c r="AC536" s="17">
        <v>9.7839123487755406E-2</v>
      </c>
      <c r="AD536" s="17"/>
      <c r="AE536" s="17">
        <v>0.109232382377198</v>
      </c>
      <c r="AF536" s="17">
        <v>0.103305154681143</v>
      </c>
      <c r="AG536" s="17"/>
      <c r="AH536" s="17">
        <v>0.12220303921023799</v>
      </c>
      <c r="AI536" s="17">
        <v>2.4569067489675099E-2</v>
      </c>
      <c r="AJ536" s="17"/>
      <c r="AK536" s="17">
        <v>0.149753029380603</v>
      </c>
      <c r="AL536" s="17">
        <v>7.7630022540547405E-2</v>
      </c>
      <c r="AM536" s="17">
        <v>0.140621099028054</v>
      </c>
      <c r="AN536" s="17">
        <v>6.5652825971404594E-2</v>
      </c>
      <c r="AO536" s="17">
        <v>4.7934180760199001E-2</v>
      </c>
      <c r="AP536" s="17"/>
      <c r="AQ536" s="17">
        <v>1.6120931859072402E-2</v>
      </c>
      <c r="AR536" s="17">
        <v>0.12685207129915499</v>
      </c>
      <c r="AS536" s="17"/>
      <c r="AT536" s="17">
        <v>4.59488830961228E-2</v>
      </c>
      <c r="AU536" s="17">
        <v>0.134603747708335</v>
      </c>
      <c r="AV536" s="17"/>
      <c r="AW536" s="17">
        <v>0.118211039673274</v>
      </c>
      <c r="AX536" s="17">
        <v>4.0274860384566499E-2</v>
      </c>
      <c r="AY536" s="17">
        <v>0.20618218250700099</v>
      </c>
      <c r="AZ536" s="17">
        <v>9.4301725193103397E-2</v>
      </c>
      <c r="BA536" s="17">
        <v>0.150105671428133</v>
      </c>
      <c r="BB536" s="17"/>
      <c r="BC536" s="17">
        <v>0.166841780783478</v>
      </c>
      <c r="BD536" s="17"/>
      <c r="BE536" s="17">
        <v>6.2894302422032894E-2</v>
      </c>
      <c r="BF536" s="17">
        <v>0.24330937177876499</v>
      </c>
      <c r="BG536" s="17">
        <v>9.07580997227143E-2</v>
      </c>
      <c r="BH536" s="17">
        <v>0.16757606304501799</v>
      </c>
      <c r="BI536" s="17"/>
      <c r="BJ536" s="17">
        <v>0.101116674742458</v>
      </c>
      <c r="BK536" s="17"/>
      <c r="BL536" s="17">
        <v>9.9651275707077103E-2</v>
      </c>
      <c r="BM536" s="17"/>
      <c r="BN536" s="17">
        <v>3.2846371979142197E-2</v>
      </c>
      <c r="BO536" s="17"/>
      <c r="BP536" s="17">
        <v>0.106220838946851</v>
      </c>
      <c r="BQ536" s="17">
        <v>6.2042768067103703E-2</v>
      </c>
    </row>
    <row r="537" spans="2:69" x14ac:dyDescent="0.35">
      <c r="B537" t="s">
        <v>139</v>
      </c>
      <c r="C537" s="17">
        <v>0.22629689147320001</v>
      </c>
      <c r="D537" s="17">
        <v>0.25990071671835302</v>
      </c>
      <c r="E537" s="17">
        <v>0.198590536282124</v>
      </c>
      <c r="F537" s="17"/>
      <c r="G537" s="17">
        <v>0.207413182104911</v>
      </c>
      <c r="H537" s="17">
        <v>0.21312325325361201</v>
      </c>
      <c r="I537" s="17">
        <v>0.22605524709283001</v>
      </c>
      <c r="J537" s="17">
        <v>0.150830928511928</v>
      </c>
      <c r="K537" s="17">
        <v>0.38037512045982103</v>
      </c>
      <c r="L537" s="17"/>
      <c r="M537" s="17">
        <v>0.21689857562268899</v>
      </c>
      <c r="N537" s="17">
        <v>0.25132696341334199</v>
      </c>
      <c r="O537" s="17">
        <v>0.22971109652305299</v>
      </c>
      <c r="P537" s="17">
        <v>0.15734403470896299</v>
      </c>
      <c r="Q537" s="17">
        <v>0.214101120575032</v>
      </c>
      <c r="R537" s="17"/>
      <c r="S537" s="17">
        <v>0.15679777050377999</v>
      </c>
      <c r="T537" s="17">
        <v>0.239054074541237</v>
      </c>
      <c r="U537" s="17">
        <v>0.206100273377642</v>
      </c>
      <c r="V537" s="17">
        <v>0.34096396482430502</v>
      </c>
      <c r="W537" s="17"/>
      <c r="X537" s="17">
        <v>0.208265414785089</v>
      </c>
      <c r="Y537" s="17">
        <v>0.38251859814776701</v>
      </c>
      <c r="Z537" s="17">
        <v>0.20721725261087601</v>
      </c>
      <c r="AA537" s="17"/>
      <c r="AB537" s="17">
        <v>0.22084563418322201</v>
      </c>
      <c r="AC537" s="17">
        <v>0.24032270717215501</v>
      </c>
      <c r="AD537" s="17"/>
      <c r="AE537" s="17">
        <v>0.24725260520004799</v>
      </c>
      <c r="AF537" s="17">
        <v>0.221982486766274</v>
      </c>
      <c r="AG537" s="17"/>
      <c r="AH537" s="17">
        <v>0.22944879334815799</v>
      </c>
      <c r="AI537" s="17">
        <v>0.10924570536111</v>
      </c>
      <c r="AJ537" s="17"/>
      <c r="AK537" s="17">
        <v>0.25123049958816301</v>
      </c>
      <c r="AL537" s="17">
        <v>0.30381185583160703</v>
      </c>
      <c r="AM537" s="17">
        <v>0.140532605143985</v>
      </c>
      <c r="AN537" s="17">
        <v>0.29190321449140899</v>
      </c>
      <c r="AO537" s="17">
        <v>0.15472410324529501</v>
      </c>
      <c r="AP537" s="17"/>
      <c r="AQ537" s="17">
        <v>0.13087996308338101</v>
      </c>
      <c r="AR537" s="17">
        <v>0.25086039815955002</v>
      </c>
      <c r="AS537" s="17"/>
      <c r="AT537" s="17">
        <v>0.191246200366437</v>
      </c>
      <c r="AU537" s="17">
        <v>0.24783722355361101</v>
      </c>
      <c r="AV537" s="17"/>
      <c r="AW537" s="17">
        <v>0.20905102668304201</v>
      </c>
      <c r="AX537" s="17">
        <v>0.20005698255385301</v>
      </c>
      <c r="AY537" s="17">
        <v>0.29722989496524599</v>
      </c>
      <c r="AZ537" s="17">
        <v>0.16888814815717501</v>
      </c>
      <c r="BA537" s="17">
        <v>0.179086748603354</v>
      </c>
      <c r="BB537" s="17"/>
      <c r="BC537" s="17">
        <v>0.16274221969366701</v>
      </c>
      <c r="BD537" s="17"/>
      <c r="BE537" s="17">
        <v>0.132936146849744</v>
      </c>
      <c r="BF537" s="17">
        <v>0.36309916369060202</v>
      </c>
      <c r="BG537" s="17">
        <v>0.194784204384716</v>
      </c>
      <c r="BH537" s="17">
        <v>0.239950705811735</v>
      </c>
      <c r="BI537" s="17"/>
      <c r="BJ537" s="17">
        <v>0.226262334030678</v>
      </c>
      <c r="BK537" s="17"/>
      <c r="BL537" s="17">
        <v>0.27650413193411599</v>
      </c>
      <c r="BM537" s="17"/>
      <c r="BN537" s="17">
        <v>0.286888493101638</v>
      </c>
      <c r="BO537" s="17"/>
      <c r="BP537" s="17">
        <v>0.22160798342527899</v>
      </c>
      <c r="BQ537" s="17">
        <v>0.27606256179359301</v>
      </c>
    </row>
    <row r="538" spans="2:69" x14ac:dyDescent="0.35">
      <c r="B538" t="s">
        <v>140</v>
      </c>
      <c r="C538" s="17">
        <v>0.34590101612480101</v>
      </c>
      <c r="D538" s="17">
        <v>0.35846888450964698</v>
      </c>
      <c r="E538" s="17">
        <v>0.33553880816410298</v>
      </c>
      <c r="F538" s="17"/>
      <c r="G538" s="17">
        <v>0.296807078603123</v>
      </c>
      <c r="H538" s="17">
        <v>0.39793418832967498</v>
      </c>
      <c r="I538" s="17">
        <v>0.35542056409948503</v>
      </c>
      <c r="J538" s="17">
        <v>0.42103649486038203</v>
      </c>
      <c r="K538" s="17">
        <v>0.272651515663761</v>
      </c>
      <c r="L538" s="17"/>
      <c r="M538" s="17">
        <v>0.41419213479161099</v>
      </c>
      <c r="N538" s="17">
        <v>0.40036083618870499</v>
      </c>
      <c r="O538" s="17">
        <v>0.21434133026791299</v>
      </c>
      <c r="P538" s="17">
        <v>0.23964665501538299</v>
      </c>
      <c r="Q538" s="17">
        <v>0.37034875787129901</v>
      </c>
      <c r="R538" s="17"/>
      <c r="S538" s="17">
        <v>0.29365503109062802</v>
      </c>
      <c r="T538" s="17">
        <v>0.45651063147279097</v>
      </c>
      <c r="U538" s="17">
        <v>0.27190319550292202</v>
      </c>
      <c r="V538" s="17">
        <v>0.35729566061543799</v>
      </c>
      <c r="W538" s="17"/>
      <c r="X538" s="17">
        <v>0.34485598137086598</v>
      </c>
      <c r="Y538" s="17">
        <v>0.247803595929799</v>
      </c>
      <c r="Z538" s="17">
        <v>0.47957321216749399</v>
      </c>
      <c r="AA538" s="17"/>
      <c r="AB538" s="17">
        <v>0.34666417708376301</v>
      </c>
      <c r="AC538" s="17">
        <v>0.34393744067979098</v>
      </c>
      <c r="AD538" s="17"/>
      <c r="AE538" s="17">
        <v>0.33128882823765599</v>
      </c>
      <c r="AF538" s="17">
        <v>0.34728253324374497</v>
      </c>
      <c r="AG538" s="17"/>
      <c r="AH538" s="17">
        <v>0.32253642843904101</v>
      </c>
      <c r="AI538" s="17">
        <v>0.48368901948749898</v>
      </c>
      <c r="AJ538" s="17"/>
      <c r="AK538" s="17">
        <v>0.30886617959046597</v>
      </c>
      <c r="AL538" s="17">
        <v>0.34871186478840499</v>
      </c>
      <c r="AM538" s="17">
        <v>0.34784823969630402</v>
      </c>
      <c r="AN538" s="17">
        <v>0.34698359306896498</v>
      </c>
      <c r="AO538" s="17">
        <v>0.375726610004046</v>
      </c>
      <c r="AP538" s="17"/>
      <c r="AQ538" s="17">
        <v>0.42886635456539202</v>
      </c>
      <c r="AR538" s="17">
        <v>0.324542964886818</v>
      </c>
      <c r="AS538" s="17"/>
      <c r="AT538" s="17">
        <v>0.37403954225578601</v>
      </c>
      <c r="AU538" s="17">
        <v>0.32549737553188701</v>
      </c>
      <c r="AV538" s="17"/>
      <c r="AW538" s="17">
        <v>0.17950523603432</v>
      </c>
      <c r="AX538" s="17">
        <v>0.38499788357536902</v>
      </c>
      <c r="AY538" s="17">
        <v>0.30844989735190798</v>
      </c>
      <c r="AZ538" s="17">
        <v>0.46911380521058199</v>
      </c>
      <c r="BA538" s="17">
        <v>0.23039803506213799</v>
      </c>
      <c r="BB538" s="17"/>
      <c r="BC538" s="17">
        <v>0.32910503311283701</v>
      </c>
      <c r="BD538" s="17"/>
      <c r="BE538" s="17">
        <v>0.40522079357413499</v>
      </c>
      <c r="BF538" s="17">
        <v>0.26911080045539698</v>
      </c>
      <c r="BG538" s="17">
        <v>0.48849940090228799</v>
      </c>
      <c r="BH538" s="17">
        <v>0.22324744739374699</v>
      </c>
      <c r="BI538" s="17"/>
      <c r="BJ538" s="17">
        <v>0.36005325295359603</v>
      </c>
      <c r="BK538" s="17"/>
      <c r="BL538" s="17">
        <v>0.34246635925324598</v>
      </c>
      <c r="BM538" s="17"/>
      <c r="BN538" s="17">
        <v>0.43785255502119402</v>
      </c>
      <c r="BO538" s="17"/>
      <c r="BP538" s="17">
        <v>0.33709862575474497</v>
      </c>
      <c r="BQ538" s="17">
        <v>0.43388494032770902</v>
      </c>
    </row>
    <row r="539" spans="2:69" x14ac:dyDescent="0.35">
      <c r="B539" t="s">
        <v>141</v>
      </c>
      <c r="C539" s="17">
        <v>0.302824270550763</v>
      </c>
      <c r="D539" s="17">
        <v>0.23233118780980599</v>
      </c>
      <c r="E539" s="17">
        <v>0.36094581994837599</v>
      </c>
      <c r="F539" s="17"/>
      <c r="G539" s="17">
        <v>0.41388903188280401</v>
      </c>
      <c r="H539" s="17">
        <v>0.207074442270654</v>
      </c>
      <c r="I539" s="17">
        <v>0.32145734867265902</v>
      </c>
      <c r="J539" s="17">
        <v>0.22629146212517401</v>
      </c>
      <c r="K539" s="17">
        <v>0.26283786386331698</v>
      </c>
      <c r="L539" s="17"/>
      <c r="M539" s="17">
        <v>0.21315947928377901</v>
      </c>
      <c r="N539" s="17">
        <v>0.24697693867460199</v>
      </c>
      <c r="O539" s="17">
        <v>0.359934717764755</v>
      </c>
      <c r="P539" s="17">
        <v>0.48291779292532899</v>
      </c>
      <c r="Q539" s="17">
        <v>0.318270234003662</v>
      </c>
      <c r="R539" s="17"/>
      <c r="S539" s="17">
        <v>0.44074769662689001</v>
      </c>
      <c r="T539" s="17">
        <v>0.22926003437335701</v>
      </c>
      <c r="U539" s="17">
        <v>0.35003451800464602</v>
      </c>
      <c r="V539" s="17">
        <v>0.20316700790261899</v>
      </c>
      <c r="W539" s="17"/>
      <c r="X539" s="17">
        <v>0.30646847255070597</v>
      </c>
      <c r="Y539" s="17">
        <v>0.33793556071392</v>
      </c>
      <c r="Z539" s="17">
        <v>0.22280329921226699</v>
      </c>
      <c r="AA539" s="17"/>
      <c r="AB539" s="17">
        <v>0.29696467179795899</v>
      </c>
      <c r="AC539" s="17">
        <v>0.317900728660298</v>
      </c>
      <c r="AD539" s="17"/>
      <c r="AE539" s="17">
        <v>0.27592832005573897</v>
      </c>
      <c r="AF539" s="17">
        <v>0.310306377628004</v>
      </c>
      <c r="AG539" s="17"/>
      <c r="AH539" s="17">
        <v>0.31274250576159601</v>
      </c>
      <c r="AI539" s="17">
        <v>0.33011130892059098</v>
      </c>
      <c r="AJ539" s="17"/>
      <c r="AK539" s="17">
        <v>0.29015029144076798</v>
      </c>
      <c r="AL539" s="17">
        <v>0.26984625683944102</v>
      </c>
      <c r="AM539" s="17">
        <v>0.32334390117734801</v>
      </c>
      <c r="AN539" s="17">
        <v>0.27745277001598601</v>
      </c>
      <c r="AO539" s="17">
        <v>0.42161510599045998</v>
      </c>
      <c r="AP539" s="17"/>
      <c r="AQ539" s="17">
        <v>0.408011818633082</v>
      </c>
      <c r="AR539" s="17">
        <v>0.27574547977178299</v>
      </c>
      <c r="AS539" s="17"/>
      <c r="AT539" s="17">
        <v>0.37855537577286902</v>
      </c>
      <c r="AU539" s="17">
        <v>0.26569928830397699</v>
      </c>
      <c r="AV539" s="17"/>
      <c r="AW539" s="17">
        <v>0.493232697609363</v>
      </c>
      <c r="AX539" s="17">
        <v>0.34711558155553401</v>
      </c>
      <c r="AY539" s="17">
        <v>0.17500754554669901</v>
      </c>
      <c r="AZ539" s="17">
        <v>0.26769632143914002</v>
      </c>
      <c r="BA539" s="17">
        <v>0.38726538415751</v>
      </c>
      <c r="BB539" s="17"/>
      <c r="BC539" s="17">
        <v>0.30570570196253299</v>
      </c>
      <c r="BD539" s="17"/>
      <c r="BE539" s="17">
        <v>0.36718019826942899</v>
      </c>
      <c r="BF539" s="17">
        <v>0.124480664075236</v>
      </c>
      <c r="BG539" s="17">
        <v>0.19871242375996301</v>
      </c>
      <c r="BH539" s="17">
        <v>0.33957145613842299</v>
      </c>
      <c r="BI539" s="17"/>
      <c r="BJ539" s="17">
        <v>0.29334219260414801</v>
      </c>
      <c r="BK539" s="17"/>
      <c r="BL539" s="17">
        <v>0.262309548628822</v>
      </c>
      <c r="BM539" s="17"/>
      <c r="BN539" s="17">
        <v>0.242412579898026</v>
      </c>
      <c r="BO539" s="17"/>
      <c r="BP539" s="17">
        <v>0.31122626308249401</v>
      </c>
      <c r="BQ539" s="17">
        <v>0.22800972981159401</v>
      </c>
    </row>
    <row r="540" spans="2:69" x14ac:dyDescent="0.35"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</row>
    <row r="541" spans="2:69" x14ac:dyDescent="0.35">
      <c r="B541" s="6" t="s">
        <v>204</v>
      </c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</row>
    <row r="542" spans="2:69" x14ac:dyDescent="0.35">
      <c r="B542" s="24" t="s">
        <v>143</v>
      </c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</row>
    <row r="543" spans="2:69" x14ac:dyDescent="0.35">
      <c r="B543" t="s">
        <v>137</v>
      </c>
      <c r="C543" s="17">
        <v>0.15731270958615401</v>
      </c>
      <c r="D543" s="17">
        <v>0.138775344520188</v>
      </c>
      <c r="E543" s="17">
        <v>0.17259676778718799</v>
      </c>
      <c r="F543" s="17"/>
      <c r="G543" s="17">
        <v>0.121962960297061</v>
      </c>
      <c r="H543" s="17">
        <v>0.15547934301137201</v>
      </c>
      <c r="I543" s="17">
        <v>0.13993223600647001</v>
      </c>
      <c r="J543" s="17">
        <v>0.165342325606707</v>
      </c>
      <c r="K543" s="17">
        <v>0.27400526195820302</v>
      </c>
      <c r="L543" s="17"/>
      <c r="M543" s="17">
        <v>0.12829928498304899</v>
      </c>
      <c r="N543" s="17">
        <v>0.19493969378991</v>
      </c>
      <c r="O543" s="17">
        <v>9.2458411800172294E-2</v>
      </c>
      <c r="P543" s="17">
        <v>9.3213583137052705E-2</v>
      </c>
      <c r="Q543" s="17">
        <v>0.18926536747613401</v>
      </c>
      <c r="R543" s="17"/>
      <c r="S543" s="17">
        <v>0.18450263204471301</v>
      </c>
      <c r="T543" s="17">
        <v>0.20032987554823101</v>
      </c>
      <c r="U543" s="17">
        <v>5.0531506427100699E-2</v>
      </c>
      <c r="V543" s="17">
        <v>0.15116091714483201</v>
      </c>
      <c r="W543" s="17"/>
      <c r="X543" s="17">
        <v>0.161310171632914</v>
      </c>
      <c r="Y543" s="17">
        <v>0</v>
      </c>
      <c r="Z543" s="17">
        <v>0.31585198340220899</v>
      </c>
      <c r="AA543" s="17"/>
      <c r="AB543" s="17">
        <v>0.14380545737420999</v>
      </c>
      <c r="AC543" s="17">
        <v>0.192066202229457</v>
      </c>
      <c r="AD543" s="17"/>
      <c r="AE543" s="17">
        <v>0.19477822435411499</v>
      </c>
      <c r="AF543" s="17">
        <v>0.145510723771338</v>
      </c>
      <c r="AG543" s="17"/>
      <c r="AH543" s="17">
        <v>0.13486569050431699</v>
      </c>
      <c r="AI543" s="17">
        <v>0.149940482253481</v>
      </c>
      <c r="AJ543" s="17"/>
      <c r="AK543" s="17">
        <v>9.9901794206610106E-2</v>
      </c>
      <c r="AL543" s="17">
        <v>0.13762365164495899</v>
      </c>
      <c r="AM543" s="17">
        <v>0.18970713817594101</v>
      </c>
      <c r="AN543" s="17">
        <v>0.117441203893302</v>
      </c>
      <c r="AO543" s="17">
        <v>0.254382725736091</v>
      </c>
      <c r="AP543" s="17"/>
      <c r="AQ543" s="17">
        <v>0.15059096147950299</v>
      </c>
      <c r="AR543" s="17">
        <v>0.15904311222379799</v>
      </c>
      <c r="AS543" s="17"/>
      <c r="AT543" s="17">
        <v>0.117797280086754</v>
      </c>
      <c r="AU543" s="17">
        <v>0.16613956677441599</v>
      </c>
      <c r="AV543" s="17"/>
      <c r="AW543" s="17">
        <v>9.5052929227585695E-2</v>
      </c>
      <c r="AX543" s="17">
        <v>5.8211404424032699E-2</v>
      </c>
      <c r="AY543" s="17">
        <v>0.289593725619054</v>
      </c>
      <c r="AZ543" s="17">
        <v>0.301715869743167</v>
      </c>
      <c r="BA543" s="17">
        <v>0.15786780705313599</v>
      </c>
      <c r="BB543" s="17"/>
      <c r="BC543" s="17">
        <v>0.137274900408972</v>
      </c>
      <c r="BD543" s="17"/>
      <c r="BE543" s="17">
        <v>6.6962628508356298E-2</v>
      </c>
      <c r="BF543" s="17">
        <v>0.39464616096508198</v>
      </c>
      <c r="BG543" s="17">
        <v>0.26158925865938598</v>
      </c>
      <c r="BH543" s="17">
        <v>0.111267788079654</v>
      </c>
      <c r="BI543" s="17"/>
      <c r="BJ543" s="17">
        <v>0.142189355282518</v>
      </c>
      <c r="BK543" s="17"/>
      <c r="BL543" s="17">
        <v>0.11560283746212</v>
      </c>
      <c r="BM543" s="17"/>
      <c r="BN543" s="17">
        <v>0.14717530722507499</v>
      </c>
      <c r="BO543" s="17"/>
      <c r="BP543" s="17">
        <v>0.17088725256030901</v>
      </c>
      <c r="BQ543" s="17">
        <v>6.9242490129337197E-2</v>
      </c>
    </row>
    <row r="544" spans="2:69" x14ac:dyDescent="0.35">
      <c r="B544" t="s">
        <v>138</v>
      </c>
      <c r="C544" s="17">
        <v>0.34868343610829999</v>
      </c>
      <c r="D544" s="17">
        <v>0.391900331440386</v>
      </c>
      <c r="E544" s="17">
        <v>0.31305110426539301</v>
      </c>
      <c r="F544" s="17"/>
      <c r="G544" s="17">
        <v>0.31147390535971797</v>
      </c>
      <c r="H544" s="17">
        <v>0.40188520117470999</v>
      </c>
      <c r="I544" s="17">
        <v>0.45158556438368203</v>
      </c>
      <c r="J544" s="17">
        <v>0.471255549825221</v>
      </c>
      <c r="K544" s="17">
        <v>4.3538462067117999E-2</v>
      </c>
      <c r="L544" s="17"/>
      <c r="M544" s="17">
        <v>0.41982388473566401</v>
      </c>
      <c r="N544" s="17">
        <v>0.35038969639113099</v>
      </c>
      <c r="O544" s="17">
        <v>0.355224343883496</v>
      </c>
      <c r="P544" s="17">
        <v>0.31401523206872201</v>
      </c>
      <c r="Q544" s="17">
        <v>0.31782619867225298</v>
      </c>
      <c r="R544" s="17"/>
      <c r="S544" s="17">
        <v>0.33102884537738397</v>
      </c>
      <c r="T544" s="17">
        <v>0.37345952404201699</v>
      </c>
      <c r="U544" s="17">
        <v>0.31560197237221399</v>
      </c>
      <c r="V544" s="17">
        <v>0.458154628321227</v>
      </c>
      <c r="W544" s="17"/>
      <c r="X544" s="17">
        <v>0.347314150610332</v>
      </c>
      <c r="Y544" s="17">
        <v>0.37697099756322799</v>
      </c>
      <c r="Z544" s="17">
        <v>0.32657562317361299</v>
      </c>
      <c r="AA544" s="17"/>
      <c r="AB544" s="17">
        <v>0.34982330197092498</v>
      </c>
      <c r="AC544" s="17">
        <v>0.345750617556497</v>
      </c>
      <c r="AD544" s="17"/>
      <c r="AE544" s="17">
        <v>0.343002367916174</v>
      </c>
      <c r="AF544" s="17">
        <v>0.35119713755888998</v>
      </c>
      <c r="AG544" s="17"/>
      <c r="AH544" s="17">
        <v>0.35243219757205901</v>
      </c>
      <c r="AI544" s="17">
        <v>0.38448493241330101</v>
      </c>
      <c r="AJ544" s="17"/>
      <c r="AK544" s="17">
        <v>0.49279376863426799</v>
      </c>
      <c r="AL544" s="17">
        <v>0.42406350498540202</v>
      </c>
      <c r="AM544" s="17">
        <v>0.30600363858919699</v>
      </c>
      <c r="AN544" s="17">
        <v>0.294242033501665</v>
      </c>
      <c r="AO544" s="17">
        <v>0.175837112158959</v>
      </c>
      <c r="AP544" s="17"/>
      <c r="AQ544" s="17">
        <v>0.31655240588671202</v>
      </c>
      <c r="AR544" s="17">
        <v>0.35695503726970901</v>
      </c>
      <c r="AS544" s="17"/>
      <c r="AT544" s="17">
        <v>0.379805061128205</v>
      </c>
      <c r="AU544" s="17">
        <v>0.340408024137</v>
      </c>
      <c r="AV544" s="17"/>
      <c r="AW544" s="17">
        <v>0.24417762473353799</v>
      </c>
      <c r="AX544" s="17">
        <v>0.34777445094480702</v>
      </c>
      <c r="AY544" s="17">
        <v>0.32734372481112001</v>
      </c>
      <c r="AZ544" s="17">
        <v>0.43894230021459402</v>
      </c>
      <c r="BA544" s="17">
        <v>0.29670054226729597</v>
      </c>
      <c r="BB544" s="17"/>
      <c r="BC544" s="17">
        <v>0.28972038724149501</v>
      </c>
      <c r="BD544" s="17"/>
      <c r="BE544" s="17">
        <v>0.36321707131080599</v>
      </c>
      <c r="BF544" s="17">
        <v>0.34537020754931202</v>
      </c>
      <c r="BG544" s="17">
        <v>0.57688903392660595</v>
      </c>
      <c r="BH544" s="17">
        <v>0.23986725989740501</v>
      </c>
      <c r="BI544" s="17"/>
      <c r="BJ544" s="17">
        <v>0.370116637050177</v>
      </c>
      <c r="BK544" s="17"/>
      <c r="BL544" s="17">
        <v>0.38178430941482899</v>
      </c>
      <c r="BM544" s="17"/>
      <c r="BN544" s="17">
        <v>0.46410136791426299</v>
      </c>
      <c r="BO544" s="17"/>
      <c r="BP544" s="17">
        <v>0.34927692943343702</v>
      </c>
      <c r="BQ544" s="17">
        <v>0.36839393983680402</v>
      </c>
    </row>
    <row r="545" spans="2:69" x14ac:dyDescent="0.35">
      <c r="B545" t="s">
        <v>139</v>
      </c>
      <c r="C545" s="17">
        <v>0.13275525879976199</v>
      </c>
      <c r="D545" s="17">
        <v>0.145904414288934</v>
      </c>
      <c r="E545" s="17">
        <v>0.121913779599466</v>
      </c>
      <c r="F545" s="17"/>
      <c r="G545" s="17">
        <v>0.153086919062946</v>
      </c>
      <c r="H545" s="17">
        <v>0.16133890499485301</v>
      </c>
      <c r="I545" s="17">
        <v>6.9285485970655702E-2</v>
      </c>
      <c r="J545" s="17">
        <v>0.111341955100718</v>
      </c>
      <c r="K545" s="17">
        <v>0.14203612946240701</v>
      </c>
      <c r="L545" s="17"/>
      <c r="M545" s="17">
        <v>0.228884383087917</v>
      </c>
      <c r="N545" s="17">
        <v>0.11802959124357</v>
      </c>
      <c r="O545" s="17">
        <v>6.5020400287568794E-2</v>
      </c>
      <c r="P545" s="17">
        <v>0.18157187169477701</v>
      </c>
      <c r="Q545" s="17">
        <v>0.14276877663419599</v>
      </c>
      <c r="R545" s="17"/>
      <c r="S545" s="17">
        <v>9.08983721532102E-2</v>
      </c>
      <c r="T545" s="17">
        <v>8.7313940274682103E-2</v>
      </c>
      <c r="U545" s="17">
        <v>0.19018617297690099</v>
      </c>
      <c r="V545" s="17">
        <v>0.14290369727830801</v>
      </c>
      <c r="W545" s="17"/>
      <c r="X545" s="17">
        <v>0.14222535030661601</v>
      </c>
      <c r="Y545" s="17">
        <v>5.7073504847106098E-2</v>
      </c>
      <c r="Z545" s="17">
        <v>0.13476909421191</v>
      </c>
      <c r="AA545" s="17"/>
      <c r="AB545" s="17">
        <v>0.13064413284212001</v>
      </c>
      <c r="AC545" s="17">
        <v>0.13818708159293699</v>
      </c>
      <c r="AD545" s="17"/>
      <c r="AE545" s="17">
        <v>0.178395792358648</v>
      </c>
      <c r="AF545" s="17">
        <v>0.122178270311537</v>
      </c>
      <c r="AG545" s="17"/>
      <c r="AH545" s="17">
        <v>0.13869130637822399</v>
      </c>
      <c r="AI545" s="17">
        <v>0.109690746108415</v>
      </c>
      <c r="AJ545" s="17"/>
      <c r="AK545" s="17">
        <v>0.12942948875018401</v>
      </c>
      <c r="AL545" s="17">
        <v>0.16279045264997499</v>
      </c>
      <c r="AM545" s="17">
        <v>0.118011041364092</v>
      </c>
      <c r="AN545" s="17">
        <v>0.10077560912151499</v>
      </c>
      <c r="AO545" s="17">
        <v>0.17125559520544301</v>
      </c>
      <c r="AP545" s="17"/>
      <c r="AQ545" s="17">
        <v>0.100422425052905</v>
      </c>
      <c r="AR545" s="17">
        <v>0.141078810933874</v>
      </c>
      <c r="AS545" s="17"/>
      <c r="AT545" s="17">
        <v>8.1856211228913095E-2</v>
      </c>
      <c r="AU545" s="17">
        <v>0.16016849083694801</v>
      </c>
      <c r="AV545" s="17"/>
      <c r="AW545" s="17">
        <v>0.14274859761822201</v>
      </c>
      <c r="AX545" s="17">
        <v>0.153277438761135</v>
      </c>
      <c r="AY545" s="17">
        <v>0.14724373271552099</v>
      </c>
      <c r="AZ545" s="17">
        <v>3.3447046420814898E-2</v>
      </c>
      <c r="BA545" s="17">
        <v>0.113496348355445</v>
      </c>
      <c r="BB545" s="17"/>
      <c r="BC545" s="17">
        <v>0.121186257945134</v>
      </c>
      <c r="BD545" s="17"/>
      <c r="BE545" s="17">
        <v>0.14607180330969399</v>
      </c>
      <c r="BF545" s="17">
        <v>0.12867771013594101</v>
      </c>
      <c r="BG545" s="17">
        <v>3.0125219579284199E-2</v>
      </c>
      <c r="BH545" s="17">
        <v>0.15194762252900201</v>
      </c>
      <c r="BI545" s="17"/>
      <c r="BJ545" s="17">
        <v>0.13337023129070699</v>
      </c>
      <c r="BK545" s="17"/>
      <c r="BL545" s="17">
        <v>0.13664382197866101</v>
      </c>
      <c r="BM545" s="17"/>
      <c r="BN545" s="17">
        <v>0.118877810082228</v>
      </c>
      <c r="BO545" s="17"/>
      <c r="BP545" s="17">
        <v>0.11756397356845399</v>
      </c>
      <c r="BQ545" s="17">
        <v>0.21813539182344999</v>
      </c>
    </row>
    <row r="546" spans="2:69" x14ac:dyDescent="0.35">
      <c r="B546" t="s">
        <v>140</v>
      </c>
      <c r="C546" s="17">
        <v>8.1341448923453699E-2</v>
      </c>
      <c r="D546" s="17">
        <v>9.6626022881794602E-2</v>
      </c>
      <c r="E546" s="17">
        <v>6.8739317114213994E-2</v>
      </c>
      <c r="F546" s="17"/>
      <c r="G546" s="17">
        <v>6.99380184490455E-2</v>
      </c>
      <c r="H546" s="17">
        <v>6.8835168140255906E-2</v>
      </c>
      <c r="I546" s="17">
        <v>4.5520719130903602E-2</v>
      </c>
      <c r="J546" s="17">
        <v>0</v>
      </c>
      <c r="K546" s="17">
        <v>0.27758228264895501</v>
      </c>
      <c r="L546" s="17"/>
      <c r="M546" s="17">
        <v>4.7761368356858701E-2</v>
      </c>
      <c r="N546" s="17">
        <v>0.100990770728837</v>
      </c>
      <c r="O546" s="17">
        <v>0.109400377213325</v>
      </c>
      <c r="P546" s="17">
        <v>2.8683020865912099E-2</v>
      </c>
      <c r="Q546" s="17">
        <v>6.2449263179359699E-2</v>
      </c>
      <c r="R546" s="17"/>
      <c r="S546" s="17">
        <v>4.37896891641949E-2</v>
      </c>
      <c r="T546" s="17">
        <v>0.139227840901889</v>
      </c>
      <c r="U546" s="17">
        <v>0.101021842725106</v>
      </c>
      <c r="V546" s="17">
        <v>3.4925452330122099E-2</v>
      </c>
      <c r="W546" s="17"/>
      <c r="X546" s="17">
        <v>6.9366794145647698E-2</v>
      </c>
      <c r="Y546" s="17">
        <v>0.23968257223588699</v>
      </c>
      <c r="Z546" s="17">
        <v>0</v>
      </c>
      <c r="AA546" s="17"/>
      <c r="AB546" s="17">
        <v>9.45508183124429E-2</v>
      </c>
      <c r="AC546" s="17">
        <v>4.7354394067323398E-2</v>
      </c>
      <c r="AD546" s="17"/>
      <c r="AE546" s="17">
        <v>6.1217238806415601E-2</v>
      </c>
      <c r="AF546" s="17">
        <v>8.6463656235102299E-2</v>
      </c>
      <c r="AG546" s="17"/>
      <c r="AH546" s="17">
        <v>9.0594114252577101E-2</v>
      </c>
      <c r="AI546" s="17">
        <v>2.1678904827816502E-2</v>
      </c>
      <c r="AJ546" s="17"/>
      <c r="AK546" s="17">
        <v>2.3228274059466002E-2</v>
      </c>
      <c r="AL546" s="17">
        <v>2.6674848070195399E-2</v>
      </c>
      <c r="AM546" s="17">
        <v>8.2922136135767793E-2</v>
      </c>
      <c r="AN546" s="17">
        <v>0.216097813558631</v>
      </c>
      <c r="AO546" s="17">
        <v>5.1153377191328002E-2</v>
      </c>
      <c r="AP546" s="17"/>
      <c r="AQ546" s="17">
        <v>4.4570049649595898E-2</v>
      </c>
      <c r="AR546" s="17">
        <v>9.0807636183640406E-2</v>
      </c>
      <c r="AS546" s="17"/>
      <c r="AT546" s="17">
        <v>7.6663647146277797E-2</v>
      </c>
      <c r="AU546" s="17">
        <v>8.5225780626518394E-2</v>
      </c>
      <c r="AV546" s="17"/>
      <c r="AW546" s="17">
        <v>6.5744758758279204E-2</v>
      </c>
      <c r="AX546" s="17">
        <v>8.4145978817118799E-2</v>
      </c>
      <c r="AY546" s="17">
        <v>8.9626164167143405E-2</v>
      </c>
      <c r="AZ546" s="17">
        <v>0</v>
      </c>
      <c r="BA546" s="17">
        <v>0.10981507494100901</v>
      </c>
      <c r="BB546" s="17"/>
      <c r="BC546" s="17">
        <v>0.175451685932031</v>
      </c>
      <c r="BD546" s="17"/>
      <c r="BE546" s="17">
        <v>4.5644143890376E-2</v>
      </c>
      <c r="BF546" s="17">
        <v>3.4150044152121903E-2</v>
      </c>
      <c r="BG546" s="17">
        <v>0</v>
      </c>
      <c r="BH546" s="17">
        <v>0.20566186789903099</v>
      </c>
      <c r="BI546" s="17"/>
      <c r="BJ546" s="17">
        <v>8.7410618945606297E-2</v>
      </c>
      <c r="BK546" s="17"/>
      <c r="BL546" s="17">
        <v>0.107150051047634</v>
      </c>
      <c r="BM546" s="17"/>
      <c r="BN546" s="17">
        <v>2.6751272157031401E-2</v>
      </c>
      <c r="BO546" s="17"/>
      <c r="BP546" s="17">
        <v>8.6024421875823404E-2</v>
      </c>
      <c r="BQ546" s="17">
        <v>5.28248692718132E-2</v>
      </c>
    </row>
    <row r="547" spans="2:69" x14ac:dyDescent="0.35">
      <c r="B547" t="s">
        <v>141</v>
      </c>
      <c r="C547" s="17">
        <v>0.27990714658233001</v>
      </c>
      <c r="D547" s="17">
        <v>0.226793886868698</v>
      </c>
      <c r="E547" s="17">
        <v>0.323699031233738</v>
      </c>
      <c r="F547" s="17"/>
      <c r="G547" s="17">
        <v>0.34353819683122899</v>
      </c>
      <c r="H547" s="17">
        <v>0.21246138267881001</v>
      </c>
      <c r="I547" s="17">
        <v>0.29367599450828902</v>
      </c>
      <c r="J547" s="17">
        <v>0.25206016946735399</v>
      </c>
      <c r="K547" s="17">
        <v>0.26283786386331698</v>
      </c>
      <c r="L547" s="17"/>
      <c r="M547" s="17">
        <v>0.17523107883651101</v>
      </c>
      <c r="N547" s="17">
        <v>0.235650247846552</v>
      </c>
      <c r="O547" s="17">
        <v>0.37789646681543798</v>
      </c>
      <c r="P547" s="17">
        <v>0.382516292233536</v>
      </c>
      <c r="Q547" s="17">
        <v>0.28769039403805702</v>
      </c>
      <c r="R547" s="17"/>
      <c r="S547" s="17">
        <v>0.349780461260498</v>
      </c>
      <c r="T547" s="17">
        <v>0.199668819233181</v>
      </c>
      <c r="U547" s="17">
        <v>0.34265850549867799</v>
      </c>
      <c r="V547" s="17">
        <v>0.212855304925511</v>
      </c>
      <c r="W547" s="17"/>
      <c r="X547" s="17">
        <v>0.27978353330449002</v>
      </c>
      <c r="Y547" s="17">
        <v>0.326272925353779</v>
      </c>
      <c r="Z547" s="17">
        <v>0.22280329921226699</v>
      </c>
      <c r="AA547" s="17"/>
      <c r="AB547" s="17">
        <v>0.28117628950030199</v>
      </c>
      <c r="AC547" s="17">
        <v>0.27664170455378501</v>
      </c>
      <c r="AD547" s="17"/>
      <c r="AE547" s="17">
        <v>0.22260637656464699</v>
      </c>
      <c r="AF547" s="17">
        <v>0.29465021212313303</v>
      </c>
      <c r="AG547" s="17"/>
      <c r="AH547" s="17">
        <v>0.28341669129282299</v>
      </c>
      <c r="AI547" s="17">
        <v>0.33420493439698601</v>
      </c>
      <c r="AJ547" s="17"/>
      <c r="AK547" s="17">
        <v>0.25464667434947202</v>
      </c>
      <c r="AL547" s="17">
        <v>0.24884754264946901</v>
      </c>
      <c r="AM547" s="17">
        <v>0.30335604573500102</v>
      </c>
      <c r="AN547" s="17">
        <v>0.27144333992488701</v>
      </c>
      <c r="AO547" s="17">
        <v>0.34737118970817998</v>
      </c>
      <c r="AP547" s="17"/>
      <c r="AQ547" s="17">
        <v>0.38786415793128498</v>
      </c>
      <c r="AR547" s="17">
        <v>0.25211540338897798</v>
      </c>
      <c r="AS547" s="17"/>
      <c r="AT547" s="17">
        <v>0.34387780040985</v>
      </c>
      <c r="AU547" s="17">
        <v>0.248058137625118</v>
      </c>
      <c r="AV547" s="17"/>
      <c r="AW547" s="17">
        <v>0.45227608966237498</v>
      </c>
      <c r="AX547" s="17">
        <v>0.35659072705290601</v>
      </c>
      <c r="AY547" s="17">
        <v>0.146192652687162</v>
      </c>
      <c r="AZ547" s="17">
        <v>0.22589478362142401</v>
      </c>
      <c r="BA547" s="17">
        <v>0.32212022738311402</v>
      </c>
      <c r="BB547" s="17"/>
      <c r="BC547" s="17">
        <v>0.27636676847236702</v>
      </c>
      <c r="BD547" s="17"/>
      <c r="BE547" s="17">
        <v>0.378104352980768</v>
      </c>
      <c r="BF547" s="17">
        <v>9.71558771975429E-2</v>
      </c>
      <c r="BG547" s="17">
        <v>0.13139648783472399</v>
      </c>
      <c r="BH547" s="17">
        <v>0.29125546159490801</v>
      </c>
      <c r="BI547" s="17"/>
      <c r="BJ547" s="17">
        <v>0.26691315743099198</v>
      </c>
      <c r="BK547" s="17"/>
      <c r="BL547" s="17">
        <v>0.25881898009675403</v>
      </c>
      <c r="BM547" s="17"/>
      <c r="BN547" s="17">
        <v>0.243094242621403</v>
      </c>
      <c r="BO547" s="17"/>
      <c r="BP547" s="17">
        <v>0.27624742256197699</v>
      </c>
      <c r="BQ547" s="17">
        <v>0.29140330893859601</v>
      </c>
    </row>
    <row r="548" spans="2:69" x14ac:dyDescent="0.35"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</row>
    <row r="549" spans="2:69" x14ac:dyDescent="0.35">
      <c r="B549" s="6" t="s">
        <v>205</v>
      </c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</row>
    <row r="550" spans="2:69" x14ac:dyDescent="0.35">
      <c r="B550" s="24" t="s">
        <v>143</v>
      </c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</row>
    <row r="551" spans="2:69" x14ac:dyDescent="0.35">
      <c r="B551" t="s">
        <v>137</v>
      </c>
      <c r="C551" s="17">
        <v>3.0854737107837302E-2</v>
      </c>
      <c r="D551" s="17">
        <v>4.0328359860397199E-2</v>
      </c>
      <c r="E551" s="17">
        <v>2.30437347884942E-2</v>
      </c>
      <c r="F551" s="17"/>
      <c r="G551" s="17">
        <v>4.4027201685060399E-2</v>
      </c>
      <c r="H551" s="17">
        <v>3.7574334760505299E-2</v>
      </c>
      <c r="I551" s="17">
        <v>0</v>
      </c>
      <c r="J551" s="17">
        <v>6.2267496237987802E-2</v>
      </c>
      <c r="K551" s="17">
        <v>0</v>
      </c>
      <c r="L551" s="17"/>
      <c r="M551" s="17">
        <v>0</v>
      </c>
      <c r="N551" s="17">
        <v>3.5247883923004097E-2</v>
      </c>
      <c r="O551" s="17">
        <v>0</v>
      </c>
      <c r="P551" s="17">
        <v>8.9839478850400098E-2</v>
      </c>
      <c r="Q551" s="17">
        <v>3.0988359149764499E-2</v>
      </c>
      <c r="R551" s="17"/>
      <c r="S551" s="17">
        <v>0</v>
      </c>
      <c r="T551" s="17">
        <v>2.8334067664096799E-2</v>
      </c>
      <c r="U551" s="17">
        <v>0</v>
      </c>
      <c r="V551" s="17">
        <v>5.5709023187637603E-2</v>
      </c>
      <c r="W551" s="17"/>
      <c r="X551" s="17">
        <v>3.2863535166647598E-2</v>
      </c>
      <c r="Y551" s="17">
        <v>3.9670906865999701E-2</v>
      </c>
      <c r="Z551" s="17">
        <v>0</v>
      </c>
      <c r="AA551" s="17"/>
      <c r="AB551" s="17">
        <v>3.4507936454520001E-2</v>
      </c>
      <c r="AC551" s="17">
        <v>2.14552356676261E-2</v>
      </c>
      <c r="AD551" s="17"/>
      <c r="AE551" s="17">
        <v>3.8300478129440998E-2</v>
      </c>
      <c r="AF551" s="17">
        <v>2.58814024934272E-2</v>
      </c>
      <c r="AG551" s="17"/>
      <c r="AH551" s="17">
        <v>2.5987502778498199E-2</v>
      </c>
      <c r="AI551" s="17">
        <v>3.0705993913307899E-2</v>
      </c>
      <c r="AJ551" s="17"/>
      <c r="AK551" s="17">
        <v>0</v>
      </c>
      <c r="AL551" s="17">
        <v>3.7420307909384297E-2</v>
      </c>
      <c r="AM551" s="17">
        <v>3.5303179065779601E-2</v>
      </c>
      <c r="AN551" s="17">
        <v>2.40170265433341E-2</v>
      </c>
      <c r="AO551" s="17">
        <v>4.0821922662130902E-2</v>
      </c>
      <c r="AP551" s="17"/>
      <c r="AQ551" s="17">
        <v>1.28649850650349E-2</v>
      </c>
      <c r="AR551" s="17">
        <v>3.5485900592621002E-2</v>
      </c>
      <c r="AS551" s="17"/>
      <c r="AT551" s="17">
        <v>1.0209998508785401E-2</v>
      </c>
      <c r="AU551" s="17">
        <v>3.7550955157441897E-2</v>
      </c>
      <c r="AV551" s="17"/>
      <c r="AW551" s="17">
        <v>3.7042002738517897E-2</v>
      </c>
      <c r="AX551" s="17">
        <v>2.4204866237374299E-2</v>
      </c>
      <c r="AY551" s="17">
        <v>4.6917934609386903E-2</v>
      </c>
      <c r="AZ551" s="17">
        <v>0</v>
      </c>
      <c r="BA551" s="17">
        <v>6.0743660661193202E-2</v>
      </c>
      <c r="BB551" s="17"/>
      <c r="BC551" s="17">
        <v>6.3786284486256395E-2</v>
      </c>
      <c r="BD551" s="17"/>
      <c r="BE551" s="17">
        <v>9.2749969236604803E-3</v>
      </c>
      <c r="BF551" s="17">
        <v>2.73247868776927E-2</v>
      </c>
      <c r="BG551" s="17">
        <v>2.7245871230318901E-2</v>
      </c>
      <c r="BH551" s="17">
        <v>7.7418325478455896E-2</v>
      </c>
      <c r="BI551" s="17"/>
      <c r="BJ551" s="17">
        <v>2.7788661761187099E-2</v>
      </c>
      <c r="BK551" s="17"/>
      <c r="BL551" s="17">
        <v>4.3079268461815499E-2</v>
      </c>
      <c r="BM551" s="17"/>
      <c r="BN551" s="17">
        <v>0</v>
      </c>
      <c r="BO551" s="17"/>
      <c r="BP551" s="17">
        <v>3.5380994082655097E-2</v>
      </c>
      <c r="BQ551" s="17">
        <v>0</v>
      </c>
    </row>
    <row r="552" spans="2:69" x14ac:dyDescent="0.35">
      <c r="B552" t="s">
        <v>138</v>
      </c>
      <c r="C552" s="17">
        <v>0.26411845996253103</v>
      </c>
      <c r="D552" s="17">
        <v>0.31429306410282198</v>
      </c>
      <c r="E552" s="17">
        <v>0.222749496942968</v>
      </c>
      <c r="F552" s="17"/>
      <c r="G552" s="17">
        <v>0.24859554945545201</v>
      </c>
      <c r="H552" s="17">
        <v>0.28047742320388303</v>
      </c>
      <c r="I552" s="17">
        <v>0.27204588051786199</v>
      </c>
      <c r="J552" s="17">
        <v>0.39773074333983199</v>
      </c>
      <c r="K552" s="17">
        <v>0.12271804765343</v>
      </c>
      <c r="L552" s="17"/>
      <c r="M552" s="17">
        <v>0.33833689303231201</v>
      </c>
      <c r="N552" s="17">
        <v>0.24535124363651001</v>
      </c>
      <c r="O552" s="17">
        <v>0.29998461283558298</v>
      </c>
      <c r="P552" s="17">
        <v>0.181035303331609</v>
      </c>
      <c r="Q552" s="17">
        <v>0.28201754634035697</v>
      </c>
      <c r="R552" s="17"/>
      <c r="S552" s="17">
        <v>0.22191502785064701</v>
      </c>
      <c r="T552" s="17">
        <v>0.236002101749028</v>
      </c>
      <c r="U552" s="17">
        <v>0.22468976965389101</v>
      </c>
      <c r="V552" s="17">
        <v>0.37661507085623203</v>
      </c>
      <c r="W552" s="17"/>
      <c r="X552" s="17">
        <v>0.27353342769139299</v>
      </c>
      <c r="Y552" s="17">
        <v>0.22033654447743301</v>
      </c>
      <c r="Z552" s="17">
        <v>0.22655020028394099</v>
      </c>
      <c r="AA552" s="17"/>
      <c r="AB552" s="17">
        <v>0.23824718402810199</v>
      </c>
      <c r="AC552" s="17">
        <v>0.33068397482461498</v>
      </c>
      <c r="AD552" s="17"/>
      <c r="AE552" s="17">
        <v>0.289498125919116</v>
      </c>
      <c r="AF552" s="17">
        <v>0.25886062111671199</v>
      </c>
      <c r="AG552" s="17"/>
      <c r="AH552" s="17">
        <v>0.27617123083095801</v>
      </c>
      <c r="AI552" s="17">
        <v>0.245596927532858</v>
      </c>
      <c r="AJ552" s="17"/>
      <c r="AK552" s="17">
        <v>0.39028835491358199</v>
      </c>
      <c r="AL552" s="17">
        <v>0.28063988054248001</v>
      </c>
      <c r="AM552" s="17">
        <v>0.21002629463918501</v>
      </c>
      <c r="AN552" s="17">
        <v>0.248590532702539</v>
      </c>
      <c r="AO552" s="17">
        <v>0.34857599257078797</v>
      </c>
      <c r="AP552" s="17"/>
      <c r="AQ552" s="17">
        <v>0.205998152521016</v>
      </c>
      <c r="AR552" s="17">
        <v>0.279080569774113</v>
      </c>
      <c r="AS552" s="17"/>
      <c r="AT552" s="17">
        <v>0.23867474638111</v>
      </c>
      <c r="AU552" s="17">
        <v>0.28172599379645702</v>
      </c>
      <c r="AV552" s="17"/>
      <c r="AW552" s="17">
        <v>0.24417762473353799</v>
      </c>
      <c r="AX552" s="17">
        <v>0.18965449758425901</v>
      </c>
      <c r="AY552" s="17">
        <v>0.34963914294361598</v>
      </c>
      <c r="AZ552" s="17">
        <v>0.400792659510117</v>
      </c>
      <c r="BA552" s="17">
        <v>0.253555106108526</v>
      </c>
      <c r="BB552" s="17"/>
      <c r="BC552" s="17">
        <v>0.20142868218363599</v>
      </c>
      <c r="BD552" s="17"/>
      <c r="BE552" s="17">
        <v>0.233821392054127</v>
      </c>
      <c r="BF552" s="17">
        <v>0.513777903758185</v>
      </c>
      <c r="BG552" s="17">
        <v>0.36989407681207598</v>
      </c>
      <c r="BH552" s="17">
        <v>0.165016442462494</v>
      </c>
      <c r="BI552" s="17"/>
      <c r="BJ552" s="17">
        <v>0.26876995160220502</v>
      </c>
      <c r="BK552" s="17"/>
      <c r="BL552" s="17">
        <v>0.25759681427384701</v>
      </c>
      <c r="BM552" s="17"/>
      <c r="BN552" s="17">
        <v>0.23849564159572301</v>
      </c>
      <c r="BO552" s="17"/>
      <c r="BP552" s="17">
        <v>0.25973934484035199</v>
      </c>
      <c r="BQ552" s="17">
        <v>0.27976829583667701</v>
      </c>
    </row>
    <row r="553" spans="2:69" x14ac:dyDescent="0.35">
      <c r="B553" t="s">
        <v>139</v>
      </c>
      <c r="C553" s="17">
        <v>0.29438886367856398</v>
      </c>
      <c r="D553" s="17">
        <v>0.29350487373876499</v>
      </c>
      <c r="E553" s="17">
        <v>0.29511771341750798</v>
      </c>
      <c r="F553" s="17"/>
      <c r="G553" s="17">
        <v>0.24578119579376601</v>
      </c>
      <c r="H553" s="17">
        <v>0.32496494988902003</v>
      </c>
      <c r="I553" s="17">
        <v>0.31358063341266101</v>
      </c>
      <c r="J553" s="17">
        <v>0.25144280205901798</v>
      </c>
      <c r="K553" s="17">
        <v>0.368954377198769</v>
      </c>
      <c r="L553" s="17"/>
      <c r="M553" s="17">
        <v>0.265948969600737</v>
      </c>
      <c r="N553" s="17">
        <v>0.35216843294580802</v>
      </c>
      <c r="O553" s="17">
        <v>0.16211536096881399</v>
      </c>
      <c r="P553" s="17">
        <v>0.25828210376392502</v>
      </c>
      <c r="Q553" s="17">
        <v>0.32527776620201099</v>
      </c>
      <c r="R553" s="17"/>
      <c r="S553" s="17">
        <v>0.279301478565602</v>
      </c>
      <c r="T553" s="17">
        <v>0.38513773110645699</v>
      </c>
      <c r="U553" s="17">
        <v>0.248548297318054</v>
      </c>
      <c r="V553" s="17">
        <v>0.30454826814724401</v>
      </c>
      <c r="W553" s="17"/>
      <c r="X553" s="17">
        <v>0.281987942953974</v>
      </c>
      <c r="Y553" s="17">
        <v>0.34670793997784</v>
      </c>
      <c r="Z553" s="17">
        <v>0.35059906141580499</v>
      </c>
      <c r="AA553" s="17"/>
      <c r="AB553" s="17">
        <v>0.30856775991435897</v>
      </c>
      <c r="AC553" s="17">
        <v>0.25790726414308501</v>
      </c>
      <c r="AD553" s="17"/>
      <c r="AE553" s="17">
        <v>0.35315577338299797</v>
      </c>
      <c r="AF553" s="17">
        <v>0.28117457034537202</v>
      </c>
      <c r="AG553" s="17"/>
      <c r="AH553" s="17">
        <v>0.280999585737918</v>
      </c>
      <c r="AI553" s="17">
        <v>0.23568473409459401</v>
      </c>
      <c r="AJ553" s="17"/>
      <c r="AK553" s="17">
        <v>0.27780629785197702</v>
      </c>
      <c r="AL553" s="17">
        <v>0.30282755200777001</v>
      </c>
      <c r="AM553" s="17">
        <v>0.278600915703476</v>
      </c>
      <c r="AN553" s="17">
        <v>0.33536257797923202</v>
      </c>
      <c r="AO553" s="17">
        <v>0.26323089505890201</v>
      </c>
      <c r="AP553" s="17"/>
      <c r="AQ553" s="17">
        <v>0.29732765670946598</v>
      </c>
      <c r="AR553" s="17">
        <v>0.293632320123007</v>
      </c>
      <c r="AS553" s="17"/>
      <c r="AT553" s="17">
        <v>0.245293794562332</v>
      </c>
      <c r="AU553" s="17">
        <v>0.31455674024539398</v>
      </c>
      <c r="AV553" s="17"/>
      <c r="AW553" s="17">
        <v>0.14274859761822201</v>
      </c>
      <c r="AX553" s="17">
        <v>0.31056438911140799</v>
      </c>
      <c r="AY553" s="17">
        <v>0.27672590569064198</v>
      </c>
      <c r="AZ553" s="17">
        <v>0.29806397262992901</v>
      </c>
      <c r="BA553" s="17">
        <v>0.32988243155508601</v>
      </c>
      <c r="BB553" s="17"/>
      <c r="BC553" s="17">
        <v>0.33539975768679398</v>
      </c>
      <c r="BD553" s="17"/>
      <c r="BE553" s="17">
        <v>0.27261926532458097</v>
      </c>
      <c r="BF553" s="17">
        <v>0.32759138801445797</v>
      </c>
      <c r="BG553" s="17">
        <v>0.35494530556846898</v>
      </c>
      <c r="BH553" s="17">
        <v>0.31157988981448698</v>
      </c>
      <c r="BI553" s="17"/>
      <c r="BJ553" s="17">
        <v>0.29502814132099803</v>
      </c>
      <c r="BK553" s="17"/>
      <c r="BL553" s="17">
        <v>0.305142760596188</v>
      </c>
      <c r="BM553" s="17"/>
      <c r="BN553" s="17">
        <v>0.38243522989432399</v>
      </c>
      <c r="BO553" s="17"/>
      <c r="BP553" s="17">
        <v>0.292374606710745</v>
      </c>
      <c r="BQ553" s="17">
        <v>0.329358741740019</v>
      </c>
    </row>
    <row r="554" spans="2:69" x14ac:dyDescent="0.35">
      <c r="B554" t="s">
        <v>140</v>
      </c>
      <c r="C554" s="17">
        <v>6.2644151553603797E-2</v>
      </c>
      <c r="D554" s="17">
        <v>8.6711830490440497E-2</v>
      </c>
      <c r="E554" s="17">
        <v>4.28003493559663E-2</v>
      </c>
      <c r="F554" s="17"/>
      <c r="G554" s="17">
        <v>5.2238542326987297E-2</v>
      </c>
      <c r="H554" s="17">
        <v>8.7387183116436798E-2</v>
      </c>
      <c r="I554" s="17">
        <v>4.5520719130903602E-2</v>
      </c>
      <c r="J554" s="17">
        <v>0</v>
      </c>
      <c r="K554" s="17">
        <v>0.127673962080218</v>
      </c>
      <c r="L554" s="17"/>
      <c r="M554" s="17">
        <v>4.7761368356858701E-2</v>
      </c>
      <c r="N554" s="17">
        <v>5.1789273552084097E-2</v>
      </c>
      <c r="O554" s="17">
        <v>0.109400377213325</v>
      </c>
      <c r="P554" s="17">
        <v>2.8683020865912099E-2</v>
      </c>
      <c r="Q554" s="17">
        <v>7.40259342698113E-2</v>
      </c>
      <c r="R554" s="17"/>
      <c r="S554" s="17">
        <v>7.91870605719006E-2</v>
      </c>
      <c r="T554" s="17">
        <v>4.3388404497933103E-2</v>
      </c>
      <c r="U554" s="17">
        <v>0.101021842725106</v>
      </c>
      <c r="V554" s="17">
        <v>2.14908956125936E-2</v>
      </c>
      <c r="W554" s="17"/>
      <c r="X554" s="17">
        <v>6.9380673719066505E-2</v>
      </c>
      <c r="Y554" s="17">
        <v>5.9750516714373002E-2</v>
      </c>
      <c r="Z554" s="17">
        <v>0</v>
      </c>
      <c r="AA554" s="17"/>
      <c r="AB554" s="17">
        <v>7.5076621301077798E-2</v>
      </c>
      <c r="AC554" s="17">
        <v>3.0656021093962298E-2</v>
      </c>
      <c r="AD554" s="17"/>
      <c r="AE554" s="17">
        <v>5.38864484683821E-2</v>
      </c>
      <c r="AF554" s="17">
        <v>6.4962557021060796E-2</v>
      </c>
      <c r="AG554" s="17"/>
      <c r="AH554" s="17">
        <v>6.9004871717997601E-2</v>
      </c>
      <c r="AI554" s="17">
        <v>3.0705993913307899E-2</v>
      </c>
      <c r="AJ554" s="17"/>
      <c r="AK554" s="17">
        <v>2.3228274059466002E-2</v>
      </c>
      <c r="AL554" s="17">
        <v>1.7699745143517E-2</v>
      </c>
      <c r="AM554" s="17">
        <v>0.11231463604889499</v>
      </c>
      <c r="AN554" s="17">
        <v>7.8207817945303598E-2</v>
      </c>
      <c r="AO554" s="17">
        <v>0</v>
      </c>
      <c r="AP554" s="17"/>
      <c r="AQ554" s="17">
        <v>4.4570049649595898E-2</v>
      </c>
      <c r="AR554" s="17">
        <v>6.72970295120629E-2</v>
      </c>
      <c r="AS554" s="17"/>
      <c r="AT554" s="17">
        <v>6.5319115333578301E-2</v>
      </c>
      <c r="AU554" s="17">
        <v>6.2577908197856399E-2</v>
      </c>
      <c r="AV554" s="17"/>
      <c r="AW554" s="17">
        <v>6.5744758758279204E-2</v>
      </c>
      <c r="AX554" s="17">
        <v>3.8635817190560598E-2</v>
      </c>
      <c r="AY554" s="17">
        <v>8.9626164167143405E-2</v>
      </c>
      <c r="AZ554" s="17">
        <v>0</v>
      </c>
      <c r="BA554" s="17">
        <v>5.5141554481633201E-2</v>
      </c>
      <c r="BB554" s="17"/>
      <c r="BC554" s="17">
        <v>0.11696891552562701</v>
      </c>
      <c r="BD554" s="17"/>
      <c r="BE554" s="17">
        <v>2.5912835454800599E-2</v>
      </c>
      <c r="BF554" s="17">
        <v>3.4150044152121903E-2</v>
      </c>
      <c r="BG554" s="17">
        <v>0</v>
      </c>
      <c r="BH554" s="17">
        <v>0.14974760143888899</v>
      </c>
      <c r="BI554" s="17"/>
      <c r="BJ554" s="17">
        <v>6.3427318102883198E-2</v>
      </c>
      <c r="BK554" s="17"/>
      <c r="BL554" s="17">
        <v>6.0815935958730298E-2</v>
      </c>
      <c r="BM554" s="17"/>
      <c r="BN554" s="17">
        <v>7.1144298646948503E-2</v>
      </c>
      <c r="BO554" s="17"/>
      <c r="BP554" s="17">
        <v>6.0799726610058301E-2</v>
      </c>
      <c r="BQ554" s="17">
        <v>8.0402096997962205E-2</v>
      </c>
    </row>
    <row r="555" spans="2:69" x14ac:dyDescent="0.35">
      <c r="B555" t="s">
        <v>141</v>
      </c>
      <c r="C555" s="17">
        <v>0.34799378769746397</v>
      </c>
      <c r="D555" s="17">
        <v>0.265161871807576</v>
      </c>
      <c r="E555" s="17">
        <v>0.41628870549506403</v>
      </c>
      <c r="F555" s="17"/>
      <c r="G555" s="17">
        <v>0.409357510738734</v>
      </c>
      <c r="H555" s="17">
        <v>0.26959610903015502</v>
      </c>
      <c r="I555" s="17">
        <v>0.368852766938573</v>
      </c>
      <c r="J555" s="17">
        <v>0.28855895836316198</v>
      </c>
      <c r="K555" s="17">
        <v>0.380653613067582</v>
      </c>
      <c r="L555" s="17"/>
      <c r="M555" s="17">
        <v>0.34795276901009198</v>
      </c>
      <c r="N555" s="17">
        <v>0.31544316594259397</v>
      </c>
      <c r="O555" s="17">
        <v>0.42849964898227799</v>
      </c>
      <c r="P555" s="17">
        <v>0.44216009318815402</v>
      </c>
      <c r="Q555" s="17">
        <v>0.28769039403805702</v>
      </c>
      <c r="R555" s="17"/>
      <c r="S555" s="17">
        <v>0.41959643301185001</v>
      </c>
      <c r="T555" s="17">
        <v>0.307137694982485</v>
      </c>
      <c r="U555" s="17">
        <v>0.42574009030294901</v>
      </c>
      <c r="V555" s="17">
        <v>0.241636742196292</v>
      </c>
      <c r="W555" s="17"/>
      <c r="X555" s="17">
        <v>0.342234420468918</v>
      </c>
      <c r="Y555" s="17">
        <v>0.33353409196435402</v>
      </c>
      <c r="Z555" s="17">
        <v>0.42285073830025399</v>
      </c>
      <c r="AA555" s="17"/>
      <c r="AB555" s="17">
        <v>0.343600498301942</v>
      </c>
      <c r="AC555" s="17">
        <v>0.359297504270711</v>
      </c>
      <c r="AD555" s="17"/>
      <c r="AE555" s="17">
        <v>0.26515917410006301</v>
      </c>
      <c r="AF555" s="17">
        <v>0.36912084902342801</v>
      </c>
      <c r="AG555" s="17"/>
      <c r="AH555" s="17">
        <v>0.34783680893462798</v>
      </c>
      <c r="AI555" s="17">
        <v>0.45730635054593199</v>
      </c>
      <c r="AJ555" s="17"/>
      <c r="AK555" s="17">
        <v>0.308677073174975</v>
      </c>
      <c r="AL555" s="17">
        <v>0.36141251439684902</v>
      </c>
      <c r="AM555" s="17">
        <v>0.36375497454266498</v>
      </c>
      <c r="AN555" s="17">
        <v>0.31382204482959097</v>
      </c>
      <c r="AO555" s="17">
        <v>0.34737118970817998</v>
      </c>
      <c r="AP555" s="17"/>
      <c r="AQ555" s="17">
        <v>0.439239156054887</v>
      </c>
      <c r="AR555" s="17">
        <v>0.32450417999819597</v>
      </c>
      <c r="AS555" s="17"/>
      <c r="AT555" s="17">
        <v>0.44050234521419401</v>
      </c>
      <c r="AU555" s="17">
        <v>0.30358840260285103</v>
      </c>
      <c r="AV555" s="17"/>
      <c r="AW555" s="17">
        <v>0.51028701615144201</v>
      </c>
      <c r="AX555" s="17">
        <v>0.43694042987639797</v>
      </c>
      <c r="AY555" s="17">
        <v>0.237090852589212</v>
      </c>
      <c r="AZ555" s="17">
        <v>0.30114336785995499</v>
      </c>
      <c r="BA555" s="17">
        <v>0.30067724719356098</v>
      </c>
      <c r="BB555" s="17"/>
      <c r="BC555" s="17">
        <v>0.282416360117687</v>
      </c>
      <c r="BD555" s="17"/>
      <c r="BE555" s="17">
        <v>0.45837151024283102</v>
      </c>
      <c r="BF555" s="17">
        <v>9.71558771975429E-2</v>
      </c>
      <c r="BG555" s="17">
        <v>0.24791474638913599</v>
      </c>
      <c r="BH555" s="17">
        <v>0.296237740805675</v>
      </c>
      <c r="BI555" s="17"/>
      <c r="BJ555" s="17">
        <v>0.34498592721272697</v>
      </c>
      <c r="BK555" s="17"/>
      <c r="BL555" s="17">
        <v>0.33336522070941899</v>
      </c>
      <c r="BM555" s="17"/>
      <c r="BN555" s="17">
        <v>0.30792482986300501</v>
      </c>
      <c r="BO555" s="17"/>
      <c r="BP555" s="17">
        <v>0.35170532775619001</v>
      </c>
      <c r="BQ555" s="17">
        <v>0.31047086542534202</v>
      </c>
    </row>
    <row r="556" spans="2:69" x14ac:dyDescent="0.35"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</row>
    <row r="557" spans="2:69" x14ac:dyDescent="0.35">
      <c r="B557" s="6" t="s">
        <v>206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</row>
    <row r="558" spans="2:69" x14ac:dyDescent="0.35">
      <c r="B558" s="24" t="s">
        <v>143</v>
      </c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</row>
    <row r="559" spans="2:69" x14ac:dyDescent="0.35">
      <c r="B559" t="s">
        <v>137</v>
      </c>
      <c r="C559" s="17">
        <v>8.5696490451884294E-2</v>
      </c>
      <c r="D559" s="17">
        <v>9.9018523364239705E-2</v>
      </c>
      <c r="E559" s="17">
        <v>7.4712473809607299E-2</v>
      </c>
      <c r="F559" s="17"/>
      <c r="G559" s="17">
        <v>7.1908871551761705E-2</v>
      </c>
      <c r="H559" s="17">
        <v>0.12228357204436301</v>
      </c>
      <c r="I559" s="17">
        <v>6.9285485970655702E-2</v>
      </c>
      <c r="J559" s="17">
        <v>8.8036203580167699E-2</v>
      </c>
      <c r="K559" s="17">
        <v>6.7758842325259694E-2</v>
      </c>
      <c r="L559" s="17"/>
      <c r="M559" s="17">
        <v>0.109351424907323</v>
      </c>
      <c r="N559" s="17">
        <v>7.0963961030299103E-2</v>
      </c>
      <c r="O559" s="17">
        <v>4.9334496233723699E-2</v>
      </c>
      <c r="P559" s="17">
        <v>0.118522499716312</v>
      </c>
      <c r="Q559" s="17">
        <v>0.11955033004115501</v>
      </c>
      <c r="R559" s="17"/>
      <c r="S559" s="17">
        <v>0.109266698242134</v>
      </c>
      <c r="T559" s="17">
        <v>0.105986205596242</v>
      </c>
      <c r="U559" s="17">
        <v>4.7594848130034E-2</v>
      </c>
      <c r="V559" s="17">
        <v>4.3854829836359702E-2</v>
      </c>
      <c r="W559" s="17"/>
      <c r="X559" s="17">
        <v>9.4542203935509703E-2</v>
      </c>
      <c r="Y559" s="17">
        <v>0</v>
      </c>
      <c r="Z559" s="17">
        <v>0.10645068592306001</v>
      </c>
      <c r="AA559" s="17"/>
      <c r="AB559" s="17">
        <v>9.8215930272972596E-2</v>
      </c>
      <c r="AC559" s="17">
        <v>5.3484590289411299E-2</v>
      </c>
      <c r="AD559" s="17"/>
      <c r="AE559" s="17">
        <v>0.14929156220710499</v>
      </c>
      <c r="AF559" s="17">
        <v>6.7355205184128894E-2</v>
      </c>
      <c r="AG559" s="17"/>
      <c r="AH559" s="17">
        <v>7.2866463550068206E-2</v>
      </c>
      <c r="AI559" s="17">
        <v>0.16124832169976899</v>
      </c>
      <c r="AJ559" s="17"/>
      <c r="AK559" s="17">
        <v>0.141656850000283</v>
      </c>
      <c r="AL559" s="17">
        <v>9.1990903285344094E-2</v>
      </c>
      <c r="AM559" s="17">
        <v>9.0523282287241602E-2</v>
      </c>
      <c r="AN559" s="17">
        <v>2.7218900158063299E-2</v>
      </c>
      <c r="AO559" s="17">
        <v>9.9256658259063699E-2</v>
      </c>
      <c r="AP559" s="17"/>
      <c r="AQ559" s="17">
        <v>0.115045860220231</v>
      </c>
      <c r="AR559" s="17">
        <v>7.8140981668373202E-2</v>
      </c>
      <c r="AS559" s="17"/>
      <c r="AT559" s="17">
        <v>0.10214674562886</v>
      </c>
      <c r="AU559" s="17">
        <v>7.5406783030641494E-2</v>
      </c>
      <c r="AV559" s="17"/>
      <c r="AW559" s="17">
        <v>7.7998610685506106E-2</v>
      </c>
      <c r="AX559" s="17">
        <v>4.1708704753724402E-2</v>
      </c>
      <c r="AY559" s="17">
        <v>0.13659688471178</v>
      </c>
      <c r="AZ559" s="17">
        <v>0.155285426214199</v>
      </c>
      <c r="BA559" s="17">
        <v>9.5774973041337905E-2</v>
      </c>
      <c r="BB559" s="17"/>
      <c r="BC559" s="17">
        <v>0.105771820877015</v>
      </c>
      <c r="BD559" s="17"/>
      <c r="BE559" s="17">
        <v>3.9421533190528102E-2</v>
      </c>
      <c r="BF559" s="17">
        <v>0.123258220877331</v>
      </c>
      <c r="BG559" s="17">
        <v>0.17965310201680501</v>
      </c>
      <c r="BH559" s="17">
        <v>0.11641163437950899</v>
      </c>
      <c r="BI559" s="17"/>
      <c r="BJ559" s="17">
        <v>7.8859453007606703E-2</v>
      </c>
      <c r="BK559" s="17"/>
      <c r="BL559" s="17">
        <v>7.10059186521E-2</v>
      </c>
      <c r="BM559" s="17"/>
      <c r="BN559" s="17">
        <v>1.69567490606406E-2</v>
      </c>
      <c r="BO559" s="17"/>
      <c r="BP559" s="17">
        <v>9.8267796318779105E-2</v>
      </c>
      <c r="BQ559" s="17">
        <v>0</v>
      </c>
    </row>
    <row r="560" spans="2:69" x14ac:dyDescent="0.35">
      <c r="B560" t="s">
        <v>138</v>
      </c>
      <c r="C560" s="17">
        <v>0.25411210714523103</v>
      </c>
      <c r="D560" s="17">
        <v>0.29590388322459199</v>
      </c>
      <c r="E560" s="17">
        <v>0.21965478618032899</v>
      </c>
      <c r="F560" s="17"/>
      <c r="G560" s="17">
        <v>0.29662734251553602</v>
      </c>
      <c r="H560" s="17">
        <v>0.23803102819831501</v>
      </c>
      <c r="I560" s="17">
        <v>0.247901794021849</v>
      </c>
      <c r="J560" s="17">
        <v>0.41575955364378703</v>
      </c>
      <c r="K560" s="17">
        <v>2.4220380258141699E-2</v>
      </c>
      <c r="L560" s="17"/>
      <c r="M560" s="17">
        <v>0.28806613601252301</v>
      </c>
      <c r="N560" s="17">
        <v>0.233542439948588</v>
      </c>
      <c r="O560" s="17">
        <v>0.21844529074474101</v>
      </c>
      <c r="P560" s="17">
        <v>0.16173974331688701</v>
      </c>
      <c r="Q560" s="17">
        <v>0.37418633549165398</v>
      </c>
      <c r="R560" s="17"/>
      <c r="S560" s="17">
        <v>0.31317368290726</v>
      </c>
      <c r="T560" s="17">
        <v>0.27542827463295599</v>
      </c>
      <c r="U560" s="17">
        <v>9.5501527176273401E-2</v>
      </c>
      <c r="V560" s="17">
        <v>0.29589041794358201</v>
      </c>
      <c r="W560" s="17"/>
      <c r="X560" s="17">
        <v>0.27223161499378801</v>
      </c>
      <c r="Y560" s="17">
        <v>0.11464231665844</v>
      </c>
      <c r="Z560" s="17">
        <v>0.25125454992157598</v>
      </c>
      <c r="AA560" s="17"/>
      <c r="AB560" s="17">
        <v>0.236362449784662</v>
      </c>
      <c r="AC560" s="17">
        <v>0.299781098648644</v>
      </c>
      <c r="AD560" s="17"/>
      <c r="AE560" s="17">
        <v>0.34347524413791403</v>
      </c>
      <c r="AF560" s="17">
        <v>0.233383525075777</v>
      </c>
      <c r="AG560" s="17"/>
      <c r="AH560" s="17">
        <v>0.25582275902703899</v>
      </c>
      <c r="AI560" s="17">
        <v>0.25103737071163901</v>
      </c>
      <c r="AJ560" s="17"/>
      <c r="AK560" s="17">
        <v>0.27006302007655297</v>
      </c>
      <c r="AL560" s="17">
        <v>0.26251317971453803</v>
      </c>
      <c r="AM560" s="17">
        <v>0.24533568745311399</v>
      </c>
      <c r="AN560" s="17">
        <v>0.25178840180363299</v>
      </c>
      <c r="AO560" s="17">
        <v>0.24819623869426</v>
      </c>
      <c r="AP560" s="17"/>
      <c r="AQ560" s="17">
        <v>0.22258137304845399</v>
      </c>
      <c r="AR560" s="17">
        <v>0.26222917201916601</v>
      </c>
      <c r="AS560" s="17"/>
      <c r="AT560" s="17">
        <v>0.25595031435596399</v>
      </c>
      <c r="AU560" s="17">
        <v>0.24867576566701899</v>
      </c>
      <c r="AV560" s="17"/>
      <c r="AW560" s="17">
        <v>0.109240457618026</v>
      </c>
      <c r="AX560" s="17">
        <v>0.14949272965185201</v>
      </c>
      <c r="AY560" s="17">
        <v>0.30881247936230199</v>
      </c>
      <c r="AZ560" s="17">
        <v>0.38948236945262699</v>
      </c>
      <c r="BA560" s="17">
        <v>0.28539409008231598</v>
      </c>
      <c r="BB560" s="17"/>
      <c r="BC560" s="17">
        <v>0.203469267328724</v>
      </c>
      <c r="BD560" s="17"/>
      <c r="BE560" s="17">
        <v>0.17298505774835901</v>
      </c>
      <c r="BF560" s="17">
        <v>0.39973892702701502</v>
      </c>
      <c r="BG560" s="17">
        <v>0.51825542365191701</v>
      </c>
      <c r="BH560" s="17">
        <v>0.17041068297487699</v>
      </c>
      <c r="BI560" s="17"/>
      <c r="BJ560" s="17">
        <v>0.252138320236164</v>
      </c>
      <c r="BK560" s="17"/>
      <c r="BL560" s="17">
        <v>0.21928413703681299</v>
      </c>
      <c r="BM560" s="17"/>
      <c r="BN560" s="17">
        <v>0.21864842727629699</v>
      </c>
      <c r="BO560" s="17"/>
      <c r="BP560" s="17">
        <v>0.251165192384255</v>
      </c>
      <c r="BQ560" s="17">
        <v>0.25863614488019299</v>
      </c>
    </row>
    <row r="561" spans="2:69" x14ac:dyDescent="0.35">
      <c r="B561" t="s">
        <v>139</v>
      </c>
      <c r="C561" s="17">
        <v>0.236282138921038</v>
      </c>
      <c r="D561" s="17">
        <v>0.25613536452521501</v>
      </c>
      <c r="E561" s="17">
        <v>0.21991315365626499</v>
      </c>
      <c r="F561" s="17"/>
      <c r="G561" s="17">
        <v>0.16986773286698001</v>
      </c>
      <c r="H561" s="17">
        <v>0.30001761789002401</v>
      </c>
      <c r="I561" s="17">
        <v>0.246549166233277</v>
      </c>
      <c r="J561" s="17">
        <v>0.18187657707070401</v>
      </c>
      <c r="K561" s="17">
        <v>0.312616278134562</v>
      </c>
      <c r="L561" s="17"/>
      <c r="M561" s="17">
        <v>0.25362046441168901</v>
      </c>
      <c r="N561" s="17">
        <v>0.31597241957493499</v>
      </c>
      <c r="O561" s="17">
        <v>0.17784357431390499</v>
      </c>
      <c r="P561" s="17">
        <v>0.12866101384305101</v>
      </c>
      <c r="Q561" s="17">
        <v>0.16390603226314401</v>
      </c>
      <c r="R561" s="17"/>
      <c r="S561" s="17">
        <v>7.5522273534385398E-2</v>
      </c>
      <c r="T561" s="17">
        <v>0.247316669129515</v>
      </c>
      <c r="U561" s="17">
        <v>0.305936572797537</v>
      </c>
      <c r="V561" s="17">
        <v>0.34447504805060902</v>
      </c>
      <c r="W561" s="17"/>
      <c r="X561" s="17">
        <v>0.211693717401157</v>
      </c>
      <c r="Y561" s="17">
        <v>0.444473506139347</v>
      </c>
      <c r="Z561" s="17">
        <v>0.2163505453973</v>
      </c>
      <c r="AA561" s="17"/>
      <c r="AB561" s="17">
        <v>0.25019151679819501</v>
      </c>
      <c r="AC561" s="17">
        <v>0.20049399680733301</v>
      </c>
      <c r="AD561" s="17"/>
      <c r="AE561" s="17">
        <v>0.20946396985424401</v>
      </c>
      <c r="AF561" s="17">
        <v>0.243527356055077</v>
      </c>
      <c r="AG561" s="17"/>
      <c r="AH561" s="17">
        <v>0.227575215230709</v>
      </c>
      <c r="AI561" s="17">
        <v>0.161113950955968</v>
      </c>
      <c r="AJ561" s="17"/>
      <c r="AK561" s="17">
        <v>0.22037633794039699</v>
      </c>
      <c r="AL561" s="17">
        <v>0.31543758999620802</v>
      </c>
      <c r="AM561" s="17">
        <v>0.19166934980120001</v>
      </c>
      <c r="AN561" s="17">
        <v>0.24298163322736499</v>
      </c>
      <c r="AO561" s="17">
        <v>0.139642031455045</v>
      </c>
      <c r="AP561" s="17"/>
      <c r="AQ561" s="17">
        <v>0.17856356102683199</v>
      </c>
      <c r="AR561" s="17">
        <v>0.251140830119299</v>
      </c>
      <c r="AS561" s="17"/>
      <c r="AT561" s="17">
        <v>0.166227396538003</v>
      </c>
      <c r="AU561" s="17">
        <v>0.27506971722791201</v>
      </c>
      <c r="AV561" s="17"/>
      <c r="AW561" s="17">
        <v>0.236729156786747</v>
      </c>
      <c r="AX561" s="17">
        <v>0.30719011777496003</v>
      </c>
      <c r="AY561" s="17">
        <v>0.23209479913411801</v>
      </c>
      <c r="AZ561" s="17">
        <v>0.154088836473219</v>
      </c>
      <c r="BA561" s="17">
        <v>0.14471642101946799</v>
      </c>
      <c r="BB561" s="17"/>
      <c r="BC561" s="17">
        <v>0.23788802161189099</v>
      </c>
      <c r="BD561" s="17"/>
      <c r="BE561" s="17">
        <v>0.27741730595927799</v>
      </c>
      <c r="BF561" s="17">
        <v>0.27527972212530799</v>
      </c>
      <c r="BG561" s="17">
        <v>0.102919790603465</v>
      </c>
      <c r="BH561" s="17">
        <v>0.21498299680053501</v>
      </c>
      <c r="BI561" s="17"/>
      <c r="BJ561" s="17">
        <v>0.236019495421084</v>
      </c>
      <c r="BK561" s="17"/>
      <c r="BL561" s="17">
        <v>0.28798084555145298</v>
      </c>
      <c r="BM561" s="17"/>
      <c r="BN561" s="17">
        <v>0.413829098724524</v>
      </c>
      <c r="BO561" s="17"/>
      <c r="BP561" s="17">
        <v>0.21905920168198001</v>
      </c>
      <c r="BQ561" s="17">
        <v>0.37806812042265198</v>
      </c>
    </row>
    <row r="562" spans="2:69" x14ac:dyDescent="0.35">
      <c r="B562" t="s">
        <v>140</v>
      </c>
      <c r="C562" s="17">
        <v>0.108257356803192</v>
      </c>
      <c r="D562" s="17">
        <v>0.10580396357788301</v>
      </c>
      <c r="E562" s="17">
        <v>0.11028017961065199</v>
      </c>
      <c r="F562" s="17"/>
      <c r="G562" s="17">
        <v>9.1730130671490606E-2</v>
      </c>
      <c r="H562" s="17">
        <v>0.113032948005804</v>
      </c>
      <c r="I562" s="17">
        <v>9.5192141000015398E-2</v>
      </c>
      <c r="J562" s="17">
        <v>2.57687073421798E-2</v>
      </c>
      <c r="K562" s="17">
        <v>0.24548971128448299</v>
      </c>
      <c r="L562" s="17"/>
      <c r="M562" s="17">
        <v>4.7761368356858701E-2</v>
      </c>
      <c r="N562" s="17">
        <v>0.114015046283483</v>
      </c>
      <c r="O562" s="17">
        <v>0.17527388448884501</v>
      </c>
      <c r="P562" s="17">
        <v>0.102507086688974</v>
      </c>
      <c r="Q562" s="17">
        <v>7.11293615275813E-2</v>
      </c>
      <c r="R562" s="17"/>
      <c r="S562" s="17">
        <v>0.12341002162322399</v>
      </c>
      <c r="T562" s="17">
        <v>0.115747277048101</v>
      </c>
      <c r="U562" s="17">
        <v>0.156533130741044</v>
      </c>
      <c r="V562" s="17">
        <v>8.7577518690685502E-2</v>
      </c>
      <c r="W562" s="17"/>
      <c r="X562" s="17">
        <v>0.10979570550174</v>
      </c>
      <c r="Y562" s="17">
        <v>0.14261952335429301</v>
      </c>
      <c r="Z562" s="17">
        <v>4.9899145267153298E-2</v>
      </c>
      <c r="AA562" s="17"/>
      <c r="AB562" s="17">
        <v>0.109500837866345</v>
      </c>
      <c r="AC562" s="17">
        <v>0.105057941459326</v>
      </c>
      <c r="AD562" s="17"/>
      <c r="AE562" s="17">
        <v>5.38864484683821E-2</v>
      </c>
      <c r="AF562" s="17">
        <v>0.121730842692037</v>
      </c>
      <c r="AG562" s="17"/>
      <c r="AH562" s="17">
        <v>0.12600587782575101</v>
      </c>
      <c r="AI562" s="17">
        <v>3.0705993913307899E-2</v>
      </c>
      <c r="AJ562" s="17"/>
      <c r="AK562" s="17">
        <v>5.66381283936482E-2</v>
      </c>
      <c r="AL562" s="17">
        <v>4.5811294067407103E-2</v>
      </c>
      <c r="AM562" s="17">
        <v>0.140998484861524</v>
      </c>
      <c r="AN562" s="17">
        <v>0.18340598288801799</v>
      </c>
      <c r="AO562" s="17">
        <v>8.2766940941725695E-2</v>
      </c>
      <c r="AP562" s="17"/>
      <c r="AQ562" s="17">
        <v>4.4570049649595898E-2</v>
      </c>
      <c r="AR562" s="17">
        <v>0.12465259841809501</v>
      </c>
      <c r="AS562" s="17"/>
      <c r="AT562" s="17">
        <v>6.99797938032755E-2</v>
      </c>
      <c r="AU562" s="17">
        <v>0.12903915990416701</v>
      </c>
      <c r="AV562" s="17"/>
      <c r="AW562" s="17">
        <v>0.12375568524734699</v>
      </c>
      <c r="AX562" s="17">
        <v>0.13096644539448199</v>
      </c>
      <c r="AY562" s="17">
        <v>0.120901126784089</v>
      </c>
      <c r="AZ562" s="17">
        <v>0</v>
      </c>
      <c r="BA562" s="17">
        <v>0.13411676506978801</v>
      </c>
      <c r="BB562" s="17"/>
      <c r="BC562" s="17">
        <v>0.17875447981425599</v>
      </c>
      <c r="BD562" s="17"/>
      <c r="BE562" s="17">
        <v>0.115871649964428</v>
      </c>
      <c r="BF562" s="17">
        <v>9.3013190318526701E-2</v>
      </c>
      <c r="BG562" s="17">
        <v>0</v>
      </c>
      <c r="BH562" s="17">
        <v>0.196963604569179</v>
      </c>
      <c r="BI562" s="17"/>
      <c r="BJ562" s="17">
        <v>0.121488686515205</v>
      </c>
      <c r="BK562" s="17"/>
      <c r="BL562" s="17">
        <v>0.133367320186945</v>
      </c>
      <c r="BM562" s="17"/>
      <c r="BN562" s="17">
        <v>7.4933678457023603E-2</v>
      </c>
      <c r="BO562" s="17"/>
      <c r="BP562" s="17">
        <v>0.116888777455778</v>
      </c>
      <c r="BQ562" s="17">
        <v>5.28248692718132E-2</v>
      </c>
    </row>
    <row r="563" spans="2:69" x14ac:dyDescent="0.35">
      <c r="B563" t="s">
        <v>141</v>
      </c>
      <c r="C563" s="17">
        <v>0.315651906678654</v>
      </c>
      <c r="D563" s="17">
        <v>0.24313826530807001</v>
      </c>
      <c r="E563" s="17">
        <v>0.37543940674314602</v>
      </c>
      <c r="F563" s="17"/>
      <c r="G563" s="17">
        <v>0.36986592239423099</v>
      </c>
      <c r="H563" s="17">
        <v>0.226634833861494</v>
      </c>
      <c r="I563" s="17">
        <v>0.341071412774203</v>
      </c>
      <c r="J563" s="17">
        <v>0.28855895836316198</v>
      </c>
      <c r="K563" s="17">
        <v>0.34991478799755299</v>
      </c>
      <c r="L563" s="17"/>
      <c r="M563" s="17">
        <v>0.301200606311607</v>
      </c>
      <c r="N563" s="17">
        <v>0.265506133162696</v>
      </c>
      <c r="O563" s="17">
        <v>0.37910275421878498</v>
      </c>
      <c r="P563" s="17">
        <v>0.48856965643477601</v>
      </c>
      <c r="Q563" s="17">
        <v>0.271227940676466</v>
      </c>
      <c r="R563" s="17"/>
      <c r="S563" s="17">
        <v>0.37862732369299701</v>
      </c>
      <c r="T563" s="17">
        <v>0.255521573593187</v>
      </c>
      <c r="U563" s="17">
        <v>0.394433921155111</v>
      </c>
      <c r="V563" s="17">
        <v>0.228202185478764</v>
      </c>
      <c r="W563" s="17"/>
      <c r="X563" s="17">
        <v>0.31173675816780499</v>
      </c>
      <c r="Y563" s="17">
        <v>0.29826465384792</v>
      </c>
      <c r="Z563" s="17">
        <v>0.37604507349091199</v>
      </c>
      <c r="AA563" s="17"/>
      <c r="AB563" s="17">
        <v>0.30572926527782601</v>
      </c>
      <c r="AC563" s="17">
        <v>0.34118237279528502</v>
      </c>
      <c r="AD563" s="17"/>
      <c r="AE563" s="17">
        <v>0.243882775332355</v>
      </c>
      <c r="AF563" s="17">
        <v>0.33400307099297999</v>
      </c>
      <c r="AG563" s="17"/>
      <c r="AH563" s="17">
        <v>0.31772968436643201</v>
      </c>
      <c r="AI563" s="17">
        <v>0.395894362719316</v>
      </c>
      <c r="AJ563" s="17"/>
      <c r="AK563" s="17">
        <v>0.311265663589119</v>
      </c>
      <c r="AL563" s="17">
        <v>0.284247032936503</v>
      </c>
      <c r="AM563" s="17">
        <v>0.33147319559692001</v>
      </c>
      <c r="AN563" s="17">
        <v>0.29460508192292101</v>
      </c>
      <c r="AO563" s="17">
        <v>0.43013813064990603</v>
      </c>
      <c r="AP563" s="17"/>
      <c r="AQ563" s="17">
        <v>0.439239156054887</v>
      </c>
      <c r="AR563" s="17">
        <v>0.28383641777506702</v>
      </c>
      <c r="AS563" s="17"/>
      <c r="AT563" s="17">
        <v>0.40569574967389699</v>
      </c>
      <c r="AU563" s="17">
        <v>0.271808574170261</v>
      </c>
      <c r="AV563" s="17"/>
      <c r="AW563" s="17">
        <v>0.45227608966237498</v>
      </c>
      <c r="AX563" s="17">
        <v>0.37064200242498102</v>
      </c>
      <c r="AY563" s="17">
        <v>0.20159471000771101</v>
      </c>
      <c r="AZ563" s="17">
        <v>0.30114336785995499</v>
      </c>
      <c r="BA563" s="17">
        <v>0.33999775078709099</v>
      </c>
      <c r="BB563" s="17"/>
      <c r="BC563" s="17">
        <v>0.27411641036811402</v>
      </c>
      <c r="BD563" s="17"/>
      <c r="BE563" s="17">
        <v>0.39430445313740697</v>
      </c>
      <c r="BF563" s="17">
        <v>0.10870993965182001</v>
      </c>
      <c r="BG563" s="17">
        <v>0.19917168372781399</v>
      </c>
      <c r="BH563" s="17">
        <v>0.30123108127590098</v>
      </c>
      <c r="BI563" s="17"/>
      <c r="BJ563" s="17">
        <v>0.31149404481994097</v>
      </c>
      <c r="BK563" s="17"/>
      <c r="BL563" s="17">
        <v>0.28836177857268902</v>
      </c>
      <c r="BM563" s="17"/>
      <c r="BN563" s="17">
        <v>0.27563204648151401</v>
      </c>
      <c r="BO563" s="17"/>
      <c r="BP563" s="17">
        <v>0.314619032159208</v>
      </c>
      <c r="BQ563" s="17">
        <v>0.31047086542534202</v>
      </c>
    </row>
    <row r="564" spans="2:69" x14ac:dyDescent="0.35"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</row>
    <row r="565" spans="2:69" x14ac:dyDescent="0.35">
      <c r="B565" s="6" t="s">
        <v>207</v>
      </c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</row>
    <row r="566" spans="2:69" x14ac:dyDescent="0.35">
      <c r="B566" s="24" t="s">
        <v>143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</row>
    <row r="567" spans="2:69" x14ac:dyDescent="0.35">
      <c r="B567" t="s">
        <v>137</v>
      </c>
      <c r="C567" s="17">
        <v>3.3958370852876001E-2</v>
      </c>
      <c r="D567" s="17">
        <v>4.7196255099738398E-2</v>
      </c>
      <c r="E567" s="17">
        <v>2.30437347884942E-2</v>
      </c>
      <c r="F567" s="17"/>
      <c r="G567" s="17">
        <v>5.24327878515514E-2</v>
      </c>
      <c r="H567" s="17">
        <v>2.4637388274707898E-2</v>
      </c>
      <c r="I567" s="17">
        <v>1.9614064101543899E-2</v>
      </c>
      <c r="J567" s="17">
        <v>6.2267496237987802E-2</v>
      </c>
      <c r="K567" s="17">
        <v>0</v>
      </c>
      <c r="L567" s="17"/>
      <c r="M567" s="17">
        <v>0</v>
      </c>
      <c r="N567" s="17">
        <v>4.3249199042422998E-2</v>
      </c>
      <c r="O567" s="17">
        <v>0</v>
      </c>
      <c r="P567" s="17">
        <v>6.4530562271140596E-2</v>
      </c>
      <c r="Q567" s="17">
        <v>4.5514264937937997E-2</v>
      </c>
      <c r="R567" s="17"/>
      <c r="S567" s="17">
        <v>1.5731301563813499E-2</v>
      </c>
      <c r="T567" s="17">
        <v>2.42209534001172E-2</v>
      </c>
      <c r="U567" s="17">
        <v>2.6944484600145799E-2</v>
      </c>
      <c r="V567" s="17">
        <v>3.12657398194384E-2</v>
      </c>
      <c r="W567" s="17"/>
      <c r="X567" s="17">
        <v>3.7948270834731797E-2</v>
      </c>
      <c r="Y567" s="17">
        <v>0</v>
      </c>
      <c r="Z567" s="17">
        <v>3.7413610284397901E-2</v>
      </c>
      <c r="AA567" s="17"/>
      <c r="AB567" s="17">
        <v>3.2535574968323197E-2</v>
      </c>
      <c r="AC567" s="17">
        <v>3.7619154373524602E-2</v>
      </c>
      <c r="AD567" s="17"/>
      <c r="AE567" s="17">
        <v>7.1159986641156803E-2</v>
      </c>
      <c r="AF567" s="17">
        <v>2.1815707333754999E-2</v>
      </c>
      <c r="AG567" s="17"/>
      <c r="AH567" s="17">
        <v>2.70597584655797E-2</v>
      </c>
      <c r="AI567" s="17">
        <v>5.2384898741124397E-2</v>
      </c>
      <c r="AJ567" s="17"/>
      <c r="AK567" s="17">
        <v>0</v>
      </c>
      <c r="AL567" s="17">
        <v>3.5148835579447701E-2</v>
      </c>
      <c r="AM567" s="17">
        <v>3.8081447309812E-2</v>
      </c>
      <c r="AN567" s="17">
        <v>1.80075964522349E-2</v>
      </c>
      <c r="AO567" s="17">
        <v>9.9256658259063699E-2</v>
      </c>
      <c r="AP567" s="17"/>
      <c r="AQ567" s="17">
        <v>1.28649850650349E-2</v>
      </c>
      <c r="AR567" s="17">
        <v>3.93885134028501E-2</v>
      </c>
      <c r="AS567" s="17"/>
      <c r="AT567" s="17">
        <v>1.0209998508785401E-2</v>
      </c>
      <c r="AU567" s="17">
        <v>4.2227608702222301E-2</v>
      </c>
      <c r="AV567" s="17"/>
      <c r="AW567" s="17">
        <v>3.7042002738517897E-2</v>
      </c>
      <c r="AX567" s="17">
        <v>7.5751194833246702E-3</v>
      </c>
      <c r="AY567" s="17">
        <v>6.5062417597186104E-2</v>
      </c>
      <c r="AZ567" s="17">
        <v>3.8208021081157298E-2</v>
      </c>
      <c r="BA567" s="17">
        <v>5.3144160748865202E-2</v>
      </c>
      <c r="BB567" s="17"/>
      <c r="BC567" s="17">
        <v>3.9261622851444897E-2</v>
      </c>
      <c r="BD567" s="17"/>
      <c r="BE567" s="17">
        <v>8.7335626894235602E-3</v>
      </c>
      <c r="BF567" s="17">
        <v>6.1474831029814603E-2</v>
      </c>
      <c r="BG567" s="17">
        <v>6.1659224513539501E-2</v>
      </c>
      <c r="BH567" s="17">
        <v>4.7652393005904903E-2</v>
      </c>
      <c r="BI567" s="17"/>
      <c r="BJ567" s="17">
        <v>2.35735307305922E-2</v>
      </c>
      <c r="BK567" s="17"/>
      <c r="BL567" s="17">
        <v>2.5809131977985001E-2</v>
      </c>
      <c r="BM567" s="17"/>
      <c r="BN567" s="17">
        <v>0</v>
      </c>
      <c r="BO567" s="17"/>
      <c r="BP567" s="17">
        <v>3.42100089818008E-2</v>
      </c>
      <c r="BQ567" s="17">
        <v>3.4465540340954802E-2</v>
      </c>
    </row>
    <row r="568" spans="2:69" x14ac:dyDescent="0.35">
      <c r="B568" t="s">
        <v>138</v>
      </c>
      <c r="C568" s="17">
        <v>0.16077385947453501</v>
      </c>
      <c r="D568" s="17">
        <v>0.15363301000417401</v>
      </c>
      <c r="E568" s="17">
        <v>0.16666149013409501</v>
      </c>
      <c r="F568" s="17"/>
      <c r="G568" s="17">
        <v>0.142147611698761</v>
      </c>
      <c r="H568" s="17">
        <v>0.19751405720743401</v>
      </c>
      <c r="I568" s="17">
        <v>0.14446225840094001</v>
      </c>
      <c r="J568" s="17">
        <v>0.249889999343307</v>
      </c>
      <c r="K568" s="17">
        <v>6.7758842325259694E-2</v>
      </c>
      <c r="L568" s="17"/>
      <c r="M568" s="17">
        <v>0.25159951166356798</v>
      </c>
      <c r="N568" s="17">
        <v>0.16066287454261599</v>
      </c>
      <c r="O568" s="17">
        <v>0.13971495395098199</v>
      </c>
      <c r="P568" s="17">
        <v>8.4243975945096E-2</v>
      </c>
      <c r="Q568" s="17">
        <v>0.175120477416387</v>
      </c>
      <c r="R568" s="17"/>
      <c r="S568" s="17">
        <v>0.17349886119987401</v>
      </c>
      <c r="T568" s="17">
        <v>0.11461063359887</v>
      </c>
      <c r="U568" s="17">
        <v>0.10892009495481</v>
      </c>
      <c r="V568" s="17">
        <v>0.18927741062072201</v>
      </c>
      <c r="W568" s="17"/>
      <c r="X568" s="17">
        <v>0.17002098303414201</v>
      </c>
      <c r="Y568" s="17">
        <v>6.1486879934555698E-2</v>
      </c>
      <c r="Z568" s="17">
        <v>0.19467287706414901</v>
      </c>
      <c r="AA568" s="17"/>
      <c r="AB568" s="17">
        <v>0.13982926861695</v>
      </c>
      <c r="AC568" s="17">
        <v>0.21466325702664901</v>
      </c>
      <c r="AD568" s="17"/>
      <c r="AE568" s="17">
        <v>0.28356809579724701</v>
      </c>
      <c r="AF568" s="17">
        <v>0.13167305651236499</v>
      </c>
      <c r="AG568" s="17"/>
      <c r="AH568" s="17">
        <v>0.15477463196160801</v>
      </c>
      <c r="AI568" s="17">
        <v>0.198092062169859</v>
      </c>
      <c r="AJ568" s="17"/>
      <c r="AK568" s="17">
        <v>0.34883030298081102</v>
      </c>
      <c r="AL568" s="17">
        <v>0.16820938626454801</v>
      </c>
      <c r="AM568" s="17">
        <v>0.14269990332936899</v>
      </c>
      <c r="AN568" s="17">
        <v>0.12138598298466501</v>
      </c>
      <c r="AO568" s="17">
        <v>4.7934180760199001E-2</v>
      </c>
      <c r="AP568" s="17"/>
      <c r="AQ568" s="17">
        <v>0.153069542395911</v>
      </c>
      <c r="AR568" s="17">
        <v>0.16275720820801601</v>
      </c>
      <c r="AS568" s="17"/>
      <c r="AT568" s="17">
        <v>0.15674882872705501</v>
      </c>
      <c r="AU568" s="17">
        <v>0.161010996112007</v>
      </c>
      <c r="AV568" s="17"/>
      <c r="AW568" s="17">
        <v>0.109240457618026</v>
      </c>
      <c r="AX568" s="17">
        <v>8.5028393413377104E-2</v>
      </c>
      <c r="AY568" s="17">
        <v>0.26336870862064699</v>
      </c>
      <c r="AZ568" s="17">
        <v>0.38594236594341202</v>
      </c>
      <c r="BA568" s="17">
        <v>8.1494926727692193E-2</v>
      </c>
      <c r="BB568" s="17"/>
      <c r="BC568" s="17">
        <v>8.7085343050442895E-2</v>
      </c>
      <c r="BD568" s="17"/>
      <c r="BE568" s="17">
        <v>9.2904545828419602E-2</v>
      </c>
      <c r="BF568" s="17">
        <v>0.34299973865155398</v>
      </c>
      <c r="BG568" s="17">
        <v>0.35297489880977101</v>
      </c>
      <c r="BH568" s="17">
        <v>0.112938380823652</v>
      </c>
      <c r="BI568" s="17"/>
      <c r="BJ568" s="17">
        <v>0.15966378795458899</v>
      </c>
      <c r="BK568" s="17"/>
      <c r="BL568" s="17">
        <v>0.14110658498685899</v>
      </c>
      <c r="BM568" s="17"/>
      <c r="BN568" s="17">
        <v>0.108153145040512</v>
      </c>
      <c r="BO568" s="17"/>
      <c r="BP568" s="17">
        <v>0.158859460098387</v>
      </c>
      <c r="BQ568" s="17">
        <v>0.151340335802638</v>
      </c>
    </row>
    <row r="569" spans="2:69" x14ac:dyDescent="0.35">
      <c r="B569" t="s">
        <v>139</v>
      </c>
      <c r="C569" s="17">
        <v>0.348550957055906</v>
      </c>
      <c r="D569" s="17">
        <v>0.40221232525749601</v>
      </c>
      <c r="E569" s="17">
        <v>0.30430715693535698</v>
      </c>
      <c r="F569" s="17"/>
      <c r="G569" s="17">
        <v>0.32910574029876499</v>
      </c>
      <c r="H569" s="17">
        <v>0.42648033086164999</v>
      </c>
      <c r="I569" s="17">
        <v>0.32863405403122198</v>
      </c>
      <c r="J569" s="17">
        <v>0.27721150940119799</v>
      </c>
      <c r="K569" s="17">
        <v>0.33683665839270299</v>
      </c>
      <c r="L569" s="17"/>
      <c r="M569" s="17">
        <v>0.34762985721818801</v>
      </c>
      <c r="N569" s="17">
        <v>0.38192916289426099</v>
      </c>
      <c r="O569" s="17">
        <v>0.27777596774830998</v>
      </c>
      <c r="P569" s="17">
        <v>0.23664488873339401</v>
      </c>
      <c r="Q569" s="17">
        <v>0.40951929280650101</v>
      </c>
      <c r="R569" s="17"/>
      <c r="S569" s="17">
        <v>0.25667028052441199</v>
      </c>
      <c r="T569" s="17">
        <v>0.48505622844748297</v>
      </c>
      <c r="U569" s="17">
        <v>0.29043892037047397</v>
      </c>
      <c r="V569" s="17">
        <v>0.418139417632439</v>
      </c>
      <c r="W569" s="17"/>
      <c r="X569" s="17">
        <v>0.33392710260684899</v>
      </c>
      <c r="Y569" s="17">
        <v>0.45295141613277101</v>
      </c>
      <c r="Z569" s="17">
        <v>0.36112427719429502</v>
      </c>
      <c r="AA569" s="17"/>
      <c r="AB569" s="17">
        <v>0.39014873679834799</v>
      </c>
      <c r="AC569" s="17">
        <v>0.24152192483139201</v>
      </c>
      <c r="AD569" s="17"/>
      <c r="AE569" s="17">
        <v>0.32338979315942601</v>
      </c>
      <c r="AF569" s="17">
        <v>0.35576438503972002</v>
      </c>
      <c r="AG569" s="17"/>
      <c r="AH569" s="17">
        <v>0.34420569245701998</v>
      </c>
      <c r="AI569" s="17">
        <v>0.258742503264146</v>
      </c>
      <c r="AJ569" s="17"/>
      <c r="AK569" s="17">
        <v>0.302059980054735</v>
      </c>
      <c r="AL569" s="17">
        <v>0.39574414023626298</v>
      </c>
      <c r="AM569" s="17">
        <v>0.312499181528825</v>
      </c>
      <c r="AN569" s="17">
        <v>0.39989917224427401</v>
      </c>
      <c r="AO569" s="17">
        <v>0.27597348684010298</v>
      </c>
      <c r="AP569" s="17"/>
      <c r="AQ569" s="17">
        <v>0.28341454789721598</v>
      </c>
      <c r="AR569" s="17">
        <v>0.36531924596327597</v>
      </c>
      <c r="AS569" s="17"/>
      <c r="AT569" s="17">
        <v>0.29303781714563298</v>
      </c>
      <c r="AU569" s="17">
        <v>0.37781163586921002</v>
      </c>
      <c r="AV569" s="17"/>
      <c r="AW569" s="17">
        <v>0.236729156786747</v>
      </c>
      <c r="AX569" s="17">
        <v>0.35112310391568502</v>
      </c>
      <c r="AY569" s="17">
        <v>0.332807214362977</v>
      </c>
      <c r="AZ569" s="17">
        <v>0.24015012114755699</v>
      </c>
      <c r="BA569" s="17">
        <v>0.42447693693638699</v>
      </c>
      <c r="BB569" s="17"/>
      <c r="BC569" s="17">
        <v>0.43937051240713199</v>
      </c>
      <c r="BD569" s="17"/>
      <c r="BE569" s="17">
        <v>0.31987527693166001</v>
      </c>
      <c r="BF569" s="17">
        <v>0.405680425321223</v>
      </c>
      <c r="BG569" s="17">
        <v>0.33745113028755402</v>
      </c>
      <c r="BH569" s="17">
        <v>0.380559056223716</v>
      </c>
      <c r="BI569" s="17"/>
      <c r="BJ569" s="17">
        <v>0.353109496756842</v>
      </c>
      <c r="BK569" s="17"/>
      <c r="BL569" s="17">
        <v>0.39438749353501601</v>
      </c>
      <c r="BM569" s="17"/>
      <c r="BN569" s="17">
        <v>0.41712434054954101</v>
      </c>
      <c r="BO569" s="17"/>
      <c r="BP569" s="17">
        <v>0.35419698302666902</v>
      </c>
      <c r="BQ569" s="17">
        <v>0.33143591556798002</v>
      </c>
    </row>
    <row r="570" spans="2:69" x14ac:dyDescent="0.35">
      <c r="B570" t="s">
        <v>140</v>
      </c>
      <c r="C570" s="17">
        <v>0.11003246967865001</v>
      </c>
      <c r="D570" s="17">
        <v>0.13673248726140499</v>
      </c>
      <c r="E570" s="17">
        <v>8.8018304167463396E-2</v>
      </c>
      <c r="F570" s="17"/>
      <c r="G570" s="17">
        <v>6.3503285385270697E-2</v>
      </c>
      <c r="H570" s="17">
        <v>0.100096001520006</v>
      </c>
      <c r="I570" s="17">
        <v>0.13026956646489499</v>
      </c>
      <c r="J570" s="17">
        <v>8.5573247758537793E-2</v>
      </c>
      <c r="K570" s="17">
        <v>0.24548971128448299</v>
      </c>
      <c r="L570" s="17"/>
      <c r="M570" s="17">
        <v>9.0746262555418095E-2</v>
      </c>
      <c r="N570" s="17">
        <v>9.1439040512872494E-2</v>
      </c>
      <c r="O570" s="17">
        <v>0.17796530843084801</v>
      </c>
      <c r="P570" s="17">
        <v>0.15877678335693901</v>
      </c>
      <c r="Q570" s="17">
        <v>6.95004458281685E-2</v>
      </c>
      <c r="R570" s="17"/>
      <c r="S570" s="17">
        <v>0.13090861194086401</v>
      </c>
      <c r="T570" s="17">
        <v>6.6131582163369104E-2</v>
      </c>
      <c r="U570" s="17">
        <v>0.147956409771621</v>
      </c>
      <c r="V570" s="17">
        <v>0.12568716543910799</v>
      </c>
      <c r="W570" s="17"/>
      <c r="X570" s="17">
        <v>0.11147958978542</v>
      </c>
      <c r="Y570" s="17">
        <v>0.15928877857889401</v>
      </c>
      <c r="Z570" s="17">
        <v>3.38376424240577E-2</v>
      </c>
      <c r="AA570" s="17"/>
      <c r="AB570" s="17">
        <v>0.10511486117814101</v>
      </c>
      <c r="AC570" s="17">
        <v>0.122685233406121</v>
      </c>
      <c r="AD570" s="17"/>
      <c r="AE570" s="17">
        <v>7.7999349069814497E-2</v>
      </c>
      <c r="AF570" s="17">
        <v>0.118122109116057</v>
      </c>
      <c r="AG570" s="17"/>
      <c r="AH570" s="17">
        <v>0.12624409085744601</v>
      </c>
      <c r="AI570" s="17">
        <v>4.2501274364429603E-2</v>
      </c>
      <c r="AJ570" s="17"/>
      <c r="AK570" s="17">
        <v>2.9479712761842601E-2</v>
      </c>
      <c r="AL570" s="17">
        <v>6.9470543606607801E-2</v>
      </c>
      <c r="AM570" s="17">
        <v>0.14104420640582499</v>
      </c>
      <c r="AN570" s="17">
        <v>0.168837579032834</v>
      </c>
      <c r="AO570" s="17">
        <v>8.2766940941725695E-2</v>
      </c>
      <c r="AP570" s="17"/>
      <c r="AQ570" s="17">
        <v>9.7187209691689203E-2</v>
      </c>
      <c r="AR570" s="17">
        <v>0.113339268953183</v>
      </c>
      <c r="AS570" s="17"/>
      <c r="AT570" s="17">
        <v>9.2679571062747698E-2</v>
      </c>
      <c r="AU570" s="17">
        <v>0.120657123769439</v>
      </c>
      <c r="AV570" s="17"/>
      <c r="AW570" s="17">
        <v>0.106701366705267</v>
      </c>
      <c r="AX570" s="17">
        <v>0.12963717231168101</v>
      </c>
      <c r="AY570" s="17">
        <v>0.119815289817777</v>
      </c>
      <c r="AZ570" s="17">
        <v>3.4556123967918899E-2</v>
      </c>
      <c r="BA570" s="17">
        <v>6.2547441570589807E-2</v>
      </c>
      <c r="BB570" s="17"/>
      <c r="BC570" s="17">
        <v>0.127711171797285</v>
      </c>
      <c r="BD570" s="17"/>
      <c r="BE570" s="17">
        <v>0.11962490514438701</v>
      </c>
      <c r="BF570" s="17">
        <v>9.2689127799866405E-2</v>
      </c>
      <c r="BG570" s="17">
        <v>0</v>
      </c>
      <c r="BH570" s="17">
        <v>0.13622612993230099</v>
      </c>
      <c r="BI570" s="17"/>
      <c r="BJ570" s="17">
        <v>0.12353582474626799</v>
      </c>
      <c r="BK570" s="17"/>
      <c r="BL570" s="17">
        <v>0.122426214807555</v>
      </c>
      <c r="BM570" s="17"/>
      <c r="BN570" s="17">
        <v>0.14694262497701499</v>
      </c>
      <c r="BO570" s="17"/>
      <c r="BP570" s="17">
        <v>0.105869143110221</v>
      </c>
      <c r="BQ570" s="17">
        <v>0.147954140329394</v>
      </c>
    </row>
    <row r="571" spans="2:69" x14ac:dyDescent="0.35">
      <c r="B571" t="s">
        <v>141</v>
      </c>
      <c r="C571" s="17">
        <v>0.34668434293803302</v>
      </c>
      <c r="D571" s="17">
        <v>0.260225922377187</v>
      </c>
      <c r="E571" s="17">
        <v>0.41796931397458997</v>
      </c>
      <c r="F571" s="17"/>
      <c r="G571" s="17">
        <v>0.41281057476565097</v>
      </c>
      <c r="H571" s="17">
        <v>0.25127222213620198</v>
      </c>
      <c r="I571" s="17">
        <v>0.37702005700139901</v>
      </c>
      <c r="J571" s="17">
        <v>0.32505774725897002</v>
      </c>
      <c r="K571" s="17">
        <v>0.34991478799755299</v>
      </c>
      <c r="L571" s="17"/>
      <c r="M571" s="17">
        <v>0.310024368562825</v>
      </c>
      <c r="N571" s="17">
        <v>0.32271972300782698</v>
      </c>
      <c r="O571" s="17">
        <v>0.40454376986985902</v>
      </c>
      <c r="P571" s="17">
        <v>0.455803789693429</v>
      </c>
      <c r="Q571" s="17">
        <v>0.30034551901100598</v>
      </c>
      <c r="R571" s="17"/>
      <c r="S571" s="17">
        <v>0.42319094477103802</v>
      </c>
      <c r="T571" s="17">
        <v>0.30998060239016101</v>
      </c>
      <c r="U571" s="17">
        <v>0.42574009030294901</v>
      </c>
      <c r="V571" s="17">
        <v>0.23563026648829299</v>
      </c>
      <c r="W571" s="17"/>
      <c r="X571" s="17">
        <v>0.34662405373885802</v>
      </c>
      <c r="Y571" s="17">
        <v>0.326272925353779</v>
      </c>
      <c r="Z571" s="17">
        <v>0.37295159303310099</v>
      </c>
      <c r="AA571" s="17"/>
      <c r="AB571" s="17">
        <v>0.33237155843823701</v>
      </c>
      <c r="AC571" s="17">
        <v>0.38351043036231303</v>
      </c>
      <c r="AD571" s="17"/>
      <c r="AE571" s="17">
        <v>0.243882775332355</v>
      </c>
      <c r="AF571" s="17">
        <v>0.37262474199810303</v>
      </c>
      <c r="AG571" s="17"/>
      <c r="AH571" s="17">
        <v>0.34771582625834702</v>
      </c>
      <c r="AI571" s="17">
        <v>0.448279261460441</v>
      </c>
      <c r="AJ571" s="17"/>
      <c r="AK571" s="17">
        <v>0.31963000420261101</v>
      </c>
      <c r="AL571" s="17">
        <v>0.331427094313134</v>
      </c>
      <c r="AM571" s="17">
        <v>0.36567526142616902</v>
      </c>
      <c r="AN571" s="17">
        <v>0.29186966928599301</v>
      </c>
      <c r="AO571" s="17">
        <v>0.49406873319890898</v>
      </c>
      <c r="AP571" s="17"/>
      <c r="AQ571" s="17">
        <v>0.45346371495014898</v>
      </c>
      <c r="AR571" s="17">
        <v>0.31919576347267598</v>
      </c>
      <c r="AS571" s="17"/>
      <c r="AT571" s="17">
        <v>0.44732378455577998</v>
      </c>
      <c r="AU571" s="17">
        <v>0.29829263554712199</v>
      </c>
      <c r="AV571" s="17"/>
      <c r="AW571" s="17">
        <v>0.51028701615144201</v>
      </c>
      <c r="AX571" s="17">
        <v>0.42663621087593201</v>
      </c>
      <c r="AY571" s="17">
        <v>0.218946369601413</v>
      </c>
      <c r="AZ571" s="17">
        <v>0.30114336785995499</v>
      </c>
      <c r="BA571" s="17">
        <v>0.378336534016466</v>
      </c>
      <c r="BB571" s="17"/>
      <c r="BC571" s="17">
        <v>0.306571349893694</v>
      </c>
      <c r="BD571" s="17"/>
      <c r="BE571" s="17">
        <v>0.45886170940610899</v>
      </c>
      <c r="BF571" s="17">
        <v>9.71558771975429E-2</v>
      </c>
      <c r="BG571" s="17">
        <v>0.24791474638913599</v>
      </c>
      <c r="BH571" s="17">
        <v>0.32262404001442602</v>
      </c>
      <c r="BI571" s="17"/>
      <c r="BJ571" s="17">
        <v>0.34011735981170799</v>
      </c>
      <c r="BK571" s="17"/>
      <c r="BL571" s="17">
        <v>0.31627057469258402</v>
      </c>
      <c r="BM571" s="17"/>
      <c r="BN571" s="17">
        <v>0.32777988943293102</v>
      </c>
      <c r="BO571" s="17"/>
      <c r="BP571" s="17">
        <v>0.34686440478292202</v>
      </c>
      <c r="BQ571" s="17">
        <v>0.334804067959034</v>
      </c>
    </row>
    <row r="572" spans="2:69" x14ac:dyDescent="0.35"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</row>
    <row r="573" spans="2:69" x14ac:dyDescent="0.35">
      <c r="B573" s="6" t="s">
        <v>208</v>
      </c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</row>
    <row r="574" spans="2:69" x14ac:dyDescent="0.35">
      <c r="B574" s="24" t="s">
        <v>143</v>
      </c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</row>
    <row r="575" spans="2:69" x14ac:dyDescent="0.35">
      <c r="B575" t="s">
        <v>137</v>
      </c>
      <c r="C575" s="17">
        <v>1.9328415162813199E-2</v>
      </c>
      <c r="D575" s="17">
        <v>1.41712647370237E-2</v>
      </c>
      <c r="E575" s="17">
        <v>2.3580485884772E-2</v>
      </c>
      <c r="F575" s="17"/>
      <c r="G575" s="17">
        <v>3.4733311729493198E-2</v>
      </c>
      <c r="H575" s="17">
        <v>1.8323886893953201E-2</v>
      </c>
      <c r="I575" s="17">
        <v>1.9614064101543899E-2</v>
      </c>
      <c r="J575" s="17">
        <v>0</v>
      </c>
      <c r="K575" s="17">
        <v>0</v>
      </c>
      <c r="L575" s="17"/>
      <c r="M575" s="17">
        <v>3.7928400447267203E-2</v>
      </c>
      <c r="N575" s="17">
        <v>8.91984702729289E-3</v>
      </c>
      <c r="O575" s="17">
        <v>2.71496007460812E-2</v>
      </c>
      <c r="P575" s="17">
        <v>3.58475414052285E-2</v>
      </c>
      <c r="Q575" s="17">
        <v>1.4525905788173501E-2</v>
      </c>
      <c r="R575" s="17"/>
      <c r="S575" s="17">
        <v>0</v>
      </c>
      <c r="T575" s="17">
        <v>0</v>
      </c>
      <c r="U575" s="17">
        <v>2.6944484600145799E-2</v>
      </c>
      <c r="V575" s="17">
        <v>1.9028701868145599E-2</v>
      </c>
      <c r="W575" s="17"/>
      <c r="X575" s="17">
        <v>2.3763633454413399E-2</v>
      </c>
      <c r="Y575" s="17">
        <v>0</v>
      </c>
      <c r="Z575" s="17">
        <v>0</v>
      </c>
      <c r="AA575" s="17"/>
      <c r="AB575" s="17">
        <v>1.5113427747689199E-2</v>
      </c>
      <c r="AC575" s="17">
        <v>3.0173369549139101E-2</v>
      </c>
      <c r="AD575" s="17"/>
      <c r="AE575" s="17">
        <v>6.6665698136848001E-2</v>
      </c>
      <c r="AF575" s="17">
        <v>4.6922596529206896E-3</v>
      </c>
      <c r="AG575" s="17"/>
      <c r="AH575" s="17">
        <v>1.5707928932770399E-2</v>
      </c>
      <c r="AI575" s="17">
        <v>3.0705993913307899E-2</v>
      </c>
      <c r="AJ575" s="17"/>
      <c r="AK575" s="17">
        <v>0</v>
      </c>
      <c r="AL575" s="17">
        <v>1.4055774461945E-2</v>
      </c>
      <c r="AM575" s="17">
        <v>1.11035058482931E-2</v>
      </c>
      <c r="AN575" s="17">
        <v>2.7218900158063299E-2</v>
      </c>
      <c r="AO575" s="17">
        <v>9.9256658259063699E-2</v>
      </c>
      <c r="AP575" s="17"/>
      <c r="AQ575" s="17">
        <v>1.28649850650349E-2</v>
      </c>
      <c r="AR575" s="17">
        <v>2.09923181106728E-2</v>
      </c>
      <c r="AS575" s="17"/>
      <c r="AT575" s="17">
        <v>0</v>
      </c>
      <c r="AU575" s="17">
        <v>2.5155915710652298E-2</v>
      </c>
      <c r="AV575" s="17"/>
      <c r="AW575" s="17">
        <v>3.7042002738517897E-2</v>
      </c>
      <c r="AX575" s="17">
        <v>0</v>
      </c>
      <c r="AY575" s="17">
        <v>1.81444829877992E-2</v>
      </c>
      <c r="AZ575" s="17">
        <v>3.8208021081157298E-2</v>
      </c>
      <c r="BA575" s="17">
        <v>6.4792736511240998E-2</v>
      </c>
      <c r="BB575" s="17"/>
      <c r="BC575" s="17">
        <v>2.9788071169928501E-2</v>
      </c>
      <c r="BD575" s="17"/>
      <c r="BE575" s="17">
        <v>0</v>
      </c>
      <c r="BF575" s="17">
        <v>3.4150044152121903E-2</v>
      </c>
      <c r="BG575" s="17">
        <v>3.4413353283220698E-2</v>
      </c>
      <c r="BH575" s="17">
        <v>3.6154207879999997E-2</v>
      </c>
      <c r="BI575" s="17"/>
      <c r="BJ575" s="17">
        <v>9.7390813937103405E-3</v>
      </c>
      <c r="BK575" s="17"/>
      <c r="BL575" s="17">
        <v>6.7404475012459702E-3</v>
      </c>
      <c r="BM575" s="17"/>
      <c r="BN575" s="17">
        <v>0</v>
      </c>
      <c r="BO575" s="17"/>
      <c r="BP575" s="17">
        <v>1.7433901835253798E-2</v>
      </c>
      <c r="BQ575" s="17">
        <v>0</v>
      </c>
    </row>
    <row r="576" spans="2:69" x14ac:dyDescent="0.35">
      <c r="B576" t="s">
        <v>138</v>
      </c>
      <c r="C576" s="17">
        <v>0.155422945124954</v>
      </c>
      <c r="D576" s="17">
        <v>0.17284358235386699</v>
      </c>
      <c r="E576" s="17">
        <v>0.141059629067989</v>
      </c>
      <c r="F576" s="17"/>
      <c r="G576" s="17">
        <v>0.16454181544930599</v>
      </c>
      <c r="H576" s="17">
        <v>0.159894469120438</v>
      </c>
      <c r="I576" s="17">
        <v>0.136294968338114</v>
      </c>
      <c r="J576" s="17">
        <v>0.27668428070742501</v>
      </c>
      <c r="K576" s="17">
        <v>3.0738825070029101E-2</v>
      </c>
      <c r="L576" s="17"/>
      <c r="M576" s="17">
        <v>0.213671111216301</v>
      </c>
      <c r="N576" s="17">
        <v>0.151069382927394</v>
      </c>
      <c r="O576" s="17">
        <v>0.109083220804716</v>
      </c>
      <c r="P576" s="17">
        <v>0.116717413063672</v>
      </c>
      <c r="Q576" s="17">
        <v>0.199202608204297</v>
      </c>
      <c r="R576" s="17"/>
      <c r="S576" s="17">
        <v>9.7346657865544403E-2</v>
      </c>
      <c r="T576" s="17">
        <v>0.235360172535096</v>
      </c>
      <c r="U576" s="17">
        <v>4.4205275582066002E-2</v>
      </c>
      <c r="V576" s="17">
        <v>0.157908576603842</v>
      </c>
      <c r="W576" s="17"/>
      <c r="X576" s="17">
        <v>0.157753995730011</v>
      </c>
      <c r="Y576" s="17">
        <v>0.123657980473922</v>
      </c>
      <c r="Z576" s="17">
        <v>0.17244146623482901</v>
      </c>
      <c r="AA576" s="17"/>
      <c r="AB576" s="17">
        <v>0.14701061593869899</v>
      </c>
      <c r="AC576" s="17">
        <v>0.17706745252735701</v>
      </c>
      <c r="AD576" s="17"/>
      <c r="AE576" s="17">
        <v>0.23831595278832499</v>
      </c>
      <c r="AF576" s="17">
        <v>0.13593197726638001</v>
      </c>
      <c r="AG576" s="17"/>
      <c r="AH576" s="17">
        <v>0.149240374162939</v>
      </c>
      <c r="AI576" s="17">
        <v>0.17161938708129801</v>
      </c>
      <c r="AJ576" s="17"/>
      <c r="AK576" s="17">
        <v>0.208823198627622</v>
      </c>
      <c r="AL576" s="17">
        <v>0.187438667472412</v>
      </c>
      <c r="AM576" s="17">
        <v>0.150356689160279</v>
      </c>
      <c r="AN576" s="17">
        <v>0.10600597773046901</v>
      </c>
      <c r="AO576" s="17">
        <v>8.8756103422329896E-2</v>
      </c>
      <c r="AP576" s="17"/>
      <c r="AQ576" s="17">
        <v>0.15180498966280701</v>
      </c>
      <c r="AR576" s="17">
        <v>0.15635432779137401</v>
      </c>
      <c r="AS576" s="17"/>
      <c r="AT576" s="17">
        <v>0.223057125024305</v>
      </c>
      <c r="AU576" s="17">
        <v>0.12554733798711001</v>
      </c>
      <c r="AV576" s="17"/>
      <c r="AW576" s="17">
        <v>0.167251384107094</v>
      </c>
      <c r="AX576" s="17">
        <v>0.131819519597872</v>
      </c>
      <c r="AY576" s="17">
        <v>0.22616433174886</v>
      </c>
      <c r="AZ576" s="17">
        <v>0.19153480584830601</v>
      </c>
      <c r="BA576" s="17">
        <v>7.6526897366634206E-2</v>
      </c>
      <c r="BB576" s="17"/>
      <c r="BC576" s="17">
        <v>0.13207923115546399</v>
      </c>
      <c r="BD576" s="17"/>
      <c r="BE576" s="17">
        <v>0.12821986034733801</v>
      </c>
      <c r="BF576" s="17">
        <v>0.205720664294505</v>
      </c>
      <c r="BG576" s="17">
        <v>0.242165207790973</v>
      </c>
      <c r="BH576" s="17">
        <v>0.134482932579716</v>
      </c>
      <c r="BI576" s="17"/>
      <c r="BJ576" s="17">
        <v>0.15521233828914499</v>
      </c>
      <c r="BK576" s="17"/>
      <c r="BL576" s="17">
        <v>0.163326937136751</v>
      </c>
      <c r="BM576" s="17"/>
      <c r="BN576" s="17">
        <v>0.127915332313293</v>
      </c>
      <c r="BO576" s="17"/>
      <c r="BP576" s="17">
        <v>0.14934561669670299</v>
      </c>
      <c r="BQ576" s="17">
        <v>0.21042023449900599</v>
      </c>
    </row>
    <row r="577" spans="2:69" x14ac:dyDescent="0.35">
      <c r="B577" t="s">
        <v>139</v>
      </c>
      <c r="C577" s="17">
        <v>0.29876945691673901</v>
      </c>
      <c r="D577" s="17">
        <v>0.31842376603202199</v>
      </c>
      <c r="E577" s="17">
        <v>0.28256447830461601</v>
      </c>
      <c r="F577" s="17"/>
      <c r="G577" s="17">
        <v>0.29158091286049098</v>
      </c>
      <c r="H577" s="17">
        <v>0.275070285891028</v>
      </c>
      <c r="I577" s="17">
        <v>0.29757321589095997</v>
      </c>
      <c r="J577" s="17">
        <v>0.26463583943427599</v>
      </c>
      <c r="K577" s="17">
        <v>0.40459550071796302</v>
      </c>
      <c r="L577" s="17"/>
      <c r="M577" s="17">
        <v>0.20793043468553901</v>
      </c>
      <c r="N577" s="17">
        <v>0.35100293103560998</v>
      </c>
      <c r="O577" s="17">
        <v>0.23661202371830301</v>
      </c>
      <c r="P577" s="17">
        <v>0.20417145161481901</v>
      </c>
      <c r="Q577" s="17">
        <v>0.35054823257822598</v>
      </c>
      <c r="R577" s="17"/>
      <c r="S577" s="17">
        <v>0.22910393331748999</v>
      </c>
      <c r="T577" s="17">
        <v>0.38553140725841001</v>
      </c>
      <c r="U577" s="17">
        <v>0.353863483275696</v>
      </c>
      <c r="V577" s="17">
        <v>0.36987228935050498</v>
      </c>
      <c r="W577" s="17"/>
      <c r="X577" s="17">
        <v>0.27646579812397698</v>
      </c>
      <c r="Y577" s="17">
        <v>0.35463660163532601</v>
      </c>
      <c r="Z577" s="17">
        <v>0.44795454534331702</v>
      </c>
      <c r="AA577" s="17"/>
      <c r="AB577" s="17">
        <v>0.30390598594665003</v>
      </c>
      <c r="AC577" s="17">
        <v>0.28555342148243401</v>
      </c>
      <c r="AD577" s="17"/>
      <c r="AE577" s="17">
        <v>0.33032153399359698</v>
      </c>
      <c r="AF577" s="17">
        <v>0.29213592244957798</v>
      </c>
      <c r="AG577" s="17"/>
      <c r="AH577" s="17">
        <v>0.29986641738844</v>
      </c>
      <c r="AI577" s="17">
        <v>0.207562133866521</v>
      </c>
      <c r="AJ577" s="17"/>
      <c r="AK577" s="17">
        <v>0.31647453225557698</v>
      </c>
      <c r="AL577" s="17">
        <v>0.28213536724747901</v>
      </c>
      <c r="AM577" s="17">
        <v>0.32797875320094799</v>
      </c>
      <c r="AN577" s="17">
        <v>0.31097057962741198</v>
      </c>
      <c r="AO577" s="17">
        <v>0.14666290991425501</v>
      </c>
      <c r="AP577" s="17"/>
      <c r="AQ577" s="17">
        <v>0.259387031423297</v>
      </c>
      <c r="AR577" s="17">
        <v>0.308907809599616</v>
      </c>
      <c r="AS577" s="17"/>
      <c r="AT577" s="17">
        <v>0.24234887721519199</v>
      </c>
      <c r="AU577" s="17">
        <v>0.32259199628145202</v>
      </c>
      <c r="AV577" s="17"/>
      <c r="AW577" s="17">
        <v>0.195772548839758</v>
      </c>
      <c r="AX577" s="17">
        <v>0.21635751564470099</v>
      </c>
      <c r="AY577" s="17">
        <v>0.39892909272129601</v>
      </c>
      <c r="AZ577" s="17">
        <v>0.33741338831808798</v>
      </c>
      <c r="BA577" s="17">
        <v>0.248878510973468</v>
      </c>
      <c r="BB577" s="17"/>
      <c r="BC577" s="17">
        <v>0.25246460210829802</v>
      </c>
      <c r="BD577" s="17"/>
      <c r="BE577" s="17">
        <v>0.20927681313080501</v>
      </c>
      <c r="BF577" s="17">
        <v>0.53920312337312803</v>
      </c>
      <c r="BG577" s="17">
        <v>0.35834442253635002</v>
      </c>
      <c r="BH577" s="17">
        <v>0.23953439317047401</v>
      </c>
      <c r="BI577" s="17"/>
      <c r="BJ577" s="17">
        <v>0.303565231981832</v>
      </c>
      <c r="BK577" s="17"/>
      <c r="BL577" s="17">
        <v>0.30289588867872003</v>
      </c>
      <c r="BM577" s="17"/>
      <c r="BN577" s="17">
        <v>0.366136496037409</v>
      </c>
      <c r="BO577" s="17"/>
      <c r="BP577" s="17">
        <v>0.313182206709265</v>
      </c>
      <c r="BQ577" s="17">
        <v>0.214342221784208</v>
      </c>
    </row>
    <row r="578" spans="2:69" x14ac:dyDescent="0.35">
      <c r="B578" t="s">
        <v>140</v>
      </c>
      <c r="C578" s="17">
        <v>0.184289811037045</v>
      </c>
      <c r="D578" s="17">
        <v>0.218109166341699</v>
      </c>
      <c r="E578" s="17">
        <v>0.156405751303722</v>
      </c>
      <c r="F578" s="17"/>
      <c r="G578" s="17">
        <v>9.9124900903840005E-2</v>
      </c>
      <c r="H578" s="17">
        <v>0.30837608244417702</v>
      </c>
      <c r="I578" s="17">
        <v>0.15805092062926501</v>
      </c>
      <c r="J578" s="17">
        <v>0.111341955100718</v>
      </c>
      <c r="K578" s="17">
        <v>0.25828934828157202</v>
      </c>
      <c r="L578" s="17"/>
      <c r="M578" s="17">
        <v>0.27954920601025501</v>
      </c>
      <c r="N578" s="17">
        <v>0.21626653470752999</v>
      </c>
      <c r="O578" s="17">
        <v>0.15879727197681801</v>
      </c>
      <c r="P578" s="17">
        <v>0.15469393748150501</v>
      </c>
      <c r="Q578" s="17">
        <v>9.5603022706793703E-2</v>
      </c>
      <c r="R578" s="17"/>
      <c r="S578" s="17">
        <v>0.23935222116528301</v>
      </c>
      <c r="T578" s="17">
        <v>0.10786682472122899</v>
      </c>
      <c r="U578" s="17">
        <v>0.147956409771621</v>
      </c>
      <c r="V578" s="17">
        <v>0.18417407075923301</v>
      </c>
      <c r="W578" s="17"/>
      <c r="X578" s="17">
        <v>0.19584761244495999</v>
      </c>
      <c r="Y578" s="17">
        <v>0.19543249253697401</v>
      </c>
      <c r="Z578" s="17">
        <v>5.65515406559065E-2</v>
      </c>
      <c r="AA578" s="17"/>
      <c r="AB578" s="17">
        <v>0.21277976184809999</v>
      </c>
      <c r="AC578" s="17">
        <v>0.110986575087649</v>
      </c>
      <c r="AD578" s="17"/>
      <c r="AE578" s="17">
        <v>0.12706897315493201</v>
      </c>
      <c r="AF578" s="17">
        <v>0.198700160189619</v>
      </c>
      <c r="AG578" s="17"/>
      <c r="AH578" s="17">
        <v>0.19308663973364901</v>
      </c>
      <c r="AI578" s="17">
        <v>0.17253921759174001</v>
      </c>
      <c r="AJ578" s="17"/>
      <c r="AK578" s="17">
        <v>7.6801419830438505E-2</v>
      </c>
      <c r="AL578" s="17">
        <v>0.223820624783793</v>
      </c>
      <c r="AM578" s="17">
        <v>0.16778116011134001</v>
      </c>
      <c r="AN578" s="17">
        <v>0.21917483756556599</v>
      </c>
      <c r="AO578" s="17">
        <v>0.17125559520544301</v>
      </c>
      <c r="AP578" s="17"/>
      <c r="AQ578" s="17">
        <v>0.13670383779397499</v>
      </c>
      <c r="AR578" s="17">
        <v>0.196540031114946</v>
      </c>
      <c r="AS578" s="17"/>
      <c r="AT578" s="17">
        <v>0.12179972436553201</v>
      </c>
      <c r="AU578" s="17">
        <v>0.21836630292033399</v>
      </c>
      <c r="AV578" s="17"/>
      <c r="AW578" s="17">
        <v>0.147657974652256</v>
      </c>
      <c r="AX578" s="17">
        <v>0.21881707358815899</v>
      </c>
      <c r="AY578" s="17">
        <v>0.16524061119778599</v>
      </c>
      <c r="AZ578" s="17">
        <v>0.13170041689249401</v>
      </c>
      <c r="BA578" s="17">
        <v>0.20370443973579</v>
      </c>
      <c r="BB578" s="17"/>
      <c r="BC578" s="17">
        <v>0.27069331964781901</v>
      </c>
      <c r="BD578" s="17"/>
      <c r="BE578" s="17">
        <v>0.19736125791457601</v>
      </c>
      <c r="BF578" s="17">
        <v>9.0969517849793693E-2</v>
      </c>
      <c r="BG578" s="17">
        <v>0.136239373050209</v>
      </c>
      <c r="BH578" s="17">
        <v>0.26720442635538399</v>
      </c>
      <c r="BI578" s="17"/>
      <c r="BJ578" s="17">
        <v>0.19274358988276699</v>
      </c>
      <c r="BK578" s="17"/>
      <c r="BL578" s="17">
        <v>0.216544403321481</v>
      </c>
      <c r="BM578" s="17"/>
      <c r="BN578" s="17">
        <v>0.15986497374896</v>
      </c>
      <c r="BO578" s="17"/>
      <c r="BP578" s="17">
        <v>0.17237209297324199</v>
      </c>
      <c r="BQ578" s="17">
        <v>0.28383423477818998</v>
      </c>
    </row>
    <row r="579" spans="2:69" x14ac:dyDescent="0.35">
      <c r="B579" t="s">
        <v>141</v>
      </c>
      <c r="C579" s="17">
        <v>0.34218937175844899</v>
      </c>
      <c r="D579" s="17">
        <v>0.27645222053538798</v>
      </c>
      <c r="E579" s="17">
        <v>0.39638965543890198</v>
      </c>
      <c r="F579" s="17"/>
      <c r="G579" s="17">
        <v>0.41001905905687003</v>
      </c>
      <c r="H579" s="17">
        <v>0.23833527565040499</v>
      </c>
      <c r="I579" s="17">
        <v>0.38846683104011698</v>
      </c>
      <c r="J579" s="17">
        <v>0.34733792475758202</v>
      </c>
      <c r="K579" s="17">
        <v>0.30637632593043501</v>
      </c>
      <c r="L579" s="17"/>
      <c r="M579" s="17">
        <v>0.260920847640637</v>
      </c>
      <c r="N579" s="17">
        <v>0.27274130430217203</v>
      </c>
      <c r="O579" s="17">
        <v>0.46835788275408102</v>
      </c>
      <c r="P579" s="17">
        <v>0.48856965643477601</v>
      </c>
      <c r="Q579" s="17">
        <v>0.34012023072251002</v>
      </c>
      <c r="R579" s="17"/>
      <c r="S579" s="17">
        <v>0.43419718765168303</v>
      </c>
      <c r="T579" s="17">
        <v>0.271241595485265</v>
      </c>
      <c r="U579" s="17">
        <v>0.42703034677047202</v>
      </c>
      <c r="V579" s="17">
        <v>0.26901636141827501</v>
      </c>
      <c r="W579" s="17"/>
      <c r="X579" s="17">
        <v>0.34616896024663801</v>
      </c>
      <c r="Y579" s="17">
        <v>0.326272925353779</v>
      </c>
      <c r="Z579" s="17">
        <v>0.32305244776594699</v>
      </c>
      <c r="AA579" s="17"/>
      <c r="AB579" s="17">
        <v>0.32119020851886099</v>
      </c>
      <c r="AC579" s="17">
        <v>0.39621918135341999</v>
      </c>
      <c r="AD579" s="17"/>
      <c r="AE579" s="17">
        <v>0.23762784192629799</v>
      </c>
      <c r="AF579" s="17">
        <v>0.36853968044150198</v>
      </c>
      <c r="AG579" s="17"/>
      <c r="AH579" s="17">
        <v>0.34209863978220201</v>
      </c>
      <c r="AI579" s="17">
        <v>0.41757326754713298</v>
      </c>
      <c r="AJ579" s="17"/>
      <c r="AK579" s="17">
        <v>0.39790084928636199</v>
      </c>
      <c r="AL579" s="17">
        <v>0.29254956603437099</v>
      </c>
      <c r="AM579" s="17">
        <v>0.34277989167913903</v>
      </c>
      <c r="AN579" s="17">
        <v>0.33662970491848998</v>
      </c>
      <c r="AO579" s="17">
        <v>0.49406873319890898</v>
      </c>
      <c r="AP579" s="17"/>
      <c r="AQ579" s="17">
        <v>0.439239156054887</v>
      </c>
      <c r="AR579" s="17">
        <v>0.31720551338339098</v>
      </c>
      <c r="AS579" s="17"/>
      <c r="AT579" s="17">
        <v>0.41279427339497099</v>
      </c>
      <c r="AU579" s="17">
        <v>0.308338447100451</v>
      </c>
      <c r="AV579" s="17"/>
      <c r="AW579" s="17">
        <v>0.45227608966237498</v>
      </c>
      <c r="AX579" s="17">
        <v>0.43300589116926702</v>
      </c>
      <c r="AY579" s="17">
        <v>0.191521481344259</v>
      </c>
      <c r="AZ579" s="17">
        <v>0.30114336785995499</v>
      </c>
      <c r="BA579" s="17">
        <v>0.40609741541286698</v>
      </c>
      <c r="BB579" s="17"/>
      <c r="BC579" s="17">
        <v>0.31497477591849099</v>
      </c>
      <c r="BD579" s="17"/>
      <c r="BE579" s="17">
        <v>0.46514206860728102</v>
      </c>
      <c r="BF579" s="17">
        <v>0.12995665033045201</v>
      </c>
      <c r="BG579" s="17">
        <v>0.228837643339248</v>
      </c>
      <c r="BH579" s="17">
        <v>0.32262404001442602</v>
      </c>
      <c r="BI579" s="17"/>
      <c r="BJ579" s="17">
        <v>0.338739758452545</v>
      </c>
      <c r="BK579" s="17"/>
      <c r="BL579" s="17">
        <v>0.31049232336180199</v>
      </c>
      <c r="BM579" s="17"/>
      <c r="BN579" s="17">
        <v>0.34608319790033798</v>
      </c>
      <c r="BO579" s="17"/>
      <c r="BP579" s="17">
        <v>0.34766618178553599</v>
      </c>
      <c r="BQ579" s="17">
        <v>0.29140330893859601</v>
      </c>
    </row>
    <row r="580" spans="2:69" x14ac:dyDescent="0.35"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</row>
    <row r="581" spans="2:69" x14ac:dyDescent="0.35">
      <c r="B581" s="6" t="s">
        <v>209</v>
      </c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</row>
    <row r="582" spans="2:69" x14ac:dyDescent="0.35">
      <c r="B582" s="24" t="s">
        <v>143</v>
      </c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</row>
    <row r="583" spans="2:69" x14ac:dyDescent="0.35">
      <c r="B583" t="s">
        <v>137</v>
      </c>
      <c r="C583" s="17">
        <v>9.0102760459564807E-2</v>
      </c>
      <c r="D583" s="17">
        <v>4.8211700251263603E-2</v>
      </c>
      <c r="E583" s="17">
        <v>0.124641941192549</v>
      </c>
      <c r="F583" s="17"/>
      <c r="G583" s="17">
        <v>8.3518790029563694E-2</v>
      </c>
      <c r="H583" s="17">
        <v>6.12851620626143E-2</v>
      </c>
      <c r="I583" s="17">
        <v>7.2521449170824398E-2</v>
      </c>
      <c r="J583" s="17">
        <v>0.12453499247597601</v>
      </c>
      <c r="K583" s="17">
        <v>0.16270795756582501</v>
      </c>
      <c r="L583" s="17"/>
      <c r="M583" s="17">
        <v>0.158454945829511</v>
      </c>
      <c r="N583" s="17">
        <v>9.8932324685364406E-2</v>
      </c>
      <c r="O583" s="17">
        <v>5.2590616397155697E-2</v>
      </c>
      <c r="P583" s="17">
        <v>0.100378103676369</v>
      </c>
      <c r="Q583" s="17">
        <v>5.7624858633237498E-2</v>
      </c>
      <c r="R583" s="17"/>
      <c r="S583" s="17">
        <v>8.7903883209004802E-2</v>
      </c>
      <c r="T583" s="17">
        <v>0.10188835133787</v>
      </c>
      <c r="U583" s="17">
        <v>2.6944484600145799E-2</v>
      </c>
      <c r="V583" s="17">
        <v>0.10816558695900801</v>
      </c>
      <c r="W583" s="17"/>
      <c r="X583" s="17">
        <v>7.8677809792567097E-2</v>
      </c>
      <c r="Y583" s="17">
        <v>0</v>
      </c>
      <c r="Z583" s="17">
        <v>0.31585198340220899</v>
      </c>
      <c r="AA583" s="17"/>
      <c r="AB583" s="17">
        <v>7.8152293405051601E-2</v>
      </c>
      <c r="AC583" s="17">
        <v>0.12085072180257</v>
      </c>
      <c r="AD583" s="17"/>
      <c r="AE583" s="17">
        <v>8.1687163498498597E-2</v>
      </c>
      <c r="AF583" s="17">
        <v>8.9150665153459402E-2</v>
      </c>
      <c r="AG583" s="17"/>
      <c r="AH583" s="17">
        <v>6.6369451526900394E-2</v>
      </c>
      <c r="AI583" s="17">
        <v>0.12691760112962699</v>
      </c>
      <c r="AJ583" s="17"/>
      <c r="AK583" s="17">
        <v>8.9076762862268996E-2</v>
      </c>
      <c r="AL583" s="17">
        <v>6.8965439756007996E-2</v>
      </c>
      <c r="AM583" s="17">
        <v>0.115126989276852</v>
      </c>
      <c r="AN583" s="17">
        <v>4.5226496610298199E-2</v>
      </c>
      <c r="AO583" s="17">
        <v>0.163187260808067</v>
      </c>
      <c r="AP583" s="17"/>
      <c r="AQ583" s="17">
        <v>9.0218548129377005E-2</v>
      </c>
      <c r="AR583" s="17">
        <v>9.0072952843142498E-2</v>
      </c>
      <c r="AS583" s="17"/>
      <c r="AT583" s="17">
        <v>8.4721505999706098E-2</v>
      </c>
      <c r="AU583" s="17">
        <v>9.05339484670315E-2</v>
      </c>
      <c r="AV583" s="17"/>
      <c r="AW583" s="17">
        <v>3.7042002738517897E-2</v>
      </c>
      <c r="AX583" s="17">
        <v>3.2853355781132701E-2</v>
      </c>
      <c r="AY583" s="17">
        <v>0.182840578102137</v>
      </c>
      <c r="AZ583" s="17">
        <v>0.120359170531851</v>
      </c>
      <c r="BA583" s="17">
        <v>0.12198597311015399</v>
      </c>
      <c r="BB583" s="17"/>
      <c r="BC583" s="17">
        <v>8.7260775014596101E-2</v>
      </c>
      <c r="BD583" s="17"/>
      <c r="BE583" s="17">
        <v>3.7877533536477999E-2</v>
      </c>
      <c r="BF583" s="17">
        <v>0.204785172642657</v>
      </c>
      <c r="BG583" s="17">
        <v>0.13698375057190801</v>
      </c>
      <c r="BH583" s="17">
        <v>8.60659765179113E-2</v>
      </c>
      <c r="BI583" s="17"/>
      <c r="BJ583" s="17">
        <v>7.1605009000608399E-2</v>
      </c>
      <c r="BK583" s="17"/>
      <c r="BL583" s="17">
        <v>6.6571316094760996E-2</v>
      </c>
      <c r="BM583" s="17"/>
      <c r="BN583" s="17">
        <v>0.12092206747732701</v>
      </c>
      <c r="BO583" s="17"/>
      <c r="BP583" s="17">
        <v>0.10332044714913501</v>
      </c>
      <c r="BQ583" s="17">
        <v>0</v>
      </c>
    </row>
    <row r="584" spans="2:69" x14ac:dyDescent="0.35">
      <c r="B584" t="s">
        <v>138</v>
      </c>
      <c r="C584" s="17">
        <v>0.21979735416908999</v>
      </c>
      <c r="D584" s="17">
        <v>0.26554780963376201</v>
      </c>
      <c r="E584" s="17">
        <v>0.18207610190062801</v>
      </c>
      <c r="F584" s="17"/>
      <c r="G584" s="17">
        <v>0.24151715212171901</v>
      </c>
      <c r="H584" s="17">
        <v>0.18601855185732899</v>
      </c>
      <c r="I584" s="17">
        <v>0.24466583082168</v>
      </c>
      <c r="J584" s="17">
        <v>0.34619332865547298</v>
      </c>
      <c r="K584" s="17">
        <v>6.7758842325259694E-2</v>
      </c>
      <c r="L584" s="17"/>
      <c r="M584" s="17">
        <v>0.24519232719825401</v>
      </c>
      <c r="N584" s="17">
        <v>0.24792140746081001</v>
      </c>
      <c r="O584" s="17">
        <v>0.149952319688201</v>
      </c>
      <c r="P584" s="17">
        <v>0.104373701585062</v>
      </c>
      <c r="Q584" s="17">
        <v>0.27857894525860899</v>
      </c>
      <c r="R584" s="17"/>
      <c r="S584" s="17">
        <v>0.181418057392395</v>
      </c>
      <c r="T584" s="17">
        <v>0.28094132554544698</v>
      </c>
      <c r="U584" s="17">
        <v>0.183904624355403</v>
      </c>
      <c r="V584" s="17">
        <v>0.25204853079970202</v>
      </c>
      <c r="W584" s="17"/>
      <c r="X584" s="17">
        <v>0.22677558846665999</v>
      </c>
      <c r="Y584" s="17">
        <v>0.19684658000528801</v>
      </c>
      <c r="Z584" s="17">
        <v>0.18000329721312</v>
      </c>
      <c r="AA584" s="17"/>
      <c r="AB584" s="17">
        <v>0.223905357252766</v>
      </c>
      <c r="AC584" s="17">
        <v>0.20922766518223901</v>
      </c>
      <c r="AD584" s="17"/>
      <c r="AE584" s="17">
        <v>0.218150392353989</v>
      </c>
      <c r="AF584" s="17">
        <v>0.220915221589395</v>
      </c>
      <c r="AG584" s="17"/>
      <c r="AH584" s="17">
        <v>0.23226323535041599</v>
      </c>
      <c r="AI584" s="17">
        <v>0.209270660342185</v>
      </c>
      <c r="AJ584" s="17"/>
      <c r="AK584" s="17">
        <v>0.27006302007655297</v>
      </c>
      <c r="AL584" s="17">
        <v>0.26470761231114898</v>
      </c>
      <c r="AM584" s="17">
        <v>0.22291869001714801</v>
      </c>
      <c r="AN584" s="17">
        <v>0.13607974699641501</v>
      </c>
      <c r="AO584" s="17">
        <v>0.14344371348312601</v>
      </c>
      <c r="AP584" s="17"/>
      <c r="AQ584" s="17">
        <v>0.15560482141788101</v>
      </c>
      <c r="AR584" s="17">
        <v>0.236322657740027</v>
      </c>
      <c r="AS584" s="17"/>
      <c r="AT584" s="17">
        <v>0.169289810715189</v>
      </c>
      <c r="AU584" s="17">
        <v>0.24384088002998699</v>
      </c>
      <c r="AV584" s="17"/>
      <c r="AW584" s="17">
        <v>0.19453579905372101</v>
      </c>
      <c r="AX584" s="17">
        <v>0.19233361252254</v>
      </c>
      <c r="AY584" s="17">
        <v>0.30674325661184298</v>
      </c>
      <c r="AZ584" s="17">
        <v>0.28648515296538901</v>
      </c>
      <c r="BA584" s="17">
        <v>0.120942217456251</v>
      </c>
      <c r="BB584" s="17"/>
      <c r="BC584" s="17">
        <v>0.178416936825291</v>
      </c>
      <c r="BD584" s="17"/>
      <c r="BE584" s="17">
        <v>0.23811717475963601</v>
      </c>
      <c r="BF584" s="17">
        <v>0.31183365617804198</v>
      </c>
      <c r="BG584" s="17">
        <v>0.31315224214339699</v>
      </c>
      <c r="BH584" s="17">
        <v>0.13175957634868901</v>
      </c>
      <c r="BI584" s="17"/>
      <c r="BJ584" s="17">
        <v>0.237246115706057</v>
      </c>
      <c r="BK584" s="17"/>
      <c r="BL584" s="17">
        <v>0.246092345436145</v>
      </c>
      <c r="BM584" s="17"/>
      <c r="BN584" s="17">
        <v>0.22986817644477101</v>
      </c>
      <c r="BO584" s="17"/>
      <c r="BP584" s="17">
        <v>0.22186680507873499</v>
      </c>
      <c r="BQ584" s="17">
        <v>0.219868704728825</v>
      </c>
    </row>
    <row r="585" spans="2:69" x14ac:dyDescent="0.35">
      <c r="B585" t="s">
        <v>139</v>
      </c>
      <c r="C585" s="17">
        <v>0.26742381492727402</v>
      </c>
      <c r="D585" s="17">
        <v>0.31440650970530198</v>
      </c>
      <c r="E585" s="17">
        <v>0.22868658129814201</v>
      </c>
      <c r="F585" s="17"/>
      <c r="G585" s="17">
        <v>0.194780224871861</v>
      </c>
      <c r="H585" s="17">
        <v>0.36295096545903099</v>
      </c>
      <c r="I585" s="17">
        <v>0.27660652400084501</v>
      </c>
      <c r="J585" s="17">
        <v>0.21494401316320999</v>
      </c>
      <c r="K585" s="17">
        <v>0.291944450031143</v>
      </c>
      <c r="L585" s="17"/>
      <c r="M585" s="17">
        <v>0.140390685620148</v>
      </c>
      <c r="N585" s="17">
        <v>0.31224035757179802</v>
      </c>
      <c r="O585" s="17">
        <v>0.24564211728997101</v>
      </c>
      <c r="P585" s="17">
        <v>0.23285447248073099</v>
      </c>
      <c r="Q585" s="17">
        <v>0.28176548679785202</v>
      </c>
      <c r="R585" s="17"/>
      <c r="S585" s="17">
        <v>0.25656082470269198</v>
      </c>
      <c r="T585" s="17">
        <v>0.30473182413051098</v>
      </c>
      <c r="U585" s="17">
        <v>0.296966732768911</v>
      </c>
      <c r="V585" s="17">
        <v>0.29043616244738102</v>
      </c>
      <c r="W585" s="17"/>
      <c r="X585" s="17">
        <v>0.26165414886899302</v>
      </c>
      <c r="Y585" s="17">
        <v>0.42086395162921603</v>
      </c>
      <c r="Z585" s="17">
        <v>0.13119312635156999</v>
      </c>
      <c r="AA585" s="17"/>
      <c r="AB585" s="17">
        <v>0.27225733486721398</v>
      </c>
      <c r="AC585" s="17">
        <v>0.25498740691192301</v>
      </c>
      <c r="AD585" s="17"/>
      <c r="AE585" s="17">
        <v>0.36125624038360898</v>
      </c>
      <c r="AF585" s="17">
        <v>0.245660517501301</v>
      </c>
      <c r="AG585" s="17"/>
      <c r="AH585" s="17">
        <v>0.27595594591309203</v>
      </c>
      <c r="AI585" s="17">
        <v>0.215532477067748</v>
      </c>
      <c r="AJ585" s="17"/>
      <c r="AK585" s="17">
        <v>0.25358496515955298</v>
      </c>
      <c r="AL585" s="17">
        <v>0.27063299245758199</v>
      </c>
      <c r="AM585" s="17">
        <v>0.23891042728984299</v>
      </c>
      <c r="AN585" s="17">
        <v>0.38119997993689297</v>
      </c>
      <c r="AO585" s="17">
        <v>0.13532796366014199</v>
      </c>
      <c r="AP585" s="17"/>
      <c r="AQ585" s="17">
        <v>0.23141281012370099</v>
      </c>
      <c r="AR585" s="17">
        <v>0.27669425123455998</v>
      </c>
      <c r="AS585" s="17"/>
      <c r="AT585" s="17">
        <v>0.22189590186104599</v>
      </c>
      <c r="AU585" s="17">
        <v>0.29021919964494403</v>
      </c>
      <c r="AV585" s="17"/>
      <c r="AW585" s="17">
        <v>0.217178574109331</v>
      </c>
      <c r="AX585" s="17">
        <v>0.27626450497194999</v>
      </c>
      <c r="AY585" s="17">
        <v>0.24376206885965701</v>
      </c>
      <c r="AZ585" s="17">
        <v>0.258565262221991</v>
      </c>
      <c r="BA585" s="17">
        <v>0.288426952450139</v>
      </c>
      <c r="BB585" s="17"/>
      <c r="BC585" s="17">
        <v>0.30944322667560198</v>
      </c>
      <c r="BD585" s="17"/>
      <c r="BE585" s="17">
        <v>0.21594815314026899</v>
      </c>
      <c r="BF585" s="17">
        <v>0.29232002874989399</v>
      </c>
      <c r="BG585" s="17">
        <v>0.35069232355688101</v>
      </c>
      <c r="BH585" s="17">
        <v>0.28872292045897802</v>
      </c>
      <c r="BI585" s="17"/>
      <c r="BJ585" s="17">
        <v>0.27696810482622503</v>
      </c>
      <c r="BK585" s="17"/>
      <c r="BL585" s="17">
        <v>0.290403665692473</v>
      </c>
      <c r="BM585" s="17"/>
      <c r="BN585" s="17">
        <v>0.297576904997225</v>
      </c>
      <c r="BO585" s="17"/>
      <c r="BP585" s="17">
        <v>0.256922584519369</v>
      </c>
      <c r="BQ585" s="17">
        <v>0.36237720012650099</v>
      </c>
    </row>
    <row r="586" spans="2:69" x14ac:dyDescent="0.35">
      <c r="B586" t="s">
        <v>140</v>
      </c>
      <c r="C586" s="17">
        <v>8.0167606456979401E-2</v>
      </c>
      <c r="D586" s="17">
        <v>9.4522633827402697E-2</v>
      </c>
      <c r="E586" s="17">
        <v>6.8331885844786805E-2</v>
      </c>
      <c r="F586" s="17"/>
      <c r="G586" s="17">
        <v>7.6667148166771795E-2</v>
      </c>
      <c r="H586" s="17">
        <v>0.10571107001039</v>
      </c>
      <c r="I586" s="17">
        <v>4.5520719130903602E-2</v>
      </c>
      <c r="J586" s="17">
        <v>0</v>
      </c>
      <c r="K586" s="17">
        <v>0.17121242414733601</v>
      </c>
      <c r="L586" s="17"/>
      <c r="M586" s="17">
        <v>0.12867466300268501</v>
      </c>
      <c r="N586" s="17">
        <v>7.66287379057526E-2</v>
      </c>
      <c r="O586" s="17">
        <v>8.2250776467244102E-2</v>
      </c>
      <c r="P586" s="17">
        <v>7.3824065823061794E-2</v>
      </c>
      <c r="Q586" s="17">
        <v>6.1370809296862401E-2</v>
      </c>
      <c r="R586" s="17"/>
      <c r="S586" s="17">
        <v>2.8058387600381401E-2</v>
      </c>
      <c r="T586" s="17">
        <v>4.93256088897581E-2</v>
      </c>
      <c r="U586" s="17">
        <v>0.11084347112305599</v>
      </c>
      <c r="V586" s="17">
        <v>7.0436602182189903E-2</v>
      </c>
      <c r="W586" s="17"/>
      <c r="X586" s="17">
        <v>9.1402501225838706E-2</v>
      </c>
      <c r="Y586" s="17">
        <v>5.6016543011717802E-2</v>
      </c>
      <c r="Z586" s="17">
        <v>0</v>
      </c>
      <c r="AA586" s="17"/>
      <c r="AB586" s="17">
        <v>8.8308787960967902E-2</v>
      </c>
      <c r="AC586" s="17">
        <v>5.9220748645552601E-2</v>
      </c>
      <c r="AD586" s="17"/>
      <c r="AE586" s="17">
        <v>9.5023428431547804E-2</v>
      </c>
      <c r="AF586" s="17">
        <v>7.6845977878208099E-2</v>
      </c>
      <c r="AG586" s="17"/>
      <c r="AH586" s="17">
        <v>8.8294202085428194E-2</v>
      </c>
      <c r="AI586" s="17">
        <v>2.1678904827816502E-2</v>
      </c>
      <c r="AJ586" s="17"/>
      <c r="AK586" s="17">
        <v>2.9479712761842601E-2</v>
      </c>
      <c r="AL586" s="17">
        <v>5.89317404838463E-2</v>
      </c>
      <c r="AM586" s="17">
        <v>9.4153022878581197E-2</v>
      </c>
      <c r="AN586" s="17">
        <v>9.7424780851974202E-2</v>
      </c>
      <c r="AO586" s="17">
        <v>0.12790293139875999</v>
      </c>
      <c r="AP586" s="17"/>
      <c r="AQ586" s="17">
        <v>6.7403732415082004E-2</v>
      </c>
      <c r="AR586" s="17">
        <v>8.3453454268921007E-2</v>
      </c>
      <c r="AS586" s="17"/>
      <c r="AT586" s="17">
        <v>7.5232310591445598E-2</v>
      </c>
      <c r="AU586" s="17">
        <v>8.4154187239715794E-2</v>
      </c>
      <c r="AV586" s="17"/>
      <c r="AW586" s="17">
        <v>4.0956607946988202E-2</v>
      </c>
      <c r="AX586" s="17">
        <v>8.4041549947587404E-2</v>
      </c>
      <c r="AY586" s="17">
        <v>7.5108053196656505E-2</v>
      </c>
      <c r="AZ586" s="17">
        <v>0</v>
      </c>
      <c r="BA586" s="17">
        <v>6.2547441570589807E-2</v>
      </c>
      <c r="BB586" s="17"/>
      <c r="BC586" s="17">
        <v>0.109201171631432</v>
      </c>
      <c r="BD586" s="17"/>
      <c r="BE586" s="17">
        <v>6.4242974933759606E-2</v>
      </c>
      <c r="BF586" s="17">
        <v>3.4150044152121903E-2</v>
      </c>
      <c r="BG586" s="17">
        <v>0</v>
      </c>
      <c r="BH586" s="17">
        <v>0.15726719573758999</v>
      </c>
      <c r="BI586" s="17"/>
      <c r="BJ586" s="17">
        <v>8.3636136916032305E-2</v>
      </c>
      <c r="BK586" s="17"/>
      <c r="BL586" s="17">
        <v>8.4481160184851203E-2</v>
      </c>
      <c r="BM586" s="17"/>
      <c r="BN586" s="17">
        <v>1.49620554068353E-2</v>
      </c>
      <c r="BO586" s="17"/>
      <c r="BP586" s="17">
        <v>7.45879883258148E-2</v>
      </c>
      <c r="BQ586" s="17">
        <v>0.12635078620607801</v>
      </c>
    </row>
    <row r="587" spans="2:69" x14ac:dyDescent="0.35">
      <c r="B587" t="s">
        <v>141</v>
      </c>
      <c r="C587" s="17">
        <v>0.342508463987092</v>
      </c>
      <c r="D587" s="17">
        <v>0.27731134658226902</v>
      </c>
      <c r="E587" s="17">
        <v>0.39626348976389397</v>
      </c>
      <c r="F587" s="17"/>
      <c r="G587" s="17">
        <v>0.40351668481008401</v>
      </c>
      <c r="H587" s="17">
        <v>0.28403425061063597</v>
      </c>
      <c r="I587" s="17">
        <v>0.36068547687574698</v>
      </c>
      <c r="J587" s="17">
        <v>0.31432766570534199</v>
      </c>
      <c r="K587" s="17">
        <v>0.30637632593043501</v>
      </c>
      <c r="L587" s="17"/>
      <c r="M587" s="17">
        <v>0.32728737834940103</v>
      </c>
      <c r="N587" s="17">
        <v>0.26427717237627402</v>
      </c>
      <c r="O587" s="17">
        <v>0.46956417015742802</v>
      </c>
      <c r="P587" s="17">
        <v>0.48856965643477601</v>
      </c>
      <c r="Q587" s="17">
        <v>0.32065990001343903</v>
      </c>
      <c r="R587" s="17"/>
      <c r="S587" s="17">
        <v>0.44605884709552701</v>
      </c>
      <c r="T587" s="17">
        <v>0.26311289009641398</v>
      </c>
      <c r="U587" s="17">
        <v>0.38134068715248398</v>
      </c>
      <c r="V587" s="17">
        <v>0.278913117611719</v>
      </c>
      <c r="W587" s="17"/>
      <c r="X587" s="17">
        <v>0.34148995164594098</v>
      </c>
      <c r="Y587" s="17">
        <v>0.326272925353779</v>
      </c>
      <c r="Z587" s="17">
        <v>0.37295159303310099</v>
      </c>
      <c r="AA587" s="17"/>
      <c r="AB587" s="17">
        <v>0.33737622651400001</v>
      </c>
      <c r="AC587" s="17">
        <v>0.35571345745771499</v>
      </c>
      <c r="AD587" s="17"/>
      <c r="AE587" s="17">
        <v>0.243882775332355</v>
      </c>
      <c r="AF587" s="17">
        <v>0.367427617877637</v>
      </c>
      <c r="AG587" s="17"/>
      <c r="AH587" s="17">
        <v>0.33711716512416401</v>
      </c>
      <c r="AI587" s="17">
        <v>0.42660035663262402</v>
      </c>
      <c r="AJ587" s="17"/>
      <c r="AK587" s="17">
        <v>0.35779553913978301</v>
      </c>
      <c r="AL587" s="17">
        <v>0.33676221499141401</v>
      </c>
      <c r="AM587" s="17">
        <v>0.32889087053757698</v>
      </c>
      <c r="AN587" s="17">
        <v>0.340068995604419</v>
      </c>
      <c r="AO587" s="17">
        <v>0.43013813064990603</v>
      </c>
      <c r="AP587" s="17"/>
      <c r="AQ587" s="17">
        <v>0.45536008791395899</v>
      </c>
      <c r="AR587" s="17">
        <v>0.31345668391335002</v>
      </c>
      <c r="AS587" s="17"/>
      <c r="AT587" s="17">
        <v>0.44886047083261399</v>
      </c>
      <c r="AU587" s="17">
        <v>0.29125178461832302</v>
      </c>
      <c r="AV587" s="17"/>
      <c r="AW587" s="17">
        <v>0.51028701615144201</v>
      </c>
      <c r="AX587" s="17">
        <v>0.41450697677678999</v>
      </c>
      <c r="AY587" s="17">
        <v>0.191546043229707</v>
      </c>
      <c r="AZ587" s="17">
        <v>0.33459041428077002</v>
      </c>
      <c r="BA587" s="17">
        <v>0.40609741541286698</v>
      </c>
      <c r="BB587" s="17"/>
      <c r="BC587" s="17">
        <v>0.31567788985307899</v>
      </c>
      <c r="BD587" s="17"/>
      <c r="BE587" s="17">
        <v>0.44381416362985798</v>
      </c>
      <c r="BF587" s="17">
        <v>0.156911098277285</v>
      </c>
      <c r="BG587" s="17">
        <v>0.19917168372781399</v>
      </c>
      <c r="BH587" s="17">
        <v>0.33618433093683198</v>
      </c>
      <c r="BI587" s="17"/>
      <c r="BJ587" s="17">
        <v>0.33054463355107699</v>
      </c>
      <c r="BK587" s="17"/>
      <c r="BL587" s="17">
        <v>0.31245151259177001</v>
      </c>
      <c r="BM587" s="17"/>
      <c r="BN587" s="17">
        <v>0.336670795673842</v>
      </c>
      <c r="BO587" s="17"/>
      <c r="BP587" s="17">
        <v>0.34330217492694698</v>
      </c>
      <c r="BQ587" s="17">
        <v>0.29140330893859601</v>
      </c>
    </row>
    <row r="588" spans="2:69" x14ac:dyDescent="0.35"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</row>
    <row r="589" spans="2:69" x14ac:dyDescent="0.35">
      <c r="B589" s="6" t="s">
        <v>210</v>
      </c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</row>
    <row r="590" spans="2:69" x14ac:dyDescent="0.35">
      <c r="B590" s="24" t="s">
        <v>143</v>
      </c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</row>
    <row r="591" spans="2:69" x14ac:dyDescent="0.35">
      <c r="B591" t="s">
        <v>137</v>
      </c>
      <c r="C591" s="17">
        <v>0.13460094060132499</v>
      </c>
      <c r="D591" s="17">
        <v>9.1752762083661496E-2</v>
      </c>
      <c r="E591" s="17">
        <v>0.169929265416736</v>
      </c>
      <c r="F591" s="17"/>
      <c r="G591" s="17">
        <v>0.116348889839352</v>
      </c>
      <c r="H591" s="17">
        <v>0.149430532028414</v>
      </c>
      <c r="I591" s="17">
        <v>3.9228128203087902E-2</v>
      </c>
      <c r="J591" s="17">
        <v>0.113804910922347</v>
      </c>
      <c r="K591" s="17">
        <v>0.32541591513165102</v>
      </c>
      <c r="L591" s="17"/>
      <c r="M591" s="17">
        <v>0.21084242739971101</v>
      </c>
      <c r="N591" s="17">
        <v>0.14329187086502099</v>
      </c>
      <c r="O591" s="17">
        <v>0.117611016684725</v>
      </c>
      <c r="P591" s="17">
        <v>0.122312915968976</v>
      </c>
      <c r="Q591" s="17">
        <v>9.2544868858046206E-2</v>
      </c>
      <c r="R591" s="17"/>
      <c r="S591" s="17">
        <v>0.19211872795232901</v>
      </c>
      <c r="T591" s="17">
        <v>0.19358375092055699</v>
      </c>
      <c r="U591" s="17">
        <v>5.6995672051860402E-2</v>
      </c>
      <c r="V591" s="17">
        <v>0.14271365779547099</v>
      </c>
      <c r="W591" s="17"/>
      <c r="X591" s="17">
        <v>0.115268811892749</v>
      </c>
      <c r="Y591" s="17">
        <v>0.136733955747594</v>
      </c>
      <c r="Z591" s="17">
        <v>0.32213598101558499</v>
      </c>
      <c r="AA591" s="17"/>
      <c r="AB591" s="17">
        <v>0.133672957628169</v>
      </c>
      <c r="AC591" s="17">
        <v>0.136988594946166</v>
      </c>
      <c r="AD591" s="17"/>
      <c r="AE591" s="17">
        <v>0.125247413051365</v>
      </c>
      <c r="AF591" s="17">
        <v>0.13729897858513301</v>
      </c>
      <c r="AG591" s="17"/>
      <c r="AH591" s="17">
        <v>0.122269842386786</v>
      </c>
      <c r="AI591" s="17">
        <v>0.123101416148946</v>
      </c>
      <c r="AJ591" s="17"/>
      <c r="AK591" s="17">
        <v>3.3409854334182101E-2</v>
      </c>
      <c r="AL591" s="17">
        <v>0.122611449658262</v>
      </c>
      <c r="AM591" s="17">
        <v>0.13620296984559799</v>
      </c>
      <c r="AN591" s="17">
        <v>0.226132337865489</v>
      </c>
      <c r="AO591" s="17">
        <v>9.1195464928023606E-2</v>
      </c>
      <c r="AP591" s="17"/>
      <c r="AQ591" s="17">
        <v>6.92812383277015E-2</v>
      </c>
      <c r="AR591" s="17">
        <v>0.15141641528306701</v>
      </c>
      <c r="AS591" s="17"/>
      <c r="AT591" s="17">
        <v>7.1100157406480499E-2</v>
      </c>
      <c r="AU591" s="17">
        <v>0.16818878783850499</v>
      </c>
      <c r="AV591" s="17"/>
      <c r="AW591" s="17">
        <v>5.8010926489067798E-2</v>
      </c>
      <c r="AX591" s="17">
        <v>0.16621775545657899</v>
      </c>
      <c r="AY591" s="17">
        <v>0.16384231370552599</v>
      </c>
      <c r="AZ591" s="17">
        <v>6.29595762078375E-2</v>
      </c>
      <c r="BA591" s="17">
        <v>0.170208472616134</v>
      </c>
      <c r="BB591" s="17"/>
      <c r="BC591" s="17">
        <v>0.21089615326151401</v>
      </c>
      <c r="BD591" s="17"/>
      <c r="BE591" s="17">
        <v>0.123624353789495</v>
      </c>
      <c r="BF591" s="17">
        <v>0.168915518540462</v>
      </c>
      <c r="BG591" s="17">
        <v>0.124081267149512</v>
      </c>
      <c r="BH591" s="17">
        <v>0.22703349708729301</v>
      </c>
      <c r="BI591" s="17"/>
      <c r="BJ591" s="17">
        <v>0.134075103281946</v>
      </c>
      <c r="BK591" s="17"/>
      <c r="BL591" s="17">
        <v>0.113343155675163</v>
      </c>
      <c r="BM591" s="17"/>
      <c r="BN591" s="17">
        <v>0.15664325486826799</v>
      </c>
      <c r="BO591" s="17"/>
      <c r="BP591" s="17">
        <v>0.15079990601927801</v>
      </c>
      <c r="BQ591" s="17">
        <v>2.5841731108899198E-2</v>
      </c>
    </row>
    <row r="592" spans="2:69" x14ac:dyDescent="0.35">
      <c r="B592" t="s">
        <v>138</v>
      </c>
      <c r="C592" s="17">
        <v>0.20937901931213701</v>
      </c>
      <c r="D592" s="17">
        <v>0.23638297524711199</v>
      </c>
      <c r="E592" s="17">
        <v>0.18711425661799899</v>
      </c>
      <c r="F592" s="17"/>
      <c r="G592" s="17">
        <v>0.20137523978886901</v>
      </c>
      <c r="H592" s="17">
        <v>0.18186811614605999</v>
      </c>
      <c r="I592" s="17">
        <v>0.32307856645213301</v>
      </c>
      <c r="J592" s="17">
        <v>0.24742704352167699</v>
      </c>
      <c r="K592" s="17">
        <v>6.7758842325259694E-2</v>
      </c>
      <c r="L592" s="17"/>
      <c r="M592" s="17">
        <v>0.15965291933908601</v>
      </c>
      <c r="N592" s="17">
        <v>0.23100209040103101</v>
      </c>
      <c r="O592" s="17">
        <v>0.13484967154739999</v>
      </c>
      <c r="P592" s="17">
        <v>0.22911887513898699</v>
      </c>
      <c r="Q592" s="17">
        <v>0.24704516293732501</v>
      </c>
      <c r="R592" s="17"/>
      <c r="S592" s="17">
        <v>0.142382248069718</v>
      </c>
      <c r="T592" s="17">
        <v>0.21555970477625999</v>
      </c>
      <c r="U592" s="17">
        <v>0.191392590022154</v>
      </c>
      <c r="V592" s="17">
        <v>0.297752438798219</v>
      </c>
      <c r="W592" s="17"/>
      <c r="X592" s="17">
        <v>0.217786085097498</v>
      </c>
      <c r="Y592" s="17">
        <v>0.25405826618369598</v>
      </c>
      <c r="Z592" s="17">
        <v>7.0459130832249195E-2</v>
      </c>
      <c r="AA592" s="17"/>
      <c r="AB592" s="17">
        <v>0.17915156204376401</v>
      </c>
      <c r="AC592" s="17">
        <v>0.28715277353827401</v>
      </c>
      <c r="AD592" s="17"/>
      <c r="AE592" s="17">
        <v>0.20395488101554601</v>
      </c>
      <c r="AF592" s="17">
        <v>0.21137409356982301</v>
      </c>
      <c r="AG592" s="17"/>
      <c r="AH592" s="17">
        <v>0.23266201517251101</v>
      </c>
      <c r="AI592" s="17">
        <v>0.12031177588643201</v>
      </c>
      <c r="AJ592" s="17"/>
      <c r="AK592" s="17">
        <v>0.28653391874290701</v>
      </c>
      <c r="AL592" s="17">
        <v>0.205095205726539</v>
      </c>
      <c r="AM592" s="17">
        <v>0.175879642887178</v>
      </c>
      <c r="AN592" s="17">
        <v>0.19512468176964901</v>
      </c>
      <c r="AO592" s="17">
        <v>0.34155511411157802</v>
      </c>
      <c r="AP592" s="17"/>
      <c r="AQ592" s="17">
        <v>0.145547825091699</v>
      </c>
      <c r="AR592" s="17">
        <v>0.225811302267482</v>
      </c>
      <c r="AS592" s="17"/>
      <c r="AT592" s="17">
        <v>0.19343073334050601</v>
      </c>
      <c r="AU592" s="17">
        <v>0.221280774434607</v>
      </c>
      <c r="AV592" s="17"/>
      <c r="AW592" s="17">
        <v>0.137761622350691</v>
      </c>
      <c r="AX592" s="17">
        <v>0.14555645301103301</v>
      </c>
      <c r="AY592" s="17">
        <v>0.29277649932699701</v>
      </c>
      <c r="AZ592" s="17">
        <v>0.22498185226912101</v>
      </c>
      <c r="BA592" s="17">
        <v>0.168600988113213</v>
      </c>
      <c r="BB592" s="17"/>
      <c r="BC592" s="17">
        <v>0.144454774506273</v>
      </c>
      <c r="BD592" s="17"/>
      <c r="BE592" s="17">
        <v>0.14156801896680299</v>
      </c>
      <c r="BF592" s="17">
        <v>0.45963180252087499</v>
      </c>
      <c r="BG592" s="17">
        <v>0.32728187835079098</v>
      </c>
      <c r="BH592" s="17">
        <v>0.11937952949330601</v>
      </c>
      <c r="BI592" s="17"/>
      <c r="BJ592" s="17">
        <v>0.212767871592594</v>
      </c>
      <c r="BK592" s="17"/>
      <c r="BL592" s="17">
        <v>0.250459125372542</v>
      </c>
      <c r="BM592" s="17"/>
      <c r="BN592" s="17">
        <v>0.19749281665502399</v>
      </c>
      <c r="BO592" s="17"/>
      <c r="BP592" s="17">
        <v>0.215046122379911</v>
      </c>
      <c r="BQ592" s="17">
        <v>0.18251712275627099</v>
      </c>
    </row>
    <row r="593" spans="2:69" x14ac:dyDescent="0.35">
      <c r="B593" t="s">
        <v>139</v>
      </c>
      <c r="C593" s="17">
        <v>0.18499404964556501</v>
      </c>
      <c r="D593" s="17">
        <v>0.23370479332490299</v>
      </c>
      <c r="E593" s="17">
        <v>0.144832039631663</v>
      </c>
      <c r="F593" s="17"/>
      <c r="G593" s="17">
        <v>0.12999301251508499</v>
      </c>
      <c r="H593" s="17">
        <v>0.21162205815892801</v>
      </c>
      <c r="I593" s="17">
        <v>0.25699245989930097</v>
      </c>
      <c r="J593" s="17">
        <v>0.19937815868088499</v>
      </c>
      <c r="K593" s="17">
        <v>0.14203612946240701</v>
      </c>
      <c r="L593" s="17"/>
      <c r="M593" s="17">
        <v>0.20435891305027301</v>
      </c>
      <c r="N593" s="17">
        <v>0.194114239702288</v>
      </c>
      <c r="O593" s="17">
        <v>0.20963928557227199</v>
      </c>
      <c r="P593" s="17">
        <v>0.107983874890343</v>
      </c>
      <c r="Q593" s="17">
        <v>0.17758626990363</v>
      </c>
      <c r="R593" s="17"/>
      <c r="S593" s="17">
        <v>0.15156263715249699</v>
      </c>
      <c r="T593" s="17">
        <v>0.229134595223141</v>
      </c>
      <c r="U593" s="17">
        <v>0.11597505898211601</v>
      </c>
      <c r="V593" s="17">
        <v>0.22070747873409</v>
      </c>
      <c r="W593" s="17"/>
      <c r="X593" s="17">
        <v>0.19748676409414301</v>
      </c>
      <c r="Y593" s="17">
        <v>0.111983438775897</v>
      </c>
      <c r="Z593" s="17">
        <v>0.15390702458341901</v>
      </c>
      <c r="AA593" s="17"/>
      <c r="AB593" s="17">
        <v>0.18490047062620599</v>
      </c>
      <c r="AC593" s="17">
        <v>0.18523482383929599</v>
      </c>
      <c r="AD593" s="17"/>
      <c r="AE593" s="17">
        <v>0.20882538960918801</v>
      </c>
      <c r="AF593" s="17">
        <v>0.17985042405255999</v>
      </c>
      <c r="AG593" s="17"/>
      <c r="AH593" s="17">
        <v>0.19662938958814599</v>
      </c>
      <c r="AI593" s="17">
        <v>0.18413683207982201</v>
      </c>
      <c r="AJ593" s="17"/>
      <c r="AK593" s="17">
        <v>0.22402775278943499</v>
      </c>
      <c r="AL593" s="17">
        <v>0.23832882509416101</v>
      </c>
      <c r="AM593" s="17">
        <v>0.171836380759677</v>
      </c>
      <c r="AN593" s="17">
        <v>0.12131729057561</v>
      </c>
      <c r="AO593" s="17">
        <v>0.12790293139875999</v>
      </c>
      <c r="AP593" s="17"/>
      <c r="AQ593" s="17">
        <v>0.233344306747019</v>
      </c>
      <c r="AR593" s="17">
        <v>0.17254707735626401</v>
      </c>
      <c r="AS593" s="17"/>
      <c r="AT593" s="17">
        <v>0.18508196497440901</v>
      </c>
      <c r="AU593" s="17">
        <v>0.179045747011574</v>
      </c>
      <c r="AV593" s="17"/>
      <c r="AW593" s="17">
        <v>0.27395275081236098</v>
      </c>
      <c r="AX593" s="17">
        <v>0.17097857913332401</v>
      </c>
      <c r="AY593" s="17">
        <v>0.12429826193174</v>
      </c>
      <c r="AZ593" s="17">
        <v>0.36971904013190099</v>
      </c>
      <c r="BA593" s="17">
        <v>0.16532050711674301</v>
      </c>
      <c r="BB593" s="17"/>
      <c r="BC593" s="17">
        <v>0.154999920832954</v>
      </c>
      <c r="BD593" s="17"/>
      <c r="BE593" s="17">
        <v>0.188460311289462</v>
      </c>
      <c r="BF593" s="17">
        <v>8.7702408709390195E-2</v>
      </c>
      <c r="BG593" s="17">
        <v>0.282694485780909</v>
      </c>
      <c r="BH593" s="17">
        <v>0.160625273890771</v>
      </c>
      <c r="BI593" s="17"/>
      <c r="BJ593" s="17">
        <v>0.19069037943222999</v>
      </c>
      <c r="BK593" s="17"/>
      <c r="BL593" s="17">
        <v>0.18816963205401599</v>
      </c>
      <c r="BM593" s="17"/>
      <c r="BN593" s="17">
        <v>0.24050660570881999</v>
      </c>
      <c r="BO593" s="17"/>
      <c r="BP593" s="17">
        <v>0.17529179800521499</v>
      </c>
      <c r="BQ593" s="17">
        <v>0.268443523902615</v>
      </c>
    </row>
    <row r="594" spans="2:69" x14ac:dyDescent="0.35">
      <c r="B594" t="s">
        <v>140</v>
      </c>
      <c r="C594" s="17">
        <v>0.113922276767514</v>
      </c>
      <c r="D594" s="17">
        <v>0.15314451617068001</v>
      </c>
      <c r="E594" s="17">
        <v>8.1583538889738599E-2</v>
      </c>
      <c r="F594" s="17"/>
      <c r="G594" s="17">
        <v>0.136422972871174</v>
      </c>
      <c r="H594" s="17">
        <v>0.18209624422828699</v>
      </c>
      <c r="I594" s="17">
        <v>8.7024850937189299E-2</v>
      </c>
      <c r="J594" s="17">
        <v>2.3305751520549998E-2</v>
      </c>
      <c r="K594" s="17">
        <v>4.3538462067117999E-2</v>
      </c>
      <c r="L594" s="17"/>
      <c r="M594" s="17">
        <v>6.4706435572560894E-2</v>
      </c>
      <c r="N594" s="17">
        <v>0.120682875662333</v>
      </c>
      <c r="O594" s="17">
        <v>7.0273516312529802E-2</v>
      </c>
      <c r="P594" s="17">
        <v>0.131190107554886</v>
      </c>
      <c r="Q594" s="17">
        <v>0.15817263769742901</v>
      </c>
      <c r="R594" s="17"/>
      <c r="S594" s="17">
        <v>8.5995088120564694E-2</v>
      </c>
      <c r="T594" s="17">
        <v>0.10039006274584</v>
      </c>
      <c r="U594" s="17">
        <v>0.20217744132003701</v>
      </c>
      <c r="V594" s="17">
        <v>9.3507861161034198E-2</v>
      </c>
      <c r="W594" s="17"/>
      <c r="X594" s="17">
        <v>0.114009664174198</v>
      </c>
      <c r="Y594" s="17">
        <v>0.13194800211994501</v>
      </c>
      <c r="Z594" s="17">
        <v>9.03891830799642E-2</v>
      </c>
      <c r="AA594" s="17"/>
      <c r="AB594" s="17">
        <v>0.13575418210042001</v>
      </c>
      <c r="AC594" s="17">
        <v>5.7749862906345602E-2</v>
      </c>
      <c r="AD594" s="17"/>
      <c r="AE594" s="17">
        <v>0.178955175028463</v>
      </c>
      <c r="AF594" s="17">
        <v>9.5326595636839401E-2</v>
      </c>
      <c r="AG594" s="17"/>
      <c r="AH594" s="17">
        <v>9.7907520767798795E-2</v>
      </c>
      <c r="AI594" s="17">
        <v>0.117106945548754</v>
      </c>
      <c r="AJ594" s="17"/>
      <c r="AK594" s="17">
        <v>0.100029693889905</v>
      </c>
      <c r="AL594" s="17">
        <v>8.5963572884036998E-2</v>
      </c>
      <c r="AM594" s="17">
        <v>0.138993108885618</v>
      </c>
      <c r="AN594" s="17">
        <v>0.123702379502513</v>
      </c>
      <c r="AO594" s="17">
        <v>9.1975299853458897E-2</v>
      </c>
      <c r="AP594" s="17"/>
      <c r="AQ594" s="17">
        <v>0.114483846742504</v>
      </c>
      <c r="AR594" s="17">
        <v>0.113777709885428</v>
      </c>
      <c r="AS594" s="17"/>
      <c r="AT594" s="17">
        <v>0.101450295021232</v>
      </c>
      <c r="AU594" s="17">
        <v>0.118277525147338</v>
      </c>
      <c r="AV594" s="17"/>
      <c r="AW594" s="17">
        <v>7.7998610685506106E-2</v>
      </c>
      <c r="AX594" s="17">
        <v>7.9157569943690498E-2</v>
      </c>
      <c r="AY594" s="17">
        <v>9.4720144353589303E-2</v>
      </c>
      <c r="AZ594" s="17">
        <v>3.02502000829457E-2</v>
      </c>
      <c r="BA594" s="17">
        <v>0.19689961060518599</v>
      </c>
      <c r="BB594" s="17"/>
      <c r="BC594" s="17">
        <v>0.13967339873750301</v>
      </c>
      <c r="BD594" s="17"/>
      <c r="BE594" s="17">
        <v>0.105282303246617</v>
      </c>
      <c r="BF594" s="17">
        <v>0.12683917195198799</v>
      </c>
      <c r="BG594" s="17">
        <v>2.7245871230318901E-2</v>
      </c>
      <c r="BH594" s="17">
        <v>0.147858041954365</v>
      </c>
      <c r="BI594" s="17"/>
      <c r="BJ594" s="17">
        <v>0.115090128357201</v>
      </c>
      <c r="BK594" s="17"/>
      <c r="BL594" s="17">
        <v>0.119977233055777</v>
      </c>
      <c r="BM594" s="17"/>
      <c r="BN594" s="17">
        <v>0.120221670959358</v>
      </c>
      <c r="BO594" s="17"/>
      <c r="BP594" s="17">
        <v>0.11058551137309</v>
      </c>
      <c r="BQ594" s="17">
        <v>0.146089152487414</v>
      </c>
    </row>
    <row r="595" spans="2:69" x14ac:dyDescent="0.35">
      <c r="B595" t="s">
        <v>141</v>
      </c>
      <c r="C595" s="17">
        <v>0.357103713673459</v>
      </c>
      <c r="D595" s="17">
        <v>0.285014953173644</v>
      </c>
      <c r="E595" s="17">
        <v>0.41654089944386302</v>
      </c>
      <c r="F595" s="17"/>
      <c r="G595" s="17">
        <v>0.41585988498552001</v>
      </c>
      <c r="H595" s="17">
        <v>0.27498304943831098</v>
      </c>
      <c r="I595" s="17">
        <v>0.29367599450828902</v>
      </c>
      <c r="J595" s="17">
        <v>0.41608413535453997</v>
      </c>
      <c r="K595" s="17">
        <v>0.42125065101356501</v>
      </c>
      <c r="L595" s="17"/>
      <c r="M595" s="17">
        <v>0.36043930463836898</v>
      </c>
      <c r="N595" s="17">
        <v>0.31090892336932702</v>
      </c>
      <c r="O595" s="17">
        <v>0.46762650988307303</v>
      </c>
      <c r="P595" s="17">
        <v>0.40939422644680801</v>
      </c>
      <c r="Q595" s="17">
        <v>0.32465106060356902</v>
      </c>
      <c r="R595" s="17"/>
      <c r="S595" s="17">
        <v>0.427941298704891</v>
      </c>
      <c r="T595" s="17">
        <v>0.26133188633420301</v>
      </c>
      <c r="U595" s="17">
        <v>0.43345923762383298</v>
      </c>
      <c r="V595" s="17">
        <v>0.245318563511186</v>
      </c>
      <c r="W595" s="17"/>
      <c r="X595" s="17">
        <v>0.35544867474141201</v>
      </c>
      <c r="Y595" s="17">
        <v>0.365276337172869</v>
      </c>
      <c r="Z595" s="17">
        <v>0.36310868048878298</v>
      </c>
      <c r="AA595" s="17"/>
      <c r="AB595" s="17">
        <v>0.36652082760144</v>
      </c>
      <c r="AC595" s="17">
        <v>0.33287394476991899</v>
      </c>
      <c r="AD595" s="17"/>
      <c r="AE595" s="17">
        <v>0.28301714129543798</v>
      </c>
      <c r="AF595" s="17">
        <v>0.37614990815564397</v>
      </c>
      <c r="AG595" s="17"/>
      <c r="AH595" s="17">
        <v>0.350531232084759</v>
      </c>
      <c r="AI595" s="17">
        <v>0.45534303033604601</v>
      </c>
      <c r="AJ595" s="17"/>
      <c r="AK595" s="17">
        <v>0.35599878024357101</v>
      </c>
      <c r="AL595" s="17">
        <v>0.34800094663700099</v>
      </c>
      <c r="AM595" s="17">
        <v>0.37708789762192801</v>
      </c>
      <c r="AN595" s="17">
        <v>0.33372331028674002</v>
      </c>
      <c r="AO595" s="17">
        <v>0.34737118970817998</v>
      </c>
      <c r="AP595" s="17"/>
      <c r="AQ595" s="17">
        <v>0.43734278309107599</v>
      </c>
      <c r="AR595" s="17">
        <v>0.33644749520776002</v>
      </c>
      <c r="AS595" s="17"/>
      <c r="AT595" s="17">
        <v>0.44893684925737298</v>
      </c>
      <c r="AU595" s="17">
        <v>0.31320716556797601</v>
      </c>
      <c r="AV595" s="17"/>
      <c r="AW595" s="17">
        <v>0.45227608966237498</v>
      </c>
      <c r="AX595" s="17">
        <v>0.43808964245537302</v>
      </c>
      <c r="AY595" s="17">
        <v>0.32436278068214702</v>
      </c>
      <c r="AZ595" s="17">
        <v>0.31208933130819499</v>
      </c>
      <c r="BA595" s="17">
        <v>0.298970421548725</v>
      </c>
      <c r="BB595" s="17"/>
      <c r="BC595" s="17">
        <v>0.34997575266175501</v>
      </c>
      <c r="BD595" s="17"/>
      <c r="BE595" s="17">
        <v>0.441065012707622</v>
      </c>
      <c r="BF595" s="17">
        <v>0.156911098277285</v>
      </c>
      <c r="BG595" s="17">
        <v>0.23869649748846899</v>
      </c>
      <c r="BH595" s="17">
        <v>0.34510365757426598</v>
      </c>
      <c r="BI595" s="17"/>
      <c r="BJ595" s="17">
        <v>0.34737651733602998</v>
      </c>
      <c r="BK595" s="17"/>
      <c r="BL595" s="17">
        <v>0.32805085384250099</v>
      </c>
      <c r="BM595" s="17"/>
      <c r="BN595" s="17">
        <v>0.28513565180853001</v>
      </c>
      <c r="BO595" s="17"/>
      <c r="BP595" s="17">
        <v>0.34827666222250597</v>
      </c>
      <c r="BQ595" s="17">
        <v>0.377108469744801</v>
      </c>
    </row>
    <row r="596" spans="2:69" x14ac:dyDescent="0.35"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</row>
    <row r="597" spans="2:69" x14ac:dyDescent="0.35">
      <c r="B597" s="6" t="s">
        <v>211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</row>
    <row r="598" spans="2:69" x14ac:dyDescent="0.35">
      <c r="B598" s="24" t="s">
        <v>143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</row>
    <row r="599" spans="2:69" x14ac:dyDescent="0.35">
      <c r="B599" t="s">
        <v>137</v>
      </c>
      <c r="C599" s="17">
        <v>8.1527904162599904E-2</v>
      </c>
      <c r="D599" s="17">
        <v>9.9899120929158106E-2</v>
      </c>
      <c r="E599" s="17">
        <v>6.6380835240738206E-2</v>
      </c>
      <c r="F599" s="17"/>
      <c r="G599" s="17">
        <v>0.10664218328125501</v>
      </c>
      <c r="H599" s="17">
        <v>7.42221085484117E-2</v>
      </c>
      <c r="I599" s="17">
        <v>4.7395418265913897E-2</v>
      </c>
      <c r="J599" s="17">
        <v>0.123917625067639</v>
      </c>
      <c r="K599" s="17">
        <v>4.3538462067117999E-2</v>
      </c>
      <c r="L599" s="17"/>
      <c r="M599" s="17">
        <v>2.84381302614964E-2</v>
      </c>
      <c r="N599" s="17">
        <v>0.105001861624182</v>
      </c>
      <c r="O599" s="17">
        <v>5.7316060525774898E-2</v>
      </c>
      <c r="P599" s="17">
        <v>8.9839478850400098E-2</v>
      </c>
      <c r="Q599" s="17">
        <v>7.6367133644508006E-2</v>
      </c>
      <c r="R599" s="17"/>
      <c r="S599" s="17">
        <v>0.104873086638167</v>
      </c>
      <c r="T599" s="17">
        <v>7.5304253498393106E-2</v>
      </c>
      <c r="U599" s="17">
        <v>4.6934567046514997E-2</v>
      </c>
      <c r="V599" s="17">
        <v>9.3031955946926106E-2</v>
      </c>
      <c r="W599" s="17"/>
      <c r="X599" s="17">
        <v>8.0903715688317807E-2</v>
      </c>
      <c r="Y599" s="17">
        <v>5.4909933928790698E-2</v>
      </c>
      <c r="Z599" s="17">
        <v>0.121150397975609</v>
      </c>
      <c r="AA599" s="17"/>
      <c r="AB599" s="17">
        <v>7.4639446374919302E-2</v>
      </c>
      <c r="AC599" s="17">
        <v>9.9251565740206396E-2</v>
      </c>
      <c r="AD599" s="17"/>
      <c r="AE599" s="17">
        <v>0.16263531685286101</v>
      </c>
      <c r="AF599" s="17">
        <v>5.8947573821267397E-2</v>
      </c>
      <c r="AG599" s="17"/>
      <c r="AH599" s="17">
        <v>6.1118688280447399E-2</v>
      </c>
      <c r="AI599" s="17">
        <v>0.17851893337537</v>
      </c>
      <c r="AJ599" s="17"/>
      <c r="AK599" s="17">
        <v>0.11153951266169899</v>
      </c>
      <c r="AL599" s="17">
        <v>7.4449200970901103E-2</v>
      </c>
      <c r="AM599" s="17">
        <v>6.20654962930322E-2</v>
      </c>
      <c r="AN599" s="17">
        <v>7.2445396768361495E-2</v>
      </c>
      <c r="AO599" s="17">
        <v>0.204009183470198</v>
      </c>
      <c r="AP599" s="17"/>
      <c r="AQ599" s="17">
        <v>5.9540176249401798E-2</v>
      </c>
      <c r="AR599" s="17">
        <v>8.7188280269101207E-2</v>
      </c>
      <c r="AS599" s="17"/>
      <c r="AT599" s="17">
        <v>8.8762119874720796E-2</v>
      </c>
      <c r="AU599" s="17">
        <v>7.5644941402424407E-2</v>
      </c>
      <c r="AV599" s="17"/>
      <c r="AW599" s="17">
        <v>0.13600953717457401</v>
      </c>
      <c r="AX599" s="17">
        <v>4.7515755690663498E-2</v>
      </c>
      <c r="AY599" s="17">
        <v>0.101264836231098</v>
      </c>
      <c r="AZ599" s="17">
        <v>0.12748328073814799</v>
      </c>
      <c r="BA599" s="17">
        <v>0.111866757058289</v>
      </c>
      <c r="BB599" s="17"/>
      <c r="BC599" s="17">
        <v>7.0757130196695897E-2</v>
      </c>
      <c r="BD599" s="17"/>
      <c r="BE599" s="17">
        <v>6.4680109405513594E-2</v>
      </c>
      <c r="BF599" s="17">
        <v>0.13008347815176</v>
      </c>
      <c r="BG599" s="17">
        <v>0.15495086425049601</v>
      </c>
      <c r="BH599" s="17">
        <v>6.0826256280311103E-2</v>
      </c>
      <c r="BI599" s="17"/>
      <c r="BJ599" s="17">
        <v>7.8111809298509999E-2</v>
      </c>
      <c r="BK599" s="17"/>
      <c r="BL599" s="17">
        <v>5.4485150805443097E-2</v>
      </c>
      <c r="BM599" s="17"/>
      <c r="BN599" s="17">
        <v>5.8200985262739903E-2</v>
      </c>
      <c r="BO599" s="17"/>
      <c r="BP599" s="17">
        <v>9.0148308073810204E-2</v>
      </c>
      <c r="BQ599" s="17">
        <v>2.43332025336917E-2</v>
      </c>
    </row>
    <row r="600" spans="2:69" x14ac:dyDescent="0.35">
      <c r="B600" t="s">
        <v>138</v>
      </c>
      <c r="C600" s="17">
        <v>0.168648689697427</v>
      </c>
      <c r="D600" s="17">
        <v>0.19189116820492</v>
      </c>
      <c r="E600" s="17">
        <v>0.14948526528512801</v>
      </c>
      <c r="F600" s="17"/>
      <c r="G600" s="17">
        <v>0.17084994417152799</v>
      </c>
      <c r="H600" s="17">
        <v>0.19944831682315101</v>
      </c>
      <c r="I600" s="17">
        <v>0.20142975157056101</v>
      </c>
      <c r="J600" s="17">
        <v>0.212571196056143</v>
      </c>
      <c r="K600" s="17">
        <v>0</v>
      </c>
      <c r="L600" s="17"/>
      <c r="M600" s="17">
        <v>0.22385264448957201</v>
      </c>
      <c r="N600" s="17">
        <v>0.13496914331488699</v>
      </c>
      <c r="O600" s="17">
        <v>0.236674422248073</v>
      </c>
      <c r="P600" s="17">
        <v>5.21868507925312E-2</v>
      </c>
      <c r="Q600" s="17">
        <v>0.22335759782393899</v>
      </c>
      <c r="R600" s="17"/>
      <c r="S600" s="17">
        <v>0.1981865414424</v>
      </c>
      <c r="T600" s="17">
        <v>0.16028954634386999</v>
      </c>
      <c r="U600" s="17">
        <v>0.112722754398414</v>
      </c>
      <c r="V600" s="17">
        <v>0.18165571602150701</v>
      </c>
      <c r="W600" s="17"/>
      <c r="X600" s="17">
        <v>0.17395540654899599</v>
      </c>
      <c r="Y600" s="17">
        <v>6.1486879934555698E-2</v>
      </c>
      <c r="Z600" s="17">
        <v>0.25122441772005499</v>
      </c>
      <c r="AA600" s="17"/>
      <c r="AB600" s="17">
        <v>0.18084323635746999</v>
      </c>
      <c r="AC600" s="17">
        <v>0.137272723587643</v>
      </c>
      <c r="AD600" s="17"/>
      <c r="AE600" s="17">
        <v>0.21004199154294301</v>
      </c>
      <c r="AF600" s="17">
        <v>0.159214131433632</v>
      </c>
      <c r="AG600" s="17"/>
      <c r="AH600" s="17">
        <v>0.172890372331092</v>
      </c>
      <c r="AI600" s="17">
        <v>0.16413848436162701</v>
      </c>
      <c r="AJ600" s="17"/>
      <c r="AK600" s="17">
        <v>0.27786707659953902</v>
      </c>
      <c r="AL600" s="17">
        <v>0.15353157330557099</v>
      </c>
      <c r="AM600" s="17">
        <v>0.18671656437190501</v>
      </c>
      <c r="AN600" s="17">
        <v>0.120969861369641</v>
      </c>
      <c r="AO600" s="17">
        <v>9.3070171217233003E-2</v>
      </c>
      <c r="AP600" s="17"/>
      <c r="AQ600" s="17">
        <v>0.22176004462151899</v>
      </c>
      <c r="AR600" s="17">
        <v>0.15497605168848599</v>
      </c>
      <c r="AS600" s="17"/>
      <c r="AT600" s="17">
        <v>0.21776585773399201</v>
      </c>
      <c r="AU600" s="17">
        <v>0.14315626052402899</v>
      </c>
      <c r="AV600" s="17"/>
      <c r="AW600" s="17">
        <v>0.106701366705267</v>
      </c>
      <c r="AX600" s="17">
        <v>0.109520668993283</v>
      </c>
      <c r="AY600" s="17">
        <v>0.17197936282378501</v>
      </c>
      <c r="AZ600" s="17">
        <v>0.31203682628733398</v>
      </c>
      <c r="BA600" s="17">
        <v>0.16514021611136401</v>
      </c>
      <c r="BB600" s="17"/>
      <c r="BC600" s="17">
        <v>0.15042497281733</v>
      </c>
      <c r="BD600" s="17"/>
      <c r="BE600" s="17">
        <v>0.12544621426286001</v>
      </c>
      <c r="BF600" s="17">
        <v>0.175625048400571</v>
      </c>
      <c r="BG600" s="17">
        <v>0.312218645439238</v>
      </c>
      <c r="BH600" s="17">
        <v>0.16235894594609299</v>
      </c>
      <c r="BI600" s="17"/>
      <c r="BJ600" s="17">
        <v>0.172801012289234</v>
      </c>
      <c r="BK600" s="17"/>
      <c r="BL600" s="17">
        <v>0.183362680932804</v>
      </c>
      <c r="BM600" s="17"/>
      <c r="BN600" s="17">
        <v>0.11605441552364</v>
      </c>
      <c r="BO600" s="17"/>
      <c r="BP600" s="17">
        <v>0.17832630671303201</v>
      </c>
      <c r="BQ600" s="17">
        <v>0.109755697361667</v>
      </c>
    </row>
    <row r="601" spans="2:69" x14ac:dyDescent="0.35">
      <c r="B601" t="s">
        <v>139</v>
      </c>
      <c r="C601" s="17">
        <v>0.24412624341171399</v>
      </c>
      <c r="D601" s="17">
        <v>0.28829474895437301</v>
      </c>
      <c r="E601" s="17">
        <v>0.20770930891404199</v>
      </c>
      <c r="F601" s="17"/>
      <c r="G601" s="17">
        <v>0.20657189769918999</v>
      </c>
      <c r="H601" s="17">
        <v>0.28385679666555602</v>
      </c>
      <c r="I601" s="17">
        <v>0.23243843265851299</v>
      </c>
      <c r="J601" s="17">
        <v>0.20483129901791799</v>
      </c>
      <c r="K601" s="17">
        <v>0.31616483028928499</v>
      </c>
      <c r="L601" s="17"/>
      <c r="M601" s="17">
        <v>0.32496178831664102</v>
      </c>
      <c r="N601" s="17">
        <v>0.26598404313337898</v>
      </c>
      <c r="O601" s="17">
        <v>0.169315778433897</v>
      </c>
      <c r="P601" s="17">
        <v>0.216515163093428</v>
      </c>
      <c r="Q601" s="17">
        <v>0.23325236931797999</v>
      </c>
      <c r="R601" s="17"/>
      <c r="S601" s="17">
        <v>0.127038581900557</v>
      </c>
      <c r="T601" s="17">
        <v>0.346637434218239</v>
      </c>
      <c r="U601" s="17">
        <v>0.23472191229151701</v>
      </c>
      <c r="V601" s="17">
        <v>0.32648838060971003</v>
      </c>
      <c r="W601" s="17"/>
      <c r="X601" s="17">
        <v>0.23498317661368401</v>
      </c>
      <c r="Y601" s="17">
        <v>0.25976716399465499</v>
      </c>
      <c r="Z601" s="17">
        <v>0.31441564908270597</v>
      </c>
      <c r="AA601" s="17"/>
      <c r="AB601" s="17">
        <v>0.24794069963719001</v>
      </c>
      <c r="AC601" s="17">
        <v>0.23431183598893099</v>
      </c>
      <c r="AD601" s="17"/>
      <c r="AE601" s="17">
        <v>0.212810693564043</v>
      </c>
      <c r="AF601" s="17">
        <v>0.25248230204893102</v>
      </c>
      <c r="AG601" s="17"/>
      <c r="AH601" s="17">
        <v>0.23112160511271701</v>
      </c>
      <c r="AI601" s="17">
        <v>0.211026641012449</v>
      </c>
      <c r="AJ601" s="17"/>
      <c r="AK601" s="17">
        <v>0.165370854383803</v>
      </c>
      <c r="AL601" s="17">
        <v>0.341863892454631</v>
      </c>
      <c r="AM601" s="17">
        <v>0.238373290916846</v>
      </c>
      <c r="AN601" s="17">
        <v>0.20962069202322001</v>
      </c>
      <c r="AO601" s="17">
        <v>4.5135990457033898E-2</v>
      </c>
      <c r="AP601" s="17"/>
      <c r="AQ601" s="17">
        <v>0.166645198582344</v>
      </c>
      <c r="AR601" s="17">
        <v>0.26407245416119601</v>
      </c>
      <c r="AS601" s="17"/>
      <c r="AT601" s="17">
        <v>0.16300639655470101</v>
      </c>
      <c r="AU601" s="17">
        <v>0.28379816526311102</v>
      </c>
      <c r="AV601" s="17"/>
      <c r="AW601" s="17">
        <v>0.239268247699505</v>
      </c>
      <c r="AX601" s="17">
        <v>0.225000847747371</v>
      </c>
      <c r="AY601" s="17">
        <v>0.29656645232510598</v>
      </c>
      <c r="AZ601" s="17">
        <v>0.18432190791138101</v>
      </c>
      <c r="BA601" s="17">
        <v>0.223976339516294</v>
      </c>
      <c r="BB601" s="17"/>
      <c r="BC601" s="17">
        <v>0.23246073463635</v>
      </c>
      <c r="BD601" s="17"/>
      <c r="BE601" s="17">
        <v>0.24098775762147301</v>
      </c>
      <c r="BF601" s="17">
        <v>0.38217089703203899</v>
      </c>
      <c r="BG601" s="17">
        <v>0.24014266455948999</v>
      </c>
      <c r="BH601" s="17">
        <v>0.14548573530137399</v>
      </c>
      <c r="BI601" s="17"/>
      <c r="BJ601" s="17">
        <v>0.24521725939913</v>
      </c>
      <c r="BK601" s="17"/>
      <c r="BL601" s="17">
        <v>0.24861622043065901</v>
      </c>
      <c r="BM601" s="17"/>
      <c r="BN601" s="17">
        <v>0.38942145251202198</v>
      </c>
      <c r="BO601" s="17"/>
      <c r="BP601" s="17">
        <v>0.23744658290682399</v>
      </c>
      <c r="BQ601" s="17">
        <v>0.30962697488194901</v>
      </c>
    </row>
    <row r="602" spans="2:69" x14ac:dyDescent="0.35">
      <c r="B602" t="s">
        <v>140</v>
      </c>
      <c r="C602" s="17">
        <v>0.163319273601473</v>
      </c>
      <c r="D602" s="17">
        <v>0.14399489580653299</v>
      </c>
      <c r="E602" s="17">
        <v>0.17925222382744099</v>
      </c>
      <c r="F602" s="17"/>
      <c r="G602" s="17">
        <v>0.10781603551437501</v>
      </c>
      <c r="H602" s="17">
        <v>0.16535536807107801</v>
      </c>
      <c r="I602" s="17">
        <v>0.17766498473080899</v>
      </c>
      <c r="J602" s="17">
        <v>0.111341955100718</v>
      </c>
      <c r="K602" s="17">
        <v>0.33392038171316202</v>
      </c>
      <c r="L602" s="17"/>
      <c r="M602" s="17">
        <v>0.12867466300268501</v>
      </c>
      <c r="N602" s="17">
        <v>0.18839614565016399</v>
      </c>
      <c r="O602" s="17">
        <v>0.17675902102750099</v>
      </c>
      <c r="P602" s="17">
        <v>0.12601091661559299</v>
      </c>
      <c r="Q602" s="17">
        <v>0.13655476075325301</v>
      </c>
      <c r="R602" s="17"/>
      <c r="S602" s="17">
        <v>0.16836272598691501</v>
      </c>
      <c r="T602" s="17">
        <v>0.20125077568676999</v>
      </c>
      <c r="U602" s="17">
        <v>0.179880675960604</v>
      </c>
      <c r="V602" s="17">
        <v>9.7588329448214606E-2</v>
      </c>
      <c r="W602" s="17"/>
      <c r="X602" s="17">
        <v>0.162756615844938</v>
      </c>
      <c r="Y602" s="17">
        <v>0.29756309678822002</v>
      </c>
      <c r="Z602" s="17">
        <v>0</v>
      </c>
      <c r="AA602" s="17"/>
      <c r="AB602" s="17">
        <v>0.17674582935396099</v>
      </c>
      <c r="AC602" s="17">
        <v>0.128773408961706</v>
      </c>
      <c r="AD602" s="17"/>
      <c r="AE602" s="17">
        <v>0.11647339138306501</v>
      </c>
      <c r="AF602" s="17">
        <v>0.17515761098907401</v>
      </c>
      <c r="AG602" s="17"/>
      <c r="AH602" s="17">
        <v>0.19584476888701999</v>
      </c>
      <c r="AI602" s="17">
        <v>0</v>
      </c>
      <c r="AJ602" s="17"/>
      <c r="AK602" s="17">
        <v>6.1393808996638197E-2</v>
      </c>
      <c r="AL602" s="17">
        <v>0.10762034715081099</v>
      </c>
      <c r="AM602" s="17">
        <v>0.17361784154756699</v>
      </c>
      <c r="AN602" s="17">
        <v>0.270676110548417</v>
      </c>
      <c r="AO602" s="17">
        <v>0.227646524205629</v>
      </c>
      <c r="AP602" s="17"/>
      <c r="AQ602" s="17">
        <v>0.100487238560397</v>
      </c>
      <c r="AR602" s="17">
        <v>0.17949433958707101</v>
      </c>
      <c r="AS602" s="17"/>
      <c r="AT602" s="17">
        <v>0.101709459948049</v>
      </c>
      <c r="AU602" s="17">
        <v>0.196552998501349</v>
      </c>
      <c r="AV602" s="17"/>
      <c r="AW602" s="17">
        <v>6.5744758758279204E-2</v>
      </c>
      <c r="AX602" s="17">
        <v>0.22151421112246</v>
      </c>
      <c r="AY602" s="17">
        <v>0.150696743580089</v>
      </c>
      <c r="AZ602" s="17">
        <v>3.4556123967918899E-2</v>
      </c>
      <c r="BA602" s="17">
        <v>0.16469759923123301</v>
      </c>
      <c r="BB602" s="17"/>
      <c r="BC602" s="17">
        <v>0.252524189466174</v>
      </c>
      <c r="BD602" s="17"/>
      <c r="BE602" s="17">
        <v>0.15356199156140901</v>
      </c>
      <c r="BF602" s="17">
        <v>0.123903424569918</v>
      </c>
      <c r="BG602" s="17">
        <v>5.3991328262306799E-2</v>
      </c>
      <c r="BH602" s="17">
        <v>0.30859461439437003</v>
      </c>
      <c r="BI602" s="17"/>
      <c r="BJ602" s="17">
        <v>0.1801927863727</v>
      </c>
      <c r="BK602" s="17"/>
      <c r="BL602" s="17">
        <v>0.191020083061819</v>
      </c>
      <c r="BM602" s="17"/>
      <c r="BN602" s="17">
        <v>0.121337531914886</v>
      </c>
      <c r="BO602" s="17"/>
      <c r="BP602" s="17">
        <v>0.16224298300345399</v>
      </c>
      <c r="BQ602" s="17">
        <v>0.182419680670348</v>
      </c>
    </row>
    <row r="603" spans="2:69" x14ac:dyDescent="0.35">
      <c r="B603" t="s">
        <v>141</v>
      </c>
      <c r="C603" s="17">
        <v>0.34237788912678702</v>
      </c>
      <c r="D603" s="17">
        <v>0.27592006610501602</v>
      </c>
      <c r="E603" s="17">
        <v>0.39717236673265099</v>
      </c>
      <c r="F603" s="17"/>
      <c r="G603" s="17">
        <v>0.40811993933365198</v>
      </c>
      <c r="H603" s="17">
        <v>0.277117409891803</v>
      </c>
      <c r="I603" s="17">
        <v>0.341071412774203</v>
      </c>
      <c r="J603" s="17">
        <v>0.34733792475758202</v>
      </c>
      <c r="K603" s="17">
        <v>0.30637632593043501</v>
      </c>
      <c r="L603" s="17"/>
      <c r="M603" s="17">
        <v>0.29407277392960501</v>
      </c>
      <c r="N603" s="17">
        <v>0.305648806277388</v>
      </c>
      <c r="O603" s="17">
        <v>0.359934717764755</v>
      </c>
      <c r="P603" s="17">
        <v>0.51544759064804802</v>
      </c>
      <c r="Q603" s="17">
        <v>0.33046813846032003</v>
      </c>
      <c r="R603" s="17"/>
      <c r="S603" s="17">
        <v>0.40153906403196099</v>
      </c>
      <c r="T603" s="17">
        <v>0.216517990252728</v>
      </c>
      <c r="U603" s="17">
        <v>0.42574009030294901</v>
      </c>
      <c r="V603" s="17">
        <v>0.30123561797364301</v>
      </c>
      <c r="W603" s="17"/>
      <c r="X603" s="17">
        <v>0.34740108530406399</v>
      </c>
      <c r="Y603" s="17">
        <v>0.326272925353779</v>
      </c>
      <c r="Z603" s="17">
        <v>0.31320953522162998</v>
      </c>
      <c r="AA603" s="17"/>
      <c r="AB603" s="17">
        <v>0.31983078827646</v>
      </c>
      <c r="AC603" s="17">
        <v>0.40039046572151299</v>
      </c>
      <c r="AD603" s="17"/>
      <c r="AE603" s="17">
        <v>0.29803860665708898</v>
      </c>
      <c r="AF603" s="17">
        <v>0.354198381707096</v>
      </c>
      <c r="AG603" s="17"/>
      <c r="AH603" s="17">
        <v>0.339024565388724</v>
      </c>
      <c r="AI603" s="17">
        <v>0.44631594125055402</v>
      </c>
      <c r="AJ603" s="17"/>
      <c r="AK603" s="17">
        <v>0.38382874735832001</v>
      </c>
      <c r="AL603" s="17">
        <v>0.32253498611808501</v>
      </c>
      <c r="AM603" s="17">
        <v>0.33922680687064999</v>
      </c>
      <c r="AN603" s="17">
        <v>0.32628793929035999</v>
      </c>
      <c r="AO603" s="17">
        <v>0.43013813064990603</v>
      </c>
      <c r="AP603" s="17"/>
      <c r="AQ603" s="17">
        <v>0.45156734198633802</v>
      </c>
      <c r="AR603" s="17">
        <v>0.31426887429414602</v>
      </c>
      <c r="AS603" s="17"/>
      <c r="AT603" s="17">
        <v>0.42875616588853699</v>
      </c>
      <c r="AU603" s="17">
        <v>0.30084763430908701</v>
      </c>
      <c r="AV603" s="17"/>
      <c r="AW603" s="17">
        <v>0.45227608966237498</v>
      </c>
      <c r="AX603" s="17">
        <v>0.39644851644622298</v>
      </c>
      <c r="AY603" s="17">
        <v>0.27949260503992102</v>
      </c>
      <c r="AZ603" s="17">
        <v>0.34160186109521801</v>
      </c>
      <c r="BA603" s="17">
        <v>0.33431908808282002</v>
      </c>
      <c r="BB603" s="17"/>
      <c r="BC603" s="17">
        <v>0.29383297288345001</v>
      </c>
      <c r="BD603" s="17"/>
      <c r="BE603" s="17">
        <v>0.415323927148744</v>
      </c>
      <c r="BF603" s="17">
        <v>0.188217151845712</v>
      </c>
      <c r="BG603" s="17">
        <v>0.23869649748846899</v>
      </c>
      <c r="BH603" s="17">
        <v>0.32273444807785201</v>
      </c>
      <c r="BI603" s="17"/>
      <c r="BJ603" s="17">
        <v>0.32367713264042602</v>
      </c>
      <c r="BK603" s="17"/>
      <c r="BL603" s="17">
        <v>0.32251586476927502</v>
      </c>
      <c r="BM603" s="17"/>
      <c r="BN603" s="17">
        <v>0.314985614786712</v>
      </c>
      <c r="BO603" s="17"/>
      <c r="BP603" s="17">
        <v>0.33183581930287898</v>
      </c>
      <c r="BQ603" s="17">
        <v>0.37386444455234402</v>
      </c>
    </row>
    <row r="604" spans="2:69" x14ac:dyDescent="0.35"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</row>
    <row r="605" spans="2:69" x14ac:dyDescent="0.35">
      <c r="B605" s="6" t="s">
        <v>212</v>
      </c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</row>
    <row r="606" spans="2:69" x14ac:dyDescent="0.35">
      <c r="B606" s="24" t="s">
        <v>143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</row>
    <row r="607" spans="2:69" x14ac:dyDescent="0.35">
      <c r="B607" t="s">
        <v>137</v>
      </c>
      <c r="C607" s="17">
        <v>0.19056552175352701</v>
      </c>
      <c r="D607" s="17">
        <v>0.189734461316033</v>
      </c>
      <c r="E607" s="17">
        <v>0.19125073111581001</v>
      </c>
      <c r="F607" s="17"/>
      <c r="G607" s="17">
        <v>0.17122392578367801</v>
      </c>
      <c r="H607" s="17">
        <v>0.18965410740550401</v>
      </c>
      <c r="I607" s="17">
        <v>0.21838849241264599</v>
      </c>
      <c r="J607" s="17">
        <v>0.13957361826452699</v>
      </c>
      <c r="K607" s="17">
        <v>0.249784881700061</v>
      </c>
      <c r="L607" s="17"/>
      <c r="M607" s="17">
        <v>0.168137552794145</v>
      </c>
      <c r="N607" s="17">
        <v>0.239569248558471</v>
      </c>
      <c r="O607" s="17">
        <v>0.13719028619311199</v>
      </c>
      <c r="P607" s="17">
        <v>0.11514839542966</v>
      </c>
      <c r="Q607" s="17">
        <v>0.18832958304348299</v>
      </c>
      <c r="R607" s="17"/>
      <c r="S607" s="17">
        <v>0.23746211145276</v>
      </c>
      <c r="T607" s="17">
        <v>0.21865113271939901</v>
      </c>
      <c r="U607" s="17">
        <v>5.0531506427100699E-2</v>
      </c>
      <c r="V607" s="17">
        <v>0.199655932254793</v>
      </c>
      <c r="W607" s="17"/>
      <c r="X607" s="17">
        <v>0.191374644866943</v>
      </c>
      <c r="Y607" s="17">
        <v>0</v>
      </c>
      <c r="Z607" s="17">
        <v>0.422302669325269</v>
      </c>
      <c r="AA607" s="17"/>
      <c r="AB607" s="17">
        <v>0.19338081034087101</v>
      </c>
      <c r="AC607" s="17">
        <v>0.183321923301837</v>
      </c>
      <c r="AD607" s="17"/>
      <c r="AE607" s="17">
        <v>0.28289227497003899</v>
      </c>
      <c r="AF607" s="17">
        <v>0.16563560860104401</v>
      </c>
      <c r="AG607" s="17"/>
      <c r="AH607" s="17">
        <v>0.15945251181068501</v>
      </c>
      <c r="AI607" s="17">
        <v>0.275587075882892</v>
      </c>
      <c r="AJ607" s="17"/>
      <c r="AK607" s="17">
        <v>0.31951337186391798</v>
      </c>
      <c r="AL607" s="17">
        <v>0.14816574576976199</v>
      </c>
      <c r="AM607" s="17">
        <v>0.23315966869520099</v>
      </c>
      <c r="AN607" s="17">
        <v>9.1662359675032098E-2</v>
      </c>
      <c r="AO607" s="17">
        <v>0.204009183470198</v>
      </c>
      <c r="AP607" s="17"/>
      <c r="AQ607" s="17">
        <v>0.20518300060977701</v>
      </c>
      <c r="AR607" s="17">
        <v>0.186802494105476</v>
      </c>
      <c r="AS607" s="17"/>
      <c r="AT607" s="17">
        <v>0.20195227211553099</v>
      </c>
      <c r="AU607" s="17">
        <v>0.17991512266849</v>
      </c>
      <c r="AV607" s="17"/>
      <c r="AW607" s="17">
        <v>0.13600953717457401</v>
      </c>
      <c r="AX607" s="17">
        <v>8.7011703445976904E-2</v>
      </c>
      <c r="AY607" s="17">
        <v>0.28190353384320399</v>
      </c>
      <c r="AZ607" s="17">
        <v>0.35964898041489202</v>
      </c>
      <c r="BA607" s="17">
        <v>0.205030781165431</v>
      </c>
      <c r="BB607" s="17"/>
      <c r="BC607" s="17">
        <v>0.18880870573536099</v>
      </c>
      <c r="BD607" s="17"/>
      <c r="BE607" s="17">
        <v>0.11292864655382601</v>
      </c>
      <c r="BF607" s="17">
        <v>0.30460811653465403</v>
      </c>
      <c r="BG607" s="17">
        <v>0.34389390412694798</v>
      </c>
      <c r="BH607" s="17">
        <v>0.171825587187207</v>
      </c>
      <c r="BI607" s="17"/>
      <c r="BJ607" s="17">
        <v>0.17303972389526101</v>
      </c>
      <c r="BK607" s="17"/>
      <c r="BL607" s="17">
        <v>0.122789885992208</v>
      </c>
      <c r="BM607" s="17"/>
      <c r="BN607" s="17">
        <v>0.22428010899158299</v>
      </c>
      <c r="BO607" s="17"/>
      <c r="BP607" s="17">
        <v>0.20057854006640499</v>
      </c>
      <c r="BQ607" s="17">
        <v>0.130739303494568</v>
      </c>
    </row>
    <row r="608" spans="2:69" x14ac:dyDescent="0.35">
      <c r="B608" t="s">
        <v>138</v>
      </c>
      <c r="C608" s="17">
        <v>0.25261010437513998</v>
      </c>
      <c r="D608" s="17">
        <v>0.29538753673249102</v>
      </c>
      <c r="E608" s="17">
        <v>0.21734010977159399</v>
      </c>
      <c r="F608" s="17"/>
      <c r="G608" s="17">
        <v>0.24955083061060701</v>
      </c>
      <c r="H608" s="17">
        <v>0.247355610779359</v>
      </c>
      <c r="I608" s="17">
        <v>0.28021317058068801</v>
      </c>
      <c r="J608" s="17">
        <v>0.42402667937578498</v>
      </c>
      <c r="K608" s="17">
        <v>5.49592053281708E-2</v>
      </c>
      <c r="L608" s="17"/>
      <c r="M608" s="17">
        <v>0.41191893893720699</v>
      </c>
      <c r="N608" s="17">
        <v>0.20915624614126699</v>
      </c>
      <c r="O608" s="17">
        <v>0.23394597398098199</v>
      </c>
      <c r="P608" s="17">
        <v>0.21319741941091799</v>
      </c>
      <c r="Q608" s="17">
        <v>0.30109021229079103</v>
      </c>
      <c r="R608" s="17"/>
      <c r="S608" s="17">
        <v>0.26495380510065197</v>
      </c>
      <c r="T608" s="17">
        <v>0.253340736917196</v>
      </c>
      <c r="U608" s="17">
        <v>0.28039374611714002</v>
      </c>
      <c r="V608" s="17">
        <v>0.29482068649050902</v>
      </c>
      <c r="W608" s="17"/>
      <c r="X608" s="17">
        <v>0.253750269959931</v>
      </c>
      <c r="Y608" s="17">
        <v>0.24207335507168601</v>
      </c>
      <c r="Z608" s="17">
        <v>0.25464488290878301</v>
      </c>
      <c r="AA608" s="17"/>
      <c r="AB608" s="17">
        <v>0.25807720222933</v>
      </c>
      <c r="AC608" s="17">
        <v>0.23854353168703801</v>
      </c>
      <c r="AD608" s="17"/>
      <c r="AE608" s="17">
        <v>0.26420392688352201</v>
      </c>
      <c r="AF608" s="17">
        <v>0.250640792179122</v>
      </c>
      <c r="AG608" s="17"/>
      <c r="AH608" s="17">
        <v>0.24850725801263401</v>
      </c>
      <c r="AI608" s="17">
        <v>0.272861217592342</v>
      </c>
      <c r="AJ608" s="17"/>
      <c r="AK608" s="17">
        <v>0.33143768991918998</v>
      </c>
      <c r="AL608" s="17">
        <v>0.29692425484815799</v>
      </c>
      <c r="AM608" s="17">
        <v>0.21557733243105301</v>
      </c>
      <c r="AN608" s="17">
        <v>0.23570691661007201</v>
      </c>
      <c r="AO608" s="17">
        <v>0.18857970394015999</v>
      </c>
      <c r="AP608" s="17"/>
      <c r="AQ608" s="17">
        <v>0.22345640056886101</v>
      </c>
      <c r="AR608" s="17">
        <v>0.26011524219986298</v>
      </c>
      <c r="AS608" s="17"/>
      <c r="AT608" s="17">
        <v>0.241007968441487</v>
      </c>
      <c r="AU608" s="17">
        <v>0.25858813705919098</v>
      </c>
      <c r="AV608" s="17"/>
      <c r="AW608" s="17">
        <v>0.20322101678655</v>
      </c>
      <c r="AX608" s="17">
        <v>0.18229026397906201</v>
      </c>
      <c r="AY608" s="17">
        <v>0.36675023209414898</v>
      </c>
      <c r="AZ608" s="17">
        <v>0.30465152775723398</v>
      </c>
      <c r="BA608" s="17">
        <v>0.20675787329385001</v>
      </c>
      <c r="BB608" s="17"/>
      <c r="BC608" s="17">
        <v>0.17205942645372899</v>
      </c>
      <c r="BD608" s="17"/>
      <c r="BE608" s="17">
        <v>0.216988117657785</v>
      </c>
      <c r="BF608" s="17">
        <v>0.39492442554204099</v>
      </c>
      <c r="BG608" s="17">
        <v>0.456934412145238</v>
      </c>
      <c r="BH608" s="17">
        <v>0.11659188417635399</v>
      </c>
      <c r="BI608" s="17"/>
      <c r="BJ608" s="17">
        <v>0.26498488172122803</v>
      </c>
      <c r="BK608" s="17"/>
      <c r="BL608" s="17">
        <v>0.27566923638888302</v>
      </c>
      <c r="BM608" s="17"/>
      <c r="BN608" s="17">
        <v>0.25641772874145302</v>
      </c>
      <c r="BO608" s="17"/>
      <c r="BP608" s="17">
        <v>0.26150640475235698</v>
      </c>
      <c r="BQ608" s="17">
        <v>0.170732361819806</v>
      </c>
    </row>
    <row r="609" spans="2:69" x14ac:dyDescent="0.35">
      <c r="B609" t="s">
        <v>139</v>
      </c>
      <c r="C609" s="17">
        <v>0.168114931087399</v>
      </c>
      <c r="D609" s="17">
        <v>0.17807839232995801</v>
      </c>
      <c r="E609" s="17">
        <v>0.159900056914445</v>
      </c>
      <c r="F609" s="17"/>
      <c r="G609" s="17">
        <v>0.152538146160585</v>
      </c>
      <c r="H609" s="17">
        <v>0.247959888222546</v>
      </c>
      <c r="I609" s="17">
        <v>0.120697491561188</v>
      </c>
      <c r="J609" s="17">
        <v>9.6303329312165994E-2</v>
      </c>
      <c r="K609" s="17">
        <v>0.18692833782396701</v>
      </c>
      <c r="L609" s="17"/>
      <c r="M609" s="17">
        <v>6.8276398072592698E-2</v>
      </c>
      <c r="N609" s="17">
        <v>0.235448042111017</v>
      </c>
      <c r="O609" s="17">
        <v>9.2170001033650098E-2</v>
      </c>
      <c r="P609" s="17">
        <v>0.11514839542966</v>
      </c>
      <c r="Q609" s="17">
        <v>0.176765992451003</v>
      </c>
      <c r="R609" s="17"/>
      <c r="S609" s="17">
        <v>4.58869362697698E-2</v>
      </c>
      <c r="T609" s="17">
        <v>0.24337977112070899</v>
      </c>
      <c r="U609" s="17">
        <v>0.194088230084137</v>
      </c>
      <c r="V609" s="17">
        <v>0.21671982432918999</v>
      </c>
      <c r="W609" s="17"/>
      <c r="X609" s="17">
        <v>0.16467168313398101</v>
      </c>
      <c r="Y609" s="17">
        <v>0.32870510308624201</v>
      </c>
      <c r="Z609" s="17">
        <v>0</v>
      </c>
      <c r="AA609" s="17"/>
      <c r="AB609" s="17">
        <v>0.14131400227482199</v>
      </c>
      <c r="AC609" s="17">
        <v>0.237072396877367</v>
      </c>
      <c r="AD609" s="17"/>
      <c r="AE609" s="17">
        <v>0.13527399315024399</v>
      </c>
      <c r="AF609" s="17">
        <v>0.17658987314471999</v>
      </c>
      <c r="AG609" s="17"/>
      <c r="AH609" s="17">
        <v>0.19126227570388199</v>
      </c>
      <c r="AI609" s="17">
        <v>5.5657343805449198E-2</v>
      </c>
      <c r="AJ609" s="17"/>
      <c r="AK609" s="17">
        <v>5.66381283936482E-2</v>
      </c>
      <c r="AL609" s="17">
        <v>0.18760058542150501</v>
      </c>
      <c r="AM609" s="17">
        <v>0.138900017252476</v>
      </c>
      <c r="AN609" s="17">
        <v>0.277908831926438</v>
      </c>
      <c r="AO609" s="17">
        <v>0.126119604748409</v>
      </c>
      <c r="AP609" s="17"/>
      <c r="AQ609" s="17">
        <v>0.100986302912262</v>
      </c>
      <c r="AR609" s="17">
        <v>0.185396083759689</v>
      </c>
      <c r="AS609" s="17"/>
      <c r="AT609" s="17">
        <v>0.11228213756869899</v>
      </c>
      <c r="AU609" s="17">
        <v>0.19862940240739599</v>
      </c>
      <c r="AV609" s="17"/>
      <c r="AW609" s="17">
        <v>9.0282316703226895E-2</v>
      </c>
      <c r="AX609" s="17">
        <v>0.25040236788582798</v>
      </c>
      <c r="AY609" s="17">
        <v>0.119593472270543</v>
      </c>
      <c r="AZ609" s="17">
        <v>6.8003170388733797E-2</v>
      </c>
      <c r="BA609" s="17">
        <v>0.10609046126648899</v>
      </c>
      <c r="BB609" s="17"/>
      <c r="BC609" s="17">
        <v>0.19002305710189299</v>
      </c>
      <c r="BD609" s="17"/>
      <c r="BE609" s="17">
        <v>0.18035774427760401</v>
      </c>
      <c r="BF609" s="17">
        <v>0.193874638587923</v>
      </c>
      <c r="BG609" s="17">
        <v>3.0125219579284199E-2</v>
      </c>
      <c r="BH609" s="17">
        <v>0.16958488620454901</v>
      </c>
      <c r="BI609" s="17"/>
      <c r="BJ609" s="17">
        <v>0.176751299436402</v>
      </c>
      <c r="BK609" s="17"/>
      <c r="BL609" s="17">
        <v>0.24482821559135801</v>
      </c>
      <c r="BM609" s="17"/>
      <c r="BN609" s="17">
        <v>0.23218887206965899</v>
      </c>
      <c r="BO609" s="17"/>
      <c r="BP609" s="17">
        <v>0.15424436895558299</v>
      </c>
      <c r="BQ609" s="17">
        <v>0.28077423954095199</v>
      </c>
    </row>
    <row r="610" spans="2:69" x14ac:dyDescent="0.35">
      <c r="B610" t="s">
        <v>140</v>
      </c>
      <c r="C610" s="17">
        <v>9.4162675960311498E-2</v>
      </c>
      <c r="D610" s="17">
        <v>0.10246391945725</v>
      </c>
      <c r="E610" s="17">
        <v>8.7318300381760999E-2</v>
      </c>
      <c r="F610" s="17"/>
      <c r="G610" s="17">
        <v>8.31489006139009E-2</v>
      </c>
      <c r="H610" s="17">
        <v>0.115770647797375</v>
      </c>
      <c r="I610" s="17">
        <v>5.9243496772819301E-2</v>
      </c>
      <c r="J610" s="17">
        <v>2.57687073421798E-2</v>
      </c>
      <c r="K610" s="17">
        <v>0.20195124921736499</v>
      </c>
      <c r="L610" s="17"/>
      <c r="M610" s="17">
        <v>0.12867466300268501</v>
      </c>
      <c r="N610" s="17">
        <v>7.2367840840524597E-2</v>
      </c>
      <c r="O610" s="17">
        <v>0.15131800537642701</v>
      </c>
      <c r="P610" s="17">
        <v>7.3824065823061794E-2</v>
      </c>
      <c r="Q610" s="17">
        <v>8.2900652540689901E-2</v>
      </c>
      <c r="R610" s="17"/>
      <c r="S610" s="17">
        <v>9.2967185674020597E-2</v>
      </c>
      <c r="T610" s="17">
        <v>7.6155380473945197E-2</v>
      </c>
      <c r="U610" s="17">
        <v>0.123124480516139</v>
      </c>
      <c r="V610" s="17">
        <v>4.9924605265546103E-2</v>
      </c>
      <c r="W610" s="17"/>
      <c r="X610" s="17">
        <v>0.10260941500928999</v>
      </c>
      <c r="Y610" s="17">
        <v>0.102948616488293</v>
      </c>
      <c r="Z610" s="17">
        <v>0</v>
      </c>
      <c r="AA610" s="17"/>
      <c r="AB610" s="17">
        <v>0.11930390861407</v>
      </c>
      <c r="AC610" s="17">
        <v>2.94755263931058E-2</v>
      </c>
      <c r="AD610" s="17"/>
      <c r="AE610" s="17">
        <v>9.5023428431547804E-2</v>
      </c>
      <c r="AF610" s="17">
        <v>9.4263655482819897E-2</v>
      </c>
      <c r="AG610" s="17"/>
      <c r="AH610" s="17">
        <v>0.109422522895639</v>
      </c>
      <c r="AI610" s="17">
        <v>0</v>
      </c>
      <c r="AJ610" s="17"/>
      <c r="AK610" s="17">
        <v>3.7764135473771297E-2</v>
      </c>
      <c r="AL610" s="17">
        <v>8.5834968771434705E-2</v>
      </c>
      <c r="AM610" s="17">
        <v>0.100391650076704</v>
      </c>
      <c r="AN610" s="17">
        <v>0.14351607254729901</v>
      </c>
      <c r="AO610" s="17">
        <v>5.1153377191328002E-2</v>
      </c>
      <c r="AP610" s="17"/>
      <c r="AQ610" s="17">
        <v>6.7403732415082004E-2</v>
      </c>
      <c r="AR610" s="17">
        <v>0.101051322448779</v>
      </c>
      <c r="AS610" s="17"/>
      <c r="AT610" s="17">
        <v>7.4792428393942206E-2</v>
      </c>
      <c r="AU610" s="17">
        <v>0.105456663034645</v>
      </c>
      <c r="AV610" s="17"/>
      <c r="AW610" s="17">
        <v>0.118211039673274</v>
      </c>
      <c r="AX610" s="17">
        <v>9.8259100143951603E-2</v>
      </c>
      <c r="AY610" s="17">
        <v>8.9626164167143405E-2</v>
      </c>
      <c r="AZ610" s="17">
        <v>0</v>
      </c>
      <c r="BA610" s="17">
        <v>0.14780179619141001</v>
      </c>
      <c r="BB610" s="17"/>
      <c r="BC610" s="17">
        <v>0.17909738552579199</v>
      </c>
      <c r="BD610" s="17"/>
      <c r="BE610" s="17">
        <v>8.2283935676270195E-2</v>
      </c>
      <c r="BF610" s="17">
        <v>3.4150044152121903E-2</v>
      </c>
      <c r="BG610" s="17">
        <v>0</v>
      </c>
      <c r="BH610" s="17">
        <v>0.231228331267267</v>
      </c>
      <c r="BI610" s="17"/>
      <c r="BJ610" s="17">
        <v>0.10523408073378</v>
      </c>
      <c r="BK610" s="17"/>
      <c r="BL610" s="17">
        <v>0.10277308156922101</v>
      </c>
      <c r="BM610" s="17"/>
      <c r="BN610" s="17">
        <v>3.08516783253368E-2</v>
      </c>
      <c r="BO610" s="17"/>
      <c r="BP610" s="17">
        <v>9.0636074217882306E-2</v>
      </c>
      <c r="BQ610" s="17">
        <v>0.12635078620607801</v>
      </c>
    </row>
    <row r="611" spans="2:69" x14ac:dyDescent="0.35">
      <c r="B611" t="s">
        <v>141</v>
      </c>
      <c r="C611" s="17">
        <v>0.29454676682362302</v>
      </c>
      <c r="D611" s="17">
        <v>0.234335690164268</v>
      </c>
      <c r="E611" s="17">
        <v>0.344190801816391</v>
      </c>
      <c r="F611" s="17"/>
      <c r="G611" s="17">
        <v>0.34353819683122899</v>
      </c>
      <c r="H611" s="17">
        <v>0.19925974579521499</v>
      </c>
      <c r="I611" s="17">
        <v>0.32145734867265902</v>
      </c>
      <c r="J611" s="17">
        <v>0.31432766570534199</v>
      </c>
      <c r="K611" s="17">
        <v>0.30637632593043501</v>
      </c>
      <c r="L611" s="17"/>
      <c r="M611" s="17">
        <v>0.22299244719337</v>
      </c>
      <c r="N611" s="17">
        <v>0.24345862234872001</v>
      </c>
      <c r="O611" s="17">
        <v>0.38537573341582898</v>
      </c>
      <c r="P611" s="17">
        <v>0.482681723906701</v>
      </c>
      <c r="Q611" s="17">
        <v>0.250913559674033</v>
      </c>
      <c r="R611" s="17"/>
      <c r="S611" s="17">
        <v>0.35872996150279801</v>
      </c>
      <c r="T611" s="17">
        <v>0.20847297876875001</v>
      </c>
      <c r="U611" s="17">
        <v>0.35186203685548401</v>
      </c>
      <c r="V611" s="17">
        <v>0.23887895165996101</v>
      </c>
      <c r="W611" s="17"/>
      <c r="X611" s="17">
        <v>0.287593987029855</v>
      </c>
      <c r="Y611" s="17">
        <v>0.326272925353779</v>
      </c>
      <c r="Z611" s="17">
        <v>0.32305244776594699</v>
      </c>
      <c r="AA611" s="17"/>
      <c r="AB611" s="17">
        <v>0.28792407654090701</v>
      </c>
      <c r="AC611" s="17">
        <v>0.31158662174065199</v>
      </c>
      <c r="AD611" s="17"/>
      <c r="AE611" s="17">
        <v>0.22260637656464699</v>
      </c>
      <c r="AF611" s="17">
        <v>0.31287007059229399</v>
      </c>
      <c r="AG611" s="17"/>
      <c r="AH611" s="17">
        <v>0.29135543157715899</v>
      </c>
      <c r="AI611" s="17">
        <v>0.395894362719316</v>
      </c>
      <c r="AJ611" s="17"/>
      <c r="AK611" s="17">
        <v>0.25464667434947202</v>
      </c>
      <c r="AL611" s="17">
        <v>0.28147444518914</v>
      </c>
      <c r="AM611" s="17">
        <v>0.31197133154456602</v>
      </c>
      <c r="AN611" s="17">
        <v>0.25120581924115798</v>
      </c>
      <c r="AO611" s="17">
        <v>0.43013813064990603</v>
      </c>
      <c r="AP611" s="17"/>
      <c r="AQ611" s="17">
        <v>0.402970563494017</v>
      </c>
      <c r="AR611" s="17">
        <v>0.26663485748619298</v>
      </c>
      <c r="AS611" s="17"/>
      <c r="AT611" s="17">
        <v>0.36996519348034002</v>
      </c>
      <c r="AU611" s="17">
        <v>0.25741067483027902</v>
      </c>
      <c r="AV611" s="17"/>
      <c r="AW611" s="17">
        <v>0.45227608966237498</v>
      </c>
      <c r="AX611" s="17">
        <v>0.38203656454518198</v>
      </c>
      <c r="AY611" s="17">
        <v>0.14212659762496099</v>
      </c>
      <c r="AZ611" s="17">
        <v>0.26769632143914002</v>
      </c>
      <c r="BA611" s="17">
        <v>0.33431908808282002</v>
      </c>
      <c r="BB611" s="17"/>
      <c r="BC611" s="17">
        <v>0.27001142518322602</v>
      </c>
      <c r="BD611" s="17"/>
      <c r="BE611" s="17">
        <v>0.40744155583451502</v>
      </c>
      <c r="BF611" s="17">
        <v>7.2442775183260005E-2</v>
      </c>
      <c r="BG611" s="17">
        <v>0.16904646414853</v>
      </c>
      <c r="BH611" s="17">
        <v>0.31076931116462198</v>
      </c>
      <c r="BI611" s="17"/>
      <c r="BJ611" s="17">
        <v>0.27999001421332897</v>
      </c>
      <c r="BK611" s="17"/>
      <c r="BL611" s="17">
        <v>0.25393958045833098</v>
      </c>
      <c r="BM611" s="17"/>
      <c r="BN611" s="17">
        <v>0.256261611871968</v>
      </c>
      <c r="BO611" s="17"/>
      <c r="BP611" s="17">
        <v>0.29303461200777198</v>
      </c>
      <c r="BQ611" s="17">
        <v>0.29140330893859601</v>
      </c>
    </row>
    <row r="612" spans="2:69" x14ac:dyDescent="0.35"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</row>
    <row r="613" spans="2:69" x14ac:dyDescent="0.35">
      <c r="B613" s="6" t="s">
        <v>213</v>
      </c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</row>
    <row r="614" spans="2:69" x14ac:dyDescent="0.35">
      <c r="B614" s="24" t="s">
        <v>143</v>
      </c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</row>
    <row r="615" spans="2:69" x14ac:dyDescent="0.35">
      <c r="B615" t="s">
        <v>137</v>
      </c>
      <c r="C615" s="17">
        <v>0.114975412993004</v>
      </c>
      <c r="D615" s="17">
        <v>0.10828134289135501</v>
      </c>
      <c r="E615" s="17">
        <v>0.120494674046088</v>
      </c>
      <c r="F615" s="17"/>
      <c r="G615" s="17">
        <v>0.125642779794919</v>
      </c>
      <c r="H615" s="17">
        <v>6.7083783280275894E-2</v>
      </c>
      <c r="I615" s="17">
        <v>0.12132165227762</v>
      </c>
      <c r="J615" s="17">
        <v>8.8036203580167699E-2</v>
      </c>
      <c r="K615" s="17">
        <v>0.20624641963294299</v>
      </c>
      <c r="L615" s="17"/>
      <c r="M615" s="17">
        <v>9.6714528334089195E-2</v>
      </c>
      <c r="N615" s="17">
        <v>0.150069245653489</v>
      </c>
      <c r="O615" s="17">
        <v>7.1230980954843898E-2</v>
      </c>
      <c r="P615" s="17">
        <v>6.4530562271140596E-2</v>
      </c>
      <c r="Q615" s="17">
        <v>0.117672766395732</v>
      </c>
      <c r="R615" s="17"/>
      <c r="S615" s="17">
        <v>0.11684004326482</v>
      </c>
      <c r="T615" s="17">
        <v>0.12689785694803199</v>
      </c>
      <c r="U615" s="17">
        <v>2.6944484600145799E-2</v>
      </c>
      <c r="V615" s="17">
        <v>0.130507412378565</v>
      </c>
      <c r="W615" s="17"/>
      <c r="X615" s="17">
        <v>0.11880770887499301</v>
      </c>
      <c r="Y615" s="17">
        <v>0</v>
      </c>
      <c r="Z615" s="17">
        <v>0.22188683246190499</v>
      </c>
      <c r="AA615" s="17"/>
      <c r="AB615" s="17">
        <v>0.10194787764695599</v>
      </c>
      <c r="AC615" s="17">
        <v>0.14849461783978099</v>
      </c>
      <c r="AD615" s="17"/>
      <c r="AE615" s="17">
        <v>0.15513326336913799</v>
      </c>
      <c r="AF615" s="17">
        <v>0.102385039778791</v>
      </c>
      <c r="AG615" s="17"/>
      <c r="AH615" s="17">
        <v>9.4499772377514599E-2</v>
      </c>
      <c r="AI615" s="17">
        <v>0.14450288048104801</v>
      </c>
      <c r="AJ615" s="17"/>
      <c r="AK615" s="17">
        <v>0.153635189171211</v>
      </c>
      <c r="AL615" s="17">
        <v>0.106617858925196</v>
      </c>
      <c r="AM615" s="17">
        <v>0.14732998413353099</v>
      </c>
      <c r="AN615" s="17">
        <v>0</v>
      </c>
      <c r="AO615" s="17">
        <v>0.21356080307396</v>
      </c>
      <c r="AP615" s="17"/>
      <c r="AQ615" s="17">
        <v>0.10192144135995999</v>
      </c>
      <c r="AR615" s="17">
        <v>0.118335941621442</v>
      </c>
      <c r="AS615" s="17"/>
      <c r="AT615" s="17">
        <v>0.101142346299487</v>
      </c>
      <c r="AU615" s="17">
        <v>0.120014422853699</v>
      </c>
      <c r="AV615" s="17"/>
      <c r="AW615" s="17">
        <v>9.5052929227585695E-2</v>
      </c>
      <c r="AX615" s="17">
        <v>6.7690293413034605E-2</v>
      </c>
      <c r="AY615" s="17">
        <v>0.23230204507045699</v>
      </c>
      <c r="AZ615" s="17">
        <v>0.13068012707601701</v>
      </c>
      <c r="BA615" s="17">
        <v>3.0371830330596601E-2</v>
      </c>
      <c r="BB615" s="17"/>
      <c r="BC615" s="17">
        <v>6.9077177857783806E-2</v>
      </c>
      <c r="BD615" s="17"/>
      <c r="BE615" s="17">
        <v>7.64821969085097E-2</v>
      </c>
      <c r="BF615" s="17">
        <v>0.27900293960703398</v>
      </c>
      <c r="BG615" s="17">
        <v>0.144947370886918</v>
      </c>
      <c r="BH615" s="17">
        <v>6.3996284664977907E-2</v>
      </c>
      <c r="BI615" s="17"/>
      <c r="BJ615" s="17">
        <v>9.2582802530808403E-2</v>
      </c>
      <c r="BK615" s="17"/>
      <c r="BL615" s="17">
        <v>8.3769420794379906E-2</v>
      </c>
      <c r="BM615" s="17"/>
      <c r="BN615" s="17">
        <v>0.12632739139136301</v>
      </c>
      <c r="BO615" s="17"/>
      <c r="BP615" s="17">
        <v>0.113899688082798</v>
      </c>
      <c r="BQ615" s="17">
        <v>0.130739303494568</v>
      </c>
    </row>
    <row r="616" spans="2:69" x14ac:dyDescent="0.35">
      <c r="B616" t="s">
        <v>138</v>
      </c>
      <c r="C616" s="17">
        <v>0.28714416443516799</v>
      </c>
      <c r="D616" s="17">
        <v>0.32687457807243903</v>
      </c>
      <c r="E616" s="17">
        <v>0.25438643688207002</v>
      </c>
      <c r="F616" s="17"/>
      <c r="G616" s="17">
        <v>0.27171894270714297</v>
      </c>
      <c r="H616" s="17">
        <v>0.35067548703803603</v>
      </c>
      <c r="I616" s="17">
        <v>0.226926465855146</v>
      </c>
      <c r="J616" s="17">
        <v>0.45225834253959502</v>
      </c>
      <c r="K616" s="17">
        <v>0.12271804765343</v>
      </c>
      <c r="L616" s="17"/>
      <c r="M616" s="17">
        <v>0.33537087495517298</v>
      </c>
      <c r="N616" s="17">
        <v>0.29036206677918702</v>
      </c>
      <c r="O616" s="17">
        <v>0.27800879449812999</v>
      </c>
      <c r="P616" s="17">
        <v>0.20953088550149501</v>
      </c>
      <c r="Q616" s="17">
        <v>0.30864566428003198</v>
      </c>
      <c r="R616" s="17"/>
      <c r="S616" s="17">
        <v>0.25595438664839698</v>
      </c>
      <c r="T616" s="17">
        <v>0.31785002969384801</v>
      </c>
      <c r="U616" s="17">
        <v>0.25368973632358399</v>
      </c>
      <c r="V616" s="17">
        <v>0.334847524012021</v>
      </c>
      <c r="W616" s="17"/>
      <c r="X616" s="17">
        <v>0.28449787769531598</v>
      </c>
      <c r="Y616" s="17">
        <v>0.26143767950524299</v>
      </c>
      <c r="Z616" s="17">
        <v>0.34551655339127701</v>
      </c>
      <c r="AA616" s="17"/>
      <c r="AB616" s="17">
        <v>0.28364010449350002</v>
      </c>
      <c r="AC616" s="17">
        <v>0.296159937554202</v>
      </c>
      <c r="AD616" s="17"/>
      <c r="AE616" s="17">
        <v>0.36335574937868198</v>
      </c>
      <c r="AF616" s="17">
        <v>0.26969706902615298</v>
      </c>
      <c r="AG616" s="17"/>
      <c r="AH616" s="17">
        <v>0.28056613720009799</v>
      </c>
      <c r="AI616" s="17">
        <v>0.344576726114808</v>
      </c>
      <c r="AJ616" s="17"/>
      <c r="AK616" s="17">
        <v>0.32572992860464001</v>
      </c>
      <c r="AL616" s="17">
        <v>0.30457759708746601</v>
      </c>
      <c r="AM616" s="17">
        <v>0.26333389989924499</v>
      </c>
      <c r="AN616" s="17">
        <v>0.32727990949469299</v>
      </c>
      <c r="AO616" s="17">
        <v>0.179028084336398</v>
      </c>
      <c r="AP616" s="17"/>
      <c r="AQ616" s="17">
        <v>0.29513951685140899</v>
      </c>
      <c r="AR616" s="17">
        <v>0.28508589347790497</v>
      </c>
      <c r="AS616" s="17"/>
      <c r="AT616" s="17">
        <v>0.29216393610771801</v>
      </c>
      <c r="AU616" s="17">
        <v>0.28081022528002603</v>
      </c>
      <c r="AV616" s="17"/>
      <c r="AW616" s="17">
        <v>0.24417762473353799</v>
      </c>
      <c r="AX616" s="17">
        <v>0.198808094122435</v>
      </c>
      <c r="AY616" s="17">
        <v>0.39708237685714198</v>
      </c>
      <c r="AZ616" s="17">
        <v>0.50017333467529401</v>
      </c>
      <c r="BA616" s="17">
        <v>0.25561284282933</v>
      </c>
      <c r="BB616" s="17"/>
      <c r="BC616" s="17">
        <v>0.25064378274077997</v>
      </c>
      <c r="BD616" s="17"/>
      <c r="BE616" s="17">
        <v>0.22734839620604699</v>
      </c>
      <c r="BF616" s="17">
        <v>0.40152534899888698</v>
      </c>
      <c r="BG616" s="17">
        <v>0.57176439754367803</v>
      </c>
      <c r="BH616" s="17">
        <v>0.210860895776177</v>
      </c>
      <c r="BI616" s="17"/>
      <c r="BJ616" s="17">
        <v>0.30113162116455899</v>
      </c>
      <c r="BK616" s="17"/>
      <c r="BL616" s="17">
        <v>0.295131981451975</v>
      </c>
      <c r="BM616" s="17"/>
      <c r="BN616" s="17">
        <v>0.35126204168494601</v>
      </c>
      <c r="BO616" s="17"/>
      <c r="BP616" s="17">
        <v>0.29953056264147498</v>
      </c>
      <c r="BQ616" s="17">
        <v>0.21668105102792201</v>
      </c>
    </row>
    <row r="617" spans="2:69" x14ac:dyDescent="0.35">
      <c r="B617" t="s">
        <v>139</v>
      </c>
      <c r="C617" s="17">
        <v>0.19978913543551699</v>
      </c>
      <c r="D617" s="17">
        <v>0.213794244498381</v>
      </c>
      <c r="E617" s="17">
        <v>0.188241922481199</v>
      </c>
      <c r="F617" s="17"/>
      <c r="G617" s="17">
        <v>0.123295728926804</v>
      </c>
      <c r="H617" s="17">
        <v>0.29339417278498098</v>
      </c>
      <c r="I617" s="17">
        <v>0.27332704002495301</v>
      </c>
      <c r="J617" s="17">
        <v>0.119609080832716</v>
      </c>
      <c r="K617" s="17">
        <v>0.16270795756582501</v>
      </c>
      <c r="L617" s="17"/>
      <c r="M617" s="17">
        <v>0.183375579818708</v>
      </c>
      <c r="N617" s="17">
        <v>0.23398345351560301</v>
      </c>
      <c r="O617" s="17">
        <v>0.117260207388433</v>
      </c>
      <c r="P617" s="17">
        <v>0.165349916622167</v>
      </c>
      <c r="Q617" s="17">
        <v>0.230148454522726</v>
      </c>
      <c r="R617" s="17"/>
      <c r="S617" s="17">
        <v>0.19823804825438399</v>
      </c>
      <c r="T617" s="17">
        <v>0.24448118744835301</v>
      </c>
      <c r="U617" s="17">
        <v>0.23848763323460301</v>
      </c>
      <c r="V617" s="17">
        <v>0.20490957864578499</v>
      </c>
      <c r="W617" s="17"/>
      <c r="X617" s="17">
        <v>0.19495635071411399</v>
      </c>
      <c r="Y617" s="17">
        <v>0.309340778652685</v>
      </c>
      <c r="Z617" s="17">
        <v>0.109544166380871</v>
      </c>
      <c r="AA617" s="17"/>
      <c r="AB617" s="17">
        <v>0.21799275246875</v>
      </c>
      <c r="AC617" s="17">
        <v>0.152952128121285</v>
      </c>
      <c r="AD617" s="17"/>
      <c r="AE617" s="17">
        <v>0.16246536468373499</v>
      </c>
      <c r="AF617" s="17">
        <v>0.20944952311090101</v>
      </c>
      <c r="AG617" s="17"/>
      <c r="AH617" s="17">
        <v>0.21346222509844701</v>
      </c>
      <c r="AI617" s="17">
        <v>0.115026030684828</v>
      </c>
      <c r="AJ617" s="17"/>
      <c r="AK617" s="17">
        <v>0.186469016607233</v>
      </c>
      <c r="AL617" s="17">
        <v>0.22336900118658801</v>
      </c>
      <c r="AM617" s="17">
        <v>0.181744890648076</v>
      </c>
      <c r="AN617" s="17">
        <v>0.233865541098179</v>
      </c>
      <c r="AO617" s="17">
        <v>0.126119604748409</v>
      </c>
      <c r="AP617" s="17"/>
      <c r="AQ617" s="17">
        <v>0.135250767943221</v>
      </c>
      <c r="AR617" s="17">
        <v>0.216403468428364</v>
      </c>
      <c r="AS617" s="17"/>
      <c r="AT617" s="17">
        <v>0.131432844493694</v>
      </c>
      <c r="AU617" s="17">
        <v>0.237028979830504</v>
      </c>
      <c r="AV617" s="17"/>
      <c r="AW617" s="17">
        <v>0.15602707546150599</v>
      </c>
      <c r="AX617" s="17">
        <v>0.27416640100234602</v>
      </c>
      <c r="AY617" s="17">
        <v>0.103961481646038</v>
      </c>
      <c r="AZ617" s="17">
        <v>0.10145021680954899</v>
      </c>
      <c r="BA617" s="17">
        <v>0.20759275243706299</v>
      </c>
      <c r="BB617" s="17"/>
      <c r="BC617" s="17">
        <v>0.25537687891674998</v>
      </c>
      <c r="BD617" s="17"/>
      <c r="BE617" s="17">
        <v>0.24298001130081601</v>
      </c>
      <c r="BF617" s="17">
        <v>0.154015745892293</v>
      </c>
      <c r="BG617" s="17">
        <v>0.114241767420875</v>
      </c>
      <c r="BH617" s="17">
        <v>0.21591225980536499</v>
      </c>
      <c r="BI617" s="17"/>
      <c r="BJ617" s="17">
        <v>0.21880504196262901</v>
      </c>
      <c r="BK617" s="17"/>
      <c r="BL617" s="17">
        <v>0.24500776743590599</v>
      </c>
      <c r="BM617" s="17"/>
      <c r="BN617" s="17">
        <v>0.18363405873534899</v>
      </c>
      <c r="BO617" s="17"/>
      <c r="BP617" s="17">
        <v>0.19529495113357401</v>
      </c>
      <c r="BQ617" s="17">
        <v>0.24630869919999701</v>
      </c>
    </row>
    <row r="618" spans="2:69" x14ac:dyDescent="0.35">
      <c r="B618" t="s">
        <v>140</v>
      </c>
      <c r="C618" s="17">
        <v>7.5429544492216394E-2</v>
      </c>
      <c r="D618" s="17">
        <v>0.10152743448500701</v>
      </c>
      <c r="E618" s="17">
        <v>5.3911833201826603E-2</v>
      </c>
      <c r="F618" s="17"/>
      <c r="G618" s="17">
        <v>9.6312763395401998E-2</v>
      </c>
      <c r="H618" s="17">
        <v>7.5148669521010597E-2</v>
      </c>
      <c r="I618" s="17">
        <v>3.73534290680776E-2</v>
      </c>
      <c r="J618" s="17">
        <v>0</v>
      </c>
      <c r="K618" s="17">
        <v>0.15841278715024701</v>
      </c>
      <c r="L618" s="17"/>
      <c r="M618" s="17">
        <v>3.7928400447267203E-2</v>
      </c>
      <c r="N618" s="17">
        <v>8.2126611702999494E-2</v>
      </c>
      <c r="O618" s="17">
        <v>0.106206655579663</v>
      </c>
      <c r="P618" s="17">
        <v>4.5141044957149698E-2</v>
      </c>
      <c r="Q618" s="17">
        <v>7.2305174125043406E-2</v>
      </c>
      <c r="R618" s="17"/>
      <c r="S618" s="17">
        <v>2.2281810539020699E-2</v>
      </c>
      <c r="T618" s="17">
        <v>8.5859653832623797E-2</v>
      </c>
      <c r="U618" s="17">
        <v>7.7434820898150902E-2</v>
      </c>
      <c r="V618" s="17">
        <v>7.5509652750415199E-2</v>
      </c>
      <c r="W618" s="17"/>
      <c r="X618" s="17">
        <v>7.9577662746558198E-2</v>
      </c>
      <c r="Y618" s="17">
        <v>0.102948616488293</v>
      </c>
      <c r="Z618" s="17">
        <v>0</v>
      </c>
      <c r="AA618" s="17"/>
      <c r="AB618" s="17">
        <v>7.4688630293963498E-2</v>
      </c>
      <c r="AC618" s="17">
        <v>7.7335880120978306E-2</v>
      </c>
      <c r="AD618" s="17"/>
      <c r="AE618" s="17">
        <v>7.5162847236089902E-2</v>
      </c>
      <c r="AF618" s="17">
        <v>7.5741148713191195E-2</v>
      </c>
      <c r="AG618" s="17"/>
      <c r="AH618" s="17">
        <v>9.0136886191706705E-2</v>
      </c>
      <c r="AI618" s="17">
        <v>0</v>
      </c>
      <c r="AJ618" s="17"/>
      <c r="AK618" s="17">
        <v>3.7764135473771297E-2</v>
      </c>
      <c r="AL618" s="17">
        <v>5.2205578006148397E-2</v>
      </c>
      <c r="AM618" s="17">
        <v>9.5619893774582895E-2</v>
      </c>
      <c r="AN618" s="17">
        <v>0.102224844488638</v>
      </c>
      <c r="AO618" s="17">
        <v>5.1153377191328002E-2</v>
      </c>
      <c r="AP618" s="17"/>
      <c r="AQ618" s="17">
        <v>4.4570049649595898E-2</v>
      </c>
      <c r="AR618" s="17">
        <v>8.3373809945902502E-2</v>
      </c>
      <c r="AS618" s="17"/>
      <c r="AT618" s="17">
        <v>9.2535400776375204E-2</v>
      </c>
      <c r="AU618" s="17">
        <v>6.85865649438967E-2</v>
      </c>
      <c r="AV618" s="17"/>
      <c r="AW618" s="17">
        <v>5.2466280914995202E-2</v>
      </c>
      <c r="AX618" s="17">
        <v>5.8524513659640003E-2</v>
      </c>
      <c r="AY618" s="17">
        <v>8.8238532825803295E-2</v>
      </c>
      <c r="AZ618" s="17">
        <v>0</v>
      </c>
      <c r="BA618" s="17">
        <v>0.106736091984556</v>
      </c>
      <c r="BB618" s="17"/>
      <c r="BC618" s="17">
        <v>0.130458026823733</v>
      </c>
      <c r="BD618" s="17"/>
      <c r="BE618" s="17">
        <v>3.6472842826451503E-2</v>
      </c>
      <c r="BF618" s="17">
        <v>5.8863146166404798E-2</v>
      </c>
      <c r="BG618" s="17">
        <v>0</v>
      </c>
      <c r="BH618" s="17">
        <v>0.161986382876489</v>
      </c>
      <c r="BI618" s="17"/>
      <c r="BJ618" s="17">
        <v>7.98240126311556E-2</v>
      </c>
      <c r="BK618" s="17"/>
      <c r="BL618" s="17">
        <v>8.5846588549328501E-2</v>
      </c>
      <c r="BM618" s="17"/>
      <c r="BN618" s="17">
        <v>4.7254838788325898E-2</v>
      </c>
      <c r="BO618" s="17"/>
      <c r="BP618" s="17">
        <v>7.07307730559424E-2</v>
      </c>
      <c r="BQ618" s="17">
        <v>0.114867637338917</v>
      </c>
    </row>
    <row r="619" spans="2:69" x14ac:dyDescent="0.35">
      <c r="B619" t="s">
        <v>141</v>
      </c>
      <c r="C619" s="17">
        <v>0.32266174264409497</v>
      </c>
      <c r="D619" s="17">
        <v>0.24952240005281701</v>
      </c>
      <c r="E619" s="17">
        <v>0.38296513338881699</v>
      </c>
      <c r="F619" s="17"/>
      <c r="G619" s="17">
        <v>0.383029785175732</v>
      </c>
      <c r="H619" s="17">
        <v>0.213697887375697</v>
      </c>
      <c r="I619" s="17">
        <v>0.341071412774203</v>
      </c>
      <c r="J619" s="17">
        <v>0.34009637304752199</v>
      </c>
      <c r="K619" s="17">
        <v>0.34991478799755299</v>
      </c>
      <c r="L619" s="17"/>
      <c r="M619" s="17">
        <v>0.34661061644476299</v>
      </c>
      <c r="N619" s="17">
        <v>0.24345862234872001</v>
      </c>
      <c r="O619" s="17">
        <v>0.427293361578931</v>
      </c>
      <c r="P619" s="17">
        <v>0.51544759064804802</v>
      </c>
      <c r="Q619" s="17">
        <v>0.271227940676466</v>
      </c>
      <c r="R619" s="17"/>
      <c r="S619" s="17">
        <v>0.40668571129337799</v>
      </c>
      <c r="T619" s="17">
        <v>0.22491127207714201</v>
      </c>
      <c r="U619" s="17">
        <v>0.40344332494351698</v>
      </c>
      <c r="V619" s="17">
        <v>0.25422583221321399</v>
      </c>
      <c r="W619" s="17"/>
      <c r="X619" s="17">
        <v>0.32216039996901902</v>
      </c>
      <c r="Y619" s="17">
        <v>0.326272925353779</v>
      </c>
      <c r="Z619" s="17">
        <v>0.32305244776594699</v>
      </c>
      <c r="AA619" s="17"/>
      <c r="AB619" s="17">
        <v>0.32173063509682998</v>
      </c>
      <c r="AC619" s="17">
        <v>0.32505743636375301</v>
      </c>
      <c r="AD619" s="17"/>
      <c r="AE619" s="17">
        <v>0.243882775332355</v>
      </c>
      <c r="AF619" s="17">
        <v>0.34272721937096401</v>
      </c>
      <c r="AG619" s="17"/>
      <c r="AH619" s="17">
        <v>0.32133497913223302</v>
      </c>
      <c r="AI619" s="17">
        <v>0.395894362719316</v>
      </c>
      <c r="AJ619" s="17"/>
      <c r="AK619" s="17">
        <v>0.29640173014314503</v>
      </c>
      <c r="AL619" s="17">
        <v>0.31322996479460202</v>
      </c>
      <c r="AM619" s="17">
        <v>0.31197133154456602</v>
      </c>
      <c r="AN619" s="17">
        <v>0.33662970491848998</v>
      </c>
      <c r="AO619" s="17">
        <v>0.43013813064990603</v>
      </c>
      <c r="AP619" s="17"/>
      <c r="AQ619" s="17">
        <v>0.42311822419581502</v>
      </c>
      <c r="AR619" s="17">
        <v>0.29680088652638598</v>
      </c>
      <c r="AS619" s="17"/>
      <c r="AT619" s="17">
        <v>0.38272547232272602</v>
      </c>
      <c r="AU619" s="17">
        <v>0.29355980709187401</v>
      </c>
      <c r="AV619" s="17"/>
      <c r="AW619" s="17">
        <v>0.45227608966237498</v>
      </c>
      <c r="AX619" s="17">
        <v>0.40081069780254502</v>
      </c>
      <c r="AY619" s="17">
        <v>0.17841556360055999</v>
      </c>
      <c r="AZ619" s="17">
        <v>0.26769632143914002</v>
      </c>
      <c r="BA619" s="17">
        <v>0.399686482418454</v>
      </c>
      <c r="BB619" s="17"/>
      <c r="BC619" s="17">
        <v>0.29444413366095301</v>
      </c>
      <c r="BD619" s="17"/>
      <c r="BE619" s="17">
        <v>0.41671655275817598</v>
      </c>
      <c r="BF619" s="17">
        <v>0.10659281933538201</v>
      </c>
      <c r="BG619" s="17">
        <v>0.16904646414853</v>
      </c>
      <c r="BH619" s="17">
        <v>0.347244176876991</v>
      </c>
      <c r="BI619" s="17"/>
      <c r="BJ619" s="17">
        <v>0.30765652171084801</v>
      </c>
      <c r="BK619" s="17"/>
      <c r="BL619" s="17">
        <v>0.29024424176841002</v>
      </c>
      <c r="BM619" s="17"/>
      <c r="BN619" s="17">
        <v>0.291521669400016</v>
      </c>
      <c r="BO619" s="17"/>
      <c r="BP619" s="17">
        <v>0.32054402508621099</v>
      </c>
      <c r="BQ619" s="17">
        <v>0.29140330893859601</v>
      </c>
    </row>
    <row r="620" spans="2:69" x14ac:dyDescent="0.35"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</row>
    <row r="621" spans="2:69" x14ac:dyDescent="0.35">
      <c r="B621" s="6" t="s">
        <v>214</v>
      </c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</row>
    <row r="622" spans="2:69" x14ac:dyDescent="0.35">
      <c r="B622" s="24" t="s">
        <v>143</v>
      </c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</row>
    <row r="623" spans="2:69" x14ac:dyDescent="0.35">
      <c r="B623" t="s">
        <v>137</v>
      </c>
      <c r="C623" s="17">
        <v>0.16940694035029699</v>
      </c>
      <c r="D623" s="17">
        <v>0.18269925473253201</v>
      </c>
      <c r="E623" s="17">
        <v>0.15844742663723399</v>
      </c>
      <c r="F623" s="17"/>
      <c r="G623" s="17">
        <v>0.19951841225290901</v>
      </c>
      <c r="H623" s="17">
        <v>0.11883156922346499</v>
      </c>
      <c r="I623" s="17">
        <v>0.14910300644199001</v>
      </c>
      <c r="J623" s="17">
        <v>0.170120921495137</v>
      </c>
      <c r="K623" s="17">
        <v>0.23046679989108501</v>
      </c>
      <c r="L623" s="17"/>
      <c r="M623" s="17">
        <v>0.21052448482883801</v>
      </c>
      <c r="N623" s="17">
        <v>0.204349801242385</v>
      </c>
      <c r="O623" s="17">
        <v>5.2062944500813897E-2</v>
      </c>
      <c r="P623" s="17">
        <v>0.147205520582224</v>
      </c>
      <c r="Q623" s="17">
        <v>0.18880988862369899</v>
      </c>
      <c r="R623" s="17"/>
      <c r="S623" s="17">
        <v>0.15485315536765401</v>
      </c>
      <c r="T623" s="17">
        <v>0.20170156671398601</v>
      </c>
      <c r="U623" s="17">
        <v>7.0521588873469807E-2</v>
      </c>
      <c r="V623" s="17">
        <v>0.21034926837475401</v>
      </c>
      <c r="W623" s="17"/>
      <c r="X623" s="17">
        <v>0.16983631284198999</v>
      </c>
      <c r="Y623" s="17">
        <v>3.9670906865999701E-2</v>
      </c>
      <c r="Z623" s="17">
        <v>0.32836765058648498</v>
      </c>
      <c r="AA623" s="17"/>
      <c r="AB623" s="17">
        <v>0.154810139205379</v>
      </c>
      <c r="AC623" s="17">
        <v>0.206963788571221</v>
      </c>
      <c r="AD623" s="17"/>
      <c r="AE623" s="17">
        <v>0.21722173881582299</v>
      </c>
      <c r="AF623" s="17">
        <v>0.155147522083844</v>
      </c>
      <c r="AG623" s="17"/>
      <c r="AH623" s="17">
        <v>0.144468272157629</v>
      </c>
      <c r="AI623" s="17">
        <v>0.23036196450111099</v>
      </c>
      <c r="AJ623" s="17"/>
      <c r="AK623" s="17">
        <v>0.223220212079633</v>
      </c>
      <c r="AL623" s="17">
        <v>0.15871794959515501</v>
      </c>
      <c r="AM623" s="17">
        <v>0.172492758077918</v>
      </c>
      <c r="AN623" s="17">
        <v>0.13345629318524299</v>
      </c>
      <c r="AO623" s="17">
        <v>0.21356080307396</v>
      </c>
      <c r="AP623" s="17"/>
      <c r="AQ623" s="17">
        <v>0.15801189932443799</v>
      </c>
      <c r="AR623" s="17">
        <v>0.17234040479055299</v>
      </c>
      <c r="AS623" s="17"/>
      <c r="AT623" s="17">
        <v>0.13682221571980199</v>
      </c>
      <c r="AU623" s="17">
        <v>0.17975689572731701</v>
      </c>
      <c r="AV623" s="17"/>
      <c r="AW623" s="17">
        <v>0.13600953717457401</v>
      </c>
      <c r="AX623" s="17">
        <v>0.10185564595102201</v>
      </c>
      <c r="AY623" s="17">
        <v>0.31506666854016901</v>
      </c>
      <c r="AZ623" s="17">
        <v>0.19312980195604901</v>
      </c>
      <c r="BA623" s="17">
        <v>0.10781768120824101</v>
      </c>
      <c r="BB623" s="17"/>
      <c r="BC623" s="17">
        <v>0.13665849505757299</v>
      </c>
      <c r="BD623" s="17"/>
      <c r="BE623" s="17">
        <v>0.12577026093181601</v>
      </c>
      <c r="BF623" s="17">
        <v>0.41467420122160398</v>
      </c>
      <c r="BG623" s="17">
        <v>0.25348161273895697</v>
      </c>
      <c r="BH623" s="17">
        <v>9.2055458266879803E-2</v>
      </c>
      <c r="BI623" s="17"/>
      <c r="BJ623" s="17">
        <v>0.148638717342679</v>
      </c>
      <c r="BK623" s="17"/>
      <c r="BL623" s="17">
        <v>0.163666830590881</v>
      </c>
      <c r="BM623" s="17"/>
      <c r="BN623" s="17">
        <v>0.140698294773376</v>
      </c>
      <c r="BO623" s="17"/>
      <c r="BP623" s="17">
        <v>0.172531501005702</v>
      </c>
      <c r="BQ623" s="17">
        <v>0.15831653122071701</v>
      </c>
    </row>
    <row r="624" spans="2:69" x14ac:dyDescent="0.35">
      <c r="B624" t="s">
        <v>138</v>
      </c>
      <c r="C624" s="17">
        <v>0.31157171095664998</v>
      </c>
      <c r="D624" s="17">
        <v>0.34134388939665999</v>
      </c>
      <c r="E624" s="17">
        <v>0.28702454870196098</v>
      </c>
      <c r="F624" s="17"/>
      <c r="G624" s="17">
        <v>0.27883395887800699</v>
      </c>
      <c r="H624" s="17">
        <v>0.38948632649542803</v>
      </c>
      <c r="I624" s="17">
        <v>0.31984260325196401</v>
      </c>
      <c r="J624" s="17">
        <v>0.42997816504098302</v>
      </c>
      <c r="K624" s="17">
        <v>9.8497667395288799E-2</v>
      </c>
      <c r="L624" s="17"/>
      <c r="M624" s="17">
        <v>0.25678418338010101</v>
      </c>
      <c r="N624" s="17">
        <v>0.34276398624602999</v>
      </c>
      <c r="O624" s="17">
        <v>0.29923622534345801</v>
      </c>
      <c r="P624" s="17">
        <v>0.242296752242841</v>
      </c>
      <c r="Q624" s="17">
        <v>0.32739532384330899</v>
      </c>
      <c r="R624" s="17"/>
      <c r="S624" s="17">
        <v>0.29092576739289799</v>
      </c>
      <c r="T624" s="17">
        <v>0.346544565072745</v>
      </c>
      <c r="U624" s="17">
        <v>0.30527246353270598</v>
      </c>
      <c r="V624" s="17">
        <v>0.344303494919592</v>
      </c>
      <c r="W624" s="17"/>
      <c r="X624" s="17">
        <v>0.30113986314399899</v>
      </c>
      <c r="Y624" s="17">
        <v>0.40871324277174198</v>
      </c>
      <c r="Z624" s="17">
        <v>0.29202836099166102</v>
      </c>
      <c r="AA624" s="17"/>
      <c r="AB624" s="17">
        <v>0.31098420773584901</v>
      </c>
      <c r="AC624" s="17">
        <v>0.31308332771938302</v>
      </c>
      <c r="AD624" s="17"/>
      <c r="AE624" s="17">
        <v>0.30052470807519899</v>
      </c>
      <c r="AF624" s="17">
        <v>0.31525845507585898</v>
      </c>
      <c r="AG624" s="17"/>
      <c r="AH624" s="17">
        <v>0.32524908490943599</v>
      </c>
      <c r="AI624" s="17">
        <v>0.28192366155696602</v>
      </c>
      <c r="AJ624" s="17"/>
      <c r="AK624" s="17">
        <v>0.253166844835439</v>
      </c>
      <c r="AL624" s="17">
        <v>0.34797464670703498</v>
      </c>
      <c r="AM624" s="17">
        <v>0.32567849615345301</v>
      </c>
      <c r="AN624" s="17">
        <v>0.30224397075305798</v>
      </c>
      <c r="AO624" s="17">
        <v>0.179028084336398</v>
      </c>
      <c r="AP624" s="17"/>
      <c r="AQ624" s="17">
        <v>0.300183343508655</v>
      </c>
      <c r="AR624" s="17">
        <v>0.31450345739489899</v>
      </c>
      <c r="AS624" s="17"/>
      <c r="AT624" s="17">
        <v>0.32838300721761499</v>
      </c>
      <c r="AU624" s="17">
        <v>0.30487385226001201</v>
      </c>
      <c r="AV624" s="17"/>
      <c r="AW624" s="17">
        <v>0.20322101678655</v>
      </c>
      <c r="AX624" s="17">
        <v>0.237914052056033</v>
      </c>
      <c r="AY624" s="17">
        <v>0.34429861224621</v>
      </c>
      <c r="AZ624" s="17">
        <v>0.50892367652186599</v>
      </c>
      <c r="BA624" s="17">
        <v>0.27216101600459103</v>
      </c>
      <c r="BB624" s="17"/>
      <c r="BC624" s="17">
        <v>0.274303851066446</v>
      </c>
      <c r="BD624" s="17"/>
      <c r="BE624" s="17">
        <v>0.21387106113566801</v>
      </c>
      <c r="BF624" s="17">
        <v>0.40519631805131001</v>
      </c>
      <c r="BG624" s="17">
        <v>0.55022605188219398</v>
      </c>
      <c r="BH624" s="17">
        <v>0.258041648812317</v>
      </c>
      <c r="BI624" s="17"/>
      <c r="BJ624" s="17">
        <v>0.33126253927412802</v>
      </c>
      <c r="BK624" s="17"/>
      <c r="BL624" s="17">
        <v>0.31730473315374202</v>
      </c>
      <c r="BM624" s="17"/>
      <c r="BN624" s="17">
        <v>0.40225402226836099</v>
      </c>
      <c r="BO624" s="17"/>
      <c r="BP624" s="17">
        <v>0.31705458077862098</v>
      </c>
      <c r="BQ624" s="17">
        <v>0.25863098363408099</v>
      </c>
    </row>
    <row r="625" spans="2:69" x14ac:dyDescent="0.35">
      <c r="B625" t="s">
        <v>139</v>
      </c>
      <c r="C625" s="17">
        <v>0.12910706664323199</v>
      </c>
      <c r="D625" s="17">
        <v>0.13649111018488599</v>
      </c>
      <c r="E625" s="17">
        <v>0.123018922462653</v>
      </c>
      <c r="F625" s="17"/>
      <c r="G625" s="17">
        <v>7.9231908404612597E-2</v>
      </c>
      <c r="H625" s="17">
        <v>0.17912472008229</v>
      </c>
      <c r="I625" s="17">
        <v>0.15035354486056801</v>
      </c>
      <c r="J625" s="17">
        <v>8.5573247758537793E-2</v>
      </c>
      <c r="K625" s="17">
        <v>0.16270795756582501</v>
      </c>
      <c r="L625" s="17"/>
      <c r="M625" s="17">
        <v>0.143095821147738</v>
      </c>
      <c r="N625" s="17">
        <v>0.16354674171427699</v>
      </c>
      <c r="O625" s="17">
        <v>0.108072355693035</v>
      </c>
      <c r="P625" s="17">
        <v>8.2674958311083693E-2</v>
      </c>
      <c r="Q625" s="17">
        <v>8.9874637833964904E-2</v>
      </c>
      <c r="R625" s="17"/>
      <c r="S625" s="17">
        <v>0.10252393006263</v>
      </c>
      <c r="T625" s="17">
        <v>0.171668027923261</v>
      </c>
      <c r="U625" s="17">
        <v>0.16543043954318901</v>
      </c>
      <c r="V625" s="17">
        <v>0.116024082299408</v>
      </c>
      <c r="W625" s="17"/>
      <c r="X625" s="17">
        <v>0.13226779108591699</v>
      </c>
      <c r="Y625" s="17">
        <v>0.16206521538618601</v>
      </c>
      <c r="Z625" s="17">
        <v>5.65515406559065E-2</v>
      </c>
      <c r="AA625" s="17"/>
      <c r="AB625" s="17">
        <v>0.146930334317982</v>
      </c>
      <c r="AC625" s="17">
        <v>8.3248679437997505E-2</v>
      </c>
      <c r="AD625" s="17"/>
      <c r="AE625" s="17">
        <v>0.15103802436869199</v>
      </c>
      <c r="AF625" s="17">
        <v>0.12423876998395</v>
      </c>
      <c r="AG625" s="17"/>
      <c r="AH625" s="17">
        <v>0.137132267868636</v>
      </c>
      <c r="AI625" s="17">
        <v>5.7020391832903201E-2</v>
      </c>
      <c r="AJ625" s="17"/>
      <c r="AK625" s="17">
        <v>8.0731561402778096E-2</v>
      </c>
      <c r="AL625" s="17">
        <v>0.145799986257969</v>
      </c>
      <c r="AM625" s="17">
        <v>9.0314924342456096E-2</v>
      </c>
      <c r="AN625" s="17">
        <v>0.213439211737073</v>
      </c>
      <c r="AO625" s="17">
        <v>0.126119604748409</v>
      </c>
      <c r="AP625" s="17"/>
      <c r="AQ625" s="17">
        <v>7.4116483321495799E-2</v>
      </c>
      <c r="AR625" s="17">
        <v>0.143263480855093</v>
      </c>
      <c r="AS625" s="17"/>
      <c r="AT625" s="17">
        <v>7.5405657593578604E-2</v>
      </c>
      <c r="AU625" s="17">
        <v>0.15781327901396</v>
      </c>
      <c r="AV625" s="17"/>
      <c r="AW625" s="17">
        <v>9.0282316703226895E-2</v>
      </c>
      <c r="AX625" s="17">
        <v>0.20872418995880301</v>
      </c>
      <c r="AY625" s="17">
        <v>7.1561658007137804E-2</v>
      </c>
      <c r="AZ625" s="17">
        <v>3.02502000829457E-2</v>
      </c>
      <c r="BA625" s="17">
        <v>0.15137644580371101</v>
      </c>
      <c r="BB625" s="17"/>
      <c r="BC625" s="17">
        <v>0.164975653247455</v>
      </c>
      <c r="BD625" s="17"/>
      <c r="BE625" s="17">
        <v>0.19251865426755699</v>
      </c>
      <c r="BF625" s="17">
        <v>4.8823559377420701E-2</v>
      </c>
      <c r="BG625" s="17">
        <v>2.7245871230318901E-2</v>
      </c>
      <c r="BH625" s="17">
        <v>0.14447564793376999</v>
      </c>
      <c r="BI625" s="17"/>
      <c r="BJ625" s="17">
        <v>0.13652263374793999</v>
      </c>
      <c r="BK625" s="17"/>
      <c r="BL625" s="17">
        <v>0.15651303043558501</v>
      </c>
      <c r="BM625" s="17"/>
      <c r="BN625" s="17">
        <v>0.13468123062406601</v>
      </c>
      <c r="BO625" s="17"/>
      <c r="BP625" s="17">
        <v>0.12536164799571101</v>
      </c>
      <c r="BQ625" s="17">
        <v>0.16529839000052901</v>
      </c>
    </row>
    <row r="626" spans="2:69" x14ac:dyDescent="0.35">
      <c r="B626" t="s">
        <v>140</v>
      </c>
      <c r="C626" s="17">
        <v>7.5132803564770895E-2</v>
      </c>
      <c r="D626" s="17">
        <v>9.0342854303518794E-2</v>
      </c>
      <c r="E626" s="17">
        <v>6.2592116152916294E-2</v>
      </c>
      <c r="F626" s="17"/>
      <c r="G626" s="17">
        <v>8.9583633677675703E-2</v>
      </c>
      <c r="H626" s="17">
        <v>8.0535609929166405E-2</v>
      </c>
      <c r="I626" s="17">
        <v>3.9629432671275402E-2</v>
      </c>
      <c r="J626" s="17">
        <v>0</v>
      </c>
      <c r="K626" s="17">
        <v>0.15841278715024701</v>
      </c>
      <c r="L626" s="17"/>
      <c r="M626" s="17">
        <v>7.5856800894534296E-2</v>
      </c>
      <c r="N626" s="17">
        <v>3.8991005854293499E-2</v>
      </c>
      <c r="O626" s="17">
        <v>0.13335625632574399</v>
      </c>
      <c r="P626" s="17">
        <v>4.5141044957149698E-2</v>
      </c>
      <c r="Q626" s="17">
        <v>0.12269220902256101</v>
      </c>
      <c r="R626" s="17"/>
      <c r="S626" s="17">
        <v>6.7293246422461095E-2</v>
      </c>
      <c r="T626" s="17">
        <v>7.1612861521257898E-2</v>
      </c>
      <c r="U626" s="17">
        <v>7.7434820898150902E-2</v>
      </c>
      <c r="V626" s="17">
        <v>5.60686203248872E-2</v>
      </c>
      <c r="W626" s="17"/>
      <c r="X626" s="17">
        <v>8.4284151516963807E-2</v>
      </c>
      <c r="Y626" s="17">
        <v>6.3277709622293399E-2</v>
      </c>
      <c r="Z626" s="17">
        <v>0</v>
      </c>
      <c r="AA626" s="17"/>
      <c r="AB626" s="17">
        <v>7.7743726591333898E-2</v>
      </c>
      <c r="AC626" s="17">
        <v>6.84150276047088E-2</v>
      </c>
      <c r="AD626" s="17"/>
      <c r="AE626" s="17">
        <v>6.9474786212555498E-2</v>
      </c>
      <c r="AF626" s="17">
        <v>7.6744253706209797E-2</v>
      </c>
      <c r="AG626" s="17"/>
      <c r="AH626" s="17">
        <v>8.2350245522438401E-2</v>
      </c>
      <c r="AI626" s="17">
        <v>0</v>
      </c>
      <c r="AJ626" s="17"/>
      <c r="AK626" s="17">
        <v>6.0992409533237299E-2</v>
      </c>
      <c r="AL626" s="17">
        <v>6.2389001569128501E-2</v>
      </c>
      <c r="AM626" s="17">
        <v>9.9542489881607493E-2</v>
      </c>
      <c r="AN626" s="17">
        <v>6.1251427145837298E-2</v>
      </c>
      <c r="AO626" s="17">
        <v>5.1153377191328002E-2</v>
      </c>
      <c r="AP626" s="17"/>
      <c r="AQ626" s="17">
        <v>3.0345490754334101E-2</v>
      </c>
      <c r="AR626" s="17">
        <v>8.6662554901853206E-2</v>
      </c>
      <c r="AS626" s="17"/>
      <c r="AT626" s="17">
        <v>6.7654693670240296E-2</v>
      </c>
      <c r="AU626" s="17">
        <v>8.0258567630378294E-2</v>
      </c>
      <c r="AV626" s="17"/>
      <c r="AW626" s="17">
        <v>0.17622196616234201</v>
      </c>
      <c r="AX626" s="17">
        <v>6.1894428005636097E-2</v>
      </c>
      <c r="AY626" s="17">
        <v>8.8238532825803295E-2</v>
      </c>
      <c r="AZ626" s="17">
        <v>0</v>
      </c>
      <c r="BA626" s="17">
        <v>4.1197493168601801E-2</v>
      </c>
      <c r="BB626" s="17"/>
      <c r="BC626" s="17">
        <v>0.131429395824287</v>
      </c>
      <c r="BD626" s="17"/>
      <c r="BE626" s="17">
        <v>4.9091672047120199E-2</v>
      </c>
      <c r="BF626" s="17">
        <v>5.8863146166404798E-2</v>
      </c>
      <c r="BG626" s="17">
        <v>0</v>
      </c>
      <c r="BH626" s="17">
        <v>0.16316534732080901</v>
      </c>
      <c r="BI626" s="17"/>
      <c r="BJ626" s="17">
        <v>8.3608994203828294E-2</v>
      </c>
      <c r="BK626" s="17"/>
      <c r="BL626" s="17">
        <v>8.4191637238251404E-2</v>
      </c>
      <c r="BM626" s="17"/>
      <c r="BN626" s="17">
        <v>4.2087306477881399E-2</v>
      </c>
      <c r="BO626" s="17"/>
      <c r="BP626" s="17">
        <v>7.4175086455104705E-2</v>
      </c>
      <c r="BQ626" s="17">
        <v>8.7290409612768002E-2</v>
      </c>
    </row>
    <row r="627" spans="2:69" x14ac:dyDescent="0.35">
      <c r="B627" t="s">
        <v>141</v>
      </c>
      <c r="C627" s="17">
        <v>0.314781478485049</v>
      </c>
      <c r="D627" s="17">
        <v>0.24912289138240401</v>
      </c>
      <c r="E627" s="17">
        <v>0.36891698604523598</v>
      </c>
      <c r="F627" s="17"/>
      <c r="G627" s="17">
        <v>0.35283208678679601</v>
      </c>
      <c r="H627" s="17">
        <v>0.23202177426965001</v>
      </c>
      <c r="I627" s="17">
        <v>0.341071412774203</v>
      </c>
      <c r="J627" s="17">
        <v>0.31432766570534199</v>
      </c>
      <c r="K627" s="17">
        <v>0.34991478799755299</v>
      </c>
      <c r="L627" s="17"/>
      <c r="M627" s="17">
        <v>0.31373870974878798</v>
      </c>
      <c r="N627" s="17">
        <v>0.25034846494301499</v>
      </c>
      <c r="O627" s="17">
        <v>0.40727221813694903</v>
      </c>
      <c r="P627" s="17">
        <v>0.482681723906701</v>
      </c>
      <c r="Q627" s="17">
        <v>0.271227940676466</v>
      </c>
      <c r="R627" s="17"/>
      <c r="S627" s="17">
        <v>0.38440390075435699</v>
      </c>
      <c r="T627" s="17">
        <v>0.20847297876875001</v>
      </c>
      <c r="U627" s="17">
        <v>0.38134068715248398</v>
      </c>
      <c r="V627" s="17">
        <v>0.27325453408135902</v>
      </c>
      <c r="W627" s="17"/>
      <c r="X627" s="17">
        <v>0.31247188141113003</v>
      </c>
      <c r="Y627" s="17">
        <v>0.326272925353779</v>
      </c>
      <c r="Z627" s="17">
        <v>0.32305244776594699</v>
      </c>
      <c r="AA627" s="17"/>
      <c r="AB627" s="17">
        <v>0.30953159214945603</v>
      </c>
      <c r="AC627" s="17">
        <v>0.32828917666669</v>
      </c>
      <c r="AD627" s="17"/>
      <c r="AE627" s="17">
        <v>0.26174074252773</v>
      </c>
      <c r="AF627" s="17">
        <v>0.32861099915013697</v>
      </c>
      <c r="AG627" s="17"/>
      <c r="AH627" s="17">
        <v>0.31080012954186098</v>
      </c>
      <c r="AI627" s="17">
        <v>0.43069398210901999</v>
      </c>
      <c r="AJ627" s="17"/>
      <c r="AK627" s="17">
        <v>0.38188897214891299</v>
      </c>
      <c r="AL627" s="17">
        <v>0.28511841587071202</v>
      </c>
      <c r="AM627" s="17">
        <v>0.31197133154456602</v>
      </c>
      <c r="AN627" s="17">
        <v>0.28960909717878902</v>
      </c>
      <c r="AO627" s="17">
        <v>0.43013813064990603</v>
      </c>
      <c r="AP627" s="17"/>
      <c r="AQ627" s="17">
        <v>0.43734278309107599</v>
      </c>
      <c r="AR627" s="17">
        <v>0.28323010205760302</v>
      </c>
      <c r="AS627" s="17"/>
      <c r="AT627" s="17">
        <v>0.391734425798764</v>
      </c>
      <c r="AU627" s="17">
        <v>0.27729740536833197</v>
      </c>
      <c r="AV627" s="17"/>
      <c r="AW627" s="17">
        <v>0.39426516317330701</v>
      </c>
      <c r="AX627" s="17">
        <v>0.38961168402850599</v>
      </c>
      <c r="AY627" s="17">
        <v>0.18083452838068001</v>
      </c>
      <c r="AZ627" s="17">
        <v>0.26769632143914002</v>
      </c>
      <c r="BA627" s="17">
        <v>0.42744736381485499</v>
      </c>
      <c r="BB627" s="17"/>
      <c r="BC627" s="17">
        <v>0.29263260480423797</v>
      </c>
      <c r="BD627" s="17"/>
      <c r="BE627" s="17">
        <v>0.41874835161783902</v>
      </c>
      <c r="BF627" s="17">
        <v>7.2442775183260005E-2</v>
      </c>
      <c r="BG627" s="17">
        <v>0.16904646414853</v>
      </c>
      <c r="BH627" s="17">
        <v>0.342261897666224</v>
      </c>
      <c r="BI627" s="17"/>
      <c r="BJ627" s="17">
        <v>0.29996711543142501</v>
      </c>
      <c r="BK627" s="17"/>
      <c r="BL627" s="17">
        <v>0.27832376858154001</v>
      </c>
      <c r="BM627" s="17"/>
      <c r="BN627" s="17">
        <v>0.28027914585631603</v>
      </c>
      <c r="BO627" s="17"/>
      <c r="BP627" s="17">
        <v>0.31087718376486101</v>
      </c>
      <c r="BQ627" s="17">
        <v>0.33046368553190603</v>
      </c>
    </row>
    <row r="628" spans="2:69" x14ac:dyDescent="0.35"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</row>
    <row r="629" spans="2:69" x14ac:dyDescent="0.35">
      <c r="B629" s="6" t="s">
        <v>233</v>
      </c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</row>
    <row r="630" spans="2:69" x14ac:dyDescent="0.35">
      <c r="B630" s="24" t="s">
        <v>97</v>
      </c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</row>
    <row r="631" spans="2:69" x14ac:dyDescent="0.35">
      <c r="B631" t="s">
        <v>215</v>
      </c>
      <c r="C631" s="17">
        <v>0.49649276704849998</v>
      </c>
      <c r="D631" s="17">
        <v>0.50215928064650595</v>
      </c>
      <c r="E631" s="17">
        <v>0.49259937066520898</v>
      </c>
      <c r="F631" s="17"/>
      <c r="G631" s="17">
        <v>0.45328228320539099</v>
      </c>
      <c r="H631" s="17">
        <v>0.47149524192436099</v>
      </c>
      <c r="I631" s="17">
        <v>0.55046022704612196</v>
      </c>
      <c r="J631" s="17">
        <v>0.54079737955379004</v>
      </c>
      <c r="K631" s="17">
        <v>0.49320269484537399</v>
      </c>
      <c r="L631" s="17"/>
      <c r="M631" s="17">
        <v>0.48297550885226498</v>
      </c>
      <c r="N631" s="17">
        <v>0.51831988742725199</v>
      </c>
      <c r="O631" s="17">
        <v>0.50994507164328795</v>
      </c>
      <c r="P631" s="17">
        <v>0.43267681581669598</v>
      </c>
      <c r="Q631" s="17">
        <v>0.48893936211046801</v>
      </c>
      <c r="R631" s="17"/>
      <c r="S631" s="17">
        <v>0.481672436162982</v>
      </c>
      <c r="T631" s="17">
        <v>0.49698011543894999</v>
      </c>
      <c r="U631" s="17">
        <v>0.53921543655349402</v>
      </c>
      <c r="V631" s="17">
        <v>0.50124203576349902</v>
      </c>
      <c r="W631" s="17"/>
      <c r="X631" s="17">
        <v>0.49189891973324001</v>
      </c>
      <c r="Y631" s="17">
        <v>0.520820747191587</v>
      </c>
      <c r="Z631" s="17">
        <v>0.500650044066973</v>
      </c>
      <c r="AA631" s="17"/>
      <c r="AB631" s="17">
        <v>0.51091138538089897</v>
      </c>
      <c r="AC631" s="17">
        <v>0.46685267328621399</v>
      </c>
      <c r="AD631" s="17"/>
      <c r="AE631" s="17">
        <v>0.48381388698704397</v>
      </c>
      <c r="AF631" s="17">
        <v>0.498666041233499</v>
      </c>
      <c r="AG631" s="17"/>
      <c r="AH631" s="17">
        <v>0.50347120751482699</v>
      </c>
      <c r="AI631" s="17">
        <v>0.488644533776738</v>
      </c>
      <c r="AJ631" s="17"/>
      <c r="AK631" s="17">
        <v>0.48420564288682599</v>
      </c>
      <c r="AL631" s="17">
        <v>0.47379109640813599</v>
      </c>
      <c r="AM631" s="17">
        <v>0.49261651135650097</v>
      </c>
      <c r="AN631" s="17">
        <v>0.52807189391796405</v>
      </c>
      <c r="AO631" s="17">
        <v>0.54612380023676399</v>
      </c>
      <c r="AP631" s="17"/>
      <c r="AQ631" s="17">
        <v>0.49491918396996498</v>
      </c>
      <c r="AR631" s="17">
        <v>0.496923230396973</v>
      </c>
      <c r="AS631" s="17"/>
      <c r="AT631" s="17">
        <v>0.48076408609079302</v>
      </c>
      <c r="AU631" s="17">
        <v>0.50622027950211901</v>
      </c>
      <c r="AV631" s="17"/>
      <c r="AW631" s="17">
        <v>0.53118179659217701</v>
      </c>
      <c r="AX631" s="17">
        <v>0.498914699605225</v>
      </c>
      <c r="AY631" s="17">
        <v>0.51077879560781903</v>
      </c>
      <c r="AZ631" s="17">
        <v>0.53350936236262403</v>
      </c>
      <c r="BA631" s="17">
        <v>0.43397701271831501</v>
      </c>
      <c r="BB631" s="17"/>
      <c r="BC631" s="17">
        <v>0.464109365467336</v>
      </c>
      <c r="BD631" s="17"/>
      <c r="BE631" s="17">
        <v>0.51633060092771199</v>
      </c>
      <c r="BF631" s="17">
        <v>0.47737997700543999</v>
      </c>
      <c r="BG631" s="17">
        <v>0.53336057980996499</v>
      </c>
      <c r="BH631" s="17">
        <v>0.438547172865141</v>
      </c>
      <c r="BI631" s="17"/>
      <c r="BJ631" s="17">
        <v>0.51707611574988599</v>
      </c>
      <c r="BK631" s="17"/>
      <c r="BL631" s="17">
        <v>0.50386369136418896</v>
      </c>
      <c r="BM631" s="17"/>
      <c r="BN631" s="17">
        <v>0.477690892769779</v>
      </c>
      <c r="BO631" s="17"/>
      <c r="BP631" s="17">
        <v>0.53310211284027598</v>
      </c>
      <c r="BQ631" s="17">
        <v>0.33883125400463199</v>
      </c>
    </row>
    <row r="632" spans="2:69" x14ac:dyDescent="0.35">
      <c r="B632" t="s">
        <v>216</v>
      </c>
      <c r="C632" s="17">
        <v>0.48630695830875298</v>
      </c>
      <c r="D632" s="17">
        <v>0.46818585357932202</v>
      </c>
      <c r="E632" s="17">
        <v>0.50269124309348701</v>
      </c>
      <c r="F632" s="17"/>
      <c r="G632" s="17">
        <v>0.47546104503354403</v>
      </c>
      <c r="H632" s="17">
        <v>0.49681290867289502</v>
      </c>
      <c r="I632" s="17">
        <v>0.52116614808505701</v>
      </c>
      <c r="J632" s="17">
        <v>0.50186285683919996</v>
      </c>
      <c r="K632" s="17">
        <v>0.41403853382278499</v>
      </c>
      <c r="L632" s="17"/>
      <c r="M632" s="17">
        <v>0.51552966045467097</v>
      </c>
      <c r="N632" s="17">
        <v>0.49795271464771201</v>
      </c>
      <c r="O632" s="17">
        <v>0.45634679061352201</v>
      </c>
      <c r="P632" s="17">
        <v>0.48108867607587902</v>
      </c>
      <c r="Q632" s="17">
        <v>0.483192242556088</v>
      </c>
      <c r="R632" s="17"/>
      <c r="S632" s="17">
        <v>0.463814867673848</v>
      </c>
      <c r="T632" s="17">
        <v>0.46467436857724598</v>
      </c>
      <c r="U632" s="17">
        <v>0.482285372266756</v>
      </c>
      <c r="V632" s="17">
        <v>0.54365159009626596</v>
      </c>
      <c r="W632" s="17"/>
      <c r="X632" s="17">
        <v>0.48503399671599701</v>
      </c>
      <c r="Y632" s="17">
        <v>0.452257656005085</v>
      </c>
      <c r="Z632" s="17">
        <v>0.53688733609245198</v>
      </c>
      <c r="AA632" s="17"/>
      <c r="AB632" s="17">
        <v>0.47257620362110098</v>
      </c>
      <c r="AC632" s="17">
        <v>0.51453302317756699</v>
      </c>
      <c r="AD632" s="17"/>
      <c r="AE632" s="17">
        <v>0.45814740980298502</v>
      </c>
      <c r="AF632" s="17">
        <v>0.49163185824032501</v>
      </c>
      <c r="AG632" s="17"/>
      <c r="AH632" s="17">
        <v>0.48318909845146801</v>
      </c>
      <c r="AI632" s="17">
        <v>0.561273466730418</v>
      </c>
      <c r="AJ632" s="17"/>
      <c r="AK632" s="17">
        <v>0.4723244260069</v>
      </c>
      <c r="AL632" s="17">
        <v>0.50631079913170396</v>
      </c>
      <c r="AM632" s="17">
        <v>0.47217502269401201</v>
      </c>
      <c r="AN632" s="17">
        <v>0.45057874259206698</v>
      </c>
      <c r="AO632" s="17">
        <v>0.57238136123834205</v>
      </c>
      <c r="AP632" s="17"/>
      <c r="AQ632" s="17">
        <v>0.40174213008354898</v>
      </c>
      <c r="AR632" s="17">
        <v>0.50944018820766801</v>
      </c>
      <c r="AS632" s="17"/>
      <c r="AT632" s="17">
        <v>0.41281325504177901</v>
      </c>
      <c r="AU632" s="17">
        <v>0.520328588554958</v>
      </c>
      <c r="AV632" s="17"/>
      <c r="AW632" s="17">
        <v>0.51208219388370002</v>
      </c>
      <c r="AX632" s="17">
        <v>0.45903909411063498</v>
      </c>
      <c r="AY632" s="17">
        <v>0.53611118018062798</v>
      </c>
      <c r="AZ632" s="17">
        <v>0.58796569526417397</v>
      </c>
      <c r="BA632" s="17">
        <v>0.33545917086104998</v>
      </c>
      <c r="BB632" s="17"/>
      <c r="BC632" s="17">
        <v>0.40369304184652999</v>
      </c>
      <c r="BD632" s="17"/>
      <c r="BE632" s="17">
        <v>0.487580852582781</v>
      </c>
      <c r="BF632" s="17">
        <v>0.54519513592408197</v>
      </c>
      <c r="BG632" s="17">
        <v>0.605245061642944</v>
      </c>
      <c r="BH632" s="17">
        <v>0.376556271918288</v>
      </c>
      <c r="BI632" s="17"/>
      <c r="BJ632" s="17">
        <v>0.49701269555980099</v>
      </c>
      <c r="BK632" s="17"/>
      <c r="BL632" s="17">
        <v>0.53868284927052201</v>
      </c>
      <c r="BM632" s="17"/>
      <c r="BN632" s="17">
        <v>0.47874644832898799</v>
      </c>
      <c r="BO632" s="17"/>
      <c r="BP632" s="17">
        <v>0.49647098821993702</v>
      </c>
      <c r="BQ632" s="17">
        <v>0.48164851425912403</v>
      </c>
    </row>
    <row r="633" spans="2:69" x14ac:dyDescent="0.35">
      <c r="B633" t="s">
        <v>217</v>
      </c>
      <c r="C633" s="17">
        <v>0.320050880575103</v>
      </c>
      <c r="D633" s="17">
        <v>0.29710287558340298</v>
      </c>
      <c r="E633" s="17">
        <v>0.33834193635221599</v>
      </c>
      <c r="F633" s="17"/>
      <c r="G633" s="17">
        <v>0.32851133286058798</v>
      </c>
      <c r="H633" s="17">
        <v>0.314874131054457</v>
      </c>
      <c r="I633" s="17">
        <v>0.30375439325963299</v>
      </c>
      <c r="J633" s="17">
        <v>0.31105870130829499</v>
      </c>
      <c r="K633" s="17">
        <v>0.34916919041002398</v>
      </c>
      <c r="L633" s="17"/>
      <c r="M633" s="17">
        <v>0.24614192218612899</v>
      </c>
      <c r="N633" s="17">
        <v>0.29122227013774499</v>
      </c>
      <c r="O633" s="17">
        <v>0.35536887719699201</v>
      </c>
      <c r="P633" s="17">
        <v>0.37059912964991298</v>
      </c>
      <c r="Q633" s="17">
        <v>0.34361140977562898</v>
      </c>
      <c r="R633" s="17"/>
      <c r="S633" s="17">
        <v>0.39404410919861799</v>
      </c>
      <c r="T633" s="17">
        <v>0.33276052143532098</v>
      </c>
      <c r="U633" s="17">
        <v>0.32371789798531803</v>
      </c>
      <c r="V633" s="17">
        <v>0.24169731176739101</v>
      </c>
      <c r="W633" s="17"/>
      <c r="X633" s="17">
        <v>0.30705735922577398</v>
      </c>
      <c r="Y633" s="17">
        <v>0.38422370447062698</v>
      </c>
      <c r="Z633" s="17">
        <v>0.33742964029821298</v>
      </c>
      <c r="AA633" s="17"/>
      <c r="AB633" s="17">
        <v>0.358027168490331</v>
      </c>
      <c r="AC633" s="17">
        <v>0.24198371015686099</v>
      </c>
      <c r="AD633" s="17"/>
      <c r="AE633" s="17">
        <v>0.34040571126083802</v>
      </c>
      <c r="AF633" s="17">
        <v>0.31615959620679102</v>
      </c>
      <c r="AG633" s="17"/>
      <c r="AH633" s="17">
        <v>0.306422400942026</v>
      </c>
      <c r="AI633" s="17">
        <v>0.36727249580475302</v>
      </c>
      <c r="AJ633" s="17"/>
      <c r="AK633" s="17">
        <v>0.39014144119122501</v>
      </c>
      <c r="AL633" s="17">
        <v>0.296225446210446</v>
      </c>
      <c r="AM633" s="17">
        <v>0.29482556629958101</v>
      </c>
      <c r="AN633" s="17">
        <v>0.38091865114436502</v>
      </c>
      <c r="AO633" s="17">
        <v>0.29637964903879399</v>
      </c>
      <c r="AP633" s="17"/>
      <c r="AQ633" s="17">
        <v>0.34676375245776098</v>
      </c>
      <c r="AR633" s="17">
        <v>0.31274340985126797</v>
      </c>
      <c r="AS633" s="17"/>
      <c r="AT633" s="17">
        <v>0.33443541753255601</v>
      </c>
      <c r="AU633" s="17">
        <v>0.31863074881115799</v>
      </c>
      <c r="AV633" s="17"/>
      <c r="AW633" s="17">
        <v>0.38316730343572403</v>
      </c>
      <c r="AX633" s="17">
        <v>0.34363414398029202</v>
      </c>
      <c r="AY633" s="17">
        <v>0.268780612379312</v>
      </c>
      <c r="AZ633" s="17">
        <v>0.213140434585875</v>
      </c>
      <c r="BA633" s="17">
        <v>0.46025870164120403</v>
      </c>
      <c r="BB633" s="17"/>
      <c r="BC633" s="17">
        <v>0.39071957471457502</v>
      </c>
      <c r="BD633" s="17"/>
      <c r="BE633" s="17">
        <v>0.35957367054376699</v>
      </c>
      <c r="BF633" s="17">
        <v>0.23388208618056999</v>
      </c>
      <c r="BG633" s="17">
        <v>0.26439310059947402</v>
      </c>
      <c r="BH633" s="17">
        <v>0.39509263463373001</v>
      </c>
      <c r="BI633" s="17"/>
      <c r="BJ633" s="17">
        <v>0.31708394197892498</v>
      </c>
      <c r="BK633" s="17"/>
      <c r="BL633" s="17">
        <v>0.29804037297007802</v>
      </c>
      <c r="BM633" s="17"/>
      <c r="BN633" s="17">
        <v>0.27243014483734901</v>
      </c>
      <c r="BO633" s="17"/>
      <c r="BP633" s="17">
        <v>0.33100574667140797</v>
      </c>
      <c r="BQ633" s="17">
        <v>0.234518450318771</v>
      </c>
    </row>
    <row r="634" spans="2:69" x14ac:dyDescent="0.35">
      <c r="B634" t="s">
        <v>218</v>
      </c>
      <c r="C634" s="17">
        <v>0.29770065429521497</v>
      </c>
      <c r="D634" s="17">
        <v>0.29747948448394401</v>
      </c>
      <c r="E634" s="17">
        <v>0.29655744648364002</v>
      </c>
      <c r="F634" s="17"/>
      <c r="G634" s="17">
        <v>0.26368081832613899</v>
      </c>
      <c r="H634" s="17">
        <v>0.34899380540862102</v>
      </c>
      <c r="I634" s="17">
        <v>0.29485488431981799</v>
      </c>
      <c r="J634" s="17">
        <v>0.31369983560676001</v>
      </c>
      <c r="K634" s="17">
        <v>0.261429261483417</v>
      </c>
      <c r="L634" s="17"/>
      <c r="M634" s="17">
        <v>0.23746885615304</v>
      </c>
      <c r="N634" s="17">
        <v>0.32312071805592502</v>
      </c>
      <c r="O634" s="17">
        <v>0.265928579114524</v>
      </c>
      <c r="P634" s="17">
        <v>0.34599343792986598</v>
      </c>
      <c r="Q634" s="17">
        <v>0.26770371010924698</v>
      </c>
      <c r="R634" s="17"/>
      <c r="S634" s="17">
        <v>0.32771733614219301</v>
      </c>
      <c r="T634" s="17">
        <v>0.31378239813985098</v>
      </c>
      <c r="U634" s="17">
        <v>0.29601175511050198</v>
      </c>
      <c r="V634" s="17">
        <v>0.26533381229354802</v>
      </c>
      <c r="W634" s="17"/>
      <c r="X634" s="17">
        <v>0.29945057333133701</v>
      </c>
      <c r="Y634" s="17">
        <v>0.34506810618565698</v>
      </c>
      <c r="Z634" s="17">
        <v>0.22748953001086999</v>
      </c>
      <c r="AA634" s="17"/>
      <c r="AB634" s="17">
        <v>0.32722230847058698</v>
      </c>
      <c r="AC634" s="17">
        <v>0.23701352203306</v>
      </c>
      <c r="AD634" s="17"/>
      <c r="AE634" s="17">
        <v>0.293460721488294</v>
      </c>
      <c r="AF634" s="17">
        <v>0.298811403794076</v>
      </c>
      <c r="AG634" s="17"/>
      <c r="AH634" s="17">
        <v>0.302392838362112</v>
      </c>
      <c r="AI634" s="17">
        <v>0.33521309269760102</v>
      </c>
      <c r="AJ634" s="17"/>
      <c r="AK634" s="17">
        <v>0.25622562403339399</v>
      </c>
      <c r="AL634" s="17">
        <v>0.28433272299127499</v>
      </c>
      <c r="AM634" s="17">
        <v>0.31124202807109003</v>
      </c>
      <c r="AN634" s="17">
        <v>0.305120711664502</v>
      </c>
      <c r="AO634" s="17">
        <v>0.325520025012624</v>
      </c>
      <c r="AP634" s="17"/>
      <c r="AQ634" s="17">
        <v>0.34334252694709599</v>
      </c>
      <c r="AR634" s="17">
        <v>0.28521503875939003</v>
      </c>
      <c r="AS634" s="17"/>
      <c r="AT634" s="17">
        <v>0.32864436822165299</v>
      </c>
      <c r="AU634" s="17">
        <v>0.28512530822156401</v>
      </c>
      <c r="AV634" s="17"/>
      <c r="AW634" s="17">
        <v>0.39755777633030198</v>
      </c>
      <c r="AX634" s="17">
        <v>0.36466940166143402</v>
      </c>
      <c r="AY634" s="17">
        <v>0.16725101325059499</v>
      </c>
      <c r="AZ634" s="17">
        <v>0.17227664944388299</v>
      </c>
      <c r="BA634" s="17">
        <v>0.498168418815785</v>
      </c>
      <c r="BB634" s="17"/>
      <c r="BC634" s="17">
        <v>0.43379325201994801</v>
      </c>
      <c r="BD634" s="17"/>
      <c r="BE634" s="17">
        <v>0.31632151249663298</v>
      </c>
      <c r="BF634" s="17">
        <v>0.142088458528801</v>
      </c>
      <c r="BG634" s="17">
        <v>0.185601306522549</v>
      </c>
      <c r="BH634" s="17">
        <v>0.523815159537381</v>
      </c>
      <c r="BI634" s="17"/>
      <c r="BJ634" s="17">
        <v>0.30334913721003698</v>
      </c>
      <c r="BK634" s="17"/>
      <c r="BL634" s="17">
        <v>0.29943900010230301</v>
      </c>
      <c r="BM634" s="17"/>
      <c r="BN634" s="17">
        <v>0.28799977353823603</v>
      </c>
      <c r="BO634" s="17"/>
      <c r="BP634" s="17">
        <v>0.293390658499527</v>
      </c>
      <c r="BQ634" s="17">
        <v>0.29647437574062402</v>
      </c>
    </row>
    <row r="635" spans="2:69" x14ac:dyDescent="0.35">
      <c r="B635" t="s">
        <v>219</v>
      </c>
      <c r="C635" s="17">
        <v>0.27451619078496298</v>
      </c>
      <c r="D635" s="17">
        <v>0.270795082243939</v>
      </c>
      <c r="E635" s="17">
        <v>0.27821188476440301</v>
      </c>
      <c r="F635" s="17"/>
      <c r="G635" s="17">
        <v>0.308125363733464</v>
      </c>
      <c r="H635" s="17">
        <v>0.24005683943289</v>
      </c>
      <c r="I635" s="17">
        <v>0.270956731424431</v>
      </c>
      <c r="J635" s="17">
        <v>0.31816855389807203</v>
      </c>
      <c r="K635" s="17">
        <v>0.22772454057017499</v>
      </c>
      <c r="L635" s="17"/>
      <c r="M635" s="17">
        <v>0.25868586911755798</v>
      </c>
      <c r="N635" s="17">
        <v>0.29790513084819498</v>
      </c>
      <c r="O635" s="17">
        <v>0.26160365031121202</v>
      </c>
      <c r="P635" s="17">
        <v>0.223652268687834</v>
      </c>
      <c r="Q635" s="17">
        <v>0.28507439499251302</v>
      </c>
      <c r="R635" s="17"/>
      <c r="S635" s="17">
        <v>0.22649872345706201</v>
      </c>
      <c r="T635" s="17">
        <v>0.24935827487530501</v>
      </c>
      <c r="U635" s="17">
        <v>0.28624878923952202</v>
      </c>
      <c r="V635" s="17">
        <v>0.33150932233859298</v>
      </c>
      <c r="W635" s="17"/>
      <c r="X635" s="17">
        <v>0.27607976560994202</v>
      </c>
      <c r="Y635" s="17">
        <v>0.28507856925105302</v>
      </c>
      <c r="Z635" s="17">
        <v>0.250268379524133</v>
      </c>
      <c r="AA635" s="17"/>
      <c r="AB635" s="17">
        <v>0.248902440726191</v>
      </c>
      <c r="AC635" s="17">
        <v>0.327169915007615</v>
      </c>
      <c r="AD635" s="17"/>
      <c r="AE635" s="17">
        <v>0.24782857672094599</v>
      </c>
      <c r="AF635" s="17">
        <v>0.28019001007336197</v>
      </c>
      <c r="AG635" s="17"/>
      <c r="AH635" s="17">
        <v>0.28464175059448299</v>
      </c>
      <c r="AI635" s="17">
        <v>0.25284245805120398</v>
      </c>
      <c r="AJ635" s="17"/>
      <c r="AK635" s="17">
        <v>0.236847428632428</v>
      </c>
      <c r="AL635" s="17">
        <v>0.236038656802281</v>
      </c>
      <c r="AM635" s="17">
        <v>0.30422368517616799</v>
      </c>
      <c r="AN635" s="17">
        <v>0.27516616662363302</v>
      </c>
      <c r="AO635" s="17">
        <v>0.33134660889557699</v>
      </c>
      <c r="AP635" s="17"/>
      <c r="AQ635" s="17">
        <v>0.26929987945977701</v>
      </c>
      <c r="AR635" s="17">
        <v>0.27594314489392802</v>
      </c>
      <c r="AS635" s="17"/>
      <c r="AT635" s="17">
        <v>0.29239988647183801</v>
      </c>
      <c r="AU635" s="17">
        <v>0.26405733676823401</v>
      </c>
      <c r="AV635" s="17"/>
      <c r="AW635" s="17">
        <v>0.19517824057242</v>
      </c>
      <c r="AX635" s="17">
        <v>0.234762720833322</v>
      </c>
      <c r="AY635" s="17">
        <v>0.34460845779695198</v>
      </c>
      <c r="AZ635" s="17">
        <v>0.39731447319656699</v>
      </c>
      <c r="BA635" s="17">
        <v>0.22073241364853499</v>
      </c>
      <c r="BB635" s="17"/>
      <c r="BC635" s="17">
        <v>0.17548231346596899</v>
      </c>
      <c r="BD635" s="17"/>
      <c r="BE635" s="17">
        <v>0.26640513538808203</v>
      </c>
      <c r="BF635" s="17">
        <v>0.34185165299077602</v>
      </c>
      <c r="BG635" s="17">
        <v>0.369488560138379</v>
      </c>
      <c r="BH635" s="17">
        <v>0.170005080775986</v>
      </c>
      <c r="BI635" s="17"/>
      <c r="BJ635" s="17">
        <v>0.26023875440095301</v>
      </c>
      <c r="BK635" s="17"/>
      <c r="BL635" s="17">
        <v>0.29744712940873602</v>
      </c>
      <c r="BM635" s="17"/>
      <c r="BN635" s="17">
        <v>0.280770029059146</v>
      </c>
      <c r="BO635" s="17"/>
      <c r="BP635" s="17">
        <v>0.266947660972149</v>
      </c>
      <c r="BQ635" s="17">
        <v>0.34631648159517497</v>
      </c>
    </row>
    <row r="636" spans="2:69" x14ac:dyDescent="0.35">
      <c r="B636" t="s">
        <v>220</v>
      </c>
      <c r="C636" s="17">
        <v>0.236926521303363</v>
      </c>
      <c r="D636" s="17">
        <v>0.27148067901498801</v>
      </c>
      <c r="E636" s="17">
        <v>0.207892211530636</v>
      </c>
      <c r="F636" s="17"/>
      <c r="G636" s="17">
        <v>0.21512288565515</v>
      </c>
      <c r="H636" s="17">
        <v>0.25509834382742302</v>
      </c>
      <c r="I636" s="17">
        <v>0.26410024058854098</v>
      </c>
      <c r="J636" s="17">
        <v>0.204736719971226</v>
      </c>
      <c r="K636" s="17">
        <v>0.237213663520011</v>
      </c>
      <c r="L636" s="17"/>
      <c r="M636" s="17">
        <v>0.26187898903517298</v>
      </c>
      <c r="N636" s="17">
        <v>0.25248791038732499</v>
      </c>
      <c r="O636" s="17">
        <v>0.175467353107636</v>
      </c>
      <c r="P636" s="17">
        <v>0.23259456743208501</v>
      </c>
      <c r="Q636" s="17">
        <v>0.26344217558553301</v>
      </c>
      <c r="R636" s="17"/>
      <c r="S636" s="17">
        <v>0.20690901413559301</v>
      </c>
      <c r="T636" s="17">
        <v>0.250701097588727</v>
      </c>
      <c r="U636" s="17">
        <v>0.21944783623396899</v>
      </c>
      <c r="V636" s="17">
        <v>0.27972473127343001</v>
      </c>
      <c r="W636" s="17"/>
      <c r="X636" s="17">
        <v>0.249158790832813</v>
      </c>
      <c r="Y636" s="17">
        <v>0.21317328656625101</v>
      </c>
      <c r="Z636" s="17">
        <v>0.17614298440493001</v>
      </c>
      <c r="AA636" s="17"/>
      <c r="AB636" s="17">
        <v>0.23730679439087399</v>
      </c>
      <c r="AC636" s="17">
        <v>0.236144800773055</v>
      </c>
      <c r="AD636" s="17"/>
      <c r="AE636" s="17">
        <v>0.24575182286437</v>
      </c>
      <c r="AF636" s="17">
        <v>0.234496369856979</v>
      </c>
      <c r="AG636" s="17"/>
      <c r="AH636" s="17">
        <v>0.23576793980109301</v>
      </c>
      <c r="AI636" s="17">
        <v>0.20757892280531801</v>
      </c>
      <c r="AJ636" s="17"/>
      <c r="AK636" s="17">
        <v>0.26977311745784499</v>
      </c>
      <c r="AL636" s="17">
        <v>0.22582855015804601</v>
      </c>
      <c r="AM636" s="17">
        <v>0.211340089729046</v>
      </c>
      <c r="AN636" s="17">
        <v>0.265654713881533</v>
      </c>
      <c r="AO636" s="17">
        <v>0.28741471364149201</v>
      </c>
      <c r="AP636" s="17"/>
      <c r="AQ636" s="17">
        <v>0.19332148418510001</v>
      </c>
      <c r="AR636" s="17">
        <v>0.24885494792679499</v>
      </c>
      <c r="AS636" s="17"/>
      <c r="AT636" s="17">
        <v>0.20923515577438401</v>
      </c>
      <c r="AU636" s="17">
        <v>0.24637840102160399</v>
      </c>
      <c r="AV636" s="17"/>
      <c r="AW636" s="17">
        <v>0.19029447730766499</v>
      </c>
      <c r="AX636" s="17">
        <v>0.19858020293</v>
      </c>
      <c r="AY636" s="17">
        <v>0.29179125447605497</v>
      </c>
      <c r="AZ636" s="17">
        <v>0.245689695536223</v>
      </c>
      <c r="BA636" s="17">
        <v>0.18646351207567499</v>
      </c>
      <c r="BB636" s="17"/>
      <c r="BC636" s="17">
        <v>0.192048165498444</v>
      </c>
      <c r="BD636" s="17"/>
      <c r="BE636" s="17">
        <v>0.221578640256298</v>
      </c>
      <c r="BF636" s="17">
        <v>0.30401456700726398</v>
      </c>
      <c r="BG636" s="17">
        <v>0.25602722057420102</v>
      </c>
      <c r="BH636" s="17">
        <v>0.14770285560376101</v>
      </c>
      <c r="BI636" s="17"/>
      <c r="BJ636" s="17">
        <v>0.24389765655408199</v>
      </c>
      <c r="BK636" s="17"/>
      <c r="BL636" s="17">
        <v>0.245411349434659</v>
      </c>
      <c r="BM636" s="17"/>
      <c r="BN636" s="17">
        <v>0.29336044072018802</v>
      </c>
      <c r="BO636" s="17"/>
      <c r="BP636" s="17">
        <v>0.235074430376984</v>
      </c>
      <c r="BQ636" s="17">
        <v>0.239360378069051</v>
      </c>
    </row>
    <row r="637" spans="2:69" x14ac:dyDescent="0.35">
      <c r="B637" t="s">
        <v>221</v>
      </c>
      <c r="C637" s="17">
        <v>0.223144584650289</v>
      </c>
      <c r="D637" s="17">
        <v>0.24257719035224901</v>
      </c>
      <c r="E637" s="17">
        <v>0.20698673709927501</v>
      </c>
      <c r="F637" s="17"/>
      <c r="G637" s="17">
        <v>0.22760111008447501</v>
      </c>
      <c r="H637" s="17">
        <v>0.273324788022831</v>
      </c>
      <c r="I637" s="17">
        <v>0.18004641377188399</v>
      </c>
      <c r="J637" s="17">
        <v>0.213534889539366</v>
      </c>
      <c r="K637" s="17">
        <v>0.20474379012931601</v>
      </c>
      <c r="L637" s="17"/>
      <c r="M637" s="17">
        <v>0.132718735667891</v>
      </c>
      <c r="N637" s="17">
        <v>0.21735786777586399</v>
      </c>
      <c r="O637" s="17">
        <v>0.24564981391486601</v>
      </c>
      <c r="P637" s="17">
        <v>0.25400761481099099</v>
      </c>
      <c r="Q637" s="17">
        <v>0.232647172077735</v>
      </c>
      <c r="R637" s="17"/>
      <c r="S637" s="17">
        <v>0.28906983510421802</v>
      </c>
      <c r="T637" s="17">
        <v>0.21159714062881699</v>
      </c>
      <c r="U637" s="17">
        <v>0.224150388779362</v>
      </c>
      <c r="V637" s="17">
        <v>0.19986129555222101</v>
      </c>
      <c r="W637" s="17"/>
      <c r="X637" s="17">
        <v>0.228205970335775</v>
      </c>
      <c r="Y637" s="17">
        <v>0.20560912249393001</v>
      </c>
      <c r="Z637" s="17">
        <v>0.20733302030456699</v>
      </c>
      <c r="AA637" s="17"/>
      <c r="AB637" s="17">
        <v>0.24983228231808099</v>
      </c>
      <c r="AC637" s="17">
        <v>0.168283165689258</v>
      </c>
      <c r="AD637" s="17"/>
      <c r="AE637" s="17">
        <v>0.19705732354851599</v>
      </c>
      <c r="AF637" s="17">
        <v>0.22865353245130801</v>
      </c>
      <c r="AG637" s="17"/>
      <c r="AH637" s="17">
        <v>0.22353336970184401</v>
      </c>
      <c r="AI637" s="17">
        <v>0.15744427088984</v>
      </c>
      <c r="AJ637" s="17"/>
      <c r="AK637" s="17">
        <v>0.19125899012119699</v>
      </c>
      <c r="AL637" s="17">
        <v>0.21926156639862501</v>
      </c>
      <c r="AM637" s="17">
        <v>0.244778619064075</v>
      </c>
      <c r="AN637" s="17">
        <v>0.22806743070440599</v>
      </c>
      <c r="AO637" s="17">
        <v>0.17185575295735001</v>
      </c>
      <c r="AP637" s="17"/>
      <c r="AQ637" s="17">
        <v>0.27545939649866302</v>
      </c>
      <c r="AR637" s="17">
        <v>0.20883354547471</v>
      </c>
      <c r="AS637" s="17"/>
      <c r="AT637" s="17">
        <v>0.22348291858028799</v>
      </c>
      <c r="AU637" s="17">
        <v>0.22222965225789801</v>
      </c>
      <c r="AV637" s="17"/>
      <c r="AW637" s="17">
        <v>0.27591662644792297</v>
      </c>
      <c r="AX637" s="17">
        <v>0.25105826165137302</v>
      </c>
      <c r="AY637" s="17">
        <v>0.19357793370083001</v>
      </c>
      <c r="AZ637" s="17">
        <v>0.16301399539141201</v>
      </c>
      <c r="BA637" s="17">
        <v>0.26570948996814803</v>
      </c>
      <c r="BB637" s="17"/>
      <c r="BC637" s="17">
        <v>0.264539019221327</v>
      </c>
      <c r="BD637" s="17"/>
      <c r="BE637" s="17">
        <v>0.24748211279385501</v>
      </c>
      <c r="BF637" s="17">
        <v>0.18980757729189801</v>
      </c>
      <c r="BG637" s="17">
        <v>0.17859736637318799</v>
      </c>
      <c r="BH637" s="17">
        <v>0.272307530980479</v>
      </c>
      <c r="BI637" s="17"/>
      <c r="BJ637" s="17">
        <v>0.228767007735169</v>
      </c>
      <c r="BK637" s="17"/>
      <c r="BL637" s="17">
        <v>0.202040400426928</v>
      </c>
      <c r="BM637" s="17"/>
      <c r="BN637" s="17">
        <v>0.184857679439411</v>
      </c>
      <c r="BO637" s="17"/>
      <c r="BP637" s="17">
        <v>0.234059281184442</v>
      </c>
      <c r="BQ637" s="17">
        <v>0.154491759096611</v>
      </c>
    </row>
    <row r="638" spans="2:69" x14ac:dyDescent="0.35">
      <c r="B638" t="s">
        <v>222</v>
      </c>
      <c r="C638" s="17">
        <v>0.139855303646365</v>
      </c>
      <c r="D638" s="17">
        <v>0.12932751643127299</v>
      </c>
      <c r="E638" s="17">
        <v>0.14910347054866199</v>
      </c>
      <c r="F638" s="17"/>
      <c r="G638" s="17">
        <v>0.18372897169150601</v>
      </c>
      <c r="H638" s="17">
        <v>0.14705784348447201</v>
      </c>
      <c r="I638" s="17">
        <v>0.108313445771682</v>
      </c>
      <c r="J638" s="17">
        <v>9.9954158930934706E-2</v>
      </c>
      <c r="K638" s="17">
        <v>0.131946130018637</v>
      </c>
      <c r="L638" s="17"/>
      <c r="M638" s="17">
        <v>0.152139268686944</v>
      </c>
      <c r="N638" s="17">
        <v>0.13180275157795701</v>
      </c>
      <c r="O638" s="17">
        <v>0.177801719702815</v>
      </c>
      <c r="P638" s="17">
        <v>0.109528568257383</v>
      </c>
      <c r="Q638" s="17">
        <v>0.13231726016041101</v>
      </c>
      <c r="R638" s="17"/>
      <c r="S638" s="17">
        <v>0.13374570045364001</v>
      </c>
      <c r="T638" s="17">
        <v>0.182074722332566</v>
      </c>
      <c r="U638" s="17">
        <v>9.8931185143149497E-2</v>
      </c>
      <c r="V638" s="17">
        <v>0.13489682267154199</v>
      </c>
      <c r="W638" s="17"/>
      <c r="X638" s="17">
        <v>0.14866783361765601</v>
      </c>
      <c r="Y638" s="17">
        <v>9.7972428516979099E-2</v>
      </c>
      <c r="Z638" s="17">
        <v>0.12608042294261201</v>
      </c>
      <c r="AA638" s="17"/>
      <c r="AB638" s="17">
        <v>0.140069857063675</v>
      </c>
      <c r="AC638" s="17">
        <v>0.139414250054441</v>
      </c>
      <c r="AD638" s="17"/>
      <c r="AE638" s="17">
        <v>0.11689664510412399</v>
      </c>
      <c r="AF638" s="17">
        <v>0.14465700079981</v>
      </c>
      <c r="AG638" s="17"/>
      <c r="AH638" s="17">
        <v>0.13924894479220501</v>
      </c>
      <c r="AI638" s="17">
        <v>0.18984456142019199</v>
      </c>
      <c r="AJ638" s="17"/>
      <c r="AK638" s="17">
        <v>0.180894252107376</v>
      </c>
      <c r="AL638" s="17">
        <v>0.13538795018952801</v>
      </c>
      <c r="AM638" s="17">
        <v>0.151135870663856</v>
      </c>
      <c r="AN638" s="17">
        <v>9.1194629597280003E-2</v>
      </c>
      <c r="AO638" s="17">
        <v>0.15518701748820601</v>
      </c>
      <c r="AP638" s="17"/>
      <c r="AQ638" s="17">
        <v>0.14295519932304199</v>
      </c>
      <c r="AR638" s="17">
        <v>0.13900730808063999</v>
      </c>
      <c r="AS638" s="17"/>
      <c r="AT638" s="17">
        <v>0.105162882646884</v>
      </c>
      <c r="AU638" s="17">
        <v>0.149692976816485</v>
      </c>
      <c r="AV638" s="17"/>
      <c r="AW638" s="17">
        <v>0.14343395299992601</v>
      </c>
      <c r="AX638" s="17">
        <v>0.13611663881473199</v>
      </c>
      <c r="AY638" s="17">
        <v>0.15503257591460601</v>
      </c>
      <c r="AZ638" s="17">
        <v>0.16357372959512201</v>
      </c>
      <c r="BA638" s="17">
        <v>9.1600622222573203E-2</v>
      </c>
      <c r="BB638" s="17"/>
      <c r="BC638" s="17">
        <v>0.12723486345736401</v>
      </c>
      <c r="BD638" s="17"/>
      <c r="BE638" s="17">
        <v>0.13064687554787</v>
      </c>
      <c r="BF638" s="17">
        <v>0.164190543160042</v>
      </c>
      <c r="BG638" s="17">
        <v>0.211217496460649</v>
      </c>
      <c r="BH638" s="17">
        <v>0.12067375658707701</v>
      </c>
      <c r="BI638" s="17"/>
      <c r="BJ638" s="17">
        <v>0.13192624655885199</v>
      </c>
      <c r="BK638" s="17"/>
      <c r="BL638" s="17">
        <v>0.12939611904638401</v>
      </c>
      <c r="BM638" s="17"/>
      <c r="BN638" s="17">
        <v>0.147629580466036</v>
      </c>
      <c r="BO638" s="17"/>
      <c r="BP638" s="17">
        <v>0.13283997557250299</v>
      </c>
      <c r="BQ638" s="17">
        <v>0.18531687493614599</v>
      </c>
    </row>
    <row r="639" spans="2:69" x14ac:dyDescent="0.35">
      <c r="B639" t="s">
        <v>223</v>
      </c>
      <c r="C639" s="17">
        <v>8.0943285552478497E-2</v>
      </c>
      <c r="D639" s="17">
        <v>8.9923991356996705E-2</v>
      </c>
      <c r="E639" s="17">
        <v>7.3433928111116098E-2</v>
      </c>
      <c r="F639" s="17"/>
      <c r="G639" s="17">
        <v>9.2669642488408796E-2</v>
      </c>
      <c r="H639" s="17">
        <v>9.2078365696352096E-2</v>
      </c>
      <c r="I639" s="17">
        <v>8.2759738978660499E-2</v>
      </c>
      <c r="J639" s="17">
        <v>7.5986513170015604E-2</v>
      </c>
      <c r="K639" s="17">
        <v>3.8560572658963801E-2</v>
      </c>
      <c r="L639" s="17"/>
      <c r="M639" s="17">
        <v>9.3291305861439494E-2</v>
      </c>
      <c r="N639" s="17">
        <v>6.4781298265332202E-2</v>
      </c>
      <c r="O639" s="17">
        <v>0.110256466628643</v>
      </c>
      <c r="P639" s="17">
        <v>8.4353142521483807E-2</v>
      </c>
      <c r="Q639" s="17">
        <v>7.4888730840135101E-2</v>
      </c>
      <c r="R639" s="17"/>
      <c r="S639" s="17">
        <v>5.035221112089E-2</v>
      </c>
      <c r="T639" s="17">
        <v>7.2954783365394502E-2</v>
      </c>
      <c r="U639" s="17">
        <v>9.2271511429465006E-2</v>
      </c>
      <c r="V639" s="17">
        <v>9.7049597049838704E-2</v>
      </c>
      <c r="W639" s="17"/>
      <c r="X639" s="17">
        <v>7.7459476629128193E-2</v>
      </c>
      <c r="Y639" s="17">
        <v>9.9440556025474594E-2</v>
      </c>
      <c r="Z639" s="17">
        <v>8.4038088919656501E-2</v>
      </c>
      <c r="AA639" s="17"/>
      <c r="AB639" s="17">
        <v>7.0859193836578196E-2</v>
      </c>
      <c r="AC639" s="17">
        <v>0.10167297109351001</v>
      </c>
      <c r="AD639" s="17"/>
      <c r="AE639" s="17">
        <v>0.113352794487171</v>
      </c>
      <c r="AF639" s="17">
        <v>7.4394326568139393E-2</v>
      </c>
      <c r="AG639" s="17"/>
      <c r="AH639" s="17">
        <v>8.2416007571352701E-2</v>
      </c>
      <c r="AI639" s="17">
        <v>5.1656056168888298E-2</v>
      </c>
      <c r="AJ639" s="17"/>
      <c r="AK639" s="17">
        <v>3.66980603245236E-2</v>
      </c>
      <c r="AL639" s="17">
        <v>0.117305881420342</v>
      </c>
      <c r="AM639" s="17">
        <v>6.5070371744778505E-2</v>
      </c>
      <c r="AN639" s="17">
        <v>0.10419658290513201</v>
      </c>
      <c r="AO639" s="17">
        <v>2.78800206785286E-2</v>
      </c>
      <c r="AP639" s="17"/>
      <c r="AQ639" s="17">
        <v>9.6710827104784194E-2</v>
      </c>
      <c r="AR639" s="17">
        <v>7.6629977392035906E-2</v>
      </c>
      <c r="AS639" s="17"/>
      <c r="AT639" s="17">
        <v>0.104705354939442</v>
      </c>
      <c r="AU639" s="17">
        <v>7.2107445755827504E-2</v>
      </c>
      <c r="AV639" s="17"/>
      <c r="AW639" s="17">
        <v>4.22854011337013E-2</v>
      </c>
      <c r="AX639" s="17">
        <v>7.2604551642617199E-2</v>
      </c>
      <c r="AY639" s="17">
        <v>0.11834748613503999</v>
      </c>
      <c r="AZ639" s="17">
        <v>5.3493307092982903E-2</v>
      </c>
      <c r="BA639" s="17">
        <v>0.11200439328466</v>
      </c>
      <c r="BB639" s="17"/>
      <c r="BC639" s="17">
        <v>0.106749089323585</v>
      </c>
      <c r="BD639" s="17"/>
      <c r="BE639" s="17">
        <v>6.3811627989667205E-2</v>
      </c>
      <c r="BF639" s="17">
        <v>0.14963347005306599</v>
      </c>
      <c r="BG639" s="17">
        <v>4.0346553111096403E-2</v>
      </c>
      <c r="BH639" s="17">
        <v>0.11676544831348699</v>
      </c>
      <c r="BI639" s="17"/>
      <c r="BJ639" s="17">
        <v>7.5534009056784604E-2</v>
      </c>
      <c r="BK639" s="17"/>
      <c r="BL639" s="17">
        <v>8.2188441128766304E-2</v>
      </c>
      <c r="BM639" s="17"/>
      <c r="BN639" s="17">
        <v>8.0335794364702895E-2</v>
      </c>
      <c r="BO639" s="17"/>
      <c r="BP639" s="17">
        <v>7.1403256997189801E-2</v>
      </c>
      <c r="BQ639" s="17">
        <v>0.113732319184199</v>
      </c>
    </row>
    <row r="640" spans="2:69" x14ac:dyDescent="0.35">
      <c r="B640" t="s">
        <v>224</v>
      </c>
      <c r="C640" s="17">
        <v>6.7695611826063803E-2</v>
      </c>
      <c r="D640" s="17">
        <v>7.0285948167146894E-2</v>
      </c>
      <c r="E640" s="17">
        <v>6.5613770012167699E-2</v>
      </c>
      <c r="F640" s="17"/>
      <c r="G640" s="17">
        <v>6.8982788574825898E-2</v>
      </c>
      <c r="H640" s="17">
        <v>5.08867119155159E-2</v>
      </c>
      <c r="I640" s="17">
        <v>9.0097162191521502E-2</v>
      </c>
      <c r="J640" s="17">
        <v>6.76685623704881E-2</v>
      </c>
      <c r="K640" s="17">
        <v>5.8179231001555101E-2</v>
      </c>
      <c r="L640" s="17"/>
      <c r="M640" s="17">
        <v>0.14095805166876299</v>
      </c>
      <c r="N640" s="17">
        <v>4.3185177994278498E-2</v>
      </c>
      <c r="O640" s="17">
        <v>9.5829219642073804E-2</v>
      </c>
      <c r="P640" s="17">
        <v>5.5752457554904503E-2</v>
      </c>
      <c r="Q640" s="17">
        <v>6.3013100625475396E-2</v>
      </c>
      <c r="R640" s="17"/>
      <c r="S640" s="17">
        <v>6.0256245192825499E-2</v>
      </c>
      <c r="T640" s="17">
        <v>5.5882129264887899E-2</v>
      </c>
      <c r="U640" s="17">
        <v>6.9039011510430501E-2</v>
      </c>
      <c r="V640" s="17">
        <v>7.7189988162200296E-2</v>
      </c>
      <c r="W640" s="17"/>
      <c r="X640" s="17">
        <v>6.4335824427358496E-2</v>
      </c>
      <c r="Y640" s="17">
        <v>9.1994624995784896E-2</v>
      </c>
      <c r="Z640" s="17">
        <v>6.2851996377916303E-2</v>
      </c>
      <c r="AA640" s="17"/>
      <c r="AB640" s="17">
        <v>4.5625115138702002E-2</v>
      </c>
      <c r="AC640" s="17">
        <v>0.113065533972052</v>
      </c>
      <c r="AD640" s="17"/>
      <c r="AE640" s="17">
        <v>9.1798117883232999E-2</v>
      </c>
      <c r="AF640" s="17">
        <v>6.2831419453896795E-2</v>
      </c>
      <c r="AG640" s="17"/>
      <c r="AH640" s="17">
        <v>7.0405940304706496E-2</v>
      </c>
      <c r="AI640" s="17">
        <v>5.7153314520209303E-2</v>
      </c>
      <c r="AJ640" s="17"/>
      <c r="AK640" s="17">
        <v>0.10947012027200401</v>
      </c>
      <c r="AL640" s="17">
        <v>6.9356098352782294E-2</v>
      </c>
      <c r="AM640" s="17">
        <v>6.9896622418566506E-2</v>
      </c>
      <c r="AN640" s="17">
        <v>4.4863095184115201E-2</v>
      </c>
      <c r="AO640" s="17">
        <v>4.4733426545679099E-2</v>
      </c>
      <c r="AP640" s="17"/>
      <c r="AQ640" s="17">
        <v>4.2095019260513102E-2</v>
      </c>
      <c r="AR640" s="17">
        <v>7.4698811688188593E-2</v>
      </c>
      <c r="AS640" s="17"/>
      <c r="AT640" s="17">
        <v>6.0066458668904102E-2</v>
      </c>
      <c r="AU640" s="17">
        <v>7.1678298078999503E-2</v>
      </c>
      <c r="AV640" s="17"/>
      <c r="AW640" s="17">
        <v>2.6360062217301899E-2</v>
      </c>
      <c r="AX640" s="17">
        <v>5.5033307992943002E-2</v>
      </c>
      <c r="AY640" s="17">
        <v>0.108471822760337</v>
      </c>
      <c r="AZ640" s="17">
        <v>5.7956072774673698E-2</v>
      </c>
      <c r="BA640" s="17">
        <v>3.6476238298704798E-2</v>
      </c>
      <c r="BB640" s="17"/>
      <c r="BC640" s="17">
        <v>6.9338420340537499E-2</v>
      </c>
      <c r="BD640" s="17"/>
      <c r="BE640" s="17">
        <v>4.8863033448161501E-2</v>
      </c>
      <c r="BF640" s="17">
        <v>0.136083447468267</v>
      </c>
      <c r="BG640" s="17">
        <v>4.41079736779856E-2</v>
      </c>
      <c r="BH640" s="17">
        <v>6.1729125741322902E-2</v>
      </c>
      <c r="BI640" s="17"/>
      <c r="BJ640" s="17">
        <v>6.5628331647862803E-2</v>
      </c>
      <c r="BK640" s="17"/>
      <c r="BL640" s="17">
        <v>7.7568947767431395E-2</v>
      </c>
      <c r="BM640" s="17"/>
      <c r="BN640" s="17">
        <v>6.4882497388300306E-2</v>
      </c>
      <c r="BO640" s="17"/>
      <c r="BP640" s="17">
        <v>6.31292192685452E-2</v>
      </c>
      <c r="BQ640" s="17">
        <v>7.3458568092055407E-2</v>
      </c>
    </row>
    <row r="641" spans="2:69" x14ac:dyDescent="0.35">
      <c r="B641" t="s">
        <v>225</v>
      </c>
      <c r="C641" s="17">
        <v>5.0360398704731101E-2</v>
      </c>
      <c r="D641" s="17">
        <v>4.9468486207924899E-2</v>
      </c>
      <c r="E641" s="17">
        <v>5.1216940416778302E-2</v>
      </c>
      <c r="F641" s="17"/>
      <c r="G641" s="17">
        <v>5.1456481940228303E-2</v>
      </c>
      <c r="H641" s="17">
        <v>3.0133862891657998E-2</v>
      </c>
      <c r="I641" s="17">
        <v>3.2229919499955698E-2</v>
      </c>
      <c r="J641" s="17">
        <v>3.0560458638365501E-2</v>
      </c>
      <c r="K641" s="17">
        <v>0.13693960367711799</v>
      </c>
      <c r="L641" s="17"/>
      <c r="M641" s="17">
        <v>9.84266271704166E-2</v>
      </c>
      <c r="N641" s="17">
        <v>6.1042231111757002E-2</v>
      </c>
      <c r="O641" s="17">
        <v>1.35562608416664E-2</v>
      </c>
      <c r="P641" s="17">
        <v>7.6626208262063997E-2</v>
      </c>
      <c r="Q641" s="17">
        <v>2.1694372710405301E-2</v>
      </c>
      <c r="R641" s="17"/>
      <c r="S641" s="17">
        <v>3.7431483329757702E-2</v>
      </c>
      <c r="T641" s="17">
        <v>5.5261058090268399E-2</v>
      </c>
      <c r="U641" s="17">
        <v>7.0908910083113896E-2</v>
      </c>
      <c r="V641" s="17">
        <v>4.58669674344881E-2</v>
      </c>
      <c r="W641" s="17"/>
      <c r="X641" s="17">
        <v>3.9087829091165802E-2</v>
      </c>
      <c r="Y641" s="17">
        <v>8.9470892801063392E-3</v>
      </c>
      <c r="Z641" s="17">
        <v>0.18308298165001799</v>
      </c>
      <c r="AA641" s="17"/>
      <c r="AB641" s="17">
        <v>3.6197166192701399E-2</v>
      </c>
      <c r="AC641" s="17">
        <v>7.9475500440265606E-2</v>
      </c>
      <c r="AD641" s="17"/>
      <c r="AE641" s="17">
        <v>7.3055816253042E-2</v>
      </c>
      <c r="AF641" s="17">
        <v>4.5769148714102099E-2</v>
      </c>
      <c r="AG641" s="17"/>
      <c r="AH641" s="17">
        <v>3.12099238666474E-2</v>
      </c>
      <c r="AI641" s="17">
        <v>9.6592036475742798E-2</v>
      </c>
      <c r="AJ641" s="17"/>
      <c r="AK641" s="17">
        <v>0.10180159339505</v>
      </c>
      <c r="AL641" s="17">
        <v>4.1667777042059997E-2</v>
      </c>
      <c r="AM641" s="17">
        <v>6.6316913782384301E-2</v>
      </c>
      <c r="AN641" s="17">
        <v>1.8615391888549399E-2</v>
      </c>
      <c r="AO641" s="17">
        <v>9.6142416355156201E-3</v>
      </c>
      <c r="AP641" s="17"/>
      <c r="AQ641" s="17">
        <v>2.9815024611207299E-2</v>
      </c>
      <c r="AR641" s="17">
        <v>5.5980712400621302E-2</v>
      </c>
      <c r="AS641" s="17"/>
      <c r="AT641" s="17">
        <v>3.4106545135252998E-2</v>
      </c>
      <c r="AU641" s="17">
        <v>5.9511767497814498E-2</v>
      </c>
      <c r="AV641" s="17"/>
      <c r="AW641" s="17">
        <v>3.1483573348297003E-2</v>
      </c>
      <c r="AX641" s="17">
        <v>3.1897712696234398E-2</v>
      </c>
      <c r="AY641" s="17">
        <v>4.63222494317354E-2</v>
      </c>
      <c r="AZ641" s="17">
        <v>7.4724233582854099E-2</v>
      </c>
      <c r="BA641" s="17">
        <v>8.1850574922551905E-2</v>
      </c>
      <c r="BB641" s="17"/>
      <c r="BC641" s="17">
        <v>5.8442274739879001E-2</v>
      </c>
      <c r="BD641" s="17"/>
      <c r="BE641" s="17">
        <v>3.2838494370750697E-2</v>
      </c>
      <c r="BF641" s="17">
        <v>5.7437887870355801E-2</v>
      </c>
      <c r="BG641" s="17">
        <v>5.1760945696104101E-2</v>
      </c>
      <c r="BH641" s="17">
        <v>7.0131071206887802E-2</v>
      </c>
      <c r="BI641" s="17"/>
      <c r="BJ641" s="17">
        <v>4.3553340644496098E-2</v>
      </c>
      <c r="BK641" s="17"/>
      <c r="BL641" s="17">
        <v>2.4665716699615099E-2</v>
      </c>
      <c r="BM641" s="17"/>
      <c r="BN641" s="17">
        <v>5.8241705142560399E-2</v>
      </c>
      <c r="BO641" s="17"/>
      <c r="BP641" s="17">
        <v>4.9816485950479897E-2</v>
      </c>
      <c r="BQ641" s="17">
        <v>5.5057729600749797E-2</v>
      </c>
    </row>
    <row r="642" spans="2:69" x14ac:dyDescent="0.35">
      <c r="B642" t="s">
        <v>226</v>
      </c>
      <c r="C642" s="17">
        <v>3.5961626092414198E-2</v>
      </c>
      <c r="D642" s="17">
        <v>3.2479426198550002E-2</v>
      </c>
      <c r="E642" s="17">
        <v>3.9001046239968001E-2</v>
      </c>
      <c r="F642" s="17"/>
      <c r="G642" s="17">
        <v>3.1582384789330897E-2</v>
      </c>
      <c r="H642" s="17">
        <v>3.4190151908805498E-2</v>
      </c>
      <c r="I642" s="17">
        <v>1.47643583637185E-2</v>
      </c>
      <c r="J642" s="17">
        <v>1.6270357221347599E-2</v>
      </c>
      <c r="K642" s="17">
        <v>0.105017941308664</v>
      </c>
      <c r="L642" s="17"/>
      <c r="M642" s="17">
        <v>1.1892556941044E-2</v>
      </c>
      <c r="N642" s="17">
        <v>3.5242587320980401E-2</v>
      </c>
      <c r="O642" s="17">
        <v>3.95581720723703E-2</v>
      </c>
      <c r="P642" s="17">
        <v>3.3960717324024503E-2</v>
      </c>
      <c r="Q642" s="17">
        <v>4.7807866631427498E-2</v>
      </c>
      <c r="R642" s="17"/>
      <c r="S642" s="17">
        <v>5.1525714268229897E-2</v>
      </c>
      <c r="T642" s="17">
        <v>3.3586263468955803E-2</v>
      </c>
      <c r="U642" s="17">
        <v>2.9877206980074799E-2</v>
      </c>
      <c r="V642" s="17">
        <v>2.3055950556918298E-2</v>
      </c>
      <c r="W642" s="17"/>
      <c r="X642" s="17">
        <v>2.6876779122316199E-2</v>
      </c>
      <c r="Y642" s="17">
        <v>2.4635188267947999E-2</v>
      </c>
      <c r="Z642" s="17">
        <v>0.116207307638337</v>
      </c>
      <c r="AA642" s="17"/>
      <c r="AB642" s="17">
        <v>3.0340252520905799E-2</v>
      </c>
      <c r="AC642" s="17">
        <v>4.7517382399380102E-2</v>
      </c>
      <c r="AD642" s="17"/>
      <c r="AE642" s="17">
        <v>4.0880476994221898E-2</v>
      </c>
      <c r="AF642" s="17">
        <v>3.49871850076824E-2</v>
      </c>
      <c r="AG642" s="17"/>
      <c r="AH642" s="17">
        <v>2.36282793376516E-2</v>
      </c>
      <c r="AI642" s="17">
        <v>2.1665874949647699E-2</v>
      </c>
      <c r="AJ642" s="17"/>
      <c r="AK642" s="17">
        <v>3.4766322582747401E-2</v>
      </c>
      <c r="AL642" s="17">
        <v>4.7361826161629102E-2</v>
      </c>
      <c r="AM642" s="17">
        <v>2.5739323963685699E-2</v>
      </c>
      <c r="AN642" s="17">
        <v>3.5219700941157298E-2</v>
      </c>
      <c r="AO642" s="17">
        <v>4.3352633973483899E-2</v>
      </c>
      <c r="AP642" s="17"/>
      <c r="AQ642" s="17">
        <v>1.53546607587094E-2</v>
      </c>
      <c r="AR642" s="17">
        <v>4.1598788451617102E-2</v>
      </c>
      <c r="AS642" s="17"/>
      <c r="AT642" s="17">
        <v>2.03574978256814E-2</v>
      </c>
      <c r="AU642" s="17">
        <v>4.3219770894988602E-2</v>
      </c>
      <c r="AV642" s="17"/>
      <c r="AW642" s="17">
        <v>2.9433465406967001E-2</v>
      </c>
      <c r="AX642" s="17">
        <v>1.94724732395276E-2</v>
      </c>
      <c r="AY642" s="17">
        <v>6.6384481189119604E-2</v>
      </c>
      <c r="AZ642" s="17">
        <v>2.9251747649807001E-2</v>
      </c>
      <c r="BA642" s="17">
        <v>2.9665337746912001E-2</v>
      </c>
      <c r="BB642" s="17"/>
      <c r="BC642" s="17">
        <v>3.1941515542817302E-2</v>
      </c>
      <c r="BD642" s="17"/>
      <c r="BE642" s="17">
        <v>2.5115328720382399E-2</v>
      </c>
      <c r="BF642" s="17">
        <v>0.10516995268092701</v>
      </c>
      <c r="BG642" s="17">
        <v>8.5713098783474894E-3</v>
      </c>
      <c r="BH642" s="17">
        <v>2.8273159373314299E-2</v>
      </c>
      <c r="BI642" s="17"/>
      <c r="BJ642" s="17">
        <v>2.5981997263273701E-2</v>
      </c>
      <c r="BK642" s="17"/>
      <c r="BL642" s="17">
        <v>2.5792976458678101E-2</v>
      </c>
      <c r="BM642" s="17"/>
      <c r="BN642" s="17">
        <v>3.7837537563531198E-2</v>
      </c>
      <c r="BO642" s="17"/>
      <c r="BP642" s="17">
        <v>4.0604632800540198E-2</v>
      </c>
      <c r="BQ642" s="17">
        <v>1.4851897713507201E-2</v>
      </c>
    </row>
    <row r="643" spans="2:69" x14ac:dyDescent="0.35">
      <c r="B643" t="s">
        <v>141</v>
      </c>
      <c r="C643" s="17">
        <v>2.5099831331033499E-2</v>
      </c>
      <c r="D643" s="17">
        <v>1.4762980670721701E-2</v>
      </c>
      <c r="E643" s="17">
        <v>3.3967444153818097E-2</v>
      </c>
      <c r="F643" s="17"/>
      <c r="G643" s="17">
        <v>4.4333574172052199E-2</v>
      </c>
      <c r="H643" s="17">
        <v>1.01205479927795E-2</v>
      </c>
      <c r="I643" s="17">
        <v>1.8267541889780199E-2</v>
      </c>
      <c r="J643" s="17">
        <v>3.8284275890535201E-2</v>
      </c>
      <c r="K643" s="17">
        <v>1.03182908513828E-2</v>
      </c>
      <c r="L643" s="17"/>
      <c r="M643" s="17">
        <v>2.8685213828307E-2</v>
      </c>
      <c r="N643" s="17">
        <v>2.14054970476013E-2</v>
      </c>
      <c r="O643" s="17">
        <v>1.5981168879188198E-2</v>
      </c>
      <c r="P643" s="17">
        <v>2.6458567600837299E-2</v>
      </c>
      <c r="Q643" s="17">
        <v>4.1570080978313703E-2</v>
      </c>
      <c r="R643" s="17"/>
      <c r="S643" s="17">
        <v>2.60431863050915E-2</v>
      </c>
      <c r="T643" s="17">
        <v>3.7291838550100702E-2</v>
      </c>
      <c r="U643" s="17">
        <v>1.8492284588815799E-2</v>
      </c>
      <c r="V643" s="17">
        <v>9.3591240626041006E-3</v>
      </c>
      <c r="W643" s="17"/>
      <c r="X643" s="17">
        <v>2.39317202665074E-2</v>
      </c>
      <c r="Y643" s="17">
        <v>3.7607936416884903E-2</v>
      </c>
      <c r="Z643" s="17">
        <v>1.8496130547691898E-2</v>
      </c>
      <c r="AA643" s="17"/>
      <c r="AB643" s="17">
        <v>2.7062270207221899E-2</v>
      </c>
      <c r="AC643" s="17">
        <v>2.1065681112750801E-2</v>
      </c>
      <c r="AD643" s="17"/>
      <c r="AE643" s="17">
        <v>2.9492955965453201E-2</v>
      </c>
      <c r="AF643" s="17">
        <v>2.4223756319397601E-2</v>
      </c>
      <c r="AG643" s="17"/>
      <c r="AH643" s="17">
        <v>2.7270858022715401E-2</v>
      </c>
      <c r="AI643" s="17">
        <v>1.94812548742756E-2</v>
      </c>
      <c r="AJ643" s="17"/>
      <c r="AK643" s="17">
        <v>1.7274831150260201E-2</v>
      </c>
      <c r="AL643" s="17">
        <v>2.7305071840459098E-2</v>
      </c>
      <c r="AM643" s="17">
        <v>2.68389364762599E-2</v>
      </c>
      <c r="AN643" s="17">
        <v>2.7488527470334902E-2</v>
      </c>
      <c r="AO643" s="17">
        <v>1.4461827802935499E-2</v>
      </c>
      <c r="AP643" s="17"/>
      <c r="AQ643" s="17">
        <v>3.63786441010669E-2</v>
      </c>
      <c r="AR643" s="17">
        <v>2.2014442591152601E-2</v>
      </c>
      <c r="AS643" s="17"/>
      <c r="AT643" s="17">
        <v>5.3387218964626199E-2</v>
      </c>
      <c r="AU643" s="17">
        <v>1.2486914978740399E-2</v>
      </c>
      <c r="AV643" s="17"/>
      <c r="AW643" s="17">
        <v>2.6234617097779502E-2</v>
      </c>
      <c r="AX643" s="17">
        <v>2.13393278339934E-2</v>
      </c>
      <c r="AY643" s="17">
        <v>1.0036472908630301E-2</v>
      </c>
      <c r="AZ643" s="17">
        <v>3.3614672998068702E-2</v>
      </c>
      <c r="BA643" s="17">
        <v>3.1628332646602697E-2</v>
      </c>
      <c r="BB643" s="17"/>
      <c r="BC643" s="17">
        <v>1.4983605124208601E-2</v>
      </c>
      <c r="BD643" s="17"/>
      <c r="BE643" s="17">
        <v>1.5909694520788099E-2</v>
      </c>
      <c r="BF643" s="17">
        <v>1.09406735953104E-2</v>
      </c>
      <c r="BG643" s="17">
        <v>2.3027853175304501E-2</v>
      </c>
      <c r="BH643" s="17">
        <v>1.1935889139989501E-2</v>
      </c>
      <c r="BI643" s="17"/>
      <c r="BJ643" s="17">
        <v>2.39286810466714E-2</v>
      </c>
      <c r="BK643" s="17"/>
      <c r="BL643" s="17">
        <v>1.8546561558916701E-2</v>
      </c>
      <c r="BM643" s="17"/>
      <c r="BN643" s="17">
        <v>2.0320767182877501E-2</v>
      </c>
      <c r="BO643" s="17"/>
      <c r="BP643" s="17">
        <v>1.95860566535313E-2</v>
      </c>
      <c r="BQ643" s="17">
        <v>4.0303900992600901E-2</v>
      </c>
    </row>
    <row r="644" spans="2:69" x14ac:dyDescent="0.35">
      <c r="B644" t="s">
        <v>227</v>
      </c>
      <c r="C644" s="17">
        <v>1.4505404961143799E-2</v>
      </c>
      <c r="D644" s="17">
        <v>1.4173894783772499E-2</v>
      </c>
      <c r="E644" s="17">
        <v>1.4815778746962001E-2</v>
      </c>
      <c r="F644" s="17"/>
      <c r="G644" s="17">
        <v>3.06981157951439E-2</v>
      </c>
      <c r="H644" s="17">
        <v>7.1452628226350203E-3</v>
      </c>
      <c r="I644" s="17">
        <v>1.07433064999852E-2</v>
      </c>
      <c r="J644" s="17">
        <v>5.7435614478400197E-3</v>
      </c>
      <c r="K644" s="17">
        <v>1.03182908513828E-2</v>
      </c>
      <c r="L644" s="17"/>
      <c r="M644" s="17">
        <v>2.3785113882088101E-2</v>
      </c>
      <c r="N644" s="17">
        <v>1.37451210772463E-2</v>
      </c>
      <c r="O644" s="17">
        <v>1.8721541579830001E-2</v>
      </c>
      <c r="P644" s="17">
        <v>1.53230424120875E-2</v>
      </c>
      <c r="Q644" s="17">
        <v>5.7050126367394699E-3</v>
      </c>
      <c r="R644" s="17"/>
      <c r="S644" s="17">
        <v>1.0402522228611899E-2</v>
      </c>
      <c r="T644" s="17">
        <v>2.03510636126128E-2</v>
      </c>
      <c r="U644" s="17">
        <v>6.5980258236513099E-3</v>
      </c>
      <c r="V644" s="17">
        <v>1.6358166807126401E-2</v>
      </c>
      <c r="W644" s="17"/>
      <c r="X644" s="17">
        <v>1.66282275706502E-2</v>
      </c>
      <c r="Y644" s="17">
        <v>5.9480364062980398E-3</v>
      </c>
      <c r="Z644" s="17">
        <v>9.3312083393844707E-3</v>
      </c>
      <c r="AA644" s="17"/>
      <c r="AB644" s="17">
        <v>1.1630327805226199E-2</v>
      </c>
      <c r="AC644" s="17">
        <v>2.0415649237720601E-2</v>
      </c>
      <c r="AD644" s="17"/>
      <c r="AE644" s="17">
        <v>3.0780402366206799E-2</v>
      </c>
      <c r="AF644" s="17">
        <v>1.1195194255703899E-2</v>
      </c>
      <c r="AG644" s="17"/>
      <c r="AH644" s="17">
        <v>1.5922854163997899E-2</v>
      </c>
      <c r="AI644" s="17">
        <v>1.48096991906293E-2</v>
      </c>
      <c r="AJ644" s="17"/>
      <c r="AK644" s="17">
        <v>4.7383230950569302E-2</v>
      </c>
      <c r="AL644" s="17">
        <v>1.8804148437163E-2</v>
      </c>
      <c r="AM644" s="17">
        <v>8.6329033093578492E-3</v>
      </c>
      <c r="AN644" s="17">
        <v>5.7038677615385402E-3</v>
      </c>
      <c r="AO644" s="17">
        <v>0</v>
      </c>
      <c r="AP644" s="17"/>
      <c r="AQ644" s="17">
        <v>4.4243843620052202E-2</v>
      </c>
      <c r="AR644" s="17">
        <v>6.3702718003541903E-3</v>
      </c>
      <c r="AS644" s="17"/>
      <c r="AT644" s="17">
        <v>3.2636108814052101E-2</v>
      </c>
      <c r="AU644" s="17">
        <v>6.3746959439443399E-3</v>
      </c>
      <c r="AV644" s="17"/>
      <c r="AW644" s="17">
        <v>0</v>
      </c>
      <c r="AX644" s="17">
        <v>1.73275670896565E-2</v>
      </c>
      <c r="AY644" s="17">
        <v>2.0367607065920602E-2</v>
      </c>
      <c r="AZ644" s="17">
        <v>2.25941852201435E-2</v>
      </c>
      <c r="BA644" s="17">
        <v>6.85129546646849E-3</v>
      </c>
      <c r="BB644" s="17"/>
      <c r="BC644" s="17">
        <v>1.15954155558416E-2</v>
      </c>
      <c r="BD644" s="17"/>
      <c r="BE644" s="17">
        <v>9.4602072725765204E-3</v>
      </c>
      <c r="BF644" s="17">
        <v>2.1582304416159701E-2</v>
      </c>
      <c r="BG644" s="17">
        <v>2.0312580401521899E-2</v>
      </c>
      <c r="BH644" s="17">
        <v>1.80184722211192E-2</v>
      </c>
      <c r="BI644" s="17"/>
      <c r="BJ644" s="17">
        <v>1.22596946752554E-2</v>
      </c>
      <c r="BK644" s="17"/>
      <c r="BL644" s="17">
        <v>1.02727323483227E-2</v>
      </c>
      <c r="BM644" s="17"/>
      <c r="BN644" s="17">
        <v>2.6972625123732601E-2</v>
      </c>
      <c r="BO644" s="17"/>
      <c r="BP644" s="17">
        <v>1.13814904950912E-2</v>
      </c>
      <c r="BQ644" s="17">
        <v>2.6888923218571802E-2</v>
      </c>
    </row>
    <row r="645" spans="2:69" x14ac:dyDescent="0.35">
      <c r="B645" t="s">
        <v>228</v>
      </c>
      <c r="C645" s="17">
        <v>1.18757218449439E-2</v>
      </c>
      <c r="D645" s="17">
        <v>1.9956846531068499E-2</v>
      </c>
      <c r="E645" s="17">
        <v>5.0029522256745899E-3</v>
      </c>
      <c r="F645" s="17"/>
      <c r="G645" s="17">
        <v>2.8043465598734298E-3</v>
      </c>
      <c r="H645" s="17">
        <v>2.8150227312578801E-3</v>
      </c>
      <c r="I645" s="17">
        <v>4.4459973149934403E-3</v>
      </c>
      <c r="J645" s="17">
        <v>2.29742457913601E-2</v>
      </c>
      <c r="K645" s="17">
        <v>4.7860940150172199E-2</v>
      </c>
      <c r="L645" s="17"/>
      <c r="M645" s="17">
        <v>0</v>
      </c>
      <c r="N645" s="17">
        <v>8.4151445793042602E-3</v>
      </c>
      <c r="O645" s="17">
        <v>3.013363346276E-2</v>
      </c>
      <c r="P645" s="17">
        <v>1.27432217451424E-2</v>
      </c>
      <c r="Q645" s="17">
        <v>3.9769061264568499E-3</v>
      </c>
      <c r="R645" s="17"/>
      <c r="S645" s="17">
        <v>2.3830768124263799E-2</v>
      </c>
      <c r="T645" s="17">
        <v>1.0508103258262701E-2</v>
      </c>
      <c r="U645" s="17">
        <v>1.2468376609657101E-2</v>
      </c>
      <c r="V645" s="17">
        <v>7.2570257383591397E-3</v>
      </c>
      <c r="W645" s="17"/>
      <c r="X645" s="17">
        <v>9.2691058529335898E-3</v>
      </c>
      <c r="Y645" s="17">
        <v>6.3167828905658398E-3</v>
      </c>
      <c r="Z645" s="17">
        <v>3.7697893699380203E-2</v>
      </c>
      <c r="AA645" s="17"/>
      <c r="AB645" s="17">
        <v>6.7400746174262598E-3</v>
      </c>
      <c r="AC645" s="17">
        <v>2.2432979263403201E-2</v>
      </c>
      <c r="AD645" s="17"/>
      <c r="AE645" s="17">
        <v>1.2698746179391301E-2</v>
      </c>
      <c r="AF645" s="17">
        <v>1.17175046455685E-2</v>
      </c>
      <c r="AG645" s="17"/>
      <c r="AH645" s="17">
        <v>1.01265571532084E-2</v>
      </c>
      <c r="AI645" s="17">
        <v>0</v>
      </c>
      <c r="AJ645" s="17"/>
      <c r="AK645" s="17">
        <v>1.6847551748534799E-2</v>
      </c>
      <c r="AL645" s="17">
        <v>1.36291893889593E-2</v>
      </c>
      <c r="AM645" s="17">
        <v>1.0849265404476701E-2</v>
      </c>
      <c r="AN645" s="17">
        <v>8.7047396574964492E-3</v>
      </c>
      <c r="AO645" s="17">
        <v>1.02102732600436E-2</v>
      </c>
      <c r="AP645" s="17"/>
      <c r="AQ645" s="17">
        <v>1.0834079648227799E-2</v>
      </c>
      <c r="AR645" s="17">
        <v>1.21606694870638E-2</v>
      </c>
      <c r="AS645" s="17"/>
      <c r="AT645" s="17">
        <v>1.4509145934246201E-2</v>
      </c>
      <c r="AU645" s="17">
        <v>1.0981879279384699E-2</v>
      </c>
      <c r="AV645" s="17"/>
      <c r="AW645" s="17">
        <v>0</v>
      </c>
      <c r="AX645" s="17">
        <v>9.9381331383938606E-3</v>
      </c>
      <c r="AY645" s="17">
        <v>3.7613688860440799E-3</v>
      </c>
      <c r="AZ645" s="17">
        <v>1.55329321510356E-2</v>
      </c>
      <c r="BA645" s="17">
        <v>1.2969411726799201E-2</v>
      </c>
      <c r="BB645" s="17"/>
      <c r="BC645" s="17">
        <v>7.7620331645222602E-3</v>
      </c>
      <c r="BD645" s="17"/>
      <c r="BE645" s="17">
        <v>9.13883094050842E-3</v>
      </c>
      <c r="BF645" s="17">
        <v>6.3362523706800298E-3</v>
      </c>
      <c r="BG645" s="17">
        <v>1.4261103558693301E-2</v>
      </c>
      <c r="BH645" s="17">
        <v>7.0607704523419097E-3</v>
      </c>
      <c r="BI645" s="17"/>
      <c r="BJ645" s="17">
        <v>1.12054373984812E-2</v>
      </c>
      <c r="BK645" s="17"/>
      <c r="BL645" s="17">
        <v>1.2886126056825599E-2</v>
      </c>
      <c r="BM645" s="17"/>
      <c r="BN645" s="17">
        <v>9.6117364776926208E-3</v>
      </c>
      <c r="BO645" s="17"/>
      <c r="BP645" s="17">
        <v>1.2348760884705601E-2</v>
      </c>
      <c r="BQ645" s="17">
        <v>1.08781794557211E-2</v>
      </c>
    </row>
    <row r="646" spans="2:69" x14ac:dyDescent="0.35">
      <c r="B646" t="s">
        <v>229</v>
      </c>
      <c r="C646" s="17">
        <v>1.0592512670497999E-2</v>
      </c>
      <c r="D646" s="17">
        <v>1.21721457534741E-2</v>
      </c>
      <c r="E646" s="17">
        <v>7.3682480452457004E-3</v>
      </c>
      <c r="F646" s="17"/>
      <c r="G646" s="17">
        <v>1.30359444616085E-2</v>
      </c>
      <c r="H646" s="17">
        <v>1.5710732543166898E-2</v>
      </c>
      <c r="I646" s="17">
        <v>4.4459973149934403E-3</v>
      </c>
      <c r="J646" s="17">
        <v>1.66817185798517E-2</v>
      </c>
      <c r="K646" s="17">
        <v>0</v>
      </c>
      <c r="L646" s="17"/>
      <c r="M646" s="17">
        <v>9.5157002549486197E-3</v>
      </c>
      <c r="N646" s="17">
        <v>4.4612713288281602E-3</v>
      </c>
      <c r="O646" s="17">
        <v>1.5355102861360201E-2</v>
      </c>
      <c r="P646" s="17">
        <v>5.4073873719786896E-3</v>
      </c>
      <c r="Q646" s="17">
        <v>2.42172239573188E-2</v>
      </c>
      <c r="R646" s="17"/>
      <c r="S646" s="17">
        <v>2.4321667364725099E-2</v>
      </c>
      <c r="T646" s="17">
        <v>0</v>
      </c>
      <c r="U646" s="17">
        <v>9.1069054575312804E-3</v>
      </c>
      <c r="V646" s="17">
        <v>1.6730907477616901E-2</v>
      </c>
      <c r="W646" s="17"/>
      <c r="X646" s="17">
        <v>1.2212013125224901E-2</v>
      </c>
      <c r="Y646" s="17">
        <v>9.5479640092187706E-3</v>
      </c>
      <c r="Z646" s="17">
        <v>0</v>
      </c>
      <c r="AA646" s="17"/>
      <c r="AB646" s="17">
        <v>7.8529597811743696E-3</v>
      </c>
      <c r="AC646" s="17">
        <v>1.6224162155514098E-2</v>
      </c>
      <c r="AD646" s="17"/>
      <c r="AE646" s="17">
        <v>3.1292996874241599E-2</v>
      </c>
      <c r="AF646" s="17">
        <v>6.37571831429775E-3</v>
      </c>
      <c r="AG646" s="17"/>
      <c r="AH646" s="17">
        <v>1.08651630592664E-2</v>
      </c>
      <c r="AI646" s="17">
        <v>7.3870208987522404E-3</v>
      </c>
      <c r="AJ646" s="17"/>
      <c r="AK646" s="17">
        <v>0</v>
      </c>
      <c r="AL646" s="17">
        <v>1.6308729901239698E-2</v>
      </c>
      <c r="AM646" s="17">
        <v>5.5368598420481004E-3</v>
      </c>
      <c r="AN646" s="17">
        <v>1.32220510004551E-2</v>
      </c>
      <c r="AO646" s="17">
        <v>2.0940145419206101E-2</v>
      </c>
      <c r="AP646" s="17"/>
      <c r="AQ646" s="17">
        <v>7.8559570369850992E-3</v>
      </c>
      <c r="AR646" s="17">
        <v>1.13411143283012E-2</v>
      </c>
      <c r="AS646" s="17"/>
      <c r="AT646" s="17">
        <v>1.01109087179088E-2</v>
      </c>
      <c r="AU646" s="17">
        <v>9.8644153637339003E-3</v>
      </c>
      <c r="AV646" s="17"/>
      <c r="AW646" s="17">
        <v>0</v>
      </c>
      <c r="AX646" s="17">
        <v>1.0335330073881901E-2</v>
      </c>
      <c r="AY646" s="17">
        <v>5.6853964069243403E-3</v>
      </c>
      <c r="AZ646" s="17">
        <v>3.1555602987334598E-2</v>
      </c>
      <c r="BA646" s="17">
        <v>1.53828133621911E-2</v>
      </c>
      <c r="BB646" s="17"/>
      <c r="BC646" s="17">
        <v>2.0317023385779599E-2</v>
      </c>
      <c r="BD646" s="17"/>
      <c r="BE646" s="17">
        <v>1.07852304189414E-2</v>
      </c>
      <c r="BF646" s="17">
        <v>0</v>
      </c>
      <c r="BG646" s="17">
        <v>1.2566068892501401E-2</v>
      </c>
      <c r="BH646" s="17">
        <v>2.0459854536951701E-2</v>
      </c>
      <c r="BI646" s="17"/>
      <c r="BJ646" s="17">
        <v>1.1233466927008801E-2</v>
      </c>
      <c r="BK646" s="17"/>
      <c r="BL646" s="17">
        <v>1.1803687432716E-2</v>
      </c>
      <c r="BM646" s="17"/>
      <c r="BN646" s="17">
        <v>8.5578576472518601E-3</v>
      </c>
      <c r="BO646" s="17"/>
      <c r="BP646" s="17">
        <v>1.0740983169903399E-2</v>
      </c>
      <c r="BQ646" s="17">
        <v>1.12434615563606E-2</v>
      </c>
    </row>
    <row r="647" spans="2:69" x14ac:dyDescent="0.35">
      <c r="B647" t="s">
        <v>230</v>
      </c>
      <c r="C647" s="17">
        <v>6.3732589829480699E-3</v>
      </c>
      <c r="D647" s="17">
        <v>5.6652840931356403E-3</v>
      </c>
      <c r="E647" s="17">
        <v>6.9894319054039002E-3</v>
      </c>
      <c r="F647" s="17"/>
      <c r="G647" s="17">
        <v>3.9720755767971398E-3</v>
      </c>
      <c r="H647" s="17">
        <v>0</v>
      </c>
      <c r="I647" s="17">
        <v>0</v>
      </c>
      <c r="J647" s="17">
        <v>0</v>
      </c>
      <c r="K647" s="17">
        <v>4.0576067822495801E-2</v>
      </c>
      <c r="L647" s="17"/>
      <c r="M647" s="17">
        <v>1.1892556941044E-2</v>
      </c>
      <c r="N647" s="17">
        <v>0</v>
      </c>
      <c r="O647" s="17">
        <v>1.9666826938172802E-2</v>
      </c>
      <c r="P647" s="17">
        <v>9.6446292236487298E-3</v>
      </c>
      <c r="Q647" s="17">
        <v>0</v>
      </c>
      <c r="R647" s="17"/>
      <c r="S647" s="17">
        <v>1.26568923374192E-2</v>
      </c>
      <c r="T647" s="17">
        <v>0</v>
      </c>
      <c r="U647" s="17">
        <v>8.3085692535231192E-3</v>
      </c>
      <c r="V647" s="17">
        <v>0</v>
      </c>
      <c r="W647" s="17"/>
      <c r="X647" s="17">
        <v>3.1499262290946902E-3</v>
      </c>
      <c r="Y647" s="17">
        <v>0</v>
      </c>
      <c r="Z647" s="17">
        <v>3.7697893699380203E-2</v>
      </c>
      <c r="AA647" s="17"/>
      <c r="AB647" s="17">
        <v>0</v>
      </c>
      <c r="AC647" s="17">
        <v>1.9474652574971298E-2</v>
      </c>
      <c r="AD647" s="17"/>
      <c r="AE647" s="17">
        <v>1.4280312127305799E-2</v>
      </c>
      <c r="AF647" s="17">
        <v>4.7644691723160004E-3</v>
      </c>
      <c r="AG647" s="17"/>
      <c r="AH647" s="17">
        <v>0</v>
      </c>
      <c r="AI647" s="17">
        <v>1.74807903338496E-2</v>
      </c>
      <c r="AJ647" s="17"/>
      <c r="AK647" s="17">
        <v>1.01258353628713E-2</v>
      </c>
      <c r="AL647" s="17">
        <v>1.36291893889593E-2</v>
      </c>
      <c r="AM647" s="17">
        <v>3.7906665476837801E-3</v>
      </c>
      <c r="AN647" s="17">
        <v>0</v>
      </c>
      <c r="AO647" s="17">
        <v>0</v>
      </c>
      <c r="AP647" s="17"/>
      <c r="AQ647" s="17">
        <v>0</v>
      </c>
      <c r="AR647" s="17">
        <v>8.1167032534814002E-3</v>
      </c>
      <c r="AS647" s="17"/>
      <c r="AT647" s="17">
        <v>7.6956067961170098E-3</v>
      </c>
      <c r="AU647" s="17">
        <v>5.9364745678804603E-3</v>
      </c>
      <c r="AV647" s="17"/>
      <c r="AW647" s="17">
        <v>0</v>
      </c>
      <c r="AX647" s="17">
        <v>3.4306596801888202E-3</v>
      </c>
      <c r="AY647" s="17">
        <v>5.0165993343425997E-3</v>
      </c>
      <c r="AZ647" s="17">
        <v>0</v>
      </c>
      <c r="BA647" s="17">
        <v>0</v>
      </c>
      <c r="BB647" s="17"/>
      <c r="BC647" s="17">
        <v>0</v>
      </c>
      <c r="BD647" s="17"/>
      <c r="BE647" s="17">
        <v>3.9709245046769598E-3</v>
      </c>
      <c r="BF647" s="17">
        <v>8.4507636416407596E-3</v>
      </c>
      <c r="BG647" s="17">
        <v>0</v>
      </c>
      <c r="BH647" s="17">
        <v>0</v>
      </c>
      <c r="BI647" s="17"/>
      <c r="BJ647" s="17">
        <v>3.00251471598568E-3</v>
      </c>
      <c r="BK647" s="17"/>
      <c r="BL647" s="17">
        <v>7.0634003912524897E-3</v>
      </c>
      <c r="BM647" s="17"/>
      <c r="BN647" s="17">
        <v>6.1587518146700897E-3</v>
      </c>
      <c r="BO647" s="17"/>
      <c r="BP647" s="17">
        <v>7.6632766620247103E-3</v>
      </c>
      <c r="BQ647" s="17">
        <v>0</v>
      </c>
    </row>
    <row r="648" spans="2:69" x14ac:dyDescent="0.35">
      <c r="B648" t="s">
        <v>231</v>
      </c>
      <c r="C648" s="17">
        <v>4.4923274353147902E-3</v>
      </c>
      <c r="D648" s="17">
        <v>7.43910868093313E-3</v>
      </c>
      <c r="E648" s="17">
        <v>1.9864796797293099E-3</v>
      </c>
      <c r="F648" s="17"/>
      <c r="G648" s="17">
        <v>6.7764221366705697E-3</v>
      </c>
      <c r="H648" s="17">
        <v>7.1452628226350203E-3</v>
      </c>
      <c r="I648" s="17">
        <v>0</v>
      </c>
      <c r="J648" s="17">
        <v>0</v>
      </c>
      <c r="K648" s="17">
        <v>7.2848723276764402E-3</v>
      </c>
      <c r="L648" s="17"/>
      <c r="M648" s="17">
        <v>2.1408257195992701E-2</v>
      </c>
      <c r="N648" s="17">
        <v>4.0385199912947103E-3</v>
      </c>
      <c r="O648" s="17">
        <v>4.7349917170675304E-3</v>
      </c>
      <c r="P648" s="17">
        <v>0</v>
      </c>
      <c r="Q648" s="17">
        <v>0</v>
      </c>
      <c r="R648" s="17"/>
      <c r="S648" s="17">
        <v>0</v>
      </c>
      <c r="T648" s="17">
        <v>0</v>
      </c>
      <c r="U648" s="17">
        <v>5.2793386925557599E-3</v>
      </c>
      <c r="V648" s="17">
        <v>0</v>
      </c>
      <c r="W648" s="17"/>
      <c r="X648" s="17">
        <v>5.84929508731373E-3</v>
      </c>
      <c r="Y648" s="17">
        <v>0</v>
      </c>
      <c r="Z648" s="17">
        <v>0</v>
      </c>
      <c r="AA648" s="17"/>
      <c r="AB648" s="17">
        <v>3.8124023392768201E-3</v>
      </c>
      <c r="AC648" s="17">
        <v>5.8900371973253096E-3</v>
      </c>
      <c r="AD648" s="17"/>
      <c r="AE648" s="17">
        <v>1.0677059319432899E-2</v>
      </c>
      <c r="AF648" s="17">
        <v>3.2335597121212699E-3</v>
      </c>
      <c r="AG648" s="17"/>
      <c r="AH648" s="17">
        <v>3.4305061150280499E-3</v>
      </c>
      <c r="AI648" s="17">
        <v>6.8789639401294596E-3</v>
      </c>
      <c r="AJ648" s="17"/>
      <c r="AK648" s="17">
        <v>8.1020771749682006E-3</v>
      </c>
      <c r="AL648" s="17">
        <v>9.2498862146246103E-3</v>
      </c>
      <c r="AM648" s="17">
        <v>0</v>
      </c>
      <c r="AN648" s="17">
        <v>5.6069332014393796E-3</v>
      </c>
      <c r="AO648" s="17">
        <v>0</v>
      </c>
      <c r="AP648" s="17"/>
      <c r="AQ648" s="17">
        <v>3.9887877190627899E-3</v>
      </c>
      <c r="AR648" s="17">
        <v>4.6300738278016503E-3</v>
      </c>
      <c r="AS648" s="17"/>
      <c r="AT648" s="17">
        <v>5.7538273343521497E-3</v>
      </c>
      <c r="AU648" s="17">
        <v>4.0289787383385803E-3</v>
      </c>
      <c r="AV648" s="17"/>
      <c r="AW648" s="17">
        <v>0</v>
      </c>
      <c r="AX648" s="17">
        <v>6.5254143912232597E-3</v>
      </c>
      <c r="AY648" s="17">
        <v>0</v>
      </c>
      <c r="AZ648" s="17">
        <v>7.4698696237677203E-3</v>
      </c>
      <c r="BA648" s="17">
        <v>0</v>
      </c>
      <c r="BB648" s="17"/>
      <c r="BC648" s="17">
        <v>5.6037157154984604E-3</v>
      </c>
      <c r="BD648" s="17"/>
      <c r="BE648" s="17">
        <v>5.0298845850505602E-3</v>
      </c>
      <c r="BF648" s="17">
        <v>0</v>
      </c>
      <c r="BG648" s="17">
        <v>6.8582404943671096E-3</v>
      </c>
      <c r="BH648" s="17">
        <v>9.5103479638869205E-3</v>
      </c>
      <c r="BI648" s="17"/>
      <c r="BJ648" s="17">
        <v>4.3053513883789503E-3</v>
      </c>
      <c r="BK648" s="17"/>
      <c r="BL648" s="17">
        <v>4.7616184574147498E-3</v>
      </c>
      <c r="BM648" s="17"/>
      <c r="BN648" s="17">
        <v>0</v>
      </c>
      <c r="BO648" s="17"/>
      <c r="BP648" s="17">
        <v>4.1140956933814398E-3</v>
      </c>
      <c r="BQ648" s="17">
        <v>7.2542031198944796E-3</v>
      </c>
    </row>
    <row r="649" spans="2:69" x14ac:dyDescent="0.35">
      <c r="B649" t="s">
        <v>232</v>
      </c>
      <c r="C649" s="17">
        <v>7.9201506557120098E-3</v>
      </c>
      <c r="D649" s="17">
        <v>1.19602084632106E-2</v>
      </c>
      <c r="E649" s="17">
        <v>4.4879557925666001E-3</v>
      </c>
      <c r="F649" s="17"/>
      <c r="G649" s="17">
        <v>6.7764221366705697E-3</v>
      </c>
      <c r="H649" s="17">
        <v>3.5726314113175102E-3</v>
      </c>
      <c r="I649" s="17">
        <v>1.3337991944980299E-2</v>
      </c>
      <c r="J649" s="17">
        <v>0</v>
      </c>
      <c r="K649" s="17">
        <v>1.76031631790593E-2</v>
      </c>
      <c r="L649" s="17"/>
      <c r="M649" s="17">
        <v>1.49757117639546E-2</v>
      </c>
      <c r="N649" s="17">
        <v>1.1926936358269099E-2</v>
      </c>
      <c r="O649" s="17">
        <v>8.9964508207612103E-3</v>
      </c>
      <c r="P649" s="17">
        <v>0</v>
      </c>
      <c r="Q649" s="17">
        <v>0</v>
      </c>
      <c r="R649" s="17"/>
      <c r="S649" s="17">
        <v>0</v>
      </c>
      <c r="T649" s="17">
        <v>8.7094933867023893E-3</v>
      </c>
      <c r="U649" s="17">
        <v>6.5980258236513099E-3</v>
      </c>
      <c r="V649" s="17">
        <v>1.13543996463364E-2</v>
      </c>
      <c r="W649" s="17"/>
      <c r="X649" s="17">
        <v>9.0381603274558697E-3</v>
      </c>
      <c r="Y649" s="17">
        <v>7.7005496324229102E-3</v>
      </c>
      <c r="Z649" s="17">
        <v>0</v>
      </c>
      <c r="AA649" s="17"/>
      <c r="AB649" s="17">
        <v>5.5853674258425096E-3</v>
      </c>
      <c r="AC649" s="17">
        <v>1.2719722449109599E-2</v>
      </c>
      <c r="AD649" s="17"/>
      <c r="AE649" s="17">
        <v>9.5201281279948691E-3</v>
      </c>
      <c r="AF649" s="17">
        <v>7.6000777200191296E-3</v>
      </c>
      <c r="AG649" s="17"/>
      <c r="AH649" s="17">
        <v>8.7558164678283902E-3</v>
      </c>
      <c r="AI649" s="17">
        <v>7.7374279936794797E-3</v>
      </c>
      <c r="AJ649" s="17"/>
      <c r="AK649" s="17">
        <v>0</v>
      </c>
      <c r="AL649" s="17">
        <v>7.6009368876836202E-3</v>
      </c>
      <c r="AM649" s="17">
        <v>1.39409506427356E-2</v>
      </c>
      <c r="AN649" s="17">
        <v>4.4525945353224303E-3</v>
      </c>
      <c r="AO649" s="17">
        <v>0</v>
      </c>
      <c r="AP649" s="17"/>
      <c r="AQ649" s="17">
        <v>1.8342437223829201E-2</v>
      </c>
      <c r="AR649" s="17">
        <v>5.0690699367804603E-3</v>
      </c>
      <c r="AS649" s="17"/>
      <c r="AT649" s="17">
        <v>9.8076588966136604E-3</v>
      </c>
      <c r="AU649" s="17">
        <v>5.9757648123635997E-3</v>
      </c>
      <c r="AV649" s="17"/>
      <c r="AW649" s="17">
        <v>0</v>
      </c>
      <c r="AX649" s="17">
        <v>1.20502334956727E-2</v>
      </c>
      <c r="AY649" s="17">
        <v>4.0139774651848899E-3</v>
      </c>
      <c r="AZ649" s="17">
        <v>2.0289162564106501E-2</v>
      </c>
      <c r="BA649" s="17">
        <v>0</v>
      </c>
      <c r="BB649" s="17"/>
      <c r="BC649" s="17">
        <v>9.0044198035276503E-3</v>
      </c>
      <c r="BD649" s="17"/>
      <c r="BE649" s="17">
        <v>1.17215695067036E-2</v>
      </c>
      <c r="BF649" s="17">
        <v>6.7617867324847999E-3</v>
      </c>
      <c r="BG649" s="17">
        <v>1.8627896242152601E-2</v>
      </c>
      <c r="BH649" s="17">
        <v>3.7299629010886298E-3</v>
      </c>
      <c r="BI649" s="17"/>
      <c r="BJ649" s="17">
        <v>8.2552079135048608E-3</v>
      </c>
      <c r="BK649" s="17"/>
      <c r="BL649" s="17">
        <v>1.27977505356819E-2</v>
      </c>
      <c r="BM649" s="17"/>
      <c r="BN649" s="17">
        <v>8.9407252953077193E-3</v>
      </c>
      <c r="BO649" s="17"/>
      <c r="BP649" s="17">
        <v>6.0249099271190102E-3</v>
      </c>
      <c r="BQ649" s="17">
        <v>1.3261174597957399E-2</v>
      </c>
    </row>
    <row r="650" spans="2:69" x14ac:dyDescent="0.35"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</row>
    <row r="651" spans="2:69" x14ac:dyDescent="0.35">
      <c r="B651" s="6" t="s">
        <v>234</v>
      </c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</row>
    <row r="652" spans="2:69" x14ac:dyDescent="0.35">
      <c r="B652" s="24" t="s">
        <v>97</v>
      </c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</row>
    <row r="653" spans="2:69" x14ac:dyDescent="0.35">
      <c r="B653" t="s">
        <v>217</v>
      </c>
      <c r="C653" s="17">
        <v>0.43716128944016902</v>
      </c>
      <c r="D653" s="17">
        <v>0.38613823774179801</v>
      </c>
      <c r="E653" s="17">
        <v>0.481526250015958</v>
      </c>
      <c r="F653" s="17"/>
      <c r="G653" s="17">
        <v>0.44028002119584803</v>
      </c>
      <c r="H653" s="17">
        <v>0.385349026772973</v>
      </c>
      <c r="I653" s="17">
        <v>0.46038228354196498</v>
      </c>
      <c r="J653" s="17">
        <v>0.52082572490331103</v>
      </c>
      <c r="K653" s="17">
        <v>0.39720032668986599</v>
      </c>
      <c r="L653" s="17"/>
      <c r="M653" s="17">
        <v>0.35594107537130498</v>
      </c>
      <c r="N653" s="17">
        <v>0.46797208994496498</v>
      </c>
      <c r="O653" s="17">
        <v>0.45673142424982799</v>
      </c>
      <c r="P653" s="17">
        <v>0.41526315691154297</v>
      </c>
      <c r="Q653" s="17">
        <v>0.40261473994894498</v>
      </c>
      <c r="R653" s="17"/>
      <c r="S653" s="17">
        <v>0.45480432876892701</v>
      </c>
      <c r="T653" s="17">
        <v>0.460775551309418</v>
      </c>
      <c r="U653" s="17">
        <v>0.45140977240177599</v>
      </c>
      <c r="V653" s="17">
        <v>0.406063680792565</v>
      </c>
      <c r="W653" s="17"/>
      <c r="X653" s="17">
        <v>0.44333875294484698</v>
      </c>
      <c r="Y653" s="17">
        <v>0.41839112030203002</v>
      </c>
      <c r="Z653" s="17">
        <v>0.41467378330656102</v>
      </c>
      <c r="AA653" s="17"/>
      <c r="AB653" s="17">
        <v>0.46881918771724002</v>
      </c>
      <c r="AC653" s="17">
        <v>0.37208271869106702</v>
      </c>
      <c r="AD653" s="17"/>
      <c r="AE653" s="17">
        <v>0.41142134983135897</v>
      </c>
      <c r="AF653" s="17">
        <v>0.44195179308250698</v>
      </c>
      <c r="AG653" s="17"/>
      <c r="AH653" s="17">
        <v>0.44816222304598902</v>
      </c>
      <c r="AI653" s="17">
        <v>0.43323699892668299</v>
      </c>
      <c r="AJ653" s="17"/>
      <c r="AK653" s="17">
        <v>0.32437249763367898</v>
      </c>
      <c r="AL653" s="17">
        <v>0.45091914404157701</v>
      </c>
      <c r="AM653" s="17">
        <v>0.450742095451934</v>
      </c>
      <c r="AN653" s="17">
        <v>0.454762435005577</v>
      </c>
      <c r="AO653" s="17">
        <v>0.43864258532912098</v>
      </c>
      <c r="AP653" s="17"/>
      <c r="AQ653" s="17">
        <v>0.42650565011589597</v>
      </c>
      <c r="AR653" s="17">
        <v>0.44007620524360302</v>
      </c>
      <c r="AS653" s="17"/>
      <c r="AT653" s="17">
        <v>0.42575420264547698</v>
      </c>
      <c r="AU653" s="17">
        <v>0.44582605733367198</v>
      </c>
      <c r="AV653" s="17"/>
      <c r="AW653" s="17">
        <v>0.47944716948139099</v>
      </c>
      <c r="AX653" s="17">
        <v>0.53719584059855197</v>
      </c>
      <c r="AY653" s="17">
        <v>0.30777135647487203</v>
      </c>
      <c r="AZ653" s="17">
        <v>0.42033698148028098</v>
      </c>
      <c r="BA653" s="17">
        <v>0.436980134462508</v>
      </c>
      <c r="BB653" s="17"/>
      <c r="BC653" s="17">
        <v>0.50604576057642403</v>
      </c>
      <c r="BD653" s="17"/>
      <c r="BE653" s="17">
        <v>0.52852404491681704</v>
      </c>
      <c r="BF653" s="17">
        <v>0.25674913245262099</v>
      </c>
      <c r="BG653" s="17">
        <v>0.38933317049449301</v>
      </c>
      <c r="BH653" s="17">
        <v>0.46378507112256101</v>
      </c>
      <c r="BI653" s="17"/>
      <c r="BJ653" s="17">
        <v>0.43912246985176201</v>
      </c>
      <c r="BK653" s="17"/>
      <c r="BL653" s="17">
        <v>0.43475345879593402</v>
      </c>
      <c r="BM653" s="17"/>
      <c r="BN653" s="17">
        <v>0.42231552338266598</v>
      </c>
      <c r="BO653" s="17"/>
      <c r="BP653" s="17">
        <v>0.45088878892457002</v>
      </c>
      <c r="BQ653" s="17">
        <v>0.355390067453626</v>
      </c>
    </row>
    <row r="654" spans="2:69" x14ac:dyDescent="0.35">
      <c r="B654" t="s">
        <v>221</v>
      </c>
      <c r="C654" s="17">
        <v>0.37784804038633701</v>
      </c>
      <c r="D654" s="17">
        <v>0.40383340069462598</v>
      </c>
      <c r="E654" s="17">
        <v>0.35639239398147798</v>
      </c>
      <c r="F654" s="17"/>
      <c r="G654" s="17">
        <v>0.38060322155278398</v>
      </c>
      <c r="H654" s="17">
        <v>0.419944035340444</v>
      </c>
      <c r="I654" s="17">
        <v>0.42289092986163201</v>
      </c>
      <c r="J654" s="17">
        <v>0.322444543143588</v>
      </c>
      <c r="K654" s="17">
        <v>0.278297454786539</v>
      </c>
      <c r="L654" s="17"/>
      <c r="M654" s="17">
        <v>0.32121285732610699</v>
      </c>
      <c r="N654" s="17">
        <v>0.40203758251673799</v>
      </c>
      <c r="O654" s="17">
        <v>0.378795481256126</v>
      </c>
      <c r="P654" s="17">
        <v>0.35545086060932601</v>
      </c>
      <c r="Q654" s="17">
        <v>0.36830548836523502</v>
      </c>
      <c r="R654" s="17"/>
      <c r="S654" s="17">
        <v>0.38126541468915598</v>
      </c>
      <c r="T654" s="17">
        <v>0.44020726046889103</v>
      </c>
      <c r="U654" s="17">
        <v>0.358495886671233</v>
      </c>
      <c r="V654" s="17">
        <v>0.36606559062005001</v>
      </c>
      <c r="W654" s="17"/>
      <c r="X654" s="17">
        <v>0.39981079027614902</v>
      </c>
      <c r="Y654" s="17">
        <v>0.36750059040021599</v>
      </c>
      <c r="Z654" s="17">
        <v>0.22957171927918299</v>
      </c>
      <c r="AA654" s="17"/>
      <c r="AB654" s="17">
        <v>0.41856602684798799</v>
      </c>
      <c r="AC654" s="17">
        <v>0.29414480969446199</v>
      </c>
      <c r="AD654" s="17"/>
      <c r="AE654" s="17">
        <v>0.29790366689582698</v>
      </c>
      <c r="AF654" s="17">
        <v>0.394478117172196</v>
      </c>
      <c r="AG654" s="17"/>
      <c r="AH654" s="17">
        <v>0.39813197631963398</v>
      </c>
      <c r="AI654" s="17">
        <v>0.31968594161486102</v>
      </c>
      <c r="AJ654" s="17"/>
      <c r="AK654" s="17">
        <v>0.249023868072802</v>
      </c>
      <c r="AL654" s="17">
        <v>0.39139326411417202</v>
      </c>
      <c r="AM654" s="17">
        <v>0.37721536473436901</v>
      </c>
      <c r="AN654" s="17">
        <v>0.44249370685447498</v>
      </c>
      <c r="AO654" s="17">
        <v>0.364396275079784</v>
      </c>
      <c r="AP654" s="17"/>
      <c r="AQ654" s="17">
        <v>0.39261855423873399</v>
      </c>
      <c r="AR654" s="17">
        <v>0.37380747529747199</v>
      </c>
      <c r="AS654" s="17"/>
      <c r="AT654" s="17">
        <v>0.35598522182317899</v>
      </c>
      <c r="AU654" s="17">
        <v>0.38328885044303901</v>
      </c>
      <c r="AV654" s="17"/>
      <c r="AW654" s="17">
        <v>0.39032902498963701</v>
      </c>
      <c r="AX654" s="17">
        <v>0.43195830245773298</v>
      </c>
      <c r="AY654" s="17">
        <v>0.31402276317971001</v>
      </c>
      <c r="AZ654" s="17">
        <v>0.32636731263394902</v>
      </c>
      <c r="BA654" s="17">
        <v>0.43682892314701499</v>
      </c>
      <c r="BB654" s="17"/>
      <c r="BC654" s="17">
        <v>0.39571314764286802</v>
      </c>
      <c r="BD654" s="17"/>
      <c r="BE654" s="17">
        <v>0.44227140949752303</v>
      </c>
      <c r="BF654" s="17">
        <v>0.26394140816195</v>
      </c>
      <c r="BG654" s="17">
        <v>0.34052134879879598</v>
      </c>
      <c r="BH654" s="17">
        <v>0.43143264093947498</v>
      </c>
      <c r="BI654" s="17"/>
      <c r="BJ654" s="17">
        <v>0.39662595957843599</v>
      </c>
      <c r="BK654" s="17"/>
      <c r="BL654" s="17">
        <v>0.405815461775347</v>
      </c>
      <c r="BM654" s="17"/>
      <c r="BN654" s="17">
        <v>0.42468396740981001</v>
      </c>
      <c r="BO654" s="17"/>
      <c r="BP654" s="17">
        <v>0.38575063905323398</v>
      </c>
      <c r="BQ654" s="17">
        <v>0.32669480593640898</v>
      </c>
    </row>
    <row r="655" spans="2:69" x14ac:dyDescent="0.35">
      <c r="B655" t="s">
        <v>215</v>
      </c>
      <c r="C655" s="17">
        <v>0.35949861271363698</v>
      </c>
      <c r="D655" s="17">
        <v>0.342640175930705</v>
      </c>
      <c r="E655" s="17">
        <v>0.37456502051056501</v>
      </c>
      <c r="F655" s="17"/>
      <c r="G655" s="17">
        <v>0.36028603093527001</v>
      </c>
      <c r="H655" s="17">
        <v>0.395164716967568</v>
      </c>
      <c r="I655" s="17">
        <v>0.39598415213744498</v>
      </c>
      <c r="J655" s="17">
        <v>0.32219647105985</v>
      </c>
      <c r="K655" s="17">
        <v>0.27086009311846199</v>
      </c>
      <c r="L655" s="17"/>
      <c r="M655" s="17">
        <v>0.34179041131886001</v>
      </c>
      <c r="N655" s="17">
        <v>0.35887752394251798</v>
      </c>
      <c r="O655" s="17">
        <v>0.38243029059328298</v>
      </c>
      <c r="P655" s="17">
        <v>0.314137855016215</v>
      </c>
      <c r="Q655" s="17">
        <v>0.38055118286087802</v>
      </c>
      <c r="R655" s="17"/>
      <c r="S655" s="17">
        <v>0.39746123561996199</v>
      </c>
      <c r="T655" s="17">
        <v>0.35596115097348502</v>
      </c>
      <c r="U655" s="17">
        <v>0.35699627789976701</v>
      </c>
      <c r="V655" s="17">
        <v>0.32340751281153701</v>
      </c>
      <c r="W655" s="17"/>
      <c r="X655" s="17">
        <v>0.34920709753722301</v>
      </c>
      <c r="Y655" s="17">
        <v>0.40337858241473701</v>
      </c>
      <c r="Z655" s="17">
        <v>0.38168287405527501</v>
      </c>
      <c r="AA655" s="17"/>
      <c r="AB655" s="17">
        <v>0.37865193886019199</v>
      </c>
      <c r="AC655" s="17">
        <v>0.32012546545666898</v>
      </c>
      <c r="AD655" s="17"/>
      <c r="AE655" s="17">
        <v>0.355305772860043</v>
      </c>
      <c r="AF655" s="17">
        <v>0.36065066265149598</v>
      </c>
      <c r="AG655" s="17"/>
      <c r="AH655" s="17">
        <v>0.34454441895177701</v>
      </c>
      <c r="AI655" s="17">
        <v>0.45394209759156301</v>
      </c>
      <c r="AJ655" s="17"/>
      <c r="AK655" s="17">
        <v>0.46689645321240397</v>
      </c>
      <c r="AL655" s="17">
        <v>0.325415572804923</v>
      </c>
      <c r="AM655" s="17">
        <v>0.39912477688017001</v>
      </c>
      <c r="AN655" s="17">
        <v>0.27388249304226198</v>
      </c>
      <c r="AO655" s="17">
        <v>0.34642442644715199</v>
      </c>
      <c r="AP655" s="17"/>
      <c r="AQ655" s="17">
        <v>0.39162887289988002</v>
      </c>
      <c r="AR655" s="17">
        <v>0.35070918203424301</v>
      </c>
      <c r="AS655" s="17"/>
      <c r="AT655" s="17">
        <v>0.34965859349207401</v>
      </c>
      <c r="AU655" s="17">
        <v>0.36227998461642003</v>
      </c>
      <c r="AV655" s="17"/>
      <c r="AW655" s="17">
        <v>0.41744827268569901</v>
      </c>
      <c r="AX655" s="17">
        <v>0.36333082128684102</v>
      </c>
      <c r="AY655" s="17">
        <v>0.30794340060651998</v>
      </c>
      <c r="AZ655" s="17">
        <v>0.27932722126627901</v>
      </c>
      <c r="BA655" s="17">
        <v>0.41495487357829902</v>
      </c>
      <c r="BB655" s="17"/>
      <c r="BC655" s="17">
        <v>0.402730385841642</v>
      </c>
      <c r="BD655" s="17"/>
      <c r="BE655" s="17">
        <v>0.39380134841368197</v>
      </c>
      <c r="BF655" s="17">
        <v>0.23966291135330001</v>
      </c>
      <c r="BG655" s="17">
        <v>0.316804442463896</v>
      </c>
      <c r="BH655" s="17">
        <v>0.43242236044886501</v>
      </c>
      <c r="BI655" s="17"/>
      <c r="BJ655" s="17">
        <v>0.37076795606747098</v>
      </c>
      <c r="BK655" s="17"/>
      <c r="BL655" s="17">
        <v>0.33051160976391403</v>
      </c>
      <c r="BM655" s="17"/>
      <c r="BN655" s="17">
        <v>0.28878734119271299</v>
      </c>
      <c r="BO655" s="17"/>
      <c r="BP655" s="17">
        <v>0.38923299157466701</v>
      </c>
      <c r="BQ655" s="17">
        <v>0.22496500466856101</v>
      </c>
    </row>
    <row r="656" spans="2:69" x14ac:dyDescent="0.35">
      <c r="B656" t="s">
        <v>216</v>
      </c>
      <c r="C656" s="17">
        <v>0.225909216329233</v>
      </c>
      <c r="D656" s="17">
        <v>0.21908132305745801</v>
      </c>
      <c r="E656" s="17">
        <v>0.232163618277136</v>
      </c>
      <c r="F656" s="17"/>
      <c r="G656" s="17">
        <v>0.212292111883018</v>
      </c>
      <c r="H656" s="17">
        <v>0.25926120147890802</v>
      </c>
      <c r="I656" s="17">
        <v>0.24324404445501599</v>
      </c>
      <c r="J656" s="17">
        <v>0.24154453803741099</v>
      </c>
      <c r="K656" s="17">
        <v>0.14686748444018199</v>
      </c>
      <c r="L656" s="17"/>
      <c r="M656" s="17">
        <v>0.19825427185431899</v>
      </c>
      <c r="N656" s="17">
        <v>0.240837777705945</v>
      </c>
      <c r="O656" s="17">
        <v>0.20485600408634</v>
      </c>
      <c r="P656" s="17">
        <v>0.189003256857806</v>
      </c>
      <c r="Q656" s="17">
        <v>0.26078853579278699</v>
      </c>
      <c r="R656" s="17"/>
      <c r="S656" s="17">
        <v>0.26404610408715401</v>
      </c>
      <c r="T656" s="17">
        <v>0.25911163223414702</v>
      </c>
      <c r="U656" s="17">
        <v>0.218283826133849</v>
      </c>
      <c r="V656" s="17">
        <v>0.21365315524617001</v>
      </c>
      <c r="W656" s="17"/>
      <c r="X656" s="17">
        <v>0.22778049172128401</v>
      </c>
      <c r="Y656" s="17">
        <v>0.19795143091262099</v>
      </c>
      <c r="Z656" s="17">
        <v>0.24608551531613601</v>
      </c>
      <c r="AA656" s="17"/>
      <c r="AB656" s="17">
        <v>0.23951595891667901</v>
      </c>
      <c r="AC656" s="17">
        <v>0.19793808089908099</v>
      </c>
      <c r="AD656" s="17"/>
      <c r="AE656" s="17">
        <v>0.21565719891559701</v>
      </c>
      <c r="AF656" s="17">
        <v>0.22818804604392601</v>
      </c>
      <c r="AG656" s="17"/>
      <c r="AH656" s="17">
        <v>0.22216556971468701</v>
      </c>
      <c r="AI656" s="17">
        <v>0.30243089823741298</v>
      </c>
      <c r="AJ656" s="17"/>
      <c r="AK656" s="17">
        <v>0.31644731951120603</v>
      </c>
      <c r="AL656" s="17">
        <v>0.19637580455831699</v>
      </c>
      <c r="AM656" s="17">
        <v>0.233128517457105</v>
      </c>
      <c r="AN656" s="17">
        <v>0.21675846116384301</v>
      </c>
      <c r="AO656" s="17">
        <v>0.20021534482898801</v>
      </c>
      <c r="AP656" s="17"/>
      <c r="AQ656" s="17">
        <v>0.17354888986157299</v>
      </c>
      <c r="AR656" s="17">
        <v>0.24023270630940499</v>
      </c>
      <c r="AS656" s="17"/>
      <c r="AT656" s="17">
        <v>0.18564171144202099</v>
      </c>
      <c r="AU656" s="17">
        <v>0.244990408792881</v>
      </c>
      <c r="AV656" s="17"/>
      <c r="AW656" s="17">
        <v>0.25881280409910301</v>
      </c>
      <c r="AX656" s="17">
        <v>0.167435047966455</v>
      </c>
      <c r="AY656" s="17">
        <v>0.29460000167490902</v>
      </c>
      <c r="AZ656" s="17">
        <v>0.25710389428274599</v>
      </c>
      <c r="BA656" s="17">
        <v>0.19719796883249599</v>
      </c>
      <c r="BB656" s="17"/>
      <c r="BC656" s="17">
        <v>0.181073646867974</v>
      </c>
      <c r="BD656" s="17"/>
      <c r="BE656" s="17">
        <v>0.20910831688787701</v>
      </c>
      <c r="BF656" s="17">
        <v>0.267702558846098</v>
      </c>
      <c r="BG656" s="17">
        <v>0.23835085235429701</v>
      </c>
      <c r="BH656" s="17">
        <v>0.15822521372887799</v>
      </c>
      <c r="BI656" s="17"/>
      <c r="BJ656" s="17">
        <v>0.235169714682475</v>
      </c>
      <c r="BK656" s="17"/>
      <c r="BL656" s="17">
        <v>0.22346618645660701</v>
      </c>
      <c r="BM656" s="17"/>
      <c r="BN656" s="17">
        <v>0.24020308347538699</v>
      </c>
      <c r="BO656" s="17"/>
      <c r="BP656" s="17">
        <v>0.23973793857626699</v>
      </c>
      <c r="BQ656" s="17">
        <v>0.16689329573305101</v>
      </c>
    </row>
    <row r="657" spans="2:69" x14ac:dyDescent="0.35">
      <c r="B657" t="s">
        <v>220</v>
      </c>
      <c r="C657" s="17">
        <v>0.19508314086668199</v>
      </c>
      <c r="D657" s="17">
        <v>0.18452227153802001</v>
      </c>
      <c r="E657" s="17">
        <v>0.20446427593403499</v>
      </c>
      <c r="F657" s="17"/>
      <c r="G657" s="17">
        <v>0.224757952252085</v>
      </c>
      <c r="H657" s="17">
        <v>0.20233493578867601</v>
      </c>
      <c r="I657" s="17">
        <v>0.17002115842785301</v>
      </c>
      <c r="J657" s="17">
        <v>0.14839169022549301</v>
      </c>
      <c r="K657" s="17">
        <v>0.21272199785773199</v>
      </c>
      <c r="L657" s="17"/>
      <c r="M657" s="17">
        <v>0.22611754538321799</v>
      </c>
      <c r="N657" s="17">
        <v>0.179349661934882</v>
      </c>
      <c r="O657" s="17">
        <v>0.16208034936101201</v>
      </c>
      <c r="P657" s="17">
        <v>0.20779490353960101</v>
      </c>
      <c r="Q657" s="17">
        <v>0.24425427222578899</v>
      </c>
      <c r="R657" s="17"/>
      <c r="S657" s="17">
        <v>0.22294194207992701</v>
      </c>
      <c r="T657" s="17">
        <v>0.19911260697230801</v>
      </c>
      <c r="U657" s="17">
        <v>0.18689807365053901</v>
      </c>
      <c r="V657" s="17">
        <v>0.16391926590342301</v>
      </c>
      <c r="W657" s="17"/>
      <c r="X657" s="17">
        <v>0.191027428336348</v>
      </c>
      <c r="Y657" s="17">
        <v>0.21114562298395501</v>
      </c>
      <c r="Z657" s="17">
        <v>0.205315894330895</v>
      </c>
      <c r="AA657" s="17"/>
      <c r="AB657" s="17">
        <v>0.18640149450839</v>
      </c>
      <c r="AC657" s="17">
        <v>0.21292984476982901</v>
      </c>
      <c r="AD657" s="17"/>
      <c r="AE657" s="17">
        <v>0.208861444715362</v>
      </c>
      <c r="AF657" s="17">
        <v>0.19160747606252801</v>
      </c>
      <c r="AG657" s="17"/>
      <c r="AH657" s="17">
        <v>0.17184794627222</v>
      </c>
      <c r="AI657" s="17">
        <v>0.25532901997423701</v>
      </c>
      <c r="AJ657" s="17"/>
      <c r="AK657" s="17">
        <v>0.30076737203346499</v>
      </c>
      <c r="AL657" s="17">
        <v>0.153339114281346</v>
      </c>
      <c r="AM657" s="17">
        <v>0.17669877210221899</v>
      </c>
      <c r="AN657" s="17">
        <v>0.21902396278327901</v>
      </c>
      <c r="AO657" s="17">
        <v>0.238443235476651</v>
      </c>
      <c r="AP657" s="17"/>
      <c r="AQ657" s="17">
        <v>0.153525092992536</v>
      </c>
      <c r="AR657" s="17">
        <v>0.20645160096764201</v>
      </c>
      <c r="AS657" s="17"/>
      <c r="AT657" s="17">
        <v>0.18261194694344199</v>
      </c>
      <c r="AU657" s="17">
        <v>0.198530206808363</v>
      </c>
      <c r="AV657" s="17"/>
      <c r="AW657" s="17">
        <v>0.18318533594223099</v>
      </c>
      <c r="AX657" s="17">
        <v>0.137241488426004</v>
      </c>
      <c r="AY657" s="17">
        <v>0.26264561293731298</v>
      </c>
      <c r="AZ657" s="17">
        <v>0.157042843040404</v>
      </c>
      <c r="BA657" s="17">
        <v>0.250396573318033</v>
      </c>
      <c r="BB657" s="17"/>
      <c r="BC657" s="17">
        <v>0.19734791265687299</v>
      </c>
      <c r="BD657" s="17"/>
      <c r="BE657" s="17">
        <v>0.16090447921440401</v>
      </c>
      <c r="BF657" s="17">
        <v>0.21012031693335401</v>
      </c>
      <c r="BG657" s="17">
        <v>0.196235308282599</v>
      </c>
      <c r="BH657" s="17">
        <v>0.19351291611700999</v>
      </c>
      <c r="BI657" s="17"/>
      <c r="BJ657" s="17">
        <v>0.201810435390643</v>
      </c>
      <c r="BK657" s="17"/>
      <c r="BL657" s="17">
        <v>0.18323858971482501</v>
      </c>
      <c r="BM657" s="17"/>
      <c r="BN657" s="17">
        <v>0.15067265913230499</v>
      </c>
      <c r="BO657" s="17"/>
      <c r="BP657" s="17">
        <v>0.20862617977808201</v>
      </c>
      <c r="BQ657" s="17">
        <v>0.13891934271199</v>
      </c>
    </row>
    <row r="658" spans="2:69" x14ac:dyDescent="0.35">
      <c r="B658" t="s">
        <v>219</v>
      </c>
      <c r="C658" s="17">
        <v>0.17606341440647999</v>
      </c>
      <c r="D658" s="17">
        <v>0.171785861054287</v>
      </c>
      <c r="E658" s="17">
        <v>0.18004718250820201</v>
      </c>
      <c r="F658" s="17"/>
      <c r="G658" s="17">
        <v>0.153399395687147</v>
      </c>
      <c r="H658" s="17">
        <v>0.15790044777527101</v>
      </c>
      <c r="I658" s="17">
        <v>0.196312848456794</v>
      </c>
      <c r="J658" s="17">
        <v>0.17927734330265599</v>
      </c>
      <c r="K658" s="17">
        <v>0.21859946276614101</v>
      </c>
      <c r="L658" s="17"/>
      <c r="M658" s="17">
        <v>0.21778250796599</v>
      </c>
      <c r="N658" s="17">
        <v>0.17021196694368201</v>
      </c>
      <c r="O658" s="17">
        <v>0.176484828933263</v>
      </c>
      <c r="P658" s="17">
        <v>0.20156168111843201</v>
      </c>
      <c r="Q658" s="17">
        <v>0.14620156158391201</v>
      </c>
      <c r="R658" s="17"/>
      <c r="S658" s="17">
        <v>0.163730928227972</v>
      </c>
      <c r="T658" s="17">
        <v>0.15385145165691799</v>
      </c>
      <c r="U658" s="17">
        <v>0.15997390599408601</v>
      </c>
      <c r="V658" s="17">
        <v>0.20707286281380999</v>
      </c>
      <c r="W658" s="17"/>
      <c r="X658" s="17">
        <v>0.17241441554998499</v>
      </c>
      <c r="Y658" s="17">
        <v>0.187044679348528</v>
      </c>
      <c r="Z658" s="17">
        <v>0.189475351549282</v>
      </c>
      <c r="AA658" s="17"/>
      <c r="AB658" s="17">
        <v>0.15635766421639499</v>
      </c>
      <c r="AC658" s="17">
        <v>0.216572169810447</v>
      </c>
      <c r="AD658" s="17"/>
      <c r="AE658" s="17">
        <v>0.172411722288667</v>
      </c>
      <c r="AF658" s="17">
        <v>0.17695387524102599</v>
      </c>
      <c r="AG658" s="17"/>
      <c r="AH658" s="17">
        <v>0.16533938131925</v>
      </c>
      <c r="AI658" s="17">
        <v>0.197534062234067</v>
      </c>
      <c r="AJ658" s="17"/>
      <c r="AK658" s="17">
        <v>0.21779167722339199</v>
      </c>
      <c r="AL658" s="17">
        <v>0.174638588006991</v>
      </c>
      <c r="AM658" s="17">
        <v>0.20408170801472</v>
      </c>
      <c r="AN658" s="17">
        <v>0.13843602827011101</v>
      </c>
      <c r="AO658" s="17">
        <v>7.9701914520330402E-2</v>
      </c>
      <c r="AP658" s="17"/>
      <c r="AQ658" s="17">
        <v>0.18539583810944399</v>
      </c>
      <c r="AR658" s="17">
        <v>0.17351047239068301</v>
      </c>
      <c r="AS658" s="17"/>
      <c r="AT658" s="17">
        <v>0.18263365029805201</v>
      </c>
      <c r="AU658" s="17">
        <v>0.171662685425022</v>
      </c>
      <c r="AV658" s="17"/>
      <c r="AW658" s="17">
        <v>0.185927199793884</v>
      </c>
      <c r="AX658" s="17">
        <v>0.158652576558164</v>
      </c>
      <c r="AY658" s="17">
        <v>0.20240271584199099</v>
      </c>
      <c r="AZ658" s="17">
        <v>0.13234948573942201</v>
      </c>
      <c r="BA658" s="17">
        <v>0.161484148246514</v>
      </c>
      <c r="BB658" s="17"/>
      <c r="BC658" s="17">
        <v>0.16959610507852499</v>
      </c>
      <c r="BD658" s="17"/>
      <c r="BE658" s="17">
        <v>0.16506029675470901</v>
      </c>
      <c r="BF658" s="17">
        <v>0.205848040126693</v>
      </c>
      <c r="BG658" s="17">
        <v>0.14635916645508401</v>
      </c>
      <c r="BH658" s="17">
        <v>0.142454404784743</v>
      </c>
      <c r="BI658" s="17"/>
      <c r="BJ658" s="17">
        <v>0.17441041475760199</v>
      </c>
      <c r="BK658" s="17"/>
      <c r="BL658" s="17">
        <v>0.17279743319263399</v>
      </c>
      <c r="BM658" s="17"/>
      <c r="BN658" s="17">
        <v>0.17298267234713</v>
      </c>
      <c r="BO658" s="17"/>
      <c r="BP658" s="17">
        <v>0.18228786895613999</v>
      </c>
      <c r="BQ658" s="17">
        <v>0.16571739263604199</v>
      </c>
    </row>
    <row r="659" spans="2:69" x14ac:dyDescent="0.35">
      <c r="B659" t="s">
        <v>218</v>
      </c>
      <c r="C659" s="17">
        <v>0.16989287744370199</v>
      </c>
      <c r="D659" s="17">
        <v>0.174259628247278</v>
      </c>
      <c r="E659" s="17">
        <v>0.16459259553612299</v>
      </c>
      <c r="F659" s="17"/>
      <c r="G659" s="17">
        <v>0.172611053191009</v>
      </c>
      <c r="H659" s="17">
        <v>0.21027186703884099</v>
      </c>
      <c r="I659" s="17">
        <v>0.148802744433883</v>
      </c>
      <c r="J659" s="17">
        <v>0.18818977585048899</v>
      </c>
      <c r="K659" s="17">
        <v>0.106139918771584</v>
      </c>
      <c r="L659" s="17"/>
      <c r="M659" s="17">
        <v>0.11970092062168999</v>
      </c>
      <c r="N659" s="17">
        <v>0.162779873697313</v>
      </c>
      <c r="O659" s="17">
        <v>0.19284602058785799</v>
      </c>
      <c r="P659" s="17">
        <v>0.21098155612835401</v>
      </c>
      <c r="Q659" s="17">
        <v>0.152222884060147</v>
      </c>
      <c r="R659" s="17"/>
      <c r="S659" s="17">
        <v>0.218405284327786</v>
      </c>
      <c r="T659" s="17">
        <v>0.17734856923867201</v>
      </c>
      <c r="U659" s="17">
        <v>0.17200625152163601</v>
      </c>
      <c r="V659" s="17">
        <v>0.12613665167309501</v>
      </c>
      <c r="W659" s="17"/>
      <c r="X659" s="17">
        <v>0.178173695560049</v>
      </c>
      <c r="Y659" s="17">
        <v>0.18639362506443599</v>
      </c>
      <c r="Z659" s="17">
        <v>8.9264414730901395E-2</v>
      </c>
      <c r="AA659" s="17"/>
      <c r="AB659" s="17">
        <v>0.189834743625483</v>
      </c>
      <c r="AC659" s="17">
        <v>0.12889874265237999</v>
      </c>
      <c r="AD659" s="17"/>
      <c r="AE659" s="17">
        <v>0.19375995042334099</v>
      </c>
      <c r="AF659" s="17">
        <v>0.165160940313229</v>
      </c>
      <c r="AG659" s="17"/>
      <c r="AH659" s="17">
        <v>0.18050912100565</v>
      </c>
      <c r="AI659" s="17">
        <v>0.14129998628815599</v>
      </c>
      <c r="AJ659" s="17"/>
      <c r="AK659" s="17">
        <v>0.13054743647298001</v>
      </c>
      <c r="AL659" s="17">
        <v>0.17895690232512501</v>
      </c>
      <c r="AM659" s="17">
        <v>0.154416090037436</v>
      </c>
      <c r="AN659" s="17">
        <v>0.18702845333551599</v>
      </c>
      <c r="AO659" s="17">
        <v>0.22237707249993099</v>
      </c>
      <c r="AP659" s="17"/>
      <c r="AQ659" s="17">
        <v>0.189572173888201</v>
      </c>
      <c r="AR659" s="17">
        <v>0.164509484625979</v>
      </c>
      <c r="AS659" s="17"/>
      <c r="AT659" s="17">
        <v>0.19247333215602799</v>
      </c>
      <c r="AU659" s="17">
        <v>0.160799434517025</v>
      </c>
      <c r="AV659" s="17"/>
      <c r="AW659" s="17">
        <v>0.183148092926741</v>
      </c>
      <c r="AX659" s="17">
        <v>0.19280839081762</v>
      </c>
      <c r="AY659" s="17">
        <v>6.8889034795209705E-2</v>
      </c>
      <c r="AZ659" s="17">
        <v>0.108064474105667</v>
      </c>
      <c r="BA659" s="17">
        <v>0.35034500992401002</v>
      </c>
      <c r="BB659" s="17"/>
      <c r="BC659" s="17">
        <v>0.27172875519398798</v>
      </c>
      <c r="BD659" s="17"/>
      <c r="BE659" s="17">
        <v>0.175484611537191</v>
      </c>
      <c r="BF659" s="17">
        <v>6.4965170289317503E-2</v>
      </c>
      <c r="BG659" s="17">
        <v>0.100674275003842</v>
      </c>
      <c r="BH659" s="17">
        <v>0.306103435599965</v>
      </c>
      <c r="BI659" s="17"/>
      <c r="BJ659" s="17">
        <v>0.17305740564793001</v>
      </c>
      <c r="BK659" s="17"/>
      <c r="BL659" s="17">
        <v>0.18223788548831199</v>
      </c>
      <c r="BM659" s="17"/>
      <c r="BN659" s="17">
        <v>0.110088193012161</v>
      </c>
      <c r="BO659" s="17"/>
      <c r="BP659" s="17">
        <v>0.17654922982108301</v>
      </c>
      <c r="BQ659" s="17">
        <v>0.11050033334110899</v>
      </c>
    </row>
    <row r="660" spans="2:69" x14ac:dyDescent="0.35">
      <c r="B660" t="s">
        <v>223</v>
      </c>
      <c r="C660" s="17">
        <v>0.124682845405289</v>
      </c>
      <c r="D660" s="17">
        <v>0.155006862759517</v>
      </c>
      <c r="E660" s="17">
        <v>9.9045068754564897E-2</v>
      </c>
      <c r="F660" s="17"/>
      <c r="G660" s="17">
        <v>0.142315673791164</v>
      </c>
      <c r="H660" s="17">
        <v>0.10939519367127799</v>
      </c>
      <c r="I660" s="17">
        <v>0.12016981228001999</v>
      </c>
      <c r="J660" s="17">
        <v>0.10360638888187899</v>
      </c>
      <c r="K660" s="17">
        <v>0.146510727273677</v>
      </c>
      <c r="L660" s="17"/>
      <c r="M660" s="17">
        <v>8.08000984431122E-2</v>
      </c>
      <c r="N660" s="17">
        <v>0.11965246108420501</v>
      </c>
      <c r="O660" s="17">
        <v>0.13614938033691101</v>
      </c>
      <c r="P660" s="17">
        <v>0.13191906073110199</v>
      </c>
      <c r="Q660" s="17">
        <v>0.140252228454152</v>
      </c>
      <c r="R660" s="17"/>
      <c r="S660" s="17">
        <v>0.10394514465228701</v>
      </c>
      <c r="T660" s="17">
        <v>0.105544637371504</v>
      </c>
      <c r="U660" s="17">
        <v>0.131955996426734</v>
      </c>
      <c r="V660" s="17">
        <v>0.156550668778251</v>
      </c>
      <c r="W660" s="17"/>
      <c r="X660" s="17">
        <v>0.114979935625801</v>
      </c>
      <c r="Y660" s="17">
        <v>0.10979421037656099</v>
      </c>
      <c r="Z660" s="17">
        <v>0.21377060998990299</v>
      </c>
      <c r="AA660" s="17"/>
      <c r="AB660" s="17">
        <v>0.117861621474531</v>
      </c>
      <c r="AC660" s="17">
        <v>0.13870511246446501</v>
      </c>
      <c r="AD660" s="17"/>
      <c r="AE660" s="17">
        <v>0.11258182945490899</v>
      </c>
      <c r="AF660" s="17">
        <v>0.12725570788010099</v>
      </c>
      <c r="AG660" s="17"/>
      <c r="AH660" s="17">
        <v>0.124120874714427</v>
      </c>
      <c r="AI660" s="17">
        <v>7.0575626771982994E-2</v>
      </c>
      <c r="AJ660" s="17"/>
      <c r="AK660" s="17">
        <v>9.2728532321903895E-2</v>
      </c>
      <c r="AL660" s="17">
        <v>0.116126153946374</v>
      </c>
      <c r="AM660" s="17">
        <v>0.118878743117001</v>
      </c>
      <c r="AN660" s="17">
        <v>0.15471090533502299</v>
      </c>
      <c r="AO660" s="17">
        <v>0.16064479295725301</v>
      </c>
      <c r="AP660" s="17"/>
      <c r="AQ660" s="17">
        <v>0.150329983339902</v>
      </c>
      <c r="AR660" s="17">
        <v>0.117666912770618</v>
      </c>
      <c r="AS660" s="17"/>
      <c r="AT660" s="17">
        <v>0.16090229185325799</v>
      </c>
      <c r="AU660" s="17">
        <v>0.10895472172035101</v>
      </c>
      <c r="AV660" s="17"/>
      <c r="AW660" s="17">
        <v>0.10022706578085799</v>
      </c>
      <c r="AX660" s="17">
        <v>0.129645598417027</v>
      </c>
      <c r="AY660" s="17">
        <v>0.144532041007538</v>
      </c>
      <c r="AZ660" s="17">
        <v>0.105658884820396</v>
      </c>
      <c r="BA660" s="17">
        <v>0.119741391418776</v>
      </c>
      <c r="BB660" s="17"/>
      <c r="BC660" s="17">
        <v>0.10600375339700099</v>
      </c>
      <c r="BD660" s="17"/>
      <c r="BE660" s="17">
        <v>0.13880045163955099</v>
      </c>
      <c r="BF660" s="17">
        <v>0.17554786813293499</v>
      </c>
      <c r="BG660" s="17">
        <v>0.105924186583068</v>
      </c>
      <c r="BH660" s="17">
        <v>0.122317528676143</v>
      </c>
      <c r="BI660" s="17"/>
      <c r="BJ660" s="17">
        <v>0.113521037320942</v>
      </c>
      <c r="BK660" s="17"/>
      <c r="BL660" s="17">
        <v>0.133777080944258</v>
      </c>
      <c r="BM660" s="17"/>
      <c r="BN660" s="17">
        <v>0.156130763835679</v>
      </c>
      <c r="BO660" s="17"/>
      <c r="BP660" s="17">
        <v>0.12540299597919799</v>
      </c>
      <c r="BQ660" s="17">
        <v>0.13087985945758401</v>
      </c>
    </row>
    <row r="661" spans="2:69" x14ac:dyDescent="0.35">
      <c r="B661" t="s">
        <v>229</v>
      </c>
      <c r="C661" s="17">
        <v>0.115848082219195</v>
      </c>
      <c r="D661" s="17">
        <v>0.114867072980296</v>
      </c>
      <c r="E661" s="17">
        <v>0.11690484505771501</v>
      </c>
      <c r="F661" s="17"/>
      <c r="G661" s="17">
        <v>0.103334512877489</v>
      </c>
      <c r="H661" s="17">
        <v>0.103326491339678</v>
      </c>
      <c r="I661" s="17">
        <v>0.10033442299871501</v>
      </c>
      <c r="J661" s="17">
        <v>6.6744436297596396E-2</v>
      </c>
      <c r="K661" s="17">
        <v>0.24330001120681599</v>
      </c>
      <c r="L661" s="17"/>
      <c r="M661" s="17">
        <v>8.0599608064327297E-2</v>
      </c>
      <c r="N661" s="17">
        <v>0.138261631804702</v>
      </c>
      <c r="O661" s="17">
        <v>0.113627408964026</v>
      </c>
      <c r="P661" s="17">
        <v>0.1275123165306</v>
      </c>
      <c r="Q661" s="17">
        <v>7.4839402638218297E-2</v>
      </c>
      <c r="R661" s="17"/>
      <c r="S661" s="17">
        <v>0.10414362562176099</v>
      </c>
      <c r="T661" s="17">
        <v>0.11626957843779601</v>
      </c>
      <c r="U661" s="17">
        <v>0.112709048607218</v>
      </c>
      <c r="V661" s="17">
        <v>0.109631260321123</v>
      </c>
      <c r="W661" s="17"/>
      <c r="X661" s="17">
        <v>0.110115750013286</v>
      </c>
      <c r="Y661" s="17">
        <v>0.13923692608736099</v>
      </c>
      <c r="Z661" s="17">
        <v>0.12947954292779901</v>
      </c>
      <c r="AA661" s="17"/>
      <c r="AB661" s="17">
        <v>0.126049457909229</v>
      </c>
      <c r="AC661" s="17">
        <v>9.4877298126970405E-2</v>
      </c>
      <c r="AD661" s="17"/>
      <c r="AE661" s="17">
        <v>0.107502813296925</v>
      </c>
      <c r="AF661" s="17">
        <v>0.11764701782900699</v>
      </c>
      <c r="AG661" s="17"/>
      <c r="AH661" s="17">
        <v>0.125221500573516</v>
      </c>
      <c r="AI661" s="17">
        <v>2.0422719637932699E-2</v>
      </c>
      <c r="AJ661" s="17"/>
      <c r="AK661" s="17">
        <v>7.0328444967950293E-2</v>
      </c>
      <c r="AL661" s="17">
        <v>0.13746406004511399</v>
      </c>
      <c r="AM661" s="17">
        <v>8.7903154065076594E-2</v>
      </c>
      <c r="AN661" s="17">
        <v>0.159774788457166</v>
      </c>
      <c r="AO661" s="17">
        <v>0.12887863024417501</v>
      </c>
      <c r="AP661" s="17"/>
      <c r="AQ661" s="17">
        <v>0.10925045215722699</v>
      </c>
      <c r="AR661" s="17">
        <v>0.1176529045811</v>
      </c>
      <c r="AS661" s="17"/>
      <c r="AT661" s="17">
        <v>0.10140698907135</v>
      </c>
      <c r="AU661" s="17">
        <v>0.12461465927045499</v>
      </c>
      <c r="AV661" s="17"/>
      <c r="AW661" s="17">
        <v>0.105258510475633</v>
      </c>
      <c r="AX661" s="17">
        <v>0.169042335822985</v>
      </c>
      <c r="AY661" s="17">
        <v>6.9156338788085997E-2</v>
      </c>
      <c r="AZ661" s="17">
        <v>0.101883198625279</v>
      </c>
      <c r="BA661" s="17">
        <v>0.126082084591885</v>
      </c>
      <c r="BB661" s="17"/>
      <c r="BC661" s="17">
        <v>0.141899690949121</v>
      </c>
      <c r="BD661" s="17"/>
      <c r="BE661" s="17">
        <v>0.14945896197623701</v>
      </c>
      <c r="BF661" s="17">
        <v>7.8472273072926105E-2</v>
      </c>
      <c r="BG661" s="17">
        <v>9.74120473799025E-2</v>
      </c>
      <c r="BH661" s="17">
        <v>0.13993973324870099</v>
      </c>
      <c r="BI661" s="17"/>
      <c r="BJ661" s="17">
        <v>0.11723881143654299</v>
      </c>
      <c r="BK661" s="17"/>
      <c r="BL661" s="17">
        <v>0.126514531389299</v>
      </c>
      <c r="BM661" s="17"/>
      <c r="BN661" s="17">
        <v>9.8418415329750097E-2</v>
      </c>
      <c r="BO661" s="17"/>
      <c r="BP661" s="17">
        <v>0.105762922981835</v>
      </c>
      <c r="BQ661" s="17">
        <v>0.172292280370378</v>
      </c>
    </row>
    <row r="662" spans="2:69" x14ac:dyDescent="0.35">
      <c r="B662" t="s">
        <v>222</v>
      </c>
      <c r="C662" s="17">
        <v>0.105979655627074</v>
      </c>
      <c r="D662" s="17">
        <v>8.9472093304564002E-2</v>
      </c>
      <c r="E662" s="17">
        <v>0.11836935611544799</v>
      </c>
      <c r="F662" s="17"/>
      <c r="G662" s="17">
        <v>0.138293525492859</v>
      </c>
      <c r="H662" s="17">
        <v>0.11923415608931399</v>
      </c>
      <c r="I662" s="17">
        <v>7.7652924327149694E-2</v>
      </c>
      <c r="J662" s="17">
        <v>0.10340834360972501</v>
      </c>
      <c r="K662" s="17">
        <v>6.5464103329231499E-2</v>
      </c>
      <c r="L662" s="17"/>
      <c r="M662" s="17">
        <v>0.137963256959796</v>
      </c>
      <c r="N662" s="17">
        <v>7.9583707235991799E-2</v>
      </c>
      <c r="O662" s="17">
        <v>0.10908190584295301</v>
      </c>
      <c r="P662" s="17">
        <v>9.4973407949639294E-2</v>
      </c>
      <c r="Q662" s="17">
        <v>0.15650268737314699</v>
      </c>
      <c r="R662" s="17"/>
      <c r="S662" s="17">
        <v>0.101938521986671</v>
      </c>
      <c r="T662" s="17">
        <v>0.12524740882348201</v>
      </c>
      <c r="U662" s="17">
        <v>8.9122232340764398E-2</v>
      </c>
      <c r="V662" s="17">
        <v>8.6090476514720696E-2</v>
      </c>
      <c r="W662" s="17"/>
      <c r="X662" s="17">
        <v>0.108945179797852</v>
      </c>
      <c r="Y662" s="17">
        <v>0.101861397460927</v>
      </c>
      <c r="Z662" s="17">
        <v>8.9255926174164502E-2</v>
      </c>
      <c r="AA662" s="17"/>
      <c r="AB662" s="17">
        <v>0.10416299926535499</v>
      </c>
      <c r="AC662" s="17">
        <v>0.109714123358578</v>
      </c>
      <c r="AD662" s="17"/>
      <c r="AE662" s="17">
        <v>0.14315877212208</v>
      </c>
      <c r="AF662" s="17">
        <v>9.7653851023418795E-2</v>
      </c>
      <c r="AG662" s="17"/>
      <c r="AH662" s="17">
        <v>0.100023241202611</v>
      </c>
      <c r="AI662" s="17">
        <v>0.13810824830899501</v>
      </c>
      <c r="AJ662" s="17"/>
      <c r="AK662" s="17">
        <v>0.18004328593806199</v>
      </c>
      <c r="AL662" s="17">
        <v>9.7610141137595904E-2</v>
      </c>
      <c r="AM662" s="17">
        <v>0.105995092176494</v>
      </c>
      <c r="AN662" s="17">
        <v>8.0457551460302798E-2</v>
      </c>
      <c r="AO662" s="17">
        <v>9.2294371468331193E-2</v>
      </c>
      <c r="AP662" s="17"/>
      <c r="AQ662" s="17">
        <v>9.0808833502113204E-2</v>
      </c>
      <c r="AR662" s="17">
        <v>0.110129727510832</v>
      </c>
      <c r="AS662" s="17"/>
      <c r="AT662" s="17">
        <v>8.7653878291540005E-2</v>
      </c>
      <c r="AU662" s="17">
        <v>0.11510943407969999</v>
      </c>
      <c r="AV662" s="17"/>
      <c r="AW662" s="17">
        <v>0.17142367867917699</v>
      </c>
      <c r="AX662" s="17">
        <v>8.4430448955507997E-2</v>
      </c>
      <c r="AY662" s="17">
        <v>0.10308276823248499</v>
      </c>
      <c r="AZ662" s="17">
        <v>8.5158807560561697E-2</v>
      </c>
      <c r="BA662" s="17">
        <v>9.5531766675107405E-2</v>
      </c>
      <c r="BB662" s="17"/>
      <c r="BC662" s="17">
        <v>0.110960760070847</v>
      </c>
      <c r="BD662" s="17"/>
      <c r="BE662" s="17">
        <v>7.9866089047078606E-2</v>
      </c>
      <c r="BF662" s="17">
        <v>8.1967765242331403E-2</v>
      </c>
      <c r="BG662" s="17">
        <v>0.102797442692841</v>
      </c>
      <c r="BH662" s="17">
        <v>0.12481558023164201</v>
      </c>
      <c r="BI662" s="17"/>
      <c r="BJ662" s="17">
        <v>0.1069273868158</v>
      </c>
      <c r="BK662" s="17"/>
      <c r="BL662" s="17">
        <v>9.4518488674419796E-2</v>
      </c>
      <c r="BM662" s="17"/>
      <c r="BN662" s="17">
        <v>9.8773326005380302E-2</v>
      </c>
      <c r="BO662" s="17"/>
      <c r="BP662" s="17">
        <v>0.113736557444719</v>
      </c>
      <c r="BQ662" s="17">
        <v>6.9454008247151006E-2</v>
      </c>
    </row>
    <row r="663" spans="2:69" x14ac:dyDescent="0.35">
      <c r="B663" t="s">
        <v>230</v>
      </c>
      <c r="C663" s="17">
        <v>9.9510874495318202E-2</v>
      </c>
      <c r="D663" s="17">
        <v>0.112298169595348</v>
      </c>
      <c r="E663" s="17">
        <v>8.6892206933805199E-2</v>
      </c>
      <c r="F663" s="17"/>
      <c r="G663" s="17">
        <v>7.7633846434471701E-2</v>
      </c>
      <c r="H663" s="17">
        <v>8.1195251900042897E-2</v>
      </c>
      <c r="I663" s="17">
        <v>7.8359783592984802E-2</v>
      </c>
      <c r="J663" s="17">
        <v>0.15638362930636601</v>
      </c>
      <c r="K663" s="17">
        <v>0.153048236671081</v>
      </c>
      <c r="L663" s="17"/>
      <c r="M663" s="17">
        <v>7.2566802405237399E-2</v>
      </c>
      <c r="N663" s="17">
        <v>8.7838107572903196E-2</v>
      </c>
      <c r="O663" s="17">
        <v>0.13616503710486899</v>
      </c>
      <c r="P663" s="17">
        <v>0.111989542730267</v>
      </c>
      <c r="Q663" s="17">
        <v>8.7572646813994903E-2</v>
      </c>
      <c r="R663" s="17"/>
      <c r="S663" s="17">
        <v>4.9833295590516503E-2</v>
      </c>
      <c r="T663" s="17">
        <v>7.4728215114218399E-2</v>
      </c>
      <c r="U663" s="17">
        <v>0.14250437105123701</v>
      </c>
      <c r="V663" s="17">
        <v>0.141291308557041</v>
      </c>
      <c r="W663" s="17"/>
      <c r="X663" s="17">
        <v>0.10753931532444599</v>
      </c>
      <c r="Y663" s="17">
        <v>6.1282967457482802E-2</v>
      </c>
      <c r="Z663" s="17">
        <v>8.7048286309545295E-2</v>
      </c>
      <c r="AA663" s="17"/>
      <c r="AB663" s="17">
        <v>7.4617025024915198E-2</v>
      </c>
      <c r="AC663" s="17">
        <v>0.15068471205706499</v>
      </c>
      <c r="AD663" s="17"/>
      <c r="AE663" s="17">
        <v>0.109166842298798</v>
      </c>
      <c r="AF663" s="17">
        <v>9.7621817646933104E-2</v>
      </c>
      <c r="AG663" s="17"/>
      <c r="AH663" s="17">
        <v>0.10503818523759</v>
      </c>
      <c r="AI663" s="17">
        <v>4.6598127021780102E-2</v>
      </c>
      <c r="AJ663" s="17"/>
      <c r="AK663" s="17">
        <v>7.97609861982079E-2</v>
      </c>
      <c r="AL663" s="17">
        <v>0.122133981226483</v>
      </c>
      <c r="AM663" s="17">
        <v>8.4119492684753702E-2</v>
      </c>
      <c r="AN663" s="17">
        <v>0.118966493066156</v>
      </c>
      <c r="AO663" s="17">
        <v>7.0219546653564502E-2</v>
      </c>
      <c r="AP663" s="17"/>
      <c r="AQ663" s="17">
        <v>7.1195324825314293E-2</v>
      </c>
      <c r="AR663" s="17">
        <v>0.10725676760451899</v>
      </c>
      <c r="AS663" s="17"/>
      <c r="AT663" s="17">
        <v>8.1949523484650996E-2</v>
      </c>
      <c r="AU663" s="17">
        <v>0.109457191559949</v>
      </c>
      <c r="AV663" s="17"/>
      <c r="AW663" s="17">
        <v>5.58654821261741E-2</v>
      </c>
      <c r="AX663" s="17">
        <v>0.11814539055430601</v>
      </c>
      <c r="AY663" s="17">
        <v>0.112054491483792</v>
      </c>
      <c r="AZ663" s="17">
        <v>0.112555325033194</v>
      </c>
      <c r="BA663" s="17">
        <v>2.3816775476826198E-2</v>
      </c>
      <c r="BB663" s="17"/>
      <c r="BC663" s="17">
        <v>8.5657029593509806E-2</v>
      </c>
      <c r="BD663" s="17"/>
      <c r="BE663" s="17">
        <v>8.2445065820159397E-2</v>
      </c>
      <c r="BF663" s="17">
        <v>0.162715937799956</v>
      </c>
      <c r="BG663" s="17">
        <v>8.9622871219389902E-2</v>
      </c>
      <c r="BH663" s="17">
        <v>0.100291793248192</v>
      </c>
      <c r="BI663" s="17"/>
      <c r="BJ663" s="17">
        <v>9.9806250893948303E-2</v>
      </c>
      <c r="BK663" s="17"/>
      <c r="BL663" s="17">
        <v>0.116055195283627</v>
      </c>
      <c r="BM663" s="17"/>
      <c r="BN663" s="17">
        <v>0.112570349652762</v>
      </c>
      <c r="BO663" s="17"/>
      <c r="BP663" s="17">
        <v>9.1037816622969295E-2</v>
      </c>
      <c r="BQ663" s="17">
        <v>0.15183219306791801</v>
      </c>
    </row>
    <row r="664" spans="2:69" x14ac:dyDescent="0.35">
      <c r="B664" t="s">
        <v>141</v>
      </c>
      <c r="C664" s="17">
        <v>7.6296691721846097E-2</v>
      </c>
      <c r="D664" s="17">
        <v>8.0953428920512702E-2</v>
      </c>
      <c r="E664" s="17">
        <v>7.2467986936744402E-2</v>
      </c>
      <c r="F664" s="17"/>
      <c r="G664" s="17">
        <v>5.6543439592668401E-2</v>
      </c>
      <c r="H664" s="17">
        <v>7.7252896302915805E-2</v>
      </c>
      <c r="I664" s="17">
        <v>8.5521506548621798E-2</v>
      </c>
      <c r="J664" s="17">
        <v>7.5137261740409106E-2</v>
      </c>
      <c r="K664" s="17">
        <v>0.100991257464489</v>
      </c>
      <c r="L664" s="17"/>
      <c r="M664" s="17">
        <v>0.15246485906916099</v>
      </c>
      <c r="N664" s="17">
        <v>6.9670575361995293E-2</v>
      </c>
      <c r="O664" s="17">
        <v>7.1954646654393994E-2</v>
      </c>
      <c r="P664" s="17">
        <v>6.7076705100760595E-2</v>
      </c>
      <c r="Q664" s="17">
        <v>6.42206622991328E-2</v>
      </c>
      <c r="R664" s="17"/>
      <c r="S664" s="17">
        <v>7.3304250278403899E-2</v>
      </c>
      <c r="T664" s="17">
        <v>6.5213622132621205E-2</v>
      </c>
      <c r="U664" s="17">
        <v>6.7094358032668194E-2</v>
      </c>
      <c r="V664" s="17">
        <v>8.5803964374716796E-2</v>
      </c>
      <c r="W664" s="17"/>
      <c r="X664" s="17">
        <v>6.9293049786529906E-2</v>
      </c>
      <c r="Y664" s="17">
        <v>7.7638460739536494E-2</v>
      </c>
      <c r="Z664" s="17">
        <v>0.12595263094772099</v>
      </c>
      <c r="AA664" s="17"/>
      <c r="AB664" s="17">
        <v>6.7887587098805796E-2</v>
      </c>
      <c r="AC664" s="17">
        <v>9.3583136493307698E-2</v>
      </c>
      <c r="AD664" s="17"/>
      <c r="AE664" s="17">
        <v>8.4585452312343906E-2</v>
      </c>
      <c r="AF664" s="17">
        <v>7.4667592922700796E-2</v>
      </c>
      <c r="AG664" s="17"/>
      <c r="AH664" s="17">
        <v>7.5136992611394102E-2</v>
      </c>
      <c r="AI664" s="17">
        <v>0.100898035916812</v>
      </c>
      <c r="AJ664" s="17"/>
      <c r="AK664" s="17">
        <v>7.2172968622374697E-2</v>
      </c>
      <c r="AL664" s="17">
        <v>9.67413885094804E-2</v>
      </c>
      <c r="AM664" s="17">
        <v>6.7662019173675703E-2</v>
      </c>
      <c r="AN664" s="17">
        <v>5.7549614755023501E-2</v>
      </c>
      <c r="AO664" s="17">
        <v>8.5951419776245902E-2</v>
      </c>
      <c r="AP664" s="17"/>
      <c r="AQ664" s="17">
        <v>0.103143674362995</v>
      </c>
      <c r="AR664" s="17">
        <v>6.8952534173557206E-2</v>
      </c>
      <c r="AS664" s="17"/>
      <c r="AT664" s="17">
        <v>0.109259174100603</v>
      </c>
      <c r="AU664" s="17">
        <v>6.0560677353511401E-2</v>
      </c>
      <c r="AV664" s="17"/>
      <c r="AW664" s="17">
        <v>6.9224396910274599E-2</v>
      </c>
      <c r="AX664" s="17">
        <v>5.7345768188705501E-2</v>
      </c>
      <c r="AY664" s="17">
        <v>0.124112817544069</v>
      </c>
      <c r="AZ664" s="17">
        <v>0.14329903546623399</v>
      </c>
      <c r="BA664" s="17">
        <v>7.2760391874828901E-3</v>
      </c>
      <c r="BB664" s="17"/>
      <c r="BC664" s="17">
        <v>3.8606461962031297E-2</v>
      </c>
      <c r="BD664" s="17"/>
      <c r="BE664" s="17">
        <v>5.2887242297655297E-2</v>
      </c>
      <c r="BF664" s="17">
        <v>0.12881511173671101</v>
      </c>
      <c r="BG664" s="17">
        <v>0.165708321832367</v>
      </c>
      <c r="BH664" s="17">
        <v>2.41379957599278E-2</v>
      </c>
      <c r="BI664" s="17"/>
      <c r="BJ664" s="17">
        <v>7.5607521658831306E-2</v>
      </c>
      <c r="BK664" s="17"/>
      <c r="BL664" s="17">
        <v>7.7570686181416701E-2</v>
      </c>
      <c r="BM664" s="17"/>
      <c r="BN664" s="17">
        <v>6.8255817006786096E-2</v>
      </c>
      <c r="BO664" s="17"/>
      <c r="BP664" s="17">
        <v>6.4789533875412406E-2</v>
      </c>
      <c r="BQ664" s="17">
        <v>0.123103631115794</v>
      </c>
    </row>
    <row r="665" spans="2:69" x14ac:dyDescent="0.35">
      <c r="B665" t="s">
        <v>231</v>
      </c>
      <c r="C665" s="17">
        <v>5.1729978804123798E-2</v>
      </c>
      <c r="D665" s="17">
        <v>4.9403322527632E-2</v>
      </c>
      <c r="E665" s="17">
        <v>5.3813325949479698E-2</v>
      </c>
      <c r="F665" s="17"/>
      <c r="G665" s="17">
        <v>5.9171149532281399E-2</v>
      </c>
      <c r="H665" s="17">
        <v>4.0603807759629899E-2</v>
      </c>
      <c r="I665" s="17">
        <v>4.7804228812077403E-2</v>
      </c>
      <c r="J665" s="17">
        <v>5.2345788137902798E-2</v>
      </c>
      <c r="K665" s="17">
        <v>6.2752324938488105E-2</v>
      </c>
      <c r="L665" s="17"/>
      <c r="M665" s="17">
        <v>4.0308795227923903E-2</v>
      </c>
      <c r="N665" s="17">
        <v>6.5275533220082296E-2</v>
      </c>
      <c r="O665" s="17">
        <v>2.85886409835403E-2</v>
      </c>
      <c r="P665" s="17">
        <v>5.4382885059514899E-2</v>
      </c>
      <c r="Q665" s="17">
        <v>5.1145046015679499E-2</v>
      </c>
      <c r="R665" s="17"/>
      <c r="S665" s="17">
        <v>3.5882055307689897E-2</v>
      </c>
      <c r="T665" s="17">
        <v>5.6572205323052398E-2</v>
      </c>
      <c r="U665" s="17">
        <v>6.2260557243631803E-2</v>
      </c>
      <c r="V665" s="17">
        <v>5.5948013492355203E-2</v>
      </c>
      <c r="W665" s="17"/>
      <c r="X665" s="17">
        <v>5.4036514707774201E-2</v>
      </c>
      <c r="Y665" s="17">
        <v>5.1444715918141898E-2</v>
      </c>
      <c r="Z665" s="17">
        <v>3.5186806301949099E-2</v>
      </c>
      <c r="AA665" s="17"/>
      <c r="AB665" s="17">
        <v>4.6457282940950001E-2</v>
      </c>
      <c r="AC665" s="17">
        <v>6.2568964632143301E-2</v>
      </c>
      <c r="AD665" s="17"/>
      <c r="AE665" s="17">
        <v>5.4993014727090603E-2</v>
      </c>
      <c r="AF665" s="17">
        <v>5.1106524782685799E-2</v>
      </c>
      <c r="AG665" s="17"/>
      <c r="AH665" s="17">
        <v>5.7201442722104798E-2</v>
      </c>
      <c r="AI665" s="17">
        <v>3.4856379336881398E-2</v>
      </c>
      <c r="AJ665" s="17"/>
      <c r="AK665" s="17">
        <v>1.8227912537839501E-2</v>
      </c>
      <c r="AL665" s="17">
        <v>5.09515210260695E-2</v>
      </c>
      <c r="AM665" s="17">
        <v>5.23162406735991E-2</v>
      </c>
      <c r="AN665" s="17">
        <v>7.1152005943512897E-2</v>
      </c>
      <c r="AO665" s="17">
        <v>5.5067977615087998E-2</v>
      </c>
      <c r="AP665" s="17"/>
      <c r="AQ665" s="17">
        <v>5.27656843756786E-2</v>
      </c>
      <c r="AR665" s="17">
        <v>5.1446655162401697E-2</v>
      </c>
      <c r="AS665" s="17"/>
      <c r="AT665" s="17">
        <v>3.6029487690475002E-2</v>
      </c>
      <c r="AU665" s="17">
        <v>5.7571754771320302E-2</v>
      </c>
      <c r="AV665" s="17"/>
      <c r="AW665" s="17">
        <v>7.1191543295135107E-2</v>
      </c>
      <c r="AX665" s="17">
        <v>4.5140365858656301E-2</v>
      </c>
      <c r="AY665" s="17">
        <v>6.1551974442142901E-2</v>
      </c>
      <c r="AZ665" s="17">
        <v>7.82051353779913E-2</v>
      </c>
      <c r="BA665" s="17">
        <v>5.1373524715455803E-2</v>
      </c>
      <c r="BB665" s="17"/>
      <c r="BC665" s="17">
        <v>5.2828044534627298E-2</v>
      </c>
      <c r="BD665" s="17"/>
      <c r="BE665" s="17">
        <v>4.5022817301225398E-2</v>
      </c>
      <c r="BF665" s="17">
        <v>7.5557162083462304E-2</v>
      </c>
      <c r="BG665" s="17">
        <v>6.9012531555326301E-2</v>
      </c>
      <c r="BH665" s="17">
        <v>5.7407921721251802E-2</v>
      </c>
      <c r="BI665" s="17"/>
      <c r="BJ665" s="17">
        <v>4.6350493930190702E-2</v>
      </c>
      <c r="BK665" s="17"/>
      <c r="BL665" s="17">
        <v>5.8163218202915298E-2</v>
      </c>
      <c r="BM665" s="17"/>
      <c r="BN665" s="17">
        <v>5.8540450671322797E-2</v>
      </c>
      <c r="BO665" s="17"/>
      <c r="BP665" s="17">
        <v>4.7484878745511598E-2</v>
      </c>
      <c r="BQ665" s="17">
        <v>8.2911987159978898E-2</v>
      </c>
    </row>
    <row r="666" spans="2:69" x14ac:dyDescent="0.35">
      <c r="B666" t="s">
        <v>224</v>
      </c>
      <c r="C666" s="17">
        <v>4.7377706937693803E-2</v>
      </c>
      <c r="D666" s="17">
        <v>6.0588288145093698E-2</v>
      </c>
      <c r="E666" s="17">
        <v>3.6195512659227401E-2</v>
      </c>
      <c r="F666" s="17"/>
      <c r="G666" s="17">
        <v>4.4882613946381399E-2</v>
      </c>
      <c r="H666" s="17">
        <v>5.6089173795711898E-2</v>
      </c>
      <c r="I666" s="17">
        <v>4.0922473916007597E-2</v>
      </c>
      <c r="J666" s="17">
        <v>3.5127847927792798E-2</v>
      </c>
      <c r="K666" s="17">
        <v>6.0515553942225901E-2</v>
      </c>
      <c r="L666" s="17"/>
      <c r="M666" s="17">
        <v>5.7235975040644399E-2</v>
      </c>
      <c r="N666" s="17">
        <v>4.2398233125823401E-2</v>
      </c>
      <c r="O666" s="17">
        <v>4.0226749760337403E-2</v>
      </c>
      <c r="P666" s="17">
        <v>7.2258102715399397E-2</v>
      </c>
      <c r="Q666" s="17">
        <v>4.1841273611007299E-2</v>
      </c>
      <c r="R666" s="17"/>
      <c r="S666" s="17">
        <v>5.63151360780446E-2</v>
      </c>
      <c r="T666" s="17">
        <v>3.4463246678308301E-2</v>
      </c>
      <c r="U666" s="17">
        <v>3.0285962635555601E-2</v>
      </c>
      <c r="V666" s="17">
        <v>6.8634224270384098E-2</v>
      </c>
      <c r="W666" s="17"/>
      <c r="X666" s="17">
        <v>4.5167462926284499E-2</v>
      </c>
      <c r="Y666" s="17">
        <v>7.16299339551313E-2</v>
      </c>
      <c r="Z666" s="17">
        <v>3.4173635754970101E-2</v>
      </c>
      <c r="AA666" s="17"/>
      <c r="AB666" s="17">
        <v>4.0256299033643202E-2</v>
      </c>
      <c r="AC666" s="17">
        <v>6.2017056778951099E-2</v>
      </c>
      <c r="AD666" s="17"/>
      <c r="AE666" s="17">
        <v>6.3889197644273296E-2</v>
      </c>
      <c r="AF666" s="17">
        <v>4.4046304080314902E-2</v>
      </c>
      <c r="AG666" s="17"/>
      <c r="AH666" s="17">
        <v>4.99599512884474E-2</v>
      </c>
      <c r="AI666" s="17">
        <v>2.7406874497580402E-2</v>
      </c>
      <c r="AJ666" s="17"/>
      <c r="AK666" s="17">
        <v>2.7766069231425401E-2</v>
      </c>
      <c r="AL666" s="17">
        <v>6.1024786981507498E-2</v>
      </c>
      <c r="AM666" s="17">
        <v>5.1528836542156599E-2</v>
      </c>
      <c r="AN666" s="17">
        <v>4.9518316637959303E-2</v>
      </c>
      <c r="AO666" s="17">
        <v>0</v>
      </c>
      <c r="AP666" s="17"/>
      <c r="AQ666" s="17">
        <v>3.9804944103002601E-2</v>
      </c>
      <c r="AR666" s="17">
        <v>4.94492828789155E-2</v>
      </c>
      <c r="AS666" s="17"/>
      <c r="AT666" s="17">
        <v>3.0012657031021499E-2</v>
      </c>
      <c r="AU666" s="17">
        <v>5.5802472069522997E-2</v>
      </c>
      <c r="AV666" s="17"/>
      <c r="AW666" s="17">
        <v>0</v>
      </c>
      <c r="AX666" s="17">
        <v>4.6352328950477202E-2</v>
      </c>
      <c r="AY666" s="17">
        <v>4.0703935827938603E-2</v>
      </c>
      <c r="AZ666" s="17">
        <v>7.8652292289128997E-2</v>
      </c>
      <c r="BA666" s="17">
        <v>5.0390923215521299E-2</v>
      </c>
      <c r="BB666" s="17"/>
      <c r="BC666" s="17">
        <v>4.0668638247778298E-2</v>
      </c>
      <c r="BD666" s="17"/>
      <c r="BE666" s="17">
        <v>3.19244518158633E-2</v>
      </c>
      <c r="BF666" s="17">
        <v>4.5803831446806602E-2</v>
      </c>
      <c r="BG666" s="17">
        <v>8.4841653093419594E-2</v>
      </c>
      <c r="BH666" s="17">
        <v>5.0363759193150698E-2</v>
      </c>
      <c r="BI666" s="17"/>
      <c r="BJ666" s="17">
        <v>4.4090888037844098E-2</v>
      </c>
      <c r="BK666" s="17"/>
      <c r="BL666" s="17">
        <v>4.9127587100678598E-2</v>
      </c>
      <c r="BM666" s="17"/>
      <c r="BN666" s="17">
        <v>5.56123463733533E-2</v>
      </c>
      <c r="BO666" s="17"/>
      <c r="BP666" s="17">
        <v>4.2919656268471898E-2</v>
      </c>
      <c r="BQ666" s="17">
        <v>6.1495773965431801E-2</v>
      </c>
    </row>
    <row r="667" spans="2:69" x14ac:dyDescent="0.35">
      <c r="B667" t="s">
        <v>225</v>
      </c>
      <c r="C667" s="17">
        <v>3.5323603270747198E-2</v>
      </c>
      <c r="D667" s="17">
        <v>3.5790881546625603E-2</v>
      </c>
      <c r="E667" s="17">
        <v>3.4991885718632598E-2</v>
      </c>
      <c r="F667" s="17"/>
      <c r="G667" s="17">
        <v>4.6460216019178498E-2</v>
      </c>
      <c r="H667" s="17">
        <v>2.55572465010982E-2</v>
      </c>
      <c r="I667" s="17">
        <v>4.4625097656004302E-2</v>
      </c>
      <c r="J667" s="17">
        <v>1.38787400585138E-2</v>
      </c>
      <c r="K667" s="17">
        <v>3.75426492987894E-2</v>
      </c>
      <c r="L667" s="17"/>
      <c r="M667" s="17">
        <v>5.3824338343203201E-2</v>
      </c>
      <c r="N667" s="17">
        <v>3.2381561685501402E-2</v>
      </c>
      <c r="O667" s="17">
        <v>9.6030424627707497E-3</v>
      </c>
      <c r="P667" s="17">
        <v>6.5563402128576795E-2</v>
      </c>
      <c r="Q667" s="17">
        <v>3.7989639023169E-2</v>
      </c>
      <c r="R667" s="17"/>
      <c r="S667" s="17">
        <v>4.5657313023200898E-2</v>
      </c>
      <c r="T667" s="17">
        <v>3.10944890340033E-2</v>
      </c>
      <c r="U667" s="17">
        <v>3.6475232803726103E-2</v>
      </c>
      <c r="V667" s="17">
        <v>3.4157198983259099E-2</v>
      </c>
      <c r="W667" s="17"/>
      <c r="X667" s="17">
        <v>3.39758522067828E-2</v>
      </c>
      <c r="Y667" s="17">
        <v>1.93318529307108E-2</v>
      </c>
      <c r="Z667" s="17">
        <v>6.4570205631399605E-2</v>
      </c>
      <c r="AA667" s="17"/>
      <c r="AB667" s="17">
        <v>3.1278655101822601E-2</v>
      </c>
      <c r="AC667" s="17">
        <v>4.3638730297940603E-2</v>
      </c>
      <c r="AD667" s="17"/>
      <c r="AE667" s="17">
        <v>5.0485535827631697E-2</v>
      </c>
      <c r="AF667" s="17">
        <v>3.22577502511633E-2</v>
      </c>
      <c r="AG667" s="17"/>
      <c r="AH667" s="17">
        <v>2.4005465539672002E-2</v>
      </c>
      <c r="AI667" s="17">
        <v>8.4882957134066794E-2</v>
      </c>
      <c r="AJ667" s="17"/>
      <c r="AK667" s="17">
        <v>8.3347933536699406E-2</v>
      </c>
      <c r="AL667" s="17">
        <v>2.1772334954323E-2</v>
      </c>
      <c r="AM667" s="17">
        <v>3.2441578188210203E-2</v>
      </c>
      <c r="AN667" s="17">
        <v>2.4895280867327001E-2</v>
      </c>
      <c r="AO667" s="17">
        <v>5.6291442036720103E-2</v>
      </c>
      <c r="AP667" s="17"/>
      <c r="AQ667" s="17">
        <v>3.9178683731398697E-2</v>
      </c>
      <c r="AR667" s="17">
        <v>3.4269022253476299E-2</v>
      </c>
      <c r="AS667" s="17"/>
      <c r="AT667" s="17">
        <v>3.1200862226868301E-2</v>
      </c>
      <c r="AU667" s="17">
        <v>3.6485622382655999E-2</v>
      </c>
      <c r="AV667" s="17"/>
      <c r="AW667" s="17">
        <v>2.6360062217301899E-2</v>
      </c>
      <c r="AX667" s="17">
        <v>2.70283747528937E-2</v>
      </c>
      <c r="AY667" s="17">
        <v>2.0985167433423799E-2</v>
      </c>
      <c r="AZ667" s="17">
        <v>3.1816020154414003E-2</v>
      </c>
      <c r="BA667" s="17">
        <v>7.36309804846874E-2</v>
      </c>
      <c r="BB667" s="17"/>
      <c r="BC667" s="17">
        <v>5.8259245389268098E-2</v>
      </c>
      <c r="BD667" s="17"/>
      <c r="BE667" s="17">
        <v>2.5849437854094302E-2</v>
      </c>
      <c r="BF667" s="17">
        <v>2.2725705702341999E-2</v>
      </c>
      <c r="BG667" s="17">
        <v>4.10098873847526E-2</v>
      </c>
      <c r="BH667" s="17">
        <v>6.0879437826058203E-2</v>
      </c>
      <c r="BI667" s="17"/>
      <c r="BJ667" s="17">
        <v>3.1582128778113498E-2</v>
      </c>
      <c r="BK667" s="17"/>
      <c r="BL667" s="17">
        <v>2.79973147473889E-2</v>
      </c>
      <c r="BM667" s="17"/>
      <c r="BN667" s="17">
        <v>3.7599787493765399E-2</v>
      </c>
      <c r="BO667" s="17"/>
      <c r="BP667" s="17">
        <v>3.5663796736213997E-2</v>
      </c>
      <c r="BQ667" s="17">
        <v>3.8367229600515397E-2</v>
      </c>
    </row>
    <row r="668" spans="2:69" x14ac:dyDescent="0.35">
      <c r="B668" t="s">
        <v>227</v>
      </c>
      <c r="C668" s="17">
        <v>2.9889976236160801E-2</v>
      </c>
      <c r="D668" s="17">
        <v>2.6179358143517101E-2</v>
      </c>
      <c r="E668" s="17">
        <v>3.3112781271247199E-2</v>
      </c>
      <c r="F668" s="17"/>
      <c r="G668" s="17">
        <v>3.59271605865552E-2</v>
      </c>
      <c r="H668" s="17">
        <v>2.5898716223121801E-2</v>
      </c>
      <c r="I668" s="17">
        <v>2.86924202660289E-2</v>
      </c>
      <c r="J668" s="17">
        <v>3.8467048079388999E-2</v>
      </c>
      <c r="K668" s="17">
        <v>1.76031631790593E-2</v>
      </c>
      <c r="L668" s="17"/>
      <c r="M668" s="17">
        <v>2.9422488831587199E-2</v>
      </c>
      <c r="N668" s="17">
        <v>2.4179628256700701E-2</v>
      </c>
      <c r="O668" s="17">
        <v>3.8606373882353197E-2</v>
      </c>
      <c r="P668" s="17">
        <v>4.3533061920285998E-2</v>
      </c>
      <c r="Q668" s="17">
        <v>2.2011711678089799E-2</v>
      </c>
      <c r="R668" s="17"/>
      <c r="S668" s="17">
        <v>2.92675588863382E-2</v>
      </c>
      <c r="T668" s="17">
        <v>3.01894847634516E-2</v>
      </c>
      <c r="U668" s="17">
        <v>4.3700692824161003E-2</v>
      </c>
      <c r="V668" s="17">
        <v>2.1836157884473802E-2</v>
      </c>
      <c r="W668" s="17"/>
      <c r="X668" s="17">
        <v>2.5846877168011401E-2</v>
      </c>
      <c r="Y668" s="17">
        <v>5.1089955832355503E-2</v>
      </c>
      <c r="Z668" s="17">
        <v>3.3804964332322197E-2</v>
      </c>
      <c r="AA668" s="17"/>
      <c r="AB668" s="17">
        <v>3.2786985690171903E-2</v>
      </c>
      <c r="AC668" s="17">
        <v>2.3934646129795699E-2</v>
      </c>
      <c r="AD668" s="17"/>
      <c r="AE668" s="17">
        <v>3.0780402366206799E-2</v>
      </c>
      <c r="AF668" s="17">
        <v>2.9732841901550702E-2</v>
      </c>
      <c r="AG668" s="17"/>
      <c r="AH668" s="17">
        <v>2.7356542761915702E-2</v>
      </c>
      <c r="AI668" s="17">
        <v>4.1314415322160701E-2</v>
      </c>
      <c r="AJ668" s="17"/>
      <c r="AK668" s="17">
        <v>3.9811559855857E-2</v>
      </c>
      <c r="AL668" s="17">
        <v>2.9815890305474799E-2</v>
      </c>
      <c r="AM668" s="17">
        <v>3.3864466054706999E-2</v>
      </c>
      <c r="AN668" s="17">
        <v>2.93531417395132E-2</v>
      </c>
      <c r="AO668" s="17">
        <v>0</v>
      </c>
      <c r="AP668" s="17"/>
      <c r="AQ668" s="17">
        <v>6.3155795896706599E-2</v>
      </c>
      <c r="AR668" s="17">
        <v>2.0789906264589399E-2</v>
      </c>
      <c r="AS668" s="17"/>
      <c r="AT668" s="17">
        <v>5.2648558944295799E-2</v>
      </c>
      <c r="AU668" s="17">
        <v>2.0027242466651999E-2</v>
      </c>
      <c r="AV668" s="17"/>
      <c r="AW668" s="17">
        <v>1.7427821982609299E-2</v>
      </c>
      <c r="AX668" s="17">
        <v>2.5156338886910299E-2</v>
      </c>
      <c r="AY668" s="17">
        <v>6.2089730065868799E-2</v>
      </c>
      <c r="AZ668" s="17">
        <v>1.60593384078094E-2</v>
      </c>
      <c r="BA668" s="17">
        <v>2.6625852022722302E-2</v>
      </c>
      <c r="BB668" s="17"/>
      <c r="BC668" s="17">
        <v>8.7813071313205503E-3</v>
      </c>
      <c r="BD668" s="17"/>
      <c r="BE668" s="17">
        <v>1.71533325710795E-2</v>
      </c>
      <c r="BF668" s="17">
        <v>7.3707548275298004E-2</v>
      </c>
      <c r="BG668" s="17">
        <v>3.0885053678408301E-2</v>
      </c>
      <c r="BH668" s="17">
        <v>8.7393620325709794E-3</v>
      </c>
      <c r="BI668" s="17"/>
      <c r="BJ668" s="17">
        <v>2.9987227669167799E-2</v>
      </c>
      <c r="BK668" s="17"/>
      <c r="BL668" s="17">
        <v>2.9331206578257E-2</v>
      </c>
      <c r="BM668" s="17"/>
      <c r="BN668" s="17">
        <v>2.9883381533282599E-2</v>
      </c>
      <c r="BO668" s="17"/>
      <c r="BP668" s="17">
        <v>2.4703476339955399E-2</v>
      </c>
      <c r="BQ668" s="17">
        <v>5.6054923825359301E-2</v>
      </c>
    </row>
    <row r="669" spans="2:69" x14ac:dyDescent="0.35">
      <c r="B669" t="s">
        <v>226</v>
      </c>
      <c r="C669" s="17">
        <v>2.91482495586146E-2</v>
      </c>
      <c r="D669" s="17">
        <v>3.3252415318056797E-2</v>
      </c>
      <c r="E669" s="17">
        <v>2.5701613469553498E-2</v>
      </c>
      <c r="F669" s="17"/>
      <c r="G669" s="17">
        <v>1.23851152564174E-2</v>
      </c>
      <c r="H669" s="17">
        <v>1.5778168230342299E-2</v>
      </c>
      <c r="I669" s="17">
        <v>4.4459973149934403E-3</v>
      </c>
      <c r="J669" s="17">
        <v>3.0560458638365501E-2</v>
      </c>
      <c r="K669" s="17">
        <v>0.128367113757998</v>
      </c>
      <c r="L669" s="17"/>
      <c r="M669" s="17">
        <v>2.9205741340725799E-2</v>
      </c>
      <c r="N669" s="17">
        <v>3.1019430153488799E-2</v>
      </c>
      <c r="O669" s="17">
        <v>2.43813813966248E-2</v>
      </c>
      <c r="P669" s="17">
        <v>3.4092225316494598E-2</v>
      </c>
      <c r="Q669" s="17">
        <v>2.6289751640043098E-2</v>
      </c>
      <c r="R669" s="17"/>
      <c r="S669" s="17">
        <v>2.7835852040609701E-2</v>
      </c>
      <c r="T669" s="17">
        <v>3.0976885684480999E-2</v>
      </c>
      <c r="U669" s="17">
        <v>5.25138442070694E-2</v>
      </c>
      <c r="V669" s="17">
        <v>2.17936464162422E-2</v>
      </c>
      <c r="W669" s="17"/>
      <c r="X669" s="17">
        <v>2.3825163255019401E-2</v>
      </c>
      <c r="Y669" s="17">
        <v>0</v>
      </c>
      <c r="Z669" s="17">
        <v>0.103445425477001</v>
      </c>
      <c r="AA669" s="17"/>
      <c r="AB669" s="17">
        <v>8.4106377619751291E-3</v>
      </c>
      <c r="AC669" s="17">
        <v>7.1778184264434594E-2</v>
      </c>
      <c r="AD669" s="17"/>
      <c r="AE669" s="17">
        <v>1.52460067823619E-2</v>
      </c>
      <c r="AF669" s="17">
        <v>3.2010082584625198E-2</v>
      </c>
      <c r="AG669" s="17"/>
      <c r="AH669" s="17">
        <v>1.60192951133501E-2</v>
      </c>
      <c r="AI669" s="17">
        <v>2.6247628101581402E-2</v>
      </c>
      <c r="AJ669" s="17"/>
      <c r="AK669" s="17">
        <v>2.8028414215949801E-2</v>
      </c>
      <c r="AL669" s="17">
        <v>3.7451826474515802E-2</v>
      </c>
      <c r="AM669" s="17">
        <v>2.95405437335064E-2</v>
      </c>
      <c r="AN669" s="17">
        <v>0</v>
      </c>
      <c r="AO669" s="17">
        <v>6.1181431510429297E-2</v>
      </c>
      <c r="AP669" s="17"/>
      <c r="AQ669" s="17">
        <v>1.36468124118189E-2</v>
      </c>
      <c r="AR669" s="17">
        <v>3.33887632190389E-2</v>
      </c>
      <c r="AS669" s="17"/>
      <c r="AT669" s="17">
        <v>2.14010798572997E-2</v>
      </c>
      <c r="AU669" s="17">
        <v>3.3661326972588002E-2</v>
      </c>
      <c r="AV669" s="17"/>
      <c r="AW669" s="17">
        <v>0</v>
      </c>
      <c r="AX669" s="17">
        <v>1.22567451060523E-2</v>
      </c>
      <c r="AY669" s="17">
        <v>5.6343709986189101E-2</v>
      </c>
      <c r="AZ669" s="17">
        <v>5.7946684304168203E-2</v>
      </c>
      <c r="BA669" s="17">
        <v>0</v>
      </c>
      <c r="BB669" s="17"/>
      <c r="BC669" s="17">
        <v>1.41362302155719E-2</v>
      </c>
      <c r="BD669" s="17"/>
      <c r="BE669" s="17">
        <v>1.4186953538487901E-2</v>
      </c>
      <c r="BF669" s="17">
        <v>9.4914372078079304E-2</v>
      </c>
      <c r="BG669" s="17">
        <v>4.5367571758601601E-2</v>
      </c>
      <c r="BH669" s="17">
        <v>4.2272296953508601E-3</v>
      </c>
      <c r="BI669" s="17"/>
      <c r="BJ669" s="17">
        <v>1.9188643348380201E-2</v>
      </c>
      <c r="BK669" s="17"/>
      <c r="BL669" s="17">
        <v>2.5037648045997202E-2</v>
      </c>
      <c r="BM669" s="17"/>
      <c r="BN669" s="17">
        <v>7.6807842206111906E-2</v>
      </c>
      <c r="BO669" s="17"/>
      <c r="BP669" s="17">
        <v>2.98747962719253E-2</v>
      </c>
      <c r="BQ669" s="17">
        <v>2.9147901524621E-2</v>
      </c>
    </row>
    <row r="670" spans="2:69" x14ac:dyDescent="0.35">
      <c r="B670" t="s">
        <v>228</v>
      </c>
      <c r="C670" s="17">
        <v>2.6530816769840999E-2</v>
      </c>
      <c r="D670" s="17">
        <v>3.4787344973222799E-2</v>
      </c>
      <c r="E670" s="17">
        <v>1.95361761686536E-2</v>
      </c>
      <c r="F670" s="17"/>
      <c r="G670" s="17">
        <v>2.96240056408235E-2</v>
      </c>
      <c r="H670" s="17">
        <v>8.6329054077072705E-3</v>
      </c>
      <c r="I670" s="17">
        <v>1.7783989259973799E-2</v>
      </c>
      <c r="J670" s="17">
        <v>4.5105677937632101E-2</v>
      </c>
      <c r="K670" s="17">
        <v>4.7860940150172199E-2</v>
      </c>
      <c r="L670" s="17"/>
      <c r="M670" s="17">
        <v>2.0288885384675499E-2</v>
      </c>
      <c r="N670" s="17">
        <v>2.4370922356369899E-2</v>
      </c>
      <c r="O670" s="17">
        <v>4.2988729869693501E-2</v>
      </c>
      <c r="P670" s="17">
        <v>1.6645234464660499E-2</v>
      </c>
      <c r="Q670" s="17">
        <v>2.3571964916062099E-2</v>
      </c>
      <c r="R670" s="17"/>
      <c r="S670" s="17">
        <v>1.1557069643797701E-2</v>
      </c>
      <c r="T670" s="17">
        <v>2.25350488598507E-2</v>
      </c>
      <c r="U670" s="17">
        <v>4.74486809690116E-2</v>
      </c>
      <c r="V670" s="17">
        <v>3.45381213084733E-2</v>
      </c>
      <c r="W670" s="17"/>
      <c r="X670" s="17">
        <v>2.2434822076499099E-2</v>
      </c>
      <c r="Y670" s="17">
        <v>5.0536981588473202E-2</v>
      </c>
      <c r="Z670" s="17">
        <v>2.74326960187623E-2</v>
      </c>
      <c r="AA670" s="17"/>
      <c r="AB670" s="17">
        <v>2.0658995838696601E-2</v>
      </c>
      <c r="AC670" s="17">
        <v>3.8601413198862601E-2</v>
      </c>
      <c r="AD670" s="17"/>
      <c r="AE670" s="17">
        <v>1.71613407817791E-2</v>
      </c>
      <c r="AF670" s="17">
        <v>2.8465234724389801E-2</v>
      </c>
      <c r="AG670" s="17"/>
      <c r="AH670" s="17">
        <v>2.7262286875443499E-2</v>
      </c>
      <c r="AI670" s="17">
        <v>2.7863947778567301E-2</v>
      </c>
      <c r="AJ670" s="17"/>
      <c r="AK670" s="17">
        <v>2.5849930366052098E-2</v>
      </c>
      <c r="AL670" s="17">
        <v>3.6432241982289899E-2</v>
      </c>
      <c r="AM670" s="17">
        <v>2.14848253996179E-2</v>
      </c>
      <c r="AN670" s="17">
        <v>1.04931264586025E-2</v>
      </c>
      <c r="AO670" s="17">
        <v>4.8370832459644499E-2</v>
      </c>
      <c r="AP670" s="17"/>
      <c r="AQ670" s="17">
        <v>2.7117267012178699E-2</v>
      </c>
      <c r="AR670" s="17">
        <v>2.6370389692000201E-2</v>
      </c>
      <c r="AS670" s="17"/>
      <c r="AT670" s="17">
        <v>3.6165089150836001E-2</v>
      </c>
      <c r="AU670" s="17">
        <v>2.09415953554094E-2</v>
      </c>
      <c r="AV670" s="17"/>
      <c r="AW670" s="17">
        <v>0</v>
      </c>
      <c r="AX670" s="17">
        <v>2.32416058307582E-2</v>
      </c>
      <c r="AY670" s="17">
        <v>1.7597385293647499E-2</v>
      </c>
      <c r="AZ670" s="17">
        <v>6.5701604205184602E-2</v>
      </c>
      <c r="BA670" s="17">
        <v>1.3702590932937001E-2</v>
      </c>
      <c r="BB670" s="17"/>
      <c r="BC670" s="17">
        <v>1.3543063571308999E-2</v>
      </c>
      <c r="BD670" s="17"/>
      <c r="BE670" s="17">
        <v>2.6901724660815401E-2</v>
      </c>
      <c r="BF670" s="17">
        <v>1.59136449511556E-2</v>
      </c>
      <c r="BG670" s="17">
        <v>5.2382968655409402E-2</v>
      </c>
      <c r="BH670" s="17">
        <v>7.9571925964394899E-3</v>
      </c>
      <c r="BI670" s="17"/>
      <c r="BJ670" s="17">
        <v>2.2665017230463099E-2</v>
      </c>
      <c r="BK670" s="17"/>
      <c r="BL670" s="17">
        <v>2.1696066720121199E-2</v>
      </c>
      <c r="BM670" s="17"/>
      <c r="BN670" s="17">
        <v>5.3025405552379702E-2</v>
      </c>
      <c r="BO670" s="17"/>
      <c r="BP670" s="17">
        <v>2.64351222096624E-2</v>
      </c>
      <c r="BQ670" s="17">
        <v>1.3143014691049899E-2</v>
      </c>
    </row>
    <row r="671" spans="2:69" x14ac:dyDescent="0.35">
      <c r="B671" t="s">
        <v>232</v>
      </c>
      <c r="C671" s="17">
        <v>1.66607236885312E-2</v>
      </c>
      <c r="D671" s="17">
        <v>1.03742767785189E-2</v>
      </c>
      <c r="E671" s="17">
        <v>2.2056288261464899E-2</v>
      </c>
      <c r="F671" s="17"/>
      <c r="G671" s="17">
        <v>3.2191259414663199E-2</v>
      </c>
      <c r="H671" s="17">
        <v>2.8150227312578801E-3</v>
      </c>
      <c r="I671" s="17">
        <v>1.07433064999852E-2</v>
      </c>
      <c r="J671" s="17">
        <v>2.77574801170276E-2</v>
      </c>
      <c r="K671" s="17">
        <v>8.1302043088910207E-3</v>
      </c>
      <c r="L671" s="17"/>
      <c r="M671" s="17">
        <v>8.9168559560502594E-3</v>
      </c>
      <c r="N671" s="17">
        <v>2.05999602986639E-2</v>
      </c>
      <c r="O671" s="17">
        <v>9.3191735402474701E-3</v>
      </c>
      <c r="P671" s="17">
        <v>1.5792861949090201E-2</v>
      </c>
      <c r="Q671" s="17">
        <v>2.09110011803973E-2</v>
      </c>
      <c r="R671" s="17"/>
      <c r="S671" s="17">
        <v>5.2012611143059696E-3</v>
      </c>
      <c r="T671" s="17">
        <v>2.4055003906529E-2</v>
      </c>
      <c r="U671" s="17">
        <v>1.7197694566081199E-2</v>
      </c>
      <c r="V671" s="17">
        <v>9.62003042397515E-3</v>
      </c>
      <c r="W671" s="17"/>
      <c r="X671" s="17">
        <v>1.6689279662442501E-2</v>
      </c>
      <c r="Y671" s="17">
        <v>1.5978772926139799E-2</v>
      </c>
      <c r="Z671" s="17">
        <v>1.72779918619024E-2</v>
      </c>
      <c r="AA671" s="17"/>
      <c r="AB671" s="17">
        <v>1.4173031137443899E-2</v>
      </c>
      <c r="AC671" s="17">
        <v>2.1774628416856401E-2</v>
      </c>
      <c r="AD671" s="17"/>
      <c r="AE671" s="17">
        <v>2.1566824359948101E-2</v>
      </c>
      <c r="AF671" s="17">
        <v>1.5672983868004101E-2</v>
      </c>
      <c r="AG671" s="17"/>
      <c r="AH671" s="17">
        <v>1.8913571003935401E-2</v>
      </c>
      <c r="AI671" s="17">
        <v>5.8014042927839902E-3</v>
      </c>
      <c r="AJ671" s="17"/>
      <c r="AK671" s="17">
        <v>0</v>
      </c>
      <c r="AL671" s="17">
        <v>9.2928483372867205E-3</v>
      </c>
      <c r="AM671" s="17">
        <v>2.31568654080909E-2</v>
      </c>
      <c r="AN671" s="17">
        <v>1.9261843985915902E-2</v>
      </c>
      <c r="AO671" s="17">
        <v>3.1247472719115599E-2</v>
      </c>
      <c r="AP671" s="17"/>
      <c r="AQ671" s="17">
        <v>2.1518018383944699E-2</v>
      </c>
      <c r="AR671" s="17">
        <v>1.5331980791111199E-2</v>
      </c>
      <c r="AS671" s="17"/>
      <c r="AT671" s="17">
        <v>2.51064258067045E-2</v>
      </c>
      <c r="AU671" s="17">
        <v>1.31643317984551E-2</v>
      </c>
      <c r="AV671" s="17"/>
      <c r="AW671" s="17">
        <v>0</v>
      </c>
      <c r="AX671" s="17">
        <v>1.8332253694522301E-2</v>
      </c>
      <c r="AY671" s="17">
        <v>1.23197646473496E-2</v>
      </c>
      <c r="AZ671" s="17">
        <v>2.44600289398718E-2</v>
      </c>
      <c r="BA671" s="17">
        <v>2.0009952317281698E-2</v>
      </c>
      <c r="BB671" s="17"/>
      <c r="BC671" s="17">
        <v>3.9511988810136799E-3</v>
      </c>
      <c r="BD671" s="17"/>
      <c r="BE671" s="17">
        <v>1.4284726612649901E-2</v>
      </c>
      <c r="BF671" s="17">
        <v>2.07533853546303E-2</v>
      </c>
      <c r="BG671" s="17">
        <v>2.5719523967640101E-2</v>
      </c>
      <c r="BH671" s="17">
        <v>5.61064338008899E-3</v>
      </c>
      <c r="BI671" s="17"/>
      <c r="BJ671" s="17">
        <v>1.3401064375320701E-2</v>
      </c>
      <c r="BK671" s="17"/>
      <c r="BL671" s="17">
        <v>1.2159427519859701E-2</v>
      </c>
      <c r="BM671" s="17"/>
      <c r="BN671" s="17">
        <v>6.7505209141534E-3</v>
      </c>
      <c r="BO671" s="17"/>
      <c r="BP671" s="17">
        <v>1.01517017524202E-2</v>
      </c>
      <c r="BQ671" s="17">
        <v>4.1408734739012798E-2</v>
      </c>
    </row>
    <row r="672" spans="2:69" x14ac:dyDescent="0.35"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</row>
    <row r="673" spans="2:69" x14ac:dyDescent="0.35">
      <c r="B673" s="6" t="s">
        <v>239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</row>
    <row r="674" spans="2:69" x14ac:dyDescent="0.35">
      <c r="B674" s="24" t="s">
        <v>143</v>
      </c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</row>
    <row r="675" spans="2:69" x14ac:dyDescent="0.35">
      <c r="B675" t="s">
        <v>235</v>
      </c>
      <c r="C675" s="17">
        <v>0.102709932631758</v>
      </c>
      <c r="D675" s="17">
        <v>0.11264081997250799</v>
      </c>
      <c r="E675" s="17">
        <v>9.4561098953047401E-2</v>
      </c>
      <c r="F675" s="17"/>
      <c r="G675" s="17">
        <v>9.1940098923271499E-2</v>
      </c>
      <c r="H675" s="17">
        <v>0.113531162170668</v>
      </c>
      <c r="I675" s="17">
        <v>8.67205028231091E-2</v>
      </c>
      <c r="J675" s="17">
        <v>4.62342492425507E-2</v>
      </c>
      <c r="K675" s="17">
        <v>0.17688184139132099</v>
      </c>
      <c r="L675" s="17"/>
      <c r="M675" s="17">
        <v>0.128242371127294</v>
      </c>
      <c r="N675" s="17">
        <v>7.8320130112199501E-2</v>
      </c>
      <c r="O675" s="17">
        <v>0.13307913924894799</v>
      </c>
      <c r="P675" s="17">
        <v>6.68984494812115E-2</v>
      </c>
      <c r="Q675" s="17">
        <v>0.14409438334553201</v>
      </c>
      <c r="R675" s="17"/>
      <c r="S675" s="17">
        <v>0.12273215112970499</v>
      </c>
      <c r="T675" s="17">
        <v>5.1377773020297599E-2</v>
      </c>
      <c r="U675" s="17">
        <v>0.19101135534779401</v>
      </c>
      <c r="V675" s="17">
        <v>9.7147034635613597E-2</v>
      </c>
      <c r="W675" s="17"/>
      <c r="X675" s="17">
        <v>8.4495850254281704E-2</v>
      </c>
      <c r="Y675" s="17">
        <v>3.6389156251873098E-2</v>
      </c>
      <c r="Z675" s="17">
        <v>0.30765280482124002</v>
      </c>
      <c r="AA675" s="17"/>
      <c r="AB675" s="17">
        <v>8.0659163966158395E-2</v>
      </c>
      <c r="AC675" s="17">
        <v>0.14476423425491899</v>
      </c>
      <c r="AD675" s="17"/>
      <c r="AE675" s="17">
        <v>8.0686423688971901E-2</v>
      </c>
      <c r="AF675" s="17">
        <v>0.108061236398801</v>
      </c>
      <c r="AG675" s="17"/>
      <c r="AH675" s="17">
        <v>7.2315802301164703E-2</v>
      </c>
      <c r="AI675" s="17">
        <v>0.16054145251567301</v>
      </c>
      <c r="AJ675" s="17"/>
      <c r="AK675" s="17">
        <v>0.17032865104476999</v>
      </c>
      <c r="AL675" s="17">
        <v>7.4310647171014904E-2</v>
      </c>
      <c r="AM675" s="17">
        <v>0.13011024601503199</v>
      </c>
      <c r="AN675" s="17">
        <v>8.2267503706815806E-2</v>
      </c>
      <c r="AO675" s="17">
        <v>4.1562632430626099E-2</v>
      </c>
      <c r="AP675" s="17"/>
      <c r="AQ675" s="17">
        <v>5.7832500332111701E-2</v>
      </c>
      <c r="AR675" s="17">
        <v>0.114831283323985</v>
      </c>
      <c r="AS675" s="17"/>
      <c r="AT675" s="17">
        <v>5.5852259853117703E-2</v>
      </c>
      <c r="AU675" s="17">
        <v>0.12487814091142101</v>
      </c>
      <c r="AV675" s="17"/>
      <c r="AW675" s="17">
        <v>0.132592731730623</v>
      </c>
      <c r="AX675" s="17">
        <v>4.58026357119646E-2</v>
      </c>
      <c r="AY675" s="17">
        <v>0.21785982664540199</v>
      </c>
      <c r="AZ675" s="17">
        <v>5.8159138301381898E-2</v>
      </c>
      <c r="BA675" s="17">
        <v>3.72638196517125E-2</v>
      </c>
      <c r="BB675" s="17"/>
      <c r="BC675" s="17">
        <v>8.9034540376236398E-2</v>
      </c>
      <c r="BD675" s="17"/>
      <c r="BE675" s="17">
        <v>3.3689943510852097E-2</v>
      </c>
      <c r="BF675" s="17">
        <v>0.290830378391565</v>
      </c>
      <c r="BG675" s="17">
        <v>6.9601767851001597E-2</v>
      </c>
      <c r="BH675" s="17">
        <v>6.4233780888069802E-2</v>
      </c>
      <c r="BI675" s="17"/>
      <c r="BJ675" s="17">
        <v>9.7947929898850095E-2</v>
      </c>
      <c r="BK675" s="17"/>
      <c r="BL675" s="17">
        <v>8.9773739340540004E-2</v>
      </c>
      <c r="BM675" s="17"/>
      <c r="BN675" s="17">
        <v>0.14891403279933199</v>
      </c>
      <c r="BO675" s="17"/>
      <c r="BP675" s="17">
        <v>0.112707050990241</v>
      </c>
      <c r="BQ675" s="17">
        <v>5.5454739509448799E-2</v>
      </c>
    </row>
    <row r="676" spans="2:69" x14ac:dyDescent="0.35">
      <c r="B676" t="s">
        <v>236</v>
      </c>
      <c r="C676" s="17">
        <v>0.41655189175207302</v>
      </c>
      <c r="D676" s="17">
        <v>0.41826395598574501</v>
      </c>
      <c r="E676" s="17">
        <v>0.41656894727083699</v>
      </c>
      <c r="F676" s="17"/>
      <c r="G676" s="17">
        <v>0.35714539476812701</v>
      </c>
      <c r="H676" s="17">
        <v>0.401279379800424</v>
      </c>
      <c r="I676" s="17">
        <v>0.48171468871531697</v>
      </c>
      <c r="J676" s="17">
        <v>0.35842268494704699</v>
      </c>
      <c r="K676" s="17">
        <v>0.50239900066102705</v>
      </c>
      <c r="L676" s="17"/>
      <c r="M676" s="17">
        <v>0.34040210292796302</v>
      </c>
      <c r="N676" s="17">
        <v>0.41261632276072602</v>
      </c>
      <c r="O676" s="17">
        <v>0.39921643451045102</v>
      </c>
      <c r="P676" s="17">
        <v>0.48778387417742097</v>
      </c>
      <c r="Q676" s="17">
        <v>0.432087992503223</v>
      </c>
      <c r="R676" s="17"/>
      <c r="S676" s="17">
        <v>0.425123253279866</v>
      </c>
      <c r="T676" s="17">
        <v>0.43351555795888203</v>
      </c>
      <c r="U676" s="17">
        <v>0.399088659058699</v>
      </c>
      <c r="V676" s="17">
        <v>0.42782584785751299</v>
      </c>
      <c r="W676" s="17"/>
      <c r="X676" s="17">
        <v>0.42175332178546998</v>
      </c>
      <c r="Y676" s="17">
        <v>0.430326017225859</v>
      </c>
      <c r="Z676" s="17">
        <v>0.363554221801759</v>
      </c>
      <c r="AA676" s="17"/>
      <c r="AB676" s="17">
        <v>0.415393145273878</v>
      </c>
      <c r="AC676" s="17">
        <v>0.41876180446023198</v>
      </c>
      <c r="AD676" s="17"/>
      <c r="AE676" s="17">
        <v>0.43730393742196499</v>
      </c>
      <c r="AF676" s="17">
        <v>0.412323224177855</v>
      </c>
      <c r="AG676" s="17"/>
      <c r="AH676" s="17">
        <v>0.423647630098268</v>
      </c>
      <c r="AI676" s="17">
        <v>0.41159189742654601</v>
      </c>
      <c r="AJ676" s="17"/>
      <c r="AK676" s="17">
        <v>0.44324806384704901</v>
      </c>
      <c r="AL676" s="17">
        <v>0.422287192870064</v>
      </c>
      <c r="AM676" s="17">
        <v>0.38066616797379599</v>
      </c>
      <c r="AN676" s="17">
        <v>0.40145089478733997</v>
      </c>
      <c r="AO676" s="17">
        <v>0.55162273677595997</v>
      </c>
      <c r="AP676" s="17"/>
      <c r="AQ676" s="17">
        <v>0.34744380157768001</v>
      </c>
      <c r="AR676" s="17">
        <v>0.43521791950251698</v>
      </c>
      <c r="AS676" s="17"/>
      <c r="AT676" s="17">
        <v>0.39903421047074999</v>
      </c>
      <c r="AU676" s="17">
        <v>0.42137655249223199</v>
      </c>
      <c r="AV676" s="17"/>
      <c r="AW676" s="17">
        <v>0.369146501321655</v>
      </c>
      <c r="AX676" s="17">
        <v>0.41639601960631001</v>
      </c>
      <c r="AY676" s="17">
        <v>0.413289881031072</v>
      </c>
      <c r="AZ676" s="17">
        <v>0.43317923041787698</v>
      </c>
      <c r="BA676" s="17">
        <v>0.30379166261736901</v>
      </c>
      <c r="BB676" s="17"/>
      <c r="BC676" s="17">
        <v>0.33275026762759602</v>
      </c>
      <c r="BD676" s="17"/>
      <c r="BE676" s="17">
        <v>0.48099838392791</v>
      </c>
      <c r="BF676" s="17">
        <v>0.415042253561893</v>
      </c>
      <c r="BG676" s="17">
        <v>0.56227111304314303</v>
      </c>
      <c r="BH676" s="17">
        <v>0.266274079649649</v>
      </c>
      <c r="BI676" s="17"/>
      <c r="BJ676" s="17">
        <v>0.423383302944702</v>
      </c>
      <c r="BK676" s="17"/>
      <c r="BL676" s="17">
        <v>0.40378097331762802</v>
      </c>
      <c r="BM676" s="17"/>
      <c r="BN676" s="17">
        <v>0.41204126442561601</v>
      </c>
      <c r="BO676" s="17"/>
      <c r="BP676" s="17">
        <v>0.42761869479535802</v>
      </c>
      <c r="BQ676" s="17">
        <v>0.39399239577280198</v>
      </c>
    </row>
    <row r="677" spans="2:69" x14ac:dyDescent="0.35">
      <c r="B677" t="s">
        <v>237</v>
      </c>
      <c r="C677" s="17">
        <v>0.38459567616331303</v>
      </c>
      <c r="D677" s="17">
        <v>0.40676687371731102</v>
      </c>
      <c r="E677" s="17">
        <v>0.36339158043379299</v>
      </c>
      <c r="F677" s="17"/>
      <c r="G677" s="17">
        <v>0.47061785854659599</v>
      </c>
      <c r="H677" s="17">
        <v>0.38941241902035401</v>
      </c>
      <c r="I677" s="17">
        <v>0.32417422323345202</v>
      </c>
      <c r="J677" s="17">
        <v>0.44606657097644897</v>
      </c>
      <c r="K677" s="17">
        <v>0.258876360524119</v>
      </c>
      <c r="L677" s="17"/>
      <c r="M677" s="17">
        <v>0.44432349412647898</v>
      </c>
      <c r="N677" s="17">
        <v>0.41692449042664798</v>
      </c>
      <c r="O677" s="17">
        <v>0.36525486988406802</v>
      </c>
      <c r="P677" s="17">
        <v>0.330585646021333</v>
      </c>
      <c r="Q677" s="17">
        <v>0.33594265592881301</v>
      </c>
      <c r="R677" s="17"/>
      <c r="S677" s="17">
        <v>0.36316577075189099</v>
      </c>
      <c r="T677" s="17">
        <v>0.391073605255154</v>
      </c>
      <c r="U677" s="17">
        <v>0.32841059938825001</v>
      </c>
      <c r="V677" s="17">
        <v>0.41216582939687801</v>
      </c>
      <c r="W677" s="17"/>
      <c r="X677" s="17">
        <v>0.391509972530591</v>
      </c>
      <c r="Y677" s="17">
        <v>0.45520826076015197</v>
      </c>
      <c r="Z677" s="17">
        <v>0.258166959102275</v>
      </c>
      <c r="AA677" s="17"/>
      <c r="AB677" s="17">
        <v>0.39676024744931399</v>
      </c>
      <c r="AC677" s="17">
        <v>0.36139591574969998</v>
      </c>
      <c r="AD677" s="17"/>
      <c r="AE677" s="17">
        <v>0.45659371031523099</v>
      </c>
      <c r="AF677" s="17">
        <v>0.36665824178724798</v>
      </c>
      <c r="AG677" s="17"/>
      <c r="AH677" s="17">
        <v>0.411822191414359</v>
      </c>
      <c r="AI677" s="17">
        <v>0.28613086644574898</v>
      </c>
      <c r="AJ677" s="17"/>
      <c r="AK677" s="17">
        <v>0.31443401457820203</v>
      </c>
      <c r="AL677" s="17">
        <v>0.40420999576296301</v>
      </c>
      <c r="AM677" s="17">
        <v>0.39019595317371902</v>
      </c>
      <c r="AN677" s="17">
        <v>0.40727620873892001</v>
      </c>
      <c r="AO677" s="17">
        <v>0.33222205544000599</v>
      </c>
      <c r="AP677" s="17"/>
      <c r="AQ677" s="17">
        <v>0.53376780842119298</v>
      </c>
      <c r="AR677" s="17">
        <v>0.34430442873783701</v>
      </c>
      <c r="AS677" s="17"/>
      <c r="AT677" s="17">
        <v>0.47169494535392498</v>
      </c>
      <c r="AU677" s="17">
        <v>0.34449740844656201</v>
      </c>
      <c r="AV677" s="17"/>
      <c r="AW677" s="17">
        <v>0.396451495523574</v>
      </c>
      <c r="AX677" s="17">
        <v>0.44859387198887601</v>
      </c>
      <c r="AY677" s="17">
        <v>0.27358711401327301</v>
      </c>
      <c r="AZ677" s="17">
        <v>0.36082384027941899</v>
      </c>
      <c r="BA677" s="17">
        <v>0.55277806627911097</v>
      </c>
      <c r="BB677" s="17"/>
      <c r="BC677" s="17">
        <v>0.50893014891827504</v>
      </c>
      <c r="BD677" s="17"/>
      <c r="BE677" s="17">
        <v>0.40895374202134899</v>
      </c>
      <c r="BF677" s="17">
        <v>0.26758879036125699</v>
      </c>
      <c r="BG677" s="17">
        <v>0.228328422735183</v>
      </c>
      <c r="BH677" s="17">
        <v>0.57607774537461098</v>
      </c>
      <c r="BI677" s="17"/>
      <c r="BJ677" s="17">
        <v>0.37742362558917802</v>
      </c>
      <c r="BK677" s="17"/>
      <c r="BL677" s="17">
        <v>0.39614469073437403</v>
      </c>
      <c r="BM677" s="17"/>
      <c r="BN677" s="17">
        <v>0.37321225813520598</v>
      </c>
      <c r="BO677" s="17"/>
      <c r="BP677" s="17">
        <v>0.362051892278068</v>
      </c>
      <c r="BQ677" s="17">
        <v>0.47700469159764203</v>
      </c>
    </row>
    <row r="678" spans="2:69" x14ac:dyDescent="0.35">
      <c r="B678" t="s">
        <v>141</v>
      </c>
      <c r="C678" s="17">
        <v>9.6142499452856106E-2</v>
      </c>
      <c r="D678" s="17">
        <v>6.2328350324435899E-2</v>
      </c>
      <c r="E678" s="17">
        <v>0.12547837334232201</v>
      </c>
      <c r="F678" s="17"/>
      <c r="G678" s="17">
        <v>8.0296647762005499E-2</v>
      </c>
      <c r="H678" s="17">
        <v>9.5777039008553402E-2</v>
      </c>
      <c r="I678" s="17">
        <v>0.107390585228121</v>
      </c>
      <c r="J678" s="17">
        <v>0.149276494833953</v>
      </c>
      <c r="K678" s="17">
        <v>6.1842797423533102E-2</v>
      </c>
      <c r="L678" s="17"/>
      <c r="M678" s="17">
        <v>8.70320318182633E-2</v>
      </c>
      <c r="N678" s="17">
        <v>9.2139056700426394E-2</v>
      </c>
      <c r="O678" s="17">
        <v>0.10244955635653299</v>
      </c>
      <c r="P678" s="17">
        <v>0.114732030320035</v>
      </c>
      <c r="Q678" s="17">
        <v>8.7874968222432001E-2</v>
      </c>
      <c r="R678" s="17"/>
      <c r="S678" s="17">
        <v>8.8978824838537904E-2</v>
      </c>
      <c r="T678" s="17">
        <v>0.124033063765666</v>
      </c>
      <c r="U678" s="17">
        <v>8.1489386205256906E-2</v>
      </c>
      <c r="V678" s="17">
        <v>6.2861288109995E-2</v>
      </c>
      <c r="W678" s="17"/>
      <c r="X678" s="17">
        <v>0.102240855429658</v>
      </c>
      <c r="Y678" s="17">
        <v>7.8076565762115399E-2</v>
      </c>
      <c r="Z678" s="17">
        <v>7.0626014274726201E-2</v>
      </c>
      <c r="AA678" s="17"/>
      <c r="AB678" s="17">
        <v>0.107187443310649</v>
      </c>
      <c r="AC678" s="17">
        <v>7.5078045535149601E-2</v>
      </c>
      <c r="AD678" s="17"/>
      <c r="AE678" s="17">
        <v>2.5415928573831702E-2</v>
      </c>
      <c r="AF678" s="17">
        <v>0.11295729763609701</v>
      </c>
      <c r="AG678" s="17"/>
      <c r="AH678" s="17">
        <v>9.2214376186207994E-2</v>
      </c>
      <c r="AI678" s="17">
        <v>0.14173578361203201</v>
      </c>
      <c r="AJ678" s="17"/>
      <c r="AK678" s="17">
        <v>7.1989270529979305E-2</v>
      </c>
      <c r="AL678" s="17">
        <v>9.9192164195958193E-2</v>
      </c>
      <c r="AM678" s="17">
        <v>9.9027632837452306E-2</v>
      </c>
      <c r="AN678" s="17">
        <v>0.109005392766924</v>
      </c>
      <c r="AO678" s="17">
        <v>7.4592575353408297E-2</v>
      </c>
      <c r="AP678" s="17"/>
      <c r="AQ678" s="17">
        <v>6.0955889669015099E-2</v>
      </c>
      <c r="AR678" s="17">
        <v>0.10564636843566</v>
      </c>
      <c r="AS678" s="17"/>
      <c r="AT678" s="17">
        <v>7.3418584322207298E-2</v>
      </c>
      <c r="AU678" s="17">
        <v>0.109247898149786</v>
      </c>
      <c r="AV678" s="17"/>
      <c r="AW678" s="17">
        <v>0.101809271424149</v>
      </c>
      <c r="AX678" s="17">
        <v>8.9207472692848802E-2</v>
      </c>
      <c r="AY678" s="17">
        <v>9.5263178310253105E-2</v>
      </c>
      <c r="AZ678" s="17">
        <v>0.14783779100132199</v>
      </c>
      <c r="BA678" s="17">
        <v>0.106166451451808</v>
      </c>
      <c r="BB678" s="17"/>
      <c r="BC678" s="17">
        <v>6.9285043077892697E-2</v>
      </c>
      <c r="BD678" s="17"/>
      <c r="BE678" s="17">
        <v>7.6357930539889193E-2</v>
      </c>
      <c r="BF678" s="17">
        <v>2.6538577685284202E-2</v>
      </c>
      <c r="BG678" s="17">
        <v>0.13979869637067199</v>
      </c>
      <c r="BH678" s="17">
        <v>9.34143940876698E-2</v>
      </c>
      <c r="BI678" s="17"/>
      <c r="BJ678" s="17">
        <v>0.101245141567271</v>
      </c>
      <c r="BK678" s="17"/>
      <c r="BL678" s="17">
        <v>0.110300596607458</v>
      </c>
      <c r="BM678" s="17"/>
      <c r="BN678" s="17">
        <v>6.5832444639846499E-2</v>
      </c>
      <c r="BO678" s="17"/>
      <c r="BP678" s="17">
        <v>9.7622361936333293E-2</v>
      </c>
      <c r="BQ678" s="17">
        <v>7.3548173120106197E-2</v>
      </c>
    </row>
    <row r="679" spans="2:69" x14ac:dyDescent="0.35"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</row>
    <row r="680" spans="2:69" x14ac:dyDescent="0.35">
      <c r="B680" s="6" t="s">
        <v>240</v>
      </c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</row>
    <row r="681" spans="2:69" x14ac:dyDescent="0.35">
      <c r="B681" s="24" t="s">
        <v>143</v>
      </c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</row>
    <row r="682" spans="2:69" x14ac:dyDescent="0.35">
      <c r="B682" t="s">
        <v>235</v>
      </c>
      <c r="C682" s="17">
        <v>7.3855924063726097E-2</v>
      </c>
      <c r="D682" s="17">
        <v>7.7545827533842898E-2</v>
      </c>
      <c r="E682" s="17">
        <v>7.0955405015533005E-2</v>
      </c>
      <c r="F682" s="17"/>
      <c r="G682" s="17">
        <v>6.6816622494932504E-2</v>
      </c>
      <c r="H682" s="17">
        <v>7.5939072695833207E-2</v>
      </c>
      <c r="I682" s="17">
        <v>3.6597795615980602E-2</v>
      </c>
      <c r="J682" s="17">
        <v>1.4806762756044801E-2</v>
      </c>
      <c r="K682" s="17">
        <v>0.188881977024565</v>
      </c>
      <c r="L682" s="17"/>
      <c r="M682" s="17">
        <v>8.7851799929715493E-2</v>
      </c>
      <c r="N682" s="17">
        <v>4.9458331129938103E-2</v>
      </c>
      <c r="O682" s="17">
        <v>0.10183234182168199</v>
      </c>
      <c r="P682" s="17">
        <v>6.3288751418936001E-2</v>
      </c>
      <c r="Q682" s="17">
        <v>0.103276214563104</v>
      </c>
      <c r="R682" s="17"/>
      <c r="S682" s="17">
        <v>6.8436637332589104E-2</v>
      </c>
      <c r="T682" s="17">
        <v>6.3917595339623004E-2</v>
      </c>
      <c r="U682" s="17">
        <v>0.115008803199218</v>
      </c>
      <c r="V682" s="17">
        <v>5.9383445354948501E-2</v>
      </c>
      <c r="W682" s="17"/>
      <c r="X682" s="17">
        <v>5.4342552847049197E-2</v>
      </c>
      <c r="Y682" s="17">
        <v>4.5304109350002598E-2</v>
      </c>
      <c r="Z682" s="17">
        <v>0.247931301281617</v>
      </c>
      <c r="AA682" s="17"/>
      <c r="AB682" s="17">
        <v>4.4490597268829098E-2</v>
      </c>
      <c r="AC682" s="17">
        <v>0.12986024432227</v>
      </c>
      <c r="AD682" s="17"/>
      <c r="AE682" s="17">
        <v>4.4204216730322397E-2</v>
      </c>
      <c r="AF682" s="17">
        <v>8.0958610165388106E-2</v>
      </c>
      <c r="AG682" s="17"/>
      <c r="AH682" s="17">
        <v>5.0737698652309302E-2</v>
      </c>
      <c r="AI682" s="17">
        <v>8.1680001510191794E-2</v>
      </c>
      <c r="AJ682" s="17"/>
      <c r="AK682" s="17">
        <v>0.15934607712775101</v>
      </c>
      <c r="AL682" s="17">
        <v>7.2193359668177304E-2</v>
      </c>
      <c r="AM682" s="17">
        <v>7.2100811609705995E-2</v>
      </c>
      <c r="AN682" s="17">
        <v>4.8878482029052199E-2</v>
      </c>
      <c r="AO682" s="17">
        <v>2.3840707058616701E-2</v>
      </c>
      <c r="AP682" s="17"/>
      <c r="AQ682" s="17">
        <v>4.4509377872189601E-2</v>
      </c>
      <c r="AR682" s="17">
        <v>8.1782397566446396E-2</v>
      </c>
      <c r="AS682" s="17"/>
      <c r="AT682" s="17">
        <v>5.8153781774449E-2</v>
      </c>
      <c r="AU682" s="17">
        <v>8.0964379006450801E-2</v>
      </c>
      <c r="AV682" s="17"/>
      <c r="AW682" s="17">
        <v>3.8838435207180298E-2</v>
      </c>
      <c r="AX682" s="17">
        <v>2.7552492196958701E-2</v>
      </c>
      <c r="AY682" s="17">
        <v>0.145443705201518</v>
      </c>
      <c r="AZ682" s="17">
        <v>6.8528455630475799E-2</v>
      </c>
      <c r="BA682" s="17">
        <v>1.55776975009076E-2</v>
      </c>
      <c r="BB682" s="17"/>
      <c r="BC682" s="17">
        <v>6.8462244738318301E-2</v>
      </c>
      <c r="BD682" s="17"/>
      <c r="BE682" s="17">
        <v>3.80781659402155E-2</v>
      </c>
      <c r="BF682" s="17">
        <v>0.17838904873719399</v>
      </c>
      <c r="BG682" s="17">
        <v>4.4956729859765697E-2</v>
      </c>
      <c r="BH682" s="17">
        <v>3.8295094113122298E-2</v>
      </c>
      <c r="BI682" s="17"/>
      <c r="BJ682" s="17">
        <v>6.7207329386624298E-2</v>
      </c>
      <c r="BK682" s="17"/>
      <c r="BL682" s="17">
        <v>6.1952689060452398E-2</v>
      </c>
      <c r="BM682" s="17"/>
      <c r="BN682" s="17">
        <v>0.108272797199344</v>
      </c>
      <c r="BO682" s="17"/>
      <c r="BP682" s="17">
        <v>8.4653774789073793E-2</v>
      </c>
      <c r="BQ682" s="17">
        <v>3.07966405336439E-2</v>
      </c>
    </row>
    <row r="683" spans="2:69" x14ac:dyDescent="0.35">
      <c r="B683" t="s">
        <v>236</v>
      </c>
      <c r="C683" s="17">
        <v>0.217350296205717</v>
      </c>
      <c r="D683" s="17">
        <v>0.23152641361780599</v>
      </c>
      <c r="E683" s="17">
        <v>0.20597019024299201</v>
      </c>
      <c r="F683" s="17"/>
      <c r="G683" s="17">
        <v>0.209149655976687</v>
      </c>
      <c r="H683" s="17">
        <v>0.21359117273690001</v>
      </c>
      <c r="I683" s="17">
        <v>0.21324259599071599</v>
      </c>
      <c r="J683" s="17">
        <v>0.16470025506439401</v>
      </c>
      <c r="K683" s="17">
        <v>0.290045241637514</v>
      </c>
      <c r="L683" s="17"/>
      <c r="M683" s="17">
        <v>0.27681141187946001</v>
      </c>
      <c r="N683" s="17">
        <v>0.17477274026680301</v>
      </c>
      <c r="O683" s="17">
        <v>0.25912680867697602</v>
      </c>
      <c r="P683" s="17">
        <v>0.22850069937974701</v>
      </c>
      <c r="Q683" s="17">
        <v>0.23183685237960999</v>
      </c>
      <c r="R683" s="17"/>
      <c r="S683" s="17">
        <v>0.12847045635705501</v>
      </c>
      <c r="T683" s="17">
        <v>0.21065881296692701</v>
      </c>
      <c r="U683" s="17">
        <v>0.31336849163020702</v>
      </c>
      <c r="V683" s="17">
        <v>0.227153399131241</v>
      </c>
      <c r="W683" s="17"/>
      <c r="X683" s="17">
        <v>0.20905731109134501</v>
      </c>
      <c r="Y683" s="17">
        <v>0.28326898749618301</v>
      </c>
      <c r="Z683" s="17">
        <v>0.20779180980518</v>
      </c>
      <c r="AA683" s="17"/>
      <c r="AB683" s="17">
        <v>0.19048275484725199</v>
      </c>
      <c r="AC683" s="17">
        <v>0.268590944787931</v>
      </c>
      <c r="AD683" s="17"/>
      <c r="AE683" s="17">
        <v>0.23673248464398</v>
      </c>
      <c r="AF683" s="17">
        <v>0.211543470793366</v>
      </c>
      <c r="AG683" s="17"/>
      <c r="AH683" s="17">
        <v>0.20124162149903099</v>
      </c>
      <c r="AI683" s="17">
        <v>0.25238073576216802</v>
      </c>
      <c r="AJ683" s="17"/>
      <c r="AK683" s="17">
        <v>0.34621308159478298</v>
      </c>
      <c r="AL683" s="17">
        <v>0.26628203401443501</v>
      </c>
      <c r="AM683" s="17">
        <v>0.178463944619045</v>
      </c>
      <c r="AN683" s="17">
        <v>0.15045442825437799</v>
      </c>
      <c r="AO683" s="17">
        <v>0.18298888148932599</v>
      </c>
      <c r="AP683" s="17"/>
      <c r="AQ683" s="17">
        <v>0.25936024049918099</v>
      </c>
      <c r="AR683" s="17">
        <v>0.20600345122711</v>
      </c>
      <c r="AS683" s="17"/>
      <c r="AT683" s="17">
        <v>0.23837046943912599</v>
      </c>
      <c r="AU683" s="17">
        <v>0.20088371791755799</v>
      </c>
      <c r="AV683" s="17"/>
      <c r="AW683" s="17">
        <v>0.143467631184895</v>
      </c>
      <c r="AX683" s="17">
        <v>0.161568894030898</v>
      </c>
      <c r="AY683" s="17">
        <v>0.29393079547912898</v>
      </c>
      <c r="AZ683" s="17">
        <v>0.179770109706264</v>
      </c>
      <c r="BA683" s="17">
        <v>0.220296507405423</v>
      </c>
      <c r="BB683" s="17"/>
      <c r="BC683" s="17">
        <v>0.17153422007535599</v>
      </c>
      <c r="BD683" s="17"/>
      <c r="BE683" s="17">
        <v>0.17275116945413699</v>
      </c>
      <c r="BF683" s="17">
        <v>0.336600759961378</v>
      </c>
      <c r="BG683" s="17">
        <v>0.33288015869891602</v>
      </c>
      <c r="BH683" s="17">
        <v>0.153455222279132</v>
      </c>
      <c r="BI683" s="17"/>
      <c r="BJ683" s="17">
        <v>0.205851305448431</v>
      </c>
      <c r="BK683" s="17"/>
      <c r="BL683" s="17">
        <v>0.23292491953154301</v>
      </c>
      <c r="BM683" s="17"/>
      <c r="BN683" s="17">
        <v>0.183787455902021</v>
      </c>
      <c r="BO683" s="17"/>
      <c r="BP683" s="17">
        <v>0.218029661620423</v>
      </c>
      <c r="BQ683" s="17">
        <v>0.22373933284831701</v>
      </c>
    </row>
    <row r="684" spans="2:69" x14ac:dyDescent="0.35">
      <c r="B684" t="s">
        <v>237</v>
      </c>
      <c r="C684" s="17">
        <v>0.58596914247905396</v>
      </c>
      <c r="D684" s="17">
        <v>0.63165840513174798</v>
      </c>
      <c r="E684" s="17">
        <v>0.54531795627005597</v>
      </c>
      <c r="F684" s="17"/>
      <c r="G684" s="17">
        <v>0.63384507812270996</v>
      </c>
      <c r="H684" s="17">
        <v>0.55572977226647402</v>
      </c>
      <c r="I684" s="17">
        <v>0.62463929423814502</v>
      </c>
      <c r="J684" s="17">
        <v>0.63522519892818896</v>
      </c>
      <c r="K684" s="17">
        <v>0.45107839783836701</v>
      </c>
      <c r="L684" s="17"/>
      <c r="M684" s="17">
        <v>0.488868038812587</v>
      </c>
      <c r="N684" s="17">
        <v>0.659495699109372</v>
      </c>
      <c r="O684" s="17">
        <v>0.53082615803369904</v>
      </c>
      <c r="P684" s="17">
        <v>0.55857803666140804</v>
      </c>
      <c r="Q684" s="17">
        <v>0.54288098141354102</v>
      </c>
      <c r="R684" s="17"/>
      <c r="S684" s="17">
        <v>0.60674645681388495</v>
      </c>
      <c r="T684" s="17">
        <v>0.58749763652813303</v>
      </c>
      <c r="U684" s="17">
        <v>0.51212545502861295</v>
      </c>
      <c r="V684" s="17">
        <v>0.62696237735451499</v>
      </c>
      <c r="W684" s="17"/>
      <c r="X684" s="17">
        <v>0.60825590831082399</v>
      </c>
      <c r="Y684" s="17">
        <v>0.56084957254957901</v>
      </c>
      <c r="Z684" s="17">
        <v>0.44893961625097401</v>
      </c>
      <c r="AA684" s="17"/>
      <c r="AB684" s="17">
        <v>0.63201590789190598</v>
      </c>
      <c r="AC684" s="17">
        <v>0.49815068178003602</v>
      </c>
      <c r="AD684" s="17"/>
      <c r="AE684" s="17">
        <v>0.67347203227839403</v>
      </c>
      <c r="AF684" s="17">
        <v>0.56628325878703401</v>
      </c>
      <c r="AG684" s="17"/>
      <c r="AH684" s="17">
        <v>0.62478859369842299</v>
      </c>
      <c r="AI684" s="17">
        <v>0.48976567634385998</v>
      </c>
      <c r="AJ684" s="17"/>
      <c r="AK684" s="17">
        <v>0.37032215629617199</v>
      </c>
      <c r="AL684" s="17">
        <v>0.52815761034354902</v>
      </c>
      <c r="AM684" s="17">
        <v>0.63507192193272799</v>
      </c>
      <c r="AN684" s="17">
        <v>0.66586944106999701</v>
      </c>
      <c r="AO684" s="17">
        <v>0.706977813636256</v>
      </c>
      <c r="AP684" s="17"/>
      <c r="AQ684" s="17">
        <v>0.64360020905664195</v>
      </c>
      <c r="AR684" s="17">
        <v>0.57040304760781102</v>
      </c>
      <c r="AS684" s="17"/>
      <c r="AT684" s="17">
        <v>0.62506620323499196</v>
      </c>
      <c r="AU684" s="17">
        <v>0.57155068918504504</v>
      </c>
      <c r="AV684" s="17"/>
      <c r="AW684" s="17">
        <v>0.67501646365637602</v>
      </c>
      <c r="AX684" s="17">
        <v>0.66098662287224996</v>
      </c>
      <c r="AY684" s="17">
        <v>0.46826870730264802</v>
      </c>
      <c r="AZ684" s="17">
        <v>0.60035843045232595</v>
      </c>
      <c r="BA684" s="17">
        <v>0.68936614327740997</v>
      </c>
      <c r="BB684" s="17"/>
      <c r="BC684" s="17">
        <v>0.69432889362263395</v>
      </c>
      <c r="BD684" s="17"/>
      <c r="BE684" s="17">
        <v>0.66233823944824299</v>
      </c>
      <c r="BF684" s="17">
        <v>0.41844624265821201</v>
      </c>
      <c r="BG684" s="17">
        <v>0.495509152903574</v>
      </c>
      <c r="BH684" s="17">
        <v>0.73322213944571601</v>
      </c>
      <c r="BI684" s="17"/>
      <c r="BJ684" s="17">
        <v>0.59868021154937301</v>
      </c>
      <c r="BK684" s="17"/>
      <c r="BL684" s="17">
        <v>0.57788098673614896</v>
      </c>
      <c r="BM684" s="17"/>
      <c r="BN684" s="17">
        <v>0.61984610633952197</v>
      </c>
      <c r="BO684" s="17"/>
      <c r="BP684" s="17">
        <v>0.56986472406123101</v>
      </c>
      <c r="BQ684" s="17">
        <v>0.66568851981636401</v>
      </c>
    </row>
    <row r="685" spans="2:69" x14ac:dyDescent="0.35">
      <c r="B685" t="s">
        <v>141</v>
      </c>
      <c r="C685" s="17">
        <v>0.122824637251503</v>
      </c>
      <c r="D685" s="17">
        <v>5.9269353716603697E-2</v>
      </c>
      <c r="E685" s="17">
        <v>0.17775644847142</v>
      </c>
      <c r="F685" s="17"/>
      <c r="G685" s="17">
        <v>9.0188643405670704E-2</v>
      </c>
      <c r="H685" s="17">
        <v>0.154739982300793</v>
      </c>
      <c r="I685" s="17">
        <v>0.12552031415515799</v>
      </c>
      <c r="J685" s="17">
        <v>0.185267783251372</v>
      </c>
      <c r="K685" s="17">
        <v>6.9994383499553794E-2</v>
      </c>
      <c r="L685" s="17"/>
      <c r="M685" s="17">
        <v>0.14646874937823701</v>
      </c>
      <c r="N685" s="17">
        <v>0.11627322949388599</v>
      </c>
      <c r="O685" s="17">
        <v>0.108214691467643</v>
      </c>
      <c r="P685" s="17">
        <v>0.149632512539909</v>
      </c>
      <c r="Q685" s="17">
        <v>0.122005951643745</v>
      </c>
      <c r="R685" s="17"/>
      <c r="S685" s="17">
        <v>0.19634644949647101</v>
      </c>
      <c r="T685" s="17">
        <v>0.137925955165317</v>
      </c>
      <c r="U685" s="17">
        <v>5.9497250141961999E-2</v>
      </c>
      <c r="V685" s="17">
        <v>8.6500778159295605E-2</v>
      </c>
      <c r="W685" s="17"/>
      <c r="X685" s="17">
        <v>0.128344227750781</v>
      </c>
      <c r="Y685" s="17">
        <v>0.110577330604236</v>
      </c>
      <c r="Z685" s="17">
        <v>9.53372726622293E-2</v>
      </c>
      <c r="AA685" s="17"/>
      <c r="AB685" s="17">
        <v>0.13301073999201299</v>
      </c>
      <c r="AC685" s="17">
        <v>0.103398129109762</v>
      </c>
      <c r="AD685" s="17"/>
      <c r="AE685" s="17">
        <v>4.5591266347303601E-2</v>
      </c>
      <c r="AF685" s="17">
        <v>0.141214660254213</v>
      </c>
      <c r="AG685" s="17"/>
      <c r="AH685" s="17">
        <v>0.12323208615023699</v>
      </c>
      <c r="AI685" s="17">
        <v>0.176173586383781</v>
      </c>
      <c r="AJ685" s="17"/>
      <c r="AK685" s="17">
        <v>0.124118684981294</v>
      </c>
      <c r="AL685" s="17">
        <v>0.133366995973838</v>
      </c>
      <c r="AM685" s="17">
        <v>0.11436332183852101</v>
      </c>
      <c r="AN685" s="17">
        <v>0.13479764864657301</v>
      </c>
      <c r="AO685" s="17">
        <v>8.6192597815801297E-2</v>
      </c>
      <c r="AP685" s="17"/>
      <c r="AQ685" s="17">
        <v>5.2530172571987499E-2</v>
      </c>
      <c r="AR685" s="17">
        <v>0.141811103598632</v>
      </c>
      <c r="AS685" s="17"/>
      <c r="AT685" s="17">
        <v>7.8409545551432605E-2</v>
      </c>
      <c r="AU685" s="17">
        <v>0.14660121389094699</v>
      </c>
      <c r="AV685" s="17"/>
      <c r="AW685" s="17">
        <v>0.14267746995154901</v>
      </c>
      <c r="AX685" s="17">
        <v>0.149891990899894</v>
      </c>
      <c r="AY685" s="17">
        <v>9.2356792016705797E-2</v>
      </c>
      <c r="AZ685" s="17">
        <v>0.15134300421093499</v>
      </c>
      <c r="BA685" s="17">
        <v>7.4759651816259903E-2</v>
      </c>
      <c r="BB685" s="17"/>
      <c r="BC685" s="17">
        <v>6.5674641563691794E-2</v>
      </c>
      <c r="BD685" s="17"/>
      <c r="BE685" s="17">
        <v>0.126832425157405</v>
      </c>
      <c r="BF685" s="17">
        <v>6.6563948643216395E-2</v>
      </c>
      <c r="BG685" s="17">
        <v>0.126653958537745</v>
      </c>
      <c r="BH685" s="17">
        <v>7.5027544162030196E-2</v>
      </c>
      <c r="BI685" s="17"/>
      <c r="BJ685" s="17">
        <v>0.128261153615571</v>
      </c>
      <c r="BK685" s="17"/>
      <c r="BL685" s="17">
        <v>0.12724140467185599</v>
      </c>
      <c r="BM685" s="17"/>
      <c r="BN685" s="17">
        <v>8.8093640559112604E-2</v>
      </c>
      <c r="BO685" s="17"/>
      <c r="BP685" s="17">
        <v>0.127451839529272</v>
      </c>
      <c r="BQ685" s="17">
        <v>7.97755068016755E-2</v>
      </c>
    </row>
    <row r="686" spans="2:69" x14ac:dyDescent="0.35"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</row>
    <row r="687" spans="2:69" x14ac:dyDescent="0.35">
      <c r="B687" s="6" t="s">
        <v>241</v>
      </c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</row>
    <row r="688" spans="2:69" x14ac:dyDescent="0.35">
      <c r="B688" s="24" t="s">
        <v>143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</row>
    <row r="689" spans="2:69" x14ac:dyDescent="0.35">
      <c r="B689" t="s">
        <v>235</v>
      </c>
      <c r="C689" s="17">
        <v>4.5599066896203001E-2</v>
      </c>
      <c r="D689" s="17">
        <v>4.1403026434037801E-2</v>
      </c>
      <c r="E689" s="17">
        <v>4.9359422461371302E-2</v>
      </c>
      <c r="F689" s="17"/>
      <c r="G689" s="17">
        <v>6.4888367584423901E-2</v>
      </c>
      <c r="H689" s="17">
        <v>2.12714470812445E-2</v>
      </c>
      <c r="I689" s="17">
        <v>2.8937258938190401E-2</v>
      </c>
      <c r="J689" s="17">
        <v>5.9108413038693998E-2</v>
      </c>
      <c r="K689" s="17">
        <v>6.3519589800515905E-2</v>
      </c>
      <c r="L689" s="17"/>
      <c r="M689" s="17">
        <v>9.04296878194943E-2</v>
      </c>
      <c r="N689" s="17">
        <v>4.4352901543663198E-2</v>
      </c>
      <c r="O689" s="17">
        <v>4.7238097987179102E-2</v>
      </c>
      <c r="P689" s="17">
        <v>3.7780458055700197E-2</v>
      </c>
      <c r="Q689" s="17">
        <v>2.7438267135520399E-2</v>
      </c>
      <c r="R689" s="17"/>
      <c r="S689" s="17">
        <v>1.78402868911582E-2</v>
      </c>
      <c r="T689" s="17">
        <v>2.4080396416498701E-2</v>
      </c>
      <c r="U689" s="17">
        <v>6.0565226477190003E-2</v>
      </c>
      <c r="V689" s="17">
        <v>5.0229204644314497E-2</v>
      </c>
      <c r="W689" s="17"/>
      <c r="X689" s="17">
        <v>4.5185173462668898E-2</v>
      </c>
      <c r="Y689" s="17">
        <v>1.24752018152947E-2</v>
      </c>
      <c r="Z689" s="17">
        <v>8.4095095466631506E-2</v>
      </c>
      <c r="AA689" s="17"/>
      <c r="AB689" s="17">
        <v>3.2307763143646001E-2</v>
      </c>
      <c r="AC689" s="17">
        <v>7.0947684237017E-2</v>
      </c>
      <c r="AD689" s="17"/>
      <c r="AE689" s="17">
        <v>5.3563621436756199E-2</v>
      </c>
      <c r="AF689" s="17">
        <v>4.37949857240316E-2</v>
      </c>
      <c r="AG689" s="17"/>
      <c r="AH689" s="17">
        <v>3.8319322685766398E-2</v>
      </c>
      <c r="AI689" s="17">
        <v>4.9727586345522497E-2</v>
      </c>
      <c r="AJ689" s="17"/>
      <c r="AK689" s="17">
        <v>8.9489138505468496E-2</v>
      </c>
      <c r="AL689" s="17">
        <v>2.8768765336647701E-2</v>
      </c>
      <c r="AM689" s="17">
        <v>5.2972951524018097E-2</v>
      </c>
      <c r="AN689" s="17">
        <v>3.2160145230681898E-2</v>
      </c>
      <c r="AO689" s="17">
        <v>4.5967127909365101E-2</v>
      </c>
      <c r="AP689" s="17"/>
      <c r="AQ689" s="17">
        <v>5.8862548139816402E-2</v>
      </c>
      <c r="AR689" s="17">
        <v>4.2016613549047399E-2</v>
      </c>
      <c r="AS689" s="17"/>
      <c r="AT689" s="17">
        <v>6.0996251628446199E-2</v>
      </c>
      <c r="AU689" s="17">
        <v>3.9847303783586099E-2</v>
      </c>
      <c r="AV689" s="17"/>
      <c r="AW689" s="17">
        <v>4.3105184239427698E-2</v>
      </c>
      <c r="AX689" s="17">
        <v>2.7681410767888801E-2</v>
      </c>
      <c r="AY689" s="17">
        <v>9.9696033223613006E-2</v>
      </c>
      <c r="AZ689" s="17">
        <v>4.1111267575060402E-2</v>
      </c>
      <c r="BA689" s="17">
        <v>1.94687358340822E-2</v>
      </c>
      <c r="BB689" s="17"/>
      <c r="BC689" s="17">
        <v>3.11424549119984E-2</v>
      </c>
      <c r="BD689" s="17"/>
      <c r="BE689" s="17">
        <v>3.1257434557793201E-2</v>
      </c>
      <c r="BF689" s="17">
        <v>0.131499533710565</v>
      </c>
      <c r="BG689" s="17">
        <v>3.6986305382138901E-2</v>
      </c>
      <c r="BH689" s="17">
        <v>2.86126049346744E-2</v>
      </c>
      <c r="BI689" s="17"/>
      <c r="BJ689" s="17">
        <v>3.7664576099384103E-2</v>
      </c>
      <c r="BK689" s="17"/>
      <c r="BL689" s="17">
        <v>4.4292638841767998E-2</v>
      </c>
      <c r="BM689" s="17"/>
      <c r="BN689" s="17">
        <v>7.4665351971184804E-2</v>
      </c>
      <c r="BO689" s="17"/>
      <c r="BP689" s="17">
        <v>3.9029574854077299E-2</v>
      </c>
      <c r="BQ689" s="17">
        <v>6.2934045598333002E-2</v>
      </c>
    </row>
    <row r="690" spans="2:69" x14ac:dyDescent="0.35">
      <c r="B690" t="s">
        <v>236</v>
      </c>
      <c r="C690" s="17">
        <v>0.27928810203207399</v>
      </c>
      <c r="D690" s="17">
        <v>0.29553277091899199</v>
      </c>
      <c r="E690" s="17">
        <v>0.26635517742345999</v>
      </c>
      <c r="F690" s="17"/>
      <c r="G690" s="17">
        <v>0.22762762196306199</v>
      </c>
      <c r="H690" s="17">
        <v>0.28837032961761699</v>
      </c>
      <c r="I690" s="17">
        <v>0.24566395163367999</v>
      </c>
      <c r="J690" s="17">
        <v>0.18514274944154799</v>
      </c>
      <c r="K690" s="17">
        <v>0.487244131618429</v>
      </c>
      <c r="L690" s="17"/>
      <c r="M690" s="17">
        <v>0.27071120746913502</v>
      </c>
      <c r="N690" s="17">
        <v>0.20142579978033701</v>
      </c>
      <c r="O690" s="17">
        <v>0.38214763116535</v>
      </c>
      <c r="P690" s="17">
        <v>0.34234590571818901</v>
      </c>
      <c r="Q690" s="17">
        <v>0.30325216872467697</v>
      </c>
      <c r="R690" s="17"/>
      <c r="S690" s="17">
        <v>0.207516072823687</v>
      </c>
      <c r="T690" s="17">
        <v>0.25141084301546401</v>
      </c>
      <c r="U690" s="17">
        <v>0.408889384886718</v>
      </c>
      <c r="V690" s="17">
        <v>0.29710067370238902</v>
      </c>
      <c r="W690" s="17"/>
      <c r="X690" s="17">
        <v>0.26704769809279</v>
      </c>
      <c r="Y690" s="17">
        <v>0.245965290427063</v>
      </c>
      <c r="Z690" s="17">
        <v>0.40497861713040201</v>
      </c>
      <c r="AA690" s="17"/>
      <c r="AB690" s="17">
        <v>0.23580205402018101</v>
      </c>
      <c r="AC690" s="17">
        <v>0.36222286985014401</v>
      </c>
      <c r="AD690" s="17"/>
      <c r="AE690" s="17">
        <v>0.317041891502021</v>
      </c>
      <c r="AF690" s="17">
        <v>0.27083643112303701</v>
      </c>
      <c r="AG690" s="17"/>
      <c r="AH690" s="17">
        <v>0.26266941722533999</v>
      </c>
      <c r="AI690" s="17">
        <v>0.21899759665840399</v>
      </c>
      <c r="AJ690" s="17"/>
      <c r="AK690" s="17">
        <v>0.39111551173626402</v>
      </c>
      <c r="AL690" s="17">
        <v>0.33215903961846699</v>
      </c>
      <c r="AM690" s="17">
        <v>0.249669005805154</v>
      </c>
      <c r="AN690" s="17">
        <v>0.22253064219510499</v>
      </c>
      <c r="AO690" s="17">
        <v>0.18835638280396799</v>
      </c>
      <c r="AP690" s="17"/>
      <c r="AQ690" s="17">
        <v>0.226500763914876</v>
      </c>
      <c r="AR690" s="17">
        <v>0.293545910570572</v>
      </c>
      <c r="AS690" s="17"/>
      <c r="AT690" s="17">
        <v>0.243841607834827</v>
      </c>
      <c r="AU690" s="17">
        <v>0.29311527304811202</v>
      </c>
      <c r="AV690" s="17"/>
      <c r="AW690" s="17">
        <v>0.25780287315737899</v>
      </c>
      <c r="AX690" s="17">
        <v>0.185392483032644</v>
      </c>
      <c r="AY690" s="17">
        <v>0.45260203044903602</v>
      </c>
      <c r="AZ690" s="17">
        <v>0.214325422655123</v>
      </c>
      <c r="BA690" s="17">
        <v>0.21367411740619199</v>
      </c>
      <c r="BB690" s="17"/>
      <c r="BC690" s="17">
        <v>0.26589184631712098</v>
      </c>
      <c r="BD690" s="17"/>
      <c r="BE690" s="17">
        <v>0.210562048201582</v>
      </c>
      <c r="BF690" s="17">
        <v>0.568673738883546</v>
      </c>
      <c r="BG690" s="17">
        <v>0.28114152590943597</v>
      </c>
      <c r="BH690" s="17">
        <v>0.22927509699905199</v>
      </c>
      <c r="BI690" s="17"/>
      <c r="BJ690" s="17">
        <v>0.28189525809917498</v>
      </c>
      <c r="BK690" s="17"/>
      <c r="BL690" s="17">
        <v>0.27772115877009901</v>
      </c>
      <c r="BM690" s="17"/>
      <c r="BN690" s="17">
        <v>0.25023645944128498</v>
      </c>
      <c r="BO690" s="17"/>
      <c r="BP690" s="17">
        <v>0.28710251892739003</v>
      </c>
      <c r="BQ690" s="17">
        <v>0.259073797525191</v>
      </c>
    </row>
    <row r="691" spans="2:69" x14ac:dyDescent="0.35">
      <c r="B691" t="s">
        <v>237</v>
      </c>
      <c r="C691" s="17">
        <v>0.56837482981987097</v>
      </c>
      <c r="D691" s="17">
        <v>0.613215682208618</v>
      </c>
      <c r="E691" s="17">
        <v>0.52838836801825795</v>
      </c>
      <c r="F691" s="17"/>
      <c r="G691" s="17">
        <v>0.640317650889761</v>
      </c>
      <c r="H691" s="17">
        <v>0.55918136110542804</v>
      </c>
      <c r="I691" s="17">
        <v>0.599878475272971</v>
      </c>
      <c r="J691" s="17">
        <v>0.59010079869979903</v>
      </c>
      <c r="K691" s="17">
        <v>0.391242030714746</v>
      </c>
      <c r="L691" s="17"/>
      <c r="M691" s="17">
        <v>0.592217644090685</v>
      </c>
      <c r="N691" s="17">
        <v>0.65653650741334901</v>
      </c>
      <c r="O691" s="17">
        <v>0.47803017593824898</v>
      </c>
      <c r="P691" s="17">
        <v>0.46730241101453501</v>
      </c>
      <c r="Q691" s="17">
        <v>0.52505222850231303</v>
      </c>
      <c r="R691" s="17"/>
      <c r="S691" s="17">
        <v>0.62639694141074398</v>
      </c>
      <c r="T691" s="17">
        <v>0.59334609376796099</v>
      </c>
      <c r="U691" s="17">
        <v>0.45721791591518501</v>
      </c>
      <c r="V691" s="17">
        <v>0.56810291287169501</v>
      </c>
      <c r="W691" s="17"/>
      <c r="X691" s="17">
        <v>0.57620332861496504</v>
      </c>
      <c r="Y691" s="17">
        <v>0.66348294199552704</v>
      </c>
      <c r="Z691" s="17">
        <v>0.409005181764513</v>
      </c>
      <c r="AA691" s="17"/>
      <c r="AB691" s="17">
        <v>0.61993199545961197</v>
      </c>
      <c r="AC691" s="17">
        <v>0.47004716480602099</v>
      </c>
      <c r="AD691" s="17"/>
      <c r="AE691" s="17">
        <v>0.61352391190217404</v>
      </c>
      <c r="AF691" s="17">
        <v>0.55705402505099999</v>
      </c>
      <c r="AG691" s="17"/>
      <c r="AH691" s="17">
        <v>0.59056741612341801</v>
      </c>
      <c r="AI691" s="17">
        <v>0.57888962652393405</v>
      </c>
      <c r="AJ691" s="17"/>
      <c r="AK691" s="17">
        <v>0.48200359450375502</v>
      </c>
      <c r="AL691" s="17">
        <v>0.53351535775328496</v>
      </c>
      <c r="AM691" s="17">
        <v>0.55964524115117098</v>
      </c>
      <c r="AN691" s="17">
        <v>0.64057231649005397</v>
      </c>
      <c r="AO691" s="17">
        <v>0.67948389147086596</v>
      </c>
      <c r="AP691" s="17"/>
      <c r="AQ691" s="17">
        <v>0.64812689598552498</v>
      </c>
      <c r="AR691" s="17">
        <v>0.546833874535956</v>
      </c>
      <c r="AS691" s="17"/>
      <c r="AT691" s="17">
        <v>0.61084453632869096</v>
      </c>
      <c r="AU691" s="17">
        <v>0.55089234195526104</v>
      </c>
      <c r="AV691" s="17"/>
      <c r="AW691" s="17">
        <v>0.55641447265164401</v>
      </c>
      <c r="AX691" s="17">
        <v>0.68698588054321796</v>
      </c>
      <c r="AY691" s="17">
        <v>0.36422563979691203</v>
      </c>
      <c r="AZ691" s="17">
        <v>0.58954375158279804</v>
      </c>
      <c r="BA691" s="17">
        <v>0.66325244767862401</v>
      </c>
      <c r="BB691" s="17"/>
      <c r="BC691" s="17">
        <v>0.64114724624998198</v>
      </c>
      <c r="BD691" s="17"/>
      <c r="BE691" s="17">
        <v>0.65581609525211404</v>
      </c>
      <c r="BF691" s="17">
        <v>0.27187531279625698</v>
      </c>
      <c r="BG691" s="17">
        <v>0.55521821017067996</v>
      </c>
      <c r="BH691" s="17">
        <v>0.67223218556397502</v>
      </c>
      <c r="BI691" s="17"/>
      <c r="BJ691" s="17">
        <v>0.56524253346112896</v>
      </c>
      <c r="BK691" s="17"/>
      <c r="BL691" s="17">
        <v>0.564088819377081</v>
      </c>
      <c r="BM691" s="17"/>
      <c r="BN691" s="17">
        <v>0.58713095005197002</v>
      </c>
      <c r="BO691" s="17"/>
      <c r="BP691" s="17">
        <v>0.55948360557116095</v>
      </c>
      <c r="BQ691" s="17">
        <v>0.60990490015599397</v>
      </c>
    </row>
    <row r="692" spans="2:69" x14ac:dyDescent="0.35">
      <c r="B692" t="s">
        <v>141</v>
      </c>
      <c r="C692" s="17">
        <v>0.106738001251851</v>
      </c>
      <c r="D692" s="17">
        <v>4.9848520438351397E-2</v>
      </c>
      <c r="E692" s="17">
        <v>0.15589703209691</v>
      </c>
      <c r="F692" s="17"/>
      <c r="G692" s="17">
        <v>6.7166359562752298E-2</v>
      </c>
      <c r="H692" s="17">
        <v>0.13117686219571001</v>
      </c>
      <c r="I692" s="17">
        <v>0.12552031415515799</v>
      </c>
      <c r="J692" s="17">
        <v>0.16564803881995899</v>
      </c>
      <c r="K692" s="17">
        <v>5.7994247866309502E-2</v>
      </c>
      <c r="L692" s="17"/>
      <c r="M692" s="17">
        <v>4.6641460620685103E-2</v>
      </c>
      <c r="N692" s="17">
        <v>9.7684791262651505E-2</v>
      </c>
      <c r="O692" s="17">
        <v>9.2584094909221398E-2</v>
      </c>
      <c r="P692" s="17">
        <v>0.15257122521157601</v>
      </c>
      <c r="Q692" s="17">
        <v>0.14425733563748999</v>
      </c>
      <c r="R692" s="17"/>
      <c r="S692" s="17">
        <v>0.148246698874411</v>
      </c>
      <c r="T692" s="17">
        <v>0.13116266680007499</v>
      </c>
      <c r="U692" s="17">
        <v>7.3327472720907297E-2</v>
      </c>
      <c r="V692" s="17">
        <v>8.4567208781601594E-2</v>
      </c>
      <c r="W692" s="17"/>
      <c r="X692" s="17">
        <v>0.111563799829576</v>
      </c>
      <c r="Y692" s="17">
        <v>7.8076565762115399E-2</v>
      </c>
      <c r="Z692" s="17">
        <v>0.101921105638454</v>
      </c>
      <c r="AA692" s="17"/>
      <c r="AB692" s="17">
        <v>0.11195818737656101</v>
      </c>
      <c r="AC692" s="17">
        <v>9.6782281106817997E-2</v>
      </c>
      <c r="AD692" s="17"/>
      <c r="AE692" s="17">
        <v>1.58705751590489E-2</v>
      </c>
      <c r="AF692" s="17">
        <v>0.12831455810193099</v>
      </c>
      <c r="AG692" s="17"/>
      <c r="AH692" s="17">
        <v>0.108443843965476</v>
      </c>
      <c r="AI692" s="17">
        <v>0.152385190472139</v>
      </c>
      <c r="AJ692" s="17"/>
      <c r="AK692" s="17">
        <v>3.7391755254512403E-2</v>
      </c>
      <c r="AL692" s="17">
        <v>0.10555683729160099</v>
      </c>
      <c r="AM692" s="17">
        <v>0.13771280151965701</v>
      </c>
      <c r="AN692" s="17">
        <v>0.10473689608415999</v>
      </c>
      <c r="AO692" s="17">
        <v>8.6192597815801297E-2</v>
      </c>
      <c r="AP692" s="17"/>
      <c r="AQ692" s="17">
        <v>6.6509791959783196E-2</v>
      </c>
      <c r="AR692" s="17">
        <v>0.11760360134442401</v>
      </c>
      <c r="AS692" s="17"/>
      <c r="AT692" s="17">
        <v>8.4317604208035996E-2</v>
      </c>
      <c r="AU692" s="17">
        <v>0.11614508121304</v>
      </c>
      <c r="AV692" s="17"/>
      <c r="AW692" s="17">
        <v>0.14267746995154901</v>
      </c>
      <c r="AX692" s="17">
        <v>9.9940225656249604E-2</v>
      </c>
      <c r="AY692" s="17">
        <v>8.3476296530438698E-2</v>
      </c>
      <c r="AZ692" s="17">
        <v>0.15501955818701901</v>
      </c>
      <c r="BA692" s="17">
        <v>0.103604699081101</v>
      </c>
      <c r="BB692" s="17"/>
      <c r="BC692" s="17">
        <v>6.1818452520899E-2</v>
      </c>
      <c r="BD692" s="17"/>
      <c r="BE692" s="17">
        <v>0.10236442198850999</v>
      </c>
      <c r="BF692" s="17">
        <v>2.7951414609631801E-2</v>
      </c>
      <c r="BG692" s="17">
        <v>0.126653958537745</v>
      </c>
      <c r="BH692" s="17">
        <v>6.9880112502298697E-2</v>
      </c>
      <c r="BI692" s="17"/>
      <c r="BJ692" s="17">
        <v>0.115197632340312</v>
      </c>
      <c r="BK692" s="17"/>
      <c r="BL692" s="17">
        <v>0.113897383011052</v>
      </c>
      <c r="BM692" s="17"/>
      <c r="BN692" s="17">
        <v>8.7967238535560502E-2</v>
      </c>
      <c r="BO692" s="17"/>
      <c r="BP692" s="17">
        <v>0.114384300647372</v>
      </c>
      <c r="BQ692" s="17">
        <v>6.8087256720482395E-2</v>
      </c>
    </row>
    <row r="693" spans="2:69" x14ac:dyDescent="0.35"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</row>
    <row r="694" spans="2:69" x14ac:dyDescent="0.35">
      <c r="B694" s="6" t="s">
        <v>242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</row>
    <row r="695" spans="2:69" x14ac:dyDescent="0.35">
      <c r="B695" s="24" t="s">
        <v>143</v>
      </c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</row>
    <row r="696" spans="2:69" x14ac:dyDescent="0.35">
      <c r="B696" t="s">
        <v>235</v>
      </c>
      <c r="C696" s="17">
        <v>0.13973851025136599</v>
      </c>
      <c r="D696" s="17">
        <v>0.19132597151028799</v>
      </c>
      <c r="E696" s="17">
        <v>9.6004265723242097E-2</v>
      </c>
      <c r="F696" s="17"/>
      <c r="G696" s="17">
        <v>0.15478185093548399</v>
      </c>
      <c r="H696" s="17">
        <v>0.15454135765405</v>
      </c>
      <c r="I696" s="17">
        <v>0.13183125365451301</v>
      </c>
      <c r="J696" s="17">
        <v>9.9643364555606295E-2</v>
      </c>
      <c r="K696" s="17">
        <v>0.13568573048030999</v>
      </c>
      <c r="L696" s="17"/>
      <c r="M696" s="17">
        <v>0.213855841341275</v>
      </c>
      <c r="N696" s="17">
        <v>0.11218758623014501</v>
      </c>
      <c r="O696" s="17">
        <v>0.17945288618588601</v>
      </c>
      <c r="P696" s="17">
        <v>6.8264291397837198E-2</v>
      </c>
      <c r="Q696" s="17">
        <v>0.17994572555404201</v>
      </c>
      <c r="R696" s="17"/>
      <c r="S696" s="17">
        <v>0.16329675385392001</v>
      </c>
      <c r="T696" s="17">
        <v>0.145530810793286</v>
      </c>
      <c r="U696" s="17">
        <v>0.15293292881388301</v>
      </c>
      <c r="V696" s="17">
        <v>9.7763155641793803E-2</v>
      </c>
      <c r="W696" s="17"/>
      <c r="X696" s="17">
        <v>0.14952312308510801</v>
      </c>
      <c r="Y696" s="17">
        <v>5.8747084531913303E-2</v>
      </c>
      <c r="Z696" s="17">
        <v>0.15445848038242599</v>
      </c>
      <c r="AA696" s="17"/>
      <c r="AB696" s="17">
        <v>0.17049975182532201</v>
      </c>
      <c r="AC696" s="17">
        <v>8.1071959843431504E-2</v>
      </c>
      <c r="AD696" s="17"/>
      <c r="AE696" s="17">
        <v>0.13996270190982599</v>
      </c>
      <c r="AF696" s="17">
        <v>0.13832207355920501</v>
      </c>
      <c r="AG696" s="17"/>
      <c r="AH696" s="17">
        <v>0.129858948103861</v>
      </c>
      <c r="AI696" s="17">
        <v>0.187320145203517</v>
      </c>
      <c r="AJ696" s="17"/>
      <c r="AK696" s="17">
        <v>9.4794559507324294E-2</v>
      </c>
      <c r="AL696" s="17">
        <v>0.162597688668039</v>
      </c>
      <c r="AM696" s="17">
        <v>0.12919527294414801</v>
      </c>
      <c r="AN696" s="17">
        <v>0.14879212255316901</v>
      </c>
      <c r="AO696" s="17">
        <v>0.143587967258102</v>
      </c>
      <c r="AP696" s="17"/>
      <c r="AQ696" s="17">
        <v>0.19205926953649699</v>
      </c>
      <c r="AR696" s="17">
        <v>0.12560672420032401</v>
      </c>
      <c r="AS696" s="17"/>
      <c r="AT696" s="17">
        <v>0.162876696411207</v>
      </c>
      <c r="AU696" s="17">
        <v>0.124844738326155</v>
      </c>
      <c r="AV696" s="17"/>
      <c r="AW696" s="17">
        <v>0.179800980060939</v>
      </c>
      <c r="AX696" s="17">
        <v>0.13405644474258499</v>
      </c>
      <c r="AY696" s="17">
        <v>0.14868939733874201</v>
      </c>
      <c r="AZ696" s="17">
        <v>5.2350094554186703E-2</v>
      </c>
      <c r="BA696" s="17">
        <v>0.21880547179527199</v>
      </c>
      <c r="BB696" s="17"/>
      <c r="BC696" s="17">
        <v>0.167294275936647</v>
      </c>
      <c r="BD696" s="17"/>
      <c r="BE696" s="17">
        <v>0.12165854767343701</v>
      </c>
      <c r="BF696" s="17">
        <v>0.103124553797631</v>
      </c>
      <c r="BG696" s="17">
        <v>0.103724548632137</v>
      </c>
      <c r="BH696" s="17">
        <v>0.21486962493553</v>
      </c>
      <c r="BI696" s="17"/>
      <c r="BJ696" s="17">
        <v>0.145157735900552</v>
      </c>
      <c r="BK696" s="17"/>
      <c r="BL696" s="17">
        <v>0.130838049612853</v>
      </c>
      <c r="BM696" s="17"/>
      <c r="BN696" s="17">
        <v>9.6042683596368195E-2</v>
      </c>
      <c r="BO696" s="17"/>
      <c r="BP696" s="17">
        <v>0.15663831275522699</v>
      </c>
      <c r="BQ696" s="17">
        <v>6.7116329337361696E-2</v>
      </c>
    </row>
    <row r="697" spans="2:69" x14ac:dyDescent="0.35">
      <c r="B697" t="s">
        <v>236</v>
      </c>
      <c r="C697" s="17">
        <v>0.43574319222735403</v>
      </c>
      <c r="D697" s="17">
        <v>0.43590803716494397</v>
      </c>
      <c r="E697" s="17">
        <v>0.43715529113469498</v>
      </c>
      <c r="F697" s="17"/>
      <c r="G697" s="17">
        <v>0.404294747865732</v>
      </c>
      <c r="H697" s="17">
        <v>0.40197560151051498</v>
      </c>
      <c r="I697" s="17">
        <v>0.43128082770828002</v>
      </c>
      <c r="J697" s="17">
        <v>0.42012754038893801</v>
      </c>
      <c r="K697" s="17">
        <v>0.56644707972908404</v>
      </c>
      <c r="L697" s="17"/>
      <c r="M697" s="17">
        <v>0.318099714345494</v>
      </c>
      <c r="N697" s="17">
        <v>0.39722183561848501</v>
      </c>
      <c r="O697" s="17">
        <v>0.45744704119651802</v>
      </c>
      <c r="P697" s="17">
        <v>0.511427857935152</v>
      </c>
      <c r="Q697" s="17">
        <v>0.51271258955723198</v>
      </c>
      <c r="R697" s="17"/>
      <c r="S697" s="17">
        <v>0.43387975055241501</v>
      </c>
      <c r="T697" s="17">
        <v>0.44462697545743202</v>
      </c>
      <c r="U697" s="17">
        <v>0.48850838340477898</v>
      </c>
      <c r="V697" s="17">
        <v>0.44530228731761401</v>
      </c>
      <c r="W697" s="17"/>
      <c r="X697" s="17">
        <v>0.41153895328511497</v>
      </c>
      <c r="Y697" s="17">
        <v>0.52646037461199402</v>
      </c>
      <c r="Z697" s="17">
        <v>0.5166672952511</v>
      </c>
      <c r="AA697" s="17"/>
      <c r="AB697" s="17">
        <v>0.39605811872034302</v>
      </c>
      <c r="AC697" s="17">
        <v>0.51142890080788195</v>
      </c>
      <c r="AD697" s="17"/>
      <c r="AE697" s="17">
        <v>0.48835450523981699</v>
      </c>
      <c r="AF697" s="17">
        <v>0.42403925296820499</v>
      </c>
      <c r="AG697" s="17"/>
      <c r="AH697" s="17">
        <v>0.44125234359961302</v>
      </c>
      <c r="AI697" s="17">
        <v>0.34021659511886099</v>
      </c>
      <c r="AJ697" s="17"/>
      <c r="AK697" s="17">
        <v>0.53086928262090705</v>
      </c>
      <c r="AL697" s="17">
        <v>0.48066397742149303</v>
      </c>
      <c r="AM697" s="17">
        <v>0.37240877343872197</v>
      </c>
      <c r="AN697" s="17">
        <v>0.45084798657744002</v>
      </c>
      <c r="AO697" s="17">
        <v>0.35806312791329697</v>
      </c>
      <c r="AP697" s="17"/>
      <c r="AQ697" s="17">
        <v>0.34131824056965099</v>
      </c>
      <c r="AR697" s="17">
        <v>0.46124727957124401</v>
      </c>
      <c r="AS697" s="17"/>
      <c r="AT697" s="17">
        <v>0.42446430877827301</v>
      </c>
      <c r="AU697" s="17">
        <v>0.44631798354327101</v>
      </c>
      <c r="AV697" s="17"/>
      <c r="AW697" s="17">
        <v>0.32913672401574601</v>
      </c>
      <c r="AX697" s="17">
        <v>0.44765546313763099</v>
      </c>
      <c r="AY697" s="17">
        <v>0.45159068166037097</v>
      </c>
      <c r="AZ697" s="17">
        <v>0.48794898088580302</v>
      </c>
      <c r="BA697" s="17">
        <v>0.243335609083666</v>
      </c>
      <c r="BB697" s="17"/>
      <c r="BC697" s="17">
        <v>0.43234940240504599</v>
      </c>
      <c r="BD697" s="17"/>
      <c r="BE697" s="17">
        <v>0.44582038606200902</v>
      </c>
      <c r="BF697" s="17">
        <v>0.50141939327828999</v>
      </c>
      <c r="BG697" s="17">
        <v>0.58012639560622603</v>
      </c>
      <c r="BH697" s="17">
        <v>0.33834983869908097</v>
      </c>
      <c r="BI697" s="17"/>
      <c r="BJ697" s="17">
        <v>0.430542331543457</v>
      </c>
      <c r="BK697" s="17"/>
      <c r="BL697" s="17">
        <v>0.43364896258783397</v>
      </c>
      <c r="BM697" s="17"/>
      <c r="BN697" s="17">
        <v>0.470098936073641</v>
      </c>
      <c r="BO697" s="17"/>
      <c r="BP697" s="17">
        <v>0.44090623952268299</v>
      </c>
      <c r="BQ697" s="17">
        <v>0.39213623213992399</v>
      </c>
    </row>
    <row r="698" spans="2:69" x14ac:dyDescent="0.35">
      <c r="B698" t="s">
        <v>237</v>
      </c>
      <c r="C698" s="17">
        <v>0.33825675293372498</v>
      </c>
      <c r="D698" s="17">
        <v>0.32642760521953401</v>
      </c>
      <c r="E698" s="17">
        <v>0.346040228719034</v>
      </c>
      <c r="F698" s="17"/>
      <c r="G698" s="17">
        <v>0.38217751147540702</v>
      </c>
      <c r="H698" s="17">
        <v>0.31652300700252001</v>
      </c>
      <c r="I698" s="17">
        <v>0.34735876024264101</v>
      </c>
      <c r="J698" s="17">
        <v>0.35406972484277799</v>
      </c>
      <c r="K698" s="17">
        <v>0.26887006585745099</v>
      </c>
      <c r="L698" s="17"/>
      <c r="M698" s="17">
        <v>0.38101241249496798</v>
      </c>
      <c r="N698" s="17">
        <v>0.39382028332330798</v>
      </c>
      <c r="O698" s="17">
        <v>0.31191163653745102</v>
      </c>
      <c r="P698" s="17">
        <v>0.30689315802237199</v>
      </c>
      <c r="Q698" s="17">
        <v>0.227623892630966</v>
      </c>
      <c r="R698" s="17"/>
      <c r="S698" s="17">
        <v>0.29704979824836703</v>
      </c>
      <c r="T698" s="17">
        <v>0.279032375415948</v>
      </c>
      <c r="U698" s="17">
        <v>0.32023462580953399</v>
      </c>
      <c r="V698" s="17">
        <v>0.38466439152731602</v>
      </c>
      <c r="W698" s="17"/>
      <c r="X698" s="17">
        <v>0.34417851945278</v>
      </c>
      <c r="Y698" s="17">
        <v>0.37726192173930301</v>
      </c>
      <c r="Z698" s="17">
        <v>0.25295678580394099</v>
      </c>
      <c r="AA698" s="17"/>
      <c r="AB698" s="17">
        <v>0.33655927478694098</v>
      </c>
      <c r="AC698" s="17">
        <v>0.34149411209639902</v>
      </c>
      <c r="AD698" s="17"/>
      <c r="AE698" s="17">
        <v>0.331928360849363</v>
      </c>
      <c r="AF698" s="17">
        <v>0.34028383065651202</v>
      </c>
      <c r="AG698" s="17"/>
      <c r="AH698" s="17">
        <v>0.35194998957554602</v>
      </c>
      <c r="AI698" s="17">
        <v>0.30123209853458699</v>
      </c>
      <c r="AJ698" s="17"/>
      <c r="AK698" s="17">
        <v>0.29047784717729103</v>
      </c>
      <c r="AL698" s="17">
        <v>0.27767090763560698</v>
      </c>
      <c r="AM698" s="17">
        <v>0.395757745167438</v>
      </c>
      <c r="AN698" s="17">
        <v>0.32949977591639401</v>
      </c>
      <c r="AO698" s="17">
        <v>0.41215630701279998</v>
      </c>
      <c r="AP698" s="17"/>
      <c r="AQ698" s="17">
        <v>0.39722884267043601</v>
      </c>
      <c r="AR698" s="17">
        <v>0.32232844901519098</v>
      </c>
      <c r="AS698" s="17"/>
      <c r="AT698" s="17">
        <v>0.33930663050376603</v>
      </c>
      <c r="AU698" s="17">
        <v>0.33423686664285601</v>
      </c>
      <c r="AV698" s="17"/>
      <c r="AW698" s="17">
        <v>0.41160939342841901</v>
      </c>
      <c r="AX698" s="17">
        <v>0.34017499391119399</v>
      </c>
      <c r="AY698" s="17">
        <v>0.31905356850803601</v>
      </c>
      <c r="AZ698" s="17">
        <v>0.31508477054179801</v>
      </c>
      <c r="BA698" s="17">
        <v>0.42441273777287902</v>
      </c>
      <c r="BB698" s="17"/>
      <c r="BC698" s="17">
        <v>0.34647527011190499</v>
      </c>
      <c r="BD698" s="17"/>
      <c r="BE698" s="17">
        <v>0.35046375402708102</v>
      </c>
      <c r="BF698" s="17">
        <v>0.35690704890387198</v>
      </c>
      <c r="BG698" s="17">
        <v>0.19885465985228201</v>
      </c>
      <c r="BH698" s="17">
        <v>0.38258682288429802</v>
      </c>
      <c r="BI698" s="17"/>
      <c r="BJ698" s="17">
        <v>0.332886353518832</v>
      </c>
      <c r="BK698" s="17"/>
      <c r="BL698" s="17">
        <v>0.34043251508004402</v>
      </c>
      <c r="BM698" s="17"/>
      <c r="BN698" s="17">
        <v>0.36731164363119101</v>
      </c>
      <c r="BO698" s="17"/>
      <c r="BP698" s="17">
        <v>0.31275954945544798</v>
      </c>
      <c r="BQ698" s="17">
        <v>0.45934236665059502</v>
      </c>
    </row>
    <row r="699" spans="2:69" x14ac:dyDescent="0.35">
      <c r="B699" t="s">
        <v>141</v>
      </c>
      <c r="C699" s="17">
        <v>8.6261544587554695E-2</v>
      </c>
      <c r="D699" s="17">
        <v>4.6338386105233297E-2</v>
      </c>
      <c r="E699" s="17">
        <v>0.120800214423029</v>
      </c>
      <c r="F699" s="17"/>
      <c r="G699" s="17">
        <v>5.8745889723377E-2</v>
      </c>
      <c r="H699" s="17">
        <v>0.12696003383291499</v>
      </c>
      <c r="I699" s="17">
        <v>8.9529158394566002E-2</v>
      </c>
      <c r="J699" s="17">
        <v>0.12615937021267801</v>
      </c>
      <c r="K699" s="17">
        <v>2.8997123933154699E-2</v>
      </c>
      <c r="L699" s="17"/>
      <c r="M699" s="17">
        <v>8.70320318182633E-2</v>
      </c>
      <c r="N699" s="17">
        <v>9.6770294828061904E-2</v>
      </c>
      <c r="O699" s="17">
        <v>5.1188436080145103E-2</v>
      </c>
      <c r="P699" s="17">
        <v>0.11341469264463901</v>
      </c>
      <c r="Q699" s="17">
        <v>7.9717792257760003E-2</v>
      </c>
      <c r="R699" s="17"/>
      <c r="S699" s="17">
        <v>0.105773697345298</v>
      </c>
      <c r="T699" s="17">
        <v>0.13080983833333401</v>
      </c>
      <c r="U699" s="17">
        <v>3.8324061971803498E-2</v>
      </c>
      <c r="V699" s="17">
        <v>7.2270165513276197E-2</v>
      </c>
      <c r="W699" s="17"/>
      <c r="X699" s="17">
        <v>9.4759404176996395E-2</v>
      </c>
      <c r="Y699" s="17">
        <v>3.7530619116790002E-2</v>
      </c>
      <c r="Z699" s="17">
        <v>7.5917438562532094E-2</v>
      </c>
      <c r="AA699" s="17"/>
      <c r="AB699" s="17">
        <v>9.6882854667394103E-2</v>
      </c>
      <c r="AC699" s="17">
        <v>6.6005027252287199E-2</v>
      </c>
      <c r="AD699" s="17"/>
      <c r="AE699" s="17">
        <v>3.9754432000993101E-2</v>
      </c>
      <c r="AF699" s="17">
        <v>9.7354842816079007E-2</v>
      </c>
      <c r="AG699" s="17"/>
      <c r="AH699" s="17">
        <v>7.6938718720979002E-2</v>
      </c>
      <c r="AI699" s="17">
        <v>0.17123116114303499</v>
      </c>
      <c r="AJ699" s="17"/>
      <c r="AK699" s="17">
        <v>8.3858310694477495E-2</v>
      </c>
      <c r="AL699" s="17">
        <v>7.9067426274861297E-2</v>
      </c>
      <c r="AM699" s="17">
        <v>0.102638208449692</v>
      </c>
      <c r="AN699" s="17">
        <v>7.08601149529966E-2</v>
      </c>
      <c r="AO699" s="17">
        <v>8.6192597815801297E-2</v>
      </c>
      <c r="AP699" s="17"/>
      <c r="AQ699" s="17">
        <v>6.93936472234154E-2</v>
      </c>
      <c r="AR699" s="17">
        <v>9.0817547213240701E-2</v>
      </c>
      <c r="AS699" s="17"/>
      <c r="AT699" s="17">
        <v>7.3352364306755E-2</v>
      </c>
      <c r="AU699" s="17">
        <v>9.4600411487717903E-2</v>
      </c>
      <c r="AV699" s="17"/>
      <c r="AW699" s="17">
        <v>7.9452902494896199E-2</v>
      </c>
      <c r="AX699" s="17">
        <v>7.8113098208590706E-2</v>
      </c>
      <c r="AY699" s="17">
        <v>8.0666352492850896E-2</v>
      </c>
      <c r="AZ699" s="17">
        <v>0.14461615401821201</v>
      </c>
      <c r="BA699" s="17">
        <v>0.113446181348183</v>
      </c>
      <c r="BB699" s="17"/>
      <c r="BC699" s="17">
        <v>5.3881051546402402E-2</v>
      </c>
      <c r="BD699" s="17"/>
      <c r="BE699" s="17">
        <v>8.2057312237471799E-2</v>
      </c>
      <c r="BF699" s="17">
        <v>3.8549004020207903E-2</v>
      </c>
      <c r="BG699" s="17">
        <v>0.117294395909355</v>
      </c>
      <c r="BH699" s="17">
        <v>6.4193713481090903E-2</v>
      </c>
      <c r="BI699" s="17"/>
      <c r="BJ699" s="17">
        <v>9.1413579037159201E-2</v>
      </c>
      <c r="BK699" s="17"/>
      <c r="BL699" s="17">
        <v>9.5080472719268505E-2</v>
      </c>
      <c r="BM699" s="17"/>
      <c r="BN699" s="17">
        <v>6.6546736698799805E-2</v>
      </c>
      <c r="BO699" s="17"/>
      <c r="BP699" s="17">
        <v>8.9695898266641996E-2</v>
      </c>
      <c r="BQ699" s="17">
        <v>8.1405071872119095E-2</v>
      </c>
    </row>
    <row r="700" spans="2:69" x14ac:dyDescent="0.35"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</row>
    <row r="701" spans="2:69" x14ac:dyDescent="0.35">
      <c r="B701" s="6" t="s">
        <v>243</v>
      </c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</row>
    <row r="702" spans="2:69" x14ac:dyDescent="0.35">
      <c r="B702" s="24" t="s">
        <v>143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</row>
    <row r="703" spans="2:69" x14ac:dyDescent="0.35">
      <c r="B703" t="s">
        <v>235</v>
      </c>
      <c r="C703" s="17">
        <v>5.4986587890955001E-2</v>
      </c>
      <c r="D703" s="17">
        <v>6.1501674970421E-2</v>
      </c>
      <c r="E703" s="17">
        <v>4.9596413759032398E-2</v>
      </c>
      <c r="F703" s="17"/>
      <c r="G703" s="17">
        <v>4.34383154838048E-2</v>
      </c>
      <c r="H703" s="17">
        <v>5.5302112050361299E-2</v>
      </c>
      <c r="I703" s="17">
        <v>2.8937258938190401E-2</v>
      </c>
      <c r="J703" s="17">
        <v>2.6365325066682401E-2</v>
      </c>
      <c r="K703" s="17">
        <v>0.13789101212483401</v>
      </c>
      <c r="L703" s="17"/>
      <c r="M703" s="17">
        <v>0.105422348796713</v>
      </c>
      <c r="N703" s="17">
        <v>4.9480486654808198E-2</v>
      </c>
      <c r="O703" s="17">
        <v>6.9759558117643297E-2</v>
      </c>
      <c r="P703" s="17">
        <v>0</v>
      </c>
      <c r="Q703" s="17">
        <v>6.8614148967748798E-2</v>
      </c>
      <c r="R703" s="17"/>
      <c r="S703" s="17">
        <v>4.9203711800441502E-2</v>
      </c>
      <c r="T703" s="17">
        <v>2.8263226966532402E-2</v>
      </c>
      <c r="U703" s="17">
        <v>7.1712313090518204E-2</v>
      </c>
      <c r="V703" s="17">
        <v>5.9154326283304498E-2</v>
      </c>
      <c r="W703" s="17"/>
      <c r="X703" s="17">
        <v>4.0232099654730097E-2</v>
      </c>
      <c r="Y703" s="17">
        <v>1.1140190267754301E-2</v>
      </c>
      <c r="Z703" s="17">
        <v>0.210430897784391</v>
      </c>
      <c r="AA703" s="17"/>
      <c r="AB703" s="17">
        <v>2.8368879674339799E-2</v>
      </c>
      <c r="AC703" s="17">
        <v>0.105750765178124</v>
      </c>
      <c r="AD703" s="17"/>
      <c r="AE703" s="17">
        <v>3.2605468791709703E-2</v>
      </c>
      <c r="AF703" s="17">
        <v>6.0346493334885697E-2</v>
      </c>
      <c r="AG703" s="17"/>
      <c r="AH703" s="17">
        <v>3.3536485249062997E-2</v>
      </c>
      <c r="AI703" s="17">
        <v>4.9849168861259299E-2</v>
      </c>
      <c r="AJ703" s="17"/>
      <c r="AK703" s="17">
        <v>0.117996671388851</v>
      </c>
      <c r="AL703" s="17">
        <v>5.5253345339613402E-2</v>
      </c>
      <c r="AM703" s="17">
        <v>5.13559182741746E-2</v>
      </c>
      <c r="AN703" s="17">
        <v>2.9687894120300099E-2</v>
      </c>
      <c r="AO703" s="17">
        <v>4.0963609285630802E-2</v>
      </c>
      <c r="AP703" s="17"/>
      <c r="AQ703" s="17">
        <v>2.26668749221366E-2</v>
      </c>
      <c r="AR703" s="17">
        <v>6.3716110840294299E-2</v>
      </c>
      <c r="AS703" s="17"/>
      <c r="AT703" s="17">
        <v>3.6273277027086603E-2</v>
      </c>
      <c r="AU703" s="17">
        <v>6.5095759220830995E-2</v>
      </c>
      <c r="AV703" s="17"/>
      <c r="AW703" s="17">
        <v>2.2984610098677201E-2</v>
      </c>
      <c r="AX703" s="17">
        <v>1.45153814068152E-2</v>
      </c>
      <c r="AY703" s="17">
        <v>0.141458226072145</v>
      </c>
      <c r="AZ703" s="17">
        <v>4.1439490126713698E-2</v>
      </c>
      <c r="BA703" s="17">
        <v>0</v>
      </c>
      <c r="BB703" s="17"/>
      <c r="BC703" s="17">
        <v>5.1098313412654098E-2</v>
      </c>
      <c r="BD703" s="17"/>
      <c r="BE703" s="17">
        <v>1.02437226908513E-2</v>
      </c>
      <c r="BF703" s="17">
        <v>0.175419467190393</v>
      </c>
      <c r="BG703" s="17">
        <v>3.07389979305044E-2</v>
      </c>
      <c r="BH703" s="17">
        <v>3.0119048598102601E-2</v>
      </c>
      <c r="BI703" s="17"/>
      <c r="BJ703" s="17">
        <v>4.3618828126184901E-2</v>
      </c>
      <c r="BK703" s="17"/>
      <c r="BL703" s="17">
        <v>4.5884901039503899E-2</v>
      </c>
      <c r="BM703" s="17"/>
      <c r="BN703" s="17">
        <v>8.7205353438967695E-2</v>
      </c>
      <c r="BO703" s="17"/>
      <c r="BP703" s="17">
        <v>5.9461010405319599E-2</v>
      </c>
      <c r="BQ703" s="17">
        <v>2.8353690879969098E-2</v>
      </c>
    </row>
    <row r="704" spans="2:69" x14ac:dyDescent="0.35">
      <c r="B704" t="s">
        <v>236</v>
      </c>
      <c r="C704" s="17">
        <v>0.24886584215441099</v>
      </c>
      <c r="D704" s="17">
        <v>0.24941069521560799</v>
      </c>
      <c r="E704" s="17">
        <v>0.24928588738691701</v>
      </c>
      <c r="F704" s="17"/>
      <c r="G704" s="17">
        <v>0.29621015915279902</v>
      </c>
      <c r="H704" s="17">
        <v>0.17601932579083099</v>
      </c>
      <c r="I704" s="17">
        <v>0.27683212830563902</v>
      </c>
      <c r="J704" s="17">
        <v>0.17566746668120101</v>
      </c>
      <c r="K704" s="17">
        <v>0.30704222993742503</v>
      </c>
      <c r="L704" s="17"/>
      <c r="M704" s="17">
        <v>0.27330342782426897</v>
      </c>
      <c r="N704" s="17">
        <v>0.25011594745754701</v>
      </c>
      <c r="O704" s="17">
        <v>0.24771206604469301</v>
      </c>
      <c r="P704" s="17">
        <v>0.17266361668744801</v>
      </c>
      <c r="Q704" s="17">
        <v>0.298548894346437</v>
      </c>
      <c r="R704" s="17"/>
      <c r="S704" s="17">
        <v>0.20241592358194799</v>
      </c>
      <c r="T704" s="17">
        <v>0.25400554876102999</v>
      </c>
      <c r="U704" s="17">
        <v>0.21086931494849401</v>
      </c>
      <c r="V704" s="17">
        <v>0.288343090008919</v>
      </c>
      <c r="W704" s="17"/>
      <c r="X704" s="17">
        <v>0.25689929371951598</v>
      </c>
      <c r="Y704" s="17">
        <v>0.23938353742795199</v>
      </c>
      <c r="Z704" s="17">
        <v>0.199930209381875</v>
      </c>
      <c r="AA704" s="17"/>
      <c r="AB704" s="17">
        <v>0.22226037728369</v>
      </c>
      <c r="AC704" s="17">
        <v>0.29960666944553599</v>
      </c>
      <c r="AD704" s="17"/>
      <c r="AE704" s="17">
        <v>0.222867084074859</v>
      </c>
      <c r="AF704" s="17">
        <v>0.25380022355779802</v>
      </c>
      <c r="AG704" s="17"/>
      <c r="AH704" s="17">
        <v>0.25678772597733102</v>
      </c>
      <c r="AI704" s="17">
        <v>0.25001015509790497</v>
      </c>
      <c r="AJ704" s="17"/>
      <c r="AK704" s="17">
        <v>0.26344154118198398</v>
      </c>
      <c r="AL704" s="17">
        <v>0.27143515503314503</v>
      </c>
      <c r="AM704" s="17">
        <v>0.20358741297892599</v>
      </c>
      <c r="AN704" s="17">
        <v>0.26638128562897401</v>
      </c>
      <c r="AO704" s="17">
        <v>0.29320944146670302</v>
      </c>
      <c r="AP704" s="17"/>
      <c r="AQ704" s="17">
        <v>0.26483059539252402</v>
      </c>
      <c r="AR704" s="17">
        <v>0.244553777876269</v>
      </c>
      <c r="AS704" s="17"/>
      <c r="AT704" s="17">
        <v>0.27300031531567998</v>
      </c>
      <c r="AU704" s="17">
        <v>0.23436537563124801</v>
      </c>
      <c r="AV704" s="17"/>
      <c r="AW704" s="17">
        <v>0.18131408227183499</v>
      </c>
      <c r="AX704" s="17">
        <v>0.17677267207813399</v>
      </c>
      <c r="AY704" s="17">
        <v>0.31301276847360598</v>
      </c>
      <c r="AZ704" s="17">
        <v>0.36041365043049001</v>
      </c>
      <c r="BA704" s="17">
        <v>0.21576337600189199</v>
      </c>
      <c r="BB704" s="17"/>
      <c r="BC704" s="17">
        <v>0.181626910570059</v>
      </c>
      <c r="BD704" s="17"/>
      <c r="BE704" s="17">
        <v>0.20185188295862599</v>
      </c>
      <c r="BF704" s="17">
        <v>0.340111527385692</v>
      </c>
      <c r="BG704" s="17">
        <v>0.39847750432609202</v>
      </c>
      <c r="BH704" s="17">
        <v>0.168316206851156</v>
      </c>
      <c r="BI704" s="17"/>
      <c r="BJ704" s="17">
        <v>0.23237277231430101</v>
      </c>
      <c r="BK704" s="17"/>
      <c r="BL704" s="17">
        <v>0.26626603723183501</v>
      </c>
      <c r="BM704" s="17"/>
      <c r="BN704" s="17">
        <v>0.28798599194956398</v>
      </c>
      <c r="BO704" s="17"/>
      <c r="BP704" s="17">
        <v>0.25324845000739299</v>
      </c>
      <c r="BQ704" s="17">
        <v>0.215207311546672</v>
      </c>
    </row>
    <row r="705" spans="2:69" x14ac:dyDescent="0.35">
      <c r="B705" t="s">
        <v>237</v>
      </c>
      <c r="C705" s="17">
        <v>0.57484367864700503</v>
      </c>
      <c r="D705" s="17">
        <v>0.63355292239611405</v>
      </c>
      <c r="E705" s="17">
        <v>0.52298916267113604</v>
      </c>
      <c r="F705" s="17"/>
      <c r="G705" s="17">
        <v>0.60762184651139295</v>
      </c>
      <c r="H705" s="17">
        <v>0.61264743681203804</v>
      </c>
      <c r="I705" s="17">
        <v>0.58151691735241595</v>
      </c>
      <c r="J705" s="17">
        <v>0.59439528205483705</v>
      </c>
      <c r="K705" s="17">
        <v>0.42855606760425002</v>
      </c>
      <c r="L705" s="17"/>
      <c r="M705" s="17">
        <v>0.55912911139589405</v>
      </c>
      <c r="N705" s="17">
        <v>0.57467431347810605</v>
      </c>
      <c r="O705" s="17">
        <v>0.58350529831713605</v>
      </c>
      <c r="P705" s="17">
        <v>0.67682856428411398</v>
      </c>
      <c r="Q705" s="17">
        <v>0.48535066771128099</v>
      </c>
      <c r="R705" s="17"/>
      <c r="S705" s="17">
        <v>0.55217708857435099</v>
      </c>
      <c r="T705" s="17">
        <v>0.587813082141732</v>
      </c>
      <c r="U705" s="17">
        <v>0.646826407038675</v>
      </c>
      <c r="V705" s="17">
        <v>0.557595281422408</v>
      </c>
      <c r="W705" s="17"/>
      <c r="X705" s="17">
        <v>0.58623106928197699</v>
      </c>
      <c r="Y705" s="17">
        <v>0.63889894170005801</v>
      </c>
      <c r="Z705" s="17">
        <v>0.42253446462830901</v>
      </c>
      <c r="AA705" s="17"/>
      <c r="AB705" s="17">
        <v>0.61438294329265397</v>
      </c>
      <c r="AC705" s="17">
        <v>0.49943605061451102</v>
      </c>
      <c r="AD705" s="17"/>
      <c r="AE705" s="17">
        <v>0.71924733707145405</v>
      </c>
      <c r="AF705" s="17">
        <v>0.54173496579143299</v>
      </c>
      <c r="AG705" s="17"/>
      <c r="AH705" s="17">
        <v>0.60105559331053704</v>
      </c>
      <c r="AI705" s="17">
        <v>0.46600513157962198</v>
      </c>
      <c r="AJ705" s="17"/>
      <c r="AK705" s="17">
        <v>0.52966357875752601</v>
      </c>
      <c r="AL705" s="17">
        <v>0.58416900663001403</v>
      </c>
      <c r="AM705" s="17">
        <v>0.60507482324297601</v>
      </c>
      <c r="AN705" s="17">
        <v>0.57879409893368405</v>
      </c>
      <c r="AO705" s="17">
        <v>0.46503980583268101</v>
      </c>
      <c r="AP705" s="17"/>
      <c r="AQ705" s="17">
        <v>0.66486976247624696</v>
      </c>
      <c r="AR705" s="17">
        <v>0.55052772121307902</v>
      </c>
      <c r="AS705" s="17"/>
      <c r="AT705" s="17">
        <v>0.62013288824332302</v>
      </c>
      <c r="AU705" s="17">
        <v>0.55262306883287404</v>
      </c>
      <c r="AV705" s="17"/>
      <c r="AW705" s="17">
        <v>0.65292485375838305</v>
      </c>
      <c r="AX705" s="17">
        <v>0.68915638594337503</v>
      </c>
      <c r="AY705" s="17">
        <v>0.45856240596935</v>
      </c>
      <c r="AZ705" s="17">
        <v>0.35802362908945501</v>
      </c>
      <c r="BA705" s="17">
        <v>0.67948838491542995</v>
      </c>
      <c r="BB705" s="17"/>
      <c r="BC705" s="17">
        <v>0.723741799867198</v>
      </c>
      <c r="BD705" s="17"/>
      <c r="BE705" s="17">
        <v>0.66679127299775898</v>
      </c>
      <c r="BF705" s="17">
        <v>0.420905052721321</v>
      </c>
      <c r="BG705" s="17">
        <v>0.37105165070782697</v>
      </c>
      <c r="BH705" s="17">
        <v>0.76502185341004902</v>
      </c>
      <c r="BI705" s="17"/>
      <c r="BJ705" s="17">
        <v>0.591892024334428</v>
      </c>
      <c r="BK705" s="17"/>
      <c r="BL705" s="17">
        <v>0.56175527237189404</v>
      </c>
      <c r="BM705" s="17"/>
      <c r="BN705" s="17">
        <v>0.54352721316222996</v>
      </c>
      <c r="BO705" s="17"/>
      <c r="BP705" s="17">
        <v>0.56130823169930399</v>
      </c>
      <c r="BQ705" s="17">
        <v>0.670022129061696</v>
      </c>
    </row>
    <row r="706" spans="2:69" x14ac:dyDescent="0.35">
      <c r="B706" t="s">
        <v>141</v>
      </c>
      <c r="C706" s="17">
        <v>0.121303891307629</v>
      </c>
      <c r="D706" s="17">
        <v>5.5534707417857897E-2</v>
      </c>
      <c r="E706" s="17">
        <v>0.17812853618291499</v>
      </c>
      <c r="F706" s="17"/>
      <c r="G706" s="17">
        <v>5.2729678852003199E-2</v>
      </c>
      <c r="H706" s="17">
        <v>0.15603112534676999</v>
      </c>
      <c r="I706" s="17">
        <v>0.112713695403755</v>
      </c>
      <c r="J706" s="17">
        <v>0.20357192619727901</v>
      </c>
      <c r="K706" s="17">
        <v>0.12651069033349199</v>
      </c>
      <c r="L706" s="17"/>
      <c r="M706" s="17">
        <v>6.2145111983123197E-2</v>
      </c>
      <c r="N706" s="17">
        <v>0.125729252409539</v>
      </c>
      <c r="O706" s="17">
        <v>9.9023077520528302E-2</v>
      </c>
      <c r="P706" s="17">
        <v>0.15050781902843899</v>
      </c>
      <c r="Q706" s="17">
        <v>0.147486288974533</v>
      </c>
      <c r="R706" s="17"/>
      <c r="S706" s="17">
        <v>0.19620327604325899</v>
      </c>
      <c r="T706" s="17">
        <v>0.12991814213070599</v>
      </c>
      <c r="U706" s="17">
        <v>7.05919649223129E-2</v>
      </c>
      <c r="V706" s="17">
        <v>9.4907302285367895E-2</v>
      </c>
      <c r="W706" s="17"/>
      <c r="X706" s="17">
        <v>0.11663753734377701</v>
      </c>
      <c r="Y706" s="17">
        <v>0.110577330604236</v>
      </c>
      <c r="Z706" s="17">
        <v>0.16710442820542501</v>
      </c>
      <c r="AA706" s="17"/>
      <c r="AB706" s="17">
        <v>0.13498779974931699</v>
      </c>
      <c r="AC706" s="17">
        <v>9.52065147618288E-2</v>
      </c>
      <c r="AD706" s="17"/>
      <c r="AE706" s="17">
        <v>2.5280110061977501E-2</v>
      </c>
      <c r="AF706" s="17">
        <v>0.14411831731588301</v>
      </c>
      <c r="AG706" s="17"/>
      <c r="AH706" s="17">
        <v>0.108620195463069</v>
      </c>
      <c r="AI706" s="17">
        <v>0.23413554446121401</v>
      </c>
      <c r="AJ706" s="17"/>
      <c r="AK706" s="17">
        <v>8.8898208671638695E-2</v>
      </c>
      <c r="AL706" s="17">
        <v>8.9142492997227499E-2</v>
      </c>
      <c r="AM706" s="17">
        <v>0.13998184550392301</v>
      </c>
      <c r="AN706" s="17">
        <v>0.12513672131704201</v>
      </c>
      <c r="AO706" s="17">
        <v>0.20078714341498499</v>
      </c>
      <c r="AP706" s="17"/>
      <c r="AQ706" s="17">
        <v>4.7632767209093103E-2</v>
      </c>
      <c r="AR706" s="17">
        <v>0.14120239007035801</v>
      </c>
      <c r="AS706" s="17"/>
      <c r="AT706" s="17">
        <v>7.0593519413910497E-2</v>
      </c>
      <c r="AU706" s="17">
        <v>0.14791579631504601</v>
      </c>
      <c r="AV706" s="17"/>
      <c r="AW706" s="17">
        <v>0.14277645387110499</v>
      </c>
      <c r="AX706" s="17">
        <v>0.119555560571675</v>
      </c>
      <c r="AY706" s="17">
        <v>8.6966599484899001E-2</v>
      </c>
      <c r="AZ706" s="17">
        <v>0.24012323035334199</v>
      </c>
      <c r="BA706" s="17">
        <v>0.104748239082678</v>
      </c>
      <c r="BB706" s="17"/>
      <c r="BC706" s="17">
        <v>4.3532976150088998E-2</v>
      </c>
      <c r="BD706" s="17"/>
      <c r="BE706" s="17">
        <v>0.121113121352763</v>
      </c>
      <c r="BF706" s="17">
        <v>6.3563952702594601E-2</v>
      </c>
      <c r="BG706" s="17">
        <v>0.199731847035577</v>
      </c>
      <c r="BH706" s="17">
        <v>3.6542891140692702E-2</v>
      </c>
      <c r="BI706" s="17"/>
      <c r="BJ706" s="17">
        <v>0.13211637522508601</v>
      </c>
      <c r="BK706" s="17"/>
      <c r="BL706" s="17">
        <v>0.12609378935676599</v>
      </c>
      <c r="BM706" s="17"/>
      <c r="BN706" s="17">
        <v>8.1281441449238698E-2</v>
      </c>
      <c r="BO706" s="17"/>
      <c r="BP706" s="17">
        <v>0.12598230788798401</v>
      </c>
      <c r="BQ706" s="17">
        <v>8.6416868511663206E-2</v>
      </c>
    </row>
    <row r="707" spans="2:69" x14ac:dyDescent="0.35"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</row>
    <row r="708" spans="2:69" x14ac:dyDescent="0.35">
      <c r="B708" s="6" t="s">
        <v>244</v>
      </c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</row>
    <row r="709" spans="2:69" x14ac:dyDescent="0.35">
      <c r="B709" s="24" t="s">
        <v>143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</row>
    <row r="710" spans="2:69" x14ac:dyDescent="0.35">
      <c r="B710" t="s">
        <v>235</v>
      </c>
      <c r="C710" s="17">
        <v>5.9401066397534799E-2</v>
      </c>
      <c r="D710" s="17">
        <v>7.5425801983045507E-2</v>
      </c>
      <c r="E710" s="17">
        <v>4.58728125448538E-2</v>
      </c>
      <c r="F710" s="17"/>
      <c r="G710" s="17">
        <v>3.98359511479894E-2</v>
      </c>
      <c r="H710" s="17">
        <v>4.2659953300361098E-2</v>
      </c>
      <c r="I710" s="17">
        <v>2.5410310526989398E-2</v>
      </c>
      <c r="J710" s="17">
        <v>5.4295431363325902E-2</v>
      </c>
      <c r="K710" s="17">
        <v>0.175205049014338</v>
      </c>
      <c r="L710" s="17"/>
      <c r="M710" s="17">
        <v>2.1959366866089999E-2</v>
      </c>
      <c r="N710" s="17">
        <v>5.3750300197538597E-2</v>
      </c>
      <c r="O710" s="17">
        <v>4.4597970697420102E-2</v>
      </c>
      <c r="P710" s="17">
        <v>0.111864551980802</v>
      </c>
      <c r="Q710" s="17">
        <v>6.9873093068991601E-2</v>
      </c>
      <c r="R710" s="17"/>
      <c r="S710" s="17">
        <v>2.0802047015024E-2</v>
      </c>
      <c r="T710" s="17">
        <v>2.40231534413104E-2</v>
      </c>
      <c r="U710" s="17">
        <v>0.15054089398255899</v>
      </c>
      <c r="V710" s="17">
        <v>5.87194855026952E-2</v>
      </c>
      <c r="W710" s="17"/>
      <c r="X710" s="17">
        <v>5.5713679682134302E-2</v>
      </c>
      <c r="Y710" s="17">
        <v>2.5278546323177001E-2</v>
      </c>
      <c r="Z710" s="17">
        <v>0.123041810154621</v>
      </c>
      <c r="AA710" s="17"/>
      <c r="AB710" s="17">
        <v>2.7148217618568001E-2</v>
      </c>
      <c r="AC710" s="17">
        <v>0.12091234753817399</v>
      </c>
      <c r="AD710" s="17"/>
      <c r="AE710" s="17">
        <v>9.9888925860103506E-2</v>
      </c>
      <c r="AF710" s="17">
        <v>4.9956730904791503E-2</v>
      </c>
      <c r="AG710" s="17"/>
      <c r="AH710" s="17">
        <v>4.3177745534844103E-2</v>
      </c>
      <c r="AI710" s="17">
        <v>4.9849168861259299E-2</v>
      </c>
      <c r="AJ710" s="17"/>
      <c r="AK710" s="17">
        <v>0.187334620535832</v>
      </c>
      <c r="AL710" s="17">
        <v>4.12566064344475E-2</v>
      </c>
      <c r="AM710" s="17">
        <v>6.4513687151747101E-2</v>
      </c>
      <c r="AN710" s="17">
        <v>7.5881574170922096E-3</v>
      </c>
      <c r="AO710" s="17">
        <v>4.8351366994188398E-2</v>
      </c>
      <c r="AP710" s="17"/>
      <c r="AQ710" s="17">
        <v>1.34983454880703E-2</v>
      </c>
      <c r="AR710" s="17">
        <v>7.1799346543243006E-2</v>
      </c>
      <c r="AS710" s="17"/>
      <c r="AT710" s="17">
        <v>4.3222830444032898E-2</v>
      </c>
      <c r="AU710" s="17">
        <v>6.8475863498450598E-2</v>
      </c>
      <c r="AV710" s="17"/>
      <c r="AW710" s="17">
        <v>2.2984610098677201E-2</v>
      </c>
      <c r="AX710" s="17">
        <v>1.8696118991115802E-2</v>
      </c>
      <c r="AY710" s="17">
        <v>0.10033223981756199</v>
      </c>
      <c r="AZ710" s="17">
        <v>7.0072519835448599E-2</v>
      </c>
      <c r="BA710" s="17">
        <v>1.55776975009076E-2</v>
      </c>
      <c r="BB710" s="17"/>
      <c r="BC710" s="17">
        <v>6.1527768198162601E-2</v>
      </c>
      <c r="BD710" s="17"/>
      <c r="BE710" s="17">
        <v>2.1111377622683499E-2</v>
      </c>
      <c r="BF710" s="17">
        <v>0.160219821903683</v>
      </c>
      <c r="BG710" s="17">
        <v>2.57600906829147E-2</v>
      </c>
      <c r="BH710" s="17">
        <v>2.8076814403295E-2</v>
      </c>
      <c r="BI710" s="17"/>
      <c r="BJ710" s="17">
        <v>5.0315543191238203E-2</v>
      </c>
      <c r="BK710" s="17"/>
      <c r="BL710" s="17">
        <v>4.6205203360126602E-2</v>
      </c>
      <c r="BM710" s="17"/>
      <c r="BN710" s="17">
        <v>9.3741131771180194E-2</v>
      </c>
      <c r="BO710" s="17"/>
      <c r="BP710" s="17">
        <v>6.3490515448253501E-2</v>
      </c>
      <c r="BQ710" s="17">
        <v>3.4537971005544503E-2</v>
      </c>
    </row>
    <row r="711" spans="2:69" x14ac:dyDescent="0.35">
      <c r="B711" t="s">
        <v>236</v>
      </c>
      <c r="C711" s="17">
        <v>4.5362527528045503E-2</v>
      </c>
      <c r="D711" s="17">
        <v>4.7064212379232903E-2</v>
      </c>
      <c r="E711" s="17">
        <v>4.4065178269019699E-2</v>
      </c>
      <c r="F711" s="17"/>
      <c r="G711" s="17">
        <v>5.6145556411193398E-2</v>
      </c>
      <c r="H711" s="17">
        <v>5.2306064759998902E-3</v>
      </c>
      <c r="I711" s="17">
        <v>3.24642073493914E-2</v>
      </c>
      <c r="J711" s="17">
        <v>2.4458372887346199E-2</v>
      </c>
      <c r="K711" s="17">
        <v>0.12868244751373201</v>
      </c>
      <c r="L711" s="17"/>
      <c r="M711" s="17">
        <v>6.5892433063625494E-2</v>
      </c>
      <c r="N711" s="17">
        <v>1.76208749207886E-2</v>
      </c>
      <c r="O711" s="17">
        <v>7.0025024844942801E-2</v>
      </c>
      <c r="P711" s="17">
        <v>6.2591749421039206E-2</v>
      </c>
      <c r="Q711" s="17">
        <v>6.00909486786338E-2</v>
      </c>
      <c r="R711" s="17"/>
      <c r="S711" s="17">
        <v>3.5816499523603301E-2</v>
      </c>
      <c r="T711" s="17">
        <v>1.68967892873585E-2</v>
      </c>
      <c r="U711" s="17">
        <v>2.7643934015714699E-2</v>
      </c>
      <c r="V711" s="17">
        <v>5.2772657937812599E-2</v>
      </c>
      <c r="W711" s="17"/>
      <c r="X711" s="17">
        <v>4.56171143115153E-2</v>
      </c>
      <c r="Y711" s="17">
        <v>0</v>
      </c>
      <c r="Z711" s="17">
        <v>9.2040860183834602E-2</v>
      </c>
      <c r="AA711" s="17"/>
      <c r="AB711" s="17">
        <v>2.7485114438786901E-2</v>
      </c>
      <c r="AC711" s="17">
        <v>7.9457580344522702E-2</v>
      </c>
      <c r="AD711" s="17"/>
      <c r="AE711" s="17">
        <v>5.6179330063961301E-2</v>
      </c>
      <c r="AF711" s="17">
        <v>4.2886113221044901E-2</v>
      </c>
      <c r="AG711" s="17"/>
      <c r="AH711" s="17">
        <v>4.10502183002475E-2</v>
      </c>
      <c r="AI711" s="17">
        <v>2.5426822169576601E-2</v>
      </c>
      <c r="AJ711" s="17"/>
      <c r="AK711" s="17">
        <v>1.2429043378596001E-2</v>
      </c>
      <c r="AL711" s="17">
        <v>6.4475796003429106E-2</v>
      </c>
      <c r="AM711" s="17">
        <v>5.0580809851548898E-2</v>
      </c>
      <c r="AN711" s="17">
        <v>3.7372772608737802E-2</v>
      </c>
      <c r="AO711" s="17">
        <v>2.1129363410591899E-2</v>
      </c>
      <c r="AP711" s="17"/>
      <c r="AQ711" s="17">
        <v>3.2639263801964302E-2</v>
      </c>
      <c r="AR711" s="17">
        <v>4.8799068650625298E-2</v>
      </c>
      <c r="AS711" s="17"/>
      <c r="AT711" s="17">
        <v>3.5860436216322997E-2</v>
      </c>
      <c r="AU711" s="17">
        <v>4.8639797146566098E-2</v>
      </c>
      <c r="AV711" s="17"/>
      <c r="AW711" s="17">
        <v>0</v>
      </c>
      <c r="AX711" s="17">
        <v>3.8704954940861902E-2</v>
      </c>
      <c r="AY711" s="17">
        <v>5.8394121763485199E-2</v>
      </c>
      <c r="AZ711" s="17">
        <v>2.2256215304428E-2</v>
      </c>
      <c r="BA711" s="17">
        <v>4.8034268598845603E-2</v>
      </c>
      <c r="BB711" s="17"/>
      <c r="BC711" s="17">
        <v>2.8332790321011599E-2</v>
      </c>
      <c r="BD711" s="17"/>
      <c r="BE711" s="17">
        <v>4.9029833617458003E-2</v>
      </c>
      <c r="BF711" s="17">
        <v>3.0030641571130199E-2</v>
      </c>
      <c r="BG711" s="17">
        <v>7.3097584603991503E-2</v>
      </c>
      <c r="BH711" s="17">
        <v>5.0695010480209197E-2</v>
      </c>
      <c r="BI711" s="17"/>
      <c r="BJ711" s="17">
        <v>3.64289365803942E-2</v>
      </c>
      <c r="BK711" s="17"/>
      <c r="BL711" s="17">
        <v>4.9453159036809899E-2</v>
      </c>
      <c r="BM711" s="17"/>
      <c r="BN711" s="17">
        <v>1.9383516489098401E-2</v>
      </c>
      <c r="BO711" s="17"/>
      <c r="BP711" s="17">
        <v>4.4229467837749503E-2</v>
      </c>
      <c r="BQ711" s="17">
        <v>5.7359789774077997E-2</v>
      </c>
    </row>
    <row r="712" spans="2:69" x14ac:dyDescent="0.35">
      <c r="B712" t="s">
        <v>237</v>
      </c>
      <c r="C712" s="17">
        <v>0.851367504518315</v>
      </c>
      <c r="D712" s="17">
        <v>0.85891998208277298</v>
      </c>
      <c r="E712" s="17">
        <v>0.84436193522540104</v>
      </c>
      <c r="F712" s="17"/>
      <c r="G712" s="17">
        <v>0.89036692442027598</v>
      </c>
      <c r="H712" s="17">
        <v>0.90798942520886905</v>
      </c>
      <c r="I712" s="17">
        <v>0.87800663425604297</v>
      </c>
      <c r="J712" s="17">
        <v>0.82782991350866098</v>
      </c>
      <c r="K712" s="17">
        <v>0.67211223220544103</v>
      </c>
      <c r="L712" s="17"/>
      <c r="M712" s="17">
        <v>0.86550673944959899</v>
      </c>
      <c r="N712" s="17">
        <v>0.88778594791569898</v>
      </c>
      <c r="O712" s="17">
        <v>0.85531491072315502</v>
      </c>
      <c r="P712" s="17">
        <v>0.75519319037778598</v>
      </c>
      <c r="Q712" s="17">
        <v>0.82489532635553697</v>
      </c>
      <c r="R712" s="17"/>
      <c r="S712" s="17">
        <v>0.88200530784124498</v>
      </c>
      <c r="T712" s="17">
        <v>0.90453363919393603</v>
      </c>
      <c r="U712" s="17">
        <v>0.80815976664728095</v>
      </c>
      <c r="V712" s="17">
        <v>0.84760493558722805</v>
      </c>
      <c r="W712" s="17"/>
      <c r="X712" s="17">
        <v>0.85336791120039501</v>
      </c>
      <c r="Y712" s="17">
        <v>0.93719083456003305</v>
      </c>
      <c r="Z712" s="17">
        <v>0.74479962713723102</v>
      </c>
      <c r="AA712" s="17"/>
      <c r="AB712" s="17">
        <v>0.89117776724672604</v>
      </c>
      <c r="AC712" s="17">
        <v>0.77544304030270905</v>
      </c>
      <c r="AD712" s="17"/>
      <c r="AE712" s="17">
        <v>0.83339459488182599</v>
      </c>
      <c r="AF712" s="17">
        <v>0.85536612326399597</v>
      </c>
      <c r="AG712" s="17"/>
      <c r="AH712" s="17">
        <v>0.87212741137255401</v>
      </c>
      <c r="AI712" s="17">
        <v>0.86608717854039396</v>
      </c>
      <c r="AJ712" s="17"/>
      <c r="AK712" s="17">
        <v>0.78154045845831599</v>
      </c>
      <c r="AL712" s="17">
        <v>0.84927477218359904</v>
      </c>
      <c r="AM712" s="17">
        <v>0.83415502188982504</v>
      </c>
      <c r="AN712" s="17">
        <v>0.912940869908069</v>
      </c>
      <c r="AO712" s="17">
        <v>0.87809464168588403</v>
      </c>
      <c r="AP712" s="17"/>
      <c r="AQ712" s="17">
        <v>0.93536905543121496</v>
      </c>
      <c r="AR712" s="17">
        <v>0.82867876754896996</v>
      </c>
      <c r="AS712" s="17"/>
      <c r="AT712" s="17">
        <v>0.89561439266170595</v>
      </c>
      <c r="AU712" s="17">
        <v>0.82928740254109301</v>
      </c>
      <c r="AV712" s="17"/>
      <c r="AW712" s="17">
        <v>0.875206118477174</v>
      </c>
      <c r="AX712" s="17">
        <v>0.90203187764992598</v>
      </c>
      <c r="AY712" s="17">
        <v>0.81689277107112002</v>
      </c>
      <c r="AZ712" s="17">
        <v>0.82983451798345598</v>
      </c>
      <c r="BA712" s="17">
        <v>0.91118308283233795</v>
      </c>
      <c r="BB712" s="17"/>
      <c r="BC712" s="17">
        <v>0.89328348256675205</v>
      </c>
      <c r="BD712" s="17"/>
      <c r="BE712" s="17">
        <v>0.88405108510761499</v>
      </c>
      <c r="BF712" s="17">
        <v>0.79380854825047797</v>
      </c>
      <c r="BG712" s="17">
        <v>0.84564932340149201</v>
      </c>
      <c r="BH712" s="17">
        <v>0.91356666643145401</v>
      </c>
      <c r="BI712" s="17"/>
      <c r="BJ712" s="17">
        <v>0.86230040088975601</v>
      </c>
      <c r="BK712" s="17"/>
      <c r="BL712" s="17">
        <v>0.85750451048405696</v>
      </c>
      <c r="BM712" s="17"/>
      <c r="BN712" s="17">
        <v>0.85763198393274498</v>
      </c>
      <c r="BO712" s="17"/>
      <c r="BP712" s="17">
        <v>0.84429697921671099</v>
      </c>
      <c r="BQ712" s="17">
        <v>0.87842474488254196</v>
      </c>
    </row>
    <row r="713" spans="2:69" x14ac:dyDescent="0.35">
      <c r="B713" t="s">
        <v>141</v>
      </c>
      <c r="C713" s="17">
        <v>4.38689015561049E-2</v>
      </c>
      <c r="D713" s="17">
        <v>1.8590003554948598E-2</v>
      </c>
      <c r="E713" s="17">
        <v>6.5700073960725497E-2</v>
      </c>
      <c r="F713" s="17"/>
      <c r="G713" s="17">
        <v>1.3651568020541601E-2</v>
      </c>
      <c r="H713" s="17">
        <v>4.4120015014769802E-2</v>
      </c>
      <c r="I713" s="17">
        <v>6.41188478675766E-2</v>
      </c>
      <c r="J713" s="17">
        <v>9.3416282240666601E-2</v>
      </c>
      <c r="K713" s="17">
        <v>2.4000271266488599E-2</v>
      </c>
      <c r="L713" s="17"/>
      <c r="M713" s="17">
        <v>4.6641460620685103E-2</v>
      </c>
      <c r="N713" s="17">
        <v>4.0842876965973399E-2</v>
      </c>
      <c r="O713" s="17">
        <v>3.00620937344819E-2</v>
      </c>
      <c r="P713" s="17">
        <v>7.0350508220372504E-2</v>
      </c>
      <c r="Q713" s="17">
        <v>4.5140631896837702E-2</v>
      </c>
      <c r="R713" s="17"/>
      <c r="S713" s="17">
        <v>6.1376145620127401E-2</v>
      </c>
      <c r="T713" s="17">
        <v>5.4546418077394403E-2</v>
      </c>
      <c r="U713" s="17">
        <v>1.36554053544459E-2</v>
      </c>
      <c r="V713" s="17">
        <v>4.0902920972264403E-2</v>
      </c>
      <c r="W713" s="17"/>
      <c r="X713" s="17">
        <v>4.5301294805954802E-2</v>
      </c>
      <c r="Y713" s="17">
        <v>3.7530619116790002E-2</v>
      </c>
      <c r="Z713" s="17">
        <v>4.0117702524312897E-2</v>
      </c>
      <c r="AA713" s="17"/>
      <c r="AB713" s="17">
        <v>5.41889006959193E-2</v>
      </c>
      <c r="AC713" s="17">
        <v>2.41870318145938E-2</v>
      </c>
      <c r="AD713" s="17"/>
      <c r="AE713" s="17">
        <v>1.05371491941094E-2</v>
      </c>
      <c r="AF713" s="17">
        <v>5.1791032610167501E-2</v>
      </c>
      <c r="AG713" s="17"/>
      <c r="AH713" s="17">
        <v>4.36446247923543E-2</v>
      </c>
      <c r="AI713" s="17">
        <v>5.8636830428770402E-2</v>
      </c>
      <c r="AJ713" s="17"/>
      <c r="AK713" s="17">
        <v>1.8695877627256201E-2</v>
      </c>
      <c r="AL713" s="17">
        <v>4.4992825378524302E-2</v>
      </c>
      <c r="AM713" s="17">
        <v>5.0750481106878902E-2</v>
      </c>
      <c r="AN713" s="17">
        <v>4.2098200066100801E-2</v>
      </c>
      <c r="AO713" s="17">
        <v>5.2424627909335497E-2</v>
      </c>
      <c r="AP713" s="17"/>
      <c r="AQ713" s="17">
        <v>1.84933352787508E-2</v>
      </c>
      <c r="AR713" s="17">
        <v>5.0722817257162003E-2</v>
      </c>
      <c r="AS713" s="17"/>
      <c r="AT713" s="17">
        <v>2.53023406779379E-2</v>
      </c>
      <c r="AU713" s="17">
        <v>5.3596936813890703E-2</v>
      </c>
      <c r="AV713" s="17"/>
      <c r="AW713" s="17">
        <v>0.101809271424149</v>
      </c>
      <c r="AX713" s="17">
        <v>4.05670484180966E-2</v>
      </c>
      <c r="AY713" s="17">
        <v>2.4380867347833301E-2</v>
      </c>
      <c r="AZ713" s="17">
        <v>7.7836746876667598E-2</v>
      </c>
      <c r="BA713" s="17">
        <v>2.5204951067908501E-2</v>
      </c>
      <c r="BB713" s="17"/>
      <c r="BC713" s="17">
        <v>1.6855958914073599E-2</v>
      </c>
      <c r="BD713" s="17"/>
      <c r="BE713" s="17">
        <v>4.5807703652244E-2</v>
      </c>
      <c r="BF713" s="17">
        <v>1.59409882747081E-2</v>
      </c>
      <c r="BG713" s="17">
        <v>5.5493001311601599E-2</v>
      </c>
      <c r="BH713" s="17">
        <v>7.6615086850416701E-3</v>
      </c>
      <c r="BI713" s="17"/>
      <c r="BJ713" s="17">
        <v>5.0955119338611701E-2</v>
      </c>
      <c r="BK713" s="17"/>
      <c r="BL713" s="17">
        <v>4.6837127119006103E-2</v>
      </c>
      <c r="BM713" s="17"/>
      <c r="BN713" s="17">
        <v>2.9243367806976301E-2</v>
      </c>
      <c r="BO713" s="17"/>
      <c r="BP713" s="17">
        <v>4.79830374972854E-2</v>
      </c>
      <c r="BQ713" s="17">
        <v>2.9677494337836001E-2</v>
      </c>
    </row>
    <row r="714" spans="2:69" x14ac:dyDescent="0.35"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</row>
    <row r="715" spans="2:69" x14ac:dyDescent="0.35">
      <c r="B715" s="6" t="s">
        <v>245</v>
      </c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</row>
    <row r="716" spans="2:69" x14ac:dyDescent="0.35">
      <c r="B716" s="24" t="s">
        <v>143</v>
      </c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</row>
    <row r="717" spans="2:69" x14ac:dyDescent="0.35">
      <c r="B717" t="s">
        <v>235</v>
      </c>
      <c r="C717" s="17">
        <v>0.16138375979901701</v>
      </c>
      <c r="D717" s="17">
        <v>0.22205662462497</v>
      </c>
      <c r="E717" s="17">
        <v>0.109936622445291</v>
      </c>
      <c r="F717" s="17"/>
      <c r="G717" s="17">
        <v>0.186334898123344</v>
      </c>
      <c r="H717" s="17">
        <v>0.22867215724739101</v>
      </c>
      <c r="I717" s="17">
        <v>0.12379076189888499</v>
      </c>
      <c r="J717" s="17">
        <v>0.110983483257652</v>
      </c>
      <c r="K717" s="17">
        <v>0.10668860654715601</v>
      </c>
      <c r="L717" s="17"/>
      <c r="M717" s="17">
        <v>0.282353928542253</v>
      </c>
      <c r="N717" s="17">
        <v>0.140063806841695</v>
      </c>
      <c r="O717" s="17">
        <v>0.108705972578756</v>
      </c>
      <c r="P717" s="17">
        <v>8.4858334152008594E-2</v>
      </c>
      <c r="Q717" s="17">
        <v>0.28093430283005399</v>
      </c>
      <c r="R717" s="17"/>
      <c r="S717" s="17">
        <v>0.15885996094975</v>
      </c>
      <c r="T717" s="17">
        <v>0.12858898445762099</v>
      </c>
      <c r="U717" s="17">
        <v>0.13656173341876601</v>
      </c>
      <c r="V717" s="17">
        <v>0.191544868601081</v>
      </c>
      <c r="W717" s="17"/>
      <c r="X717" s="17">
        <v>0.169149320968253</v>
      </c>
      <c r="Y717" s="17">
        <v>8.4345225979209099E-2</v>
      </c>
      <c r="Z717" s="17">
        <v>0.18672272540062801</v>
      </c>
      <c r="AA717" s="17"/>
      <c r="AB717" s="17">
        <v>0.15878998554351001</v>
      </c>
      <c r="AC717" s="17">
        <v>0.16633049732720501</v>
      </c>
      <c r="AD717" s="17"/>
      <c r="AE717" s="17">
        <v>0.18028203655960201</v>
      </c>
      <c r="AF717" s="17">
        <v>0.15560222484356101</v>
      </c>
      <c r="AG717" s="17"/>
      <c r="AH717" s="17">
        <v>0.15094121874868399</v>
      </c>
      <c r="AI717" s="17">
        <v>0.269303960406444</v>
      </c>
      <c r="AJ717" s="17"/>
      <c r="AK717" s="17">
        <v>0.239233918677101</v>
      </c>
      <c r="AL717" s="17">
        <v>0.132173121608717</v>
      </c>
      <c r="AM717" s="17">
        <v>0.17476502936320301</v>
      </c>
      <c r="AN717" s="17">
        <v>0.13516947036172999</v>
      </c>
      <c r="AO717" s="17">
        <v>0.16456859360725601</v>
      </c>
      <c r="AP717" s="17"/>
      <c r="AQ717" s="17">
        <v>0.14824084849540101</v>
      </c>
      <c r="AR717" s="17">
        <v>0.16493364732297999</v>
      </c>
      <c r="AS717" s="17"/>
      <c r="AT717" s="17">
        <v>0.16202650463170401</v>
      </c>
      <c r="AU717" s="17">
        <v>0.16158826981772401</v>
      </c>
      <c r="AV717" s="17"/>
      <c r="AW717" s="17">
        <v>0.214191270833272</v>
      </c>
      <c r="AX717" s="17">
        <v>8.0889022891803899E-2</v>
      </c>
      <c r="AY717" s="17">
        <v>0.310685393108663</v>
      </c>
      <c r="AZ717" s="17">
        <v>0.15274446703893199</v>
      </c>
      <c r="BA717" s="17">
        <v>7.7854782163450501E-2</v>
      </c>
      <c r="BB717" s="17"/>
      <c r="BC717" s="17">
        <v>0.12574539928725501</v>
      </c>
      <c r="BD717" s="17"/>
      <c r="BE717" s="17">
        <v>8.6640381615883194E-2</v>
      </c>
      <c r="BF717" s="17">
        <v>0.313134842959781</v>
      </c>
      <c r="BG717" s="17">
        <v>0.240964050214419</v>
      </c>
      <c r="BH717" s="17">
        <v>0.12149666788753</v>
      </c>
      <c r="BI717" s="17"/>
      <c r="BJ717" s="17">
        <v>0.15895775373719101</v>
      </c>
      <c r="BK717" s="17"/>
      <c r="BL717" s="17">
        <v>0.140322853559288</v>
      </c>
      <c r="BM717" s="17"/>
      <c r="BN717" s="17">
        <v>0.1710561834946</v>
      </c>
      <c r="BO717" s="17"/>
      <c r="BP717" s="17">
        <v>0.17474732642074201</v>
      </c>
      <c r="BQ717" s="17">
        <v>9.7093796873003999E-2</v>
      </c>
    </row>
    <row r="718" spans="2:69" x14ac:dyDescent="0.35">
      <c r="B718" t="s">
        <v>236</v>
      </c>
      <c r="C718" s="17">
        <v>0.50434097581050397</v>
      </c>
      <c r="D718" s="17">
        <v>0.46896605017786902</v>
      </c>
      <c r="E718" s="17">
        <v>0.53647034289781703</v>
      </c>
      <c r="F718" s="17"/>
      <c r="G718" s="17">
        <v>0.47607533531025598</v>
      </c>
      <c r="H718" s="17">
        <v>0.47113942901251998</v>
      </c>
      <c r="I718" s="17">
        <v>0.58672499573485504</v>
      </c>
      <c r="J718" s="17">
        <v>0.45132046886738397</v>
      </c>
      <c r="K718" s="17">
        <v>0.53474970934814803</v>
      </c>
      <c r="L718" s="17"/>
      <c r="M718" s="17">
        <v>0.42013093745369001</v>
      </c>
      <c r="N718" s="17">
        <v>0.52539314775289803</v>
      </c>
      <c r="O718" s="17">
        <v>0.52209508356249101</v>
      </c>
      <c r="P718" s="17">
        <v>0.51281636840681599</v>
      </c>
      <c r="Q718" s="17">
        <v>0.46766239652831498</v>
      </c>
      <c r="R718" s="17"/>
      <c r="S718" s="17">
        <v>0.54659975886341206</v>
      </c>
      <c r="T718" s="17">
        <v>0.50743703686030395</v>
      </c>
      <c r="U718" s="17">
        <v>0.46089252249496698</v>
      </c>
      <c r="V718" s="17">
        <v>0.52554700570266899</v>
      </c>
      <c r="W718" s="17"/>
      <c r="X718" s="17">
        <v>0.49476327311176399</v>
      </c>
      <c r="Y718" s="17">
        <v>0.51285308979209798</v>
      </c>
      <c r="Z718" s="17">
        <v>0.56567263788561795</v>
      </c>
      <c r="AA718" s="17"/>
      <c r="AB718" s="17">
        <v>0.50068754638921198</v>
      </c>
      <c r="AC718" s="17">
        <v>0.511308643249763</v>
      </c>
      <c r="AD718" s="17"/>
      <c r="AE718" s="17">
        <v>0.43897783356361603</v>
      </c>
      <c r="AF718" s="17">
        <v>0.520539253800129</v>
      </c>
      <c r="AG718" s="17"/>
      <c r="AH718" s="17">
        <v>0.50976487567422002</v>
      </c>
      <c r="AI718" s="17">
        <v>0.43037505868596898</v>
      </c>
      <c r="AJ718" s="17"/>
      <c r="AK718" s="17">
        <v>0.34561007255832599</v>
      </c>
      <c r="AL718" s="17">
        <v>0.57381851708113896</v>
      </c>
      <c r="AM718" s="17">
        <v>0.50600005881425503</v>
      </c>
      <c r="AN718" s="17">
        <v>0.47773128612649501</v>
      </c>
      <c r="AO718" s="17">
        <v>0.54521942529185596</v>
      </c>
      <c r="AP718" s="17"/>
      <c r="AQ718" s="17">
        <v>0.50979671495343903</v>
      </c>
      <c r="AR718" s="17">
        <v>0.502867385989338</v>
      </c>
      <c r="AS718" s="17"/>
      <c r="AT718" s="17">
        <v>0.52454585262491604</v>
      </c>
      <c r="AU718" s="17">
        <v>0.49439815652305902</v>
      </c>
      <c r="AV718" s="17"/>
      <c r="AW718" s="17">
        <v>0.44991780627000699</v>
      </c>
      <c r="AX718" s="17">
        <v>0.55437256310637995</v>
      </c>
      <c r="AY718" s="17">
        <v>0.47023108988363299</v>
      </c>
      <c r="AZ718" s="17">
        <v>0.52826946257684704</v>
      </c>
      <c r="BA718" s="17">
        <v>0.44612387189505398</v>
      </c>
      <c r="BB718" s="17"/>
      <c r="BC718" s="17">
        <v>0.47129396601185197</v>
      </c>
      <c r="BD718" s="17"/>
      <c r="BE718" s="17">
        <v>0.58551285976106804</v>
      </c>
      <c r="BF718" s="17">
        <v>0.46560916827410798</v>
      </c>
      <c r="BG718" s="17">
        <v>0.53611356811475597</v>
      </c>
      <c r="BH718" s="17">
        <v>0.44390101762025702</v>
      </c>
      <c r="BI718" s="17"/>
      <c r="BJ718" s="17">
        <v>0.51196943536843498</v>
      </c>
      <c r="BK718" s="17"/>
      <c r="BL718" s="17">
        <v>0.54276749128853796</v>
      </c>
      <c r="BM718" s="17"/>
      <c r="BN718" s="17">
        <v>0.51240392346119101</v>
      </c>
      <c r="BO718" s="17"/>
      <c r="BP718" s="17">
        <v>0.51012975802840299</v>
      </c>
      <c r="BQ718" s="17">
        <v>0.50444953389675895</v>
      </c>
    </row>
    <row r="719" spans="2:69" x14ac:dyDescent="0.35">
      <c r="B719" t="s">
        <v>237</v>
      </c>
      <c r="C719" s="17">
        <v>0.25256383145307598</v>
      </c>
      <c r="D719" s="17">
        <v>0.26004450881191199</v>
      </c>
      <c r="E719" s="17">
        <v>0.24348506743216999</v>
      </c>
      <c r="F719" s="17"/>
      <c r="G719" s="17">
        <v>0.29186991378684402</v>
      </c>
      <c r="H719" s="17">
        <v>0.221222522095358</v>
      </c>
      <c r="I719" s="17">
        <v>0.20256081256733299</v>
      </c>
      <c r="J719" s="17">
        <v>0.28360657136564199</v>
      </c>
      <c r="K719" s="17">
        <v>0.279721898381253</v>
      </c>
      <c r="L719" s="17"/>
      <c r="M719" s="17">
        <v>0.23537002202093299</v>
      </c>
      <c r="N719" s="17">
        <v>0.25558072601610898</v>
      </c>
      <c r="O719" s="17">
        <v>0.28808102028406901</v>
      </c>
      <c r="P719" s="17">
        <v>0.290305171060945</v>
      </c>
      <c r="Q719" s="17">
        <v>0.17642762205482801</v>
      </c>
      <c r="R719" s="17"/>
      <c r="S719" s="17">
        <v>0.20692355399079301</v>
      </c>
      <c r="T719" s="17">
        <v>0.26092096917714003</v>
      </c>
      <c r="U719" s="17">
        <v>0.34106732811089802</v>
      </c>
      <c r="V719" s="17">
        <v>0.21949766871110399</v>
      </c>
      <c r="W719" s="17"/>
      <c r="X719" s="17">
        <v>0.25297183097211001</v>
      </c>
      <c r="Y719" s="17">
        <v>0.304602839322694</v>
      </c>
      <c r="Z719" s="17">
        <v>0.19386658557758599</v>
      </c>
      <c r="AA719" s="17"/>
      <c r="AB719" s="17">
        <v>0.237582585812849</v>
      </c>
      <c r="AC719" s="17">
        <v>0.28113543511910299</v>
      </c>
      <c r="AD719" s="17"/>
      <c r="AE719" s="17">
        <v>0.36486955471773302</v>
      </c>
      <c r="AF719" s="17">
        <v>0.22650618539749801</v>
      </c>
      <c r="AG719" s="17"/>
      <c r="AH719" s="17">
        <v>0.25891003451842798</v>
      </c>
      <c r="AI719" s="17">
        <v>0.17220815543148099</v>
      </c>
      <c r="AJ719" s="17"/>
      <c r="AK719" s="17">
        <v>0.34316673823459298</v>
      </c>
      <c r="AL719" s="17">
        <v>0.210911200655203</v>
      </c>
      <c r="AM719" s="17">
        <v>0.221625555963605</v>
      </c>
      <c r="AN719" s="17">
        <v>0.31640064861912298</v>
      </c>
      <c r="AO719" s="17">
        <v>0.239565668705496</v>
      </c>
      <c r="AP719" s="17"/>
      <c r="AQ719" s="17">
        <v>0.27941188431131397</v>
      </c>
      <c r="AR719" s="17">
        <v>0.24531219856273501</v>
      </c>
      <c r="AS719" s="17"/>
      <c r="AT719" s="17">
        <v>0.244803309056734</v>
      </c>
      <c r="AU719" s="17">
        <v>0.25401045343316297</v>
      </c>
      <c r="AV719" s="17"/>
      <c r="AW719" s="17">
        <v>0.27889337325063301</v>
      </c>
      <c r="AX719" s="17">
        <v>0.27767751892341802</v>
      </c>
      <c r="AY719" s="17">
        <v>0.160363453974008</v>
      </c>
      <c r="AZ719" s="17">
        <v>0.16349934100890601</v>
      </c>
      <c r="BA719" s="17">
        <v>0.37646942459566701</v>
      </c>
      <c r="BB719" s="17"/>
      <c r="BC719" s="17">
        <v>0.37003052795369601</v>
      </c>
      <c r="BD719" s="17"/>
      <c r="BE719" s="17">
        <v>0.24161905408217901</v>
      </c>
      <c r="BF719" s="17">
        <v>0.193304574156479</v>
      </c>
      <c r="BG719" s="17">
        <v>7.9549876193731106E-2</v>
      </c>
      <c r="BH719" s="17">
        <v>0.40078674106484202</v>
      </c>
      <c r="BI719" s="17"/>
      <c r="BJ719" s="17">
        <v>0.24861581549925399</v>
      </c>
      <c r="BK719" s="17"/>
      <c r="BL719" s="17">
        <v>0.233617854991364</v>
      </c>
      <c r="BM719" s="17"/>
      <c r="BN719" s="17">
        <v>0.24681011463371999</v>
      </c>
      <c r="BO719" s="17"/>
      <c r="BP719" s="17">
        <v>0.23374842042115301</v>
      </c>
      <c r="BQ719" s="17">
        <v>0.34629655384517299</v>
      </c>
    </row>
    <row r="720" spans="2:69" x14ac:dyDescent="0.35">
      <c r="B720" t="s">
        <v>141</v>
      </c>
      <c r="C720" s="17">
        <v>8.1711432937403197E-2</v>
      </c>
      <c r="D720" s="17">
        <v>4.8932816385250197E-2</v>
      </c>
      <c r="E720" s="17">
        <v>0.11010796722472201</v>
      </c>
      <c r="F720" s="17"/>
      <c r="G720" s="17">
        <v>4.5719852779556397E-2</v>
      </c>
      <c r="H720" s="17">
        <v>7.8965891644730904E-2</v>
      </c>
      <c r="I720" s="17">
        <v>8.6923429798927199E-2</v>
      </c>
      <c r="J720" s="17">
        <v>0.154089476509322</v>
      </c>
      <c r="K720" s="17">
        <v>7.8839785723443606E-2</v>
      </c>
      <c r="L720" s="17"/>
      <c r="M720" s="17">
        <v>6.2145111983123197E-2</v>
      </c>
      <c r="N720" s="17">
        <v>7.8962319389297E-2</v>
      </c>
      <c r="O720" s="17">
        <v>8.1117923574683601E-2</v>
      </c>
      <c r="P720" s="17">
        <v>0.112020126380231</v>
      </c>
      <c r="Q720" s="17">
        <v>7.4975678586802694E-2</v>
      </c>
      <c r="R720" s="17"/>
      <c r="S720" s="17">
        <v>8.7616726196045297E-2</v>
      </c>
      <c r="T720" s="17">
        <v>0.103053009504935</v>
      </c>
      <c r="U720" s="17">
        <v>6.1478415975368697E-2</v>
      </c>
      <c r="V720" s="17">
        <v>6.3410456985146399E-2</v>
      </c>
      <c r="W720" s="17"/>
      <c r="X720" s="17">
        <v>8.3115574947873999E-2</v>
      </c>
      <c r="Y720" s="17">
        <v>9.8198844905999103E-2</v>
      </c>
      <c r="Z720" s="17">
        <v>5.3738051136167399E-2</v>
      </c>
      <c r="AA720" s="17"/>
      <c r="AB720" s="17">
        <v>0.102939882254429</v>
      </c>
      <c r="AC720" s="17">
        <v>4.1225424303929697E-2</v>
      </c>
      <c r="AD720" s="17"/>
      <c r="AE720" s="17">
        <v>1.58705751590489E-2</v>
      </c>
      <c r="AF720" s="17">
        <v>9.7352335958811403E-2</v>
      </c>
      <c r="AG720" s="17"/>
      <c r="AH720" s="17">
        <v>8.0383871058667705E-2</v>
      </c>
      <c r="AI720" s="17">
        <v>0.128112825476105</v>
      </c>
      <c r="AJ720" s="17"/>
      <c r="AK720" s="17">
        <v>7.1989270529979305E-2</v>
      </c>
      <c r="AL720" s="17">
        <v>8.3097160654941604E-2</v>
      </c>
      <c r="AM720" s="17">
        <v>9.7609355858937097E-2</v>
      </c>
      <c r="AN720" s="17">
        <v>7.0698594892652594E-2</v>
      </c>
      <c r="AO720" s="17">
        <v>5.0646312395391899E-2</v>
      </c>
      <c r="AP720" s="17"/>
      <c r="AQ720" s="17">
        <v>6.2550552239846902E-2</v>
      </c>
      <c r="AR720" s="17">
        <v>8.6886768124947902E-2</v>
      </c>
      <c r="AS720" s="17"/>
      <c r="AT720" s="17">
        <v>6.8624333686645195E-2</v>
      </c>
      <c r="AU720" s="17">
        <v>9.0003120226054098E-2</v>
      </c>
      <c r="AV720" s="17"/>
      <c r="AW720" s="17">
        <v>5.6997549646088302E-2</v>
      </c>
      <c r="AX720" s="17">
        <v>8.7060895078398107E-2</v>
      </c>
      <c r="AY720" s="17">
        <v>5.8720063033695299E-2</v>
      </c>
      <c r="AZ720" s="17">
        <v>0.15548672937531499</v>
      </c>
      <c r="BA720" s="17">
        <v>9.9551921345828007E-2</v>
      </c>
      <c r="BB720" s="17"/>
      <c r="BC720" s="17">
        <v>3.2930106747197603E-2</v>
      </c>
      <c r="BD720" s="17"/>
      <c r="BE720" s="17">
        <v>8.6227704540869296E-2</v>
      </c>
      <c r="BF720" s="17">
        <v>2.7951414609631801E-2</v>
      </c>
      <c r="BG720" s="17">
        <v>0.14337250547709399</v>
      </c>
      <c r="BH720" s="17">
        <v>3.3815573427371202E-2</v>
      </c>
      <c r="BI720" s="17"/>
      <c r="BJ720" s="17">
        <v>8.0456995395119593E-2</v>
      </c>
      <c r="BK720" s="17"/>
      <c r="BL720" s="17">
        <v>8.3291800160809698E-2</v>
      </c>
      <c r="BM720" s="17"/>
      <c r="BN720" s="17">
        <v>6.9729778410488497E-2</v>
      </c>
      <c r="BO720" s="17"/>
      <c r="BP720" s="17">
        <v>8.1374495129702407E-2</v>
      </c>
      <c r="BQ720" s="17">
        <v>5.2160115385063197E-2</v>
      </c>
    </row>
    <row r="721" spans="2:69" x14ac:dyDescent="0.35"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</row>
    <row r="722" spans="2:69" x14ac:dyDescent="0.35">
      <c r="B722" s="6" t="s">
        <v>246</v>
      </c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</row>
    <row r="723" spans="2:69" x14ac:dyDescent="0.35">
      <c r="B723" s="24" t="s">
        <v>143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</row>
    <row r="724" spans="2:69" x14ac:dyDescent="0.35">
      <c r="B724" t="s">
        <v>235</v>
      </c>
      <c r="C724" s="17">
        <v>5.9166476875900903E-2</v>
      </c>
      <c r="D724" s="17">
        <v>6.3173805968892396E-2</v>
      </c>
      <c r="E724" s="17">
        <v>5.5941420481905799E-2</v>
      </c>
      <c r="F724" s="17"/>
      <c r="G724" s="17">
        <v>6.2128452658754101E-2</v>
      </c>
      <c r="H724" s="17">
        <v>6.8876541599077898E-2</v>
      </c>
      <c r="I724" s="17">
        <v>2.8937258938190401E-2</v>
      </c>
      <c r="J724" s="17">
        <v>2.79301062966434E-2</v>
      </c>
      <c r="K724" s="17">
        <v>0.109513702033581</v>
      </c>
      <c r="L724" s="17"/>
      <c r="M724" s="17">
        <v>0.105933339181932</v>
      </c>
      <c r="N724" s="17">
        <v>7.0896759152320896E-2</v>
      </c>
      <c r="O724" s="17">
        <v>4.33453635368641E-2</v>
      </c>
      <c r="P724" s="17">
        <v>2.9117991425511299E-2</v>
      </c>
      <c r="Q724" s="17">
        <v>4.7233600164475503E-2</v>
      </c>
      <c r="R724" s="17"/>
      <c r="S724" s="17">
        <v>3.78149856533012E-2</v>
      </c>
      <c r="T724" s="17">
        <v>3.5771441201608897E-2</v>
      </c>
      <c r="U724" s="17">
        <v>7.5740366843696297E-2</v>
      </c>
      <c r="V724" s="17">
        <v>7.9393639183295395E-2</v>
      </c>
      <c r="W724" s="17"/>
      <c r="X724" s="17">
        <v>5.2546650551053301E-2</v>
      </c>
      <c r="Y724" s="17">
        <v>4.4975966657414899E-2</v>
      </c>
      <c r="Z724" s="17">
        <v>0.123041810154621</v>
      </c>
      <c r="AA724" s="17"/>
      <c r="AB724" s="17">
        <v>4.2028168140138301E-2</v>
      </c>
      <c r="AC724" s="17">
        <v>9.1851940852901506E-2</v>
      </c>
      <c r="AD724" s="17"/>
      <c r="AE724" s="17">
        <v>4.2776622770663603E-2</v>
      </c>
      <c r="AF724" s="17">
        <v>6.31215319562448E-2</v>
      </c>
      <c r="AG724" s="17"/>
      <c r="AH724" s="17">
        <v>4.9595270314272299E-2</v>
      </c>
      <c r="AI724" s="17">
        <v>5.72714230340211E-2</v>
      </c>
      <c r="AJ724" s="17"/>
      <c r="AK724" s="17">
        <v>0.149155271620662</v>
      </c>
      <c r="AL724" s="17">
        <v>3.2117052645900201E-2</v>
      </c>
      <c r="AM724" s="17">
        <v>6.4387265587710296E-2</v>
      </c>
      <c r="AN724" s="17">
        <v>5.0926498501398701E-2</v>
      </c>
      <c r="AO724" s="17">
        <v>2.3840707058616701E-2</v>
      </c>
      <c r="AP724" s="17"/>
      <c r="AQ724" s="17">
        <v>2.9965143721267001E-2</v>
      </c>
      <c r="AR724" s="17">
        <v>6.7053728478989605E-2</v>
      </c>
      <c r="AS724" s="17"/>
      <c r="AT724" s="17">
        <v>5.1134611679154902E-2</v>
      </c>
      <c r="AU724" s="17">
        <v>6.4510019947495598E-2</v>
      </c>
      <c r="AV724" s="17"/>
      <c r="AW724" s="17">
        <v>2.2984610098677201E-2</v>
      </c>
      <c r="AX724" s="17">
        <v>1.7745602007460601E-2</v>
      </c>
      <c r="AY724" s="17">
        <v>0.129364889730788</v>
      </c>
      <c r="AZ724" s="17">
        <v>7.5686499848348396E-2</v>
      </c>
      <c r="BA724" s="17">
        <v>0</v>
      </c>
      <c r="BB724" s="17"/>
      <c r="BC724" s="17">
        <v>3.3349657790593998E-2</v>
      </c>
      <c r="BD724" s="17"/>
      <c r="BE724" s="17">
        <v>2.46648684331458E-2</v>
      </c>
      <c r="BF724" s="17">
        <v>0.16630462380957201</v>
      </c>
      <c r="BG724" s="17">
        <v>4.0835644674083002E-2</v>
      </c>
      <c r="BH724" s="17">
        <v>3.0119048598102601E-2</v>
      </c>
      <c r="BI724" s="17"/>
      <c r="BJ724" s="17">
        <v>4.8554854206597199E-2</v>
      </c>
      <c r="BK724" s="17"/>
      <c r="BL724" s="17">
        <v>5.1863182597791997E-2</v>
      </c>
      <c r="BM724" s="17"/>
      <c r="BN724" s="17">
        <v>0.10857998905776201</v>
      </c>
      <c r="BO724" s="17"/>
      <c r="BP724" s="17">
        <v>6.1206337467836797E-2</v>
      </c>
      <c r="BQ724" s="17">
        <v>4.8768883043804001E-2</v>
      </c>
    </row>
    <row r="725" spans="2:69" x14ac:dyDescent="0.35">
      <c r="B725" t="s">
        <v>236</v>
      </c>
      <c r="C725" s="17">
        <v>0.32772406066635301</v>
      </c>
      <c r="D725" s="17">
        <v>0.36514140168008102</v>
      </c>
      <c r="E725" s="17">
        <v>0.29680981782332999</v>
      </c>
      <c r="F725" s="17"/>
      <c r="G725" s="17">
        <v>0.307580574907382</v>
      </c>
      <c r="H725" s="17">
        <v>0.28579717680232303</v>
      </c>
      <c r="I725" s="17">
        <v>0.29625912230060403</v>
      </c>
      <c r="J725" s="17">
        <v>0.29774949067839201</v>
      </c>
      <c r="K725" s="17">
        <v>0.50362130607643696</v>
      </c>
      <c r="L725" s="17"/>
      <c r="M725" s="17">
        <v>0.35281341247306802</v>
      </c>
      <c r="N725" s="17">
        <v>0.25612132154956901</v>
      </c>
      <c r="O725" s="17">
        <v>0.367438936511021</v>
      </c>
      <c r="P725" s="17">
        <v>0.40017381861725798</v>
      </c>
      <c r="Q725" s="17">
        <v>0.38859857575831602</v>
      </c>
      <c r="R725" s="17"/>
      <c r="S725" s="17">
        <v>0.30148861783535802</v>
      </c>
      <c r="T725" s="17">
        <v>0.262501608365035</v>
      </c>
      <c r="U725" s="17">
        <v>0.342801833697988</v>
      </c>
      <c r="V725" s="17">
        <v>0.357145442135818</v>
      </c>
      <c r="W725" s="17"/>
      <c r="X725" s="17">
        <v>0.32829922432172398</v>
      </c>
      <c r="Y725" s="17">
        <v>0.273128617707736</v>
      </c>
      <c r="Z725" s="17">
        <v>0.38192645356855298</v>
      </c>
      <c r="AA725" s="17"/>
      <c r="AB725" s="17">
        <v>0.28294946795152998</v>
      </c>
      <c r="AC725" s="17">
        <v>0.41311628692560898</v>
      </c>
      <c r="AD725" s="17"/>
      <c r="AE725" s="17">
        <v>0.32253139421423399</v>
      </c>
      <c r="AF725" s="17">
        <v>0.32788175611624498</v>
      </c>
      <c r="AG725" s="17"/>
      <c r="AH725" s="17">
        <v>0.30960793755343202</v>
      </c>
      <c r="AI725" s="17">
        <v>0.247284180617661</v>
      </c>
      <c r="AJ725" s="17"/>
      <c r="AK725" s="17">
        <v>0.40399563817833101</v>
      </c>
      <c r="AL725" s="17">
        <v>0.37867940424996699</v>
      </c>
      <c r="AM725" s="17">
        <v>0.28967815871427699</v>
      </c>
      <c r="AN725" s="17">
        <v>0.31398497170661499</v>
      </c>
      <c r="AO725" s="17">
        <v>0.22124114712693199</v>
      </c>
      <c r="AP725" s="17"/>
      <c r="AQ725" s="17">
        <v>0.29905249660935102</v>
      </c>
      <c r="AR725" s="17">
        <v>0.33546822215289002</v>
      </c>
      <c r="AS725" s="17"/>
      <c r="AT725" s="17">
        <v>0.31660885075504902</v>
      </c>
      <c r="AU725" s="17">
        <v>0.32989157726164597</v>
      </c>
      <c r="AV725" s="17"/>
      <c r="AW725" s="17">
        <v>0.24502912263182899</v>
      </c>
      <c r="AX725" s="17">
        <v>0.26965655347059098</v>
      </c>
      <c r="AY725" s="17">
        <v>0.44831396082406699</v>
      </c>
      <c r="AZ725" s="17">
        <v>0.37008640995608999</v>
      </c>
      <c r="BA725" s="17">
        <v>0.20796859245817401</v>
      </c>
      <c r="BB725" s="17"/>
      <c r="BC725" s="17">
        <v>0.27406198535649601</v>
      </c>
      <c r="BD725" s="17"/>
      <c r="BE725" s="17">
        <v>0.27907798466290801</v>
      </c>
      <c r="BF725" s="17">
        <v>0.56218794266790695</v>
      </c>
      <c r="BG725" s="17">
        <v>0.45683087315225801</v>
      </c>
      <c r="BH725" s="17">
        <v>0.21238555108649301</v>
      </c>
      <c r="BI725" s="17"/>
      <c r="BJ725" s="17">
        <v>0.32103242767859202</v>
      </c>
      <c r="BK725" s="17"/>
      <c r="BL725" s="17">
        <v>0.32482903570473498</v>
      </c>
      <c r="BM725" s="17"/>
      <c r="BN725" s="17">
        <v>0.298274198597827</v>
      </c>
      <c r="BO725" s="17"/>
      <c r="BP725" s="17">
        <v>0.33737677294551999</v>
      </c>
      <c r="BQ725" s="17">
        <v>0.26250348202860702</v>
      </c>
    </row>
    <row r="726" spans="2:69" x14ac:dyDescent="0.35">
      <c r="B726" t="s">
        <v>237</v>
      </c>
      <c r="C726" s="17">
        <v>0.490252149298121</v>
      </c>
      <c r="D726" s="17">
        <v>0.50794628230990502</v>
      </c>
      <c r="E726" s="17">
        <v>0.47326347337438002</v>
      </c>
      <c r="F726" s="17"/>
      <c r="G726" s="17">
        <v>0.52421804479311895</v>
      </c>
      <c r="H726" s="17">
        <v>0.50959821618909795</v>
      </c>
      <c r="I726" s="17">
        <v>0.52647872267469698</v>
      </c>
      <c r="J726" s="17">
        <v>0.50977712386386698</v>
      </c>
      <c r="K726" s="17">
        <v>0.328870744023673</v>
      </c>
      <c r="L726" s="17"/>
      <c r="M726" s="17">
        <v>0.45422121652673603</v>
      </c>
      <c r="N726" s="17">
        <v>0.55309934782331105</v>
      </c>
      <c r="O726" s="17">
        <v>0.45458320319476903</v>
      </c>
      <c r="P726" s="17">
        <v>0.43918458736495702</v>
      </c>
      <c r="Q726" s="17">
        <v>0.43521413170163498</v>
      </c>
      <c r="R726" s="17"/>
      <c r="S726" s="17">
        <v>0.51000183386724995</v>
      </c>
      <c r="T726" s="17">
        <v>0.53870103711961104</v>
      </c>
      <c r="U726" s="17">
        <v>0.49872650329553297</v>
      </c>
      <c r="V726" s="17">
        <v>0.47217784572087801</v>
      </c>
      <c r="W726" s="17"/>
      <c r="X726" s="17">
        <v>0.49519409585905999</v>
      </c>
      <c r="Y726" s="17">
        <v>0.53816011203242098</v>
      </c>
      <c r="Z726" s="17">
        <v>0.40263004311627698</v>
      </c>
      <c r="AA726" s="17"/>
      <c r="AB726" s="17">
        <v>0.53542247006060895</v>
      </c>
      <c r="AC726" s="17">
        <v>0.40410520709541498</v>
      </c>
      <c r="AD726" s="17"/>
      <c r="AE726" s="17">
        <v>0.57476909063954895</v>
      </c>
      <c r="AF726" s="17">
        <v>0.47111799901909701</v>
      </c>
      <c r="AG726" s="17"/>
      <c r="AH726" s="17">
        <v>0.52667867304487703</v>
      </c>
      <c r="AI726" s="17">
        <v>0.47091480316013601</v>
      </c>
      <c r="AJ726" s="17"/>
      <c r="AK726" s="17">
        <v>0.37707682342923698</v>
      </c>
      <c r="AL726" s="17">
        <v>0.45404776524142898</v>
      </c>
      <c r="AM726" s="17">
        <v>0.52717297714713696</v>
      </c>
      <c r="AN726" s="17">
        <v>0.49722324613427399</v>
      </c>
      <c r="AO726" s="17">
        <v>0.61974167946675995</v>
      </c>
      <c r="AP726" s="17"/>
      <c r="AQ726" s="17">
        <v>0.60623672357666503</v>
      </c>
      <c r="AR726" s="17">
        <v>0.45892482891285802</v>
      </c>
      <c r="AS726" s="17"/>
      <c r="AT726" s="17">
        <v>0.548534729817163</v>
      </c>
      <c r="AU726" s="17">
        <v>0.465236322376191</v>
      </c>
      <c r="AV726" s="17"/>
      <c r="AW726" s="17">
        <v>0.60129171654476998</v>
      </c>
      <c r="AX726" s="17">
        <v>0.60673506813553102</v>
      </c>
      <c r="AY726" s="17">
        <v>0.30209233336826702</v>
      </c>
      <c r="AZ726" s="17">
        <v>0.40075159621351603</v>
      </c>
      <c r="BA726" s="17">
        <v>0.63795161014955704</v>
      </c>
      <c r="BB726" s="17"/>
      <c r="BC726" s="17">
        <v>0.60844337556387496</v>
      </c>
      <c r="BD726" s="17"/>
      <c r="BE726" s="17">
        <v>0.60624222126716099</v>
      </c>
      <c r="BF726" s="17">
        <v>0.228545596637344</v>
      </c>
      <c r="BG726" s="17">
        <v>0.34800090981929599</v>
      </c>
      <c r="BH726" s="17">
        <v>0.64285183284163006</v>
      </c>
      <c r="BI726" s="17"/>
      <c r="BJ726" s="17">
        <v>0.50146402370431098</v>
      </c>
      <c r="BK726" s="17"/>
      <c r="BL726" s="17">
        <v>0.48668965285411803</v>
      </c>
      <c r="BM726" s="17"/>
      <c r="BN726" s="17">
        <v>0.50637257553816495</v>
      </c>
      <c r="BO726" s="17"/>
      <c r="BP726" s="17">
        <v>0.474208993151362</v>
      </c>
      <c r="BQ726" s="17">
        <v>0.58593450532042701</v>
      </c>
    </row>
    <row r="727" spans="2:69" x14ac:dyDescent="0.35">
      <c r="B727" t="s">
        <v>141</v>
      </c>
      <c r="C727" s="17">
        <v>0.122857313159625</v>
      </c>
      <c r="D727" s="17">
        <v>6.3738510041122007E-2</v>
      </c>
      <c r="E727" s="17">
        <v>0.17398528832038401</v>
      </c>
      <c r="F727" s="17"/>
      <c r="G727" s="17">
        <v>0.106072927640745</v>
      </c>
      <c r="H727" s="17">
        <v>0.135728065409501</v>
      </c>
      <c r="I727" s="17">
        <v>0.14832489608650901</v>
      </c>
      <c r="J727" s="17">
        <v>0.16454327916109701</v>
      </c>
      <c r="K727" s="17">
        <v>5.7994247866309502E-2</v>
      </c>
      <c r="L727" s="17"/>
      <c r="M727" s="17">
        <v>8.70320318182633E-2</v>
      </c>
      <c r="N727" s="17">
        <v>0.119882571474799</v>
      </c>
      <c r="O727" s="17">
        <v>0.13463249675734601</v>
      </c>
      <c r="P727" s="17">
        <v>0.131523602592274</v>
      </c>
      <c r="Q727" s="17">
        <v>0.128953692375573</v>
      </c>
      <c r="R727" s="17"/>
      <c r="S727" s="17">
        <v>0.15069456264409101</v>
      </c>
      <c r="T727" s="17">
        <v>0.163025913313744</v>
      </c>
      <c r="U727" s="17">
        <v>8.2731296162782103E-2</v>
      </c>
      <c r="V727" s="17">
        <v>9.1283072960007802E-2</v>
      </c>
      <c r="W727" s="17"/>
      <c r="X727" s="17">
        <v>0.12396002926816301</v>
      </c>
      <c r="Y727" s="17">
        <v>0.143735303602429</v>
      </c>
      <c r="Z727" s="17">
        <v>9.2401693160548998E-2</v>
      </c>
      <c r="AA727" s="17"/>
      <c r="AB727" s="17">
        <v>0.13959989384772201</v>
      </c>
      <c r="AC727" s="17">
        <v>9.0926565126074596E-2</v>
      </c>
      <c r="AD727" s="17"/>
      <c r="AE727" s="17">
        <v>5.9922892375554003E-2</v>
      </c>
      <c r="AF727" s="17">
        <v>0.137878712908413</v>
      </c>
      <c r="AG727" s="17"/>
      <c r="AH727" s="17">
        <v>0.11411811908741901</v>
      </c>
      <c r="AI727" s="17">
        <v>0.224529593188182</v>
      </c>
      <c r="AJ727" s="17"/>
      <c r="AK727" s="17">
        <v>6.9772266771769703E-2</v>
      </c>
      <c r="AL727" s="17">
        <v>0.135155777862704</v>
      </c>
      <c r="AM727" s="17">
        <v>0.11876159855087499</v>
      </c>
      <c r="AN727" s="17">
        <v>0.137865283657712</v>
      </c>
      <c r="AO727" s="17">
        <v>0.13517646634769101</v>
      </c>
      <c r="AP727" s="17"/>
      <c r="AQ727" s="17">
        <v>6.4745636092716594E-2</v>
      </c>
      <c r="AR727" s="17">
        <v>0.138553220455262</v>
      </c>
      <c r="AS727" s="17"/>
      <c r="AT727" s="17">
        <v>8.3721807748632998E-2</v>
      </c>
      <c r="AU727" s="17">
        <v>0.14036208041466799</v>
      </c>
      <c r="AV727" s="17"/>
      <c r="AW727" s="17">
        <v>0.130694550724723</v>
      </c>
      <c r="AX727" s="17">
        <v>0.105862776386417</v>
      </c>
      <c r="AY727" s="17">
        <v>0.12022881607687901</v>
      </c>
      <c r="AZ727" s="17">
        <v>0.15347549398204599</v>
      </c>
      <c r="BA727" s="17">
        <v>0.15407979739226901</v>
      </c>
      <c r="BB727" s="17"/>
      <c r="BC727" s="17">
        <v>8.4144981289034804E-2</v>
      </c>
      <c r="BD727" s="17"/>
      <c r="BE727" s="17">
        <v>9.0014925636785995E-2</v>
      </c>
      <c r="BF727" s="17">
        <v>4.2961836885177303E-2</v>
      </c>
      <c r="BG727" s="17">
        <v>0.15433257235436201</v>
      </c>
      <c r="BH727" s="17">
        <v>0.11464356747377499</v>
      </c>
      <c r="BI727" s="17"/>
      <c r="BJ727" s="17">
        <v>0.128948694410499</v>
      </c>
      <c r="BK727" s="17"/>
      <c r="BL727" s="17">
        <v>0.136618128843355</v>
      </c>
      <c r="BM727" s="17"/>
      <c r="BN727" s="17">
        <v>8.6773236806247003E-2</v>
      </c>
      <c r="BO727" s="17"/>
      <c r="BP727" s="17">
        <v>0.12720789643528199</v>
      </c>
      <c r="BQ727" s="17">
        <v>0.102793129607162</v>
      </c>
    </row>
    <row r="728" spans="2:69" x14ac:dyDescent="0.35"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</row>
    <row r="729" spans="2:69" x14ac:dyDescent="0.35">
      <c r="B729" s="6" t="s">
        <v>247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</row>
    <row r="730" spans="2:69" x14ac:dyDescent="0.35">
      <c r="B730" s="24" t="s">
        <v>143</v>
      </c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</row>
    <row r="731" spans="2:69" x14ac:dyDescent="0.35">
      <c r="B731" t="s">
        <v>235</v>
      </c>
      <c r="C731" s="17">
        <v>0.18061965374272501</v>
      </c>
      <c r="D731" s="17">
        <v>0.21785752604443301</v>
      </c>
      <c r="E731" s="17">
        <v>0.149334859139056</v>
      </c>
      <c r="F731" s="17"/>
      <c r="G731" s="17">
        <v>0.197012006457217</v>
      </c>
      <c r="H731" s="17">
        <v>0.186758859187344</v>
      </c>
      <c r="I731" s="17">
        <v>0.112130813350099</v>
      </c>
      <c r="J731" s="17">
        <v>0.104456346230974</v>
      </c>
      <c r="K731" s="17">
        <v>0.30809920847250499</v>
      </c>
      <c r="L731" s="17"/>
      <c r="M731" s="17">
        <v>0.22220524439035499</v>
      </c>
      <c r="N731" s="17">
        <v>0.16400575147745</v>
      </c>
      <c r="O731" s="17">
        <v>0.16288955243626699</v>
      </c>
      <c r="P731" s="17">
        <v>0.16711068603037699</v>
      </c>
      <c r="Q731" s="17">
        <v>0.234698222174162</v>
      </c>
      <c r="R731" s="17"/>
      <c r="S731" s="17">
        <v>0.20459426389188501</v>
      </c>
      <c r="T731" s="17">
        <v>0.145418868993201</v>
      </c>
      <c r="U731" s="17">
        <v>0.165842898458648</v>
      </c>
      <c r="V731" s="17">
        <v>0.19592944129624501</v>
      </c>
      <c r="W731" s="17"/>
      <c r="X731" s="17">
        <v>0.168670228671009</v>
      </c>
      <c r="Y731" s="17">
        <v>0.100972042558687</v>
      </c>
      <c r="Z731" s="17">
        <v>0.35375074911758198</v>
      </c>
      <c r="AA731" s="17"/>
      <c r="AB731" s="17">
        <v>0.19240906748977299</v>
      </c>
      <c r="AC731" s="17">
        <v>0.15813537806066799</v>
      </c>
      <c r="AD731" s="17"/>
      <c r="AE731" s="17">
        <v>0.21156291186569801</v>
      </c>
      <c r="AF731" s="17">
        <v>0.17361606740475799</v>
      </c>
      <c r="AG731" s="17"/>
      <c r="AH731" s="17">
        <v>0.15263043789599101</v>
      </c>
      <c r="AI731" s="17">
        <v>0.25959518113533397</v>
      </c>
      <c r="AJ731" s="17"/>
      <c r="AK731" s="17">
        <v>0.25374657669542999</v>
      </c>
      <c r="AL731" s="17">
        <v>0.13975503603956899</v>
      </c>
      <c r="AM731" s="17">
        <v>0.16669294071259</v>
      </c>
      <c r="AN731" s="17">
        <v>0.17740151848602601</v>
      </c>
      <c r="AO731" s="17">
        <v>0.29424461987870099</v>
      </c>
      <c r="AP731" s="17"/>
      <c r="AQ731" s="17">
        <v>0.21015823215639001</v>
      </c>
      <c r="AR731" s="17">
        <v>0.17264131252411</v>
      </c>
      <c r="AS731" s="17"/>
      <c r="AT731" s="17">
        <v>0.17551856259854601</v>
      </c>
      <c r="AU731" s="17">
        <v>0.179538281555748</v>
      </c>
      <c r="AV731" s="17"/>
      <c r="AW731" s="17">
        <v>0.149425272149914</v>
      </c>
      <c r="AX731" s="17">
        <v>0.15428389777057</v>
      </c>
      <c r="AY731" s="17">
        <v>0.26062879765918601</v>
      </c>
      <c r="AZ731" s="17">
        <v>0.206486368013683</v>
      </c>
      <c r="BA731" s="17">
        <v>0.13674523822201301</v>
      </c>
      <c r="BB731" s="17"/>
      <c r="BC731" s="17">
        <v>0.182394234676512</v>
      </c>
      <c r="BD731" s="17"/>
      <c r="BE731" s="17">
        <v>0.16728670752047201</v>
      </c>
      <c r="BF731" s="17">
        <v>0.27258838531542501</v>
      </c>
      <c r="BG731" s="17">
        <v>0.23721398900260801</v>
      </c>
      <c r="BH731" s="17">
        <v>0.155527819981542</v>
      </c>
      <c r="BI731" s="17"/>
      <c r="BJ731" s="17">
        <v>0.170381965340726</v>
      </c>
      <c r="BK731" s="17"/>
      <c r="BL731" s="17">
        <v>0.12167139588459699</v>
      </c>
      <c r="BM731" s="17"/>
      <c r="BN731" s="17">
        <v>0.162818597599519</v>
      </c>
      <c r="BO731" s="17"/>
      <c r="BP731" s="17">
        <v>0.199358231265783</v>
      </c>
      <c r="BQ731" s="17">
        <v>7.4906042419892502E-2</v>
      </c>
    </row>
    <row r="732" spans="2:69" x14ac:dyDescent="0.35">
      <c r="B732" t="s">
        <v>236</v>
      </c>
      <c r="C732" s="17">
        <v>0.45301403177169203</v>
      </c>
      <c r="D732" s="17">
        <v>0.47814649688298</v>
      </c>
      <c r="E732" s="17">
        <v>0.43307982142241502</v>
      </c>
      <c r="F732" s="17"/>
      <c r="G732" s="17">
        <v>0.40277381059323702</v>
      </c>
      <c r="H732" s="17">
        <v>0.46152115978379699</v>
      </c>
      <c r="I732" s="17">
        <v>0.491992903173817</v>
      </c>
      <c r="J732" s="17">
        <v>0.45851144933735699</v>
      </c>
      <c r="K732" s="17">
        <v>0.466398593761295</v>
      </c>
      <c r="L732" s="17"/>
      <c r="M732" s="17">
        <v>0.36787623445464901</v>
      </c>
      <c r="N732" s="17">
        <v>0.46160476176986998</v>
      </c>
      <c r="O732" s="17">
        <v>0.45762042173724699</v>
      </c>
      <c r="P732" s="17">
        <v>0.462638789985579</v>
      </c>
      <c r="Q732" s="17">
        <v>0.465664260279402</v>
      </c>
      <c r="R732" s="17"/>
      <c r="S732" s="17">
        <v>0.42597324833245198</v>
      </c>
      <c r="T732" s="17">
        <v>0.456990297241819</v>
      </c>
      <c r="U732" s="17">
        <v>0.49467257477641502</v>
      </c>
      <c r="V732" s="17">
        <v>0.46671218142154303</v>
      </c>
      <c r="W732" s="17"/>
      <c r="X732" s="17">
        <v>0.45090246040846499</v>
      </c>
      <c r="Y732" s="17">
        <v>0.54274758214240604</v>
      </c>
      <c r="Z732" s="17">
        <v>0.37250386449124001</v>
      </c>
      <c r="AA732" s="17"/>
      <c r="AB732" s="17">
        <v>0.437420757690413</v>
      </c>
      <c r="AC732" s="17">
        <v>0.48275287042405202</v>
      </c>
      <c r="AD732" s="17"/>
      <c r="AE732" s="17">
        <v>0.48243945849442199</v>
      </c>
      <c r="AF732" s="17">
        <v>0.44679980816561998</v>
      </c>
      <c r="AG732" s="17"/>
      <c r="AH732" s="17">
        <v>0.46534391273102599</v>
      </c>
      <c r="AI732" s="17">
        <v>0.371693990568153</v>
      </c>
      <c r="AJ732" s="17"/>
      <c r="AK732" s="17">
        <v>0.50169389813624699</v>
      </c>
      <c r="AL732" s="17">
        <v>0.50463532055553295</v>
      </c>
      <c r="AM732" s="17">
        <v>0.426276554104139</v>
      </c>
      <c r="AN732" s="17">
        <v>0.44879940278082497</v>
      </c>
      <c r="AO732" s="17">
        <v>0.311151249323251</v>
      </c>
      <c r="AP732" s="17"/>
      <c r="AQ732" s="17">
        <v>0.37996206843342001</v>
      </c>
      <c r="AR732" s="17">
        <v>0.47274529581698299</v>
      </c>
      <c r="AS732" s="17"/>
      <c r="AT732" s="17">
        <v>0.45057355547598399</v>
      </c>
      <c r="AU732" s="17">
        <v>0.46219260549976199</v>
      </c>
      <c r="AV732" s="17"/>
      <c r="AW732" s="17">
        <v>0.42404775174775999</v>
      </c>
      <c r="AX732" s="17">
        <v>0.45470558215823798</v>
      </c>
      <c r="AY732" s="17">
        <v>0.41934546211440699</v>
      </c>
      <c r="AZ732" s="17">
        <v>0.45576353539579101</v>
      </c>
      <c r="BA732" s="17">
        <v>0.443497739872589</v>
      </c>
      <c r="BB732" s="17"/>
      <c r="BC732" s="17">
        <v>0.49624492789750002</v>
      </c>
      <c r="BD732" s="17"/>
      <c r="BE732" s="17">
        <v>0.44418873797053599</v>
      </c>
      <c r="BF732" s="17">
        <v>0.39784014717240201</v>
      </c>
      <c r="BG732" s="17">
        <v>0.52728390755592303</v>
      </c>
      <c r="BH732" s="17">
        <v>0.49075104190202801</v>
      </c>
      <c r="BI732" s="17"/>
      <c r="BJ732" s="17">
        <v>0.45488836964011697</v>
      </c>
      <c r="BK732" s="17"/>
      <c r="BL732" s="17">
        <v>0.50493066177899604</v>
      </c>
      <c r="BM732" s="17"/>
      <c r="BN732" s="17">
        <v>0.47028407306719699</v>
      </c>
      <c r="BO732" s="17"/>
      <c r="BP732" s="17">
        <v>0.46083921232217201</v>
      </c>
      <c r="BQ732" s="17">
        <v>0.428403454648287</v>
      </c>
    </row>
    <row r="733" spans="2:69" x14ac:dyDescent="0.35">
      <c r="B733" t="s">
        <v>237</v>
      </c>
      <c r="C733" s="17">
        <v>0.28351978597980199</v>
      </c>
      <c r="D733" s="17">
        <v>0.26169563035125998</v>
      </c>
      <c r="E733" s="17">
        <v>0.29967809953832703</v>
      </c>
      <c r="F733" s="17"/>
      <c r="G733" s="17">
        <v>0.35224965281547399</v>
      </c>
      <c r="H733" s="17">
        <v>0.25684162840643299</v>
      </c>
      <c r="I733" s="17">
        <v>0.30282017667031702</v>
      </c>
      <c r="J733" s="17">
        <v>0.28101012896244598</v>
      </c>
      <c r="K733" s="17">
        <v>0.17950808553313499</v>
      </c>
      <c r="L733" s="17"/>
      <c r="M733" s="17">
        <v>0.34777340917187299</v>
      </c>
      <c r="N733" s="17">
        <v>0.28972653689376798</v>
      </c>
      <c r="O733" s="17">
        <v>0.30858330042987497</v>
      </c>
      <c r="P733" s="17">
        <v>0.25758189984714602</v>
      </c>
      <c r="Q733" s="17">
        <v>0.21991972528867601</v>
      </c>
      <c r="R733" s="17"/>
      <c r="S733" s="17">
        <v>0.27885949937535398</v>
      </c>
      <c r="T733" s="17">
        <v>0.25577414871597498</v>
      </c>
      <c r="U733" s="17">
        <v>0.31217371605604599</v>
      </c>
      <c r="V733" s="17">
        <v>0.28706876871068598</v>
      </c>
      <c r="W733" s="17"/>
      <c r="X733" s="17">
        <v>0.29160394495011799</v>
      </c>
      <c r="Y733" s="17">
        <v>0.30107988429282301</v>
      </c>
      <c r="Z733" s="17">
        <v>0.20526817200481701</v>
      </c>
      <c r="AA733" s="17"/>
      <c r="AB733" s="17">
        <v>0.27140978017819101</v>
      </c>
      <c r="AC733" s="17">
        <v>0.30661548138898997</v>
      </c>
      <c r="AD733" s="17"/>
      <c r="AE733" s="17">
        <v>0.297566444170692</v>
      </c>
      <c r="AF733" s="17">
        <v>0.27907483941598099</v>
      </c>
      <c r="AG733" s="17"/>
      <c r="AH733" s="17">
        <v>0.30158849971327201</v>
      </c>
      <c r="AI733" s="17">
        <v>0.23247358350571001</v>
      </c>
      <c r="AJ733" s="17"/>
      <c r="AK733" s="17">
        <v>0.19473872653521501</v>
      </c>
      <c r="AL733" s="17">
        <v>0.275256412002026</v>
      </c>
      <c r="AM733" s="17">
        <v>0.31816043486269502</v>
      </c>
      <c r="AN733" s="17">
        <v>0.28721952284791802</v>
      </c>
      <c r="AO733" s="17">
        <v>0.288305368525414</v>
      </c>
      <c r="AP733" s="17"/>
      <c r="AQ733" s="17">
        <v>0.36401108806816401</v>
      </c>
      <c r="AR733" s="17">
        <v>0.26177916379418797</v>
      </c>
      <c r="AS733" s="17"/>
      <c r="AT733" s="17">
        <v>0.31192149118549101</v>
      </c>
      <c r="AU733" s="17">
        <v>0.26354489902600198</v>
      </c>
      <c r="AV733" s="17"/>
      <c r="AW733" s="17">
        <v>0.34707407360742998</v>
      </c>
      <c r="AX733" s="17">
        <v>0.31804683472973899</v>
      </c>
      <c r="AY733" s="17">
        <v>0.24485537166399701</v>
      </c>
      <c r="AZ733" s="17">
        <v>0.221766972281049</v>
      </c>
      <c r="BA733" s="17">
        <v>0.33422657652055998</v>
      </c>
      <c r="BB733" s="17"/>
      <c r="BC733" s="17">
        <v>0.28253238418257798</v>
      </c>
      <c r="BD733" s="17"/>
      <c r="BE733" s="17">
        <v>0.31228188217753</v>
      </c>
      <c r="BF733" s="17">
        <v>0.28660963062699601</v>
      </c>
      <c r="BG733" s="17">
        <v>0.12943392223133901</v>
      </c>
      <c r="BH733" s="17">
        <v>0.317046538529901</v>
      </c>
      <c r="BI733" s="17"/>
      <c r="BJ733" s="17">
        <v>0.28563725571302201</v>
      </c>
      <c r="BK733" s="17"/>
      <c r="BL733" s="17">
        <v>0.28040421981082903</v>
      </c>
      <c r="BM733" s="17"/>
      <c r="BN733" s="17">
        <v>0.30796461849990098</v>
      </c>
      <c r="BO733" s="17"/>
      <c r="BP733" s="17">
        <v>0.257681712261213</v>
      </c>
      <c r="BQ733" s="17">
        <v>0.407750190234555</v>
      </c>
    </row>
    <row r="734" spans="2:69" x14ac:dyDescent="0.35">
      <c r="B734" t="s">
        <v>141</v>
      </c>
      <c r="C734" s="17">
        <v>8.2846528505781003E-2</v>
      </c>
      <c r="D734" s="17">
        <v>4.2300346721328201E-2</v>
      </c>
      <c r="E734" s="17">
        <v>0.117907219900201</v>
      </c>
      <c r="F734" s="17"/>
      <c r="G734" s="17">
        <v>4.7964530134071599E-2</v>
      </c>
      <c r="H734" s="17">
        <v>9.4878352622426096E-2</v>
      </c>
      <c r="I734" s="17">
        <v>9.3056106805766994E-2</v>
      </c>
      <c r="J734" s="17">
        <v>0.156022075469223</v>
      </c>
      <c r="K734" s="17">
        <v>4.5994112233065203E-2</v>
      </c>
      <c r="L734" s="17"/>
      <c r="M734" s="17">
        <v>6.2145111983123197E-2</v>
      </c>
      <c r="N734" s="17">
        <v>8.4662949858912498E-2</v>
      </c>
      <c r="O734" s="17">
        <v>7.09067253966119E-2</v>
      </c>
      <c r="P734" s="17">
        <v>0.112668624136898</v>
      </c>
      <c r="Q734" s="17">
        <v>7.9717792257760003E-2</v>
      </c>
      <c r="R734" s="17"/>
      <c r="S734" s="17">
        <v>9.0572988400308793E-2</v>
      </c>
      <c r="T734" s="17">
        <v>0.14181668504900499</v>
      </c>
      <c r="U734" s="17">
        <v>2.7310810708891801E-2</v>
      </c>
      <c r="V734" s="17">
        <v>5.0289608571525299E-2</v>
      </c>
      <c r="W734" s="17"/>
      <c r="X734" s="17">
        <v>8.88233659704082E-2</v>
      </c>
      <c r="Y734" s="17">
        <v>5.5200491006084602E-2</v>
      </c>
      <c r="Z734" s="17">
        <v>6.8477214386360605E-2</v>
      </c>
      <c r="AA734" s="17"/>
      <c r="AB734" s="17">
        <v>9.8760394641622798E-2</v>
      </c>
      <c r="AC734" s="17">
        <v>5.2496270126290802E-2</v>
      </c>
      <c r="AD734" s="17"/>
      <c r="AE734" s="17">
        <v>8.4311854691877901E-3</v>
      </c>
      <c r="AF734" s="17">
        <v>0.10050928501364099</v>
      </c>
      <c r="AG734" s="17"/>
      <c r="AH734" s="17">
        <v>8.0437149659710702E-2</v>
      </c>
      <c r="AI734" s="17">
        <v>0.13623724479080301</v>
      </c>
      <c r="AJ734" s="17"/>
      <c r="AK734" s="17">
        <v>4.9820798633108399E-2</v>
      </c>
      <c r="AL734" s="17">
        <v>8.0353231402872496E-2</v>
      </c>
      <c r="AM734" s="17">
        <v>8.8870070320575006E-2</v>
      </c>
      <c r="AN734" s="17">
        <v>8.6579555885231294E-2</v>
      </c>
      <c r="AO734" s="17">
        <v>0.106298762272634</v>
      </c>
      <c r="AP734" s="17"/>
      <c r="AQ734" s="17">
        <v>4.5868611342026501E-2</v>
      </c>
      <c r="AR734" s="17">
        <v>9.2834227864720106E-2</v>
      </c>
      <c r="AS734" s="17"/>
      <c r="AT734" s="17">
        <v>6.19863907399794E-2</v>
      </c>
      <c r="AU734" s="17">
        <v>9.4724213918487898E-2</v>
      </c>
      <c r="AV734" s="17"/>
      <c r="AW734" s="17">
        <v>7.9452902494896199E-2</v>
      </c>
      <c r="AX734" s="17">
        <v>7.2963685341452506E-2</v>
      </c>
      <c r="AY734" s="17">
        <v>7.5170368562410106E-2</v>
      </c>
      <c r="AZ734" s="17">
        <v>0.11598312430947801</v>
      </c>
      <c r="BA734" s="17">
        <v>8.5530445384837395E-2</v>
      </c>
      <c r="BB734" s="17"/>
      <c r="BC734" s="17">
        <v>3.8828453243408903E-2</v>
      </c>
      <c r="BD734" s="17"/>
      <c r="BE734" s="17">
        <v>7.6242672331461495E-2</v>
      </c>
      <c r="BF734" s="17">
        <v>4.2961836885177303E-2</v>
      </c>
      <c r="BG734" s="17">
        <v>0.10606818121013099</v>
      </c>
      <c r="BH734" s="17">
        <v>3.6674599586528703E-2</v>
      </c>
      <c r="BI734" s="17"/>
      <c r="BJ734" s="17">
        <v>8.9092409306134407E-2</v>
      </c>
      <c r="BK734" s="17"/>
      <c r="BL734" s="17">
        <v>9.2993722525577804E-2</v>
      </c>
      <c r="BM734" s="17"/>
      <c r="BN734" s="17">
        <v>5.89327108333828E-2</v>
      </c>
      <c r="BO734" s="17"/>
      <c r="BP734" s="17">
        <v>8.2120844150830999E-2</v>
      </c>
      <c r="BQ734" s="17">
        <v>8.8940312697265905E-2</v>
      </c>
    </row>
    <row r="735" spans="2:69" x14ac:dyDescent="0.35"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</row>
    <row r="736" spans="2:69" x14ac:dyDescent="0.35">
      <c r="B736" s="6" t="s">
        <v>248</v>
      </c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</row>
    <row r="737" spans="2:69" x14ac:dyDescent="0.35">
      <c r="B737" s="24" t="s">
        <v>143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</row>
    <row r="738" spans="2:69" x14ac:dyDescent="0.35">
      <c r="B738" t="s">
        <v>235</v>
      </c>
      <c r="C738" s="17">
        <v>4.7366870562149999E-2</v>
      </c>
      <c r="D738" s="17">
        <v>6.5683840778252595E-2</v>
      </c>
      <c r="E738" s="17">
        <v>3.1830293341355197E-2</v>
      </c>
      <c r="F738" s="17"/>
      <c r="G738" s="17">
        <v>4.9129688088613101E-2</v>
      </c>
      <c r="H738" s="17">
        <v>6.8876541599077898E-2</v>
      </c>
      <c r="I738" s="17">
        <v>1.6940207017992901E-2</v>
      </c>
      <c r="J738" s="17">
        <v>3.7923887377320102E-2</v>
      </c>
      <c r="K738" s="17">
        <v>6.1842797423533102E-2</v>
      </c>
      <c r="L738" s="17"/>
      <c r="M738" s="17">
        <v>8.4309304929758203E-2</v>
      </c>
      <c r="N738" s="17">
        <v>3.4544064755933301E-2</v>
      </c>
      <c r="O738" s="17">
        <v>5.50243587863277E-2</v>
      </c>
      <c r="P738" s="17">
        <v>4.0501789777461203E-2</v>
      </c>
      <c r="Q738" s="17">
        <v>5.5796063604735699E-2</v>
      </c>
      <c r="R738" s="17"/>
      <c r="S738" s="17">
        <v>2.56010989650697E-2</v>
      </c>
      <c r="T738" s="17">
        <v>4.7742460777467098E-2</v>
      </c>
      <c r="U738" s="17">
        <v>3.8902188960664601E-2</v>
      </c>
      <c r="V738" s="17">
        <v>3.2267198115966497E-2</v>
      </c>
      <c r="W738" s="17"/>
      <c r="X738" s="17">
        <v>5.2153032871879799E-2</v>
      </c>
      <c r="Y738" s="17">
        <v>1.4138356055422701E-2</v>
      </c>
      <c r="Z738" s="17">
        <v>4.7729561026639E-2</v>
      </c>
      <c r="AA738" s="17"/>
      <c r="AB738" s="17">
        <v>4.25717088552778E-2</v>
      </c>
      <c r="AC738" s="17">
        <v>5.6512001954654799E-2</v>
      </c>
      <c r="AD738" s="17"/>
      <c r="AE738" s="17">
        <v>6.2456009327356503E-2</v>
      </c>
      <c r="AF738" s="17">
        <v>4.38871180567302E-2</v>
      </c>
      <c r="AG738" s="17"/>
      <c r="AH738" s="17">
        <v>4.7669807083845397E-2</v>
      </c>
      <c r="AI738" s="17">
        <v>6.0371775015603701E-2</v>
      </c>
      <c r="AJ738" s="17"/>
      <c r="AK738" s="17">
        <v>0.104345716724808</v>
      </c>
      <c r="AL738" s="17">
        <v>5.1924823997536999E-2</v>
      </c>
      <c r="AM738" s="17">
        <v>4.6094667158790598E-2</v>
      </c>
      <c r="AN738" s="17">
        <v>1.14696761262588E-2</v>
      </c>
      <c r="AO738" s="17">
        <v>4.39468715154493E-2</v>
      </c>
      <c r="AP738" s="17"/>
      <c r="AQ738" s="17">
        <v>3.7681309877838097E-2</v>
      </c>
      <c r="AR738" s="17">
        <v>4.9982931056019198E-2</v>
      </c>
      <c r="AS738" s="17"/>
      <c r="AT738" s="17">
        <v>6.9136532868393594E-2</v>
      </c>
      <c r="AU738" s="17">
        <v>3.87514620383708E-2</v>
      </c>
      <c r="AV738" s="17"/>
      <c r="AW738" s="17">
        <v>2.2984610098677201E-2</v>
      </c>
      <c r="AX738" s="17">
        <v>2.7105220166658998E-2</v>
      </c>
      <c r="AY738" s="17">
        <v>0.100855297182238</v>
      </c>
      <c r="AZ738" s="17">
        <v>5.5253064438184001E-2</v>
      </c>
      <c r="BA738" s="17">
        <v>1.55776975009076E-2</v>
      </c>
      <c r="BB738" s="17"/>
      <c r="BC738" s="17">
        <v>4.7471077413336102E-2</v>
      </c>
      <c r="BD738" s="17"/>
      <c r="BE738" s="17">
        <v>3.0606808758343498E-2</v>
      </c>
      <c r="BF738" s="17">
        <v>7.9985848205877397E-2</v>
      </c>
      <c r="BG738" s="17">
        <v>4.0473081355867697E-2</v>
      </c>
      <c r="BH738" s="17">
        <v>5.2942258248287903E-2</v>
      </c>
      <c r="BI738" s="17"/>
      <c r="BJ738" s="17">
        <v>4.3329277575520603E-2</v>
      </c>
      <c r="BK738" s="17"/>
      <c r="BL738" s="17">
        <v>4.3521839114024997E-2</v>
      </c>
      <c r="BM738" s="17"/>
      <c r="BN738" s="17">
        <v>3.7183968559274402E-2</v>
      </c>
      <c r="BO738" s="17"/>
      <c r="BP738" s="17">
        <v>5.0317900196700502E-2</v>
      </c>
      <c r="BQ738" s="17">
        <v>2.72031928315223E-2</v>
      </c>
    </row>
    <row r="739" spans="2:69" x14ac:dyDescent="0.35">
      <c r="B739" t="s">
        <v>236</v>
      </c>
      <c r="C739" s="17">
        <v>0.24106625563495199</v>
      </c>
      <c r="D739" s="17">
        <v>0.25987558214168899</v>
      </c>
      <c r="E739" s="17">
        <v>0.22579806519308199</v>
      </c>
      <c r="F739" s="17"/>
      <c r="G739" s="17">
        <v>0.218802208058099</v>
      </c>
      <c r="H739" s="17">
        <v>0.226196824151775</v>
      </c>
      <c r="I739" s="17">
        <v>0.23704448764986899</v>
      </c>
      <c r="J739" s="17">
        <v>0.14292437870919</v>
      </c>
      <c r="K739" s="17">
        <v>0.396404210261741</v>
      </c>
      <c r="L739" s="17"/>
      <c r="M739" s="17">
        <v>0.22386492076790501</v>
      </c>
      <c r="N739" s="17">
        <v>0.196147436311814</v>
      </c>
      <c r="O739" s="17">
        <v>0.28760392716403899</v>
      </c>
      <c r="P739" s="17">
        <v>0.309455765081874</v>
      </c>
      <c r="Q739" s="17">
        <v>0.25086002255485601</v>
      </c>
      <c r="R739" s="17"/>
      <c r="S739" s="17">
        <v>0.23139723636913601</v>
      </c>
      <c r="T739" s="17">
        <v>0.19777154411491699</v>
      </c>
      <c r="U739" s="17">
        <v>0.35034404365487098</v>
      </c>
      <c r="V739" s="17">
        <v>0.24265287355391901</v>
      </c>
      <c r="W739" s="17"/>
      <c r="X739" s="17">
        <v>0.242891520205266</v>
      </c>
      <c r="Y739" s="17">
        <v>0.15482735489692101</v>
      </c>
      <c r="Z739" s="17">
        <v>0.31994188465909601</v>
      </c>
      <c r="AA739" s="17"/>
      <c r="AB739" s="17">
        <v>0.19652153550840401</v>
      </c>
      <c r="AC739" s="17">
        <v>0.326020078530187</v>
      </c>
      <c r="AD739" s="17"/>
      <c r="AE739" s="17">
        <v>0.26496804649519201</v>
      </c>
      <c r="AF739" s="17">
        <v>0.234232254400215</v>
      </c>
      <c r="AG739" s="17"/>
      <c r="AH739" s="17">
        <v>0.219970671224932</v>
      </c>
      <c r="AI739" s="17">
        <v>0.20723736106045201</v>
      </c>
      <c r="AJ739" s="17"/>
      <c r="AK739" s="17">
        <v>0.26024380603423197</v>
      </c>
      <c r="AL739" s="17">
        <v>0.26513858671180202</v>
      </c>
      <c r="AM739" s="17">
        <v>0.240370910472268</v>
      </c>
      <c r="AN739" s="17">
        <v>0.203191997617546</v>
      </c>
      <c r="AO739" s="17">
        <v>0.223745713640088</v>
      </c>
      <c r="AP739" s="17"/>
      <c r="AQ739" s="17">
        <v>0.268337017147316</v>
      </c>
      <c r="AR739" s="17">
        <v>0.23370044954942701</v>
      </c>
      <c r="AS739" s="17"/>
      <c r="AT739" s="17">
        <v>0.22941847193311299</v>
      </c>
      <c r="AU739" s="17">
        <v>0.241029458546825</v>
      </c>
      <c r="AV739" s="17"/>
      <c r="AW739" s="17">
        <v>0.207761935542808</v>
      </c>
      <c r="AX739" s="17">
        <v>0.20089418410249901</v>
      </c>
      <c r="AY739" s="17">
        <v>0.29999382811277098</v>
      </c>
      <c r="AZ739" s="17">
        <v>0.18770538792567401</v>
      </c>
      <c r="BA739" s="17">
        <v>0.18128167543089199</v>
      </c>
      <c r="BB739" s="17"/>
      <c r="BC739" s="17">
        <v>0.22332985674352801</v>
      </c>
      <c r="BD739" s="17"/>
      <c r="BE739" s="17">
        <v>0.18895820303192101</v>
      </c>
      <c r="BF739" s="17">
        <v>0.38709673829921898</v>
      </c>
      <c r="BG739" s="17">
        <v>0.29567088991792101</v>
      </c>
      <c r="BH739" s="17">
        <v>0.21707349792370301</v>
      </c>
      <c r="BI739" s="17"/>
      <c r="BJ739" s="17">
        <v>0.227075646428894</v>
      </c>
      <c r="BK739" s="17"/>
      <c r="BL739" s="17">
        <v>0.23076169607189501</v>
      </c>
      <c r="BM739" s="17"/>
      <c r="BN739" s="17">
        <v>0.24818158978063701</v>
      </c>
      <c r="BO739" s="17"/>
      <c r="BP739" s="17">
        <v>0.25321816285827398</v>
      </c>
      <c r="BQ739" s="17">
        <v>0.19758881081138499</v>
      </c>
    </row>
    <row r="740" spans="2:69" x14ac:dyDescent="0.35">
      <c r="B740" t="s">
        <v>237</v>
      </c>
      <c r="C740" s="17">
        <v>0.58736294780498599</v>
      </c>
      <c r="D740" s="17">
        <v>0.615519514763751</v>
      </c>
      <c r="E740" s="17">
        <v>0.56174971532681195</v>
      </c>
      <c r="F740" s="17"/>
      <c r="G740" s="17">
        <v>0.63587521071622599</v>
      </c>
      <c r="H740" s="17">
        <v>0.56376108149707105</v>
      </c>
      <c r="I740" s="17">
        <v>0.61815756467482297</v>
      </c>
      <c r="J740" s="17">
        <v>0.65350369509353101</v>
      </c>
      <c r="K740" s="17">
        <v>0.43723614294781099</v>
      </c>
      <c r="L740" s="17"/>
      <c r="M740" s="17">
        <v>0.62029739384651095</v>
      </c>
      <c r="N740" s="17">
        <v>0.63573804301352699</v>
      </c>
      <c r="O740" s="17">
        <v>0.55191695107095695</v>
      </c>
      <c r="P740" s="17">
        <v>0.51991340881279902</v>
      </c>
      <c r="Q740" s="17">
        <v>0.54423169873047195</v>
      </c>
      <c r="R740" s="17"/>
      <c r="S740" s="17">
        <v>0.54157747592942695</v>
      </c>
      <c r="T740" s="17">
        <v>0.61863193956964802</v>
      </c>
      <c r="U740" s="17">
        <v>0.553550721809277</v>
      </c>
      <c r="V740" s="17">
        <v>0.64497990328520205</v>
      </c>
      <c r="W740" s="17"/>
      <c r="X740" s="17">
        <v>0.58631421416623697</v>
      </c>
      <c r="Y740" s="17">
        <v>0.71526228836942096</v>
      </c>
      <c r="Z740" s="17">
        <v>0.45818761047320999</v>
      </c>
      <c r="AA740" s="17"/>
      <c r="AB740" s="17">
        <v>0.62180013010726598</v>
      </c>
      <c r="AC740" s="17">
        <v>0.52168579733669995</v>
      </c>
      <c r="AD740" s="17"/>
      <c r="AE740" s="17">
        <v>0.61814738631233501</v>
      </c>
      <c r="AF740" s="17">
        <v>0.581041515454082</v>
      </c>
      <c r="AG740" s="17"/>
      <c r="AH740" s="17">
        <v>0.61620075539799402</v>
      </c>
      <c r="AI740" s="17">
        <v>0.520135249944779</v>
      </c>
      <c r="AJ740" s="17"/>
      <c r="AK740" s="17">
        <v>0.57806725384778601</v>
      </c>
      <c r="AL740" s="17">
        <v>0.56914878038031202</v>
      </c>
      <c r="AM740" s="17">
        <v>0.59740763949388398</v>
      </c>
      <c r="AN740" s="17">
        <v>0.62327443370714097</v>
      </c>
      <c r="AO740" s="17">
        <v>0.531520271429478</v>
      </c>
      <c r="AP740" s="17"/>
      <c r="AQ740" s="17">
        <v>0.632827194938551</v>
      </c>
      <c r="AR740" s="17">
        <v>0.57508309899847598</v>
      </c>
      <c r="AS740" s="17"/>
      <c r="AT740" s="17">
        <v>0.62913025846217796</v>
      </c>
      <c r="AU740" s="17">
        <v>0.56878236068236498</v>
      </c>
      <c r="AV740" s="17"/>
      <c r="AW740" s="17">
        <v>0.58773754919978505</v>
      </c>
      <c r="AX740" s="17">
        <v>0.66929444236324198</v>
      </c>
      <c r="AY740" s="17">
        <v>0.50360350042916902</v>
      </c>
      <c r="AZ740" s="17">
        <v>0.53017013924121303</v>
      </c>
      <c r="BA740" s="17">
        <v>0.70358870572237198</v>
      </c>
      <c r="BB740" s="17"/>
      <c r="BC740" s="17">
        <v>0.68196383262204696</v>
      </c>
      <c r="BD740" s="17"/>
      <c r="BE740" s="17">
        <v>0.68724097936648199</v>
      </c>
      <c r="BF740" s="17">
        <v>0.50637883580961895</v>
      </c>
      <c r="BG740" s="17">
        <v>0.469251924475384</v>
      </c>
      <c r="BH740" s="17">
        <v>0.67573211098098396</v>
      </c>
      <c r="BI740" s="17"/>
      <c r="BJ740" s="17">
        <v>0.59973183479216197</v>
      </c>
      <c r="BK740" s="17"/>
      <c r="BL740" s="17">
        <v>0.59881029370723604</v>
      </c>
      <c r="BM740" s="17"/>
      <c r="BN740" s="17">
        <v>0.65746810979900105</v>
      </c>
      <c r="BO740" s="17"/>
      <c r="BP740" s="17">
        <v>0.566626870513533</v>
      </c>
      <c r="BQ740" s="17">
        <v>0.69020947678285205</v>
      </c>
    </row>
    <row r="741" spans="2:69" x14ac:dyDescent="0.35">
      <c r="B741" t="s">
        <v>141</v>
      </c>
      <c r="C741" s="17">
        <v>0.124203925997913</v>
      </c>
      <c r="D741" s="17">
        <v>5.8921062316307303E-2</v>
      </c>
      <c r="E741" s="17">
        <v>0.180621926138751</v>
      </c>
      <c r="F741" s="17"/>
      <c r="G741" s="17">
        <v>9.6192893137062294E-2</v>
      </c>
      <c r="H741" s="17">
        <v>0.14116555275207601</v>
      </c>
      <c r="I741" s="17">
        <v>0.12785774065731501</v>
      </c>
      <c r="J741" s="17">
        <v>0.16564803881995899</v>
      </c>
      <c r="K741" s="17">
        <v>0.10451684936691499</v>
      </c>
      <c r="L741" s="17"/>
      <c r="M741" s="17">
        <v>7.15283804558252E-2</v>
      </c>
      <c r="N741" s="17">
        <v>0.13357045591872699</v>
      </c>
      <c r="O741" s="17">
        <v>0.10545476297867599</v>
      </c>
      <c r="P741" s="17">
        <v>0.13012903632786599</v>
      </c>
      <c r="Q741" s="17">
        <v>0.149112215109937</v>
      </c>
      <c r="R741" s="17"/>
      <c r="S741" s="17">
        <v>0.201424188736368</v>
      </c>
      <c r="T741" s="17">
        <v>0.135854055537968</v>
      </c>
      <c r="U741" s="17">
        <v>5.72030455751876E-2</v>
      </c>
      <c r="V741" s="17">
        <v>8.0100025044912204E-2</v>
      </c>
      <c r="W741" s="17"/>
      <c r="X741" s="17">
        <v>0.118641232756617</v>
      </c>
      <c r="Y741" s="17">
        <v>0.115772000678236</v>
      </c>
      <c r="Z741" s="17">
        <v>0.174140943841055</v>
      </c>
      <c r="AA741" s="17"/>
      <c r="AB741" s="17">
        <v>0.13910662552905201</v>
      </c>
      <c r="AC741" s="17">
        <v>9.5782122178457801E-2</v>
      </c>
      <c r="AD741" s="17"/>
      <c r="AE741" s="17">
        <v>5.4428557865116398E-2</v>
      </c>
      <c r="AF741" s="17">
        <v>0.14083911208897301</v>
      </c>
      <c r="AG741" s="17"/>
      <c r="AH741" s="17">
        <v>0.11615876629322899</v>
      </c>
      <c r="AI741" s="17">
        <v>0.21225561397916501</v>
      </c>
      <c r="AJ741" s="17"/>
      <c r="AK741" s="17">
        <v>5.7343223393173798E-2</v>
      </c>
      <c r="AL741" s="17">
        <v>0.11378780891034899</v>
      </c>
      <c r="AM741" s="17">
        <v>0.116126782875057</v>
      </c>
      <c r="AN741" s="17">
        <v>0.16206389254905401</v>
      </c>
      <c r="AO741" s="17">
        <v>0.20078714341498499</v>
      </c>
      <c r="AP741" s="17"/>
      <c r="AQ741" s="17">
        <v>6.11544780362955E-2</v>
      </c>
      <c r="AR741" s="17">
        <v>0.141233520396079</v>
      </c>
      <c r="AS741" s="17"/>
      <c r="AT741" s="17">
        <v>7.2314736736315E-2</v>
      </c>
      <c r="AU741" s="17">
        <v>0.151436718732439</v>
      </c>
      <c r="AV741" s="17"/>
      <c r="AW741" s="17">
        <v>0.18151590515872901</v>
      </c>
      <c r="AX741" s="17">
        <v>0.102706153367601</v>
      </c>
      <c r="AY741" s="17">
        <v>9.5547374275821703E-2</v>
      </c>
      <c r="AZ741" s="17">
        <v>0.226871408394929</v>
      </c>
      <c r="BA741" s="17">
        <v>9.9551921345828007E-2</v>
      </c>
      <c r="BB741" s="17"/>
      <c r="BC741" s="17">
        <v>4.72352332210891E-2</v>
      </c>
      <c r="BD741" s="17"/>
      <c r="BE741" s="17">
        <v>9.3194008843252796E-2</v>
      </c>
      <c r="BF741" s="17">
        <v>2.6538577685284202E-2</v>
      </c>
      <c r="BG741" s="17">
        <v>0.194604104250827</v>
      </c>
      <c r="BH741" s="17">
        <v>5.4252132847025902E-2</v>
      </c>
      <c r="BI741" s="17"/>
      <c r="BJ741" s="17">
        <v>0.12986324120342299</v>
      </c>
      <c r="BK741" s="17"/>
      <c r="BL741" s="17">
        <v>0.12690617110684499</v>
      </c>
      <c r="BM741" s="17"/>
      <c r="BN741" s="17">
        <v>5.7166331861087001E-2</v>
      </c>
      <c r="BO741" s="17"/>
      <c r="BP741" s="17">
        <v>0.12983706643149301</v>
      </c>
      <c r="BQ741" s="17">
        <v>8.4998519574240705E-2</v>
      </c>
    </row>
    <row r="742" spans="2:69" x14ac:dyDescent="0.35"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</row>
    <row r="743" spans="2:69" x14ac:dyDescent="0.35">
      <c r="B743" s="6" t="s">
        <v>249</v>
      </c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</row>
    <row r="744" spans="2:69" x14ac:dyDescent="0.35">
      <c r="B744" s="24" t="s">
        <v>143</v>
      </c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</row>
    <row r="745" spans="2:69" x14ac:dyDescent="0.35">
      <c r="B745" t="s">
        <v>235</v>
      </c>
      <c r="C745" s="17">
        <v>7.3324093706752705E-2</v>
      </c>
      <c r="D745" s="17">
        <v>0.104631717083081</v>
      </c>
      <c r="E745" s="17">
        <v>4.67415344488748E-2</v>
      </c>
      <c r="F745" s="17"/>
      <c r="G745" s="17">
        <v>3.0712971350139898E-2</v>
      </c>
      <c r="H745" s="17">
        <v>6.1940434643247701E-2</v>
      </c>
      <c r="I745" s="17">
        <v>4.5877465956183403E-2</v>
      </c>
      <c r="J745" s="17">
        <v>5.8589914718364201E-2</v>
      </c>
      <c r="K745" s="17">
        <v>0.22005085813795999</v>
      </c>
      <c r="L745" s="17"/>
      <c r="M745" s="17">
        <v>3.74630182285281E-2</v>
      </c>
      <c r="N745" s="17">
        <v>5.5088570328783101E-2</v>
      </c>
      <c r="O745" s="17">
        <v>6.5368439312755905E-2</v>
      </c>
      <c r="P745" s="17">
        <v>0.16740466485134001</v>
      </c>
      <c r="Q745" s="17">
        <v>7.1401572066753696E-2</v>
      </c>
      <c r="R745" s="17"/>
      <c r="S745" s="17">
        <v>5.9048378928140799E-2</v>
      </c>
      <c r="T745" s="17">
        <v>4.4228312950701197E-2</v>
      </c>
      <c r="U745" s="17">
        <v>0.163997097195105</v>
      </c>
      <c r="V745" s="17">
        <v>6.3821266269390803E-2</v>
      </c>
      <c r="W745" s="17"/>
      <c r="X745" s="17">
        <v>6.86758522540971E-2</v>
      </c>
      <c r="Y745" s="17">
        <v>2.5278546323177001E-2</v>
      </c>
      <c r="Z745" s="17">
        <v>0.15893331368552699</v>
      </c>
      <c r="AA745" s="17"/>
      <c r="AB745" s="17">
        <v>3.4028537015385503E-2</v>
      </c>
      <c r="AC745" s="17">
        <v>0.14826693214516401</v>
      </c>
      <c r="AD745" s="17"/>
      <c r="AE745" s="17">
        <v>0.10903116322268699</v>
      </c>
      <c r="AF745" s="17">
        <v>6.5028129332946896E-2</v>
      </c>
      <c r="AG745" s="17"/>
      <c r="AH745" s="17">
        <v>5.8094446950587297E-2</v>
      </c>
      <c r="AI745" s="17">
        <v>4.9849168861259299E-2</v>
      </c>
      <c r="AJ745" s="17"/>
      <c r="AK745" s="17">
        <v>0.19976366391442801</v>
      </c>
      <c r="AL745" s="17">
        <v>6.9444790488378705E-2</v>
      </c>
      <c r="AM745" s="17">
        <v>6.1015843931994003E-2</v>
      </c>
      <c r="AN745" s="17">
        <v>2.0332342010629501E-2</v>
      </c>
      <c r="AO745" s="17">
        <v>8.9913999424814497E-2</v>
      </c>
      <c r="AP745" s="17"/>
      <c r="AQ745" s="17">
        <v>2.0326413482421899E-2</v>
      </c>
      <c r="AR745" s="17">
        <v>8.7638715443226406E-2</v>
      </c>
      <c r="AS745" s="17"/>
      <c r="AT745" s="17">
        <v>5.2543083952076103E-2</v>
      </c>
      <c r="AU745" s="17">
        <v>8.4896621594694993E-2</v>
      </c>
      <c r="AV745" s="17"/>
      <c r="AW745" s="17">
        <v>5.7961292676788199E-2</v>
      </c>
      <c r="AX745" s="17">
        <v>3.5834607220850502E-2</v>
      </c>
      <c r="AY745" s="17">
        <v>0.108495847995992</v>
      </c>
      <c r="AZ745" s="17">
        <v>7.0072519835448599E-2</v>
      </c>
      <c r="BA745" s="17">
        <v>3.3372781318537902E-2</v>
      </c>
      <c r="BB745" s="17"/>
      <c r="BC745" s="17">
        <v>7.7745550060106E-2</v>
      </c>
      <c r="BD745" s="17"/>
      <c r="BE745" s="17">
        <v>3.06726079691329E-2</v>
      </c>
      <c r="BF745" s="17">
        <v>0.16387997314646999</v>
      </c>
      <c r="BG745" s="17">
        <v>2.57600906829147E-2</v>
      </c>
      <c r="BH745" s="17">
        <v>4.55927135923292E-2</v>
      </c>
      <c r="BI745" s="17"/>
      <c r="BJ745" s="17">
        <v>6.9422462148113206E-2</v>
      </c>
      <c r="BK745" s="17"/>
      <c r="BL745" s="17">
        <v>5.6800725371801197E-2</v>
      </c>
      <c r="BM745" s="17"/>
      <c r="BN745" s="17">
        <v>0.110836485404263</v>
      </c>
      <c r="BO745" s="17"/>
      <c r="BP745" s="17">
        <v>8.2641693862637505E-2</v>
      </c>
      <c r="BQ745" s="17">
        <v>3.7518496775559497E-2</v>
      </c>
    </row>
    <row r="746" spans="2:69" x14ac:dyDescent="0.35">
      <c r="B746" t="s">
        <v>236</v>
      </c>
      <c r="C746" s="17">
        <v>0.196121460174738</v>
      </c>
      <c r="D746" s="17">
        <v>0.199221913155566</v>
      </c>
      <c r="E746" s="17">
        <v>0.19416223248272299</v>
      </c>
      <c r="F746" s="17"/>
      <c r="G746" s="17">
        <v>0.18962061470901601</v>
      </c>
      <c r="H746" s="17">
        <v>0.16189764140799201</v>
      </c>
      <c r="I746" s="17">
        <v>0.187071140917555</v>
      </c>
      <c r="J746" s="17">
        <v>0.15929592269519499</v>
      </c>
      <c r="K746" s="17">
        <v>0.30871902231440801</v>
      </c>
      <c r="L746" s="17"/>
      <c r="M746" s="17">
        <v>0.29466821352634098</v>
      </c>
      <c r="N746" s="17">
        <v>0.144304666264607</v>
      </c>
      <c r="O746" s="17">
        <v>0.31169986422988999</v>
      </c>
      <c r="P746" s="17">
        <v>0.13411599973219299</v>
      </c>
      <c r="Q746" s="17">
        <v>0.18052872323878999</v>
      </c>
      <c r="R746" s="17"/>
      <c r="S746" s="17">
        <v>9.6157311897960701E-2</v>
      </c>
      <c r="T746" s="17">
        <v>0.25011311095540101</v>
      </c>
      <c r="U746" s="17">
        <v>0.23451206253193099</v>
      </c>
      <c r="V746" s="17">
        <v>0.18925898178042999</v>
      </c>
      <c r="W746" s="17"/>
      <c r="X746" s="17">
        <v>0.18981592368884601</v>
      </c>
      <c r="Y746" s="17">
        <v>0.18443082447444001</v>
      </c>
      <c r="Z746" s="17">
        <v>0.25500968166751797</v>
      </c>
      <c r="AA746" s="17"/>
      <c r="AB746" s="17">
        <v>0.17996180452827801</v>
      </c>
      <c r="AC746" s="17">
        <v>0.22694047800529701</v>
      </c>
      <c r="AD746" s="17"/>
      <c r="AE746" s="17">
        <v>0.174574942010188</v>
      </c>
      <c r="AF746" s="17">
        <v>0.20150845886025201</v>
      </c>
      <c r="AG746" s="17"/>
      <c r="AH746" s="17">
        <v>0.19654343121758999</v>
      </c>
      <c r="AI746" s="17">
        <v>9.9517650450990397E-2</v>
      </c>
      <c r="AJ746" s="17"/>
      <c r="AK746" s="17">
        <v>0.22550337216271801</v>
      </c>
      <c r="AL746" s="17">
        <v>0.22628140295699201</v>
      </c>
      <c r="AM746" s="17">
        <v>0.190655201763681</v>
      </c>
      <c r="AN746" s="17">
        <v>0.16358573849526001</v>
      </c>
      <c r="AO746" s="17">
        <v>0.14691138938818901</v>
      </c>
      <c r="AP746" s="17"/>
      <c r="AQ746" s="17">
        <v>0.21997372890358999</v>
      </c>
      <c r="AR746" s="17">
        <v>0.189678985655759</v>
      </c>
      <c r="AS746" s="17"/>
      <c r="AT746" s="17">
        <v>0.21757429034412001</v>
      </c>
      <c r="AU746" s="17">
        <v>0.18314557368568399</v>
      </c>
      <c r="AV746" s="17"/>
      <c r="AW746" s="17">
        <v>0.11080863836350301</v>
      </c>
      <c r="AX746" s="17">
        <v>0.16720298409582801</v>
      </c>
      <c r="AY746" s="17">
        <v>0.31323041797864098</v>
      </c>
      <c r="AZ746" s="17">
        <v>0.170794964726802</v>
      </c>
      <c r="BA746" s="17">
        <v>0.17218453387876601</v>
      </c>
      <c r="BB746" s="17"/>
      <c r="BC746" s="17">
        <v>0.17843577708592401</v>
      </c>
      <c r="BD746" s="17"/>
      <c r="BE746" s="17">
        <v>0.20067878120666</v>
      </c>
      <c r="BF746" s="17">
        <v>0.31784164286870598</v>
      </c>
      <c r="BG746" s="17">
        <v>0.28936700860697501</v>
      </c>
      <c r="BH746" s="17">
        <v>0.15482519624070301</v>
      </c>
      <c r="BI746" s="17"/>
      <c r="BJ746" s="17">
        <v>0.18813196540874799</v>
      </c>
      <c r="BK746" s="17"/>
      <c r="BL746" s="17">
        <v>0.19766103914942301</v>
      </c>
      <c r="BM746" s="17"/>
      <c r="BN746" s="17">
        <v>0.23507301497713201</v>
      </c>
      <c r="BO746" s="17"/>
      <c r="BP746" s="17">
        <v>0.203781849415478</v>
      </c>
      <c r="BQ746" s="17">
        <v>0.164958857245041</v>
      </c>
    </row>
    <row r="747" spans="2:69" x14ac:dyDescent="0.35">
      <c r="B747" t="s">
        <v>237</v>
      </c>
      <c r="C747" s="17">
        <v>0.61058454689313302</v>
      </c>
      <c r="D747" s="17">
        <v>0.64349477025184099</v>
      </c>
      <c r="E747" s="17">
        <v>0.58097819290110697</v>
      </c>
      <c r="F747" s="17"/>
      <c r="G747" s="17">
        <v>0.69874423510211803</v>
      </c>
      <c r="H747" s="17">
        <v>0.62285240441685896</v>
      </c>
      <c r="I747" s="17">
        <v>0.63387054229331297</v>
      </c>
      <c r="J747" s="17">
        <v>0.61646612376648102</v>
      </c>
      <c r="K747" s="17">
        <v>0.39571039411387199</v>
      </c>
      <c r="L747" s="17"/>
      <c r="M747" s="17">
        <v>0.60572365626200797</v>
      </c>
      <c r="N747" s="17">
        <v>0.67455642252271797</v>
      </c>
      <c r="O747" s="17">
        <v>0.51261013108366404</v>
      </c>
      <c r="P747" s="17">
        <v>0.55988970210054101</v>
      </c>
      <c r="Q747" s="17">
        <v>0.61416251889011297</v>
      </c>
      <c r="R747" s="17"/>
      <c r="S747" s="17">
        <v>0.62952095879909098</v>
      </c>
      <c r="T747" s="17">
        <v>0.589228904169523</v>
      </c>
      <c r="U747" s="17">
        <v>0.52614004423693606</v>
      </c>
      <c r="V747" s="17">
        <v>0.68227504012880003</v>
      </c>
      <c r="W747" s="17"/>
      <c r="X747" s="17">
        <v>0.62615249362651304</v>
      </c>
      <c r="Y747" s="17">
        <v>0.679713298598147</v>
      </c>
      <c r="Z747" s="17">
        <v>0.42209812948849201</v>
      </c>
      <c r="AA747" s="17"/>
      <c r="AB747" s="17">
        <v>0.65052460501575404</v>
      </c>
      <c r="AC747" s="17">
        <v>0.53441254234275803</v>
      </c>
      <c r="AD747" s="17"/>
      <c r="AE747" s="17">
        <v>0.689573186966431</v>
      </c>
      <c r="AF747" s="17">
        <v>0.59135842279255602</v>
      </c>
      <c r="AG747" s="17"/>
      <c r="AH747" s="17">
        <v>0.63240367823284604</v>
      </c>
      <c r="AI747" s="17">
        <v>0.65139387442331198</v>
      </c>
      <c r="AJ747" s="17"/>
      <c r="AK747" s="17">
        <v>0.52751694009202998</v>
      </c>
      <c r="AL747" s="17">
        <v>0.60157933972260003</v>
      </c>
      <c r="AM747" s="17">
        <v>0.62198278439458898</v>
      </c>
      <c r="AN747" s="17">
        <v>0.65782111910315699</v>
      </c>
      <c r="AO747" s="17">
        <v>0.59615543767847701</v>
      </c>
      <c r="AP747" s="17"/>
      <c r="AQ747" s="17">
        <v>0.71346316460844605</v>
      </c>
      <c r="AR747" s="17">
        <v>0.58279713259249899</v>
      </c>
      <c r="AS747" s="17"/>
      <c r="AT747" s="17">
        <v>0.65452794110089796</v>
      </c>
      <c r="AU747" s="17">
        <v>0.58820046749715005</v>
      </c>
      <c r="AV747" s="17"/>
      <c r="AW747" s="17">
        <v>0.72327839164176799</v>
      </c>
      <c r="AX747" s="17">
        <v>0.67584091633888499</v>
      </c>
      <c r="AY747" s="17">
        <v>0.48864936995464497</v>
      </c>
      <c r="AZ747" s="17">
        <v>0.51610631520041095</v>
      </c>
      <c r="BA747" s="17">
        <v>0.70527214322092602</v>
      </c>
      <c r="BB747" s="17"/>
      <c r="BC747" s="17">
        <v>0.67846213885402695</v>
      </c>
      <c r="BD747" s="17"/>
      <c r="BE747" s="17">
        <v>0.65728682550925299</v>
      </c>
      <c r="BF747" s="17">
        <v>0.46613179461341703</v>
      </c>
      <c r="BG747" s="17">
        <v>0.47573492047559301</v>
      </c>
      <c r="BH747" s="17">
        <v>0.71944154306478902</v>
      </c>
      <c r="BI747" s="17"/>
      <c r="BJ747" s="17">
        <v>0.61204489878295298</v>
      </c>
      <c r="BK747" s="17"/>
      <c r="BL747" s="17">
        <v>0.61591501614955502</v>
      </c>
      <c r="BM747" s="17"/>
      <c r="BN747" s="17">
        <v>0.60883531000697599</v>
      </c>
      <c r="BO747" s="17"/>
      <c r="BP747" s="17">
        <v>0.58304204704274598</v>
      </c>
      <c r="BQ747" s="17">
        <v>0.74176908289221499</v>
      </c>
    </row>
    <row r="748" spans="2:69" x14ac:dyDescent="0.35">
      <c r="B748" t="s">
        <v>141</v>
      </c>
      <c r="C748" s="17">
        <v>0.119969899225377</v>
      </c>
      <c r="D748" s="17">
        <v>5.2651599509512099E-2</v>
      </c>
      <c r="E748" s="17">
        <v>0.17811804016729499</v>
      </c>
      <c r="F748" s="17"/>
      <c r="G748" s="17">
        <v>8.0922178838726599E-2</v>
      </c>
      <c r="H748" s="17">
        <v>0.153309519531901</v>
      </c>
      <c r="I748" s="17">
        <v>0.133180850832949</v>
      </c>
      <c r="J748" s="17">
        <v>0.16564803881995899</v>
      </c>
      <c r="K748" s="17">
        <v>7.5519725433760204E-2</v>
      </c>
      <c r="L748" s="17"/>
      <c r="M748" s="17">
        <v>6.2145111983123197E-2</v>
      </c>
      <c r="N748" s="17">
        <v>0.126050340883891</v>
      </c>
      <c r="O748" s="17">
        <v>0.11032156537369101</v>
      </c>
      <c r="P748" s="17">
        <v>0.138589633315927</v>
      </c>
      <c r="Q748" s="17">
        <v>0.13390718580434299</v>
      </c>
      <c r="R748" s="17"/>
      <c r="S748" s="17">
        <v>0.21527335037480799</v>
      </c>
      <c r="T748" s="17">
        <v>0.11642967192437401</v>
      </c>
      <c r="U748" s="17">
        <v>7.5350796036027498E-2</v>
      </c>
      <c r="V748" s="17">
        <v>6.4644711821379097E-2</v>
      </c>
      <c r="W748" s="17"/>
      <c r="X748" s="17">
        <v>0.11535573043054401</v>
      </c>
      <c r="Y748" s="17">
        <v>0.110577330604236</v>
      </c>
      <c r="Z748" s="17">
        <v>0.163958875158463</v>
      </c>
      <c r="AA748" s="17"/>
      <c r="AB748" s="17">
        <v>0.13548505344058301</v>
      </c>
      <c r="AC748" s="17">
        <v>9.0380047506780498E-2</v>
      </c>
      <c r="AD748" s="17"/>
      <c r="AE748" s="17">
        <v>2.6820707800694399E-2</v>
      </c>
      <c r="AF748" s="17">
        <v>0.14210498901424401</v>
      </c>
      <c r="AG748" s="17"/>
      <c r="AH748" s="17">
        <v>0.112958443598977</v>
      </c>
      <c r="AI748" s="17">
        <v>0.199239306264438</v>
      </c>
      <c r="AJ748" s="17"/>
      <c r="AK748" s="17">
        <v>4.7216023830823697E-2</v>
      </c>
      <c r="AL748" s="17">
        <v>0.102694466832029</v>
      </c>
      <c r="AM748" s="17">
        <v>0.12634616990973499</v>
      </c>
      <c r="AN748" s="17">
        <v>0.158260800390954</v>
      </c>
      <c r="AO748" s="17">
        <v>0.167019173508519</v>
      </c>
      <c r="AP748" s="17"/>
      <c r="AQ748" s="17">
        <v>4.6236693005541701E-2</v>
      </c>
      <c r="AR748" s="17">
        <v>0.139885166308516</v>
      </c>
      <c r="AS748" s="17"/>
      <c r="AT748" s="17">
        <v>7.5354684602905897E-2</v>
      </c>
      <c r="AU748" s="17">
        <v>0.14375733722247</v>
      </c>
      <c r="AV748" s="17"/>
      <c r="AW748" s="17">
        <v>0.10795167731794</v>
      </c>
      <c r="AX748" s="17">
        <v>0.121121492344437</v>
      </c>
      <c r="AY748" s="17">
        <v>8.9624364070722495E-2</v>
      </c>
      <c r="AZ748" s="17">
        <v>0.24302620023733901</v>
      </c>
      <c r="BA748" s="17">
        <v>8.9170541581770194E-2</v>
      </c>
      <c r="BB748" s="17"/>
      <c r="BC748" s="17">
        <v>6.5356533999942498E-2</v>
      </c>
      <c r="BD748" s="17"/>
      <c r="BE748" s="17">
        <v>0.111361785314954</v>
      </c>
      <c r="BF748" s="17">
        <v>5.2146589371405899E-2</v>
      </c>
      <c r="BG748" s="17">
        <v>0.20913798023451699</v>
      </c>
      <c r="BH748" s="17">
        <v>8.0140547102179605E-2</v>
      </c>
      <c r="BI748" s="17"/>
      <c r="BJ748" s="17">
        <v>0.13040067366018601</v>
      </c>
      <c r="BK748" s="17"/>
      <c r="BL748" s="17">
        <v>0.129623219329221</v>
      </c>
      <c r="BM748" s="17"/>
      <c r="BN748" s="17">
        <v>4.5255189611629699E-2</v>
      </c>
      <c r="BO748" s="17"/>
      <c r="BP748" s="17">
        <v>0.13053440967913901</v>
      </c>
      <c r="BQ748" s="17">
        <v>5.57535630871848E-2</v>
      </c>
    </row>
    <row r="749" spans="2:69" x14ac:dyDescent="0.35"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</row>
    <row r="750" spans="2:69" x14ac:dyDescent="0.35">
      <c r="B750" s="6" t="s">
        <v>250</v>
      </c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</row>
    <row r="751" spans="2:69" x14ac:dyDescent="0.35">
      <c r="B751" s="24" t="s">
        <v>143</v>
      </c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</row>
    <row r="752" spans="2:69" x14ac:dyDescent="0.35">
      <c r="B752" t="s">
        <v>235</v>
      </c>
      <c r="C752" s="17">
        <v>3.8155548772347198E-2</v>
      </c>
      <c r="D752" s="17">
        <v>4.4130347134984198E-2</v>
      </c>
      <c r="E752" s="17">
        <v>3.3168628798529498E-2</v>
      </c>
      <c r="F752" s="17"/>
      <c r="G752" s="17">
        <v>5.5250150215419597E-2</v>
      </c>
      <c r="H752" s="17">
        <v>4.7912243883830301E-2</v>
      </c>
      <c r="I752" s="17">
        <v>1.19970519201975E-2</v>
      </c>
      <c r="J752" s="17">
        <v>3.9488668607281098E-2</v>
      </c>
      <c r="K752" s="17">
        <v>2.8997123933154699E-2</v>
      </c>
      <c r="L752" s="17"/>
      <c r="M752" s="17">
        <v>0.124699876127336</v>
      </c>
      <c r="N752" s="17">
        <v>2.7604189220078401E-2</v>
      </c>
      <c r="O752" s="17">
        <v>1.9982948601172799E-2</v>
      </c>
      <c r="P752" s="17">
        <v>4.3236736217219199E-2</v>
      </c>
      <c r="Q752" s="17">
        <v>3.4606891331602399E-2</v>
      </c>
      <c r="R752" s="17"/>
      <c r="S752" s="17">
        <v>3.0397398656794701E-2</v>
      </c>
      <c r="T752" s="17">
        <v>4.38917235841099E-2</v>
      </c>
      <c r="U752" s="17">
        <v>2.4610128988852599E-2</v>
      </c>
      <c r="V752" s="17">
        <v>3.69456637467796E-2</v>
      </c>
      <c r="W752" s="17"/>
      <c r="X752" s="17">
        <v>3.45873866612319E-2</v>
      </c>
      <c r="Y752" s="17">
        <v>6.0629822894502597E-2</v>
      </c>
      <c r="Z752" s="17">
        <v>4.0344803230831901E-2</v>
      </c>
      <c r="AA752" s="17"/>
      <c r="AB752" s="17">
        <v>2.8729010728122902E-2</v>
      </c>
      <c r="AC752" s="17">
        <v>5.6133446966547797E-2</v>
      </c>
      <c r="AD752" s="17"/>
      <c r="AE752" s="17">
        <v>5.1087972899418597E-2</v>
      </c>
      <c r="AF752" s="17">
        <v>3.5169293394051303E-2</v>
      </c>
      <c r="AG752" s="17"/>
      <c r="AH752" s="17">
        <v>3.2117080233001E-2</v>
      </c>
      <c r="AI752" s="17">
        <v>9.8423927472475095E-2</v>
      </c>
      <c r="AJ752" s="17"/>
      <c r="AK752" s="17">
        <v>0.140524998631886</v>
      </c>
      <c r="AL752" s="17">
        <v>2.2657679221292901E-2</v>
      </c>
      <c r="AM752" s="17">
        <v>2.93003490719424E-2</v>
      </c>
      <c r="AN752" s="17">
        <v>2.1614175979046399E-2</v>
      </c>
      <c r="AO752" s="17">
        <v>2.3840707058616701E-2</v>
      </c>
      <c r="AP752" s="17"/>
      <c r="AQ752" s="17">
        <v>4.45893455552724E-2</v>
      </c>
      <c r="AR752" s="17">
        <v>3.6417786536583702E-2</v>
      </c>
      <c r="AS752" s="17"/>
      <c r="AT752" s="17">
        <v>5.14199486239015E-2</v>
      </c>
      <c r="AU752" s="17">
        <v>3.3168666662185403E-2</v>
      </c>
      <c r="AV752" s="17"/>
      <c r="AW752" s="17">
        <v>0</v>
      </c>
      <c r="AX752" s="17">
        <v>7.9247890653878807E-3</v>
      </c>
      <c r="AY752" s="17">
        <v>9.3814969882747096E-2</v>
      </c>
      <c r="AZ752" s="17">
        <v>2.9912777834546898E-2</v>
      </c>
      <c r="BA752" s="17">
        <v>3.7641943294010202E-2</v>
      </c>
      <c r="BB752" s="17"/>
      <c r="BC752" s="17">
        <v>2.4241867569065E-2</v>
      </c>
      <c r="BD752" s="17"/>
      <c r="BE752" s="17">
        <v>8.6795114786609295E-3</v>
      </c>
      <c r="BF752" s="17">
        <v>0.11063066791737</v>
      </c>
      <c r="BG752" s="17">
        <v>4.9394529397127601E-2</v>
      </c>
      <c r="BH752" s="17">
        <v>2.9974873495763301E-2</v>
      </c>
      <c r="BI752" s="17"/>
      <c r="BJ752" s="17">
        <v>3.5577896596606297E-2</v>
      </c>
      <c r="BK752" s="17"/>
      <c r="BL752" s="17">
        <v>3.3372348259287601E-2</v>
      </c>
      <c r="BM752" s="17"/>
      <c r="BN752" s="17">
        <v>3.1161361936767301E-2</v>
      </c>
      <c r="BO752" s="17"/>
      <c r="BP752" s="17">
        <v>3.2263879792814802E-2</v>
      </c>
      <c r="BQ752" s="17">
        <v>7.2697386710932496E-2</v>
      </c>
    </row>
    <row r="753" spans="2:69" x14ac:dyDescent="0.35">
      <c r="B753" t="s">
        <v>236</v>
      </c>
      <c r="C753" s="17">
        <v>0.26545905571850398</v>
      </c>
      <c r="D753" s="17">
        <v>0.306183138178934</v>
      </c>
      <c r="E753" s="17">
        <v>0.23148755047725</v>
      </c>
      <c r="F753" s="17"/>
      <c r="G753" s="17">
        <v>0.234720469167396</v>
      </c>
      <c r="H753" s="17">
        <v>0.267061360166506</v>
      </c>
      <c r="I753" s="17">
        <v>0.26673774691826302</v>
      </c>
      <c r="J753" s="17">
        <v>0.24559750010161099</v>
      </c>
      <c r="K753" s="17">
        <v>0.33271929358089603</v>
      </c>
      <c r="L753" s="17"/>
      <c r="M753" s="17">
        <v>0.28632967940028198</v>
      </c>
      <c r="N753" s="17">
        <v>0.21824019952506299</v>
      </c>
      <c r="O753" s="17">
        <v>0.33467893413099198</v>
      </c>
      <c r="P753" s="17">
        <v>0.23065603181077099</v>
      </c>
      <c r="Q753" s="17">
        <v>0.31902746152853101</v>
      </c>
      <c r="R753" s="17"/>
      <c r="S753" s="17">
        <v>0.221747776822352</v>
      </c>
      <c r="T753" s="17">
        <v>0.21030768787771301</v>
      </c>
      <c r="U753" s="17">
        <v>0.31866979422976099</v>
      </c>
      <c r="V753" s="17">
        <v>0.30247390259606499</v>
      </c>
      <c r="W753" s="17"/>
      <c r="X753" s="17">
        <v>0.25557826375786102</v>
      </c>
      <c r="Y753" s="17">
        <v>0.25523568451661299</v>
      </c>
      <c r="Z753" s="17">
        <v>0.349072158364996</v>
      </c>
      <c r="AA753" s="17"/>
      <c r="AB753" s="17">
        <v>0.26253654405988802</v>
      </c>
      <c r="AC753" s="17">
        <v>0.271032747441115</v>
      </c>
      <c r="AD753" s="17"/>
      <c r="AE753" s="17">
        <v>0.199914270538572</v>
      </c>
      <c r="AF753" s="17">
        <v>0.28132146973997801</v>
      </c>
      <c r="AG753" s="17"/>
      <c r="AH753" s="17">
        <v>0.25699546596984302</v>
      </c>
      <c r="AI753" s="17">
        <v>0.27270264111170001</v>
      </c>
      <c r="AJ753" s="17"/>
      <c r="AK753" s="17">
        <v>0.28731113844812201</v>
      </c>
      <c r="AL753" s="17">
        <v>0.28655278760910102</v>
      </c>
      <c r="AM753" s="17">
        <v>0.26827480795956798</v>
      </c>
      <c r="AN753" s="17">
        <v>0.23726069162579699</v>
      </c>
      <c r="AO753" s="17">
        <v>0.214337673684833</v>
      </c>
      <c r="AP753" s="17"/>
      <c r="AQ753" s="17">
        <v>0.30686718910009603</v>
      </c>
      <c r="AR753" s="17">
        <v>0.25427475928020798</v>
      </c>
      <c r="AS753" s="17"/>
      <c r="AT753" s="17">
        <v>0.27637330323349901</v>
      </c>
      <c r="AU753" s="17">
        <v>0.25687519919871399</v>
      </c>
      <c r="AV753" s="17"/>
      <c r="AW753" s="17">
        <v>0.20784646215666999</v>
      </c>
      <c r="AX753" s="17">
        <v>0.249143310697888</v>
      </c>
      <c r="AY753" s="17">
        <v>0.34404885706835298</v>
      </c>
      <c r="AZ753" s="17">
        <v>0.19785468186401001</v>
      </c>
      <c r="BA753" s="17">
        <v>0.25356708456796101</v>
      </c>
      <c r="BB753" s="17"/>
      <c r="BC753" s="17">
        <v>0.237028335709842</v>
      </c>
      <c r="BD753" s="17"/>
      <c r="BE753" s="17">
        <v>0.25738250827459003</v>
      </c>
      <c r="BF753" s="17">
        <v>0.41611257911670102</v>
      </c>
      <c r="BG753" s="17">
        <v>0.32149765674841202</v>
      </c>
      <c r="BH753" s="17">
        <v>0.203880224659927</v>
      </c>
      <c r="BI753" s="17"/>
      <c r="BJ753" s="17">
        <v>0.26186122334179901</v>
      </c>
      <c r="BK753" s="17"/>
      <c r="BL753" s="17">
        <v>0.28262349657007002</v>
      </c>
      <c r="BM753" s="17"/>
      <c r="BN753" s="17">
        <v>0.29305171393964002</v>
      </c>
      <c r="BO753" s="17"/>
      <c r="BP753" s="17">
        <v>0.28351752555603899</v>
      </c>
      <c r="BQ753" s="17">
        <v>0.17478554617689501</v>
      </c>
    </row>
    <row r="754" spans="2:69" x14ac:dyDescent="0.35">
      <c r="B754" t="s">
        <v>237</v>
      </c>
      <c r="C754" s="17">
        <v>0.56562221109806299</v>
      </c>
      <c r="D754" s="17">
        <v>0.57063066188116396</v>
      </c>
      <c r="E754" s="17">
        <v>0.55977926294078195</v>
      </c>
      <c r="F754" s="17"/>
      <c r="G754" s="17">
        <v>0.59075887327915</v>
      </c>
      <c r="H754" s="17">
        <v>0.54585180893594598</v>
      </c>
      <c r="I754" s="17">
        <v>0.58412779016402205</v>
      </c>
      <c r="J754" s="17">
        <v>0.50977712386386698</v>
      </c>
      <c r="K754" s="17">
        <v>0.575292481952973</v>
      </c>
      <c r="L754" s="17"/>
      <c r="M754" s="17">
        <v>0.51132168112682097</v>
      </c>
      <c r="N754" s="17">
        <v>0.61653196934253396</v>
      </c>
      <c r="O754" s="17">
        <v>0.52016813336433199</v>
      </c>
      <c r="P754" s="17">
        <v>0.595978195644144</v>
      </c>
      <c r="Q754" s="17">
        <v>0.49506898388850401</v>
      </c>
      <c r="R754" s="17"/>
      <c r="S754" s="17">
        <v>0.56274583815131796</v>
      </c>
      <c r="T754" s="17">
        <v>0.59126156530796203</v>
      </c>
      <c r="U754" s="17">
        <v>0.56514384986877897</v>
      </c>
      <c r="V754" s="17">
        <v>0.58357668623899095</v>
      </c>
      <c r="W754" s="17"/>
      <c r="X754" s="17">
        <v>0.58293264749867901</v>
      </c>
      <c r="Y754" s="17">
        <v>0.53586172706852797</v>
      </c>
      <c r="Z754" s="17">
        <v>0.47015966036380202</v>
      </c>
      <c r="AA754" s="17"/>
      <c r="AB754" s="17">
        <v>0.55945686979019105</v>
      </c>
      <c r="AC754" s="17">
        <v>0.57738049158719096</v>
      </c>
      <c r="AD754" s="17"/>
      <c r="AE754" s="17">
        <v>0.68181508784934297</v>
      </c>
      <c r="AF754" s="17">
        <v>0.53755990809311205</v>
      </c>
      <c r="AG754" s="17"/>
      <c r="AH754" s="17">
        <v>0.589356720535269</v>
      </c>
      <c r="AI754" s="17">
        <v>0.38393417520455397</v>
      </c>
      <c r="AJ754" s="17"/>
      <c r="AK754" s="17">
        <v>0.47165444618644398</v>
      </c>
      <c r="AL754" s="17">
        <v>0.57518302467927396</v>
      </c>
      <c r="AM754" s="17">
        <v>0.569927849728319</v>
      </c>
      <c r="AN754" s="17">
        <v>0.56874422958198401</v>
      </c>
      <c r="AO754" s="17">
        <v>0.64523808701683805</v>
      </c>
      <c r="AP754" s="17"/>
      <c r="AQ754" s="17">
        <v>0.56723779685406295</v>
      </c>
      <c r="AR754" s="17">
        <v>0.56518584296115404</v>
      </c>
      <c r="AS754" s="17"/>
      <c r="AT754" s="17">
        <v>0.57990282369217705</v>
      </c>
      <c r="AU754" s="17">
        <v>0.56007218889906996</v>
      </c>
      <c r="AV754" s="17"/>
      <c r="AW754" s="17">
        <v>0.626491457793104</v>
      </c>
      <c r="AX754" s="17">
        <v>0.61483635590318397</v>
      </c>
      <c r="AY754" s="17">
        <v>0.47140707361702699</v>
      </c>
      <c r="AZ754" s="17">
        <v>0.58857995240568906</v>
      </c>
      <c r="BA754" s="17">
        <v>0.57991612581366903</v>
      </c>
      <c r="BB754" s="17"/>
      <c r="BC754" s="17">
        <v>0.66102807278283304</v>
      </c>
      <c r="BD754" s="17"/>
      <c r="BE754" s="17">
        <v>0.62625293532987902</v>
      </c>
      <c r="BF754" s="17">
        <v>0.42111016359452402</v>
      </c>
      <c r="BG754" s="17">
        <v>0.50594063129044398</v>
      </c>
      <c r="BH754" s="17">
        <v>0.67558205861659004</v>
      </c>
      <c r="BI754" s="17"/>
      <c r="BJ754" s="17">
        <v>0.56507885235200495</v>
      </c>
      <c r="BK754" s="17"/>
      <c r="BL754" s="17">
        <v>0.54703526082440401</v>
      </c>
      <c r="BM754" s="17"/>
      <c r="BN754" s="17">
        <v>0.58914975206309395</v>
      </c>
      <c r="BO754" s="17"/>
      <c r="BP754" s="17">
        <v>0.55142706159869903</v>
      </c>
      <c r="BQ754" s="17">
        <v>0.642188696679864</v>
      </c>
    </row>
    <row r="755" spans="2:69" x14ac:dyDescent="0.35">
      <c r="B755" t="s">
        <v>141</v>
      </c>
      <c r="C755" s="17">
        <v>0.130763184411086</v>
      </c>
      <c r="D755" s="17">
        <v>7.9055852804917698E-2</v>
      </c>
      <c r="E755" s="17">
        <v>0.17556455778343899</v>
      </c>
      <c r="F755" s="17"/>
      <c r="G755" s="17">
        <v>0.119270507338034</v>
      </c>
      <c r="H755" s="17">
        <v>0.13917458701371799</v>
      </c>
      <c r="I755" s="17">
        <v>0.137137410997518</v>
      </c>
      <c r="J755" s="17">
        <v>0.20513670742723999</v>
      </c>
      <c r="K755" s="17">
        <v>6.2991100532975602E-2</v>
      </c>
      <c r="L755" s="17"/>
      <c r="M755" s="17">
        <v>7.7648763345561297E-2</v>
      </c>
      <c r="N755" s="17">
        <v>0.13762364191232501</v>
      </c>
      <c r="O755" s="17">
        <v>0.12516998390350301</v>
      </c>
      <c r="P755" s="17">
        <v>0.13012903632786599</v>
      </c>
      <c r="Q755" s="17">
        <v>0.15129666325136301</v>
      </c>
      <c r="R755" s="17"/>
      <c r="S755" s="17">
        <v>0.18510898636953599</v>
      </c>
      <c r="T755" s="17">
        <v>0.15453902323021401</v>
      </c>
      <c r="U755" s="17">
        <v>9.1576226912607903E-2</v>
      </c>
      <c r="V755" s="17">
        <v>7.7003747418164195E-2</v>
      </c>
      <c r="W755" s="17"/>
      <c r="X755" s="17">
        <v>0.12690170208222801</v>
      </c>
      <c r="Y755" s="17">
        <v>0.14827276552035601</v>
      </c>
      <c r="Z755" s="17">
        <v>0.14042337804037</v>
      </c>
      <c r="AA755" s="17"/>
      <c r="AB755" s="17">
        <v>0.14927757542179801</v>
      </c>
      <c r="AC755" s="17">
        <v>9.5453314005145701E-2</v>
      </c>
      <c r="AD755" s="17"/>
      <c r="AE755" s="17">
        <v>6.7182668712667107E-2</v>
      </c>
      <c r="AF755" s="17">
        <v>0.14594932877285899</v>
      </c>
      <c r="AG755" s="17"/>
      <c r="AH755" s="17">
        <v>0.121530733261887</v>
      </c>
      <c r="AI755" s="17">
        <v>0.24493925621127199</v>
      </c>
      <c r="AJ755" s="17"/>
      <c r="AK755" s="17">
        <v>0.10050941673354701</v>
      </c>
      <c r="AL755" s="17">
        <v>0.11560650849033099</v>
      </c>
      <c r="AM755" s="17">
        <v>0.132496993240171</v>
      </c>
      <c r="AN755" s="17">
        <v>0.172380902813172</v>
      </c>
      <c r="AO755" s="17">
        <v>0.116583532239713</v>
      </c>
      <c r="AP755" s="17"/>
      <c r="AQ755" s="17">
        <v>8.1305668490569E-2</v>
      </c>
      <c r="AR755" s="17">
        <v>0.144121611222054</v>
      </c>
      <c r="AS755" s="17"/>
      <c r="AT755" s="17">
        <v>9.23039244504225E-2</v>
      </c>
      <c r="AU755" s="17">
        <v>0.14988394524003101</v>
      </c>
      <c r="AV755" s="17"/>
      <c r="AW755" s="17">
        <v>0.16566208005022601</v>
      </c>
      <c r="AX755" s="17">
        <v>0.12809554433354101</v>
      </c>
      <c r="AY755" s="17">
        <v>9.0729099431872698E-2</v>
      </c>
      <c r="AZ755" s="17">
        <v>0.183652587895754</v>
      </c>
      <c r="BA755" s="17">
        <v>0.12887484632436</v>
      </c>
      <c r="BB755" s="17"/>
      <c r="BC755" s="17">
        <v>7.7701723938259804E-2</v>
      </c>
      <c r="BD755" s="17"/>
      <c r="BE755" s="17">
        <v>0.10768504491687</v>
      </c>
      <c r="BF755" s="17">
        <v>5.2146589371405899E-2</v>
      </c>
      <c r="BG755" s="17">
        <v>0.123167182564016</v>
      </c>
      <c r="BH755" s="17">
        <v>9.0562843227719805E-2</v>
      </c>
      <c r="BI755" s="17"/>
      <c r="BJ755" s="17">
        <v>0.13748202770959</v>
      </c>
      <c r="BK755" s="17"/>
      <c r="BL755" s="17">
        <v>0.13696889434623799</v>
      </c>
      <c r="BM755" s="17"/>
      <c r="BN755" s="17">
        <v>8.6637172060498605E-2</v>
      </c>
      <c r="BO755" s="17"/>
      <c r="BP755" s="17">
        <v>0.13279153305244701</v>
      </c>
      <c r="BQ755" s="17">
        <v>0.110328370432309</v>
      </c>
    </row>
    <row r="756" spans="2:69" x14ac:dyDescent="0.35"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</row>
    <row r="757" spans="2:69" x14ac:dyDescent="0.35">
      <c r="B757" s="6" t="s">
        <v>251</v>
      </c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</row>
    <row r="758" spans="2:69" x14ac:dyDescent="0.35">
      <c r="B758" s="24" t="s">
        <v>143</v>
      </c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</row>
    <row r="759" spans="2:69" x14ac:dyDescent="0.35">
      <c r="B759" t="s">
        <v>235</v>
      </c>
      <c r="C759" s="17">
        <v>3.92620633683698E-2</v>
      </c>
      <c r="D759" s="17">
        <v>5.7826396513732399E-2</v>
      </c>
      <c r="E759" s="17">
        <v>2.3484496853678601E-2</v>
      </c>
      <c r="F759" s="17"/>
      <c r="G759" s="17">
        <v>4.1193638129289598E-2</v>
      </c>
      <c r="H759" s="17">
        <v>5.8066307469833101E-2</v>
      </c>
      <c r="I759" s="17">
        <v>1.6940207017992901E-2</v>
      </c>
      <c r="J759" s="17">
        <v>3.11783067420505E-2</v>
      </c>
      <c r="K759" s="17">
        <v>4.4845809123622703E-2</v>
      </c>
      <c r="L759" s="17"/>
      <c r="M759" s="17">
        <v>5.9422385094618099E-2</v>
      </c>
      <c r="N759" s="17">
        <v>3.6563141069559199E-2</v>
      </c>
      <c r="O759" s="17">
        <v>3.12265919601213E-2</v>
      </c>
      <c r="P759" s="17">
        <v>1.1855108752610999E-2</v>
      </c>
      <c r="Q759" s="17">
        <v>6.8614148967748798E-2</v>
      </c>
      <c r="R759" s="17"/>
      <c r="S759" s="17">
        <v>6.7956935631153806E-2</v>
      </c>
      <c r="T759" s="17">
        <v>1.7132310866723899E-2</v>
      </c>
      <c r="U759" s="17">
        <v>1.91694844300952E-2</v>
      </c>
      <c r="V759" s="17">
        <v>2.34638955382587E-2</v>
      </c>
      <c r="W759" s="17"/>
      <c r="X759" s="17">
        <v>3.7806711862884201E-2</v>
      </c>
      <c r="Y759" s="17">
        <v>1.1140190267754301E-2</v>
      </c>
      <c r="Z759" s="17">
        <v>8.0064252650448905E-2</v>
      </c>
      <c r="AA759" s="17"/>
      <c r="AB759" s="17">
        <v>2.5940410845908299E-2</v>
      </c>
      <c r="AC759" s="17">
        <v>6.4668560610914694E-2</v>
      </c>
      <c r="AD759" s="17"/>
      <c r="AE759" s="17">
        <v>1.48787793797223E-2</v>
      </c>
      <c r="AF759" s="17">
        <v>4.3483609272637398E-2</v>
      </c>
      <c r="AG759" s="17"/>
      <c r="AH759" s="17">
        <v>3.1957894901452399E-2</v>
      </c>
      <c r="AI759" s="17">
        <v>6.1774615410645599E-2</v>
      </c>
      <c r="AJ759" s="17"/>
      <c r="AK759" s="17">
        <v>5.65486237741133E-2</v>
      </c>
      <c r="AL759" s="17">
        <v>5.6058725961910402E-2</v>
      </c>
      <c r="AM759" s="17">
        <v>3.8127610941678401E-2</v>
      </c>
      <c r="AN759" s="17">
        <v>0</v>
      </c>
      <c r="AO759" s="17">
        <v>5.8086511512644802E-2</v>
      </c>
      <c r="AP759" s="17"/>
      <c r="AQ759" s="17">
        <v>2.5548052809653599E-2</v>
      </c>
      <c r="AR759" s="17">
        <v>4.2966204244104002E-2</v>
      </c>
      <c r="AS759" s="17"/>
      <c r="AT759" s="17">
        <v>4.12041501252138E-2</v>
      </c>
      <c r="AU759" s="17">
        <v>3.7579909842491002E-2</v>
      </c>
      <c r="AV759" s="17"/>
      <c r="AW759" s="17">
        <v>3.9041429151293598E-2</v>
      </c>
      <c r="AX759" s="17">
        <v>2.7191496310489002E-2</v>
      </c>
      <c r="AY759" s="17">
        <v>4.7285278392505202E-2</v>
      </c>
      <c r="AZ759" s="17">
        <v>3.77629361506297E-2</v>
      </c>
      <c r="BA759" s="17">
        <v>1.55776975009076E-2</v>
      </c>
      <c r="BB759" s="17"/>
      <c r="BC759" s="17">
        <v>3.2809071155483698E-2</v>
      </c>
      <c r="BD759" s="17"/>
      <c r="BE759" s="17">
        <v>3.0704230488119998E-2</v>
      </c>
      <c r="BF759" s="17">
        <v>3.3671007905493398E-2</v>
      </c>
      <c r="BG759" s="17">
        <v>3.59133112858048E-2</v>
      </c>
      <c r="BH759" s="17">
        <v>3.8295094113122298E-2</v>
      </c>
      <c r="BI759" s="17"/>
      <c r="BJ759" s="17">
        <v>3.8150708526434401E-2</v>
      </c>
      <c r="BK759" s="17"/>
      <c r="BL759" s="17">
        <v>4.2194357532644902E-2</v>
      </c>
      <c r="BM759" s="17"/>
      <c r="BN759" s="17">
        <v>3.06879111145444E-2</v>
      </c>
      <c r="BO759" s="17"/>
      <c r="BP759" s="17">
        <v>3.9466666605926001E-2</v>
      </c>
      <c r="BQ759" s="17">
        <v>3.07966405336439E-2</v>
      </c>
    </row>
    <row r="760" spans="2:69" x14ac:dyDescent="0.35">
      <c r="B760" t="s">
        <v>236</v>
      </c>
      <c r="C760" s="17">
        <v>0.16791409441841099</v>
      </c>
      <c r="D760" s="17">
        <v>0.18410911725860399</v>
      </c>
      <c r="E760" s="17">
        <v>0.154626684997616</v>
      </c>
      <c r="F760" s="17"/>
      <c r="G760" s="17">
        <v>0.160825702495589</v>
      </c>
      <c r="H760" s="17">
        <v>0.11083618614009499</v>
      </c>
      <c r="I760" s="17">
        <v>0.11953699762313399</v>
      </c>
      <c r="J760" s="17">
        <v>0.10209446183583799</v>
      </c>
      <c r="K760" s="17">
        <v>0.40140106292840699</v>
      </c>
      <c r="L760" s="17"/>
      <c r="M760" s="17">
        <v>0.18037358664214501</v>
      </c>
      <c r="N760" s="17">
        <v>0.12466729178269501</v>
      </c>
      <c r="O760" s="17">
        <v>0.23932847512837799</v>
      </c>
      <c r="P760" s="17">
        <v>0.17578306685919401</v>
      </c>
      <c r="Q760" s="17">
        <v>0.17627187394133401</v>
      </c>
      <c r="R760" s="17"/>
      <c r="S760" s="17">
        <v>0.100353207384167</v>
      </c>
      <c r="T760" s="17">
        <v>0.16698495977594</v>
      </c>
      <c r="U760" s="17">
        <v>0.28294125980878299</v>
      </c>
      <c r="V760" s="17">
        <v>0.20235960785082899</v>
      </c>
      <c r="W760" s="17"/>
      <c r="X760" s="17">
        <v>0.16018369982673</v>
      </c>
      <c r="Y760" s="17">
        <v>0.141535416266377</v>
      </c>
      <c r="Z760" s="17">
        <v>0.25300222477916101</v>
      </c>
      <c r="AA760" s="17"/>
      <c r="AB760" s="17">
        <v>8.0198031740319004E-2</v>
      </c>
      <c r="AC760" s="17">
        <v>0.33520249207030001</v>
      </c>
      <c r="AD760" s="17"/>
      <c r="AE760" s="17">
        <v>0.20011056020331899</v>
      </c>
      <c r="AF760" s="17">
        <v>0.16059512630330899</v>
      </c>
      <c r="AG760" s="17"/>
      <c r="AH760" s="17">
        <v>0.14716693064872799</v>
      </c>
      <c r="AI760" s="17">
        <v>0.108602629800892</v>
      </c>
      <c r="AJ760" s="17"/>
      <c r="AK760" s="17">
        <v>0.34477168202740699</v>
      </c>
      <c r="AL760" s="17">
        <v>0.14242010589922799</v>
      </c>
      <c r="AM760" s="17">
        <v>0.13406400817092401</v>
      </c>
      <c r="AN760" s="17">
        <v>0.13448981968818299</v>
      </c>
      <c r="AO760" s="17">
        <v>0.23259142546025799</v>
      </c>
      <c r="AP760" s="17"/>
      <c r="AQ760" s="17">
        <v>0.14047525613432599</v>
      </c>
      <c r="AR760" s="17">
        <v>0.17532529787604101</v>
      </c>
      <c r="AS760" s="17"/>
      <c r="AT760" s="17">
        <v>0.17239554900016901</v>
      </c>
      <c r="AU760" s="17">
        <v>0.170608165382999</v>
      </c>
      <c r="AV760" s="17"/>
      <c r="AW760" s="17">
        <v>6.5387492454220694E-2</v>
      </c>
      <c r="AX760" s="17">
        <v>6.7545954940787106E-2</v>
      </c>
      <c r="AY760" s="17">
        <v>0.30083984518732798</v>
      </c>
      <c r="AZ760" s="17">
        <v>0.25847521374077198</v>
      </c>
      <c r="BA760" s="17">
        <v>1.22743063913057E-2</v>
      </c>
      <c r="BB760" s="17"/>
      <c r="BC760" s="17">
        <v>8.0292149270133006E-2</v>
      </c>
      <c r="BD760" s="17"/>
      <c r="BE760" s="17">
        <v>8.8838591830364702E-2</v>
      </c>
      <c r="BF760" s="17">
        <v>0.42287476673843</v>
      </c>
      <c r="BG760" s="17">
        <v>0.29503038358396799</v>
      </c>
      <c r="BH760" s="17">
        <v>1.6660521107490001E-2</v>
      </c>
      <c r="BI760" s="17"/>
      <c r="BJ760" s="17">
        <v>0.16314126801516299</v>
      </c>
      <c r="BK760" s="17"/>
      <c r="BL760" s="17">
        <v>0.17168172563922501</v>
      </c>
      <c r="BM760" s="17"/>
      <c r="BN760" s="17">
        <v>0.21938575460621801</v>
      </c>
      <c r="BO760" s="17"/>
      <c r="BP760" s="17">
        <v>0.168790215806604</v>
      </c>
      <c r="BQ760" s="17">
        <v>0.16996124114522401</v>
      </c>
    </row>
    <row r="761" spans="2:69" x14ac:dyDescent="0.35">
      <c r="B761" t="s">
        <v>237</v>
      </c>
      <c r="C761" s="17">
        <v>0.72564678431451901</v>
      </c>
      <c r="D761" s="17">
        <v>0.72259395895448997</v>
      </c>
      <c r="E761" s="17">
        <v>0.727286275647545</v>
      </c>
      <c r="F761" s="17"/>
      <c r="G761" s="17">
        <v>0.76439747959374504</v>
      </c>
      <c r="H761" s="17">
        <v>0.77433533262530096</v>
      </c>
      <c r="I761" s="17">
        <v>0.77127625538431299</v>
      </c>
      <c r="J761" s="17">
        <v>0.75369120475003204</v>
      </c>
      <c r="K761" s="17">
        <v>0.486913477857771</v>
      </c>
      <c r="L761" s="17"/>
      <c r="M761" s="17">
        <v>0.71356256764255199</v>
      </c>
      <c r="N761" s="17">
        <v>0.76351566936125403</v>
      </c>
      <c r="O761" s="17">
        <v>0.68276902478190904</v>
      </c>
      <c r="P761" s="17">
        <v>0.75055796176588696</v>
      </c>
      <c r="Q761" s="17">
        <v>0.66633224916715705</v>
      </c>
      <c r="R761" s="17"/>
      <c r="S761" s="17">
        <v>0.74882430876719497</v>
      </c>
      <c r="T761" s="17">
        <v>0.74668100003139803</v>
      </c>
      <c r="U761" s="17">
        <v>0.65540565336910495</v>
      </c>
      <c r="V761" s="17">
        <v>0.70733821193887403</v>
      </c>
      <c r="W761" s="17"/>
      <c r="X761" s="17">
        <v>0.73273950237637198</v>
      </c>
      <c r="Y761" s="17">
        <v>0.769247827703753</v>
      </c>
      <c r="Z761" s="17">
        <v>0.62681582004607705</v>
      </c>
      <c r="AA761" s="17"/>
      <c r="AB761" s="17">
        <v>0.81372915516104904</v>
      </c>
      <c r="AC761" s="17">
        <v>0.55765977907955</v>
      </c>
      <c r="AD761" s="17"/>
      <c r="AE761" s="17">
        <v>0.76994593232888697</v>
      </c>
      <c r="AF761" s="17">
        <v>0.71636063214203405</v>
      </c>
      <c r="AG761" s="17"/>
      <c r="AH761" s="17">
        <v>0.75687849005351604</v>
      </c>
      <c r="AI761" s="17">
        <v>0.72560396038319097</v>
      </c>
      <c r="AJ761" s="17"/>
      <c r="AK761" s="17">
        <v>0.508124484982729</v>
      </c>
      <c r="AL761" s="17">
        <v>0.75936551698905497</v>
      </c>
      <c r="AM761" s="17">
        <v>0.74916723743334601</v>
      </c>
      <c r="AN761" s="17">
        <v>0.78929743114892603</v>
      </c>
      <c r="AO761" s="17">
        <v>0.656897435117762</v>
      </c>
      <c r="AP761" s="17"/>
      <c r="AQ761" s="17">
        <v>0.78039191355742299</v>
      </c>
      <c r="AR761" s="17">
        <v>0.71086017830253101</v>
      </c>
      <c r="AS761" s="17"/>
      <c r="AT761" s="17">
        <v>0.73567419724711702</v>
      </c>
      <c r="AU761" s="17">
        <v>0.71737270246109097</v>
      </c>
      <c r="AV761" s="17"/>
      <c r="AW761" s="17">
        <v>0.84461695072263399</v>
      </c>
      <c r="AX761" s="17">
        <v>0.86846135011971004</v>
      </c>
      <c r="AY761" s="17">
        <v>0.54748740954082498</v>
      </c>
      <c r="AZ761" s="17">
        <v>0.57053478674471403</v>
      </c>
      <c r="BA761" s="17">
        <v>0.92242702399367604</v>
      </c>
      <c r="BB761" s="17"/>
      <c r="BC761" s="17">
        <v>0.85263757588657496</v>
      </c>
      <c r="BD761" s="17"/>
      <c r="BE761" s="17">
        <v>0.84664221407982898</v>
      </c>
      <c r="BF761" s="17">
        <v>0.47507918357145801</v>
      </c>
      <c r="BG761" s="17">
        <v>0.56042299854990196</v>
      </c>
      <c r="BH761" s="17">
        <v>0.90932718246605204</v>
      </c>
      <c r="BI761" s="17"/>
      <c r="BJ761" s="17">
        <v>0.72713102360808801</v>
      </c>
      <c r="BK761" s="17"/>
      <c r="BL761" s="17">
        <v>0.71987868965361601</v>
      </c>
      <c r="BM761" s="17"/>
      <c r="BN761" s="17">
        <v>0.711456995477738</v>
      </c>
      <c r="BO761" s="17"/>
      <c r="BP761" s="17">
        <v>0.72354439449317798</v>
      </c>
      <c r="BQ761" s="17">
        <v>0.74348855523394797</v>
      </c>
    </row>
    <row r="762" spans="2:69" x14ac:dyDescent="0.35">
      <c r="B762" t="s">
        <v>141</v>
      </c>
      <c r="C762" s="17">
        <v>6.7177057898699905E-2</v>
      </c>
      <c r="D762" s="17">
        <v>3.5470527273173902E-2</v>
      </c>
      <c r="E762" s="17">
        <v>9.4602542501161097E-2</v>
      </c>
      <c r="F762" s="17"/>
      <c r="G762" s="17">
        <v>3.35831797813761E-2</v>
      </c>
      <c r="H762" s="17">
        <v>5.6762173764770003E-2</v>
      </c>
      <c r="I762" s="17">
        <v>9.2246539974560698E-2</v>
      </c>
      <c r="J762" s="17">
        <v>0.113036026672079</v>
      </c>
      <c r="K762" s="17">
        <v>6.6839650090199307E-2</v>
      </c>
      <c r="L762" s="17"/>
      <c r="M762" s="17">
        <v>4.6641460620685103E-2</v>
      </c>
      <c r="N762" s="17">
        <v>7.5253897786491206E-2</v>
      </c>
      <c r="O762" s="17">
        <v>4.6675908129591603E-2</v>
      </c>
      <c r="P762" s="17">
        <v>6.18038626223077E-2</v>
      </c>
      <c r="Q762" s="17">
        <v>8.8781727923760698E-2</v>
      </c>
      <c r="R762" s="17"/>
      <c r="S762" s="17">
        <v>8.28655482174845E-2</v>
      </c>
      <c r="T762" s="17">
        <v>6.9201729325937794E-2</v>
      </c>
      <c r="U762" s="17">
        <v>4.2483602392016803E-2</v>
      </c>
      <c r="V762" s="17">
        <v>6.6838284672038603E-2</v>
      </c>
      <c r="W762" s="17"/>
      <c r="X762" s="17">
        <v>6.9270085934014097E-2</v>
      </c>
      <c r="Y762" s="17">
        <v>7.8076565762115399E-2</v>
      </c>
      <c r="Z762" s="17">
        <v>4.0117702524312897E-2</v>
      </c>
      <c r="AA762" s="17"/>
      <c r="AB762" s="17">
        <v>8.0132402252723195E-2</v>
      </c>
      <c r="AC762" s="17">
        <v>4.2469168239235001E-2</v>
      </c>
      <c r="AD762" s="17"/>
      <c r="AE762" s="17">
        <v>1.5064728088071201E-2</v>
      </c>
      <c r="AF762" s="17">
        <v>7.9560632282020094E-2</v>
      </c>
      <c r="AG762" s="17"/>
      <c r="AH762" s="17">
        <v>6.3996684396303294E-2</v>
      </c>
      <c r="AI762" s="17">
        <v>0.10401879440527199</v>
      </c>
      <c r="AJ762" s="17"/>
      <c r="AK762" s="17">
        <v>9.0555209215750498E-2</v>
      </c>
      <c r="AL762" s="17">
        <v>4.2155651149806302E-2</v>
      </c>
      <c r="AM762" s="17">
        <v>7.8641143454051696E-2</v>
      </c>
      <c r="AN762" s="17">
        <v>7.6212749162891294E-2</v>
      </c>
      <c r="AO762" s="17">
        <v>5.2424627909335497E-2</v>
      </c>
      <c r="AP762" s="17"/>
      <c r="AQ762" s="17">
        <v>5.3584777498597601E-2</v>
      </c>
      <c r="AR762" s="17">
        <v>7.0848319577323807E-2</v>
      </c>
      <c r="AS762" s="17"/>
      <c r="AT762" s="17">
        <v>5.0726103627500102E-2</v>
      </c>
      <c r="AU762" s="17">
        <v>7.4439222313419207E-2</v>
      </c>
      <c r="AV762" s="17"/>
      <c r="AW762" s="17">
        <v>5.0954127671852097E-2</v>
      </c>
      <c r="AX762" s="17">
        <v>3.6801198629013702E-2</v>
      </c>
      <c r="AY762" s="17">
        <v>0.104387466879342</v>
      </c>
      <c r="AZ762" s="17">
        <v>0.13322706336388501</v>
      </c>
      <c r="BA762" s="17">
        <v>4.97209721141103E-2</v>
      </c>
      <c r="BB762" s="17"/>
      <c r="BC762" s="17">
        <v>3.4261203687808703E-2</v>
      </c>
      <c r="BD762" s="17"/>
      <c r="BE762" s="17">
        <v>3.3814963601685802E-2</v>
      </c>
      <c r="BF762" s="17">
        <v>6.8375041784618798E-2</v>
      </c>
      <c r="BG762" s="17">
        <v>0.10863330658032599</v>
      </c>
      <c r="BH762" s="17">
        <v>3.5717202313335202E-2</v>
      </c>
      <c r="BI762" s="17"/>
      <c r="BJ762" s="17">
        <v>7.1576999850314099E-2</v>
      </c>
      <c r="BK762" s="17"/>
      <c r="BL762" s="17">
        <v>6.6245227174514296E-2</v>
      </c>
      <c r="BM762" s="17"/>
      <c r="BN762" s="17">
        <v>3.8469338801499199E-2</v>
      </c>
      <c r="BO762" s="17"/>
      <c r="BP762" s="17">
        <v>6.8198723094292493E-2</v>
      </c>
      <c r="BQ762" s="17">
        <v>5.57535630871848E-2</v>
      </c>
    </row>
    <row r="763" spans="2:69" x14ac:dyDescent="0.35"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</row>
    <row r="764" spans="2:69" x14ac:dyDescent="0.35">
      <c r="B764" s="6" t="s">
        <v>252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</row>
    <row r="765" spans="2:69" x14ac:dyDescent="0.35">
      <c r="B765" s="24" t="s">
        <v>143</v>
      </c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</row>
    <row r="766" spans="2:69" x14ac:dyDescent="0.35">
      <c r="B766" t="s">
        <v>235</v>
      </c>
      <c r="C766" s="17">
        <v>0.105494803794401</v>
      </c>
      <c r="D766" s="17">
        <v>0.115367009761076</v>
      </c>
      <c r="E766" s="17">
        <v>9.7406213209451795E-2</v>
      </c>
      <c r="F766" s="17"/>
      <c r="G766" s="17">
        <v>0.10356390792272201</v>
      </c>
      <c r="H766" s="17">
        <v>0.103816604458982</v>
      </c>
      <c r="I766" s="17">
        <v>7.3398518207779304E-2</v>
      </c>
      <c r="J766" s="17">
        <v>0.110097167207382</v>
      </c>
      <c r="K766" s="17">
        <v>0.154359511157204</v>
      </c>
      <c r="L766" s="17"/>
      <c r="M766" s="17">
        <v>0.115504150079122</v>
      </c>
      <c r="N766" s="17">
        <v>8.7185910564066202E-2</v>
      </c>
      <c r="O766" s="17">
        <v>0.141368024264796</v>
      </c>
      <c r="P766" s="17">
        <v>0.141221502647178</v>
      </c>
      <c r="Q766" s="17">
        <v>7.1093886134415196E-2</v>
      </c>
      <c r="R766" s="17"/>
      <c r="S766" s="17">
        <v>0.12273576310842101</v>
      </c>
      <c r="T766" s="17">
        <v>6.8291016110972894E-2</v>
      </c>
      <c r="U766" s="17">
        <v>0.12420291449364999</v>
      </c>
      <c r="V766" s="17">
        <v>9.6565286147740806E-2</v>
      </c>
      <c r="W766" s="17"/>
      <c r="X766" s="17">
        <v>0.102202786486883</v>
      </c>
      <c r="Y766" s="17">
        <v>7.6616597081252194E-2</v>
      </c>
      <c r="Z766" s="17">
        <v>0.160614784479054</v>
      </c>
      <c r="AA766" s="17"/>
      <c r="AB766" s="17">
        <v>9.47662474741469E-2</v>
      </c>
      <c r="AC766" s="17">
        <v>0.125955856663588</v>
      </c>
      <c r="AD766" s="17"/>
      <c r="AE766" s="17">
        <v>7.5116293215971394E-2</v>
      </c>
      <c r="AF766" s="17">
        <v>0.111233745994495</v>
      </c>
      <c r="AG766" s="17"/>
      <c r="AH766" s="17">
        <v>9.9423716396232403E-2</v>
      </c>
      <c r="AI766" s="17">
        <v>8.7369830851060204E-2</v>
      </c>
      <c r="AJ766" s="17"/>
      <c r="AK766" s="17">
        <v>4.2462579851405599E-2</v>
      </c>
      <c r="AL766" s="17">
        <v>0.10738225067922499</v>
      </c>
      <c r="AM766" s="17">
        <v>0.108904477582374</v>
      </c>
      <c r="AN766" s="17">
        <v>0.114889764046257</v>
      </c>
      <c r="AO766" s="17">
        <v>0.15447176037017599</v>
      </c>
      <c r="AP766" s="17"/>
      <c r="AQ766" s="17">
        <v>0.106906489436134</v>
      </c>
      <c r="AR766" s="17">
        <v>0.105113508879479</v>
      </c>
      <c r="AS766" s="17"/>
      <c r="AT766" s="17">
        <v>0.11390290489317401</v>
      </c>
      <c r="AU766" s="17">
        <v>0.10272717253949901</v>
      </c>
      <c r="AV766" s="17"/>
      <c r="AW766" s="17">
        <v>9.8386617864199999E-2</v>
      </c>
      <c r="AX766" s="17">
        <v>0.124135737821558</v>
      </c>
      <c r="AY766" s="17">
        <v>0.120902926048829</v>
      </c>
      <c r="AZ766" s="17">
        <v>4.1111267575060402E-2</v>
      </c>
      <c r="BA766" s="17">
        <v>9.1261583683277595E-2</v>
      </c>
      <c r="BB766" s="17"/>
      <c r="BC766" s="17">
        <v>9.9455966241415297E-2</v>
      </c>
      <c r="BD766" s="17"/>
      <c r="BE766" s="17">
        <v>0.10203008331713</v>
      </c>
      <c r="BF766" s="17">
        <v>0.12649630144739599</v>
      </c>
      <c r="BG766" s="17">
        <v>5.4264421425286903E-2</v>
      </c>
      <c r="BH766" s="17">
        <v>0.12584491954504701</v>
      </c>
      <c r="BI766" s="17"/>
      <c r="BJ766" s="17">
        <v>0.10012938246193499</v>
      </c>
      <c r="BK766" s="17"/>
      <c r="BL766" s="17">
        <v>0.105559507358593</v>
      </c>
      <c r="BM766" s="17"/>
      <c r="BN766" s="17">
        <v>8.8442568290885398E-2</v>
      </c>
      <c r="BO766" s="17"/>
      <c r="BP766" s="17">
        <v>0.113266358849914</v>
      </c>
      <c r="BQ766" s="17">
        <v>8.1873550940226997E-2</v>
      </c>
    </row>
    <row r="767" spans="2:69" x14ac:dyDescent="0.35">
      <c r="B767" t="s">
        <v>236</v>
      </c>
      <c r="C767" s="17">
        <v>0.43520546267452997</v>
      </c>
      <c r="D767" s="17">
        <v>0.45900603234814502</v>
      </c>
      <c r="E767" s="17">
        <v>0.416349765538087</v>
      </c>
      <c r="F767" s="17"/>
      <c r="G767" s="17">
        <v>0.40490543473545698</v>
      </c>
      <c r="H767" s="17">
        <v>0.46174532049147299</v>
      </c>
      <c r="I767" s="17">
        <v>0.44372444421447399</v>
      </c>
      <c r="J767" s="17">
        <v>0.32243139652962799</v>
      </c>
      <c r="K767" s="17">
        <v>0.53192461386172296</v>
      </c>
      <c r="L767" s="17"/>
      <c r="M767" s="17">
        <v>0.41307717724368398</v>
      </c>
      <c r="N767" s="17">
        <v>0.440438067477607</v>
      </c>
      <c r="O767" s="17">
        <v>0.37831212021734001</v>
      </c>
      <c r="P767" s="17">
        <v>0.401823165935352</v>
      </c>
      <c r="Q767" s="17">
        <v>0.53615320148484302</v>
      </c>
      <c r="R767" s="17"/>
      <c r="S767" s="17">
        <v>0.40689224297729498</v>
      </c>
      <c r="T767" s="17">
        <v>0.45154405249828899</v>
      </c>
      <c r="U767" s="17">
        <v>0.48223092894297098</v>
      </c>
      <c r="V767" s="17">
        <v>0.39657705088571998</v>
      </c>
      <c r="W767" s="17"/>
      <c r="X767" s="17">
        <v>0.43257763099214203</v>
      </c>
      <c r="Y767" s="17">
        <v>0.434425559356657</v>
      </c>
      <c r="Z767" s="17">
        <v>0.455367343005183</v>
      </c>
      <c r="AA767" s="17"/>
      <c r="AB767" s="17">
        <v>0.45123522882829098</v>
      </c>
      <c r="AC767" s="17">
        <v>0.40463416463943203</v>
      </c>
      <c r="AD767" s="17"/>
      <c r="AE767" s="17">
        <v>0.49598884001238902</v>
      </c>
      <c r="AF767" s="17">
        <v>0.42157542276348198</v>
      </c>
      <c r="AG767" s="17"/>
      <c r="AH767" s="17">
        <v>0.42042496153555198</v>
      </c>
      <c r="AI767" s="17">
        <v>0.47708034074639299</v>
      </c>
      <c r="AJ767" s="17"/>
      <c r="AK767" s="17">
        <v>0.54687616337450395</v>
      </c>
      <c r="AL767" s="17">
        <v>0.41692251984890499</v>
      </c>
      <c r="AM767" s="17">
        <v>0.42831126479077303</v>
      </c>
      <c r="AN767" s="17">
        <v>0.42964697587759398</v>
      </c>
      <c r="AO767" s="17">
        <v>0.37960126223315299</v>
      </c>
      <c r="AP767" s="17"/>
      <c r="AQ767" s="17">
        <v>0.40264837819708699</v>
      </c>
      <c r="AR767" s="17">
        <v>0.44399909943682397</v>
      </c>
      <c r="AS767" s="17"/>
      <c r="AT767" s="17">
        <v>0.430087312384696</v>
      </c>
      <c r="AU767" s="17">
        <v>0.43571146104084602</v>
      </c>
      <c r="AV767" s="17"/>
      <c r="AW767" s="17">
        <v>0.43904986103552901</v>
      </c>
      <c r="AX767" s="17">
        <v>0.418073933822313</v>
      </c>
      <c r="AY767" s="17">
        <v>0.46962030783312397</v>
      </c>
      <c r="AZ767" s="17">
        <v>0.38842212245654201</v>
      </c>
      <c r="BA767" s="17">
        <v>0.39382922890907102</v>
      </c>
      <c r="BB767" s="17"/>
      <c r="BC767" s="17">
        <v>0.478710632020524</v>
      </c>
      <c r="BD767" s="17"/>
      <c r="BE767" s="17">
        <v>0.40557152301773097</v>
      </c>
      <c r="BF767" s="17">
        <v>0.46188996744202598</v>
      </c>
      <c r="BG767" s="17">
        <v>0.551324370207396</v>
      </c>
      <c r="BH767" s="17">
        <v>0.43355816433473299</v>
      </c>
      <c r="BI767" s="17"/>
      <c r="BJ767" s="17">
        <v>0.43551956498675498</v>
      </c>
      <c r="BK767" s="17"/>
      <c r="BL767" s="17">
        <v>0.43251749344037099</v>
      </c>
      <c r="BM767" s="17"/>
      <c r="BN767" s="17">
        <v>0.47518525204108403</v>
      </c>
      <c r="BO767" s="17"/>
      <c r="BP767" s="17">
        <v>0.458113043094733</v>
      </c>
      <c r="BQ767" s="17">
        <v>0.32425094036459201</v>
      </c>
    </row>
    <row r="768" spans="2:69" x14ac:dyDescent="0.35">
      <c r="B768" t="s">
        <v>237</v>
      </c>
      <c r="C768" s="17">
        <v>0.35131003133104699</v>
      </c>
      <c r="D768" s="17">
        <v>0.35392066391793298</v>
      </c>
      <c r="E768" s="17">
        <v>0.34675900309494501</v>
      </c>
      <c r="F768" s="17"/>
      <c r="G768" s="17">
        <v>0.412748904602176</v>
      </c>
      <c r="H768" s="17">
        <v>0.31525695705351098</v>
      </c>
      <c r="I768" s="17">
        <v>0.37548645234962502</v>
      </c>
      <c r="J768" s="17">
        <v>0.38701663468698599</v>
      </c>
      <c r="K768" s="17">
        <v>0.23487608925763001</v>
      </c>
      <c r="L768" s="17"/>
      <c r="M768" s="17">
        <v>0.38438664085893098</v>
      </c>
      <c r="N768" s="17">
        <v>0.35461680834697401</v>
      </c>
      <c r="O768" s="17">
        <v>0.372319383948372</v>
      </c>
      <c r="P768" s="17">
        <v>0.350459284005814</v>
      </c>
      <c r="Q768" s="17">
        <v>0.29707796280891102</v>
      </c>
      <c r="R768" s="17"/>
      <c r="S768" s="17">
        <v>0.38768393997525502</v>
      </c>
      <c r="T768" s="17">
        <v>0.32273207600662801</v>
      </c>
      <c r="U768" s="17">
        <v>0.33814698332419102</v>
      </c>
      <c r="V768" s="17">
        <v>0.40384892685156798</v>
      </c>
      <c r="W768" s="17"/>
      <c r="X768" s="17">
        <v>0.351418949055885</v>
      </c>
      <c r="Y768" s="17">
        <v>0.37073343562926597</v>
      </c>
      <c r="Z768" s="17">
        <v>0.32972041406042701</v>
      </c>
      <c r="AA768" s="17"/>
      <c r="AB768" s="17">
        <v>0.33493513254852197</v>
      </c>
      <c r="AC768" s="17">
        <v>0.38253955184764199</v>
      </c>
      <c r="AD768" s="17"/>
      <c r="AE768" s="17">
        <v>0.38500345810063202</v>
      </c>
      <c r="AF768" s="17">
        <v>0.34392910068298099</v>
      </c>
      <c r="AG768" s="17"/>
      <c r="AH768" s="17">
        <v>0.36928368192573002</v>
      </c>
      <c r="AI768" s="17">
        <v>0.29835047950353999</v>
      </c>
      <c r="AJ768" s="17"/>
      <c r="AK768" s="17">
        <v>0.32398005186066098</v>
      </c>
      <c r="AL768" s="17">
        <v>0.35877255139989001</v>
      </c>
      <c r="AM768" s="17">
        <v>0.35364208431641803</v>
      </c>
      <c r="AN768" s="17">
        <v>0.35008977568497601</v>
      </c>
      <c r="AO768" s="17">
        <v>0.35756643213679601</v>
      </c>
      <c r="AP768" s="17"/>
      <c r="AQ768" s="17">
        <v>0.41474342291247601</v>
      </c>
      <c r="AR768" s="17">
        <v>0.33417673413565602</v>
      </c>
      <c r="AS768" s="17"/>
      <c r="AT768" s="17">
        <v>0.37521259086120001</v>
      </c>
      <c r="AU768" s="17">
        <v>0.34106914973486502</v>
      </c>
      <c r="AV768" s="17"/>
      <c r="AW768" s="17">
        <v>0.33497966433397802</v>
      </c>
      <c r="AX768" s="17">
        <v>0.36239917827454798</v>
      </c>
      <c r="AY768" s="17">
        <v>0.30836099175121001</v>
      </c>
      <c r="AZ768" s="17">
        <v>0.36636817873321298</v>
      </c>
      <c r="BA768" s="17">
        <v>0.41563351454518999</v>
      </c>
      <c r="BB768" s="17"/>
      <c r="BC768" s="17">
        <v>0.37456929980061199</v>
      </c>
      <c r="BD768" s="17"/>
      <c r="BE768" s="17">
        <v>0.39517071970099699</v>
      </c>
      <c r="BF768" s="17">
        <v>0.34898473896517701</v>
      </c>
      <c r="BG768" s="17">
        <v>0.239116522847277</v>
      </c>
      <c r="BH768" s="17">
        <v>0.38585629514460501</v>
      </c>
      <c r="BI768" s="17"/>
      <c r="BJ768" s="17">
        <v>0.359677808089929</v>
      </c>
      <c r="BK768" s="17"/>
      <c r="BL768" s="17">
        <v>0.340425257120061</v>
      </c>
      <c r="BM768" s="17"/>
      <c r="BN768" s="17">
        <v>0.34903606107705998</v>
      </c>
      <c r="BO768" s="17"/>
      <c r="BP768" s="17">
        <v>0.32189998129090502</v>
      </c>
      <c r="BQ768" s="17">
        <v>0.494140825031881</v>
      </c>
    </row>
    <row r="769" spans="2:69" x14ac:dyDescent="0.35">
      <c r="B769" t="s">
        <v>141</v>
      </c>
      <c r="C769" s="17">
        <v>0.10798970220002301</v>
      </c>
      <c r="D769" s="17">
        <v>7.1706293972846794E-2</v>
      </c>
      <c r="E769" s="17">
        <v>0.13948501815751599</v>
      </c>
      <c r="F769" s="17"/>
      <c r="G769" s="17">
        <v>7.8781752739644204E-2</v>
      </c>
      <c r="H769" s="17">
        <v>0.119181117996033</v>
      </c>
      <c r="I769" s="17">
        <v>0.107390585228121</v>
      </c>
      <c r="J769" s="17">
        <v>0.18045480157600399</v>
      </c>
      <c r="K769" s="17">
        <v>7.8839785723443606E-2</v>
      </c>
      <c r="L769" s="17"/>
      <c r="M769" s="17">
        <v>8.70320318182633E-2</v>
      </c>
      <c r="N769" s="17">
        <v>0.117759213611352</v>
      </c>
      <c r="O769" s="17">
        <v>0.108000471569492</v>
      </c>
      <c r="P769" s="17">
        <v>0.106496047411656</v>
      </c>
      <c r="Q769" s="17">
        <v>9.5674949571830606E-2</v>
      </c>
      <c r="R769" s="17"/>
      <c r="S769" s="17">
        <v>8.2688053939027797E-2</v>
      </c>
      <c r="T769" s="17">
        <v>0.15743285538411</v>
      </c>
      <c r="U769" s="17">
        <v>5.5419173239187901E-2</v>
      </c>
      <c r="V769" s="17">
        <v>0.10300873611497099</v>
      </c>
      <c r="W769" s="17"/>
      <c r="X769" s="17">
        <v>0.11380063346508899</v>
      </c>
      <c r="Y769" s="17">
        <v>0.118224407932825</v>
      </c>
      <c r="Z769" s="17">
        <v>5.4297458455336699E-2</v>
      </c>
      <c r="AA769" s="17"/>
      <c r="AB769" s="17">
        <v>0.11906339114903899</v>
      </c>
      <c r="AC769" s="17">
        <v>8.6870426849338697E-2</v>
      </c>
      <c r="AD769" s="17"/>
      <c r="AE769" s="17">
        <v>4.3891408671007E-2</v>
      </c>
      <c r="AF769" s="17">
        <v>0.12326173055904199</v>
      </c>
      <c r="AG769" s="17"/>
      <c r="AH769" s="17">
        <v>0.110867640142485</v>
      </c>
      <c r="AI769" s="17">
        <v>0.13719934889900701</v>
      </c>
      <c r="AJ769" s="17"/>
      <c r="AK769" s="17">
        <v>8.6681204913429094E-2</v>
      </c>
      <c r="AL769" s="17">
        <v>0.11692267807197999</v>
      </c>
      <c r="AM769" s="17">
        <v>0.10914217331043501</v>
      </c>
      <c r="AN769" s="17">
        <v>0.105373484391172</v>
      </c>
      <c r="AO769" s="17">
        <v>0.108360545259874</v>
      </c>
      <c r="AP769" s="17"/>
      <c r="AQ769" s="17">
        <v>7.5701709454303906E-2</v>
      </c>
      <c r="AR769" s="17">
        <v>0.116710657548041</v>
      </c>
      <c r="AS769" s="17"/>
      <c r="AT769" s="17">
        <v>8.0797191860930206E-2</v>
      </c>
      <c r="AU769" s="17">
        <v>0.12049221668479</v>
      </c>
      <c r="AV769" s="17"/>
      <c r="AW769" s="17">
        <v>0.127583856766293</v>
      </c>
      <c r="AX769" s="17">
        <v>9.5391150081580195E-2</v>
      </c>
      <c r="AY769" s="17">
        <v>0.101115774366837</v>
      </c>
      <c r="AZ769" s="17">
        <v>0.20409843123518401</v>
      </c>
      <c r="BA769" s="17">
        <v>9.9275672862461806E-2</v>
      </c>
      <c r="BB769" s="17"/>
      <c r="BC769" s="17">
        <v>4.72641019374491E-2</v>
      </c>
      <c r="BD769" s="17"/>
      <c r="BE769" s="17">
        <v>9.7227673964142003E-2</v>
      </c>
      <c r="BF769" s="17">
        <v>6.2628992145400394E-2</v>
      </c>
      <c r="BG769" s="17">
        <v>0.155294685520039</v>
      </c>
      <c r="BH769" s="17">
        <v>5.47406209756146E-2</v>
      </c>
      <c r="BI769" s="17"/>
      <c r="BJ769" s="17">
        <v>0.10467324446138</v>
      </c>
      <c r="BK769" s="17"/>
      <c r="BL769" s="17">
        <v>0.121497742080974</v>
      </c>
      <c r="BM769" s="17"/>
      <c r="BN769" s="17">
        <v>8.7336118590970693E-2</v>
      </c>
      <c r="BO769" s="17"/>
      <c r="BP769" s="17">
        <v>0.106720616764448</v>
      </c>
      <c r="BQ769" s="17">
        <v>9.9734683663299906E-2</v>
      </c>
    </row>
    <row r="770" spans="2:69" x14ac:dyDescent="0.35"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</row>
    <row r="771" spans="2:69" x14ac:dyDescent="0.35">
      <c r="B771" s="6" t="s">
        <v>253</v>
      </c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</row>
    <row r="772" spans="2:69" x14ac:dyDescent="0.35">
      <c r="B772" s="24" t="s">
        <v>143</v>
      </c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</row>
    <row r="773" spans="2:69" x14ac:dyDescent="0.35">
      <c r="B773" t="s">
        <v>235</v>
      </c>
      <c r="C773" s="17">
        <v>0.28033255933469797</v>
      </c>
      <c r="D773" s="17">
        <v>0.30844493182226002</v>
      </c>
      <c r="E773" s="17">
        <v>0.25722768359151399</v>
      </c>
      <c r="F773" s="17"/>
      <c r="G773" s="17">
        <v>0.296455153289849</v>
      </c>
      <c r="H773" s="17">
        <v>0.33435038038127002</v>
      </c>
      <c r="I773" s="17">
        <v>0.267387238480078</v>
      </c>
      <c r="J773" s="17">
        <v>0.25780888081137499</v>
      </c>
      <c r="K773" s="17">
        <v>0.20252538057051001</v>
      </c>
      <c r="L773" s="17"/>
      <c r="M773" s="17">
        <v>0.36062990490341001</v>
      </c>
      <c r="N773" s="17">
        <v>0.27341392763511202</v>
      </c>
      <c r="O773" s="17">
        <v>0.25306037449740298</v>
      </c>
      <c r="P773" s="17">
        <v>0.20153227025332901</v>
      </c>
      <c r="Q773" s="17">
        <v>0.35486506774058602</v>
      </c>
      <c r="R773" s="17"/>
      <c r="S773" s="17">
        <v>0.32666984559416501</v>
      </c>
      <c r="T773" s="17">
        <v>0.28523912145963398</v>
      </c>
      <c r="U773" s="17">
        <v>0.20531365940010701</v>
      </c>
      <c r="V773" s="17">
        <v>0.31355199696799402</v>
      </c>
      <c r="W773" s="17"/>
      <c r="X773" s="17">
        <v>0.28200006186231302</v>
      </c>
      <c r="Y773" s="17">
        <v>0.227855849592182</v>
      </c>
      <c r="Z773" s="17">
        <v>0.32423337876733599</v>
      </c>
      <c r="AA773" s="17"/>
      <c r="AB773" s="17">
        <v>0.30502659362578</v>
      </c>
      <c r="AC773" s="17">
        <v>0.23323713231722801</v>
      </c>
      <c r="AD773" s="17"/>
      <c r="AE773" s="17">
        <v>0.31793418462758799</v>
      </c>
      <c r="AF773" s="17">
        <v>0.271918392221149</v>
      </c>
      <c r="AG773" s="17"/>
      <c r="AH773" s="17">
        <v>0.26405710098609703</v>
      </c>
      <c r="AI773" s="17">
        <v>0.41582837748567703</v>
      </c>
      <c r="AJ773" s="17"/>
      <c r="AK773" s="17">
        <v>0.33211217429036899</v>
      </c>
      <c r="AL773" s="17">
        <v>0.266048840949556</v>
      </c>
      <c r="AM773" s="17">
        <v>0.267491781384952</v>
      </c>
      <c r="AN773" s="17">
        <v>0.29537441808799803</v>
      </c>
      <c r="AO773" s="17">
        <v>0.272272547999728</v>
      </c>
      <c r="AP773" s="17"/>
      <c r="AQ773" s="17">
        <v>0.31210563695382598</v>
      </c>
      <c r="AR773" s="17">
        <v>0.27175068206014102</v>
      </c>
      <c r="AS773" s="17"/>
      <c r="AT773" s="17">
        <v>0.28634748270792199</v>
      </c>
      <c r="AU773" s="17">
        <v>0.27914234948392302</v>
      </c>
      <c r="AV773" s="17"/>
      <c r="AW773" s="17">
        <v>0.33595582915920602</v>
      </c>
      <c r="AX773" s="17">
        <v>0.25799442824482599</v>
      </c>
      <c r="AY773" s="17">
        <v>0.32275701499077603</v>
      </c>
      <c r="AZ773" s="17">
        <v>0.298967247806318</v>
      </c>
      <c r="BA773" s="17">
        <v>0.21096843757695399</v>
      </c>
      <c r="BB773" s="17"/>
      <c r="BC773" s="17">
        <v>0.26542804812033199</v>
      </c>
      <c r="BD773" s="17"/>
      <c r="BE773" s="17">
        <v>0.27025257814277198</v>
      </c>
      <c r="BF773" s="17">
        <v>0.29102370389933302</v>
      </c>
      <c r="BG773" s="17">
        <v>0.40429947281384898</v>
      </c>
      <c r="BH773" s="17">
        <v>0.27665945785731499</v>
      </c>
      <c r="BI773" s="17"/>
      <c r="BJ773" s="17">
        <v>0.275342160414977</v>
      </c>
      <c r="BK773" s="17"/>
      <c r="BL773" s="17">
        <v>0.22703682265621999</v>
      </c>
      <c r="BM773" s="17"/>
      <c r="BN773" s="17">
        <v>0.28411483284136002</v>
      </c>
      <c r="BO773" s="17"/>
      <c r="BP773" s="17">
        <v>0.30228295777563202</v>
      </c>
      <c r="BQ773" s="17">
        <v>0.16053507638818901</v>
      </c>
    </row>
    <row r="774" spans="2:69" x14ac:dyDescent="0.35">
      <c r="B774" t="s">
        <v>236</v>
      </c>
      <c r="C774" s="17">
        <v>0.41381547714414701</v>
      </c>
      <c r="D774" s="17">
        <v>0.43926652660088999</v>
      </c>
      <c r="E774" s="17">
        <v>0.39346836002194502</v>
      </c>
      <c r="F774" s="17"/>
      <c r="G774" s="17">
        <v>0.41588561055642198</v>
      </c>
      <c r="H774" s="17">
        <v>0.36241054658590299</v>
      </c>
      <c r="I774" s="17">
        <v>0.428525738637826</v>
      </c>
      <c r="J774" s="17">
        <v>0.39569481428215703</v>
      </c>
      <c r="K774" s="17">
        <v>0.48822710784754197</v>
      </c>
      <c r="L774" s="17"/>
      <c r="M774" s="17">
        <v>0.36192656601307899</v>
      </c>
      <c r="N774" s="17">
        <v>0.41864077243384401</v>
      </c>
      <c r="O774" s="17">
        <v>0.40835877638772999</v>
      </c>
      <c r="P774" s="17">
        <v>0.43972156394804301</v>
      </c>
      <c r="Q774" s="17">
        <v>0.415942216343473</v>
      </c>
      <c r="R774" s="17"/>
      <c r="S774" s="17">
        <v>0.37718707983209399</v>
      </c>
      <c r="T774" s="17">
        <v>0.37217796339095399</v>
      </c>
      <c r="U774" s="17">
        <v>0.469259286972176</v>
      </c>
      <c r="V774" s="17">
        <v>0.44032284859862197</v>
      </c>
      <c r="W774" s="17"/>
      <c r="X774" s="17">
        <v>0.414466671782727</v>
      </c>
      <c r="Y774" s="17">
        <v>0.475598503397753</v>
      </c>
      <c r="Z774" s="17">
        <v>0.34290071866690203</v>
      </c>
      <c r="AA774" s="17"/>
      <c r="AB774" s="17">
        <v>0.38790970721906298</v>
      </c>
      <c r="AC774" s="17">
        <v>0.46322187556640598</v>
      </c>
      <c r="AD774" s="17"/>
      <c r="AE774" s="17">
        <v>0.38640478957769597</v>
      </c>
      <c r="AF774" s="17">
        <v>0.42092908113247302</v>
      </c>
      <c r="AG774" s="17"/>
      <c r="AH774" s="17">
        <v>0.43262516293361902</v>
      </c>
      <c r="AI774" s="17">
        <v>0.35682594416448399</v>
      </c>
      <c r="AJ774" s="17"/>
      <c r="AK774" s="17">
        <v>0.32931788719640798</v>
      </c>
      <c r="AL774" s="17">
        <v>0.436856797817535</v>
      </c>
      <c r="AM774" s="17">
        <v>0.39309459487745002</v>
      </c>
      <c r="AN774" s="17">
        <v>0.44987274344411698</v>
      </c>
      <c r="AO774" s="17">
        <v>0.45034788187722702</v>
      </c>
      <c r="AP774" s="17"/>
      <c r="AQ774" s="17">
        <v>0.40201797899922898</v>
      </c>
      <c r="AR774" s="17">
        <v>0.41700196988621402</v>
      </c>
      <c r="AS774" s="17"/>
      <c r="AT774" s="17">
        <v>0.448354746742406</v>
      </c>
      <c r="AU774" s="17">
        <v>0.39685901013212899</v>
      </c>
      <c r="AV774" s="17"/>
      <c r="AW774" s="17">
        <v>0.33364176162579601</v>
      </c>
      <c r="AX774" s="17">
        <v>0.44537819964337799</v>
      </c>
      <c r="AY774" s="17">
        <v>0.39007022615581199</v>
      </c>
      <c r="AZ774" s="17">
        <v>0.43024347779477901</v>
      </c>
      <c r="BA774" s="17">
        <v>0.37123490190803299</v>
      </c>
      <c r="BB774" s="17"/>
      <c r="BC774" s="17">
        <v>0.369278482341028</v>
      </c>
      <c r="BD774" s="17"/>
      <c r="BE774" s="17">
        <v>0.43350988577424199</v>
      </c>
      <c r="BF774" s="17">
        <v>0.38295689198323202</v>
      </c>
      <c r="BG774" s="17">
        <v>0.42668970568702402</v>
      </c>
      <c r="BH774" s="17">
        <v>0.35472821539615601</v>
      </c>
      <c r="BI774" s="17"/>
      <c r="BJ774" s="17">
        <v>0.42583890208647401</v>
      </c>
      <c r="BK774" s="17"/>
      <c r="BL774" s="17">
        <v>0.475117508287205</v>
      </c>
      <c r="BM774" s="17"/>
      <c r="BN774" s="17">
        <v>0.44072762394176601</v>
      </c>
      <c r="BO774" s="17"/>
      <c r="BP774" s="17">
        <v>0.40055272061057901</v>
      </c>
      <c r="BQ774" s="17">
        <v>0.51132391394871002</v>
      </c>
    </row>
    <row r="775" spans="2:69" x14ac:dyDescent="0.35">
      <c r="B775" t="s">
        <v>237</v>
      </c>
      <c r="C775" s="17">
        <v>0.23270467954912699</v>
      </c>
      <c r="D775" s="17">
        <v>0.221781231275785</v>
      </c>
      <c r="E775" s="17">
        <v>0.23933528811964999</v>
      </c>
      <c r="F775" s="17"/>
      <c r="G775" s="17">
        <v>0.24469929829984199</v>
      </c>
      <c r="H775" s="17">
        <v>0.19895820239804299</v>
      </c>
      <c r="I775" s="17">
        <v>0.219501019585326</v>
      </c>
      <c r="J775" s="17">
        <v>0.22514991636915899</v>
      </c>
      <c r="K775" s="17">
        <v>0.29225052328203699</v>
      </c>
      <c r="L775" s="17"/>
      <c r="M775" s="17">
        <v>0.190411497265248</v>
      </c>
      <c r="N775" s="17">
        <v>0.23743146679615601</v>
      </c>
      <c r="O775" s="17">
        <v>0.29685202032247898</v>
      </c>
      <c r="P775" s="17">
        <v>0.25718658190659999</v>
      </c>
      <c r="Q775" s="17">
        <v>0.14131551734671899</v>
      </c>
      <c r="R775" s="17"/>
      <c r="S775" s="17">
        <v>0.193012974407796</v>
      </c>
      <c r="T775" s="17">
        <v>0.217269429519171</v>
      </c>
      <c r="U775" s="17">
        <v>0.29811624291882499</v>
      </c>
      <c r="V775" s="17">
        <v>0.21140622749246099</v>
      </c>
      <c r="W775" s="17"/>
      <c r="X775" s="17">
        <v>0.226612409730264</v>
      </c>
      <c r="Y775" s="17">
        <v>0.21846908124795</v>
      </c>
      <c r="Z775" s="17">
        <v>0.29274820004144902</v>
      </c>
      <c r="AA775" s="17"/>
      <c r="AB775" s="17">
        <v>0.222076252995802</v>
      </c>
      <c r="AC775" s="17">
        <v>0.252974769124301</v>
      </c>
      <c r="AD775" s="17"/>
      <c r="AE775" s="17">
        <v>0.28722984032552801</v>
      </c>
      <c r="AF775" s="17">
        <v>0.220228017991317</v>
      </c>
      <c r="AG775" s="17"/>
      <c r="AH775" s="17">
        <v>0.233160625501483</v>
      </c>
      <c r="AI775" s="17">
        <v>0.113458336612603</v>
      </c>
      <c r="AJ775" s="17"/>
      <c r="AK775" s="17">
        <v>0.28874913988011403</v>
      </c>
      <c r="AL775" s="17">
        <v>0.223167790353898</v>
      </c>
      <c r="AM775" s="17">
        <v>0.26182572979518298</v>
      </c>
      <c r="AN775" s="17">
        <v>0.17531187073830901</v>
      </c>
      <c r="AO775" s="17">
        <v>0.207832039986695</v>
      </c>
      <c r="AP775" s="17"/>
      <c r="AQ775" s="17">
        <v>0.23398291904412699</v>
      </c>
      <c r="AR775" s="17">
        <v>0.23235942830827799</v>
      </c>
      <c r="AS775" s="17"/>
      <c r="AT775" s="17">
        <v>0.20819932208851999</v>
      </c>
      <c r="AU775" s="17">
        <v>0.24335067213485001</v>
      </c>
      <c r="AV775" s="17"/>
      <c r="AW775" s="17">
        <v>0.234892687667485</v>
      </c>
      <c r="AX775" s="17">
        <v>0.23617890914102899</v>
      </c>
      <c r="AY775" s="17">
        <v>0.228452695819717</v>
      </c>
      <c r="AZ775" s="17">
        <v>0.13192450805429401</v>
      </c>
      <c r="BA775" s="17">
        <v>0.31766885697250602</v>
      </c>
      <c r="BB775" s="17"/>
      <c r="BC775" s="17">
        <v>0.33246485293251898</v>
      </c>
      <c r="BD775" s="17"/>
      <c r="BE775" s="17">
        <v>0.232319792547035</v>
      </c>
      <c r="BF775" s="17">
        <v>0.298067989507803</v>
      </c>
      <c r="BG775" s="17">
        <v>5.6890738945073301E-2</v>
      </c>
      <c r="BH775" s="17">
        <v>0.32728023526404199</v>
      </c>
      <c r="BI775" s="17"/>
      <c r="BJ775" s="17">
        <v>0.22015005702423299</v>
      </c>
      <c r="BK775" s="17"/>
      <c r="BL775" s="17">
        <v>0.21279562762818399</v>
      </c>
      <c r="BM775" s="17"/>
      <c r="BN775" s="17">
        <v>0.22486317653280799</v>
      </c>
      <c r="BO775" s="17"/>
      <c r="BP775" s="17">
        <v>0.220893865445244</v>
      </c>
      <c r="BQ775" s="17">
        <v>0.27598089427803801</v>
      </c>
    </row>
    <row r="776" spans="2:69" x14ac:dyDescent="0.35">
      <c r="B776" t="s">
        <v>141</v>
      </c>
      <c r="C776" s="17">
        <v>7.3147283972028701E-2</v>
      </c>
      <c r="D776" s="17">
        <v>3.0507310301065401E-2</v>
      </c>
      <c r="E776" s="17">
        <v>0.109968668266891</v>
      </c>
      <c r="F776" s="17"/>
      <c r="G776" s="17">
        <v>4.2959937853886597E-2</v>
      </c>
      <c r="H776" s="17">
        <v>0.104280870634784</v>
      </c>
      <c r="I776" s="17">
        <v>8.4586003296770504E-2</v>
      </c>
      <c r="J776" s="17">
        <v>0.12134638853731</v>
      </c>
      <c r="K776" s="17">
        <v>1.69969882999104E-2</v>
      </c>
      <c r="L776" s="17"/>
      <c r="M776" s="17">
        <v>8.70320318182633E-2</v>
      </c>
      <c r="N776" s="17">
        <v>7.0513833134887502E-2</v>
      </c>
      <c r="O776" s="17">
        <v>4.1728828792388303E-2</v>
      </c>
      <c r="P776" s="17">
        <v>0.101559583892028</v>
      </c>
      <c r="Q776" s="17">
        <v>8.7877198569222006E-2</v>
      </c>
      <c r="R776" s="17"/>
      <c r="S776" s="17">
        <v>0.103130100165945</v>
      </c>
      <c r="T776" s="17">
        <v>0.125313485630241</v>
      </c>
      <c r="U776" s="17">
        <v>2.7310810708891801E-2</v>
      </c>
      <c r="V776" s="17">
        <v>3.4718926940923198E-2</v>
      </c>
      <c r="W776" s="17"/>
      <c r="X776" s="17">
        <v>7.6920856624695194E-2</v>
      </c>
      <c r="Y776" s="17">
        <v>7.8076565762115399E-2</v>
      </c>
      <c r="Z776" s="17">
        <v>4.0117702524312897E-2</v>
      </c>
      <c r="AA776" s="17"/>
      <c r="AB776" s="17">
        <v>8.4987446159355204E-2</v>
      </c>
      <c r="AC776" s="17">
        <v>5.0566222992064598E-2</v>
      </c>
      <c r="AD776" s="17"/>
      <c r="AE776" s="17">
        <v>8.4311854691877901E-3</v>
      </c>
      <c r="AF776" s="17">
        <v>8.6924508655061794E-2</v>
      </c>
      <c r="AG776" s="17"/>
      <c r="AH776" s="17">
        <v>7.0157110578801904E-2</v>
      </c>
      <c r="AI776" s="17">
        <v>0.113887341737236</v>
      </c>
      <c r="AJ776" s="17"/>
      <c r="AK776" s="17">
        <v>4.9820798633108399E-2</v>
      </c>
      <c r="AL776" s="17">
        <v>7.3926570879011402E-2</v>
      </c>
      <c r="AM776" s="17">
        <v>7.7587893942415304E-2</v>
      </c>
      <c r="AN776" s="17">
        <v>7.9440967729575901E-2</v>
      </c>
      <c r="AO776" s="17">
        <v>6.9547530136349595E-2</v>
      </c>
      <c r="AP776" s="17"/>
      <c r="AQ776" s="17">
        <v>5.18934650028181E-2</v>
      </c>
      <c r="AR776" s="17">
        <v>7.8887919745367005E-2</v>
      </c>
      <c r="AS776" s="17"/>
      <c r="AT776" s="17">
        <v>5.7098448461152397E-2</v>
      </c>
      <c r="AU776" s="17">
        <v>8.0647968249097896E-2</v>
      </c>
      <c r="AV776" s="17"/>
      <c r="AW776" s="17">
        <v>9.5509721547512597E-2</v>
      </c>
      <c r="AX776" s="17">
        <v>6.04484629707666E-2</v>
      </c>
      <c r="AY776" s="17">
        <v>5.8720063033695299E-2</v>
      </c>
      <c r="AZ776" s="17">
        <v>0.13886476634460901</v>
      </c>
      <c r="BA776" s="17">
        <v>0.100127803542507</v>
      </c>
      <c r="BB776" s="17"/>
      <c r="BC776" s="17">
        <v>3.2828616606120797E-2</v>
      </c>
      <c r="BD776" s="17"/>
      <c r="BE776" s="17">
        <v>6.3917743535950602E-2</v>
      </c>
      <c r="BF776" s="17">
        <v>2.7951414609631801E-2</v>
      </c>
      <c r="BG776" s="17">
        <v>0.11212008255405401</v>
      </c>
      <c r="BH776" s="17">
        <v>4.1332091482486601E-2</v>
      </c>
      <c r="BI776" s="17"/>
      <c r="BJ776" s="17">
        <v>7.8668880474316E-2</v>
      </c>
      <c r="BK776" s="17"/>
      <c r="BL776" s="17">
        <v>8.5050041428391607E-2</v>
      </c>
      <c r="BM776" s="17"/>
      <c r="BN776" s="17">
        <v>5.0294366684066102E-2</v>
      </c>
      <c r="BO776" s="17"/>
      <c r="BP776" s="17">
        <v>7.6270456168545497E-2</v>
      </c>
      <c r="BQ776" s="17">
        <v>5.2160115385063197E-2</v>
      </c>
    </row>
    <row r="777" spans="2:69" x14ac:dyDescent="0.35"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</row>
    <row r="778" spans="2:69" x14ac:dyDescent="0.35">
      <c r="B778" s="6" t="s">
        <v>254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</row>
    <row r="779" spans="2:69" x14ac:dyDescent="0.35">
      <c r="B779" s="24" t="s">
        <v>143</v>
      </c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</row>
    <row r="780" spans="2:69" x14ac:dyDescent="0.35">
      <c r="B780" t="s">
        <v>235</v>
      </c>
      <c r="C780" s="17">
        <v>0.13043485660582199</v>
      </c>
      <c r="D780" s="17">
        <v>0.168021306280075</v>
      </c>
      <c r="E780" s="17">
        <v>9.8672272059335805E-2</v>
      </c>
      <c r="F780" s="17"/>
      <c r="G780" s="17">
        <v>0.13905161555835099</v>
      </c>
      <c r="H780" s="17">
        <v>0.14151015123369801</v>
      </c>
      <c r="I780" s="17">
        <v>0.120263813487684</v>
      </c>
      <c r="J780" s="17">
        <v>0.133272768577888</v>
      </c>
      <c r="K780" s="17">
        <v>0.109513702033581</v>
      </c>
      <c r="L780" s="17"/>
      <c r="M780" s="17">
        <v>0.237032319170454</v>
      </c>
      <c r="N780" s="17">
        <v>0.119189501613019</v>
      </c>
      <c r="O780" s="17">
        <v>0.110398325463697</v>
      </c>
      <c r="P780" s="17">
        <v>9.9049440109120201E-2</v>
      </c>
      <c r="Q780" s="17">
        <v>0.15089399119754099</v>
      </c>
      <c r="R780" s="17"/>
      <c r="S780" s="17">
        <v>0.11107337929497001</v>
      </c>
      <c r="T780" s="17">
        <v>9.4908056200107005E-2</v>
      </c>
      <c r="U780" s="17">
        <v>0.114057867722777</v>
      </c>
      <c r="V780" s="17">
        <v>0.19965341818021801</v>
      </c>
      <c r="W780" s="17"/>
      <c r="X780" s="17">
        <v>0.137617375992172</v>
      </c>
      <c r="Y780" s="17">
        <v>5.6013016816735199E-2</v>
      </c>
      <c r="Z780" s="17">
        <v>0.15726137031935</v>
      </c>
      <c r="AA780" s="17"/>
      <c r="AB780" s="17">
        <v>0.11342442553576799</v>
      </c>
      <c r="AC780" s="17">
        <v>0.16287643765946</v>
      </c>
      <c r="AD780" s="17"/>
      <c r="AE780" s="17">
        <v>0.131556019628427</v>
      </c>
      <c r="AF780" s="17">
        <v>0.13037747814522299</v>
      </c>
      <c r="AG780" s="17"/>
      <c r="AH780" s="17">
        <v>0.12338771142864401</v>
      </c>
      <c r="AI780" s="17">
        <v>0.16060301546293801</v>
      </c>
      <c r="AJ780" s="17"/>
      <c r="AK780" s="17">
        <v>0.16550420654822301</v>
      </c>
      <c r="AL780" s="17">
        <v>0.15310166157631699</v>
      </c>
      <c r="AM780" s="17">
        <v>0.12577878403030801</v>
      </c>
      <c r="AN780" s="17">
        <v>0.119130398038926</v>
      </c>
      <c r="AO780" s="17">
        <v>4.1235527867424598E-2</v>
      </c>
      <c r="AP780" s="17"/>
      <c r="AQ780" s="17">
        <v>0.12406974121838001</v>
      </c>
      <c r="AR780" s="17">
        <v>0.13215406806365501</v>
      </c>
      <c r="AS780" s="17"/>
      <c r="AT780" s="17">
        <v>0.127743816196834</v>
      </c>
      <c r="AU780" s="17">
        <v>0.13319264387285401</v>
      </c>
      <c r="AV780" s="17"/>
      <c r="AW780" s="17">
        <v>0.106312125581403</v>
      </c>
      <c r="AX780" s="17">
        <v>6.3440090623435405E-2</v>
      </c>
      <c r="AY780" s="17">
        <v>0.24364824988752001</v>
      </c>
      <c r="AZ780" s="17">
        <v>0.18286861471032101</v>
      </c>
      <c r="BA780" s="17">
        <v>9.8479764876477804E-2</v>
      </c>
      <c r="BB780" s="17"/>
      <c r="BC780" s="17">
        <v>7.7572841288855804E-2</v>
      </c>
      <c r="BD780" s="17"/>
      <c r="BE780" s="17">
        <v>8.2081089481355396E-2</v>
      </c>
      <c r="BF780" s="17">
        <v>0.27660276482992502</v>
      </c>
      <c r="BG780" s="17">
        <v>0.17923320197842199</v>
      </c>
      <c r="BH780" s="17">
        <v>8.7308855720678993E-2</v>
      </c>
      <c r="BI780" s="17"/>
      <c r="BJ780" s="17">
        <v>0.12563726178968401</v>
      </c>
      <c r="BK780" s="17"/>
      <c r="BL780" s="17">
        <v>0.13533770251761301</v>
      </c>
      <c r="BM780" s="17"/>
      <c r="BN780" s="17">
        <v>0.158263359736109</v>
      </c>
      <c r="BO780" s="17"/>
      <c r="BP780" s="17">
        <v>0.129232456163416</v>
      </c>
      <c r="BQ780" s="17">
        <v>0.133901580206332</v>
      </c>
    </row>
    <row r="781" spans="2:69" x14ac:dyDescent="0.35">
      <c r="B781" t="s">
        <v>236</v>
      </c>
      <c r="C781" s="17">
        <v>0.460453501859515</v>
      </c>
      <c r="D781" s="17">
        <v>0.46757404178444001</v>
      </c>
      <c r="E781" s="17">
        <v>0.45598970197508498</v>
      </c>
      <c r="F781" s="17"/>
      <c r="G781" s="17">
        <v>0.403401330212591</v>
      </c>
      <c r="H781" s="17">
        <v>0.48571806359115499</v>
      </c>
      <c r="I781" s="17">
        <v>0.51147595875403096</v>
      </c>
      <c r="J781" s="17">
        <v>0.34717346361711898</v>
      </c>
      <c r="K781" s="17">
        <v>0.54507305260440897</v>
      </c>
      <c r="L781" s="17"/>
      <c r="M781" s="17">
        <v>0.34410004975083602</v>
      </c>
      <c r="N781" s="17">
        <v>0.44640339286417002</v>
      </c>
      <c r="O781" s="17">
        <v>0.59166171131521605</v>
      </c>
      <c r="P781" s="17">
        <v>0.42092908817498798</v>
      </c>
      <c r="Q781" s="17">
        <v>0.43076731038687199</v>
      </c>
      <c r="R781" s="17"/>
      <c r="S781" s="17">
        <v>0.395138650740539</v>
      </c>
      <c r="T781" s="17">
        <v>0.489362962343663</v>
      </c>
      <c r="U781" s="17">
        <v>0.46299026961197098</v>
      </c>
      <c r="V781" s="17">
        <v>0.47565122030404799</v>
      </c>
      <c r="W781" s="17"/>
      <c r="X781" s="17">
        <v>0.44199639066575402</v>
      </c>
      <c r="Y781" s="17">
        <v>0.53165554211184896</v>
      </c>
      <c r="Z781" s="17">
        <v>0.51999539516345805</v>
      </c>
      <c r="AA781" s="17"/>
      <c r="AB781" s="17">
        <v>0.470363074633662</v>
      </c>
      <c r="AC781" s="17">
        <v>0.44155438007738901</v>
      </c>
      <c r="AD781" s="17"/>
      <c r="AE781" s="17">
        <v>0.41413272859339501</v>
      </c>
      <c r="AF781" s="17">
        <v>0.47051091835957898</v>
      </c>
      <c r="AG781" s="17"/>
      <c r="AH781" s="17">
        <v>0.45180471655730797</v>
      </c>
      <c r="AI781" s="17">
        <v>0.49581588216482098</v>
      </c>
      <c r="AJ781" s="17"/>
      <c r="AK781" s="17">
        <v>0.45965881845727302</v>
      </c>
      <c r="AL781" s="17">
        <v>0.448085673487507</v>
      </c>
      <c r="AM781" s="17">
        <v>0.45987098304905799</v>
      </c>
      <c r="AN781" s="17">
        <v>0.46058246774608202</v>
      </c>
      <c r="AO781" s="17">
        <v>0.51089790074238906</v>
      </c>
      <c r="AP781" s="17"/>
      <c r="AQ781" s="17">
        <v>0.45789807543503203</v>
      </c>
      <c r="AR781" s="17">
        <v>0.46114372004429199</v>
      </c>
      <c r="AS781" s="17"/>
      <c r="AT781" s="17">
        <v>0.45080624478488002</v>
      </c>
      <c r="AU781" s="17">
        <v>0.46101654816344401</v>
      </c>
      <c r="AV781" s="17"/>
      <c r="AW781" s="17">
        <v>0.48639501856552497</v>
      </c>
      <c r="AX781" s="17">
        <v>0.47700792584260299</v>
      </c>
      <c r="AY781" s="17">
        <v>0.516670977183456</v>
      </c>
      <c r="AZ781" s="17">
        <v>0.328412259611923</v>
      </c>
      <c r="BA781" s="17">
        <v>0.34129080724009597</v>
      </c>
      <c r="BB781" s="17"/>
      <c r="BC781" s="17">
        <v>0.47162115812549799</v>
      </c>
      <c r="BD781" s="17"/>
      <c r="BE781" s="17">
        <v>0.45962628239282399</v>
      </c>
      <c r="BF781" s="17">
        <v>0.50085085838271004</v>
      </c>
      <c r="BG781" s="17">
        <v>0.47122635919155698</v>
      </c>
      <c r="BH781" s="17">
        <v>0.43502841578622298</v>
      </c>
      <c r="BI781" s="17"/>
      <c r="BJ781" s="17">
        <v>0.47597113115261003</v>
      </c>
      <c r="BK781" s="17"/>
      <c r="BL781" s="17">
        <v>0.50052666474849705</v>
      </c>
      <c r="BM781" s="17"/>
      <c r="BN781" s="17">
        <v>0.41116303310748598</v>
      </c>
      <c r="BO781" s="17"/>
      <c r="BP781" s="17">
        <v>0.46654416635023999</v>
      </c>
      <c r="BQ781" s="17">
        <v>0.46151738484237598</v>
      </c>
    </row>
    <row r="782" spans="2:69" x14ac:dyDescent="0.35">
      <c r="B782" t="s">
        <v>237</v>
      </c>
      <c r="C782" s="17">
        <v>0.31046858494961799</v>
      </c>
      <c r="D782" s="17">
        <v>0.31377059760995202</v>
      </c>
      <c r="E782" s="17">
        <v>0.30517914831163701</v>
      </c>
      <c r="F782" s="17"/>
      <c r="G782" s="17">
        <v>0.36881797548769502</v>
      </c>
      <c r="H782" s="17">
        <v>0.268490914540363</v>
      </c>
      <c r="I782" s="17">
        <v>0.28133679795935801</v>
      </c>
      <c r="J782" s="17">
        <v>0.36546429129567098</v>
      </c>
      <c r="K782" s="17">
        <v>0.269893519928249</v>
      </c>
      <c r="L782" s="17"/>
      <c r="M782" s="17">
        <v>0.356722519095586</v>
      </c>
      <c r="N782" s="17">
        <v>0.33993891170190899</v>
      </c>
      <c r="O782" s="17">
        <v>0.210658081864601</v>
      </c>
      <c r="P782" s="17">
        <v>0.35482889890765401</v>
      </c>
      <c r="Q782" s="17">
        <v>0.29574046386642899</v>
      </c>
      <c r="R782" s="17"/>
      <c r="S782" s="17">
        <v>0.31629712449511999</v>
      </c>
      <c r="T782" s="17">
        <v>0.29737682847010399</v>
      </c>
      <c r="U782" s="17">
        <v>0.36574881709006501</v>
      </c>
      <c r="V782" s="17">
        <v>0.28229896685186501</v>
      </c>
      <c r="W782" s="17"/>
      <c r="X782" s="17">
        <v>0.31817848918630798</v>
      </c>
      <c r="Y782" s="17">
        <v>0.35713095006533102</v>
      </c>
      <c r="Z782" s="17">
        <v>0.20382186081405401</v>
      </c>
      <c r="AA782" s="17"/>
      <c r="AB782" s="17">
        <v>0.296196919257739</v>
      </c>
      <c r="AC782" s="17">
        <v>0.33768690748399499</v>
      </c>
      <c r="AD782" s="17"/>
      <c r="AE782" s="17">
        <v>0.42356189723940701</v>
      </c>
      <c r="AF782" s="17">
        <v>0.284317177712123</v>
      </c>
      <c r="AG782" s="17"/>
      <c r="AH782" s="17">
        <v>0.33272829911051</v>
      </c>
      <c r="AI782" s="17">
        <v>0.15706661545758399</v>
      </c>
      <c r="AJ782" s="17"/>
      <c r="AK782" s="17">
        <v>0.32501617636139501</v>
      </c>
      <c r="AL782" s="17">
        <v>0.30603557269633003</v>
      </c>
      <c r="AM782" s="17">
        <v>0.309611826374452</v>
      </c>
      <c r="AN782" s="17">
        <v>0.32106439240106999</v>
      </c>
      <c r="AO782" s="17">
        <v>0.28084739788166702</v>
      </c>
      <c r="AP782" s="17"/>
      <c r="AQ782" s="17">
        <v>0.35217888831467797</v>
      </c>
      <c r="AR782" s="17">
        <v>0.29920267269351403</v>
      </c>
      <c r="AS782" s="17"/>
      <c r="AT782" s="17">
        <v>0.33875160502065399</v>
      </c>
      <c r="AU782" s="17">
        <v>0.29707125550775898</v>
      </c>
      <c r="AV782" s="17"/>
      <c r="AW782" s="17">
        <v>0.30548358442892298</v>
      </c>
      <c r="AX782" s="17">
        <v>0.36002506996095102</v>
      </c>
      <c r="AY782" s="17">
        <v>0.17318759960059399</v>
      </c>
      <c r="AZ782" s="17">
        <v>0.29720759718428402</v>
      </c>
      <c r="BA782" s="17">
        <v>0.43318705158234999</v>
      </c>
      <c r="BB782" s="17"/>
      <c r="BC782" s="17">
        <v>0.39557387104063002</v>
      </c>
      <c r="BD782" s="17"/>
      <c r="BE782" s="17">
        <v>0.36073466769239998</v>
      </c>
      <c r="BF782" s="17">
        <v>0.19459496217773301</v>
      </c>
      <c r="BG782" s="17">
        <v>0.19005598789049899</v>
      </c>
      <c r="BH782" s="17">
        <v>0.41198608659366898</v>
      </c>
      <c r="BI782" s="17"/>
      <c r="BJ782" s="17">
        <v>0.295887468808051</v>
      </c>
      <c r="BK782" s="17"/>
      <c r="BL782" s="17">
        <v>0.27142637956027799</v>
      </c>
      <c r="BM782" s="17"/>
      <c r="BN782" s="17">
        <v>0.37548633485633998</v>
      </c>
      <c r="BO782" s="17"/>
      <c r="BP782" s="17">
        <v>0.29512903673277002</v>
      </c>
      <c r="BQ782" s="17">
        <v>0.34379111542889801</v>
      </c>
    </row>
    <row r="783" spans="2:69" x14ac:dyDescent="0.35">
      <c r="B783" t="s">
        <v>141</v>
      </c>
      <c r="C783" s="17">
        <v>9.86430565850447E-2</v>
      </c>
      <c r="D783" s="17">
        <v>5.0634054325532599E-2</v>
      </c>
      <c r="E783" s="17">
        <v>0.140158877653943</v>
      </c>
      <c r="F783" s="17"/>
      <c r="G783" s="17">
        <v>8.8729078741363002E-2</v>
      </c>
      <c r="H783" s="17">
        <v>0.104280870634784</v>
      </c>
      <c r="I783" s="17">
        <v>8.6923429798927199E-2</v>
      </c>
      <c r="J783" s="17">
        <v>0.154089476509322</v>
      </c>
      <c r="K783" s="17">
        <v>7.5519725433760204E-2</v>
      </c>
      <c r="L783" s="17"/>
      <c r="M783" s="17">
        <v>6.2145111983123197E-2</v>
      </c>
      <c r="N783" s="17">
        <v>9.4468193820902505E-2</v>
      </c>
      <c r="O783" s="17">
        <v>8.72818813564855E-2</v>
      </c>
      <c r="P783" s="17">
        <v>0.12519257280823801</v>
      </c>
      <c r="Q783" s="17">
        <v>0.122598234549158</v>
      </c>
      <c r="R783" s="17"/>
      <c r="S783" s="17">
        <v>0.17749084546937099</v>
      </c>
      <c r="T783" s="17">
        <v>0.118352152986126</v>
      </c>
      <c r="U783" s="17">
        <v>5.72030455751876E-2</v>
      </c>
      <c r="V783" s="17">
        <v>4.2396394663868603E-2</v>
      </c>
      <c r="W783" s="17"/>
      <c r="X783" s="17">
        <v>0.102207744155766</v>
      </c>
      <c r="Y783" s="17">
        <v>5.5200491006084602E-2</v>
      </c>
      <c r="Z783" s="17">
        <v>0.118921373703138</v>
      </c>
      <c r="AA783" s="17"/>
      <c r="AB783" s="17">
        <v>0.120015580572831</v>
      </c>
      <c r="AC783" s="17">
        <v>5.7882274779156598E-2</v>
      </c>
      <c r="AD783" s="17"/>
      <c r="AE783" s="17">
        <v>3.0749354538771201E-2</v>
      </c>
      <c r="AF783" s="17">
        <v>0.114794425783076</v>
      </c>
      <c r="AG783" s="17"/>
      <c r="AH783" s="17">
        <v>9.2079272903537804E-2</v>
      </c>
      <c r="AI783" s="17">
        <v>0.186514486914658</v>
      </c>
      <c r="AJ783" s="17"/>
      <c r="AK783" s="17">
        <v>4.9820798633108399E-2</v>
      </c>
      <c r="AL783" s="17">
        <v>9.2777092239845593E-2</v>
      </c>
      <c r="AM783" s="17">
        <v>0.10473840654618199</v>
      </c>
      <c r="AN783" s="17">
        <v>9.9222741813920906E-2</v>
      </c>
      <c r="AO783" s="17">
        <v>0.167019173508519</v>
      </c>
      <c r="AP783" s="17"/>
      <c r="AQ783" s="17">
        <v>6.5853295031909495E-2</v>
      </c>
      <c r="AR783" s="17">
        <v>0.107499539198539</v>
      </c>
      <c r="AS783" s="17"/>
      <c r="AT783" s="17">
        <v>8.2698333997632698E-2</v>
      </c>
      <c r="AU783" s="17">
        <v>0.108719552455943</v>
      </c>
      <c r="AV783" s="17"/>
      <c r="AW783" s="17">
        <v>0.101809271424149</v>
      </c>
      <c r="AX783" s="17">
        <v>9.9526913573010301E-2</v>
      </c>
      <c r="AY783" s="17">
        <v>6.6493173328431299E-2</v>
      </c>
      <c r="AZ783" s="17">
        <v>0.191511528493472</v>
      </c>
      <c r="BA783" s="17">
        <v>0.12704237630107701</v>
      </c>
      <c r="BB783" s="17"/>
      <c r="BC783" s="17">
        <v>5.5232129545016002E-2</v>
      </c>
      <c r="BD783" s="17"/>
      <c r="BE783" s="17">
        <v>9.7557960433420701E-2</v>
      </c>
      <c r="BF783" s="17">
        <v>2.7951414609631801E-2</v>
      </c>
      <c r="BG783" s="17">
        <v>0.15948445093952199</v>
      </c>
      <c r="BH783" s="17">
        <v>6.5676641899429303E-2</v>
      </c>
      <c r="BI783" s="17"/>
      <c r="BJ783" s="17">
        <v>0.102504138249655</v>
      </c>
      <c r="BK783" s="17"/>
      <c r="BL783" s="17">
        <v>9.2709253173612199E-2</v>
      </c>
      <c r="BM783" s="17"/>
      <c r="BN783" s="17">
        <v>5.5087272300064903E-2</v>
      </c>
      <c r="BO783" s="17"/>
      <c r="BP783" s="17">
        <v>0.10909434075357299</v>
      </c>
      <c r="BQ783" s="17">
        <v>6.0789919522394202E-2</v>
      </c>
    </row>
    <row r="784" spans="2:69" x14ac:dyDescent="0.35"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</row>
    <row r="785" spans="2:69" x14ac:dyDescent="0.35">
      <c r="B785" s="6" t="s">
        <v>255</v>
      </c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</row>
    <row r="786" spans="2:69" x14ac:dyDescent="0.35">
      <c r="B786" s="24" t="s">
        <v>143</v>
      </c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</row>
    <row r="787" spans="2:69" x14ac:dyDescent="0.35">
      <c r="B787" t="s">
        <v>235</v>
      </c>
      <c r="C787" s="17">
        <v>0.228355135675088</v>
      </c>
      <c r="D787" s="17">
        <v>0.253902714493906</v>
      </c>
      <c r="E787" s="17">
        <v>0.207264078557922</v>
      </c>
      <c r="F787" s="17"/>
      <c r="G787" s="17">
        <v>0.23486395393649001</v>
      </c>
      <c r="H787" s="17">
        <v>0.25266288292167099</v>
      </c>
      <c r="I787" s="17">
        <v>0.24865086969765199</v>
      </c>
      <c r="J787" s="17">
        <v>0.17757441886053699</v>
      </c>
      <c r="K787" s="17">
        <v>0.19220203731424801</v>
      </c>
      <c r="L787" s="17"/>
      <c r="M787" s="17">
        <v>0.34331532343165799</v>
      </c>
      <c r="N787" s="17">
        <v>0.21256762780446101</v>
      </c>
      <c r="O787" s="17">
        <v>0.21243483348167599</v>
      </c>
      <c r="P787" s="17">
        <v>0.168136787131589</v>
      </c>
      <c r="Q787" s="17">
        <v>0.27551482092959401</v>
      </c>
      <c r="R787" s="17"/>
      <c r="S787" s="17">
        <v>0.31831697725033098</v>
      </c>
      <c r="T787" s="17">
        <v>0.18507201420467301</v>
      </c>
      <c r="U787" s="17">
        <v>0.186974636602841</v>
      </c>
      <c r="V787" s="17">
        <v>0.25963839080901202</v>
      </c>
      <c r="W787" s="17"/>
      <c r="X787" s="17">
        <v>0.222190540571163</v>
      </c>
      <c r="Y787" s="17">
        <v>0.15091432614644401</v>
      </c>
      <c r="Z787" s="17">
        <v>0.35657809052168599</v>
      </c>
      <c r="AA787" s="17"/>
      <c r="AB787" s="17">
        <v>0.21654734598074701</v>
      </c>
      <c r="AC787" s="17">
        <v>0.25087445719349799</v>
      </c>
      <c r="AD787" s="17"/>
      <c r="AE787" s="17">
        <v>0.23804403161593499</v>
      </c>
      <c r="AF787" s="17">
        <v>0.22643450938095699</v>
      </c>
      <c r="AG787" s="17"/>
      <c r="AH787" s="17">
        <v>0.20381408689102001</v>
      </c>
      <c r="AI787" s="17">
        <v>0.41360341348763602</v>
      </c>
      <c r="AJ787" s="17"/>
      <c r="AK787" s="17">
        <v>0.30381220142190002</v>
      </c>
      <c r="AL787" s="17">
        <v>0.24297019270301501</v>
      </c>
      <c r="AM787" s="17">
        <v>0.20801995033153001</v>
      </c>
      <c r="AN787" s="17">
        <v>0.17012388659606101</v>
      </c>
      <c r="AO787" s="17">
        <v>0.30141271079386101</v>
      </c>
      <c r="AP787" s="17"/>
      <c r="AQ787" s="17">
        <v>0.20046878953285999</v>
      </c>
      <c r="AR787" s="17">
        <v>0.23588721056872</v>
      </c>
      <c r="AS787" s="17"/>
      <c r="AT787" s="17">
        <v>0.18408331474733999</v>
      </c>
      <c r="AU787" s="17">
        <v>0.24653151400054099</v>
      </c>
      <c r="AV787" s="17"/>
      <c r="AW787" s="17">
        <v>0.25352623900849802</v>
      </c>
      <c r="AX787" s="17">
        <v>0.166696805023587</v>
      </c>
      <c r="AY787" s="17">
        <v>0.33267865561617099</v>
      </c>
      <c r="AZ787" s="17">
        <v>0.31103565724648502</v>
      </c>
      <c r="BA787" s="17">
        <v>0.1052514128507</v>
      </c>
      <c r="BB787" s="17"/>
      <c r="BC787" s="17">
        <v>0.124535991123894</v>
      </c>
      <c r="BD787" s="17"/>
      <c r="BE787" s="17">
        <v>0.19976554261645299</v>
      </c>
      <c r="BF787" s="17">
        <v>0.35409114108858603</v>
      </c>
      <c r="BG787" s="17">
        <v>0.35494263746804899</v>
      </c>
      <c r="BH787" s="17">
        <v>0.14546980000732601</v>
      </c>
      <c r="BI787" s="17"/>
      <c r="BJ787" s="17">
        <v>0.23019068723845801</v>
      </c>
      <c r="BK787" s="17"/>
      <c r="BL787" s="17">
        <v>0.201572165526579</v>
      </c>
      <c r="BM787" s="17"/>
      <c r="BN787" s="17">
        <v>0.238112555212323</v>
      </c>
      <c r="BO787" s="17"/>
      <c r="BP787" s="17">
        <v>0.23433476624191599</v>
      </c>
      <c r="BQ787" s="17">
        <v>0.210052696752489</v>
      </c>
    </row>
    <row r="788" spans="2:69" x14ac:dyDescent="0.35">
      <c r="B788" t="s">
        <v>236</v>
      </c>
      <c r="C788" s="17">
        <v>0.42394041571042101</v>
      </c>
      <c r="D788" s="17">
        <v>0.45884664130040498</v>
      </c>
      <c r="E788" s="17">
        <v>0.395522282891834</v>
      </c>
      <c r="F788" s="17"/>
      <c r="G788" s="17">
        <v>0.393447862144578</v>
      </c>
      <c r="H788" s="17">
        <v>0.43787164203089601</v>
      </c>
      <c r="I788" s="17">
        <v>0.454810991113686</v>
      </c>
      <c r="J788" s="17">
        <v>0.41940522019641202</v>
      </c>
      <c r="K788" s="17">
        <v>0.414185323446154</v>
      </c>
      <c r="L788" s="17"/>
      <c r="M788" s="17">
        <v>0.30309453652235102</v>
      </c>
      <c r="N788" s="17">
        <v>0.42760547686123901</v>
      </c>
      <c r="O788" s="17">
        <v>0.43723404134384602</v>
      </c>
      <c r="P788" s="17">
        <v>0.44966133379368101</v>
      </c>
      <c r="Q788" s="17">
        <v>0.44532707924445097</v>
      </c>
      <c r="R788" s="17"/>
      <c r="S788" s="17">
        <v>0.36590012234331498</v>
      </c>
      <c r="T788" s="17">
        <v>0.44942659522894102</v>
      </c>
      <c r="U788" s="17">
        <v>0.39202918911830897</v>
      </c>
      <c r="V788" s="17">
        <v>0.43745356590950502</v>
      </c>
      <c r="W788" s="17"/>
      <c r="X788" s="17">
        <v>0.44675276706314598</v>
      </c>
      <c r="Y788" s="17">
        <v>0.40253419788975597</v>
      </c>
      <c r="Z788" s="17">
        <v>0.27907097624247301</v>
      </c>
      <c r="AA788" s="17"/>
      <c r="AB788" s="17">
        <v>0.44524732802495898</v>
      </c>
      <c r="AC788" s="17">
        <v>0.383304765737287</v>
      </c>
      <c r="AD788" s="17"/>
      <c r="AE788" s="17">
        <v>0.37117180952280499</v>
      </c>
      <c r="AF788" s="17">
        <v>0.43704411510309799</v>
      </c>
      <c r="AG788" s="17"/>
      <c r="AH788" s="17">
        <v>0.44965138473628502</v>
      </c>
      <c r="AI788" s="17">
        <v>0.34766279315301701</v>
      </c>
      <c r="AJ788" s="17"/>
      <c r="AK788" s="17">
        <v>0.27310235364408703</v>
      </c>
      <c r="AL788" s="17">
        <v>0.44000640962334098</v>
      </c>
      <c r="AM788" s="17">
        <v>0.45157692100353303</v>
      </c>
      <c r="AN788" s="17">
        <v>0.43440384945516403</v>
      </c>
      <c r="AO788" s="17">
        <v>0.443585666299467</v>
      </c>
      <c r="AP788" s="17"/>
      <c r="AQ788" s="17">
        <v>0.418573550794197</v>
      </c>
      <c r="AR788" s="17">
        <v>0.425390000689637</v>
      </c>
      <c r="AS788" s="17"/>
      <c r="AT788" s="17">
        <v>0.451112323114368</v>
      </c>
      <c r="AU788" s="17">
        <v>0.41279537203286298</v>
      </c>
      <c r="AV788" s="17"/>
      <c r="AW788" s="17">
        <v>0.40948664273130803</v>
      </c>
      <c r="AX788" s="17">
        <v>0.46408757753690399</v>
      </c>
      <c r="AY788" s="17">
        <v>0.37654391889481598</v>
      </c>
      <c r="AZ788" s="17">
        <v>0.329632804122168</v>
      </c>
      <c r="BA788" s="17">
        <v>0.48231850121805703</v>
      </c>
      <c r="BB788" s="17"/>
      <c r="BC788" s="17">
        <v>0.47301198439609698</v>
      </c>
      <c r="BD788" s="17"/>
      <c r="BE788" s="17">
        <v>0.46794364877997502</v>
      </c>
      <c r="BF788" s="17">
        <v>0.33489987706952501</v>
      </c>
      <c r="BG788" s="17">
        <v>0.38424359460243201</v>
      </c>
      <c r="BH788" s="17">
        <v>0.43418999711987299</v>
      </c>
      <c r="BI788" s="17"/>
      <c r="BJ788" s="17">
        <v>0.43602998687067701</v>
      </c>
      <c r="BK788" s="17"/>
      <c r="BL788" s="17">
        <v>0.467543903453498</v>
      </c>
      <c r="BM788" s="17"/>
      <c r="BN788" s="17">
        <v>0.42339090820602798</v>
      </c>
      <c r="BO788" s="17"/>
      <c r="BP788" s="17">
        <v>0.43420422650176499</v>
      </c>
      <c r="BQ788" s="17">
        <v>0.40639684927337999</v>
      </c>
    </row>
    <row r="789" spans="2:69" x14ac:dyDescent="0.35">
      <c r="B789" t="s">
        <v>237</v>
      </c>
      <c r="C789" s="17">
        <v>0.27845832979170998</v>
      </c>
      <c r="D789" s="17">
        <v>0.26038916781441102</v>
      </c>
      <c r="E789" s="17">
        <v>0.29137897081564801</v>
      </c>
      <c r="F789" s="17"/>
      <c r="G789" s="17">
        <v>0.32020352497023702</v>
      </c>
      <c r="H789" s="17">
        <v>0.22199575177647199</v>
      </c>
      <c r="I789" s="17">
        <v>0.212761702723098</v>
      </c>
      <c r="J789" s="17">
        <v>0.27686099073037301</v>
      </c>
      <c r="K789" s="17">
        <v>0.39361263923959799</v>
      </c>
      <c r="L789" s="17"/>
      <c r="M789" s="17">
        <v>0.29144502806286798</v>
      </c>
      <c r="N789" s="17">
        <v>0.29348202463296602</v>
      </c>
      <c r="O789" s="17">
        <v>0.30860229638209002</v>
      </c>
      <c r="P789" s="17">
        <v>0.28064229518270201</v>
      </c>
      <c r="Q789" s="17">
        <v>0.19063988917014399</v>
      </c>
      <c r="R789" s="17"/>
      <c r="S789" s="17">
        <v>0.23250918516606101</v>
      </c>
      <c r="T789" s="17">
        <v>0.271914504986213</v>
      </c>
      <c r="U789" s="17">
        <v>0.37282733021755798</v>
      </c>
      <c r="V789" s="17">
        <v>0.26818911634055997</v>
      </c>
      <c r="W789" s="17"/>
      <c r="X789" s="17">
        <v>0.259135130510872</v>
      </c>
      <c r="Y789" s="17">
        <v>0.36847491020168399</v>
      </c>
      <c r="Z789" s="17">
        <v>0.32423323071152799</v>
      </c>
      <c r="AA789" s="17"/>
      <c r="AB789" s="17">
        <v>0.25858293284193701</v>
      </c>
      <c r="AC789" s="17">
        <v>0.31636385367078201</v>
      </c>
      <c r="AD789" s="17"/>
      <c r="AE789" s="17">
        <v>0.38235297339207303</v>
      </c>
      <c r="AF789" s="17">
        <v>0.25442328734531999</v>
      </c>
      <c r="AG789" s="17"/>
      <c r="AH789" s="17">
        <v>0.27904316062351198</v>
      </c>
      <c r="AI789" s="17">
        <v>0.13846940975803801</v>
      </c>
      <c r="AJ789" s="17"/>
      <c r="AK789" s="17">
        <v>0.373264646300904</v>
      </c>
      <c r="AL789" s="17">
        <v>0.26309612015362599</v>
      </c>
      <c r="AM789" s="17">
        <v>0.26025425678976399</v>
      </c>
      <c r="AN789" s="17">
        <v>0.319622336729315</v>
      </c>
      <c r="AO789" s="17">
        <v>0.16328614532624999</v>
      </c>
      <c r="AP789" s="17"/>
      <c r="AQ789" s="17">
        <v>0.32906419467012499</v>
      </c>
      <c r="AR789" s="17">
        <v>0.26478973504727299</v>
      </c>
      <c r="AS789" s="17"/>
      <c r="AT789" s="17">
        <v>0.30776858332817297</v>
      </c>
      <c r="AU789" s="17">
        <v>0.265791517155888</v>
      </c>
      <c r="AV789" s="17"/>
      <c r="AW789" s="17">
        <v>0.24147739671268201</v>
      </c>
      <c r="AX789" s="17">
        <v>0.31297667207199198</v>
      </c>
      <c r="AY789" s="17">
        <v>0.22428425216058201</v>
      </c>
      <c r="AZ789" s="17">
        <v>0.20585604464930099</v>
      </c>
      <c r="BA789" s="17">
        <v>0.35141566159260801</v>
      </c>
      <c r="BB789" s="17"/>
      <c r="BC789" s="17">
        <v>0.374986289583562</v>
      </c>
      <c r="BD789" s="17"/>
      <c r="BE789" s="17">
        <v>0.27312638931495697</v>
      </c>
      <c r="BF789" s="17">
        <v>0.283057567232258</v>
      </c>
      <c r="BG789" s="17">
        <v>0.13554894754253799</v>
      </c>
      <c r="BH789" s="17">
        <v>0.38666962007535599</v>
      </c>
      <c r="BI789" s="17"/>
      <c r="BJ789" s="17">
        <v>0.26197242924223602</v>
      </c>
      <c r="BK789" s="17"/>
      <c r="BL789" s="17">
        <v>0.251854986916909</v>
      </c>
      <c r="BM789" s="17"/>
      <c r="BN789" s="17">
        <v>0.30761345501612303</v>
      </c>
      <c r="BO789" s="17"/>
      <c r="BP789" s="17">
        <v>0.26261259516255597</v>
      </c>
      <c r="BQ789" s="17">
        <v>0.33139033858906802</v>
      </c>
    </row>
    <row r="790" spans="2:69" x14ac:dyDescent="0.35">
      <c r="B790" t="s">
        <v>141</v>
      </c>
      <c r="C790" s="17">
        <v>6.9246118822781297E-2</v>
      </c>
      <c r="D790" s="17">
        <v>2.6861476391277801E-2</v>
      </c>
      <c r="E790" s="17">
        <v>0.105834667734596</v>
      </c>
      <c r="F790" s="17"/>
      <c r="G790" s="17">
        <v>5.1484658948694598E-2</v>
      </c>
      <c r="H790" s="17">
        <v>8.7469723270961794E-2</v>
      </c>
      <c r="I790" s="17">
        <v>8.3776436465564194E-2</v>
      </c>
      <c r="J790" s="17">
        <v>0.12615937021267801</v>
      </c>
      <c r="K790" s="17">
        <v>0</v>
      </c>
      <c r="L790" s="17"/>
      <c r="M790" s="17">
        <v>6.2145111983123197E-2</v>
      </c>
      <c r="N790" s="17">
        <v>6.6344870701335004E-2</v>
      </c>
      <c r="O790" s="17">
        <v>4.1728828792388303E-2</v>
      </c>
      <c r="P790" s="17">
        <v>0.101559583892028</v>
      </c>
      <c r="Q790" s="17">
        <v>8.8518210655811502E-2</v>
      </c>
      <c r="R790" s="17"/>
      <c r="S790" s="17">
        <v>8.32737152402932E-2</v>
      </c>
      <c r="T790" s="17">
        <v>9.3586885580172696E-2</v>
      </c>
      <c r="U790" s="17">
        <v>4.8168844061292002E-2</v>
      </c>
      <c r="V790" s="17">
        <v>3.4718926940923198E-2</v>
      </c>
      <c r="W790" s="17"/>
      <c r="X790" s="17">
        <v>7.1921561854819405E-2</v>
      </c>
      <c r="Y790" s="17">
        <v>7.8076565762115399E-2</v>
      </c>
      <c r="Z790" s="17">
        <v>4.0117702524312897E-2</v>
      </c>
      <c r="AA790" s="17"/>
      <c r="AB790" s="17">
        <v>7.9622393152356793E-2</v>
      </c>
      <c r="AC790" s="17">
        <v>4.9456923398433397E-2</v>
      </c>
      <c r="AD790" s="17"/>
      <c r="AE790" s="17">
        <v>8.4311854691877901E-3</v>
      </c>
      <c r="AF790" s="17">
        <v>8.2098088170625597E-2</v>
      </c>
      <c r="AG790" s="17"/>
      <c r="AH790" s="17">
        <v>6.7491367749183101E-2</v>
      </c>
      <c r="AI790" s="17">
        <v>0.100264383601309</v>
      </c>
      <c r="AJ790" s="17"/>
      <c r="AK790" s="17">
        <v>4.9820798633108399E-2</v>
      </c>
      <c r="AL790" s="17">
        <v>5.39272775200174E-2</v>
      </c>
      <c r="AM790" s="17">
        <v>8.0148871875172806E-2</v>
      </c>
      <c r="AN790" s="17">
        <v>7.5849927219459906E-2</v>
      </c>
      <c r="AO790" s="17">
        <v>9.1715477580422394E-2</v>
      </c>
      <c r="AP790" s="17"/>
      <c r="AQ790" s="17">
        <v>5.18934650028181E-2</v>
      </c>
      <c r="AR790" s="17">
        <v>7.3933053694370504E-2</v>
      </c>
      <c r="AS790" s="17"/>
      <c r="AT790" s="17">
        <v>5.7035778810119099E-2</v>
      </c>
      <c r="AU790" s="17">
        <v>7.4881596810708204E-2</v>
      </c>
      <c r="AV790" s="17"/>
      <c r="AW790" s="17">
        <v>9.5509721547512597E-2</v>
      </c>
      <c r="AX790" s="17">
        <v>5.6238945367517001E-2</v>
      </c>
      <c r="AY790" s="17">
        <v>6.6493173328431299E-2</v>
      </c>
      <c r="AZ790" s="17">
        <v>0.15347549398204599</v>
      </c>
      <c r="BA790" s="17">
        <v>6.1014424338635499E-2</v>
      </c>
      <c r="BB790" s="17"/>
      <c r="BC790" s="17">
        <v>2.7465734896446398E-2</v>
      </c>
      <c r="BD790" s="17"/>
      <c r="BE790" s="17">
        <v>5.9164419288615398E-2</v>
      </c>
      <c r="BF790" s="17">
        <v>2.7951414609631801E-2</v>
      </c>
      <c r="BG790" s="17">
        <v>0.125264820386981</v>
      </c>
      <c r="BH790" s="17">
        <v>3.3670582797444899E-2</v>
      </c>
      <c r="BI790" s="17"/>
      <c r="BJ790" s="17">
        <v>7.1806896648628105E-2</v>
      </c>
      <c r="BK790" s="17"/>
      <c r="BL790" s="17">
        <v>7.9028944103014601E-2</v>
      </c>
      <c r="BM790" s="17"/>
      <c r="BN790" s="17">
        <v>3.0883081565524901E-2</v>
      </c>
      <c r="BO790" s="17"/>
      <c r="BP790" s="17">
        <v>6.8848412093763994E-2</v>
      </c>
      <c r="BQ790" s="17">
        <v>5.2160115385063197E-2</v>
      </c>
    </row>
    <row r="791" spans="2:69" x14ac:dyDescent="0.35"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</row>
    <row r="792" spans="2:69" x14ac:dyDescent="0.35">
      <c r="B792" s="6" t="s">
        <v>263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</row>
    <row r="793" spans="2:69" x14ac:dyDescent="0.35">
      <c r="B793" s="24" t="s">
        <v>143</v>
      </c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</row>
    <row r="794" spans="2:69" x14ac:dyDescent="0.35">
      <c r="B794" t="s">
        <v>256</v>
      </c>
      <c r="C794" s="17">
        <v>0.162192881891707</v>
      </c>
      <c r="D794" s="17">
        <v>0.152673391571752</v>
      </c>
      <c r="E794" s="17">
        <v>0.170270386645057</v>
      </c>
      <c r="F794" s="17"/>
      <c r="G794" s="17">
        <v>0.16326837817768</v>
      </c>
      <c r="H794" s="17">
        <v>0.14919461537721901</v>
      </c>
      <c r="I794" s="17">
        <v>0.197100681441986</v>
      </c>
      <c r="J794" s="17">
        <v>0.15470216935186301</v>
      </c>
      <c r="K794" s="17">
        <v>0.126677889386651</v>
      </c>
      <c r="L794" s="17"/>
      <c r="M794" s="17">
        <v>0.15243479661290499</v>
      </c>
      <c r="N794" s="17">
        <v>0.17773788130783999</v>
      </c>
      <c r="O794" s="17">
        <v>0.20294807705949899</v>
      </c>
      <c r="P794" s="17">
        <v>0.101251412800085</v>
      </c>
      <c r="Q794" s="17">
        <v>0.13825292097846101</v>
      </c>
      <c r="R794" s="17"/>
      <c r="S794" s="17">
        <v>0.16980377930900001</v>
      </c>
      <c r="T794" s="17">
        <v>0.14442638116748599</v>
      </c>
      <c r="U794" s="17">
        <v>0.15141535771848799</v>
      </c>
      <c r="V794" s="17">
        <v>0.146735556309287</v>
      </c>
      <c r="W794" s="17"/>
      <c r="X794" s="17">
        <v>0.16100189621625599</v>
      </c>
      <c r="Y794" s="17">
        <v>0.18863859148760001</v>
      </c>
      <c r="Z794" s="17">
        <v>0.134433288485377</v>
      </c>
      <c r="AA794" s="17"/>
      <c r="AB794" s="17">
        <v>0.15252008008344001</v>
      </c>
      <c r="AC794" s="17">
        <v>0.183912334138046</v>
      </c>
      <c r="AD794" s="17"/>
      <c r="AE794" s="17">
        <v>0.22429105726681001</v>
      </c>
      <c r="AF794" s="17">
        <v>0.15163143658954401</v>
      </c>
      <c r="AG794" s="17"/>
      <c r="AH794" s="17">
        <v>0.15307452019526199</v>
      </c>
      <c r="AI794" s="17">
        <v>0.20293642994436401</v>
      </c>
      <c r="AJ794" s="17"/>
      <c r="AK794" s="17">
        <v>0.203062063252303</v>
      </c>
      <c r="AL794" s="17">
        <v>0.16336976569029299</v>
      </c>
      <c r="AM794" s="17">
        <v>0.170472376803145</v>
      </c>
      <c r="AN794" s="17">
        <v>0.14022714214668699</v>
      </c>
      <c r="AO794" s="17">
        <v>0.10826231187525499</v>
      </c>
      <c r="AP794" s="17"/>
      <c r="AQ794" s="17">
        <v>8.1671779319569093E-2</v>
      </c>
      <c r="AR794" s="17">
        <v>0.184540335929156</v>
      </c>
      <c r="AS794" s="17"/>
      <c r="AT794" s="17">
        <v>0.111966623631781</v>
      </c>
      <c r="AU794" s="17">
        <v>0.18825959777765899</v>
      </c>
      <c r="AV794" s="17"/>
      <c r="AW794" s="17">
        <v>0.118781471038713</v>
      </c>
      <c r="AX794" s="17">
        <v>0.14955945800451101</v>
      </c>
      <c r="AY794" s="17">
        <v>0.27427338203350399</v>
      </c>
      <c r="AZ794" s="17">
        <v>4.0802646907227798E-2</v>
      </c>
      <c r="BA794" s="17">
        <v>0.13279476389361899</v>
      </c>
      <c r="BB794" s="17"/>
      <c r="BC794" s="17">
        <v>0.167617702522604</v>
      </c>
      <c r="BD794" s="17"/>
      <c r="BE794" s="17">
        <v>0.140208143368352</v>
      </c>
      <c r="BF794" s="17">
        <v>0.233685129070859</v>
      </c>
      <c r="BG794" s="17">
        <v>0.11504552832277901</v>
      </c>
      <c r="BH794" s="17">
        <v>0.162695277844808</v>
      </c>
      <c r="BI794" s="17"/>
      <c r="BJ794" s="17">
        <v>0.15629236448379599</v>
      </c>
      <c r="BK794" s="17"/>
      <c r="BL794" s="17">
        <v>0.162576370047536</v>
      </c>
      <c r="BM794" s="17"/>
      <c r="BN794" s="17">
        <v>0.147326226303298</v>
      </c>
      <c r="BO794" s="17"/>
      <c r="BP794" s="17">
        <v>0.16613655463735499</v>
      </c>
      <c r="BQ794" s="17">
        <v>0.15872401993503699</v>
      </c>
    </row>
    <row r="795" spans="2:69" x14ac:dyDescent="0.35">
      <c r="B795" t="s">
        <v>257</v>
      </c>
      <c r="C795" s="17">
        <v>0.48814976654219</v>
      </c>
      <c r="D795" s="17">
        <v>0.48077500540044799</v>
      </c>
      <c r="E795" s="17">
        <v>0.49440741964913998</v>
      </c>
      <c r="F795" s="17"/>
      <c r="G795" s="17">
        <v>0.56830453778680201</v>
      </c>
      <c r="H795" s="17">
        <v>0.50796207435617502</v>
      </c>
      <c r="I795" s="17">
        <v>0.43183400365756203</v>
      </c>
      <c r="J795" s="17">
        <v>0.40292718343008199</v>
      </c>
      <c r="K795" s="17">
        <v>0.47494147312063001</v>
      </c>
      <c r="L795" s="17"/>
      <c r="M795" s="17">
        <v>0.42766815465983199</v>
      </c>
      <c r="N795" s="17">
        <v>0.471458032434593</v>
      </c>
      <c r="O795" s="17">
        <v>0.51211362836718399</v>
      </c>
      <c r="P795" s="17">
        <v>0.54124007445302702</v>
      </c>
      <c r="Q795" s="17">
        <v>0.484041832529925</v>
      </c>
      <c r="R795" s="17"/>
      <c r="S795" s="17">
        <v>0.49946352484740297</v>
      </c>
      <c r="T795" s="17">
        <v>0.50327131044699003</v>
      </c>
      <c r="U795" s="17">
        <v>0.45861789547502002</v>
      </c>
      <c r="V795" s="17">
        <v>0.49802651823431898</v>
      </c>
      <c r="W795" s="17"/>
      <c r="X795" s="17">
        <v>0.50136926091633205</v>
      </c>
      <c r="Y795" s="17">
        <v>0.47025524449223999</v>
      </c>
      <c r="Z795" s="17">
        <v>0.416513882154674</v>
      </c>
      <c r="AA795" s="17"/>
      <c r="AB795" s="17">
        <v>0.49851077968520002</v>
      </c>
      <c r="AC795" s="17">
        <v>0.464884994385797</v>
      </c>
      <c r="AD795" s="17"/>
      <c r="AE795" s="17">
        <v>0.52946003070908199</v>
      </c>
      <c r="AF795" s="17">
        <v>0.48112385808705299</v>
      </c>
      <c r="AG795" s="17"/>
      <c r="AH795" s="17">
        <v>0.46842297159865598</v>
      </c>
      <c r="AI795" s="17">
        <v>0.58061267786733906</v>
      </c>
      <c r="AJ795" s="17"/>
      <c r="AK795" s="17">
        <v>0.51971106519032795</v>
      </c>
      <c r="AL795" s="17">
        <v>0.48462445294397399</v>
      </c>
      <c r="AM795" s="17">
        <v>0.44977488621157002</v>
      </c>
      <c r="AN795" s="17">
        <v>0.53877040459797199</v>
      </c>
      <c r="AO795" s="17">
        <v>0.559331802119163</v>
      </c>
      <c r="AP795" s="17"/>
      <c r="AQ795" s="17">
        <v>0.42643000262205499</v>
      </c>
      <c r="AR795" s="17">
        <v>0.505279184090487</v>
      </c>
      <c r="AS795" s="17"/>
      <c r="AT795" s="17">
        <v>0.48514117380385202</v>
      </c>
      <c r="AU795" s="17">
        <v>0.48921080307672399</v>
      </c>
      <c r="AV795" s="17"/>
      <c r="AW795" s="17">
        <v>0.55419268459443904</v>
      </c>
      <c r="AX795" s="17">
        <v>0.47430388656345601</v>
      </c>
      <c r="AY795" s="17">
        <v>0.41676188971165101</v>
      </c>
      <c r="AZ795" s="17">
        <v>0.64996386533967998</v>
      </c>
      <c r="BA795" s="17">
        <v>0.51725496732050602</v>
      </c>
      <c r="BB795" s="17"/>
      <c r="BC795" s="17">
        <v>0.51221937874994805</v>
      </c>
      <c r="BD795" s="17"/>
      <c r="BE795" s="17">
        <v>0.46658675929475601</v>
      </c>
      <c r="BF795" s="17">
        <v>0.37150542079000198</v>
      </c>
      <c r="BG795" s="17">
        <v>0.60683236352819603</v>
      </c>
      <c r="BH795" s="17">
        <v>0.54255257264678203</v>
      </c>
      <c r="BI795" s="17"/>
      <c r="BJ795" s="17">
        <v>0.498330500910942</v>
      </c>
      <c r="BK795" s="17"/>
      <c r="BL795" s="17">
        <v>0.52133440919608298</v>
      </c>
      <c r="BM795" s="17"/>
      <c r="BN795" s="17">
        <v>0.40711798173064501</v>
      </c>
      <c r="BO795" s="17"/>
      <c r="BP795" s="17">
        <v>0.52316259551452804</v>
      </c>
      <c r="BQ795" s="17">
        <v>0.31084734493924598</v>
      </c>
    </row>
    <row r="796" spans="2:69" x14ac:dyDescent="0.35">
      <c r="B796" t="s">
        <v>258</v>
      </c>
      <c r="C796" s="17">
        <v>0.24478188400804399</v>
      </c>
      <c r="D796" s="17">
        <v>0.26785283938763099</v>
      </c>
      <c r="E796" s="17">
        <v>0.22520565193264799</v>
      </c>
      <c r="F796" s="17"/>
      <c r="G796" s="17">
        <v>0.157799386276959</v>
      </c>
      <c r="H796" s="17">
        <v>0.22730370356221799</v>
      </c>
      <c r="I796" s="17">
        <v>0.30364625041361698</v>
      </c>
      <c r="J796" s="17">
        <v>0.325360039658045</v>
      </c>
      <c r="K796" s="17">
        <v>0.27132342564874301</v>
      </c>
      <c r="L796" s="17"/>
      <c r="M796" s="17">
        <v>0.27848079307804602</v>
      </c>
      <c r="N796" s="17">
        <v>0.248984762693676</v>
      </c>
      <c r="O796" s="17">
        <v>0.20186923503193399</v>
      </c>
      <c r="P796" s="17">
        <v>0.21836720007546201</v>
      </c>
      <c r="Q796" s="17">
        <v>0.28727000905765299</v>
      </c>
      <c r="R796" s="17"/>
      <c r="S796" s="17">
        <v>0.216638598819028</v>
      </c>
      <c r="T796" s="17">
        <v>0.26050374634880802</v>
      </c>
      <c r="U796" s="17">
        <v>0.27502138347653099</v>
      </c>
      <c r="V796" s="17">
        <v>0.28482749781863298</v>
      </c>
      <c r="W796" s="17"/>
      <c r="X796" s="17">
        <v>0.23420381248011299</v>
      </c>
      <c r="Y796" s="17">
        <v>0.20118545508949401</v>
      </c>
      <c r="Z796" s="17">
        <v>0.38189482774697298</v>
      </c>
      <c r="AA796" s="17"/>
      <c r="AB796" s="17">
        <v>0.24304339042862799</v>
      </c>
      <c r="AC796" s="17">
        <v>0.24868552320453899</v>
      </c>
      <c r="AD796" s="17"/>
      <c r="AE796" s="17">
        <v>0.17495861449538999</v>
      </c>
      <c r="AF796" s="17">
        <v>0.25665718690255901</v>
      </c>
      <c r="AG796" s="17"/>
      <c r="AH796" s="17">
        <v>0.26984776643494601</v>
      </c>
      <c r="AI796" s="17">
        <v>0.111929468435759</v>
      </c>
      <c r="AJ796" s="17"/>
      <c r="AK796" s="17">
        <v>0.14372568407480299</v>
      </c>
      <c r="AL796" s="17">
        <v>0.245172534156296</v>
      </c>
      <c r="AM796" s="17">
        <v>0.25758645112061701</v>
      </c>
      <c r="AN796" s="17">
        <v>0.25969216612845297</v>
      </c>
      <c r="AO796" s="17">
        <v>0.27634245296840099</v>
      </c>
      <c r="AP796" s="17"/>
      <c r="AQ796" s="17">
        <v>0.29553005095903701</v>
      </c>
      <c r="AR796" s="17">
        <v>0.23069747268983001</v>
      </c>
      <c r="AS796" s="17"/>
      <c r="AT796" s="17">
        <v>0.25670091418740998</v>
      </c>
      <c r="AU796" s="17">
        <v>0.24385617987611499</v>
      </c>
      <c r="AV796" s="17"/>
      <c r="AW796" s="17">
        <v>0.25949286360048401</v>
      </c>
      <c r="AX796" s="17">
        <v>0.24568061085190099</v>
      </c>
      <c r="AY796" s="17">
        <v>0.232502382073241</v>
      </c>
      <c r="AZ796" s="17">
        <v>0.241274193095314</v>
      </c>
      <c r="BA796" s="17">
        <v>0.22824099434207001</v>
      </c>
      <c r="BB796" s="17"/>
      <c r="BC796" s="17">
        <v>0.23493247055135899</v>
      </c>
      <c r="BD796" s="17"/>
      <c r="BE796" s="17">
        <v>0.25226508216752203</v>
      </c>
      <c r="BF796" s="17">
        <v>0.35659735637767698</v>
      </c>
      <c r="BG796" s="17">
        <v>0.198719799824046</v>
      </c>
      <c r="BH796" s="17">
        <v>0.21260547298787599</v>
      </c>
      <c r="BI796" s="17"/>
      <c r="BJ796" s="17">
        <v>0.24420080389937501</v>
      </c>
      <c r="BK796" s="17"/>
      <c r="BL796" s="17">
        <v>0.22659058653751299</v>
      </c>
      <c r="BM796" s="17"/>
      <c r="BN796" s="17">
        <v>0.350294812917607</v>
      </c>
      <c r="BO796" s="17"/>
      <c r="BP796" s="17">
        <v>0.222705275387583</v>
      </c>
      <c r="BQ796" s="17">
        <v>0.34692888903755398</v>
      </c>
    </row>
    <row r="797" spans="2:69" x14ac:dyDescent="0.35">
      <c r="B797" t="s">
        <v>259</v>
      </c>
      <c r="C797" s="17">
        <v>4.27138531227199E-2</v>
      </c>
      <c r="D797" s="17">
        <v>4.2965784086796098E-2</v>
      </c>
      <c r="E797" s="17">
        <v>4.25000839511104E-2</v>
      </c>
      <c r="F797" s="17"/>
      <c r="G797" s="17">
        <v>7.0507253419323901E-2</v>
      </c>
      <c r="H797" s="17">
        <v>3.6647277627121298E-2</v>
      </c>
      <c r="I797" s="17">
        <v>2.80743516521769E-2</v>
      </c>
      <c r="J797" s="17">
        <v>3.90035358533364E-2</v>
      </c>
      <c r="K797" s="17">
        <v>2.06910087751568E-2</v>
      </c>
      <c r="L797" s="17"/>
      <c r="M797" s="17">
        <v>8.2892718885771793E-2</v>
      </c>
      <c r="N797" s="17">
        <v>3.20070122157394E-2</v>
      </c>
      <c r="O797" s="17">
        <v>3.8225844467323203E-2</v>
      </c>
      <c r="P797" s="17">
        <v>5.2938115480817498E-2</v>
      </c>
      <c r="Q797" s="17">
        <v>4.24579152711781E-2</v>
      </c>
      <c r="R797" s="17"/>
      <c r="S797" s="17">
        <v>4.1188691811877301E-2</v>
      </c>
      <c r="T797" s="17">
        <v>4.2450244864514299E-2</v>
      </c>
      <c r="U797" s="17">
        <v>4.7104897529905702E-2</v>
      </c>
      <c r="V797" s="17">
        <v>2.8940389036225901E-2</v>
      </c>
      <c r="W797" s="17"/>
      <c r="X797" s="17">
        <v>3.7367624108598299E-2</v>
      </c>
      <c r="Y797" s="17">
        <v>7.82569273763222E-2</v>
      </c>
      <c r="Z797" s="17">
        <v>3.2687054232148002E-2</v>
      </c>
      <c r="AA797" s="17"/>
      <c r="AB797" s="17">
        <v>4.59616487994211E-2</v>
      </c>
      <c r="AC797" s="17">
        <v>3.5421204673572002E-2</v>
      </c>
      <c r="AD797" s="17"/>
      <c r="AE797" s="17">
        <v>3.02350883286303E-2</v>
      </c>
      <c r="AF797" s="17">
        <v>4.4836198763557801E-2</v>
      </c>
      <c r="AG797" s="17"/>
      <c r="AH797" s="17">
        <v>4.15369916613086E-2</v>
      </c>
      <c r="AI797" s="17">
        <v>4.0513662469270698E-2</v>
      </c>
      <c r="AJ797" s="17"/>
      <c r="AK797" s="17">
        <v>8.7415612279579905E-2</v>
      </c>
      <c r="AL797" s="17">
        <v>3.79449633440773E-2</v>
      </c>
      <c r="AM797" s="17">
        <v>5.3660147685823799E-2</v>
      </c>
      <c r="AN797" s="17">
        <v>1.66053184347702E-2</v>
      </c>
      <c r="AO797" s="17">
        <v>0</v>
      </c>
      <c r="AP797" s="17"/>
      <c r="AQ797" s="17">
        <v>0.115188876724654</v>
      </c>
      <c r="AR797" s="17">
        <v>2.25994705935408E-2</v>
      </c>
      <c r="AS797" s="17"/>
      <c r="AT797" s="17">
        <v>9.4060280541903393E-2</v>
      </c>
      <c r="AU797" s="17">
        <v>1.4950706137371299E-2</v>
      </c>
      <c r="AV797" s="17"/>
      <c r="AW797" s="17">
        <v>2.7947769260903699E-2</v>
      </c>
      <c r="AX797" s="17">
        <v>6.10958411085471E-2</v>
      </c>
      <c r="AY797" s="17">
        <v>3.9455627325609498E-2</v>
      </c>
      <c r="AZ797" s="17">
        <v>1.9787949859120399E-2</v>
      </c>
      <c r="BA797" s="17">
        <v>3.3166382404285599E-2</v>
      </c>
      <c r="BB797" s="17"/>
      <c r="BC797" s="17">
        <v>3.5145417388122997E-2</v>
      </c>
      <c r="BD797" s="17"/>
      <c r="BE797" s="17">
        <v>7.7838235297675001E-2</v>
      </c>
      <c r="BF797" s="17">
        <v>1.76754268947702E-2</v>
      </c>
      <c r="BG797" s="17">
        <v>1.8594828881811801E-2</v>
      </c>
      <c r="BH797" s="17">
        <v>1.9691229312116799E-2</v>
      </c>
      <c r="BI797" s="17"/>
      <c r="BJ797" s="17">
        <v>3.6467132105029797E-2</v>
      </c>
      <c r="BK797" s="17"/>
      <c r="BL797" s="17">
        <v>2.6621409075248001E-2</v>
      </c>
      <c r="BM797" s="17"/>
      <c r="BN797" s="17">
        <v>2.6154524936197E-2</v>
      </c>
      <c r="BO797" s="17"/>
      <c r="BP797" s="17">
        <v>3.8867914784672102E-2</v>
      </c>
      <c r="BQ797" s="17">
        <v>5.6348761964783799E-2</v>
      </c>
    </row>
    <row r="798" spans="2:69" x14ac:dyDescent="0.35">
      <c r="B798" t="s">
        <v>141</v>
      </c>
      <c r="C798" s="17">
        <v>6.21616144353387E-2</v>
      </c>
      <c r="D798" s="17">
        <v>5.5732979553373502E-2</v>
      </c>
      <c r="E798" s="17">
        <v>6.7616457822045006E-2</v>
      </c>
      <c r="F798" s="17"/>
      <c r="G798" s="17">
        <v>4.0120444339234798E-2</v>
      </c>
      <c r="H798" s="17">
        <v>7.8892329077266801E-2</v>
      </c>
      <c r="I798" s="17">
        <v>3.9344712834658097E-2</v>
      </c>
      <c r="J798" s="17">
        <v>7.8007071706672801E-2</v>
      </c>
      <c r="K798" s="17">
        <v>0.106366203068819</v>
      </c>
      <c r="L798" s="17"/>
      <c r="M798" s="17">
        <v>5.8523536763444899E-2</v>
      </c>
      <c r="N798" s="17">
        <v>6.9812311348151995E-2</v>
      </c>
      <c r="O798" s="17">
        <v>4.4843215074059202E-2</v>
      </c>
      <c r="P798" s="17">
        <v>8.6203197190608594E-2</v>
      </c>
      <c r="Q798" s="17">
        <v>4.7977322162783102E-2</v>
      </c>
      <c r="R798" s="17"/>
      <c r="S798" s="17">
        <v>7.2905405212690594E-2</v>
      </c>
      <c r="T798" s="17">
        <v>4.9348317172201499E-2</v>
      </c>
      <c r="U798" s="17">
        <v>6.7840465800055497E-2</v>
      </c>
      <c r="V798" s="17">
        <v>4.1470038601535399E-2</v>
      </c>
      <c r="W798" s="17"/>
      <c r="X798" s="17">
        <v>6.6057406278700798E-2</v>
      </c>
      <c r="Y798" s="17">
        <v>6.1663781554344203E-2</v>
      </c>
      <c r="Z798" s="17">
        <v>3.4470947380828398E-2</v>
      </c>
      <c r="AA798" s="17"/>
      <c r="AB798" s="17">
        <v>5.9964101003310302E-2</v>
      </c>
      <c r="AC798" s="17">
        <v>6.7095943598046798E-2</v>
      </c>
      <c r="AD798" s="17"/>
      <c r="AE798" s="17">
        <v>4.10552092000879E-2</v>
      </c>
      <c r="AF798" s="17">
        <v>6.5751319657285798E-2</v>
      </c>
      <c r="AG798" s="17"/>
      <c r="AH798" s="17">
        <v>6.7117750109826693E-2</v>
      </c>
      <c r="AI798" s="17">
        <v>6.4007761283267503E-2</v>
      </c>
      <c r="AJ798" s="17"/>
      <c r="AK798" s="17">
        <v>4.6085575202986701E-2</v>
      </c>
      <c r="AL798" s="17">
        <v>6.8888283865359307E-2</v>
      </c>
      <c r="AM798" s="17">
        <v>6.8506138178844905E-2</v>
      </c>
      <c r="AN798" s="17">
        <v>4.4704968692118097E-2</v>
      </c>
      <c r="AO798" s="17">
        <v>5.6063433037180699E-2</v>
      </c>
      <c r="AP798" s="17"/>
      <c r="AQ798" s="17">
        <v>8.1179290374684604E-2</v>
      </c>
      <c r="AR798" s="17">
        <v>5.6883536696985801E-2</v>
      </c>
      <c r="AS798" s="17"/>
      <c r="AT798" s="17">
        <v>5.2131007835052298E-2</v>
      </c>
      <c r="AU798" s="17">
        <v>6.3722713132131001E-2</v>
      </c>
      <c r="AV798" s="17"/>
      <c r="AW798" s="17">
        <v>3.95852115054596E-2</v>
      </c>
      <c r="AX798" s="17">
        <v>6.9360203471584794E-2</v>
      </c>
      <c r="AY798" s="17">
        <v>3.7006718855993603E-2</v>
      </c>
      <c r="AZ798" s="17">
        <v>4.8171344798658103E-2</v>
      </c>
      <c r="BA798" s="17">
        <v>8.8542892039519996E-2</v>
      </c>
      <c r="BB798" s="17"/>
      <c r="BC798" s="17">
        <v>5.0085030787965702E-2</v>
      </c>
      <c r="BD798" s="17"/>
      <c r="BE798" s="17">
        <v>6.3101779871694894E-2</v>
      </c>
      <c r="BF798" s="17">
        <v>2.0536666866692602E-2</v>
      </c>
      <c r="BG798" s="17">
        <v>6.0807479443167597E-2</v>
      </c>
      <c r="BH798" s="17">
        <v>6.24554472084176E-2</v>
      </c>
      <c r="BI798" s="17"/>
      <c r="BJ798" s="17">
        <v>6.4709198600857401E-2</v>
      </c>
      <c r="BK798" s="17"/>
      <c r="BL798" s="17">
        <v>6.2877225143620194E-2</v>
      </c>
      <c r="BM798" s="17"/>
      <c r="BN798" s="17">
        <v>6.9106454112254204E-2</v>
      </c>
      <c r="BO798" s="17"/>
      <c r="BP798" s="17">
        <v>4.91276596758621E-2</v>
      </c>
      <c r="BQ798" s="17">
        <v>0.127150984123379</v>
      </c>
    </row>
    <row r="799" spans="2:69" x14ac:dyDescent="0.35">
      <c r="B799" t="s">
        <v>260</v>
      </c>
      <c r="C799" s="17">
        <v>0.650342648433897</v>
      </c>
      <c r="D799" s="17">
        <v>0.63344839697219901</v>
      </c>
      <c r="E799" s="17">
        <v>0.66467780629419704</v>
      </c>
      <c r="F799" s="17"/>
      <c r="G799" s="17">
        <v>0.73157291596448304</v>
      </c>
      <c r="H799" s="17">
        <v>0.65715668973339403</v>
      </c>
      <c r="I799" s="17">
        <v>0.62893468509954797</v>
      </c>
      <c r="J799" s="17">
        <v>0.55762935278194503</v>
      </c>
      <c r="K799" s="17">
        <v>0.60161936250728099</v>
      </c>
      <c r="L799" s="17"/>
      <c r="M799" s="17">
        <v>0.58010295127273703</v>
      </c>
      <c r="N799" s="17">
        <v>0.64919591374243302</v>
      </c>
      <c r="O799" s="17">
        <v>0.71506170542668301</v>
      </c>
      <c r="P799" s="17">
        <v>0.642491487253112</v>
      </c>
      <c r="Q799" s="17">
        <v>0.62229475350838603</v>
      </c>
      <c r="R799" s="17"/>
      <c r="S799" s="17">
        <v>0.66926730415640401</v>
      </c>
      <c r="T799" s="17">
        <v>0.64769769161447599</v>
      </c>
      <c r="U799" s="17">
        <v>0.61003325319350798</v>
      </c>
      <c r="V799" s="17">
        <v>0.64476207454360601</v>
      </c>
      <c r="W799" s="17"/>
      <c r="X799" s="17">
        <v>0.66237115713258798</v>
      </c>
      <c r="Y799" s="17">
        <v>0.65889383597983997</v>
      </c>
      <c r="Z799" s="17">
        <v>0.55094717064005105</v>
      </c>
      <c r="AA799" s="17"/>
      <c r="AB799" s="17">
        <v>0.65103085976863995</v>
      </c>
      <c r="AC799" s="17">
        <v>0.64879732852384198</v>
      </c>
      <c r="AD799" s="17"/>
      <c r="AE799" s="17">
        <v>0.75375108797589196</v>
      </c>
      <c r="AF799" s="17">
        <v>0.63275529467659697</v>
      </c>
      <c r="AG799" s="17"/>
      <c r="AH799" s="17">
        <v>0.621497491793918</v>
      </c>
      <c r="AI799" s="17">
        <v>0.78354910781170295</v>
      </c>
      <c r="AJ799" s="17"/>
      <c r="AK799" s="17">
        <v>0.72277312844262998</v>
      </c>
      <c r="AL799" s="17">
        <v>0.64799421863426798</v>
      </c>
      <c r="AM799" s="17">
        <v>0.620247263014715</v>
      </c>
      <c r="AN799" s="17">
        <v>0.67899754674465795</v>
      </c>
      <c r="AO799" s="17">
        <v>0.66759411399441904</v>
      </c>
      <c r="AP799" s="17"/>
      <c r="AQ799" s="17">
        <v>0.50810178194162403</v>
      </c>
      <c r="AR799" s="17">
        <v>0.68981952001964397</v>
      </c>
      <c r="AS799" s="17"/>
      <c r="AT799" s="17">
        <v>0.59710779743563402</v>
      </c>
      <c r="AU799" s="17">
        <v>0.67747040085438304</v>
      </c>
      <c r="AV799" s="17"/>
      <c r="AW799" s="17">
        <v>0.67297415563315299</v>
      </c>
      <c r="AX799" s="17">
        <v>0.62386334456796699</v>
      </c>
      <c r="AY799" s="17">
        <v>0.691035271745156</v>
      </c>
      <c r="AZ799" s="17">
        <v>0.69076651224690699</v>
      </c>
      <c r="BA799" s="17">
        <v>0.65004973121412502</v>
      </c>
      <c r="BB799" s="17"/>
      <c r="BC799" s="17">
        <v>0.67983708127255305</v>
      </c>
      <c r="BD799" s="17"/>
      <c r="BE799" s="17">
        <v>0.60679490266310798</v>
      </c>
      <c r="BF799" s="17">
        <v>0.60519054986086096</v>
      </c>
      <c r="BG799" s="17">
        <v>0.72187789185097495</v>
      </c>
      <c r="BH799" s="17">
        <v>0.70524785049159</v>
      </c>
      <c r="BI799" s="17"/>
      <c r="BJ799" s="17">
        <v>0.65462286539473802</v>
      </c>
      <c r="BK799" s="17"/>
      <c r="BL799" s="17">
        <v>0.68391077924361798</v>
      </c>
      <c r="BM799" s="17"/>
      <c r="BN799" s="17">
        <v>0.55444420803394201</v>
      </c>
      <c r="BO799" s="17"/>
      <c r="BP799" s="17">
        <v>0.68929915015188303</v>
      </c>
      <c r="BQ799" s="17">
        <v>0.46957136487428403</v>
      </c>
    </row>
    <row r="800" spans="2:69" x14ac:dyDescent="0.35"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</row>
    <row r="801" spans="2:69" x14ac:dyDescent="0.35"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</row>
    <row r="802" spans="2:69" x14ac:dyDescent="0.35">
      <c r="B802" s="6" t="s">
        <v>264</v>
      </c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</row>
    <row r="803" spans="2:69" x14ac:dyDescent="0.35">
      <c r="B803" s="24" t="s">
        <v>143</v>
      </c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</row>
    <row r="804" spans="2:69" x14ac:dyDescent="0.35">
      <c r="B804" t="s">
        <v>256</v>
      </c>
      <c r="C804" s="17">
        <v>6.6751236895429403E-2</v>
      </c>
      <c r="D804" s="17">
        <v>4.31849901976495E-2</v>
      </c>
      <c r="E804" s="17">
        <v>8.6747734955928496E-2</v>
      </c>
      <c r="F804" s="17"/>
      <c r="G804" s="17">
        <v>8.62009402613267E-2</v>
      </c>
      <c r="H804" s="17">
        <v>4.1162027356119298E-2</v>
      </c>
      <c r="I804" s="17">
        <v>4.91226199816511E-2</v>
      </c>
      <c r="J804" s="17">
        <v>7.26691335396078E-2</v>
      </c>
      <c r="K804" s="17">
        <v>0.100754415751576</v>
      </c>
      <c r="L804" s="17"/>
      <c r="M804" s="17">
        <v>0.12613339657702899</v>
      </c>
      <c r="N804" s="17">
        <v>6.9935910775556803E-2</v>
      </c>
      <c r="O804" s="17">
        <v>7.8687242906524804E-2</v>
      </c>
      <c r="P804" s="17">
        <v>4.7708106058051099E-2</v>
      </c>
      <c r="Q804" s="17">
        <v>3.3626897813123599E-2</v>
      </c>
      <c r="R804" s="17"/>
      <c r="S804" s="17">
        <v>8.1763062402256698E-2</v>
      </c>
      <c r="T804" s="17">
        <v>6.0162408323217703E-2</v>
      </c>
      <c r="U804" s="17">
        <v>0.117710706100586</v>
      </c>
      <c r="V804" s="17">
        <v>2.6227433736323701E-2</v>
      </c>
      <c r="W804" s="17"/>
      <c r="X804" s="17">
        <v>5.1783290494769499E-2</v>
      </c>
      <c r="Y804" s="17">
        <v>9.6550289826217495E-2</v>
      </c>
      <c r="Z804" s="17">
        <v>0.13472163054882999</v>
      </c>
      <c r="AA804" s="17"/>
      <c r="AB804" s="17">
        <v>5.2444659568492598E-2</v>
      </c>
      <c r="AC804" s="17">
        <v>9.8875437227474897E-2</v>
      </c>
      <c r="AD804" s="17"/>
      <c r="AE804" s="17">
        <v>9.1073383326471996E-2</v>
      </c>
      <c r="AF804" s="17">
        <v>6.2614609408212701E-2</v>
      </c>
      <c r="AG804" s="17"/>
      <c r="AH804" s="17">
        <v>4.6803208334811101E-2</v>
      </c>
      <c r="AI804" s="17">
        <v>0.15813202442098501</v>
      </c>
      <c r="AJ804" s="17"/>
      <c r="AK804" s="17">
        <v>0.15652396551999501</v>
      </c>
      <c r="AL804" s="17">
        <v>0.100196201039393</v>
      </c>
      <c r="AM804" s="17">
        <v>2.5838435076461101E-2</v>
      </c>
      <c r="AN804" s="17">
        <v>7.0434635715598395E-2</v>
      </c>
      <c r="AO804" s="17">
        <v>2.76678347186377E-2</v>
      </c>
      <c r="AP804" s="17"/>
      <c r="AQ804" s="17">
        <v>8.1399146248030699E-2</v>
      </c>
      <c r="AR804" s="17">
        <v>6.2685923945836997E-2</v>
      </c>
      <c r="AS804" s="17"/>
      <c r="AT804" s="17">
        <v>7.8189209827646905E-2</v>
      </c>
      <c r="AU804" s="17">
        <v>5.9716670043750697E-2</v>
      </c>
      <c r="AV804" s="17"/>
      <c r="AW804" s="17">
        <v>7.1258888502092693E-2</v>
      </c>
      <c r="AX804" s="17">
        <v>5.9041362291195498E-2</v>
      </c>
      <c r="AY804" s="17">
        <v>7.0555357928911405E-2</v>
      </c>
      <c r="AZ804" s="17">
        <v>6.0590596766348197E-2</v>
      </c>
      <c r="BA804" s="17">
        <v>9.4598381923723704E-2</v>
      </c>
      <c r="BB804" s="17"/>
      <c r="BC804" s="17">
        <v>5.34181945726145E-2</v>
      </c>
      <c r="BD804" s="17"/>
      <c r="BE804" s="17">
        <v>8.3913141445916301E-2</v>
      </c>
      <c r="BF804" s="17">
        <v>6.3711119067708794E-2</v>
      </c>
      <c r="BG804" s="17">
        <v>5.1798815833181099E-2</v>
      </c>
      <c r="BH804" s="17">
        <v>6.4420648758888199E-2</v>
      </c>
      <c r="BI804" s="17"/>
      <c r="BJ804" s="17">
        <v>6.8448515703034396E-2</v>
      </c>
      <c r="BK804" s="17"/>
      <c r="BL804" s="17">
        <v>5.8075721357970303E-2</v>
      </c>
      <c r="BM804" s="17"/>
      <c r="BN804" s="17">
        <v>2.92436170836727E-2</v>
      </c>
      <c r="BO804" s="17"/>
      <c r="BP804" s="17">
        <v>7.2676068335289501E-2</v>
      </c>
      <c r="BQ804" s="17">
        <v>3.6795164814278997E-2</v>
      </c>
    </row>
    <row r="805" spans="2:69" x14ac:dyDescent="0.35">
      <c r="B805" t="s">
        <v>257</v>
      </c>
      <c r="C805" s="17">
        <v>0.29723489689323102</v>
      </c>
      <c r="D805" s="17">
        <v>0.25455036383051599</v>
      </c>
      <c r="E805" s="17">
        <v>0.333453697177719</v>
      </c>
      <c r="F805" s="17"/>
      <c r="G805" s="17">
        <v>0.37360366109670401</v>
      </c>
      <c r="H805" s="17">
        <v>0.28302707969957402</v>
      </c>
      <c r="I805" s="17">
        <v>0.326422547507</v>
      </c>
      <c r="J805" s="17">
        <v>0.19713478709827201</v>
      </c>
      <c r="K805" s="17">
        <v>0.21316141290758001</v>
      </c>
      <c r="L805" s="17"/>
      <c r="M805" s="17">
        <v>0.188056915526949</v>
      </c>
      <c r="N805" s="17">
        <v>0.29050796445106097</v>
      </c>
      <c r="O805" s="17">
        <v>0.35754802005446201</v>
      </c>
      <c r="P805" s="17">
        <v>0.327114559376596</v>
      </c>
      <c r="Q805" s="17">
        <v>0.27459466955248202</v>
      </c>
      <c r="R805" s="17"/>
      <c r="S805" s="17">
        <v>0.29083665495225802</v>
      </c>
      <c r="T805" s="17">
        <v>0.31286147547043902</v>
      </c>
      <c r="U805" s="17">
        <v>0.281085799202209</v>
      </c>
      <c r="V805" s="17">
        <v>0.27053719295914602</v>
      </c>
      <c r="W805" s="17"/>
      <c r="X805" s="17">
        <v>0.29631410758276699</v>
      </c>
      <c r="Y805" s="17">
        <v>0.26848294053065003</v>
      </c>
      <c r="Z805" s="17">
        <v>0.343553784220754</v>
      </c>
      <c r="AA805" s="17"/>
      <c r="AB805" s="17">
        <v>0.284290136980485</v>
      </c>
      <c r="AC805" s="17">
        <v>0.32630125226142198</v>
      </c>
      <c r="AD805" s="17"/>
      <c r="AE805" s="17">
        <v>0.361748569260187</v>
      </c>
      <c r="AF805" s="17">
        <v>0.286262632123299</v>
      </c>
      <c r="AG805" s="17"/>
      <c r="AH805" s="17">
        <v>0.28513643759600299</v>
      </c>
      <c r="AI805" s="17">
        <v>0.37053452077536397</v>
      </c>
      <c r="AJ805" s="17"/>
      <c r="AK805" s="17">
        <v>0.312098810045354</v>
      </c>
      <c r="AL805" s="17">
        <v>0.236978186440223</v>
      </c>
      <c r="AM805" s="17">
        <v>0.31120106364869599</v>
      </c>
      <c r="AN805" s="17">
        <v>0.28829185943955099</v>
      </c>
      <c r="AO805" s="17">
        <v>0.44500280452163399</v>
      </c>
      <c r="AP805" s="17"/>
      <c r="AQ805" s="17">
        <v>0.28799808260502402</v>
      </c>
      <c r="AR805" s="17">
        <v>0.29979843956918001</v>
      </c>
      <c r="AS805" s="17"/>
      <c r="AT805" s="17">
        <v>0.33157281206074002</v>
      </c>
      <c r="AU805" s="17">
        <v>0.28355415192727101</v>
      </c>
      <c r="AV805" s="17"/>
      <c r="AW805" s="17">
        <v>0.220611316033338</v>
      </c>
      <c r="AX805" s="17">
        <v>0.276646303211389</v>
      </c>
      <c r="AY805" s="17">
        <v>0.38327227020558102</v>
      </c>
      <c r="AZ805" s="17">
        <v>0.28797990045303001</v>
      </c>
      <c r="BA805" s="17">
        <v>0.28818727123996202</v>
      </c>
      <c r="BB805" s="17"/>
      <c r="BC805" s="17">
        <v>0.291565404485568</v>
      </c>
      <c r="BD805" s="17"/>
      <c r="BE805" s="17">
        <v>0.29017229519450999</v>
      </c>
      <c r="BF805" s="17">
        <v>0.33871388496873001</v>
      </c>
      <c r="BG805" s="17">
        <v>0.33903327222676599</v>
      </c>
      <c r="BH805" s="17">
        <v>0.29593081130771998</v>
      </c>
      <c r="BI805" s="17"/>
      <c r="BJ805" s="17">
        <v>0.28607963430644501</v>
      </c>
      <c r="BK805" s="17"/>
      <c r="BL805" s="17">
        <v>0.280742947566053</v>
      </c>
      <c r="BM805" s="17"/>
      <c r="BN805" s="17">
        <v>0.30941011277595398</v>
      </c>
      <c r="BO805" s="17"/>
      <c r="BP805" s="17">
        <v>0.315507588705639</v>
      </c>
      <c r="BQ805" s="17">
        <v>0.18640278485056</v>
      </c>
    </row>
    <row r="806" spans="2:69" x14ac:dyDescent="0.35">
      <c r="B806" t="s">
        <v>258</v>
      </c>
      <c r="C806" s="17">
        <v>0.43138821494704899</v>
      </c>
      <c r="D806" s="17">
        <v>0.46908309470112303</v>
      </c>
      <c r="E806" s="17">
        <v>0.39940324934944599</v>
      </c>
      <c r="F806" s="17"/>
      <c r="G806" s="17">
        <v>0.34788040816888399</v>
      </c>
      <c r="H806" s="17">
        <v>0.49795590533871997</v>
      </c>
      <c r="I806" s="17">
        <v>0.38558617885958901</v>
      </c>
      <c r="J806" s="17">
        <v>0.56385656209058699</v>
      </c>
      <c r="K806" s="17">
        <v>0.41002098372239598</v>
      </c>
      <c r="L806" s="17"/>
      <c r="M806" s="17">
        <v>0.45797483046174198</v>
      </c>
      <c r="N806" s="17">
        <v>0.43758593328727802</v>
      </c>
      <c r="O806" s="17">
        <v>0.38387883577278098</v>
      </c>
      <c r="P806" s="17">
        <v>0.41910091128536497</v>
      </c>
      <c r="Q806" s="17">
        <v>0.46705118066734003</v>
      </c>
      <c r="R806" s="17"/>
      <c r="S806" s="17">
        <v>0.480855470787872</v>
      </c>
      <c r="T806" s="17">
        <v>0.40656739537749897</v>
      </c>
      <c r="U806" s="17">
        <v>0.405264428898019</v>
      </c>
      <c r="V806" s="17">
        <v>0.49335222776982701</v>
      </c>
      <c r="W806" s="17"/>
      <c r="X806" s="17">
        <v>0.448604254254521</v>
      </c>
      <c r="Y806" s="17">
        <v>0.350601530324332</v>
      </c>
      <c r="Z806" s="17">
        <v>0.417289291112244</v>
      </c>
      <c r="AA806" s="17"/>
      <c r="AB806" s="17">
        <v>0.44984241394220598</v>
      </c>
      <c r="AC806" s="17">
        <v>0.389950883575577</v>
      </c>
      <c r="AD806" s="17"/>
      <c r="AE806" s="17">
        <v>0.42451880299999101</v>
      </c>
      <c r="AF806" s="17">
        <v>0.43255654103873498</v>
      </c>
      <c r="AG806" s="17"/>
      <c r="AH806" s="17">
        <v>0.44942528542245702</v>
      </c>
      <c r="AI806" s="17">
        <v>0.31718290767974899</v>
      </c>
      <c r="AJ806" s="17"/>
      <c r="AK806" s="17">
        <v>0.37297294994970498</v>
      </c>
      <c r="AL806" s="17">
        <v>0.42327010751792699</v>
      </c>
      <c r="AM806" s="17">
        <v>0.46373451194288301</v>
      </c>
      <c r="AN806" s="17">
        <v>0.44967286310326099</v>
      </c>
      <c r="AO806" s="17">
        <v>0.34717820203601402</v>
      </c>
      <c r="AP806" s="17"/>
      <c r="AQ806" s="17">
        <v>0.37722505750873497</v>
      </c>
      <c r="AR806" s="17">
        <v>0.446420406915501</v>
      </c>
      <c r="AS806" s="17"/>
      <c r="AT806" s="17">
        <v>0.37537160144093401</v>
      </c>
      <c r="AU806" s="17">
        <v>0.46265392364164498</v>
      </c>
      <c r="AV806" s="17"/>
      <c r="AW806" s="17">
        <v>0.40006634678603997</v>
      </c>
      <c r="AX806" s="17">
        <v>0.43938705960473401</v>
      </c>
      <c r="AY806" s="17">
        <v>0.44565134490435399</v>
      </c>
      <c r="AZ806" s="17">
        <v>0.465972018178331</v>
      </c>
      <c r="BA806" s="17">
        <v>0.40400628155752299</v>
      </c>
      <c r="BB806" s="17"/>
      <c r="BC806" s="17">
        <v>0.44130186740985899</v>
      </c>
      <c r="BD806" s="17"/>
      <c r="BE806" s="17">
        <v>0.43044831107274401</v>
      </c>
      <c r="BF806" s="17">
        <v>0.49839584905668799</v>
      </c>
      <c r="BG806" s="17">
        <v>0.41376023020029801</v>
      </c>
      <c r="BH806" s="17">
        <v>0.40898225710513397</v>
      </c>
      <c r="BI806" s="17"/>
      <c r="BJ806" s="17">
        <v>0.45203687286053301</v>
      </c>
      <c r="BK806" s="17"/>
      <c r="BL806" s="17">
        <v>0.44245872306525802</v>
      </c>
      <c r="BM806" s="17"/>
      <c r="BN806" s="17">
        <v>0.45469541774198502</v>
      </c>
      <c r="BO806" s="17"/>
      <c r="BP806" s="17">
        <v>0.428006938244955</v>
      </c>
      <c r="BQ806" s="17">
        <v>0.45904119435020102</v>
      </c>
    </row>
    <row r="807" spans="2:69" x14ac:dyDescent="0.35">
      <c r="B807" t="s">
        <v>259</v>
      </c>
      <c r="C807" s="17">
        <v>0.12432024872672701</v>
      </c>
      <c r="D807" s="17">
        <v>0.158551897168933</v>
      </c>
      <c r="E807" s="17">
        <v>9.52739139216707E-2</v>
      </c>
      <c r="F807" s="17"/>
      <c r="G807" s="17">
        <v>0.12881421117279401</v>
      </c>
      <c r="H807" s="17">
        <v>0.104375092322363</v>
      </c>
      <c r="I807" s="17">
        <v>0.15040132083545099</v>
      </c>
      <c r="J807" s="17">
        <v>9.9749006704955304E-2</v>
      </c>
      <c r="K807" s="17">
        <v>0.13654913710501401</v>
      </c>
      <c r="L807" s="17"/>
      <c r="M807" s="17">
        <v>0.17175307694191699</v>
      </c>
      <c r="N807" s="17">
        <v>9.4041749639180897E-2</v>
      </c>
      <c r="O807" s="17">
        <v>0.12204955346633101</v>
      </c>
      <c r="P807" s="17">
        <v>0.108574716857344</v>
      </c>
      <c r="Q807" s="17">
        <v>0.17914758059413899</v>
      </c>
      <c r="R807" s="17"/>
      <c r="S807" s="17">
        <v>7.3988740702691597E-2</v>
      </c>
      <c r="T807" s="17">
        <v>0.180078092974676</v>
      </c>
      <c r="U807" s="17">
        <v>9.0976266876747397E-2</v>
      </c>
      <c r="V807" s="17">
        <v>0.16057799650273</v>
      </c>
      <c r="W807" s="17"/>
      <c r="X807" s="17">
        <v>0.113041092977991</v>
      </c>
      <c r="Y807" s="17">
        <v>0.21133313017909899</v>
      </c>
      <c r="Z807" s="17">
        <v>8.6597622446618394E-2</v>
      </c>
      <c r="AA807" s="17"/>
      <c r="AB807" s="17">
        <v>0.130995644612839</v>
      </c>
      <c r="AC807" s="17">
        <v>0.10933121607127599</v>
      </c>
      <c r="AD807" s="17"/>
      <c r="AE807" s="17">
        <v>7.4762908278932796E-2</v>
      </c>
      <c r="AF807" s="17">
        <v>0.132748791712064</v>
      </c>
      <c r="AG807" s="17"/>
      <c r="AH807" s="17">
        <v>0.12815190518285999</v>
      </c>
      <c r="AI807" s="17">
        <v>9.2361611323082099E-2</v>
      </c>
      <c r="AJ807" s="17"/>
      <c r="AK807" s="17">
        <v>0.105758710307501</v>
      </c>
      <c r="AL807" s="17">
        <v>0.13547311566092801</v>
      </c>
      <c r="AM807" s="17">
        <v>0.130979607135945</v>
      </c>
      <c r="AN807" s="17">
        <v>0.101326532920947</v>
      </c>
      <c r="AO807" s="17">
        <v>0.11297492616403799</v>
      </c>
      <c r="AP807" s="17"/>
      <c r="AQ807" s="17">
        <v>0.16861591310805299</v>
      </c>
      <c r="AR807" s="17">
        <v>0.11202663509999899</v>
      </c>
      <c r="AS807" s="17"/>
      <c r="AT807" s="17">
        <v>0.13911176433560499</v>
      </c>
      <c r="AU807" s="17">
        <v>0.114332106127626</v>
      </c>
      <c r="AV807" s="17"/>
      <c r="AW807" s="17">
        <v>0.165752005790236</v>
      </c>
      <c r="AX807" s="17">
        <v>0.13312690373685901</v>
      </c>
      <c r="AY807" s="17">
        <v>3.5484617611903101E-2</v>
      </c>
      <c r="AZ807" s="17">
        <v>0.13728613980363299</v>
      </c>
      <c r="BA807" s="17">
        <v>0.14659295943279699</v>
      </c>
      <c r="BB807" s="17"/>
      <c r="BC807" s="17">
        <v>0.16146838986756301</v>
      </c>
      <c r="BD807" s="17"/>
      <c r="BE807" s="17">
        <v>0.117598558922147</v>
      </c>
      <c r="BF807" s="17">
        <v>6.09670531454106E-2</v>
      </c>
      <c r="BG807" s="17">
        <v>0.13460020229658701</v>
      </c>
      <c r="BH807" s="17">
        <v>0.15282513740591899</v>
      </c>
      <c r="BI807" s="17"/>
      <c r="BJ807" s="17">
        <v>0.112255036604161</v>
      </c>
      <c r="BK807" s="17"/>
      <c r="BL807" s="17">
        <v>0.119773910443096</v>
      </c>
      <c r="BM807" s="17"/>
      <c r="BN807" s="17">
        <v>0.1254726705402</v>
      </c>
      <c r="BO807" s="17"/>
      <c r="BP807" s="17">
        <v>0.111266432336089</v>
      </c>
      <c r="BQ807" s="17">
        <v>0.19060987186158099</v>
      </c>
    </row>
    <row r="808" spans="2:69" x14ac:dyDescent="0.35">
      <c r="B808" t="s">
        <v>141</v>
      </c>
      <c r="C808" s="17">
        <v>8.0305402537564394E-2</v>
      </c>
      <c r="D808" s="17">
        <v>7.4629654101777507E-2</v>
      </c>
      <c r="E808" s="17">
        <v>8.5121404595235498E-2</v>
      </c>
      <c r="F808" s="17"/>
      <c r="G808" s="17">
        <v>6.3500779300292007E-2</v>
      </c>
      <c r="H808" s="17">
        <v>7.3479895283223198E-2</v>
      </c>
      <c r="I808" s="17">
        <v>8.8467332816309099E-2</v>
      </c>
      <c r="J808" s="17">
        <v>6.6590510566577693E-2</v>
      </c>
      <c r="K808" s="17">
        <v>0.13951405051343499</v>
      </c>
      <c r="L808" s="17"/>
      <c r="M808" s="17">
        <v>5.6081780492362801E-2</v>
      </c>
      <c r="N808" s="17">
        <v>0.107928441846923</v>
      </c>
      <c r="O808" s="17">
        <v>5.7836347799902002E-2</v>
      </c>
      <c r="P808" s="17">
        <v>9.75017064226439E-2</v>
      </c>
      <c r="Q808" s="17">
        <v>4.55796713729162E-2</v>
      </c>
      <c r="R808" s="17"/>
      <c r="S808" s="17">
        <v>7.2556071154921506E-2</v>
      </c>
      <c r="T808" s="17">
        <v>4.0330627854168299E-2</v>
      </c>
      <c r="U808" s="17">
        <v>0.104962798922438</v>
      </c>
      <c r="V808" s="17">
        <v>4.9305149031973299E-2</v>
      </c>
      <c r="W808" s="17"/>
      <c r="X808" s="17">
        <v>9.0257254689951605E-2</v>
      </c>
      <c r="Y808" s="17">
        <v>7.3032109139701804E-2</v>
      </c>
      <c r="Z808" s="17">
        <v>1.7837671671553802E-2</v>
      </c>
      <c r="AA808" s="17"/>
      <c r="AB808" s="17">
        <v>8.2427144895976606E-2</v>
      </c>
      <c r="AC808" s="17">
        <v>7.5541210864250002E-2</v>
      </c>
      <c r="AD808" s="17"/>
      <c r="AE808" s="17">
        <v>4.7896336134416698E-2</v>
      </c>
      <c r="AF808" s="17">
        <v>8.5817425717689105E-2</v>
      </c>
      <c r="AG808" s="17"/>
      <c r="AH808" s="17">
        <v>9.0483163463867894E-2</v>
      </c>
      <c r="AI808" s="17">
        <v>6.17889358008199E-2</v>
      </c>
      <c r="AJ808" s="17"/>
      <c r="AK808" s="17">
        <v>5.26455641774446E-2</v>
      </c>
      <c r="AL808" s="17">
        <v>0.104082389341529</v>
      </c>
      <c r="AM808" s="17">
        <v>6.8246382196014699E-2</v>
      </c>
      <c r="AN808" s="17">
        <v>9.0274108820642796E-2</v>
      </c>
      <c r="AO808" s="17">
        <v>6.7176232559676002E-2</v>
      </c>
      <c r="AP808" s="17"/>
      <c r="AQ808" s="17">
        <v>8.4761800530156806E-2</v>
      </c>
      <c r="AR808" s="17">
        <v>7.9068594469482903E-2</v>
      </c>
      <c r="AS808" s="17"/>
      <c r="AT808" s="17">
        <v>7.5754612335073496E-2</v>
      </c>
      <c r="AU808" s="17">
        <v>7.9743148259706603E-2</v>
      </c>
      <c r="AV808" s="17"/>
      <c r="AW808" s="17">
        <v>0.142311442888293</v>
      </c>
      <c r="AX808" s="17">
        <v>9.1798371155822595E-2</v>
      </c>
      <c r="AY808" s="17">
        <v>6.5036409349250604E-2</v>
      </c>
      <c r="AZ808" s="17">
        <v>4.8171344798658103E-2</v>
      </c>
      <c r="BA808" s="17">
        <v>6.6615105845994199E-2</v>
      </c>
      <c r="BB808" s="17"/>
      <c r="BC808" s="17">
        <v>5.2246143664394798E-2</v>
      </c>
      <c r="BD808" s="17"/>
      <c r="BE808" s="17">
        <v>7.78676933646828E-2</v>
      </c>
      <c r="BF808" s="17">
        <v>3.8212093761462701E-2</v>
      </c>
      <c r="BG808" s="17">
        <v>6.0807479443167597E-2</v>
      </c>
      <c r="BH808" s="17">
        <v>7.7841145422338803E-2</v>
      </c>
      <c r="BI808" s="17"/>
      <c r="BJ808" s="17">
        <v>8.1179940525826805E-2</v>
      </c>
      <c r="BK808" s="17"/>
      <c r="BL808" s="17">
        <v>9.8948697567622396E-2</v>
      </c>
      <c r="BM808" s="17"/>
      <c r="BN808" s="17">
        <v>8.1178181858188606E-2</v>
      </c>
      <c r="BO808" s="17"/>
      <c r="BP808" s="17">
        <v>7.2542972378027898E-2</v>
      </c>
      <c r="BQ808" s="17">
        <v>0.127150984123379</v>
      </c>
    </row>
    <row r="809" spans="2:69" x14ac:dyDescent="0.35">
      <c r="B809" t="s">
        <v>260</v>
      </c>
      <c r="C809" s="17">
        <v>0.36398613378866002</v>
      </c>
      <c r="D809" s="17">
        <v>0.29773535402816598</v>
      </c>
      <c r="E809" s="17">
        <v>0.42020143213364702</v>
      </c>
      <c r="F809" s="17"/>
      <c r="G809" s="17">
        <v>0.45980460135803097</v>
      </c>
      <c r="H809" s="17">
        <v>0.32418910705569398</v>
      </c>
      <c r="I809" s="17">
        <v>0.37554516748865102</v>
      </c>
      <c r="J809" s="17">
        <v>0.26980392063788</v>
      </c>
      <c r="K809" s="17">
        <v>0.31391582865915602</v>
      </c>
      <c r="L809" s="17"/>
      <c r="M809" s="17">
        <v>0.31419031210397802</v>
      </c>
      <c r="N809" s="17">
        <v>0.36044387522661803</v>
      </c>
      <c r="O809" s="17">
        <v>0.43623526296098603</v>
      </c>
      <c r="P809" s="17">
        <v>0.37482266543464698</v>
      </c>
      <c r="Q809" s="17">
        <v>0.30822156736560602</v>
      </c>
      <c r="R809" s="17"/>
      <c r="S809" s="17">
        <v>0.37259971735451503</v>
      </c>
      <c r="T809" s="17">
        <v>0.37302388379365697</v>
      </c>
      <c r="U809" s="17">
        <v>0.39879650530279598</v>
      </c>
      <c r="V809" s="17">
        <v>0.29676462669546999</v>
      </c>
      <c r="W809" s="17"/>
      <c r="X809" s="17">
        <v>0.34809739807753598</v>
      </c>
      <c r="Y809" s="17">
        <v>0.36503323035686702</v>
      </c>
      <c r="Z809" s="17">
        <v>0.47827541476958302</v>
      </c>
      <c r="AA809" s="17"/>
      <c r="AB809" s="17">
        <v>0.33673479654897798</v>
      </c>
      <c r="AC809" s="17">
        <v>0.42517668948889697</v>
      </c>
      <c r="AD809" s="17"/>
      <c r="AE809" s="17">
        <v>0.45282195258665903</v>
      </c>
      <c r="AF809" s="17">
        <v>0.34887724153151201</v>
      </c>
      <c r="AG809" s="17"/>
      <c r="AH809" s="17">
        <v>0.33193964593081399</v>
      </c>
      <c r="AI809" s="17">
        <v>0.52866654519634904</v>
      </c>
      <c r="AJ809" s="17"/>
      <c r="AK809" s="17">
        <v>0.46862277556534898</v>
      </c>
      <c r="AL809" s="17">
        <v>0.33717438747961698</v>
      </c>
      <c r="AM809" s="17">
        <v>0.33703949872515698</v>
      </c>
      <c r="AN809" s="17">
        <v>0.35872649515514898</v>
      </c>
      <c r="AO809" s="17">
        <v>0.47267063924027197</v>
      </c>
      <c r="AP809" s="17"/>
      <c r="AQ809" s="17">
        <v>0.36939722885305498</v>
      </c>
      <c r="AR809" s="17">
        <v>0.36248436351501701</v>
      </c>
      <c r="AS809" s="17"/>
      <c r="AT809" s="17">
        <v>0.40976202188838701</v>
      </c>
      <c r="AU809" s="17">
        <v>0.34327082197102199</v>
      </c>
      <c r="AV809" s="17"/>
      <c r="AW809" s="17">
        <v>0.291870204535431</v>
      </c>
      <c r="AX809" s="17">
        <v>0.335687665502585</v>
      </c>
      <c r="AY809" s="17">
        <v>0.45382762813449301</v>
      </c>
      <c r="AZ809" s="17">
        <v>0.34857049721937799</v>
      </c>
      <c r="BA809" s="17">
        <v>0.38278565316368601</v>
      </c>
      <c r="BB809" s="17"/>
      <c r="BC809" s="17">
        <v>0.34498359905818299</v>
      </c>
      <c r="BD809" s="17"/>
      <c r="BE809" s="17">
        <v>0.37408543664042598</v>
      </c>
      <c r="BF809" s="17">
        <v>0.40242500403643899</v>
      </c>
      <c r="BG809" s="17">
        <v>0.39083208805994701</v>
      </c>
      <c r="BH809" s="17">
        <v>0.36035146006660801</v>
      </c>
      <c r="BI809" s="17"/>
      <c r="BJ809" s="17">
        <v>0.35452815000948001</v>
      </c>
      <c r="BK809" s="17"/>
      <c r="BL809" s="17">
        <v>0.33881866892402301</v>
      </c>
      <c r="BM809" s="17"/>
      <c r="BN809" s="17">
        <v>0.338653729859627</v>
      </c>
      <c r="BO809" s="17"/>
      <c r="BP809" s="17">
        <v>0.388183657040928</v>
      </c>
      <c r="BQ809" s="17">
        <v>0.223197949664839</v>
      </c>
    </row>
    <row r="810" spans="2:69" x14ac:dyDescent="0.35"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</row>
    <row r="811" spans="2:69" x14ac:dyDescent="0.35"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</row>
    <row r="812" spans="2:69" x14ac:dyDescent="0.35">
      <c r="B812" s="6" t="s">
        <v>265</v>
      </c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</row>
    <row r="813" spans="2:69" x14ac:dyDescent="0.35">
      <c r="B813" s="24" t="s">
        <v>143</v>
      </c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</row>
    <row r="814" spans="2:69" x14ac:dyDescent="0.35">
      <c r="B814" t="s">
        <v>256</v>
      </c>
      <c r="C814" s="17">
        <v>0.13296744182647</v>
      </c>
      <c r="D814" s="17">
        <v>0.109881715548237</v>
      </c>
      <c r="E814" s="17">
        <v>0.15255620734641101</v>
      </c>
      <c r="F814" s="17"/>
      <c r="G814" s="17">
        <v>0.13523734781838401</v>
      </c>
      <c r="H814" s="17">
        <v>0.136063316435866</v>
      </c>
      <c r="I814" s="17">
        <v>0.11306475736072601</v>
      </c>
      <c r="J814" s="17">
        <v>0.14744257843230901</v>
      </c>
      <c r="K814" s="17">
        <v>0.14128606039373701</v>
      </c>
      <c r="L814" s="17"/>
      <c r="M814" s="17">
        <v>0.132983896805627</v>
      </c>
      <c r="N814" s="17">
        <v>0.164821574572275</v>
      </c>
      <c r="O814" s="17">
        <v>0.16064097042401801</v>
      </c>
      <c r="P814" s="17">
        <v>8.5099470577634298E-2</v>
      </c>
      <c r="Q814" s="17">
        <v>7.4468019265066202E-2</v>
      </c>
      <c r="R814" s="17"/>
      <c r="S814" s="17">
        <v>0.118135115689266</v>
      </c>
      <c r="T814" s="17">
        <v>0.14432661016891701</v>
      </c>
      <c r="U814" s="17">
        <v>0.150029776890299</v>
      </c>
      <c r="V814" s="17">
        <v>0.127248120266199</v>
      </c>
      <c r="W814" s="17"/>
      <c r="X814" s="17">
        <v>0.128333632384701</v>
      </c>
      <c r="Y814" s="17">
        <v>0.18977002050728001</v>
      </c>
      <c r="Z814" s="17">
        <v>8.8461950107139101E-2</v>
      </c>
      <c r="AA814" s="17"/>
      <c r="AB814" s="17">
        <v>0.120396770495777</v>
      </c>
      <c r="AC814" s="17">
        <v>0.16119381315954601</v>
      </c>
      <c r="AD814" s="17"/>
      <c r="AE814" s="17">
        <v>0.112109482894034</v>
      </c>
      <c r="AF814" s="17">
        <v>0.13651489215088</v>
      </c>
      <c r="AG814" s="17"/>
      <c r="AH814" s="17">
        <v>0.13043675470737801</v>
      </c>
      <c r="AI814" s="17">
        <v>0.112810904035027</v>
      </c>
      <c r="AJ814" s="17"/>
      <c r="AK814" s="17">
        <v>0.14517692730963599</v>
      </c>
      <c r="AL814" s="17">
        <v>9.11368794908404E-2</v>
      </c>
      <c r="AM814" s="17">
        <v>0.15325807002109501</v>
      </c>
      <c r="AN814" s="17">
        <v>0.194212324157193</v>
      </c>
      <c r="AO814" s="17">
        <v>7.2442501786845498E-2</v>
      </c>
      <c r="AP814" s="17"/>
      <c r="AQ814" s="17">
        <v>7.3696057072021703E-2</v>
      </c>
      <c r="AR814" s="17">
        <v>0.149417347555832</v>
      </c>
      <c r="AS814" s="17"/>
      <c r="AT814" s="17">
        <v>8.0567886246333598E-2</v>
      </c>
      <c r="AU814" s="17">
        <v>0.15919930075612601</v>
      </c>
      <c r="AV814" s="17"/>
      <c r="AW814" s="17">
        <v>0.12893410842671801</v>
      </c>
      <c r="AX814" s="17">
        <v>0.136594168117948</v>
      </c>
      <c r="AY814" s="17">
        <v>0.192663613086348</v>
      </c>
      <c r="AZ814" s="17">
        <v>4.0802646907227798E-2</v>
      </c>
      <c r="BA814" s="17">
        <v>0.144339709108671</v>
      </c>
      <c r="BB814" s="17"/>
      <c r="BC814" s="17">
        <v>0.154864738988887</v>
      </c>
      <c r="BD814" s="17"/>
      <c r="BE814" s="17">
        <v>0.113705489139832</v>
      </c>
      <c r="BF814" s="17">
        <v>0.17283580448543501</v>
      </c>
      <c r="BG814" s="17">
        <v>5.9788600663141199E-2</v>
      </c>
      <c r="BH814" s="17">
        <v>0.21314279905636399</v>
      </c>
      <c r="BI814" s="17"/>
      <c r="BJ814" s="17">
        <v>0.138296808715487</v>
      </c>
      <c r="BK814" s="17"/>
      <c r="BL814" s="17">
        <v>0.15481833076444401</v>
      </c>
      <c r="BM814" s="17"/>
      <c r="BN814" s="17">
        <v>8.9386437458839896E-2</v>
      </c>
      <c r="BO814" s="17"/>
      <c r="BP814" s="17">
        <v>0.13288268374159701</v>
      </c>
      <c r="BQ814" s="17">
        <v>0.13874712326248201</v>
      </c>
    </row>
    <row r="815" spans="2:69" x14ac:dyDescent="0.35">
      <c r="B815" t="s">
        <v>257</v>
      </c>
      <c r="C815" s="17">
        <v>0.45214925208261197</v>
      </c>
      <c r="D815" s="17">
        <v>0.47455977871719801</v>
      </c>
      <c r="E815" s="17">
        <v>0.43313340886709201</v>
      </c>
      <c r="F815" s="17"/>
      <c r="G815" s="17">
        <v>0.54498055423430203</v>
      </c>
      <c r="H815" s="17">
        <v>0.389685920918866</v>
      </c>
      <c r="I815" s="17">
        <v>0.42782527555460598</v>
      </c>
      <c r="J815" s="17">
        <v>0.40240061294847301</v>
      </c>
      <c r="K815" s="17">
        <v>0.470724129088402</v>
      </c>
      <c r="L815" s="17"/>
      <c r="M815" s="17">
        <v>0.45503958086323099</v>
      </c>
      <c r="N815" s="17">
        <v>0.41133229952290401</v>
      </c>
      <c r="O815" s="17">
        <v>0.47101351957742998</v>
      </c>
      <c r="P815" s="17">
        <v>0.47948544351688899</v>
      </c>
      <c r="Q815" s="17">
        <v>0.49339688353111699</v>
      </c>
      <c r="R815" s="17"/>
      <c r="S815" s="17">
        <v>0.50932544832250803</v>
      </c>
      <c r="T815" s="17">
        <v>0.43325519251064998</v>
      </c>
      <c r="U815" s="17">
        <v>0.49986232247648699</v>
      </c>
      <c r="V815" s="17">
        <v>0.40350424279038599</v>
      </c>
      <c r="W815" s="17"/>
      <c r="X815" s="17">
        <v>0.43957448431698998</v>
      </c>
      <c r="Y815" s="17">
        <v>0.40299959146137099</v>
      </c>
      <c r="Z815" s="17">
        <v>0.61145668281691501</v>
      </c>
      <c r="AA815" s="17"/>
      <c r="AB815" s="17">
        <v>0.42987096608472902</v>
      </c>
      <c r="AC815" s="17">
        <v>0.50217324497035398</v>
      </c>
      <c r="AD815" s="17"/>
      <c r="AE815" s="17">
        <v>0.45746921222748299</v>
      </c>
      <c r="AF815" s="17">
        <v>0.45124445145456898</v>
      </c>
      <c r="AG815" s="17"/>
      <c r="AH815" s="17">
        <v>0.441817914512803</v>
      </c>
      <c r="AI815" s="17">
        <v>0.55940060838928396</v>
      </c>
      <c r="AJ815" s="17"/>
      <c r="AK815" s="17">
        <v>0.58569097189741204</v>
      </c>
      <c r="AL815" s="17">
        <v>0.42982380021195798</v>
      </c>
      <c r="AM815" s="17">
        <v>0.437181989614644</v>
      </c>
      <c r="AN815" s="17">
        <v>0.42642363067883698</v>
      </c>
      <c r="AO815" s="17">
        <v>0.48923490460096197</v>
      </c>
      <c r="AP815" s="17"/>
      <c r="AQ815" s="17">
        <v>0.50894063768265996</v>
      </c>
      <c r="AR815" s="17">
        <v>0.43638763383746798</v>
      </c>
      <c r="AS815" s="17"/>
      <c r="AT815" s="17">
        <v>0.52673044802741598</v>
      </c>
      <c r="AU815" s="17">
        <v>0.41414431325343898</v>
      </c>
      <c r="AV815" s="17"/>
      <c r="AW815" s="17">
        <v>0.460894415553393</v>
      </c>
      <c r="AX815" s="17">
        <v>0.40159142519032298</v>
      </c>
      <c r="AY815" s="17">
        <v>0.47195212645215501</v>
      </c>
      <c r="AZ815" s="17">
        <v>0.58221266542747296</v>
      </c>
      <c r="BA815" s="17">
        <v>0.48276685886549597</v>
      </c>
      <c r="BB815" s="17"/>
      <c r="BC815" s="17">
        <v>0.48380219202657898</v>
      </c>
      <c r="BD815" s="17"/>
      <c r="BE815" s="17">
        <v>0.42191312263935699</v>
      </c>
      <c r="BF815" s="17">
        <v>0.41720455702376602</v>
      </c>
      <c r="BG815" s="17">
        <v>0.553903213194191</v>
      </c>
      <c r="BH815" s="17">
        <v>0.42542650573013902</v>
      </c>
      <c r="BI815" s="17"/>
      <c r="BJ815" s="17">
        <v>0.43793795129352697</v>
      </c>
      <c r="BK815" s="17"/>
      <c r="BL815" s="17">
        <v>0.43379631991464801</v>
      </c>
      <c r="BM815" s="17"/>
      <c r="BN815" s="17">
        <v>0.57331526452207704</v>
      </c>
      <c r="BO815" s="17"/>
      <c r="BP815" s="17">
        <v>0.47533831107021302</v>
      </c>
      <c r="BQ815" s="17">
        <v>0.31511176472841601</v>
      </c>
    </row>
    <row r="816" spans="2:69" x14ac:dyDescent="0.35">
      <c r="B816" t="s">
        <v>258</v>
      </c>
      <c r="C816" s="17">
        <v>0.28004126263541101</v>
      </c>
      <c r="D816" s="17">
        <v>0.27870448406296999</v>
      </c>
      <c r="E816" s="17">
        <v>0.28117554975690101</v>
      </c>
      <c r="F816" s="17"/>
      <c r="G816" s="17">
        <v>0.22230115696849301</v>
      </c>
      <c r="H816" s="17">
        <v>0.32850643941841101</v>
      </c>
      <c r="I816" s="17">
        <v>0.31985927869869202</v>
      </c>
      <c r="J816" s="17">
        <v>0.28381729134768502</v>
      </c>
      <c r="K816" s="17">
        <v>0.23467300685562001</v>
      </c>
      <c r="L816" s="17"/>
      <c r="M816" s="17">
        <v>0.29465201218481102</v>
      </c>
      <c r="N816" s="17">
        <v>0.30182070924779603</v>
      </c>
      <c r="O816" s="17">
        <v>0.21098257231922099</v>
      </c>
      <c r="P816" s="17">
        <v>0.30859842166752999</v>
      </c>
      <c r="Q816" s="17">
        <v>0.28047813662270599</v>
      </c>
      <c r="R816" s="17"/>
      <c r="S816" s="17">
        <v>0.207254586057524</v>
      </c>
      <c r="T816" s="17">
        <v>0.29720086718569499</v>
      </c>
      <c r="U816" s="17">
        <v>0.267255676810154</v>
      </c>
      <c r="V816" s="17">
        <v>0.34947241796962403</v>
      </c>
      <c r="W816" s="17"/>
      <c r="X816" s="17">
        <v>0.30614024799397799</v>
      </c>
      <c r="Y816" s="17">
        <v>0.20799524258833199</v>
      </c>
      <c r="Z816" s="17">
        <v>0.189197763480177</v>
      </c>
      <c r="AA816" s="17"/>
      <c r="AB816" s="17">
        <v>0.298746801328509</v>
      </c>
      <c r="AC816" s="17">
        <v>0.238039569388733</v>
      </c>
      <c r="AD816" s="17"/>
      <c r="AE816" s="17">
        <v>0.347287014506655</v>
      </c>
      <c r="AF816" s="17">
        <v>0.26860433512665699</v>
      </c>
      <c r="AG816" s="17"/>
      <c r="AH816" s="17">
        <v>0.27989480998643601</v>
      </c>
      <c r="AI816" s="17">
        <v>0.249122734979009</v>
      </c>
      <c r="AJ816" s="17"/>
      <c r="AK816" s="17">
        <v>0.171786306771879</v>
      </c>
      <c r="AL816" s="17">
        <v>0.317387255758389</v>
      </c>
      <c r="AM816" s="17">
        <v>0.25687000711508701</v>
      </c>
      <c r="AN816" s="17">
        <v>0.302756853128195</v>
      </c>
      <c r="AO816" s="17">
        <v>0.34270307200268901</v>
      </c>
      <c r="AP816" s="17"/>
      <c r="AQ816" s="17">
        <v>0.23246039842469199</v>
      </c>
      <c r="AR816" s="17">
        <v>0.293246635414038</v>
      </c>
      <c r="AS816" s="17"/>
      <c r="AT816" s="17">
        <v>0.24137894710547</v>
      </c>
      <c r="AU816" s="17">
        <v>0.30756202430109902</v>
      </c>
      <c r="AV816" s="17"/>
      <c r="AW816" s="17">
        <v>0.34263849525352602</v>
      </c>
      <c r="AX816" s="17">
        <v>0.30658168203398001</v>
      </c>
      <c r="AY816" s="17">
        <v>0.23523994023102399</v>
      </c>
      <c r="AZ816" s="17">
        <v>0.22767327953901401</v>
      </c>
      <c r="BA816" s="17">
        <v>0.24944589280747101</v>
      </c>
      <c r="BB816" s="17"/>
      <c r="BC816" s="17">
        <v>0.238849504224176</v>
      </c>
      <c r="BD816" s="17"/>
      <c r="BE816" s="17">
        <v>0.29981683820361499</v>
      </c>
      <c r="BF816" s="17">
        <v>0.33374357081630002</v>
      </c>
      <c r="BG816" s="17">
        <v>0.25153274926486302</v>
      </c>
      <c r="BH816" s="17">
        <v>0.255707821792656</v>
      </c>
      <c r="BI816" s="17"/>
      <c r="BJ816" s="17">
        <v>0.28771404205319101</v>
      </c>
      <c r="BK816" s="17"/>
      <c r="BL816" s="17">
        <v>0.28839308050706097</v>
      </c>
      <c r="BM816" s="17"/>
      <c r="BN816" s="17">
        <v>0.220481056521146</v>
      </c>
      <c r="BO816" s="17"/>
      <c r="BP816" s="17">
        <v>0.27113507725577501</v>
      </c>
      <c r="BQ816" s="17">
        <v>0.34626849798457099</v>
      </c>
    </row>
    <row r="817" spans="2:69" x14ac:dyDescent="0.35">
      <c r="B817" t="s">
        <v>259</v>
      </c>
      <c r="C817" s="17">
        <v>6.5939049742054501E-2</v>
      </c>
      <c r="D817" s="17">
        <v>7.6767883419522204E-2</v>
      </c>
      <c r="E817" s="17">
        <v>5.6750537273102503E-2</v>
      </c>
      <c r="F817" s="17"/>
      <c r="G817" s="17">
        <v>3.5748762264994301E-2</v>
      </c>
      <c r="H817" s="17">
        <v>7.7809304983240596E-2</v>
      </c>
      <c r="I817" s="17">
        <v>7.7293024079172504E-2</v>
      </c>
      <c r="J817" s="17">
        <v>9.9749006704955304E-2</v>
      </c>
      <c r="K817" s="17">
        <v>4.6950600593422501E-2</v>
      </c>
      <c r="L817" s="17"/>
      <c r="M817" s="17">
        <v>5.8800973382886298E-2</v>
      </c>
      <c r="N817" s="17">
        <v>3.8423471188908501E-2</v>
      </c>
      <c r="O817" s="17">
        <v>9.3946350339733697E-2</v>
      </c>
      <c r="P817" s="17">
        <v>7.0469946083790896E-2</v>
      </c>
      <c r="Q817" s="17">
        <v>9.2412878024285203E-2</v>
      </c>
      <c r="R817" s="17"/>
      <c r="S817" s="17">
        <v>6.9210818667063301E-2</v>
      </c>
      <c r="T817" s="17">
        <v>8.3880931241908693E-2</v>
      </c>
      <c r="U817" s="17">
        <v>3.3893248088451899E-2</v>
      </c>
      <c r="V817" s="17">
        <v>6.4027852515819994E-2</v>
      </c>
      <c r="W817" s="17"/>
      <c r="X817" s="17">
        <v>4.86686631773647E-2</v>
      </c>
      <c r="Y817" s="17">
        <v>0.137571363888672</v>
      </c>
      <c r="Z817" s="17">
        <v>9.3045931924214995E-2</v>
      </c>
      <c r="AA817" s="17"/>
      <c r="AB817" s="17">
        <v>7.6981207089213105E-2</v>
      </c>
      <c r="AC817" s="17">
        <v>4.1144826315168699E-2</v>
      </c>
      <c r="AD817" s="17"/>
      <c r="AE817" s="17">
        <v>2.62825537869474E-2</v>
      </c>
      <c r="AF817" s="17">
        <v>7.2683690955349101E-2</v>
      </c>
      <c r="AG817" s="17"/>
      <c r="AH817" s="17">
        <v>6.6258698366642194E-2</v>
      </c>
      <c r="AI817" s="17">
        <v>4.7554644383816097E-2</v>
      </c>
      <c r="AJ817" s="17"/>
      <c r="AK817" s="17">
        <v>5.6487015525621097E-2</v>
      </c>
      <c r="AL817" s="17">
        <v>6.4976429570726205E-2</v>
      </c>
      <c r="AM817" s="17">
        <v>8.6759360681148298E-2</v>
      </c>
      <c r="AN817" s="17">
        <v>3.1902223343657499E-2</v>
      </c>
      <c r="AO817" s="17">
        <v>3.9556088572322901E-2</v>
      </c>
      <c r="AP817" s="17"/>
      <c r="AQ817" s="17">
        <v>9.3154311070988094E-2</v>
      </c>
      <c r="AR817" s="17">
        <v>5.8385852105191101E-2</v>
      </c>
      <c r="AS817" s="17"/>
      <c r="AT817" s="17">
        <v>8.5606363246710407E-2</v>
      </c>
      <c r="AU817" s="17">
        <v>5.1771414576846898E-2</v>
      </c>
      <c r="AV817" s="17"/>
      <c r="AW817" s="17">
        <v>2.7947769260903699E-2</v>
      </c>
      <c r="AX817" s="17">
        <v>7.0386297489980404E-2</v>
      </c>
      <c r="AY817" s="17">
        <v>5.2239094707886902E-2</v>
      </c>
      <c r="AZ817" s="17">
        <v>0.101140063327627</v>
      </c>
      <c r="BA817" s="17">
        <v>5.0536255119691301E-2</v>
      </c>
      <c r="BB817" s="17"/>
      <c r="BC817" s="17">
        <v>7.1650162377138199E-2</v>
      </c>
      <c r="BD817" s="17"/>
      <c r="BE817" s="17">
        <v>7.1301039807190797E-2</v>
      </c>
      <c r="BF817" s="17">
        <v>5.5679400807806999E-2</v>
      </c>
      <c r="BG817" s="17">
        <v>7.3967957434636605E-2</v>
      </c>
      <c r="BH817" s="17">
        <v>6.2103242178940601E-2</v>
      </c>
      <c r="BI817" s="17"/>
      <c r="BJ817" s="17">
        <v>6.6265942938245101E-2</v>
      </c>
      <c r="BK817" s="17"/>
      <c r="BL817" s="17">
        <v>4.8117735001361898E-2</v>
      </c>
      <c r="BM817" s="17"/>
      <c r="BN817" s="17">
        <v>4.77107873856824E-2</v>
      </c>
      <c r="BO817" s="17"/>
      <c r="BP817" s="17">
        <v>6.4723104173149998E-2</v>
      </c>
      <c r="BQ817" s="17">
        <v>8.3225264543845198E-2</v>
      </c>
    </row>
    <row r="818" spans="2:69" x14ac:dyDescent="0.35">
      <c r="B818" t="s">
        <v>141</v>
      </c>
      <c r="C818" s="17">
        <v>6.8902993713452099E-2</v>
      </c>
      <c r="D818" s="17">
        <v>6.0086138252072999E-2</v>
      </c>
      <c r="E818" s="17">
        <v>7.6384296756493594E-2</v>
      </c>
      <c r="F818" s="17"/>
      <c r="G818" s="17">
        <v>6.1732178713826899E-2</v>
      </c>
      <c r="H818" s="17">
        <v>6.7935018243617001E-2</v>
      </c>
      <c r="I818" s="17">
        <v>6.1957664306803301E-2</v>
      </c>
      <c r="J818" s="17">
        <v>6.6590510566577693E-2</v>
      </c>
      <c r="K818" s="17">
        <v>0.106366203068819</v>
      </c>
      <c r="L818" s="17"/>
      <c r="M818" s="17">
        <v>5.8523536763444899E-2</v>
      </c>
      <c r="N818" s="17">
        <v>8.3601945468116098E-2</v>
      </c>
      <c r="O818" s="17">
        <v>6.3416587339597999E-2</v>
      </c>
      <c r="P818" s="17">
        <v>5.6346718154156102E-2</v>
      </c>
      <c r="Q818" s="17">
        <v>5.92440825568257E-2</v>
      </c>
      <c r="R818" s="17"/>
      <c r="S818" s="17">
        <v>9.6074031263639295E-2</v>
      </c>
      <c r="T818" s="17">
        <v>4.1336398892829203E-2</v>
      </c>
      <c r="U818" s="17">
        <v>4.8958975734607398E-2</v>
      </c>
      <c r="V818" s="17">
        <v>5.5747366457971299E-2</v>
      </c>
      <c r="W818" s="17"/>
      <c r="X818" s="17">
        <v>7.7282972126965305E-2</v>
      </c>
      <c r="Y818" s="17">
        <v>6.1663781554344203E-2</v>
      </c>
      <c r="Z818" s="17">
        <v>1.7837671671553802E-2</v>
      </c>
      <c r="AA818" s="17"/>
      <c r="AB818" s="17">
        <v>7.4004255001773198E-2</v>
      </c>
      <c r="AC818" s="17">
        <v>5.7448546166197899E-2</v>
      </c>
      <c r="AD818" s="17"/>
      <c r="AE818" s="17">
        <v>5.6851736584880401E-2</v>
      </c>
      <c r="AF818" s="17">
        <v>7.0952630312545201E-2</v>
      </c>
      <c r="AG818" s="17"/>
      <c r="AH818" s="17">
        <v>8.1591822426741803E-2</v>
      </c>
      <c r="AI818" s="17">
        <v>3.11111082128641E-2</v>
      </c>
      <c r="AJ818" s="17"/>
      <c r="AK818" s="17">
        <v>4.0858778495451401E-2</v>
      </c>
      <c r="AL818" s="17">
        <v>9.6675634968086704E-2</v>
      </c>
      <c r="AM818" s="17">
        <v>6.59305725680253E-2</v>
      </c>
      <c r="AN818" s="17">
        <v>4.4704968692118097E-2</v>
      </c>
      <c r="AO818" s="17">
        <v>5.6063433037180699E-2</v>
      </c>
      <c r="AP818" s="17"/>
      <c r="AQ818" s="17">
        <v>9.1748595749637396E-2</v>
      </c>
      <c r="AR818" s="17">
        <v>6.2562531087470202E-2</v>
      </c>
      <c r="AS818" s="17"/>
      <c r="AT818" s="17">
        <v>6.5716355374069405E-2</v>
      </c>
      <c r="AU818" s="17">
        <v>6.7322947112489304E-2</v>
      </c>
      <c r="AV818" s="17"/>
      <c r="AW818" s="17">
        <v>3.95852115054596E-2</v>
      </c>
      <c r="AX818" s="17">
        <v>8.4846427167768898E-2</v>
      </c>
      <c r="AY818" s="17">
        <v>4.7905225522586602E-2</v>
      </c>
      <c r="AZ818" s="17">
        <v>4.8171344798658103E-2</v>
      </c>
      <c r="BA818" s="17">
        <v>7.2911284098669496E-2</v>
      </c>
      <c r="BB818" s="17"/>
      <c r="BC818" s="17">
        <v>5.08334023832204E-2</v>
      </c>
      <c r="BD818" s="17"/>
      <c r="BE818" s="17">
        <v>9.3263510210005701E-2</v>
      </c>
      <c r="BF818" s="17">
        <v>2.0536666866692602E-2</v>
      </c>
      <c r="BG818" s="17">
        <v>6.0807479443167597E-2</v>
      </c>
      <c r="BH818" s="17">
        <v>4.3619631241901297E-2</v>
      </c>
      <c r="BI818" s="17"/>
      <c r="BJ818" s="17">
        <v>6.9785254999550406E-2</v>
      </c>
      <c r="BK818" s="17"/>
      <c r="BL818" s="17">
        <v>7.4874533812485503E-2</v>
      </c>
      <c r="BM818" s="17"/>
      <c r="BN818" s="17">
        <v>6.9106454112254204E-2</v>
      </c>
      <c r="BO818" s="17"/>
      <c r="BP818" s="17">
        <v>5.5920823759264202E-2</v>
      </c>
      <c r="BQ818" s="17">
        <v>0.116647349480686</v>
      </c>
    </row>
    <row r="819" spans="2:69" x14ac:dyDescent="0.35">
      <c r="B819" t="s">
        <v>260</v>
      </c>
      <c r="C819" s="17">
        <v>0.58511669390908205</v>
      </c>
      <c r="D819" s="17">
        <v>0.58444149426543501</v>
      </c>
      <c r="E819" s="17">
        <v>0.58568961621350202</v>
      </c>
      <c r="F819" s="17"/>
      <c r="G819" s="17">
        <v>0.68021790205268595</v>
      </c>
      <c r="H819" s="17">
        <v>0.525749237354732</v>
      </c>
      <c r="I819" s="17">
        <v>0.540890032915332</v>
      </c>
      <c r="J819" s="17">
        <v>0.54984319138078197</v>
      </c>
      <c r="K819" s="17">
        <v>0.61201018948213903</v>
      </c>
      <c r="L819" s="17"/>
      <c r="M819" s="17">
        <v>0.58802347766885699</v>
      </c>
      <c r="N819" s="17">
        <v>0.57615387409517904</v>
      </c>
      <c r="O819" s="17">
        <v>0.63165449000144802</v>
      </c>
      <c r="P819" s="17">
        <v>0.56458491409452305</v>
      </c>
      <c r="Q819" s="17">
        <v>0.56786490279618296</v>
      </c>
      <c r="R819" s="17"/>
      <c r="S819" s="17">
        <v>0.62746056401177397</v>
      </c>
      <c r="T819" s="17">
        <v>0.57758180267956705</v>
      </c>
      <c r="U819" s="17">
        <v>0.64989209936678605</v>
      </c>
      <c r="V819" s="17">
        <v>0.53075236305658502</v>
      </c>
      <c r="W819" s="17"/>
      <c r="X819" s="17">
        <v>0.56790811670169195</v>
      </c>
      <c r="Y819" s="17">
        <v>0.59276961196865197</v>
      </c>
      <c r="Z819" s="17">
        <v>0.69991863292405399</v>
      </c>
      <c r="AA819" s="17"/>
      <c r="AB819" s="17">
        <v>0.55026773658050498</v>
      </c>
      <c r="AC819" s="17">
        <v>0.66336705812990004</v>
      </c>
      <c r="AD819" s="17"/>
      <c r="AE819" s="17">
        <v>0.56957869512151704</v>
      </c>
      <c r="AF819" s="17">
        <v>0.58775934360544901</v>
      </c>
      <c r="AG819" s="17"/>
      <c r="AH819" s="17">
        <v>0.57225466922017998</v>
      </c>
      <c r="AI819" s="17">
        <v>0.67221151242431099</v>
      </c>
      <c r="AJ819" s="17"/>
      <c r="AK819" s="17">
        <v>0.73086789920704798</v>
      </c>
      <c r="AL819" s="17">
        <v>0.52096067970279802</v>
      </c>
      <c r="AM819" s="17">
        <v>0.59044005963573898</v>
      </c>
      <c r="AN819" s="17">
        <v>0.62063595483602896</v>
      </c>
      <c r="AO819" s="17">
        <v>0.56167740638780705</v>
      </c>
      <c r="AP819" s="17"/>
      <c r="AQ819" s="17">
        <v>0.58263669475468205</v>
      </c>
      <c r="AR819" s="17">
        <v>0.58580498139329995</v>
      </c>
      <c r="AS819" s="17"/>
      <c r="AT819" s="17">
        <v>0.60729833427375002</v>
      </c>
      <c r="AU819" s="17">
        <v>0.57334361400956402</v>
      </c>
      <c r="AV819" s="17"/>
      <c r="AW819" s="17">
        <v>0.58982852398011099</v>
      </c>
      <c r="AX819" s="17">
        <v>0.53818559330827098</v>
      </c>
      <c r="AY819" s="17">
        <v>0.66461573953850295</v>
      </c>
      <c r="AZ819" s="17">
        <v>0.62301531233470098</v>
      </c>
      <c r="BA819" s="17">
        <v>0.62710656797416797</v>
      </c>
      <c r="BB819" s="17"/>
      <c r="BC819" s="17">
        <v>0.63866693101546601</v>
      </c>
      <c r="BD819" s="17"/>
      <c r="BE819" s="17">
        <v>0.53561861177918801</v>
      </c>
      <c r="BF819" s="17">
        <v>0.59004036150920103</v>
      </c>
      <c r="BG819" s="17">
        <v>0.61369181385733296</v>
      </c>
      <c r="BH819" s="17">
        <v>0.63856930478650198</v>
      </c>
      <c r="BI819" s="17"/>
      <c r="BJ819" s="17">
        <v>0.57623476000901397</v>
      </c>
      <c r="BK819" s="17"/>
      <c r="BL819" s="17">
        <v>0.58861465067909202</v>
      </c>
      <c r="BM819" s="17"/>
      <c r="BN819" s="17">
        <v>0.66270170198091705</v>
      </c>
      <c r="BO819" s="17"/>
      <c r="BP819" s="17">
        <v>0.60822099481181102</v>
      </c>
      <c r="BQ819" s="17">
        <v>0.45385888799089802</v>
      </c>
    </row>
    <row r="820" spans="2:69" x14ac:dyDescent="0.35"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</row>
    <row r="821" spans="2:69" x14ac:dyDescent="0.35"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</row>
    <row r="822" spans="2:69" x14ac:dyDescent="0.35">
      <c r="B822" s="6" t="s">
        <v>266</v>
      </c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</row>
    <row r="823" spans="2:69" x14ac:dyDescent="0.35">
      <c r="B823" s="24" t="s">
        <v>143</v>
      </c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</row>
    <row r="824" spans="2:69" x14ac:dyDescent="0.35">
      <c r="B824" t="s">
        <v>256</v>
      </c>
      <c r="C824" s="17">
        <v>0.40052078694376098</v>
      </c>
      <c r="D824" s="17">
        <v>0.39574994344353198</v>
      </c>
      <c r="E824" s="17">
        <v>0.40456895651538199</v>
      </c>
      <c r="F824" s="17"/>
      <c r="G824" s="17">
        <v>0.40062020573733598</v>
      </c>
      <c r="H824" s="17">
        <v>0.478676905418146</v>
      </c>
      <c r="I824" s="17">
        <v>0.33272570872368201</v>
      </c>
      <c r="J824" s="17">
        <v>0.408556463196171</v>
      </c>
      <c r="K824" s="17">
        <v>0.35877826839497101</v>
      </c>
      <c r="L824" s="17"/>
      <c r="M824" s="17">
        <v>0.41275110794671699</v>
      </c>
      <c r="N824" s="17">
        <v>0.35940498809645299</v>
      </c>
      <c r="O824" s="17">
        <v>0.44359485614535399</v>
      </c>
      <c r="P824" s="17">
        <v>0.375983439800888</v>
      </c>
      <c r="Q824" s="17">
        <v>0.45235435791225498</v>
      </c>
      <c r="R824" s="17"/>
      <c r="S824" s="17">
        <v>0.48586827245971997</v>
      </c>
      <c r="T824" s="17">
        <v>0.38569947442851998</v>
      </c>
      <c r="U824" s="17">
        <v>0.43994306136364603</v>
      </c>
      <c r="V824" s="17">
        <v>0.35345548567055901</v>
      </c>
      <c r="W824" s="17"/>
      <c r="X824" s="17">
        <v>0.39876697606203698</v>
      </c>
      <c r="Y824" s="17">
        <v>0.36836138690880099</v>
      </c>
      <c r="Z824" s="17">
        <v>0.45760179650961702</v>
      </c>
      <c r="AA824" s="17"/>
      <c r="AB824" s="17">
        <v>0.43213123797023401</v>
      </c>
      <c r="AC824" s="17">
        <v>0.32954221267297501</v>
      </c>
      <c r="AD824" s="17"/>
      <c r="AE824" s="17">
        <v>0.37825799642235902</v>
      </c>
      <c r="AF824" s="17">
        <v>0.40430716622052798</v>
      </c>
      <c r="AG824" s="17"/>
      <c r="AH824" s="17">
        <v>0.39225235128136998</v>
      </c>
      <c r="AI824" s="17">
        <v>0.37745711797382597</v>
      </c>
      <c r="AJ824" s="17"/>
      <c r="AK824" s="17">
        <v>0.51538864238124305</v>
      </c>
      <c r="AL824" s="17">
        <v>0.39530019375769498</v>
      </c>
      <c r="AM824" s="17">
        <v>0.35821685321917701</v>
      </c>
      <c r="AN824" s="17">
        <v>0.40325832419438801</v>
      </c>
      <c r="AO824" s="17">
        <v>0.47854149036750099</v>
      </c>
      <c r="AP824" s="17"/>
      <c r="AQ824" s="17">
        <v>0.383124045683083</v>
      </c>
      <c r="AR824" s="17">
        <v>0.40534899797547302</v>
      </c>
      <c r="AS824" s="17"/>
      <c r="AT824" s="17">
        <v>0.33322420518906798</v>
      </c>
      <c r="AU824" s="17">
        <v>0.43910640004054902</v>
      </c>
      <c r="AV824" s="17"/>
      <c r="AW824" s="17">
        <v>0.57961686529974799</v>
      </c>
      <c r="AX824" s="17">
        <v>0.43064821103113898</v>
      </c>
      <c r="AY824" s="17">
        <v>0.413388165309031</v>
      </c>
      <c r="AZ824" s="17">
        <v>0.17006660111313601</v>
      </c>
      <c r="BA824" s="17">
        <v>0.49233889858822</v>
      </c>
      <c r="BB824" s="17"/>
      <c r="BC824" s="17">
        <v>0.50329723041369501</v>
      </c>
      <c r="BD824" s="17"/>
      <c r="BE824" s="17">
        <v>0.45219989033546598</v>
      </c>
      <c r="BF824" s="17">
        <v>0.42308683847316703</v>
      </c>
      <c r="BG824" s="17">
        <v>0.20561741826142199</v>
      </c>
      <c r="BH824" s="17">
        <v>0.53663774158602195</v>
      </c>
      <c r="BI824" s="17"/>
      <c r="BJ824" s="17">
        <v>0.39991982815016502</v>
      </c>
      <c r="BK824" s="17"/>
      <c r="BL824" s="17">
        <v>0.40367403610455399</v>
      </c>
      <c r="BM824" s="17"/>
      <c r="BN824" s="17">
        <v>0.37293233059509401</v>
      </c>
      <c r="BO824" s="17"/>
      <c r="BP824" s="17">
        <v>0.418948909749014</v>
      </c>
      <c r="BQ824" s="17">
        <v>0.24957128646886101</v>
      </c>
    </row>
    <row r="825" spans="2:69" x14ac:dyDescent="0.35">
      <c r="B825" t="s">
        <v>257</v>
      </c>
      <c r="C825" s="17">
        <v>0.41970470914268398</v>
      </c>
      <c r="D825" s="17">
        <v>0.41205463503818501</v>
      </c>
      <c r="E825" s="17">
        <v>0.42619597158065597</v>
      </c>
      <c r="F825" s="17"/>
      <c r="G825" s="17">
        <v>0.47094074055005097</v>
      </c>
      <c r="H825" s="17">
        <v>0.32467278943715</v>
      </c>
      <c r="I825" s="17">
        <v>0.41794565177888998</v>
      </c>
      <c r="J825" s="17">
        <v>0.45502888885670101</v>
      </c>
      <c r="K825" s="17">
        <v>0.45082557506772802</v>
      </c>
      <c r="L825" s="17"/>
      <c r="M825" s="17">
        <v>0.43878067890699102</v>
      </c>
      <c r="N825" s="17">
        <v>0.42365163659719202</v>
      </c>
      <c r="O825" s="17">
        <v>0.41533112069294298</v>
      </c>
      <c r="P825" s="17">
        <v>0.51546361151387499</v>
      </c>
      <c r="Q825" s="17">
        <v>0.33187588530739398</v>
      </c>
      <c r="R825" s="17"/>
      <c r="S825" s="17">
        <v>0.40447589889695301</v>
      </c>
      <c r="T825" s="17">
        <v>0.42374691957868599</v>
      </c>
      <c r="U825" s="17">
        <v>0.376911798536748</v>
      </c>
      <c r="V825" s="17">
        <v>0.40885475035618302</v>
      </c>
      <c r="W825" s="17"/>
      <c r="X825" s="17">
        <v>0.42940573375147201</v>
      </c>
      <c r="Y825" s="17">
        <v>0.37757708876690799</v>
      </c>
      <c r="Z825" s="17">
        <v>0.40708325216693397</v>
      </c>
      <c r="AA825" s="17"/>
      <c r="AB825" s="17">
        <v>0.41810855067619801</v>
      </c>
      <c r="AC825" s="17">
        <v>0.42328874697139202</v>
      </c>
      <c r="AD825" s="17"/>
      <c r="AE825" s="17">
        <v>0.52692598756613596</v>
      </c>
      <c r="AF825" s="17">
        <v>0.40146888078771198</v>
      </c>
      <c r="AG825" s="17"/>
      <c r="AH825" s="17">
        <v>0.40976201797602402</v>
      </c>
      <c r="AI825" s="17">
        <v>0.49512756900780502</v>
      </c>
      <c r="AJ825" s="17"/>
      <c r="AK825" s="17">
        <v>0.36042573008409201</v>
      </c>
      <c r="AL825" s="17">
        <v>0.39192495261920901</v>
      </c>
      <c r="AM825" s="17">
        <v>0.49144202017785299</v>
      </c>
      <c r="AN825" s="17">
        <v>0.41054438002418597</v>
      </c>
      <c r="AO825" s="17">
        <v>0.26849435507345898</v>
      </c>
      <c r="AP825" s="17"/>
      <c r="AQ825" s="17">
        <v>0.480941448189451</v>
      </c>
      <c r="AR825" s="17">
        <v>0.40270934808158898</v>
      </c>
      <c r="AS825" s="17"/>
      <c r="AT825" s="17">
        <v>0.49422442143481499</v>
      </c>
      <c r="AU825" s="17">
        <v>0.38388924487885101</v>
      </c>
      <c r="AV825" s="17"/>
      <c r="AW825" s="17">
        <v>0.31666793015307698</v>
      </c>
      <c r="AX825" s="17">
        <v>0.40741887122557102</v>
      </c>
      <c r="AY825" s="17">
        <v>0.41199574759768298</v>
      </c>
      <c r="AZ825" s="17">
        <v>0.53954211085860704</v>
      </c>
      <c r="BA825" s="17">
        <v>0.44660388856866801</v>
      </c>
      <c r="BB825" s="17"/>
      <c r="BC825" s="17">
        <v>0.423381157417832</v>
      </c>
      <c r="BD825" s="17"/>
      <c r="BE825" s="17">
        <v>0.42057829426806198</v>
      </c>
      <c r="BF825" s="17">
        <v>0.390415919432898</v>
      </c>
      <c r="BG825" s="17">
        <v>0.49676478239565097</v>
      </c>
      <c r="BH825" s="17">
        <v>0.39468467847562499</v>
      </c>
      <c r="BI825" s="17"/>
      <c r="BJ825" s="17">
        <v>0.40732783151581797</v>
      </c>
      <c r="BK825" s="17"/>
      <c r="BL825" s="17">
        <v>0.39493963821042799</v>
      </c>
      <c r="BM825" s="17"/>
      <c r="BN825" s="17">
        <v>0.41498310143654898</v>
      </c>
      <c r="BO825" s="17"/>
      <c r="BP825" s="17">
        <v>0.43021468786890199</v>
      </c>
      <c r="BQ825" s="17">
        <v>0.40870581593845301</v>
      </c>
    </row>
    <row r="826" spans="2:69" x14ac:dyDescent="0.35">
      <c r="B826" t="s">
        <v>258</v>
      </c>
      <c r="C826" s="17">
        <v>0.107004263338626</v>
      </c>
      <c r="D826" s="17">
        <v>0.113574529380216</v>
      </c>
      <c r="E826" s="17">
        <v>0.101429242681222</v>
      </c>
      <c r="F826" s="17"/>
      <c r="G826" s="17">
        <v>6.4938274412321306E-2</v>
      </c>
      <c r="H826" s="17">
        <v>0.105216473349333</v>
      </c>
      <c r="I826" s="17">
        <v>0.19126769222798601</v>
      </c>
      <c r="J826" s="17">
        <v>7.4577989813600795E-2</v>
      </c>
      <c r="K826" s="17">
        <v>8.9598536511591095E-2</v>
      </c>
      <c r="L826" s="17"/>
      <c r="M826" s="17">
        <v>5.19008996135846E-2</v>
      </c>
      <c r="N826" s="17">
        <v>0.12928232077917101</v>
      </c>
      <c r="O826" s="17">
        <v>7.3293933458754498E-2</v>
      </c>
      <c r="P826" s="17">
        <v>6.4204508313257899E-2</v>
      </c>
      <c r="Q826" s="17">
        <v>0.15754132573490101</v>
      </c>
      <c r="R826" s="17"/>
      <c r="S826" s="17">
        <v>4.7453839177949403E-2</v>
      </c>
      <c r="T826" s="17">
        <v>0.13010085935030399</v>
      </c>
      <c r="U826" s="17">
        <v>0.10904760651099001</v>
      </c>
      <c r="V826" s="17">
        <v>0.15767726490498701</v>
      </c>
      <c r="W826" s="17"/>
      <c r="X826" s="17">
        <v>0.10821332377760901</v>
      </c>
      <c r="Y826" s="17">
        <v>0.11673587303550401</v>
      </c>
      <c r="Z826" s="17">
        <v>8.4790225419746595E-2</v>
      </c>
      <c r="AA826" s="17"/>
      <c r="AB826" s="17">
        <v>8.6919135227278996E-2</v>
      </c>
      <c r="AC826" s="17">
        <v>0.15210370706992901</v>
      </c>
      <c r="AD826" s="17"/>
      <c r="AE826" s="17">
        <v>8.3663424281312501E-2</v>
      </c>
      <c r="AF826" s="17">
        <v>0.11097399342363</v>
      </c>
      <c r="AG826" s="17"/>
      <c r="AH826" s="17">
        <v>0.11628805975807199</v>
      </c>
      <c r="AI826" s="17">
        <v>8.5754010492417904E-2</v>
      </c>
      <c r="AJ826" s="17"/>
      <c r="AK826" s="17">
        <v>8.0343571865343702E-2</v>
      </c>
      <c r="AL826" s="17">
        <v>0.11631601643612501</v>
      </c>
      <c r="AM826" s="17">
        <v>8.4316840066479104E-2</v>
      </c>
      <c r="AN826" s="17">
        <v>0.11206631640136699</v>
      </c>
      <c r="AO826" s="17">
        <v>0.20207381446405101</v>
      </c>
      <c r="AP826" s="17"/>
      <c r="AQ826" s="17">
        <v>3.4678054923111198E-2</v>
      </c>
      <c r="AR826" s="17">
        <v>0.12707734438990301</v>
      </c>
      <c r="AS826" s="17"/>
      <c r="AT826" s="17">
        <v>9.3478450175569106E-2</v>
      </c>
      <c r="AU826" s="17">
        <v>0.114293107452836</v>
      </c>
      <c r="AV826" s="17"/>
      <c r="AW826" s="17">
        <v>3.6182223780811998E-2</v>
      </c>
      <c r="AX826" s="17">
        <v>9.3663002020326597E-2</v>
      </c>
      <c r="AY826" s="17">
        <v>0.12910169708228</v>
      </c>
      <c r="AZ826" s="17">
        <v>0.15630090326473001</v>
      </c>
      <c r="BA826" s="17">
        <v>2.1927786193525801E-2</v>
      </c>
      <c r="BB826" s="17"/>
      <c r="BC826" s="17">
        <v>4.3039104625276201E-2</v>
      </c>
      <c r="BD826" s="17"/>
      <c r="BE826" s="17">
        <v>6.5414523095549806E-2</v>
      </c>
      <c r="BF826" s="17">
        <v>0.165960575227242</v>
      </c>
      <c r="BG826" s="17">
        <v>0.156071796848574</v>
      </c>
      <c r="BH826" s="17">
        <v>3.4158415265791602E-2</v>
      </c>
      <c r="BI826" s="17"/>
      <c r="BJ826" s="17">
        <v>0.115229009253365</v>
      </c>
      <c r="BK826" s="17"/>
      <c r="BL826" s="17">
        <v>0.127919777032243</v>
      </c>
      <c r="BM826" s="17"/>
      <c r="BN826" s="17">
        <v>0.123247168285005</v>
      </c>
      <c r="BO826" s="17"/>
      <c r="BP826" s="17">
        <v>8.7999336182095295E-2</v>
      </c>
      <c r="BQ826" s="17">
        <v>0.20876511467231801</v>
      </c>
    </row>
    <row r="827" spans="2:69" x14ac:dyDescent="0.35">
      <c r="B827" t="s">
        <v>259</v>
      </c>
      <c r="C827" s="17">
        <v>2.5094776034786801E-2</v>
      </c>
      <c r="D827" s="17">
        <v>2.6890295689405201E-2</v>
      </c>
      <c r="E827" s="17">
        <v>2.3571236637461E-2</v>
      </c>
      <c r="F827" s="17"/>
      <c r="G827" s="17">
        <v>3.1659309714479299E-2</v>
      </c>
      <c r="H827" s="17">
        <v>2.8911247345797399E-2</v>
      </c>
      <c r="I827" s="17">
        <v>3.1971068689537502E-2</v>
      </c>
      <c r="J827" s="17">
        <v>0</v>
      </c>
      <c r="K827" s="17">
        <v>2.06910087751568E-2</v>
      </c>
      <c r="L827" s="17"/>
      <c r="M827" s="17">
        <v>5.8800973382886298E-2</v>
      </c>
      <c r="N827" s="17">
        <v>2.4230805366940899E-2</v>
      </c>
      <c r="O827" s="17">
        <v>2.2936874628888802E-2</v>
      </c>
      <c r="P827" s="17">
        <v>1.44919613355268E-2</v>
      </c>
      <c r="Q827" s="17">
        <v>2.1375432339339299E-2</v>
      </c>
      <c r="R827" s="17"/>
      <c r="S827" s="17">
        <v>2.2438616996313401E-2</v>
      </c>
      <c r="T827" s="17">
        <v>1.9654417626362199E-2</v>
      </c>
      <c r="U827" s="17">
        <v>2.5138557854009001E-2</v>
      </c>
      <c r="V827" s="17">
        <v>3.85424604667364E-2</v>
      </c>
      <c r="W827" s="17"/>
      <c r="X827" s="17">
        <v>1.67714867511695E-2</v>
      </c>
      <c r="Y827" s="17">
        <v>7.5661869734442305E-2</v>
      </c>
      <c r="Z827" s="17">
        <v>1.6053778522873301E-2</v>
      </c>
      <c r="AA827" s="17"/>
      <c r="AB827" s="17">
        <v>1.9518073174619399E-2</v>
      </c>
      <c r="AC827" s="17">
        <v>3.7616787119506903E-2</v>
      </c>
      <c r="AD827" s="17"/>
      <c r="AE827" s="17">
        <v>0</v>
      </c>
      <c r="AF827" s="17">
        <v>2.93628097227411E-2</v>
      </c>
      <c r="AG827" s="17"/>
      <c r="AH827" s="17">
        <v>2.6827183179500801E-2</v>
      </c>
      <c r="AI827" s="17">
        <v>1.13604458762057E-2</v>
      </c>
      <c r="AJ827" s="17"/>
      <c r="AK827" s="17">
        <v>1.6828480656656701E-2</v>
      </c>
      <c r="AL827" s="17">
        <v>2.7570553321611301E-2</v>
      </c>
      <c r="AM827" s="17">
        <v>1.8609327223376899E-2</v>
      </c>
      <c r="AN827" s="17">
        <v>4.7199128252544797E-2</v>
      </c>
      <c r="AO827" s="17">
        <v>1.9533917623723199E-2</v>
      </c>
      <c r="AP827" s="17"/>
      <c r="AQ827" s="17">
        <v>4.8541631039856703E-2</v>
      </c>
      <c r="AR827" s="17">
        <v>1.8587444443306098E-2</v>
      </c>
      <c r="AS827" s="17"/>
      <c r="AT827" s="17">
        <v>4.6153559162842597E-2</v>
      </c>
      <c r="AU827" s="17">
        <v>1.16079717662199E-2</v>
      </c>
      <c r="AV827" s="17"/>
      <c r="AW827" s="17">
        <v>2.7947769260903699E-2</v>
      </c>
      <c r="AX827" s="17">
        <v>1.93896710304482E-2</v>
      </c>
      <c r="AY827" s="17">
        <v>8.5076711550125007E-3</v>
      </c>
      <c r="AZ827" s="17">
        <v>8.5919039964868396E-2</v>
      </c>
      <c r="BA827" s="17">
        <v>0</v>
      </c>
      <c r="BB827" s="17"/>
      <c r="BC827" s="17">
        <v>0</v>
      </c>
      <c r="BD827" s="17"/>
      <c r="BE827" s="17">
        <v>2.3021159489358699E-2</v>
      </c>
      <c r="BF827" s="17">
        <v>0</v>
      </c>
      <c r="BG827" s="17">
        <v>8.0738523051184397E-2</v>
      </c>
      <c r="BH827" s="17">
        <v>0</v>
      </c>
      <c r="BI827" s="17"/>
      <c r="BJ827" s="17">
        <v>2.60542041933923E-2</v>
      </c>
      <c r="BK827" s="17"/>
      <c r="BL827" s="17">
        <v>1.9211752992035799E-2</v>
      </c>
      <c r="BM827" s="17"/>
      <c r="BN827" s="17">
        <v>2.78137245554262E-2</v>
      </c>
      <c r="BO827" s="17"/>
      <c r="BP827" s="17">
        <v>2.5048888943849799E-2</v>
      </c>
      <c r="BQ827" s="17">
        <v>2.89088915410699E-2</v>
      </c>
    </row>
    <row r="828" spans="2:69" x14ac:dyDescent="0.35">
      <c r="B828" t="s">
        <v>141</v>
      </c>
      <c r="C828" s="17">
        <v>4.7675464540142501E-2</v>
      </c>
      <c r="D828" s="17">
        <v>5.1730596448662097E-2</v>
      </c>
      <c r="E828" s="17">
        <v>4.4234592585279203E-2</v>
      </c>
      <c r="F828" s="17"/>
      <c r="G828" s="17">
        <v>3.1841469585812798E-2</v>
      </c>
      <c r="H828" s="17">
        <v>6.2522584449573301E-2</v>
      </c>
      <c r="I828" s="17">
        <v>2.6089878579905201E-2</v>
      </c>
      <c r="J828" s="17">
        <v>6.1836658133526699E-2</v>
      </c>
      <c r="K828" s="17">
        <v>8.0106611250553503E-2</v>
      </c>
      <c r="L828" s="17"/>
      <c r="M828" s="17">
        <v>3.77663401498207E-2</v>
      </c>
      <c r="N828" s="17">
        <v>6.3430249160242397E-2</v>
      </c>
      <c r="O828" s="17">
        <v>4.4843215074059202E-2</v>
      </c>
      <c r="P828" s="17">
        <v>2.9856479036452499E-2</v>
      </c>
      <c r="Q828" s="17">
        <v>3.6852998706111001E-2</v>
      </c>
      <c r="R828" s="17"/>
      <c r="S828" s="17">
        <v>3.9763372469063703E-2</v>
      </c>
      <c r="T828" s="17">
        <v>4.0798329016127101E-2</v>
      </c>
      <c r="U828" s="17">
        <v>4.8958975734607398E-2</v>
      </c>
      <c r="V828" s="17">
        <v>4.1470038601535399E-2</v>
      </c>
      <c r="W828" s="17"/>
      <c r="X828" s="17">
        <v>4.6842479657712897E-2</v>
      </c>
      <c r="Y828" s="17">
        <v>6.1663781554344203E-2</v>
      </c>
      <c r="Z828" s="17">
        <v>3.4470947380828398E-2</v>
      </c>
      <c r="AA828" s="17"/>
      <c r="AB828" s="17">
        <v>4.3323002951669902E-2</v>
      </c>
      <c r="AC828" s="17">
        <v>5.7448546166197899E-2</v>
      </c>
      <c r="AD828" s="17"/>
      <c r="AE828" s="17">
        <v>1.1152591730193E-2</v>
      </c>
      <c r="AF828" s="17">
        <v>5.38871498453889E-2</v>
      </c>
      <c r="AG828" s="17"/>
      <c r="AH828" s="17">
        <v>5.4870387805033199E-2</v>
      </c>
      <c r="AI828" s="17">
        <v>3.0300856649745501E-2</v>
      </c>
      <c r="AJ828" s="17"/>
      <c r="AK828" s="17">
        <v>2.70135750126646E-2</v>
      </c>
      <c r="AL828" s="17">
        <v>6.8888283865359307E-2</v>
      </c>
      <c r="AM828" s="17">
        <v>4.7414959313114E-2</v>
      </c>
      <c r="AN828" s="17">
        <v>2.6931851127515199E-2</v>
      </c>
      <c r="AO828" s="17">
        <v>3.1356422471266202E-2</v>
      </c>
      <c r="AP828" s="17"/>
      <c r="AQ828" s="17">
        <v>5.2714820164498299E-2</v>
      </c>
      <c r="AR828" s="17">
        <v>4.6276865109729101E-2</v>
      </c>
      <c r="AS828" s="17"/>
      <c r="AT828" s="17">
        <v>3.29193640377042E-2</v>
      </c>
      <c r="AU828" s="17">
        <v>5.1103275861543403E-2</v>
      </c>
      <c r="AV828" s="17"/>
      <c r="AW828" s="17">
        <v>3.95852115054596E-2</v>
      </c>
      <c r="AX828" s="17">
        <v>4.8880244692515701E-2</v>
      </c>
      <c r="AY828" s="17">
        <v>3.7006718855993603E-2</v>
      </c>
      <c r="AZ828" s="17">
        <v>4.8171344798658103E-2</v>
      </c>
      <c r="BA828" s="17">
        <v>3.9129426649586102E-2</v>
      </c>
      <c r="BB828" s="17"/>
      <c r="BC828" s="17">
        <v>3.0282507543197602E-2</v>
      </c>
      <c r="BD828" s="17"/>
      <c r="BE828" s="17">
        <v>3.8786132811563102E-2</v>
      </c>
      <c r="BF828" s="17">
        <v>2.0536666866692602E-2</v>
      </c>
      <c r="BG828" s="17">
        <v>6.0807479443167597E-2</v>
      </c>
      <c r="BH828" s="17">
        <v>3.4519164672561803E-2</v>
      </c>
      <c r="BI828" s="17"/>
      <c r="BJ828" s="17">
        <v>5.1469126887258798E-2</v>
      </c>
      <c r="BK828" s="17"/>
      <c r="BL828" s="17">
        <v>5.4254795660739402E-2</v>
      </c>
      <c r="BM828" s="17"/>
      <c r="BN828" s="17">
        <v>6.1023675127926003E-2</v>
      </c>
      <c r="BO828" s="17"/>
      <c r="BP828" s="17">
        <v>3.7788177256139199E-2</v>
      </c>
      <c r="BQ828" s="17">
        <v>0.104048891379299</v>
      </c>
    </row>
    <row r="829" spans="2:69" x14ac:dyDescent="0.35">
      <c r="B829" t="s">
        <v>260</v>
      </c>
      <c r="C829" s="17">
        <v>0.82022549608644502</v>
      </c>
      <c r="D829" s="17">
        <v>0.80780457848171705</v>
      </c>
      <c r="E829" s="17">
        <v>0.83076492809603797</v>
      </c>
      <c r="F829" s="17"/>
      <c r="G829" s="17">
        <v>0.87156094628738701</v>
      </c>
      <c r="H829" s="17">
        <v>0.80334969485529595</v>
      </c>
      <c r="I829" s="17">
        <v>0.75067136050257099</v>
      </c>
      <c r="J829" s="17">
        <v>0.86358535205287301</v>
      </c>
      <c r="K829" s="17">
        <v>0.80960384346269898</v>
      </c>
      <c r="L829" s="17"/>
      <c r="M829" s="17">
        <v>0.85153178685370801</v>
      </c>
      <c r="N829" s="17">
        <v>0.78305662469364601</v>
      </c>
      <c r="O829" s="17">
        <v>0.85892597683829697</v>
      </c>
      <c r="P829" s="17">
        <v>0.89144705131476298</v>
      </c>
      <c r="Q829" s="17">
        <v>0.78423024321964896</v>
      </c>
      <c r="R829" s="17"/>
      <c r="S829" s="17">
        <v>0.89034417135667299</v>
      </c>
      <c r="T829" s="17">
        <v>0.80944639400720697</v>
      </c>
      <c r="U829" s="17">
        <v>0.81685485990039397</v>
      </c>
      <c r="V829" s="17">
        <v>0.76231023602674097</v>
      </c>
      <c r="W829" s="17"/>
      <c r="X829" s="17">
        <v>0.82817270981350899</v>
      </c>
      <c r="Y829" s="17">
        <v>0.74593847567570903</v>
      </c>
      <c r="Z829" s="17">
        <v>0.86468504867655205</v>
      </c>
      <c r="AA829" s="17"/>
      <c r="AB829" s="17">
        <v>0.85023978864643202</v>
      </c>
      <c r="AC829" s="17">
        <v>0.75283095964436697</v>
      </c>
      <c r="AD829" s="17"/>
      <c r="AE829" s="17">
        <v>0.90518398398849498</v>
      </c>
      <c r="AF829" s="17">
        <v>0.80577604700824002</v>
      </c>
      <c r="AG829" s="17"/>
      <c r="AH829" s="17">
        <v>0.802014369257394</v>
      </c>
      <c r="AI829" s="17">
        <v>0.87258468698163105</v>
      </c>
      <c r="AJ829" s="17"/>
      <c r="AK829" s="17">
        <v>0.875814372465335</v>
      </c>
      <c r="AL829" s="17">
        <v>0.78722514637690399</v>
      </c>
      <c r="AM829" s="17">
        <v>0.84965887339702995</v>
      </c>
      <c r="AN829" s="17">
        <v>0.81380270421857304</v>
      </c>
      <c r="AO829" s="17">
        <v>0.74703584544096002</v>
      </c>
      <c r="AP829" s="17"/>
      <c r="AQ829" s="17">
        <v>0.86406549387253395</v>
      </c>
      <c r="AR829" s="17">
        <v>0.80805834605706195</v>
      </c>
      <c r="AS829" s="17"/>
      <c r="AT829" s="17">
        <v>0.82744862662388396</v>
      </c>
      <c r="AU829" s="17">
        <v>0.82299564491940003</v>
      </c>
      <c r="AV829" s="17"/>
      <c r="AW829" s="17">
        <v>0.89628479545282502</v>
      </c>
      <c r="AX829" s="17">
        <v>0.83806708225671001</v>
      </c>
      <c r="AY829" s="17">
        <v>0.82538391290671398</v>
      </c>
      <c r="AZ829" s="17">
        <v>0.70960871197174302</v>
      </c>
      <c r="BA829" s="17">
        <v>0.93894278715688795</v>
      </c>
      <c r="BB829" s="17"/>
      <c r="BC829" s="17">
        <v>0.92667838783152601</v>
      </c>
      <c r="BD829" s="17"/>
      <c r="BE829" s="17">
        <v>0.87277818460352796</v>
      </c>
      <c r="BF829" s="17">
        <v>0.81350275790606497</v>
      </c>
      <c r="BG829" s="17">
        <v>0.70238220065707302</v>
      </c>
      <c r="BH829" s="17">
        <v>0.931322420061647</v>
      </c>
      <c r="BI829" s="17"/>
      <c r="BJ829" s="17">
        <v>0.807247659665983</v>
      </c>
      <c r="BK829" s="17"/>
      <c r="BL829" s="17">
        <v>0.79861367431498198</v>
      </c>
      <c r="BM829" s="17"/>
      <c r="BN829" s="17">
        <v>0.78791543203164305</v>
      </c>
      <c r="BO829" s="17"/>
      <c r="BP829" s="17">
        <v>0.84916359761791604</v>
      </c>
      <c r="BQ829" s="17">
        <v>0.65827710240731396</v>
      </c>
    </row>
    <row r="830" spans="2:69" x14ac:dyDescent="0.35"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</row>
    <row r="831" spans="2:69" x14ac:dyDescent="0.35"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</row>
    <row r="832" spans="2:69" x14ac:dyDescent="0.35">
      <c r="B832" s="6" t="s">
        <v>267</v>
      </c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</row>
    <row r="833" spans="2:69" x14ac:dyDescent="0.35">
      <c r="B833" s="24" t="s">
        <v>143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</row>
    <row r="834" spans="2:69" x14ac:dyDescent="0.35">
      <c r="B834" t="s">
        <v>256</v>
      </c>
      <c r="C834" s="17">
        <v>4.4138923004953902E-2</v>
      </c>
      <c r="D834" s="17">
        <v>3.6458725847525603E-2</v>
      </c>
      <c r="E834" s="17">
        <v>5.06557455406881E-2</v>
      </c>
      <c r="F834" s="17"/>
      <c r="G834" s="17">
        <v>3.28536980565046E-2</v>
      </c>
      <c r="H834" s="17">
        <v>4.06079627822735E-2</v>
      </c>
      <c r="I834" s="17">
        <v>5.1773213132348297E-2</v>
      </c>
      <c r="J834" s="17">
        <v>4.50821588263665E-2</v>
      </c>
      <c r="K834" s="17">
        <v>6.3338944693325405E-2</v>
      </c>
      <c r="L834" s="17"/>
      <c r="M834" s="17">
        <v>4.6699180498162303E-2</v>
      </c>
      <c r="N834" s="17">
        <v>4.7403569917435197E-2</v>
      </c>
      <c r="O834" s="17">
        <v>5.8178878247931103E-2</v>
      </c>
      <c r="P834" s="17">
        <v>3.2460643034817799E-2</v>
      </c>
      <c r="Q834" s="17">
        <v>3.0062096514911301E-2</v>
      </c>
      <c r="R834" s="17"/>
      <c r="S834" s="17">
        <v>4.6608691673967702E-2</v>
      </c>
      <c r="T834" s="17">
        <v>6.2862305203986002E-2</v>
      </c>
      <c r="U834" s="17">
        <v>4.08662571906412E-2</v>
      </c>
      <c r="V834" s="17">
        <v>4.1360219994559397E-2</v>
      </c>
      <c r="W834" s="17"/>
      <c r="X834" s="17">
        <v>3.4237536163489297E-2</v>
      </c>
      <c r="Y834" s="17">
        <v>8.2564343529378498E-2</v>
      </c>
      <c r="Z834" s="17">
        <v>6.3320367662575996E-2</v>
      </c>
      <c r="AA834" s="17"/>
      <c r="AB834" s="17">
        <v>3.4702362896565801E-2</v>
      </c>
      <c r="AC834" s="17">
        <v>6.5327914644238705E-2</v>
      </c>
      <c r="AD834" s="17"/>
      <c r="AE834" s="17">
        <v>8.7875841693263908E-3</v>
      </c>
      <c r="AF834" s="17">
        <v>5.0151357818302801E-2</v>
      </c>
      <c r="AG834" s="17"/>
      <c r="AH834" s="17">
        <v>4.1371809963002701E-2</v>
      </c>
      <c r="AI834" s="17">
        <v>3.0396582414556901E-2</v>
      </c>
      <c r="AJ834" s="17"/>
      <c r="AK834" s="17">
        <v>7.2636207975474307E-2</v>
      </c>
      <c r="AL834" s="17">
        <v>3.5903101931527799E-2</v>
      </c>
      <c r="AM834" s="17">
        <v>4.35589826783341E-2</v>
      </c>
      <c r="AN834" s="17">
        <v>6.09580256716446E-2</v>
      </c>
      <c r="AO834" s="17">
        <v>1.5391574391667001E-2</v>
      </c>
      <c r="AP834" s="17"/>
      <c r="AQ834" s="17">
        <v>3.1011733285415E-2</v>
      </c>
      <c r="AR834" s="17">
        <v>4.7782182467719599E-2</v>
      </c>
      <c r="AS834" s="17"/>
      <c r="AT834" s="17">
        <v>2.1881905634753701E-2</v>
      </c>
      <c r="AU834" s="17">
        <v>5.28942484409443E-2</v>
      </c>
      <c r="AV834" s="17"/>
      <c r="AW834" s="17">
        <v>0</v>
      </c>
      <c r="AX834" s="17">
        <v>2.4840733970657902E-2</v>
      </c>
      <c r="AY834" s="17">
        <v>8.1626587183040902E-2</v>
      </c>
      <c r="AZ834" s="17">
        <v>5.8889503153213403E-2</v>
      </c>
      <c r="BA834" s="17">
        <v>3.5588004273807698E-2</v>
      </c>
      <c r="BB834" s="17"/>
      <c r="BC834" s="17">
        <v>3.9689599866543801E-2</v>
      </c>
      <c r="BD834" s="17"/>
      <c r="BE834" s="17">
        <v>2.2154550098273999E-2</v>
      </c>
      <c r="BF834" s="17">
        <v>9.7617405728472106E-2</v>
      </c>
      <c r="BG834" s="17">
        <v>5.3275653440493703E-2</v>
      </c>
      <c r="BH834" s="17">
        <v>4.3455720597859702E-2</v>
      </c>
      <c r="BI834" s="17"/>
      <c r="BJ834" s="17">
        <v>4.7092531154799999E-2</v>
      </c>
      <c r="BK834" s="17"/>
      <c r="BL834" s="17">
        <v>4.0845272803840101E-2</v>
      </c>
      <c r="BM834" s="17"/>
      <c r="BN834" s="17">
        <v>0</v>
      </c>
      <c r="BO834" s="17"/>
      <c r="BP834" s="17">
        <v>4.6968205414325802E-2</v>
      </c>
      <c r="BQ834" s="17">
        <v>3.1549170861894002E-2</v>
      </c>
    </row>
    <row r="835" spans="2:69" x14ac:dyDescent="0.35">
      <c r="B835" t="s">
        <v>257</v>
      </c>
      <c r="C835" s="17">
        <v>0.30785551481115397</v>
      </c>
      <c r="D835" s="17">
        <v>0.24351591833147401</v>
      </c>
      <c r="E835" s="17">
        <v>0.36244913053276201</v>
      </c>
      <c r="F835" s="17"/>
      <c r="G835" s="17">
        <v>0.31468361503847903</v>
      </c>
      <c r="H835" s="17">
        <v>0.303744800542675</v>
      </c>
      <c r="I835" s="17">
        <v>0.31400466859847198</v>
      </c>
      <c r="J835" s="17">
        <v>0.25678404383727799</v>
      </c>
      <c r="K835" s="17">
        <v>0.356943087034649</v>
      </c>
      <c r="L835" s="17"/>
      <c r="M835" s="17">
        <v>0.34694227952919099</v>
      </c>
      <c r="N835" s="17">
        <v>0.25872792860298799</v>
      </c>
      <c r="O835" s="17">
        <v>0.35268418162850801</v>
      </c>
      <c r="P835" s="17">
        <v>0.26756107013577501</v>
      </c>
      <c r="Q835" s="17">
        <v>0.37387462005630201</v>
      </c>
      <c r="R835" s="17"/>
      <c r="S835" s="17">
        <v>0.33179793872933999</v>
      </c>
      <c r="T835" s="17">
        <v>0.25297360304530903</v>
      </c>
      <c r="U835" s="17">
        <v>0.32850777309071399</v>
      </c>
      <c r="V835" s="17">
        <v>0.31430879800738498</v>
      </c>
      <c r="W835" s="17"/>
      <c r="X835" s="17">
        <v>0.28797757518524197</v>
      </c>
      <c r="Y835" s="17">
        <v>0.386129572262434</v>
      </c>
      <c r="Z835" s="17">
        <v>0.34480512067735902</v>
      </c>
      <c r="AA835" s="17"/>
      <c r="AB835" s="17">
        <v>0.25628068598008202</v>
      </c>
      <c r="AC835" s="17">
        <v>0.42366239828850599</v>
      </c>
      <c r="AD835" s="17"/>
      <c r="AE835" s="17">
        <v>0.29643596476117001</v>
      </c>
      <c r="AF835" s="17">
        <v>0.30979771283065599</v>
      </c>
      <c r="AG835" s="17"/>
      <c r="AH835" s="17">
        <v>0.30906672217044601</v>
      </c>
      <c r="AI835" s="17">
        <v>0.289671885628285</v>
      </c>
      <c r="AJ835" s="17"/>
      <c r="AK835" s="17">
        <v>0.39967427965291702</v>
      </c>
      <c r="AL835" s="17">
        <v>0.28437019763217303</v>
      </c>
      <c r="AM835" s="17">
        <v>0.28225601203342998</v>
      </c>
      <c r="AN835" s="17">
        <v>0.32052498600506302</v>
      </c>
      <c r="AO835" s="17">
        <v>0.38360905485934799</v>
      </c>
      <c r="AP835" s="17"/>
      <c r="AQ835" s="17">
        <v>0.17075375061189799</v>
      </c>
      <c r="AR835" s="17">
        <v>0.34590610373784098</v>
      </c>
      <c r="AS835" s="17"/>
      <c r="AT835" s="17">
        <v>0.26386509447797601</v>
      </c>
      <c r="AU835" s="17">
        <v>0.33631213473023402</v>
      </c>
      <c r="AV835" s="17"/>
      <c r="AW835" s="17">
        <v>0.11964104816099901</v>
      </c>
      <c r="AX835" s="17">
        <v>0.26704811653018201</v>
      </c>
      <c r="AY835" s="17">
        <v>0.38138954266509001</v>
      </c>
      <c r="AZ835" s="17">
        <v>0.37080422056162399</v>
      </c>
      <c r="BA835" s="17">
        <v>0.31550085093416302</v>
      </c>
      <c r="BB835" s="17"/>
      <c r="BC835" s="17">
        <v>0.253372488742034</v>
      </c>
      <c r="BD835" s="17"/>
      <c r="BE835" s="17">
        <v>0.28419711549927101</v>
      </c>
      <c r="BF835" s="17">
        <v>0.32303997477131102</v>
      </c>
      <c r="BG835" s="17">
        <v>0.35382989561332001</v>
      </c>
      <c r="BH835" s="17">
        <v>0.25646198464632602</v>
      </c>
      <c r="BI835" s="17"/>
      <c r="BJ835" s="17">
        <v>0.31283799008715701</v>
      </c>
      <c r="BK835" s="17"/>
      <c r="BL835" s="17">
        <v>0.298639525401515</v>
      </c>
      <c r="BM835" s="17"/>
      <c r="BN835" s="17">
        <v>0.35973910319081798</v>
      </c>
      <c r="BO835" s="17"/>
      <c r="BP835" s="17">
        <v>0.32225957473981498</v>
      </c>
      <c r="BQ835" s="17">
        <v>0.232286494685321</v>
      </c>
    </row>
    <row r="836" spans="2:69" x14ac:dyDescent="0.35">
      <c r="B836" t="s">
        <v>258</v>
      </c>
      <c r="C836" s="17">
        <v>0.41330459000270697</v>
      </c>
      <c r="D836" s="17">
        <v>0.449118594179233</v>
      </c>
      <c r="E836" s="17">
        <v>0.38291559025069899</v>
      </c>
      <c r="F836" s="17"/>
      <c r="G836" s="17">
        <v>0.39451583896007397</v>
      </c>
      <c r="H836" s="17">
        <v>0.454425878763274</v>
      </c>
      <c r="I836" s="17">
        <v>0.41813711919909002</v>
      </c>
      <c r="J836" s="17">
        <v>0.431771755070045</v>
      </c>
      <c r="K836" s="17">
        <v>0.336802628098193</v>
      </c>
      <c r="L836" s="17"/>
      <c r="M836" s="17">
        <v>0.28718913084325398</v>
      </c>
      <c r="N836" s="17">
        <v>0.48384346232922698</v>
      </c>
      <c r="O836" s="17">
        <v>0.34101082825696299</v>
      </c>
      <c r="P836" s="17">
        <v>0.44914071023537699</v>
      </c>
      <c r="Q836" s="17">
        <v>0.37803862438098501</v>
      </c>
      <c r="R836" s="17"/>
      <c r="S836" s="17">
        <v>0.39063180561425398</v>
      </c>
      <c r="T836" s="17">
        <v>0.48608795961979401</v>
      </c>
      <c r="U836" s="17">
        <v>0.41163108675676602</v>
      </c>
      <c r="V836" s="17">
        <v>0.42728368294351698</v>
      </c>
      <c r="W836" s="17"/>
      <c r="X836" s="17">
        <v>0.43620329979032302</v>
      </c>
      <c r="Y836" s="17">
        <v>0.25296364632784601</v>
      </c>
      <c r="Z836" s="17">
        <v>0.46741665873400501</v>
      </c>
      <c r="AA836" s="17"/>
      <c r="AB836" s="17">
        <v>0.45005416453101299</v>
      </c>
      <c r="AC836" s="17">
        <v>0.33078655181044497</v>
      </c>
      <c r="AD836" s="17"/>
      <c r="AE836" s="17">
        <v>0.46699904992524299</v>
      </c>
      <c r="AF836" s="17">
        <v>0.40417241988538</v>
      </c>
      <c r="AG836" s="17"/>
      <c r="AH836" s="17">
        <v>0.39955089746828498</v>
      </c>
      <c r="AI836" s="17">
        <v>0.477374176398351</v>
      </c>
      <c r="AJ836" s="17"/>
      <c r="AK836" s="17">
        <v>0.33458500066617203</v>
      </c>
      <c r="AL836" s="17">
        <v>0.39028478073548201</v>
      </c>
      <c r="AM836" s="17">
        <v>0.42206093223354302</v>
      </c>
      <c r="AN836" s="17">
        <v>0.445338215875972</v>
      </c>
      <c r="AO836" s="17">
        <v>0.49316696420689998</v>
      </c>
      <c r="AP836" s="17"/>
      <c r="AQ836" s="17">
        <v>0.43772285268502298</v>
      </c>
      <c r="AR836" s="17">
        <v>0.406527658421591</v>
      </c>
      <c r="AS836" s="17"/>
      <c r="AT836" s="17">
        <v>0.422712406591854</v>
      </c>
      <c r="AU836" s="17">
        <v>0.40851663834090302</v>
      </c>
      <c r="AV836" s="17"/>
      <c r="AW836" s="17">
        <v>0.64025888068377601</v>
      </c>
      <c r="AX836" s="17">
        <v>0.442886861496047</v>
      </c>
      <c r="AY836" s="17">
        <v>0.38591770998853597</v>
      </c>
      <c r="AZ836" s="17">
        <v>0.38988817773614198</v>
      </c>
      <c r="BA836" s="17">
        <v>0.37336470407204903</v>
      </c>
      <c r="BB836" s="17"/>
      <c r="BC836" s="17">
        <v>0.40505100782322101</v>
      </c>
      <c r="BD836" s="17"/>
      <c r="BE836" s="17">
        <v>0.45137788854157401</v>
      </c>
      <c r="BF836" s="17">
        <v>0.45342416929367302</v>
      </c>
      <c r="BG836" s="17">
        <v>0.40781407948183401</v>
      </c>
      <c r="BH836" s="17">
        <v>0.42857432053008099</v>
      </c>
      <c r="BI836" s="17"/>
      <c r="BJ836" s="17">
        <v>0.41044038640293201</v>
      </c>
      <c r="BK836" s="17"/>
      <c r="BL836" s="17">
        <v>0.42419317740998702</v>
      </c>
      <c r="BM836" s="17"/>
      <c r="BN836" s="17">
        <v>0.41305760609556103</v>
      </c>
      <c r="BO836" s="17"/>
      <c r="BP836" s="17">
        <v>0.41640671815577501</v>
      </c>
      <c r="BQ836" s="17">
        <v>0.403449045505754</v>
      </c>
    </row>
    <row r="837" spans="2:69" x14ac:dyDescent="0.35">
      <c r="B837" t="s">
        <v>259</v>
      </c>
      <c r="C837" s="17">
        <v>0.14828639969826499</v>
      </c>
      <c r="D837" s="17">
        <v>0.191903324402107</v>
      </c>
      <c r="E837" s="17">
        <v>0.111276443830855</v>
      </c>
      <c r="F837" s="17"/>
      <c r="G837" s="17">
        <v>0.18616709389122801</v>
      </c>
      <c r="H837" s="17">
        <v>0.12232902883451099</v>
      </c>
      <c r="I837" s="17">
        <v>0.13151438329114101</v>
      </c>
      <c r="J837" s="17">
        <v>0.17218455698649199</v>
      </c>
      <c r="K837" s="17">
        <v>0.110289545286748</v>
      </c>
      <c r="L837" s="17"/>
      <c r="M837" s="17">
        <v>0.15655062980429499</v>
      </c>
      <c r="N837" s="17">
        <v>0.106062534219777</v>
      </c>
      <c r="O837" s="17">
        <v>0.18034602216365</v>
      </c>
      <c r="P837" s="17">
        <v>0.18260306110271299</v>
      </c>
      <c r="Q837" s="17">
        <v>0.170047336885019</v>
      </c>
      <c r="R837" s="17"/>
      <c r="S837" s="17">
        <v>0.15955139335031501</v>
      </c>
      <c r="T837" s="17">
        <v>0.119805370075486</v>
      </c>
      <c r="U837" s="17">
        <v>0.14085761573710101</v>
      </c>
      <c r="V837" s="17">
        <v>0.148174919269106</v>
      </c>
      <c r="W837" s="17"/>
      <c r="X837" s="17">
        <v>0.14873893655454801</v>
      </c>
      <c r="Y837" s="17">
        <v>0.18820998924641699</v>
      </c>
      <c r="Z837" s="17">
        <v>8.9986905545231505E-2</v>
      </c>
      <c r="AA837" s="17"/>
      <c r="AB837" s="17">
        <v>0.17242016314943201</v>
      </c>
      <c r="AC837" s="17">
        <v>9.4096090293388293E-2</v>
      </c>
      <c r="AD837" s="17"/>
      <c r="AE837" s="17">
        <v>0.17556960021397999</v>
      </c>
      <c r="AF837" s="17">
        <v>0.14364616625864901</v>
      </c>
      <c r="AG837" s="17"/>
      <c r="AH837" s="17">
        <v>0.154247562860923</v>
      </c>
      <c r="AI837" s="17">
        <v>0.12718914839933401</v>
      </c>
      <c r="AJ837" s="17"/>
      <c r="AK837" s="17">
        <v>0.14317372564280001</v>
      </c>
      <c r="AL837" s="17">
        <v>0.163259275663692</v>
      </c>
      <c r="AM837" s="17">
        <v>0.165810029497134</v>
      </c>
      <c r="AN837" s="17">
        <v>0.12847380375520201</v>
      </c>
      <c r="AO837" s="17">
        <v>5.1768973504904101E-2</v>
      </c>
      <c r="AP837" s="17"/>
      <c r="AQ837" s="17">
        <v>0.24658250285292799</v>
      </c>
      <c r="AR837" s="17">
        <v>0.121005754288061</v>
      </c>
      <c r="AS837" s="17"/>
      <c r="AT837" s="17">
        <v>0.207232736287907</v>
      </c>
      <c r="AU837" s="17">
        <v>0.117432650417317</v>
      </c>
      <c r="AV837" s="17"/>
      <c r="AW837" s="17">
        <v>0.16092964814430699</v>
      </c>
      <c r="AX837" s="17">
        <v>0.17996774802051699</v>
      </c>
      <c r="AY837" s="17">
        <v>8.4246784355950302E-2</v>
      </c>
      <c r="AZ837" s="17">
        <v>8.4902745772863095E-2</v>
      </c>
      <c r="BA837" s="17">
        <v>0.191246307390705</v>
      </c>
      <c r="BB837" s="17"/>
      <c r="BC837" s="17">
        <v>0.24255345758533001</v>
      </c>
      <c r="BD837" s="17"/>
      <c r="BE837" s="17">
        <v>0.160295107095801</v>
      </c>
      <c r="BF837" s="17">
        <v>0.105381783339852</v>
      </c>
      <c r="BG837" s="17">
        <v>7.9783506653404002E-2</v>
      </c>
      <c r="BH837" s="17">
        <v>0.21145120327135999</v>
      </c>
      <c r="BI837" s="17"/>
      <c r="BJ837" s="17">
        <v>0.13907656734236101</v>
      </c>
      <c r="BK837" s="17"/>
      <c r="BL837" s="17">
        <v>0.131114502317387</v>
      </c>
      <c r="BM837" s="17"/>
      <c r="BN837" s="17">
        <v>0.137886809762335</v>
      </c>
      <c r="BO837" s="17"/>
      <c r="BP837" s="17">
        <v>0.13681630039892401</v>
      </c>
      <c r="BQ837" s="17">
        <v>0.20556430482365101</v>
      </c>
    </row>
    <row r="838" spans="2:69" x14ac:dyDescent="0.35">
      <c r="B838" t="s">
        <v>141</v>
      </c>
      <c r="C838" s="17">
        <v>8.6414572482920296E-2</v>
      </c>
      <c r="D838" s="17">
        <v>7.9003437239660607E-2</v>
      </c>
      <c r="E838" s="17">
        <v>9.2703089844995604E-2</v>
      </c>
      <c r="F838" s="17"/>
      <c r="G838" s="17">
        <v>7.1779754053714104E-2</v>
      </c>
      <c r="H838" s="17">
        <v>7.8892329077266801E-2</v>
      </c>
      <c r="I838" s="17">
        <v>8.4570615778948505E-2</v>
      </c>
      <c r="J838" s="17">
        <v>9.4177485279819104E-2</v>
      </c>
      <c r="K838" s="17">
        <v>0.13262579488708501</v>
      </c>
      <c r="L838" s="17"/>
      <c r="M838" s="17">
        <v>0.162618779325098</v>
      </c>
      <c r="N838" s="17">
        <v>0.103962504930573</v>
      </c>
      <c r="O838" s="17">
        <v>6.7780089702948104E-2</v>
      </c>
      <c r="P838" s="17">
        <v>6.8234515491317593E-2</v>
      </c>
      <c r="Q838" s="17">
        <v>4.7977322162783102E-2</v>
      </c>
      <c r="R838" s="17"/>
      <c r="S838" s="17">
        <v>7.1410170632122696E-2</v>
      </c>
      <c r="T838" s="17">
        <v>7.82707620554247E-2</v>
      </c>
      <c r="U838" s="17">
        <v>7.8137267224777499E-2</v>
      </c>
      <c r="V838" s="17">
        <v>6.8872379785432494E-2</v>
      </c>
      <c r="W838" s="17"/>
      <c r="X838" s="17">
        <v>9.2842652306397599E-2</v>
      </c>
      <c r="Y838" s="17">
        <v>9.0132448633924001E-2</v>
      </c>
      <c r="Z838" s="17">
        <v>3.4470947380828398E-2</v>
      </c>
      <c r="AA838" s="17"/>
      <c r="AB838" s="17">
        <v>8.6542623442906905E-2</v>
      </c>
      <c r="AC838" s="17">
        <v>8.6127044963422397E-2</v>
      </c>
      <c r="AD838" s="17"/>
      <c r="AE838" s="17">
        <v>5.22078009302809E-2</v>
      </c>
      <c r="AF838" s="17">
        <v>9.2232343207012096E-2</v>
      </c>
      <c r="AG838" s="17"/>
      <c r="AH838" s="17">
        <v>9.5763007537343001E-2</v>
      </c>
      <c r="AI838" s="17">
        <v>7.5368207159473094E-2</v>
      </c>
      <c r="AJ838" s="17"/>
      <c r="AK838" s="17">
        <v>4.9930786062637303E-2</v>
      </c>
      <c r="AL838" s="17">
        <v>0.12618264403712601</v>
      </c>
      <c r="AM838" s="17">
        <v>8.63140435575592E-2</v>
      </c>
      <c r="AN838" s="17">
        <v>4.4704968692118097E-2</v>
      </c>
      <c r="AO838" s="17">
        <v>5.6063433037180699E-2</v>
      </c>
      <c r="AP838" s="17"/>
      <c r="AQ838" s="17">
        <v>0.113929160564736</v>
      </c>
      <c r="AR838" s="17">
        <v>7.87783010847877E-2</v>
      </c>
      <c r="AS838" s="17"/>
      <c r="AT838" s="17">
        <v>8.4307857007508494E-2</v>
      </c>
      <c r="AU838" s="17">
        <v>8.4844328070601993E-2</v>
      </c>
      <c r="AV838" s="17"/>
      <c r="AW838" s="17">
        <v>7.9170423010919103E-2</v>
      </c>
      <c r="AX838" s="17">
        <v>8.5256539982596705E-2</v>
      </c>
      <c r="AY838" s="17">
        <v>6.68193758073823E-2</v>
      </c>
      <c r="AZ838" s="17">
        <v>9.5515352776157095E-2</v>
      </c>
      <c r="BA838" s="17">
        <v>8.4300133329274302E-2</v>
      </c>
      <c r="BB838" s="17"/>
      <c r="BC838" s="17">
        <v>5.9333445982870901E-2</v>
      </c>
      <c r="BD838" s="17"/>
      <c r="BE838" s="17">
        <v>8.1975338765079703E-2</v>
      </c>
      <c r="BF838" s="17">
        <v>2.0536666866692602E-2</v>
      </c>
      <c r="BG838" s="17">
        <v>0.10529686481094799</v>
      </c>
      <c r="BH838" s="17">
        <v>6.0056770954373097E-2</v>
      </c>
      <c r="BI838" s="17"/>
      <c r="BJ838" s="17">
        <v>9.0552525012750504E-2</v>
      </c>
      <c r="BK838" s="17"/>
      <c r="BL838" s="17">
        <v>0.10520752206727101</v>
      </c>
      <c r="BM838" s="17"/>
      <c r="BN838" s="17">
        <v>8.9316480951286206E-2</v>
      </c>
      <c r="BO838" s="17"/>
      <c r="BP838" s="17">
        <v>7.7549201291159997E-2</v>
      </c>
      <c r="BQ838" s="17">
        <v>0.127150984123379</v>
      </c>
    </row>
    <row r="839" spans="2:69" x14ac:dyDescent="0.35">
      <c r="B839" t="s">
        <v>260</v>
      </c>
      <c r="C839" s="17">
        <v>0.35199443781610801</v>
      </c>
      <c r="D839" s="17">
        <v>0.27997464417899898</v>
      </c>
      <c r="E839" s="17">
        <v>0.41310487607344998</v>
      </c>
      <c r="F839" s="17"/>
      <c r="G839" s="17">
        <v>0.34753731309498398</v>
      </c>
      <c r="H839" s="17">
        <v>0.34435276332494902</v>
      </c>
      <c r="I839" s="17">
        <v>0.36577788173081999</v>
      </c>
      <c r="J839" s="17">
        <v>0.301866202663644</v>
      </c>
      <c r="K839" s="17">
        <v>0.42028203172797501</v>
      </c>
      <c r="L839" s="17"/>
      <c r="M839" s="17">
        <v>0.39364146002735301</v>
      </c>
      <c r="N839" s="17">
        <v>0.30613149852042298</v>
      </c>
      <c r="O839" s="17">
        <v>0.41086305987643901</v>
      </c>
      <c r="P839" s="17">
        <v>0.30002171317059301</v>
      </c>
      <c r="Q839" s="17">
        <v>0.40393671657121299</v>
      </c>
      <c r="R839" s="17"/>
      <c r="S839" s="17">
        <v>0.37840663040330802</v>
      </c>
      <c r="T839" s="17">
        <v>0.31583590824929503</v>
      </c>
      <c r="U839" s="17">
        <v>0.36937403028135501</v>
      </c>
      <c r="V839" s="17">
        <v>0.355669018001944</v>
      </c>
      <c r="W839" s="17"/>
      <c r="X839" s="17">
        <v>0.32221511134873099</v>
      </c>
      <c r="Y839" s="17">
        <v>0.46869391579181302</v>
      </c>
      <c r="Z839" s="17">
        <v>0.40812548833993501</v>
      </c>
      <c r="AA839" s="17"/>
      <c r="AB839" s="17">
        <v>0.290983048876648</v>
      </c>
      <c r="AC839" s="17">
        <v>0.48899031293274497</v>
      </c>
      <c r="AD839" s="17"/>
      <c r="AE839" s="17">
        <v>0.30522354893049602</v>
      </c>
      <c r="AF839" s="17">
        <v>0.35994907064895898</v>
      </c>
      <c r="AG839" s="17"/>
      <c r="AH839" s="17">
        <v>0.350438532133449</v>
      </c>
      <c r="AI839" s="17">
        <v>0.320068468042842</v>
      </c>
      <c r="AJ839" s="17"/>
      <c r="AK839" s="17">
        <v>0.47231048762839101</v>
      </c>
      <c r="AL839" s="17">
        <v>0.32027329956369999</v>
      </c>
      <c r="AM839" s="17">
        <v>0.32581499471176401</v>
      </c>
      <c r="AN839" s="17">
        <v>0.38148301167670801</v>
      </c>
      <c r="AO839" s="17">
        <v>0.39900062925101498</v>
      </c>
      <c r="AP839" s="17"/>
      <c r="AQ839" s="17">
        <v>0.201765483897313</v>
      </c>
      <c r="AR839" s="17">
        <v>0.39368828620556001</v>
      </c>
      <c r="AS839" s="17"/>
      <c r="AT839" s="17">
        <v>0.28574700011273002</v>
      </c>
      <c r="AU839" s="17">
        <v>0.38920638317117801</v>
      </c>
      <c r="AV839" s="17"/>
      <c r="AW839" s="17">
        <v>0.11964104816099901</v>
      </c>
      <c r="AX839" s="17">
        <v>0.29188885050084001</v>
      </c>
      <c r="AY839" s="17">
        <v>0.46301612984813101</v>
      </c>
      <c r="AZ839" s="17">
        <v>0.42969372371483799</v>
      </c>
      <c r="BA839" s="17">
        <v>0.35108885520797101</v>
      </c>
      <c r="BB839" s="17"/>
      <c r="BC839" s="17">
        <v>0.29306208860857802</v>
      </c>
      <c r="BD839" s="17"/>
      <c r="BE839" s="17">
        <v>0.30635166559754501</v>
      </c>
      <c r="BF839" s="17">
        <v>0.42065738049978302</v>
      </c>
      <c r="BG839" s="17">
        <v>0.40710554905381402</v>
      </c>
      <c r="BH839" s="17">
        <v>0.29991770524418598</v>
      </c>
      <c r="BI839" s="17"/>
      <c r="BJ839" s="17">
        <v>0.35993052124195701</v>
      </c>
      <c r="BK839" s="17"/>
      <c r="BL839" s="17">
        <v>0.33948479820535499</v>
      </c>
      <c r="BM839" s="17"/>
      <c r="BN839" s="17">
        <v>0.35973910319081798</v>
      </c>
      <c r="BO839" s="17"/>
      <c r="BP839" s="17">
        <v>0.36922778015414098</v>
      </c>
      <c r="BQ839" s="17">
        <v>0.26383566554721499</v>
      </c>
    </row>
    <row r="840" spans="2:69" x14ac:dyDescent="0.35"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</row>
    <row r="841" spans="2:69" x14ac:dyDescent="0.35"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</row>
    <row r="842" spans="2:69" x14ac:dyDescent="0.35">
      <c r="B842" s="6" t="s">
        <v>268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</row>
    <row r="843" spans="2:69" x14ac:dyDescent="0.35">
      <c r="B843" s="24" t="s">
        <v>143</v>
      </c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</row>
    <row r="844" spans="2:69" x14ac:dyDescent="0.35">
      <c r="B844" t="s">
        <v>256</v>
      </c>
      <c r="C844" s="17">
        <v>6.2834486778156201E-2</v>
      </c>
      <c r="D844" s="17">
        <v>6.1046916441814099E-2</v>
      </c>
      <c r="E844" s="17">
        <v>6.4351280997535995E-2</v>
      </c>
      <c r="F844" s="17"/>
      <c r="G844" s="17">
        <v>9.1969825885840295E-2</v>
      </c>
      <c r="H844" s="17">
        <v>1.09573108336499E-2</v>
      </c>
      <c r="I844" s="17">
        <v>7.7488613893202496E-2</v>
      </c>
      <c r="J844" s="17">
        <v>3.2340827146292397E-2</v>
      </c>
      <c r="K844" s="17">
        <v>0.11325445869516899</v>
      </c>
      <c r="L844" s="17"/>
      <c r="M844" s="17">
        <v>4.4257424227080198E-2</v>
      </c>
      <c r="N844" s="17">
        <v>5.9108391815013803E-2</v>
      </c>
      <c r="O844" s="17">
        <v>9.5103212864928302E-2</v>
      </c>
      <c r="P844" s="17">
        <v>4.2914087647673398E-2</v>
      </c>
      <c r="Q844" s="17">
        <v>6.0068091766892699E-2</v>
      </c>
      <c r="R844" s="17"/>
      <c r="S844" s="17">
        <v>3.0983385214360198E-2</v>
      </c>
      <c r="T844" s="17">
        <v>4.2226367663210897E-2</v>
      </c>
      <c r="U844" s="17">
        <v>7.2424879162390293E-2</v>
      </c>
      <c r="V844" s="17">
        <v>8.6473427605556999E-2</v>
      </c>
      <c r="W844" s="17"/>
      <c r="X844" s="17">
        <v>6.1645737130847603E-2</v>
      </c>
      <c r="Y844" s="17">
        <v>9.4450571928389002E-2</v>
      </c>
      <c r="Z844" s="17">
        <v>2.79353108248282E-2</v>
      </c>
      <c r="AA844" s="17"/>
      <c r="AB844" s="17">
        <v>5.8918138916150303E-2</v>
      </c>
      <c r="AC844" s="17">
        <v>7.1628312192441396E-2</v>
      </c>
      <c r="AD844" s="17"/>
      <c r="AE844" s="17">
        <v>7.4434535406517399E-2</v>
      </c>
      <c r="AF844" s="17">
        <v>6.0861590177719298E-2</v>
      </c>
      <c r="AG844" s="17"/>
      <c r="AH844" s="17">
        <v>6.2173053661620202E-2</v>
      </c>
      <c r="AI844" s="17">
        <v>3.8811823683605702E-2</v>
      </c>
      <c r="AJ844" s="17"/>
      <c r="AK844" s="17">
        <v>7.6405878536018407E-2</v>
      </c>
      <c r="AL844" s="17">
        <v>5.24014549069476E-2</v>
      </c>
      <c r="AM844" s="17">
        <v>5.0981739795579302E-2</v>
      </c>
      <c r="AN844" s="17">
        <v>0.137980552904585</v>
      </c>
      <c r="AO844" s="17">
        <v>1.5391574391667001E-2</v>
      </c>
      <c r="AP844" s="17"/>
      <c r="AQ844" s="17">
        <v>4.57303970532024E-2</v>
      </c>
      <c r="AR844" s="17">
        <v>6.7581476657466E-2</v>
      </c>
      <c r="AS844" s="17"/>
      <c r="AT844" s="17">
        <v>5.4855797454000398E-2</v>
      </c>
      <c r="AU844" s="17">
        <v>6.8668874872745297E-2</v>
      </c>
      <c r="AV844" s="17"/>
      <c r="AW844" s="17">
        <v>0</v>
      </c>
      <c r="AX844" s="17">
        <v>3.2055258818320297E-2</v>
      </c>
      <c r="AY844" s="17">
        <v>9.3699944059505394E-2</v>
      </c>
      <c r="AZ844" s="17">
        <v>0.12020667838904101</v>
      </c>
      <c r="BA844" s="17">
        <v>5.6628454891569001E-2</v>
      </c>
      <c r="BB844" s="17"/>
      <c r="BC844" s="17">
        <v>5.0250337586573303E-2</v>
      </c>
      <c r="BD844" s="17"/>
      <c r="BE844" s="17">
        <v>2.5139584864992199E-2</v>
      </c>
      <c r="BF844" s="17">
        <v>0.11617680602089001</v>
      </c>
      <c r="BG844" s="17">
        <v>9.4363948101594097E-2</v>
      </c>
      <c r="BH844" s="17">
        <v>6.4778530289405098E-2</v>
      </c>
      <c r="BI844" s="17"/>
      <c r="BJ844" s="17">
        <v>5.7894393649222699E-2</v>
      </c>
      <c r="BK844" s="17"/>
      <c r="BL844" s="17">
        <v>8.2107383069948595E-2</v>
      </c>
      <c r="BM844" s="17"/>
      <c r="BN844" s="17">
        <v>3.13118955090071E-2</v>
      </c>
      <c r="BO844" s="17"/>
      <c r="BP844" s="17">
        <v>6.6584519252591901E-2</v>
      </c>
      <c r="BQ844" s="17">
        <v>4.6753343594842102E-2</v>
      </c>
    </row>
    <row r="845" spans="2:69" x14ac:dyDescent="0.35">
      <c r="B845" t="s">
        <v>257</v>
      </c>
      <c r="C845" s="17">
        <v>0.13151361588107299</v>
      </c>
      <c r="D845" s="17">
        <v>0.108288935890257</v>
      </c>
      <c r="E845" s="17">
        <v>0.15122028679680399</v>
      </c>
      <c r="F845" s="17"/>
      <c r="G845" s="17">
        <v>0.171237915295058</v>
      </c>
      <c r="H845" s="17">
        <v>0.156543354598288</v>
      </c>
      <c r="I845" s="17">
        <v>9.4167544736628903E-2</v>
      </c>
      <c r="J845" s="17">
        <v>0.100840193986863</v>
      </c>
      <c r="K845" s="17">
        <v>9.5544374602542295E-2</v>
      </c>
      <c r="L845" s="17"/>
      <c r="M845" s="17">
        <v>0.173376518650499</v>
      </c>
      <c r="N845" s="17">
        <v>0.14236702109018601</v>
      </c>
      <c r="O845" s="17">
        <v>0.12082009113846801</v>
      </c>
      <c r="P845" s="17">
        <v>0.17444864742678601</v>
      </c>
      <c r="Q845" s="17">
        <v>6.6797171382389206E-2</v>
      </c>
      <c r="R845" s="17"/>
      <c r="S845" s="17">
        <v>0.125483847492388</v>
      </c>
      <c r="T845" s="17">
        <v>8.1396150104431603E-2</v>
      </c>
      <c r="U845" s="17">
        <v>0.120657834451628</v>
      </c>
      <c r="V845" s="17">
        <v>0.14790720510761601</v>
      </c>
      <c r="W845" s="17"/>
      <c r="X845" s="17">
        <v>0.15380252186524199</v>
      </c>
      <c r="Y845" s="17">
        <v>5.1699229380394798E-2</v>
      </c>
      <c r="Z845" s="17">
        <v>7.9124916551428004E-2</v>
      </c>
      <c r="AA845" s="17"/>
      <c r="AB845" s="17">
        <v>0.11235111604713099</v>
      </c>
      <c r="AC845" s="17">
        <v>0.17454137643211201</v>
      </c>
      <c r="AD845" s="17"/>
      <c r="AE845" s="17">
        <v>0.13158371954164599</v>
      </c>
      <c r="AF845" s="17">
        <v>0.13150169289022601</v>
      </c>
      <c r="AG845" s="17"/>
      <c r="AH845" s="17">
        <v>0.118818089473364</v>
      </c>
      <c r="AI845" s="17">
        <v>0.20637574001827</v>
      </c>
      <c r="AJ845" s="17"/>
      <c r="AK845" s="17">
        <v>0.242035180324293</v>
      </c>
      <c r="AL845" s="17">
        <v>0.109634937626959</v>
      </c>
      <c r="AM845" s="17">
        <v>0.105806551839979</v>
      </c>
      <c r="AN845" s="17">
        <v>0.161295014056935</v>
      </c>
      <c r="AO845" s="17">
        <v>0.15202719491389599</v>
      </c>
      <c r="AP845" s="17"/>
      <c r="AQ845" s="17">
        <v>0.122251916857925</v>
      </c>
      <c r="AR845" s="17">
        <v>0.13408406495115499</v>
      </c>
      <c r="AS845" s="17"/>
      <c r="AT845" s="17">
        <v>0.17559786549430501</v>
      </c>
      <c r="AU845" s="17">
        <v>0.103517511015361</v>
      </c>
      <c r="AV845" s="17"/>
      <c r="AW845" s="17">
        <v>6.4873632281557195E-2</v>
      </c>
      <c r="AX845" s="17">
        <v>0.13414263679816499</v>
      </c>
      <c r="AY845" s="17">
        <v>0.13993677790367501</v>
      </c>
      <c r="AZ845" s="17">
        <v>9.1776823386993403E-2</v>
      </c>
      <c r="BA845" s="17">
        <v>0.175430642610611</v>
      </c>
      <c r="BB845" s="17"/>
      <c r="BC845" s="17">
        <v>0.116595593559243</v>
      </c>
      <c r="BD845" s="17"/>
      <c r="BE845" s="17">
        <v>0.14318284669166401</v>
      </c>
      <c r="BF845" s="17">
        <v>0.173744061026264</v>
      </c>
      <c r="BG845" s="17">
        <v>6.3747204803130703E-2</v>
      </c>
      <c r="BH845" s="17">
        <v>0.15813265830581699</v>
      </c>
      <c r="BI845" s="17"/>
      <c r="BJ845" s="17">
        <v>0.131912963878273</v>
      </c>
      <c r="BK845" s="17"/>
      <c r="BL845" s="17">
        <v>0.13927113147769099</v>
      </c>
      <c r="BM845" s="17"/>
      <c r="BN845" s="17">
        <v>0.150088882185612</v>
      </c>
      <c r="BO845" s="17"/>
      <c r="BP845" s="17">
        <v>0.129972945303169</v>
      </c>
      <c r="BQ845" s="17">
        <v>0.12998204920186399</v>
      </c>
    </row>
    <row r="846" spans="2:69" x14ac:dyDescent="0.35">
      <c r="B846" t="s">
        <v>258</v>
      </c>
      <c r="C846" s="17">
        <v>0.246632681151709</v>
      </c>
      <c r="D846" s="17">
        <v>0.220616524031369</v>
      </c>
      <c r="E846" s="17">
        <v>0.26870798410809899</v>
      </c>
      <c r="F846" s="17"/>
      <c r="G846" s="17">
        <v>0.22811270772807299</v>
      </c>
      <c r="H846" s="17">
        <v>0.25448058420137998</v>
      </c>
      <c r="I846" s="17">
        <v>0.261816322259038</v>
      </c>
      <c r="J846" s="17">
        <v>0.2114216760979</v>
      </c>
      <c r="K846" s="17">
        <v>0.29365151203656498</v>
      </c>
      <c r="L846" s="17"/>
      <c r="M846" s="17">
        <v>0.18833611144221399</v>
      </c>
      <c r="N846" s="17">
        <v>0.25057946553132998</v>
      </c>
      <c r="O846" s="17">
        <v>0.26066468788145097</v>
      </c>
      <c r="P846" s="17">
        <v>0.293782036189495</v>
      </c>
      <c r="Q846" s="17">
        <v>0.214152505481708</v>
      </c>
      <c r="R846" s="17"/>
      <c r="S846" s="17">
        <v>0.16912042173069999</v>
      </c>
      <c r="T846" s="17">
        <v>0.27030276961537802</v>
      </c>
      <c r="U846" s="17">
        <v>0.304250074577602</v>
      </c>
      <c r="V846" s="17">
        <v>0.30390816493518802</v>
      </c>
      <c r="W846" s="17"/>
      <c r="X846" s="17">
        <v>0.25130318945545599</v>
      </c>
      <c r="Y846" s="17">
        <v>0.20981937372305301</v>
      </c>
      <c r="Z846" s="17">
        <v>0.26333137586640498</v>
      </c>
      <c r="AA846" s="17"/>
      <c r="AB846" s="17">
        <v>0.21332742154098799</v>
      </c>
      <c r="AC846" s="17">
        <v>0.32141680368471698</v>
      </c>
      <c r="AD846" s="17"/>
      <c r="AE846" s="17">
        <v>0.29023375542121399</v>
      </c>
      <c r="AF846" s="17">
        <v>0.23921715954851699</v>
      </c>
      <c r="AG846" s="17"/>
      <c r="AH846" s="17">
        <v>0.26334893420153199</v>
      </c>
      <c r="AI846" s="17">
        <v>0.14198545274138599</v>
      </c>
      <c r="AJ846" s="17"/>
      <c r="AK846" s="17">
        <v>0.216584133687201</v>
      </c>
      <c r="AL846" s="17">
        <v>0.25620714875369599</v>
      </c>
      <c r="AM846" s="17">
        <v>0.28290542893509502</v>
      </c>
      <c r="AN846" s="17">
        <v>0.149359114852363</v>
      </c>
      <c r="AO846" s="17">
        <v>0.23900441009621601</v>
      </c>
      <c r="AP846" s="17"/>
      <c r="AQ846" s="17">
        <v>0.268718335504539</v>
      </c>
      <c r="AR846" s="17">
        <v>0.240503130887607</v>
      </c>
      <c r="AS846" s="17"/>
      <c r="AT846" s="17">
        <v>0.22183997570702901</v>
      </c>
      <c r="AU846" s="17">
        <v>0.26106578095966798</v>
      </c>
      <c r="AV846" s="17"/>
      <c r="AW846" s="17">
        <v>0.24200266010397101</v>
      </c>
      <c r="AX846" s="17">
        <v>0.26622048520173802</v>
      </c>
      <c r="AY846" s="17">
        <v>0.23860808655774501</v>
      </c>
      <c r="AZ846" s="17">
        <v>0.30972434040791003</v>
      </c>
      <c r="BA846" s="17">
        <v>0.25530383527374501</v>
      </c>
      <c r="BB846" s="17"/>
      <c r="BC846" s="17">
        <v>0.24121793708984099</v>
      </c>
      <c r="BD846" s="17"/>
      <c r="BE846" s="17">
        <v>0.27296532693600201</v>
      </c>
      <c r="BF846" s="17">
        <v>0.27450798974294799</v>
      </c>
      <c r="BG846" s="17">
        <v>0.27636683580305699</v>
      </c>
      <c r="BH846" s="17">
        <v>0.219786308342347</v>
      </c>
      <c r="BI846" s="17"/>
      <c r="BJ846" s="17">
        <v>0.23870877558872899</v>
      </c>
      <c r="BK846" s="17"/>
      <c r="BL846" s="17">
        <v>0.27139346758789501</v>
      </c>
      <c r="BM846" s="17"/>
      <c r="BN846" s="17">
        <v>0.29632609104964802</v>
      </c>
      <c r="BO846" s="17"/>
      <c r="BP846" s="17">
        <v>0.23830364326577799</v>
      </c>
      <c r="BQ846" s="17">
        <v>0.29712235317931002</v>
      </c>
    </row>
    <row r="847" spans="2:69" x14ac:dyDescent="0.35">
      <c r="B847" t="s">
        <v>259</v>
      </c>
      <c r="C847" s="17">
        <v>0.47479721129504998</v>
      </c>
      <c r="D847" s="17">
        <v>0.54074623230888696</v>
      </c>
      <c r="E847" s="17">
        <v>0.41883796213216901</v>
      </c>
      <c r="F847" s="17"/>
      <c r="G847" s="17">
        <v>0.43623450661062102</v>
      </c>
      <c r="H847" s="17">
        <v>0.51404441727821804</v>
      </c>
      <c r="I847" s="17">
        <v>0.51376295245265802</v>
      </c>
      <c r="J847" s="17">
        <v>0.52352825569727202</v>
      </c>
      <c r="K847" s="17">
        <v>0.34117414219207598</v>
      </c>
      <c r="L847" s="17"/>
      <c r="M847" s="17">
        <v>0.52359614174056102</v>
      </c>
      <c r="N847" s="17">
        <v>0.46654241114330303</v>
      </c>
      <c r="O847" s="17">
        <v>0.46413186560882003</v>
      </c>
      <c r="P847" s="17">
        <v>0.41204495550735398</v>
      </c>
      <c r="Q847" s="17">
        <v>0.52936972244014902</v>
      </c>
      <c r="R847" s="17"/>
      <c r="S847" s="17">
        <v>0.55179764237877504</v>
      </c>
      <c r="T847" s="17">
        <v>0.54058451604430602</v>
      </c>
      <c r="U847" s="17">
        <v>0.44150418028744498</v>
      </c>
      <c r="V847" s="17">
        <v>0.42086971864098099</v>
      </c>
      <c r="W847" s="17"/>
      <c r="X847" s="17">
        <v>0.45000407397366998</v>
      </c>
      <c r="Y847" s="17">
        <v>0.51852936039261299</v>
      </c>
      <c r="Z847" s="17">
        <v>0.59513744937651003</v>
      </c>
      <c r="AA847" s="17"/>
      <c r="AB847" s="17">
        <v>0.52941985546371695</v>
      </c>
      <c r="AC847" s="17">
        <v>0.35214671817979898</v>
      </c>
      <c r="AD847" s="17"/>
      <c r="AE847" s="17">
        <v>0.43425683324662401</v>
      </c>
      <c r="AF847" s="17">
        <v>0.48169218015204401</v>
      </c>
      <c r="AG847" s="17"/>
      <c r="AH847" s="17">
        <v>0.45553489242880602</v>
      </c>
      <c r="AI847" s="17">
        <v>0.58985065698429096</v>
      </c>
      <c r="AJ847" s="17"/>
      <c r="AK847" s="17">
        <v>0.44772569629090597</v>
      </c>
      <c r="AL847" s="17">
        <v>0.45642910672730003</v>
      </c>
      <c r="AM847" s="17">
        <v>0.46816509150257102</v>
      </c>
      <c r="AN847" s="17">
        <v>0.49531159315885998</v>
      </c>
      <c r="AO847" s="17">
        <v>0.56886981003230597</v>
      </c>
      <c r="AP847" s="17"/>
      <c r="AQ847" s="17">
        <v>0.44227518616120198</v>
      </c>
      <c r="AR847" s="17">
        <v>0.48382322359079999</v>
      </c>
      <c r="AS847" s="17"/>
      <c r="AT847" s="17">
        <v>0.455624702446907</v>
      </c>
      <c r="AU847" s="17">
        <v>0.48903935101360602</v>
      </c>
      <c r="AV847" s="17"/>
      <c r="AW847" s="17">
        <v>0.57436807309809301</v>
      </c>
      <c r="AX847" s="17">
        <v>0.48424821443606197</v>
      </c>
      <c r="AY847" s="17">
        <v>0.43429765670592502</v>
      </c>
      <c r="AZ847" s="17">
        <v>0.40520282145689102</v>
      </c>
      <c r="BA847" s="17">
        <v>0.46683357009300003</v>
      </c>
      <c r="BB847" s="17"/>
      <c r="BC847" s="17">
        <v>0.53404891530257204</v>
      </c>
      <c r="BD847" s="17"/>
      <c r="BE847" s="17">
        <v>0.47316379887031101</v>
      </c>
      <c r="BF847" s="17">
        <v>0.372109518875338</v>
      </c>
      <c r="BG847" s="17">
        <v>0.48129897882588202</v>
      </c>
      <c r="BH847" s="17">
        <v>0.50807137504370803</v>
      </c>
      <c r="BI847" s="17"/>
      <c r="BJ847" s="17">
        <v>0.48300208369004599</v>
      </c>
      <c r="BK847" s="17"/>
      <c r="BL847" s="17">
        <v>0.421412593626461</v>
      </c>
      <c r="BM847" s="17"/>
      <c r="BN847" s="17">
        <v>0.46259618489495502</v>
      </c>
      <c r="BO847" s="17"/>
      <c r="BP847" s="17">
        <v>0.49054835174813199</v>
      </c>
      <c r="BQ847" s="17">
        <v>0.423366067547919</v>
      </c>
    </row>
    <row r="848" spans="2:69" x14ac:dyDescent="0.35">
      <c r="B848" t="s">
        <v>141</v>
      </c>
      <c r="C848" s="17">
        <v>8.4222004894010993E-2</v>
      </c>
      <c r="D848" s="17">
        <v>6.9301391327671893E-2</v>
      </c>
      <c r="E848" s="17">
        <v>9.6882485965392701E-2</v>
      </c>
      <c r="F848" s="17"/>
      <c r="G848" s="17">
        <v>7.2445044480406603E-2</v>
      </c>
      <c r="H848" s="17">
        <v>6.3974333088464702E-2</v>
      </c>
      <c r="I848" s="17">
        <v>5.2764566658473101E-2</v>
      </c>
      <c r="J848" s="17">
        <v>0.13186904707167299</v>
      </c>
      <c r="K848" s="17">
        <v>0.156375512473648</v>
      </c>
      <c r="L848" s="17"/>
      <c r="M848" s="17">
        <v>7.04338039396466E-2</v>
      </c>
      <c r="N848" s="17">
        <v>8.1402710420167002E-2</v>
      </c>
      <c r="O848" s="17">
        <v>5.9280142506332199E-2</v>
      </c>
      <c r="P848" s="17">
        <v>7.6810273228692105E-2</v>
      </c>
      <c r="Q848" s="17">
        <v>0.129612508928861</v>
      </c>
      <c r="R848" s="17"/>
      <c r="S848" s="17">
        <v>0.122614703183777</v>
      </c>
      <c r="T848" s="17">
        <v>6.5490196572673007E-2</v>
      </c>
      <c r="U848" s="17">
        <v>6.1163031520934802E-2</v>
      </c>
      <c r="V848" s="17">
        <v>4.0841483710659002E-2</v>
      </c>
      <c r="W848" s="17"/>
      <c r="X848" s="17">
        <v>8.3244477574784898E-2</v>
      </c>
      <c r="Y848" s="17">
        <v>0.12550146457555</v>
      </c>
      <c r="Z848" s="17">
        <v>3.4470947380828398E-2</v>
      </c>
      <c r="AA848" s="17"/>
      <c r="AB848" s="17">
        <v>8.5983468032014301E-2</v>
      </c>
      <c r="AC848" s="17">
        <v>8.0266789510930303E-2</v>
      </c>
      <c r="AD848" s="17"/>
      <c r="AE848" s="17">
        <v>6.9491156383998706E-2</v>
      </c>
      <c r="AF848" s="17">
        <v>8.6727377231493902E-2</v>
      </c>
      <c r="AG848" s="17"/>
      <c r="AH848" s="17">
        <v>0.100125030234677</v>
      </c>
      <c r="AI848" s="17">
        <v>2.2976326572447001E-2</v>
      </c>
      <c r="AJ848" s="17"/>
      <c r="AK848" s="17">
        <v>1.7249111161581801E-2</v>
      </c>
      <c r="AL848" s="17">
        <v>0.12532735198509701</v>
      </c>
      <c r="AM848" s="17">
        <v>9.2141187926775406E-2</v>
      </c>
      <c r="AN848" s="17">
        <v>5.60537250272558E-2</v>
      </c>
      <c r="AO848" s="17">
        <v>2.4707010565914601E-2</v>
      </c>
      <c r="AP848" s="17"/>
      <c r="AQ848" s="17">
        <v>0.12102416442313201</v>
      </c>
      <c r="AR848" s="17">
        <v>7.4008103912972106E-2</v>
      </c>
      <c r="AS848" s="17"/>
      <c r="AT848" s="17">
        <v>9.2081658897758198E-2</v>
      </c>
      <c r="AU848" s="17">
        <v>7.7708482138619597E-2</v>
      </c>
      <c r="AV848" s="17"/>
      <c r="AW848" s="17">
        <v>0.11875563451637899</v>
      </c>
      <c r="AX848" s="17">
        <v>8.3333404745714504E-2</v>
      </c>
      <c r="AY848" s="17">
        <v>9.3457534773149303E-2</v>
      </c>
      <c r="AZ848" s="17">
        <v>7.30893363591643E-2</v>
      </c>
      <c r="BA848" s="17">
        <v>4.5803497131074497E-2</v>
      </c>
      <c r="BB848" s="17"/>
      <c r="BC848" s="17">
        <v>5.7887216461770398E-2</v>
      </c>
      <c r="BD848" s="17"/>
      <c r="BE848" s="17">
        <v>8.55484426370305E-2</v>
      </c>
      <c r="BF848" s="17">
        <v>6.3461624334561095E-2</v>
      </c>
      <c r="BG848" s="17">
        <v>8.42230324663365E-2</v>
      </c>
      <c r="BH848" s="17">
        <v>4.9231128018723501E-2</v>
      </c>
      <c r="BI848" s="17"/>
      <c r="BJ848" s="17">
        <v>8.8481783193728999E-2</v>
      </c>
      <c r="BK848" s="17"/>
      <c r="BL848" s="17">
        <v>8.5815424238004506E-2</v>
      </c>
      <c r="BM848" s="17"/>
      <c r="BN848" s="17">
        <v>5.9676946360779103E-2</v>
      </c>
      <c r="BO848" s="17"/>
      <c r="BP848" s="17">
        <v>7.4590540430328797E-2</v>
      </c>
      <c r="BQ848" s="17">
        <v>0.102776186476066</v>
      </c>
    </row>
    <row r="849" spans="2:69" x14ac:dyDescent="0.35">
      <c r="B849" t="s">
        <v>260</v>
      </c>
      <c r="C849" s="17">
        <v>0.19434810265923</v>
      </c>
      <c r="D849" s="17">
        <v>0.16933585233207099</v>
      </c>
      <c r="E849" s="17">
        <v>0.21557156779434</v>
      </c>
      <c r="F849" s="17"/>
      <c r="G849" s="17">
        <v>0.26320774118089901</v>
      </c>
      <c r="H849" s="17">
        <v>0.16750066543193801</v>
      </c>
      <c r="I849" s="17">
        <v>0.171656158629831</v>
      </c>
      <c r="J849" s="17">
        <v>0.133181021133155</v>
      </c>
      <c r="K849" s="17">
        <v>0.20879883329771201</v>
      </c>
      <c r="L849" s="17"/>
      <c r="M849" s="17">
        <v>0.21763394287757901</v>
      </c>
      <c r="N849" s="17">
        <v>0.20147541290519999</v>
      </c>
      <c r="O849" s="17">
        <v>0.21592330400339599</v>
      </c>
      <c r="P849" s="17">
        <v>0.217362735074459</v>
      </c>
      <c r="Q849" s="17">
        <v>0.12686526314928201</v>
      </c>
      <c r="R849" s="17"/>
      <c r="S849" s="17">
        <v>0.15646723270674801</v>
      </c>
      <c r="T849" s="17">
        <v>0.12362251776764301</v>
      </c>
      <c r="U849" s="17">
        <v>0.19308271361401899</v>
      </c>
      <c r="V849" s="17">
        <v>0.234380632713173</v>
      </c>
      <c r="W849" s="17"/>
      <c r="X849" s="17">
        <v>0.21544825899608999</v>
      </c>
      <c r="Y849" s="17">
        <v>0.14614980130878399</v>
      </c>
      <c r="Z849" s="17">
        <v>0.10706022737625601</v>
      </c>
      <c r="AA849" s="17"/>
      <c r="AB849" s="17">
        <v>0.17126925496328099</v>
      </c>
      <c r="AC849" s="17">
        <v>0.24616968862455299</v>
      </c>
      <c r="AD849" s="17"/>
      <c r="AE849" s="17">
        <v>0.206018254948164</v>
      </c>
      <c r="AF849" s="17">
        <v>0.19236328306794601</v>
      </c>
      <c r="AG849" s="17"/>
      <c r="AH849" s="17">
        <v>0.18099114313498499</v>
      </c>
      <c r="AI849" s="17">
        <v>0.245187563701876</v>
      </c>
      <c r="AJ849" s="17"/>
      <c r="AK849" s="17">
        <v>0.31844105886031099</v>
      </c>
      <c r="AL849" s="17">
        <v>0.162036392533907</v>
      </c>
      <c r="AM849" s="17">
        <v>0.15678829163555899</v>
      </c>
      <c r="AN849" s="17">
        <v>0.29927556696152102</v>
      </c>
      <c r="AO849" s="17">
        <v>0.16741876930556299</v>
      </c>
      <c r="AP849" s="17"/>
      <c r="AQ849" s="17">
        <v>0.167982313911127</v>
      </c>
      <c r="AR849" s="17">
        <v>0.20166554160862099</v>
      </c>
      <c r="AS849" s="17"/>
      <c r="AT849" s="17">
        <v>0.23045366294830599</v>
      </c>
      <c r="AU849" s="17">
        <v>0.172186385888107</v>
      </c>
      <c r="AV849" s="17"/>
      <c r="AW849" s="17">
        <v>6.4873632281557195E-2</v>
      </c>
      <c r="AX849" s="17">
        <v>0.16619789561648499</v>
      </c>
      <c r="AY849" s="17">
        <v>0.23363672196318</v>
      </c>
      <c r="AZ849" s="17">
        <v>0.21198350177603401</v>
      </c>
      <c r="BA849" s="17">
        <v>0.23205909750218001</v>
      </c>
      <c r="BB849" s="17"/>
      <c r="BC849" s="17">
        <v>0.166845931145816</v>
      </c>
      <c r="BD849" s="17"/>
      <c r="BE849" s="17">
        <v>0.16832243155665599</v>
      </c>
      <c r="BF849" s="17">
        <v>0.28992086704715297</v>
      </c>
      <c r="BG849" s="17">
        <v>0.15811115290472499</v>
      </c>
      <c r="BH849" s="17">
        <v>0.22291118859522199</v>
      </c>
      <c r="BI849" s="17"/>
      <c r="BJ849" s="17">
        <v>0.189807357527495</v>
      </c>
      <c r="BK849" s="17"/>
      <c r="BL849" s="17">
        <v>0.22137851454763999</v>
      </c>
      <c r="BM849" s="17"/>
      <c r="BN849" s="17">
        <v>0.18140077769461899</v>
      </c>
      <c r="BO849" s="17"/>
      <c r="BP849" s="17">
        <v>0.19655746455576101</v>
      </c>
      <c r="BQ849" s="17">
        <v>0.176735392796706</v>
      </c>
    </row>
    <row r="850" spans="2:69" x14ac:dyDescent="0.35"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</row>
    <row r="851" spans="2:69" x14ac:dyDescent="0.35"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</row>
    <row r="852" spans="2:69" x14ac:dyDescent="0.35">
      <c r="B852" s="6" t="s">
        <v>269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</row>
    <row r="853" spans="2:69" x14ac:dyDescent="0.35">
      <c r="B853" s="24" t="s">
        <v>143</v>
      </c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</row>
    <row r="854" spans="2:69" x14ac:dyDescent="0.35">
      <c r="B854" t="s">
        <v>256</v>
      </c>
      <c r="C854" s="17">
        <v>0.36255611860325798</v>
      </c>
      <c r="D854" s="17">
        <v>0.32420364753623099</v>
      </c>
      <c r="E854" s="17">
        <v>0.39509906543489798</v>
      </c>
      <c r="F854" s="17"/>
      <c r="G854" s="17">
        <v>0.339781860969529</v>
      </c>
      <c r="H854" s="17">
        <v>0.34612559224238798</v>
      </c>
      <c r="I854" s="17">
        <v>0.40670188741545699</v>
      </c>
      <c r="J854" s="17">
        <v>0.31656135248016798</v>
      </c>
      <c r="K854" s="17">
        <v>0.42843473506430901</v>
      </c>
      <c r="L854" s="17"/>
      <c r="M854" s="17">
        <v>0.43338959163142698</v>
      </c>
      <c r="N854" s="17">
        <v>0.33488397995767599</v>
      </c>
      <c r="O854" s="17">
        <v>0.41896438578902301</v>
      </c>
      <c r="P854" s="17">
        <v>0.28173482471608302</v>
      </c>
      <c r="Q854" s="17">
        <v>0.38811432990046901</v>
      </c>
      <c r="R854" s="17"/>
      <c r="S854" s="17">
        <v>0.40106757162277601</v>
      </c>
      <c r="T854" s="17">
        <v>0.37034167350855401</v>
      </c>
      <c r="U854" s="17">
        <v>0.45685493633256202</v>
      </c>
      <c r="V854" s="17">
        <v>0.24753243330528099</v>
      </c>
      <c r="W854" s="17"/>
      <c r="X854" s="17">
        <v>0.33865901855645197</v>
      </c>
      <c r="Y854" s="17">
        <v>0.36871866395986602</v>
      </c>
      <c r="Z854" s="17">
        <v>0.52812986096561099</v>
      </c>
      <c r="AA854" s="17"/>
      <c r="AB854" s="17">
        <v>0.34761998490602303</v>
      </c>
      <c r="AC854" s="17">
        <v>0.39609393412065702</v>
      </c>
      <c r="AD854" s="17"/>
      <c r="AE854" s="17">
        <v>0.332978550331822</v>
      </c>
      <c r="AF854" s="17">
        <v>0.367586570264404</v>
      </c>
      <c r="AG854" s="17"/>
      <c r="AH854" s="17">
        <v>0.32723899242473697</v>
      </c>
      <c r="AI854" s="17">
        <v>0.38711350660202898</v>
      </c>
      <c r="AJ854" s="17"/>
      <c r="AK854" s="17">
        <v>0.57714083905550395</v>
      </c>
      <c r="AL854" s="17">
        <v>0.33728205635729003</v>
      </c>
      <c r="AM854" s="17">
        <v>0.30241022900289699</v>
      </c>
      <c r="AN854" s="17">
        <v>0.43718364521671899</v>
      </c>
      <c r="AO854" s="17">
        <v>0.36082621441006302</v>
      </c>
      <c r="AP854" s="17"/>
      <c r="AQ854" s="17">
        <v>0.27627464366247001</v>
      </c>
      <c r="AR854" s="17">
        <v>0.38650227972040302</v>
      </c>
      <c r="AS854" s="17"/>
      <c r="AT854" s="17">
        <v>0.29645551662545799</v>
      </c>
      <c r="AU854" s="17">
        <v>0.40254637486646999</v>
      </c>
      <c r="AV854" s="17"/>
      <c r="AW854" s="17">
        <v>0.39605787563390099</v>
      </c>
      <c r="AX854" s="17">
        <v>0.26233897643660797</v>
      </c>
      <c r="AY854" s="17">
        <v>0.55819021636183697</v>
      </c>
      <c r="AZ854" s="17">
        <v>0.418338254565016</v>
      </c>
      <c r="BA854" s="17">
        <v>0.311929562403224</v>
      </c>
      <c r="BB854" s="17"/>
      <c r="BC854" s="17">
        <v>0.330158540317737</v>
      </c>
      <c r="BD854" s="17"/>
      <c r="BE854" s="17">
        <v>0.27968020538517002</v>
      </c>
      <c r="BF854" s="17">
        <v>0.57595317996913897</v>
      </c>
      <c r="BG854" s="17">
        <v>0.50684622805361101</v>
      </c>
      <c r="BH854" s="17">
        <v>0.32039457654057901</v>
      </c>
      <c r="BI854" s="17"/>
      <c r="BJ854" s="17">
        <v>0.35295084193139797</v>
      </c>
      <c r="BK854" s="17"/>
      <c r="BL854" s="17">
        <v>0.34434923306929399</v>
      </c>
      <c r="BM854" s="17"/>
      <c r="BN854" s="17">
        <v>0.33230120208653502</v>
      </c>
      <c r="BO854" s="17"/>
      <c r="BP854" s="17">
        <v>0.38795692907245999</v>
      </c>
      <c r="BQ854" s="17">
        <v>0.21715443182144101</v>
      </c>
    </row>
    <row r="855" spans="2:69" x14ac:dyDescent="0.35">
      <c r="B855" t="s">
        <v>257</v>
      </c>
      <c r="C855" s="17">
        <v>0.459477740448754</v>
      </c>
      <c r="D855" s="17">
        <v>0.48100967434945602</v>
      </c>
      <c r="E855" s="17">
        <v>0.44120740321576901</v>
      </c>
      <c r="F855" s="17"/>
      <c r="G855" s="17">
        <v>0.484536636705382</v>
      </c>
      <c r="H855" s="17">
        <v>0.45911277608450102</v>
      </c>
      <c r="I855" s="17">
        <v>0.39549771987580701</v>
      </c>
      <c r="J855" s="17">
        <v>0.58259845353296902</v>
      </c>
      <c r="K855" s="17">
        <v>0.358841022010568</v>
      </c>
      <c r="L855" s="17"/>
      <c r="M855" s="17">
        <v>0.42578567060878503</v>
      </c>
      <c r="N855" s="17">
        <v>0.49235008142984499</v>
      </c>
      <c r="O855" s="17">
        <v>0.438854306404178</v>
      </c>
      <c r="P855" s="17">
        <v>0.44848131865519902</v>
      </c>
      <c r="Q855" s="17">
        <v>0.43856316981725502</v>
      </c>
      <c r="R855" s="17"/>
      <c r="S855" s="17">
        <v>0.41534023743655002</v>
      </c>
      <c r="T855" s="17">
        <v>0.47705341234524401</v>
      </c>
      <c r="U855" s="17">
        <v>0.37238721495590599</v>
      </c>
      <c r="V855" s="17">
        <v>0.56260445861320096</v>
      </c>
      <c r="W855" s="17"/>
      <c r="X855" s="17">
        <v>0.47583032885423998</v>
      </c>
      <c r="Y855" s="17">
        <v>0.43586243662329399</v>
      </c>
      <c r="Z855" s="17">
        <v>0.37290232620486402</v>
      </c>
      <c r="AA855" s="17"/>
      <c r="AB855" s="17">
        <v>0.48109524771186601</v>
      </c>
      <c r="AC855" s="17">
        <v>0.41093746990534902</v>
      </c>
      <c r="AD855" s="17"/>
      <c r="AE855" s="17">
        <v>0.47027924181049402</v>
      </c>
      <c r="AF855" s="17">
        <v>0.45764065803652298</v>
      </c>
      <c r="AG855" s="17"/>
      <c r="AH855" s="17">
        <v>0.47416789227903899</v>
      </c>
      <c r="AI855" s="17">
        <v>0.51726962854208103</v>
      </c>
      <c r="AJ855" s="17"/>
      <c r="AK855" s="17">
        <v>0.33475441910092801</v>
      </c>
      <c r="AL855" s="17">
        <v>0.45058197808269301</v>
      </c>
      <c r="AM855" s="17">
        <v>0.48997922831971402</v>
      </c>
      <c r="AN855" s="17">
        <v>0.43143652856502401</v>
      </c>
      <c r="AO855" s="17">
        <v>0.54020305974267202</v>
      </c>
      <c r="AP855" s="17"/>
      <c r="AQ855" s="17">
        <v>0.44259712509597199</v>
      </c>
      <c r="AR855" s="17">
        <v>0.46416270828538098</v>
      </c>
      <c r="AS855" s="17"/>
      <c r="AT855" s="17">
        <v>0.47595387935074801</v>
      </c>
      <c r="AU855" s="17">
        <v>0.447508304784279</v>
      </c>
      <c r="AV855" s="17"/>
      <c r="AW855" s="17">
        <v>0.529163662244169</v>
      </c>
      <c r="AX855" s="17">
        <v>0.50721151268962705</v>
      </c>
      <c r="AY855" s="17">
        <v>0.31091396387346198</v>
      </c>
      <c r="AZ855" s="17">
        <v>0.483346090646531</v>
      </c>
      <c r="BA855" s="17">
        <v>0.49106658386896401</v>
      </c>
      <c r="BB855" s="17"/>
      <c r="BC855" s="17">
        <v>0.49616781387590603</v>
      </c>
      <c r="BD855" s="17"/>
      <c r="BE855" s="17">
        <v>0.51483769798752599</v>
      </c>
      <c r="BF855" s="17">
        <v>0.30552265361111702</v>
      </c>
      <c r="BG855" s="17">
        <v>0.39835368596252702</v>
      </c>
      <c r="BH855" s="17">
        <v>0.48390444856388598</v>
      </c>
      <c r="BI855" s="17"/>
      <c r="BJ855" s="17">
        <v>0.47255533067075001</v>
      </c>
      <c r="BK855" s="17"/>
      <c r="BL855" s="17">
        <v>0.46212665491198202</v>
      </c>
      <c r="BM855" s="17"/>
      <c r="BN855" s="17">
        <v>0.48405200279808003</v>
      </c>
      <c r="BO855" s="17"/>
      <c r="BP855" s="17">
        <v>0.476588493796399</v>
      </c>
      <c r="BQ855" s="17">
        <v>0.41026686219020098</v>
      </c>
    </row>
    <row r="856" spans="2:69" x14ac:dyDescent="0.35">
      <c r="B856" t="s">
        <v>258</v>
      </c>
      <c r="C856" s="17">
        <v>9.1935913152593807E-2</v>
      </c>
      <c r="D856" s="17">
        <v>0.11117474653643999</v>
      </c>
      <c r="E856" s="17">
        <v>7.5611324032401298E-2</v>
      </c>
      <c r="F856" s="17"/>
      <c r="G856" s="17">
        <v>9.3328919183869499E-2</v>
      </c>
      <c r="H856" s="17">
        <v>9.9552454751569194E-2</v>
      </c>
      <c r="I856" s="17">
        <v>0.12258789414718101</v>
      </c>
      <c r="J856" s="17">
        <v>2.2833122280190198E-2</v>
      </c>
      <c r="K856" s="17">
        <v>0.104206707518677</v>
      </c>
      <c r="L856" s="17"/>
      <c r="M856" s="17">
        <v>7.3657910918523306E-2</v>
      </c>
      <c r="N856" s="17">
        <v>7.67591179251641E-2</v>
      </c>
      <c r="O856" s="17">
        <v>9.9436533978046596E-2</v>
      </c>
      <c r="P856" s="17">
        <v>0.13502253852462501</v>
      </c>
      <c r="Q856" s="17">
        <v>9.0170080413260106E-2</v>
      </c>
      <c r="R856" s="17"/>
      <c r="S856" s="17">
        <v>8.2985668483040301E-2</v>
      </c>
      <c r="T856" s="17">
        <v>7.1491978838689796E-2</v>
      </c>
      <c r="U856" s="17">
        <v>9.5032665264553395E-2</v>
      </c>
      <c r="V856" s="17">
        <v>0.13847620363508401</v>
      </c>
      <c r="W856" s="17"/>
      <c r="X856" s="17">
        <v>0.10299093685338601</v>
      </c>
      <c r="Y856" s="17">
        <v>6.5057460455186206E-2</v>
      </c>
      <c r="Z856" s="17">
        <v>4.8443086925823498E-2</v>
      </c>
      <c r="AA856" s="17"/>
      <c r="AB856" s="17">
        <v>7.8870089459673706E-2</v>
      </c>
      <c r="AC856" s="17">
        <v>0.12127410692339</v>
      </c>
      <c r="AD856" s="17"/>
      <c r="AE856" s="17">
        <v>0.159706454274676</v>
      </c>
      <c r="AF856" s="17">
        <v>8.0409731282750294E-2</v>
      </c>
      <c r="AG856" s="17"/>
      <c r="AH856" s="17">
        <v>0.10038503858112301</v>
      </c>
      <c r="AI856" s="17">
        <v>6.2720211785486299E-2</v>
      </c>
      <c r="AJ856" s="17"/>
      <c r="AK856" s="17">
        <v>4.3842055669321298E-2</v>
      </c>
      <c r="AL856" s="17">
        <v>0.108962410460386</v>
      </c>
      <c r="AM856" s="17">
        <v>9.5139046982846795E-2</v>
      </c>
      <c r="AN856" s="17">
        <v>8.7424544476244703E-2</v>
      </c>
      <c r="AO856" s="17">
        <v>7.9436808223541794E-2</v>
      </c>
      <c r="AP856" s="17"/>
      <c r="AQ856" s="17">
        <v>0.144522206197223</v>
      </c>
      <c r="AR856" s="17">
        <v>7.7341356827910504E-2</v>
      </c>
      <c r="AS856" s="17"/>
      <c r="AT856" s="17">
        <v>0.13627120232444401</v>
      </c>
      <c r="AU856" s="17">
        <v>7.3070755973378504E-2</v>
      </c>
      <c r="AV856" s="17"/>
      <c r="AW856" s="17">
        <v>3.5193250616470197E-2</v>
      </c>
      <c r="AX856" s="17">
        <v>0.119661409852092</v>
      </c>
      <c r="AY856" s="17">
        <v>6.8966594394786307E-2</v>
      </c>
      <c r="AZ856" s="17">
        <v>3.2057453743810201E-2</v>
      </c>
      <c r="BA856" s="17">
        <v>0.12566260214435099</v>
      </c>
      <c r="BB856" s="17"/>
      <c r="BC856" s="17">
        <v>0.111573030699944</v>
      </c>
      <c r="BD856" s="17"/>
      <c r="BE856" s="17">
        <v>0.104849890740197</v>
      </c>
      <c r="BF856" s="17">
        <v>8.5639622860402803E-2</v>
      </c>
      <c r="BG856" s="17">
        <v>1.6996303270346999E-2</v>
      </c>
      <c r="BH856" s="17">
        <v>0.12327937804849801</v>
      </c>
      <c r="BI856" s="17"/>
      <c r="BJ856" s="17">
        <v>8.9426690251332902E-2</v>
      </c>
      <c r="BK856" s="17"/>
      <c r="BL856" s="17">
        <v>0.114739236848634</v>
      </c>
      <c r="BM856" s="17"/>
      <c r="BN856" s="17">
        <v>0.107408373279115</v>
      </c>
      <c r="BO856" s="17"/>
      <c r="BP856" s="17">
        <v>6.1383604547065998E-2</v>
      </c>
      <c r="BQ856" s="17">
        <v>0.21106989761196901</v>
      </c>
    </row>
    <row r="857" spans="2:69" x14ac:dyDescent="0.35">
      <c r="B857" t="s">
        <v>259</v>
      </c>
      <c r="C857" s="17">
        <v>2.20635083193075E-2</v>
      </c>
      <c r="D857" s="17">
        <v>2.5645492443403001E-2</v>
      </c>
      <c r="E857" s="17">
        <v>1.90241130558708E-2</v>
      </c>
      <c r="F857" s="17"/>
      <c r="G857" s="17">
        <v>2.2262996568034099E-2</v>
      </c>
      <c r="H857" s="17">
        <v>2.5689966793471401E-2</v>
      </c>
      <c r="I857" s="17">
        <v>2.2612951472145201E-2</v>
      </c>
      <c r="J857" s="17">
        <v>1.6170413573146199E-2</v>
      </c>
      <c r="K857" s="17">
        <v>2.06910087751568E-2</v>
      </c>
      <c r="L857" s="17"/>
      <c r="M857" s="17">
        <v>2.9400486691443201E-2</v>
      </c>
      <c r="N857" s="17">
        <v>2.2324263434678401E-2</v>
      </c>
      <c r="O857" s="17">
        <v>8.0942519693786401E-3</v>
      </c>
      <c r="P857" s="17">
        <v>1.6837872373015299E-2</v>
      </c>
      <c r="Q857" s="17">
        <v>3.72844452174017E-2</v>
      </c>
      <c r="R857" s="17"/>
      <c r="S857" s="17">
        <v>4.15111588842993E-2</v>
      </c>
      <c r="T857" s="17">
        <v>2.82044057824366E-2</v>
      </c>
      <c r="U857" s="17">
        <v>1.05541715861027E-2</v>
      </c>
      <c r="V857" s="17">
        <v>1.3682629309371299E-2</v>
      </c>
      <c r="W857" s="17"/>
      <c r="X857" s="17">
        <v>1.6218220167868801E-2</v>
      </c>
      <c r="Y857" s="17">
        <v>5.7329329821952102E-2</v>
      </c>
      <c r="Z857" s="17">
        <v>1.6053778522873301E-2</v>
      </c>
      <c r="AA857" s="17"/>
      <c r="AB857" s="17">
        <v>2.3129973209129299E-2</v>
      </c>
      <c r="AC857" s="17">
        <v>1.96688522820999E-2</v>
      </c>
      <c r="AD857" s="17"/>
      <c r="AE857" s="17">
        <v>1.00866344680226E-2</v>
      </c>
      <c r="AF857" s="17">
        <v>2.4100494064978401E-2</v>
      </c>
      <c r="AG857" s="17"/>
      <c r="AH857" s="17">
        <v>2.31866058001278E-2</v>
      </c>
      <c r="AI857" s="17">
        <v>0</v>
      </c>
      <c r="AJ857" s="17"/>
      <c r="AK857" s="17">
        <v>0</v>
      </c>
      <c r="AL857" s="17">
        <v>1.8796671023935101E-2</v>
      </c>
      <c r="AM857" s="17">
        <v>3.1304810588949697E-2</v>
      </c>
      <c r="AN857" s="17">
        <v>3.1902223343657499E-2</v>
      </c>
      <c r="AO857" s="17">
        <v>0</v>
      </c>
      <c r="AP857" s="17"/>
      <c r="AQ857" s="17">
        <v>4.3312130119322598E-2</v>
      </c>
      <c r="AR857" s="17">
        <v>1.61662641948924E-2</v>
      </c>
      <c r="AS857" s="17"/>
      <c r="AT857" s="17">
        <v>3.9096445564065198E-2</v>
      </c>
      <c r="AU857" s="17">
        <v>1.04531377720034E-2</v>
      </c>
      <c r="AV857" s="17"/>
      <c r="AW857" s="17">
        <v>0</v>
      </c>
      <c r="AX857" s="17">
        <v>3.6238276198724599E-2</v>
      </c>
      <c r="AY857" s="17">
        <v>1.62021847883261E-2</v>
      </c>
      <c r="AZ857" s="17">
        <v>1.8086856245985598E-2</v>
      </c>
      <c r="BA857" s="17">
        <v>0</v>
      </c>
      <c r="BB857" s="17"/>
      <c r="BC857" s="17">
        <v>1.11552957198316E-2</v>
      </c>
      <c r="BD857" s="17"/>
      <c r="BE857" s="17">
        <v>3.7844171866301603E-2</v>
      </c>
      <c r="BF857" s="17">
        <v>1.2347876692648699E-2</v>
      </c>
      <c r="BG857" s="17">
        <v>1.6996303270346999E-2</v>
      </c>
      <c r="BH857" s="17">
        <v>8.7525030211537298E-3</v>
      </c>
      <c r="BI857" s="17"/>
      <c r="BJ857" s="17">
        <v>2.0918611871192101E-2</v>
      </c>
      <c r="BK857" s="17"/>
      <c r="BL857" s="17">
        <v>1.17195483867477E-2</v>
      </c>
      <c r="BM857" s="17"/>
      <c r="BN857" s="17">
        <v>2.6663192294808201E-2</v>
      </c>
      <c r="BO857" s="17"/>
      <c r="BP857" s="17">
        <v>1.7625483902266901E-2</v>
      </c>
      <c r="BQ857" s="17">
        <v>5.4581241916750102E-2</v>
      </c>
    </row>
    <row r="858" spans="2:69" x14ac:dyDescent="0.35">
      <c r="B858" t="s">
        <v>141</v>
      </c>
      <c r="C858" s="17">
        <v>6.3966719476085995E-2</v>
      </c>
      <c r="D858" s="17">
        <v>5.7966439134469902E-2</v>
      </c>
      <c r="E858" s="17">
        <v>6.9058094261061007E-2</v>
      </c>
      <c r="F858" s="17"/>
      <c r="G858" s="17">
        <v>6.0089586573185402E-2</v>
      </c>
      <c r="H858" s="17">
        <v>6.9519210128070899E-2</v>
      </c>
      <c r="I858" s="17">
        <v>5.2599547089411003E-2</v>
      </c>
      <c r="J858" s="17">
        <v>6.1836658133526699E-2</v>
      </c>
      <c r="K858" s="17">
        <v>8.7826526631289301E-2</v>
      </c>
      <c r="L858" s="17"/>
      <c r="M858" s="17">
        <v>3.77663401498207E-2</v>
      </c>
      <c r="N858" s="17">
        <v>7.3682557252636102E-2</v>
      </c>
      <c r="O858" s="17">
        <v>3.4650521859374103E-2</v>
      </c>
      <c r="P858" s="17">
        <v>0.117923445731079</v>
      </c>
      <c r="Q858" s="17">
        <v>4.5867974651613901E-2</v>
      </c>
      <c r="R858" s="17"/>
      <c r="S858" s="17">
        <v>5.9095363573334003E-2</v>
      </c>
      <c r="T858" s="17">
        <v>5.2908529525075902E-2</v>
      </c>
      <c r="U858" s="17">
        <v>6.5171011860876205E-2</v>
      </c>
      <c r="V858" s="17">
        <v>3.7704275137062301E-2</v>
      </c>
      <c r="W858" s="17"/>
      <c r="X858" s="17">
        <v>6.6301495568052607E-2</v>
      </c>
      <c r="Y858" s="17">
        <v>7.3032109139701804E-2</v>
      </c>
      <c r="Z858" s="17">
        <v>3.4470947380828398E-2</v>
      </c>
      <c r="AA858" s="17"/>
      <c r="AB858" s="17">
        <v>6.9284704713307693E-2</v>
      </c>
      <c r="AC858" s="17">
        <v>5.20256367685039E-2</v>
      </c>
      <c r="AD858" s="17"/>
      <c r="AE858" s="17">
        <v>2.6949119114985501E-2</v>
      </c>
      <c r="AF858" s="17">
        <v>7.0262546351344601E-2</v>
      </c>
      <c r="AG858" s="17"/>
      <c r="AH858" s="17">
        <v>7.5021470914972896E-2</v>
      </c>
      <c r="AI858" s="17">
        <v>3.2896653070403403E-2</v>
      </c>
      <c r="AJ858" s="17"/>
      <c r="AK858" s="17">
        <v>4.4262686174246398E-2</v>
      </c>
      <c r="AL858" s="17">
        <v>8.4376884075696296E-2</v>
      </c>
      <c r="AM858" s="17">
        <v>8.1166685105592801E-2</v>
      </c>
      <c r="AN858" s="17">
        <v>1.20530583983552E-2</v>
      </c>
      <c r="AO858" s="17">
        <v>1.9533917623723199E-2</v>
      </c>
      <c r="AP858" s="17"/>
      <c r="AQ858" s="17">
        <v>9.3293894925012305E-2</v>
      </c>
      <c r="AR858" s="17">
        <v>5.5827390971413197E-2</v>
      </c>
      <c r="AS858" s="17"/>
      <c r="AT858" s="17">
        <v>5.2222956135284701E-2</v>
      </c>
      <c r="AU858" s="17">
        <v>6.6421426603869294E-2</v>
      </c>
      <c r="AV858" s="17"/>
      <c r="AW858" s="17">
        <v>3.95852115054596E-2</v>
      </c>
      <c r="AX858" s="17">
        <v>7.4549824822948405E-2</v>
      </c>
      <c r="AY858" s="17">
        <v>4.5727040581588302E-2</v>
      </c>
      <c r="AZ858" s="17">
        <v>4.8171344798658103E-2</v>
      </c>
      <c r="BA858" s="17">
        <v>7.1341251583459706E-2</v>
      </c>
      <c r="BB858" s="17"/>
      <c r="BC858" s="17">
        <v>5.0945319386581298E-2</v>
      </c>
      <c r="BD858" s="17"/>
      <c r="BE858" s="17">
        <v>6.2788034020805503E-2</v>
      </c>
      <c r="BF858" s="17">
        <v>2.0536666866692602E-2</v>
      </c>
      <c r="BG858" s="17">
        <v>6.0807479443167597E-2</v>
      </c>
      <c r="BH858" s="17">
        <v>6.3669093825883399E-2</v>
      </c>
      <c r="BI858" s="17"/>
      <c r="BJ858" s="17">
        <v>6.4148525275327897E-2</v>
      </c>
      <c r="BK858" s="17"/>
      <c r="BL858" s="17">
        <v>6.7065326783341705E-2</v>
      </c>
      <c r="BM858" s="17"/>
      <c r="BN858" s="17">
        <v>4.95752295414617E-2</v>
      </c>
      <c r="BO858" s="17"/>
      <c r="BP858" s="17">
        <v>5.6445488681808501E-2</v>
      </c>
      <c r="BQ858" s="17">
        <v>0.106927566459639</v>
      </c>
    </row>
    <row r="859" spans="2:69" x14ac:dyDescent="0.35">
      <c r="B859" t="s">
        <v>260</v>
      </c>
      <c r="C859" s="17">
        <v>0.82203385905201298</v>
      </c>
      <c r="D859" s="17">
        <v>0.80521332188568695</v>
      </c>
      <c r="E859" s="17">
        <v>0.83630646865066705</v>
      </c>
      <c r="F859" s="17"/>
      <c r="G859" s="17">
        <v>0.82431849767491105</v>
      </c>
      <c r="H859" s="17">
        <v>0.805238368326888</v>
      </c>
      <c r="I859" s="17">
        <v>0.80219960729126305</v>
      </c>
      <c r="J859" s="17">
        <v>0.89915980601313705</v>
      </c>
      <c r="K859" s="17">
        <v>0.78727575707487696</v>
      </c>
      <c r="L859" s="17"/>
      <c r="M859" s="17">
        <v>0.85917526224021301</v>
      </c>
      <c r="N859" s="17">
        <v>0.82723406138752098</v>
      </c>
      <c r="O859" s="17">
        <v>0.85781869219320095</v>
      </c>
      <c r="P859" s="17">
        <v>0.73021614337128105</v>
      </c>
      <c r="Q859" s="17">
        <v>0.82667749971772397</v>
      </c>
      <c r="R859" s="17"/>
      <c r="S859" s="17">
        <v>0.81640780905932597</v>
      </c>
      <c r="T859" s="17">
        <v>0.84739508585379797</v>
      </c>
      <c r="U859" s="17">
        <v>0.82924215128846801</v>
      </c>
      <c r="V859" s="17">
        <v>0.81013689191848204</v>
      </c>
      <c r="W859" s="17"/>
      <c r="X859" s="17">
        <v>0.81448934741069201</v>
      </c>
      <c r="Y859" s="17">
        <v>0.80458110058316001</v>
      </c>
      <c r="Z859" s="17">
        <v>0.90103218717047495</v>
      </c>
      <c r="AA859" s="17"/>
      <c r="AB859" s="17">
        <v>0.82871523261788904</v>
      </c>
      <c r="AC859" s="17">
        <v>0.80703140402600604</v>
      </c>
      <c r="AD859" s="17"/>
      <c r="AE859" s="17">
        <v>0.80325779214231596</v>
      </c>
      <c r="AF859" s="17">
        <v>0.82522722830092698</v>
      </c>
      <c r="AG859" s="17"/>
      <c r="AH859" s="17">
        <v>0.80140688470377697</v>
      </c>
      <c r="AI859" s="17">
        <v>0.90438313514410995</v>
      </c>
      <c r="AJ859" s="17"/>
      <c r="AK859" s="17">
        <v>0.91189525815643202</v>
      </c>
      <c r="AL859" s="17">
        <v>0.78786403443998199</v>
      </c>
      <c r="AM859" s="17">
        <v>0.79238945732261101</v>
      </c>
      <c r="AN859" s="17">
        <v>0.86862017378174206</v>
      </c>
      <c r="AO859" s="17">
        <v>0.90102927415273504</v>
      </c>
      <c r="AP859" s="17"/>
      <c r="AQ859" s="17">
        <v>0.71887176875844205</v>
      </c>
      <c r="AR859" s="17">
        <v>0.85066498800578405</v>
      </c>
      <c r="AS859" s="17"/>
      <c r="AT859" s="17">
        <v>0.77240939597620595</v>
      </c>
      <c r="AU859" s="17">
        <v>0.85005467965074899</v>
      </c>
      <c r="AV859" s="17"/>
      <c r="AW859" s="17">
        <v>0.92522153787807004</v>
      </c>
      <c r="AX859" s="17">
        <v>0.76955048912623503</v>
      </c>
      <c r="AY859" s="17">
        <v>0.86910418023529901</v>
      </c>
      <c r="AZ859" s="17">
        <v>0.90168434521154595</v>
      </c>
      <c r="BA859" s="17">
        <v>0.80299614627218896</v>
      </c>
      <c r="BB859" s="17"/>
      <c r="BC859" s="17">
        <v>0.82632635419364298</v>
      </c>
      <c r="BD859" s="17"/>
      <c r="BE859" s="17">
        <v>0.79451790337269601</v>
      </c>
      <c r="BF859" s="17">
        <v>0.88147583358025605</v>
      </c>
      <c r="BG859" s="17">
        <v>0.90519991401613797</v>
      </c>
      <c r="BH859" s="17">
        <v>0.80429902510446505</v>
      </c>
      <c r="BI859" s="17"/>
      <c r="BJ859" s="17">
        <v>0.82550617260214698</v>
      </c>
      <c r="BK859" s="17"/>
      <c r="BL859" s="17">
        <v>0.80647588798127701</v>
      </c>
      <c r="BM859" s="17"/>
      <c r="BN859" s="17">
        <v>0.81635320488461505</v>
      </c>
      <c r="BO859" s="17"/>
      <c r="BP859" s="17">
        <v>0.86454542286885805</v>
      </c>
      <c r="BQ859" s="17">
        <v>0.62742129401164204</v>
      </c>
    </row>
    <row r="860" spans="2:69" x14ac:dyDescent="0.35"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</row>
    <row r="861" spans="2:69" x14ac:dyDescent="0.35"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</row>
    <row r="862" spans="2:69" x14ac:dyDescent="0.35">
      <c r="B862" s="6" t="s">
        <v>270</v>
      </c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</row>
    <row r="863" spans="2:69" x14ac:dyDescent="0.35">
      <c r="B863" s="24" t="s">
        <v>143</v>
      </c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</row>
    <row r="864" spans="2:69" x14ac:dyDescent="0.35">
      <c r="B864" t="s">
        <v>256</v>
      </c>
      <c r="C864" s="17">
        <v>8.74830612186418E-2</v>
      </c>
      <c r="D864" s="17">
        <v>6.5654522725900402E-2</v>
      </c>
      <c r="E864" s="17">
        <v>0.106005074215932</v>
      </c>
      <c r="F864" s="17"/>
      <c r="G864" s="17">
        <v>9.7918957205073195E-2</v>
      </c>
      <c r="H864" s="17">
        <v>5.9855368471093101E-2</v>
      </c>
      <c r="I864" s="17">
        <v>0.107603357180694</v>
      </c>
      <c r="J864" s="17">
        <v>8.8839547112754005E-2</v>
      </c>
      <c r="K864" s="17">
        <v>7.7947115700411296E-2</v>
      </c>
      <c r="L864" s="17"/>
      <c r="M864" s="17">
        <v>0.114668456463085</v>
      </c>
      <c r="N864" s="17">
        <v>8.8873747561190805E-2</v>
      </c>
      <c r="O864" s="17">
        <v>0.12452763496749</v>
      </c>
      <c r="P864" s="17">
        <v>3.2651524709681301E-2</v>
      </c>
      <c r="Q864" s="17">
        <v>7.4375239549386907E-2</v>
      </c>
      <c r="R864" s="17"/>
      <c r="S864" s="17">
        <v>7.4849160239468193E-2</v>
      </c>
      <c r="T864" s="17">
        <v>9.9637111937586106E-2</v>
      </c>
      <c r="U864" s="17">
        <v>0.122988330468566</v>
      </c>
      <c r="V864" s="17">
        <v>6.6357151971297795E-2</v>
      </c>
      <c r="W864" s="17"/>
      <c r="X864" s="17">
        <v>8.9011570194555897E-2</v>
      </c>
      <c r="Y864" s="17">
        <v>0.11864841231715199</v>
      </c>
      <c r="Z864" s="17">
        <v>3.3412641554870802E-2</v>
      </c>
      <c r="AA864" s="17"/>
      <c r="AB864" s="17">
        <v>7.6328904901056802E-2</v>
      </c>
      <c r="AC864" s="17">
        <v>0.11252876879025001</v>
      </c>
      <c r="AD864" s="17"/>
      <c r="AE864" s="17">
        <v>6.6758091198603098E-2</v>
      </c>
      <c r="AF864" s="17">
        <v>9.1007893243631802E-2</v>
      </c>
      <c r="AG864" s="17"/>
      <c r="AH864" s="17">
        <v>7.7585272407900405E-2</v>
      </c>
      <c r="AI864" s="17">
        <v>0.116795190642381</v>
      </c>
      <c r="AJ864" s="17"/>
      <c r="AK864" s="17">
        <v>7.9050455574535203E-2</v>
      </c>
      <c r="AL864" s="17">
        <v>0.108096784797972</v>
      </c>
      <c r="AM864" s="17">
        <v>9.0286257763187605E-2</v>
      </c>
      <c r="AN864" s="17">
        <v>7.5233984807043006E-2</v>
      </c>
      <c r="AO864" s="17">
        <v>3.0783148783334099E-2</v>
      </c>
      <c r="AP864" s="17"/>
      <c r="AQ864" s="17">
        <v>4.0292703544160098E-2</v>
      </c>
      <c r="AR864" s="17">
        <v>0.100580054621042</v>
      </c>
      <c r="AS864" s="17"/>
      <c r="AT864" s="17">
        <v>6.2582619966985997E-2</v>
      </c>
      <c r="AU864" s="17">
        <v>9.8863627507364299E-2</v>
      </c>
      <c r="AV864" s="17"/>
      <c r="AW864" s="17">
        <v>8.2922167268983299E-2</v>
      </c>
      <c r="AX864" s="17">
        <v>7.5683304190535206E-2</v>
      </c>
      <c r="AY864" s="17">
        <v>0.14345105274595199</v>
      </c>
      <c r="AZ864" s="17">
        <v>8.03785466254687E-2</v>
      </c>
      <c r="BA864" s="17">
        <v>8.6253414920076196E-2</v>
      </c>
      <c r="BB864" s="17"/>
      <c r="BC864" s="17">
        <v>7.0580604560249893E-2</v>
      </c>
      <c r="BD864" s="17"/>
      <c r="BE864" s="17">
        <v>8.5242937319385106E-2</v>
      </c>
      <c r="BF864" s="17">
        <v>0.139220113087972</v>
      </c>
      <c r="BG864" s="17">
        <v>7.0393644714992903E-2</v>
      </c>
      <c r="BH864" s="17">
        <v>6.4810721052251399E-2</v>
      </c>
      <c r="BI864" s="17"/>
      <c r="BJ864" s="17">
        <v>8.8292286401254999E-2</v>
      </c>
      <c r="BK864" s="17"/>
      <c r="BL864" s="17">
        <v>9.5757549620378801E-2</v>
      </c>
      <c r="BM864" s="17"/>
      <c r="BN864" s="17">
        <v>5.3988355239189101E-2</v>
      </c>
      <c r="BO864" s="17"/>
      <c r="BP864" s="17">
        <v>9.1054131430588603E-2</v>
      </c>
      <c r="BQ864" s="17">
        <v>5.2934056069598098E-2</v>
      </c>
    </row>
    <row r="865" spans="2:69" x14ac:dyDescent="0.35">
      <c r="B865" t="s">
        <v>257</v>
      </c>
      <c r="C865" s="17">
        <v>0.42669875843298199</v>
      </c>
      <c r="D865" s="17">
        <v>0.39414975603355101</v>
      </c>
      <c r="E865" s="17">
        <v>0.45431732967592597</v>
      </c>
      <c r="F865" s="17"/>
      <c r="G865" s="17">
        <v>0.41053193163722201</v>
      </c>
      <c r="H865" s="17">
        <v>0.46652351269724002</v>
      </c>
      <c r="I865" s="17">
        <v>0.46434168095013001</v>
      </c>
      <c r="J865" s="17">
        <v>0.33954496797700201</v>
      </c>
      <c r="K865" s="17">
        <v>0.42421353715841897</v>
      </c>
      <c r="L865" s="17"/>
      <c r="M865" s="17">
        <v>0.29412197715885702</v>
      </c>
      <c r="N865" s="17">
        <v>0.41847749727149403</v>
      </c>
      <c r="O865" s="17">
        <v>0.47338537914756101</v>
      </c>
      <c r="P865" s="17">
        <v>0.491515589584401</v>
      </c>
      <c r="Q865" s="17">
        <v>0.40574825514249002</v>
      </c>
      <c r="R865" s="17"/>
      <c r="S865" s="17">
        <v>0.43555305232850799</v>
      </c>
      <c r="T865" s="17">
        <v>0.451456766661187</v>
      </c>
      <c r="U865" s="17">
        <v>0.43299150855270901</v>
      </c>
      <c r="V865" s="17">
        <v>0.41519339171611103</v>
      </c>
      <c r="W865" s="17"/>
      <c r="X865" s="17">
        <v>0.402897751775738</v>
      </c>
      <c r="Y865" s="17">
        <v>0.49386978740151399</v>
      </c>
      <c r="Z865" s="17">
        <v>0.50752036281264201</v>
      </c>
      <c r="AA865" s="17"/>
      <c r="AB865" s="17">
        <v>0.41123283928884002</v>
      </c>
      <c r="AC865" s="17">
        <v>0.46142616202868297</v>
      </c>
      <c r="AD865" s="17"/>
      <c r="AE865" s="17">
        <v>0.42938966797037897</v>
      </c>
      <c r="AF865" s="17">
        <v>0.42624109774133401</v>
      </c>
      <c r="AG865" s="17"/>
      <c r="AH865" s="17">
        <v>0.41095287444395301</v>
      </c>
      <c r="AI865" s="17">
        <v>0.52782364400315696</v>
      </c>
      <c r="AJ865" s="17"/>
      <c r="AK865" s="17">
        <v>0.66181112545426302</v>
      </c>
      <c r="AL865" s="17">
        <v>0.34973222931710102</v>
      </c>
      <c r="AM865" s="17">
        <v>0.41279269568771398</v>
      </c>
      <c r="AN865" s="17">
        <v>0.429542638425984</v>
      </c>
      <c r="AO865" s="17">
        <v>0.48898360477818797</v>
      </c>
      <c r="AP865" s="17"/>
      <c r="AQ865" s="17">
        <v>0.28827414927571499</v>
      </c>
      <c r="AR865" s="17">
        <v>0.465116483625238</v>
      </c>
      <c r="AS865" s="17"/>
      <c r="AT865" s="17">
        <v>0.37168253947206897</v>
      </c>
      <c r="AU865" s="17">
        <v>0.45796177650131797</v>
      </c>
      <c r="AV865" s="17"/>
      <c r="AW865" s="17">
        <v>0.383516114940952</v>
      </c>
      <c r="AX865" s="17">
        <v>0.38535532368647801</v>
      </c>
      <c r="AY865" s="17">
        <v>0.411972804938809</v>
      </c>
      <c r="AZ865" s="17">
        <v>0.50294266313422797</v>
      </c>
      <c r="BA865" s="17">
        <v>0.463558249807628</v>
      </c>
      <c r="BB865" s="17"/>
      <c r="BC865" s="17">
        <v>0.42467617442891498</v>
      </c>
      <c r="BD865" s="17"/>
      <c r="BE865" s="17">
        <v>0.37035067321116799</v>
      </c>
      <c r="BF865" s="17">
        <v>0.38288883969995902</v>
      </c>
      <c r="BG865" s="17">
        <v>0.44295612625390601</v>
      </c>
      <c r="BH865" s="17">
        <v>0.45730266919036</v>
      </c>
      <c r="BI865" s="17"/>
      <c r="BJ865" s="17">
        <v>0.43319271724357</v>
      </c>
      <c r="BK865" s="17"/>
      <c r="BL865" s="17">
        <v>0.40979546185062099</v>
      </c>
      <c r="BM865" s="17"/>
      <c r="BN865" s="17">
        <v>0.49252470576518398</v>
      </c>
      <c r="BO865" s="17"/>
      <c r="BP865" s="17">
        <v>0.45322728699659398</v>
      </c>
      <c r="BQ865" s="17">
        <v>0.29706747925622201</v>
      </c>
    </row>
    <row r="866" spans="2:69" x14ac:dyDescent="0.35">
      <c r="B866" t="s">
        <v>258</v>
      </c>
      <c r="C866" s="17">
        <v>0.31848214794479102</v>
      </c>
      <c r="D866" s="17">
        <v>0.34507373459903801</v>
      </c>
      <c r="E866" s="17">
        <v>0.29591857989865999</v>
      </c>
      <c r="F866" s="17"/>
      <c r="G866" s="17">
        <v>0.33051991221076898</v>
      </c>
      <c r="H866" s="17">
        <v>0.33239154533380699</v>
      </c>
      <c r="I866" s="17">
        <v>0.27409676715137099</v>
      </c>
      <c r="J866" s="17">
        <v>0.397522071649759</v>
      </c>
      <c r="K866" s="17">
        <v>0.240315835960251</v>
      </c>
      <c r="L866" s="17"/>
      <c r="M866" s="17">
        <v>0.31516212201100802</v>
      </c>
      <c r="N866" s="17">
        <v>0.35283810957357797</v>
      </c>
      <c r="O866" s="17">
        <v>0.25104611767809898</v>
      </c>
      <c r="P866" s="17">
        <v>0.31641762636288501</v>
      </c>
      <c r="Q866" s="17">
        <v>0.323755566188138</v>
      </c>
      <c r="R866" s="17"/>
      <c r="S866" s="17">
        <v>0.32645721368550101</v>
      </c>
      <c r="T866" s="17">
        <v>0.28454454399311002</v>
      </c>
      <c r="U866" s="17">
        <v>0.29852583090781198</v>
      </c>
      <c r="V866" s="17">
        <v>0.36051088325668501</v>
      </c>
      <c r="W866" s="17"/>
      <c r="X866" s="17">
        <v>0.33471137879852397</v>
      </c>
      <c r="Y866" s="17">
        <v>0.21795074719809601</v>
      </c>
      <c r="Z866" s="17">
        <v>0.338773592588613</v>
      </c>
      <c r="AA866" s="17"/>
      <c r="AB866" s="17">
        <v>0.32868424964430798</v>
      </c>
      <c r="AC866" s="17">
        <v>0.29557419789400202</v>
      </c>
      <c r="AD866" s="17"/>
      <c r="AE866" s="17">
        <v>0.35278104907150898</v>
      </c>
      <c r="AF866" s="17">
        <v>0.31264870813780699</v>
      </c>
      <c r="AG866" s="17"/>
      <c r="AH866" s="17">
        <v>0.33280638870016399</v>
      </c>
      <c r="AI866" s="17">
        <v>0.22448935828269201</v>
      </c>
      <c r="AJ866" s="17"/>
      <c r="AK866" s="17">
        <v>0.200407883911915</v>
      </c>
      <c r="AL866" s="17">
        <v>0.35621912900844099</v>
      </c>
      <c r="AM866" s="17">
        <v>0.29629024492957701</v>
      </c>
      <c r="AN866" s="17">
        <v>0.34311883236470198</v>
      </c>
      <c r="AO866" s="17">
        <v>0.38340272628160599</v>
      </c>
      <c r="AP866" s="17"/>
      <c r="AQ866" s="17">
        <v>0.37395132112259399</v>
      </c>
      <c r="AR866" s="17">
        <v>0.30308749041416699</v>
      </c>
      <c r="AS866" s="17"/>
      <c r="AT866" s="17">
        <v>0.33626402927309201</v>
      </c>
      <c r="AU866" s="17">
        <v>0.31030654024965498</v>
      </c>
      <c r="AV866" s="17"/>
      <c r="AW866" s="17">
        <v>0.39618787801767202</v>
      </c>
      <c r="AX866" s="17">
        <v>0.347814535085822</v>
      </c>
      <c r="AY866" s="17">
        <v>0.32158537148724797</v>
      </c>
      <c r="AZ866" s="17">
        <v>0.27894947118803298</v>
      </c>
      <c r="BA866" s="17">
        <v>0.27028446462152</v>
      </c>
      <c r="BB866" s="17"/>
      <c r="BC866" s="17">
        <v>0.32782480199082098</v>
      </c>
      <c r="BD866" s="17"/>
      <c r="BE866" s="17">
        <v>0.35438794325022399</v>
      </c>
      <c r="BF866" s="17">
        <v>0.34349967028726802</v>
      </c>
      <c r="BG866" s="17">
        <v>0.336092927323837</v>
      </c>
      <c r="BH866" s="17">
        <v>0.316889989058671</v>
      </c>
      <c r="BI866" s="17"/>
      <c r="BJ866" s="17">
        <v>0.31306558226368097</v>
      </c>
      <c r="BK866" s="17"/>
      <c r="BL866" s="17">
        <v>0.33076553426218402</v>
      </c>
      <c r="BM866" s="17"/>
      <c r="BN866" s="17">
        <v>0.27990118653627799</v>
      </c>
      <c r="BO866" s="17"/>
      <c r="BP866" s="17">
        <v>0.31055990150296497</v>
      </c>
      <c r="BQ866" s="17">
        <v>0.365716105698278</v>
      </c>
    </row>
    <row r="867" spans="2:69" x14ac:dyDescent="0.35">
      <c r="B867" t="s">
        <v>259</v>
      </c>
      <c r="C867" s="17">
        <v>8.6542639493281906E-2</v>
      </c>
      <c r="D867" s="17">
        <v>0.115202988124702</v>
      </c>
      <c r="E867" s="17">
        <v>6.2223679704262902E-2</v>
      </c>
      <c r="F867" s="17"/>
      <c r="G867" s="17">
        <v>9.5094528633486802E-2</v>
      </c>
      <c r="H867" s="17">
        <v>6.23372444205927E-2</v>
      </c>
      <c r="I867" s="17">
        <v>8.5453220222943702E-2</v>
      </c>
      <c r="J867" s="17">
        <v>9.6086341553812002E-2</v>
      </c>
      <c r="K867" s="17">
        <v>0.106358039856304</v>
      </c>
      <c r="L867" s="17"/>
      <c r="M867" s="17">
        <v>0.13174410538449399</v>
      </c>
      <c r="N867" s="17">
        <v>4.4667578805480002E-2</v>
      </c>
      <c r="O867" s="17">
        <v>0.106197653132791</v>
      </c>
      <c r="P867" s="17">
        <v>7.9986904744511797E-2</v>
      </c>
      <c r="Q867" s="17">
        <v>0.13543581669889199</v>
      </c>
      <c r="R867" s="17"/>
      <c r="S867" s="17">
        <v>0.10294605149128</v>
      </c>
      <c r="T867" s="17">
        <v>0.105513198844983</v>
      </c>
      <c r="U867" s="17">
        <v>5.70602614214131E-2</v>
      </c>
      <c r="V867" s="17">
        <v>8.9435426203730906E-2</v>
      </c>
      <c r="W867" s="17"/>
      <c r="X867" s="17">
        <v>8.4758326255192307E-2</v>
      </c>
      <c r="Y867" s="17">
        <v>9.64989439435361E-2</v>
      </c>
      <c r="Z867" s="17">
        <v>8.5822455663045805E-2</v>
      </c>
      <c r="AA867" s="17"/>
      <c r="AB867" s="17">
        <v>0.101039478061724</v>
      </c>
      <c r="AC867" s="17">
        <v>5.39912237554925E-2</v>
      </c>
      <c r="AD867" s="17"/>
      <c r="AE867" s="17">
        <v>9.3901980128136095E-2</v>
      </c>
      <c r="AF867" s="17">
        <v>8.5290988005850998E-2</v>
      </c>
      <c r="AG867" s="17"/>
      <c r="AH867" s="17">
        <v>9.2590958098624596E-2</v>
      </c>
      <c r="AI867" s="17">
        <v>5.5523599912297703E-2</v>
      </c>
      <c r="AJ867" s="17"/>
      <c r="AK867" s="17">
        <v>3.9658534868964403E-2</v>
      </c>
      <c r="AL867" s="17">
        <v>7.3456746585342E-2</v>
      </c>
      <c r="AM867" s="17">
        <v>0.12793468981775299</v>
      </c>
      <c r="AN867" s="17">
        <v>5.87132351175014E-2</v>
      </c>
      <c r="AO867" s="17">
        <v>4.0767087119691903E-2</v>
      </c>
      <c r="AP867" s="17"/>
      <c r="AQ867" s="17">
        <v>0.16552126766883599</v>
      </c>
      <c r="AR867" s="17">
        <v>6.4623276659014503E-2</v>
      </c>
      <c r="AS867" s="17"/>
      <c r="AT867" s="17">
        <v>0.136723672647003</v>
      </c>
      <c r="AU867" s="17">
        <v>6.06965225496107E-2</v>
      </c>
      <c r="AV867" s="17"/>
      <c r="AW867" s="17">
        <v>9.7788628266932603E-2</v>
      </c>
      <c r="AX867" s="17">
        <v>0.10353708131209099</v>
      </c>
      <c r="AY867" s="17">
        <v>7.7476380816985005E-2</v>
      </c>
      <c r="AZ867" s="17">
        <v>2.2426016416992801E-2</v>
      </c>
      <c r="BA867" s="17">
        <v>7.8402096865440696E-2</v>
      </c>
      <c r="BB867" s="17"/>
      <c r="BC867" s="17">
        <v>0.116165742502259</v>
      </c>
      <c r="BD867" s="17"/>
      <c r="BE867" s="17">
        <v>0.10524915830279601</v>
      </c>
      <c r="BF867" s="17">
        <v>0.113854710058109</v>
      </c>
      <c r="BG867" s="17">
        <v>2.6665608014504499E-2</v>
      </c>
      <c r="BH867" s="17">
        <v>9.1214770070847107E-2</v>
      </c>
      <c r="BI867" s="17"/>
      <c r="BJ867" s="17">
        <v>8.3937634055036597E-2</v>
      </c>
      <c r="BK867" s="17"/>
      <c r="BL867" s="17">
        <v>7.3959816817624202E-2</v>
      </c>
      <c r="BM867" s="17"/>
      <c r="BN867" s="17">
        <v>0.104479298347094</v>
      </c>
      <c r="BO867" s="17"/>
      <c r="BP867" s="17">
        <v>7.4196823251755806E-2</v>
      </c>
      <c r="BQ867" s="17">
        <v>0.15713137485252299</v>
      </c>
    </row>
    <row r="868" spans="2:69" x14ac:dyDescent="0.35">
      <c r="B868" t="s">
        <v>141</v>
      </c>
      <c r="C868" s="17">
        <v>8.0793392910303394E-2</v>
      </c>
      <c r="D868" s="17">
        <v>7.9918998516808906E-2</v>
      </c>
      <c r="E868" s="17">
        <v>8.1535336505219297E-2</v>
      </c>
      <c r="F868" s="17"/>
      <c r="G868" s="17">
        <v>6.5934670313449795E-2</v>
      </c>
      <c r="H868" s="17">
        <v>7.8892329077266801E-2</v>
      </c>
      <c r="I868" s="17">
        <v>6.8504974494861107E-2</v>
      </c>
      <c r="J868" s="17">
        <v>7.8007071706672801E-2</v>
      </c>
      <c r="K868" s="17">
        <v>0.151165471324615</v>
      </c>
      <c r="L868" s="17"/>
      <c r="M868" s="17">
        <v>0.14430333898255601</v>
      </c>
      <c r="N868" s="17">
        <v>9.5143066788257194E-2</v>
      </c>
      <c r="O868" s="17">
        <v>4.4843215074059202E-2</v>
      </c>
      <c r="P868" s="17">
        <v>7.94283545985211E-2</v>
      </c>
      <c r="Q868" s="17">
        <v>6.0685122421093203E-2</v>
      </c>
      <c r="R868" s="17"/>
      <c r="S868" s="17">
        <v>6.0194522255243202E-2</v>
      </c>
      <c r="T868" s="17">
        <v>5.8848378563133803E-2</v>
      </c>
      <c r="U868" s="17">
        <v>8.8434068649499598E-2</v>
      </c>
      <c r="V868" s="17">
        <v>6.8503146852174901E-2</v>
      </c>
      <c r="W868" s="17"/>
      <c r="X868" s="17">
        <v>8.8620972975989198E-2</v>
      </c>
      <c r="Y868" s="17">
        <v>7.3032109139701804E-2</v>
      </c>
      <c r="Z868" s="17">
        <v>3.4470947380828398E-2</v>
      </c>
      <c r="AA868" s="17"/>
      <c r="AB868" s="17">
        <v>8.2714528104070498E-2</v>
      </c>
      <c r="AC868" s="17">
        <v>7.6479647531573505E-2</v>
      </c>
      <c r="AD868" s="17"/>
      <c r="AE868" s="17">
        <v>5.71692116313725E-2</v>
      </c>
      <c r="AF868" s="17">
        <v>8.4811312871376096E-2</v>
      </c>
      <c r="AG868" s="17"/>
      <c r="AH868" s="17">
        <v>8.6064506349358402E-2</v>
      </c>
      <c r="AI868" s="17">
        <v>7.5368207159473094E-2</v>
      </c>
      <c r="AJ868" s="17"/>
      <c r="AK868" s="17">
        <v>1.9072000190322101E-2</v>
      </c>
      <c r="AL868" s="17">
        <v>0.11249511029114399</v>
      </c>
      <c r="AM868" s="17">
        <v>7.2696111801768895E-2</v>
      </c>
      <c r="AN868" s="17">
        <v>9.3391309284770199E-2</v>
      </c>
      <c r="AO868" s="17">
        <v>5.6063433037180699E-2</v>
      </c>
      <c r="AP868" s="17"/>
      <c r="AQ868" s="17">
        <v>0.131960558388695</v>
      </c>
      <c r="AR868" s="17">
        <v>6.6592694680538203E-2</v>
      </c>
      <c r="AS868" s="17"/>
      <c r="AT868" s="17">
        <v>9.2747138640849894E-2</v>
      </c>
      <c r="AU868" s="17">
        <v>7.2171533192051995E-2</v>
      </c>
      <c r="AV868" s="17"/>
      <c r="AW868" s="17">
        <v>3.95852115054596E-2</v>
      </c>
      <c r="AX868" s="17">
        <v>8.7609755725072999E-2</v>
      </c>
      <c r="AY868" s="17">
        <v>4.5514390011006101E-2</v>
      </c>
      <c r="AZ868" s="17">
        <v>0.11530330263527699</v>
      </c>
      <c r="BA868" s="17">
        <v>0.10150177378533499</v>
      </c>
      <c r="BB868" s="17"/>
      <c r="BC868" s="17">
        <v>6.0752676517756198E-2</v>
      </c>
      <c r="BD868" s="17"/>
      <c r="BE868" s="17">
        <v>8.47692879164266E-2</v>
      </c>
      <c r="BF868" s="17">
        <v>2.0536666866692602E-2</v>
      </c>
      <c r="BG868" s="17">
        <v>0.12389169369276</v>
      </c>
      <c r="BH868" s="17">
        <v>6.9781850627870401E-2</v>
      </c>
      <c r="BI868" s="17"/>
      <c r="BJ868" s="17">
        <v>8.1511780036456899E-2</v>
      </c>
      <c r="BK868" s="17"/>
      <c r="BL868" s="17">
        <v>8.9721637449191899E-2</v>
      </c>
      <c r="BM868" s="17"/>
      <c r="BN868" s="17">
        <v>6.9106454112254204E-2</v>
      </c>
      <c r="BO868" s="17"/>
      <c r="BP868" s="17">
        <v>7.0961856818095803E-2</v>
      </c>
      <c r="BQ868" s="17">
        <v>0.127150984123379</v>
      </c>
    </row>
    <row r="869" spans="2:69" x14ac:dyDescent="0.35">
      <c r="B869" t="s">
        <v>260</v>
      </c>
      <c r="C869" s="17">
        <v>0.51418181965162402</v>
      </c>
      <c r="D869" s="17">
        <v>0.45980427875945101</v>
      </c>
      <c r="E869" s="17">
        <v>0.56032240389185795</v>
      </c>
      <c r="F869" s="17"/>
      <c r="G869" s="17">
        <v>0.50845088884229495</v>
      </c>
      <c r="H869" s="17">
        <v>0.52637888116833298</v>
      </c>
      <c r="I869" s="17">
        <v>0.57194503813082498</v>
      </c>
      <c r="J869" s="17">
        <v>0.428384515089756</v>
      </c>
      <c r="K869" s="17">
        <v>0.50216065285883005</v>
      </c>
      <c r="L869" s="17"/>
      <c r="M869" s="17">
        <v>0.40879043362194201</v>
      </c>
      <c r="N869" s="17">
        <v>0.50735124483268401</v>
      </c>
      <c r="O869" s="17">
        <v>0.59791301411505005</v>
      </c>
      <c r="P869" s="17">
        <v>0.52416711429408303</v>
      </c>
      <c r="Q869" s="17">
        <v>0.48012349469187698</v>
      </c>
      <c r="R869" s="17"/>
      <c r="S869" s="17">
        <v>0.51040221256797602</v>
      </c>
      <c r="T869" s="17">
        <v>0.55109387859877301</v>
      </c>
      <c r="U869" s="17">
        <v>0.55597983902127501</v>
      </c>
      <c r="V869" s="17">
        <v>0.48155054368740902</v>
      </c>
      <c r="W869" s="17"/>
      <c r="X869" s="17">
        <v>0.49190932197029402</v>
      </c>
      <c r="Y869" s="17">
        <v>0.61251819971866595</v>
      </c>
      <c r="Z869" s="17">
        <v>0.54093300436751202</v>
      </c>
      <c r="AA869" s="17"/>
      <c r="AB869" s="17">
        <v>0.48756174418989701</v>
      </c>
      <c r="AC869" s="17">
        <v>0.57395493081893201</v>
      </c>
      <c r="AD869" s="17"/>
      <c r="AE869" s="17">
        <v>0.49614775916898202</v>
      </c>
      <c r="AF869" s="17">
        <v>0.51724899098496502</v>
      </c>
      <c r="AG869" s="17"/>
      <c r="AH869" s="17">
        <v>0.48853814685185298</v>
      </c>
      <c r="AI869" s="17">
        <v>0.64461883464553704</v>
      </c>
      <c r="AJ869" s="17"/>
      <c r="AK869" s="17">
        <v>0.74086158102879796</v>
      </c>
      <c r="AL869" s="17">
        <v>0.45782901411507299</v>
      </c>
      <c r="AM869" s="17">
        <v>0.50307895345090103</v>
      </c>
      <c r="AN869" s="17">
        <v>0.50477662323302697</v>
      </c>
      <c r="AO869" s="17">
        <v>0.51976675356152202</v>
      </c>
      <c r="AP869" s="17"/>
      <c r="AQ869" s="17">
        <v>0.32856685281987502</v>
      </c>
      <c r="AR869" s="17">
        <v>0.56569653824627997</v>
      </c>
      <c r="AS869" s="17"/>
      <c r="AT869" s="17">
        <v>0.43426515943905503</v>
      </c>
      <c r="AU869" s="17">
        <v>0.55682540400868197</v>
      </c>
      <c r="AV869" s="17"/>
      <c r="AW869" s="17">
        <v>0.46643828220993599</v>
      </c>
      <c r="AX869" s="17">
        <v>0.461038627877013</v>
      </c>
      <c r="AY869" s="17">
        <v>0.55542385768476099</v>
      </c>
      <c r="AZ869" s="17">
        <v>0.58332120975969604</v>
      </c>
      <c r="BA869" s="17">
        <v>0.54981166472770404</v>
      </c>
      <c r="BB869" s="17"/>
      <c r="BC869" s="17">
        <v>0.49525677898916498</v>
      </c>
      <c r="BD869" s="17"/>
      <c r="BE869" s="17">
        <v>0.45559361053055297</v>
      </c>
      <c r="BF869" s="17">
        <v>0.52210895278793001</v>
      </c>
      <c r="BG869" s="17">
        <v>0.513349770968899</v>
      </c>
      <c r="BH869" s="17">
        <v>0.52211339024261105</v>
      </c>
      <c r="BI869" s="17"/>
      <c r="BJ869" s="17">
        <v>0.52148500364482597</v>
      </c>
      <c r="BK869" s="17"/>
      <c r="BL869" s="17">
        <v>0.50555301147099996</v>
      </c>
      <c r="BM869" s="17"/>
      <c r="BN869" s="17">
        <v>0.54651306100437302</v>
      </c>
      <c r="BO869" s="17"/>
      <c r="BP869" s="17">
        <v>0.54428141842718303</v>
      </c>
      <c r="BQ869" s="17">
        <v>0.35000153532582001</v>
      </c>
    </row>
    <row r="870" spans="2:69" x14ac:dyDescent="0.35"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</row>
    <row r="871" spans="2:69" x14ac:dyDescent="0.35"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</row>
    <row r="872" spans="2:69" x14ac:dyDescent="0.35">
      <c r="B872" s="6" t="s">
        <v>271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</row>
    <row r="873" spans="2:69" x14ac:dyDescent="0.35">
      <c r="B873" s="24" t="s">
        <v>143</v>
      </c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</row>
    <row r="874" spans="2:69" x14ac:dyDescent="0.35">
      <c r="B874" t="s">
        <v>256</v>
      </c>
      <c r="C874" s="17">
        <v>0.40856684286761102</v>
      </c>
      <c r="D874" s="17">
        <v>0.39687158580936099</v>
      </c>
      <c r="E874" s="17">
        <v>0.418490535345309</v>
      </c>
      <c r="F874" s="17"/>
      <c r="G874" s="17">
        <v>0.38381090232027099</v>
      </c>
      <c r="H874" s="17">
        <v>0.45473460701871399</v>
      </c>
      <c r="I874" s="17">
        <v>0.38659626448685103</v>
      </c>
      <c r="J874" s="17">
        <v>0.42685651982288503</v>
      </c>
      <c r="K874" s="17">
        <v>0.39104645191978499</v>
      </c>
      <c r="L874" s="17"/>
      <c r="M874" s="17">
        <v>0.47198942362707802</v>
      </c>
      <c r="N874" s="17">
        <v>0.35300234654253998</v>
      </c>
      <c r="O874" s="17">
        <v>0.52586756187488204</v>
      </c>
      <c r="P874" s="17">
        <v>0.46478830026698498</v>
      </c>
      <c r="Q874" s="17">
        <v>0.321662002186894</v>
      </c>
      <c r="R874" s="17"/>
      <c r="S874" s="17">
        <v>0.478482101589705</v>
      </c>
      <c r="T874" s="17">
        <v>0.450184446824961</v>
      </c>
      <c r="U874" s="17">
        <v>0.44722192487259799</v>
      </c>
      <c r="V874" s="17">
        <v>0.32166169418199497</v>
      </c>
      <c r="W874" s="17"/>
      <c r="X874" s="17">
        <v>0.40142522658951202</v>
      </c>
      <c r="Y874" s="17">
        <v>0.46009268242210799</v>
      </c>
      <c r="Z874" s="17">
        <v>0.38959778647101401</v>
      </c>
      <c r="AA874" s="17"/>
      <c r="AB874" s="17">
        <v>0.434584936640865</v>
      </c>
      <c r="AC874" s="17">
        <v>0.35014543028723899</v>
      </c>
      <c r="AD874" s="17"/>
      <c r="AE874" s="17">
        <v>0.40548581504569597</v>
      </c>
      <c r="AF874" s="17">
        <v>0.40909085354294999</v>
      </c>
      <c r="AG874" s="17"/>
      <c r="AH874" s="17">
        <v>0.38721966668611102</v>
      </c>
      <c r="AI874" s="17">
        <v>0.45987078488400501</v>
      </c>
      <c r="AJ874" s="17"/>
      <c r="AK874" s="17">
        <v>0.55369271441007895</v>
      </c>
      <c r="AL874" s="17">
        <v>0.39126221051646998</v>
      </c>
      <c r="AM874" s="17">
        <v>0.394779598840236</v>
      </c>
      <c r="AN874" s="17">
        <v>0.437175541122033</v>
      </c>
      <c r="AO874" s="17">
        <v>0.31893385057654999</v>
      </c>
      <c r="AP874" s="17"/>
      <c r="AQ874" s="17">
        <v>0.354667826355271</v>
      </c>
      <c r="AR874" s="17">
        <v>0.42352572638630198</v>
      </c>
      <c r="AS874" s="17"/>
      <c r="AT874" s="17">
        <v>0.36416311270100998</v>
      </c>
      <c r="AU874" s="17">
        <v>0.43935615347124601</v>
      </c>
      <c r="AV874" s="17"/>
      <c r="AW874" s="17">
        <v>0.49171771787032498</v>
      </c>
      <c r="AX874" s="17">
        <v>0.45174929917587497</v>
      </c>
      <c r="AY874" s="17">
        <v>0.39437600908390102</v>
      </c>
      <c r="AZ874" s="17">
        <v>0.17006660111313601</v>
      </c>
      <c r="BA874" s="17">
        <v>0.53672213824717996</v>
      </c>
      <c r="BB874" s="17"/>
      <c r="BC874" s="17">
        <v>0.53268707094698997</v>
      </c>
      <c r="BD874" s="17"/>
      <c r="BE874" s="17">
        <v>0.48316571870257202</v>
      </c>
      <c r="BF874" s="17">
        <v>0.37544116574703701</v>
      </c>
      <c r="BG874" s="17">
        <v>0.237340482847196</v>
      </c>
      <c r="BH874" s="17">
        <v>0.54879509372672297</v>
      </c>
      <c r="BI874" s="17"/>
      <c r="BJ874" s="17">
        <v>0.41056555670876899</v>
      </c>
      <c r="BK874" s="17"/>
      <c r="BL874" s="17">
        <v>0.41916841713513098</v>
      </c>
      <c r="BM874" s="17"/>
      <c r="BN874" s="17">
        <v>0.30323820359694398</v>
      </c>
      <c r="BO874" s="17"/>
      <c r="BP874" s="17">
        <v>0.43544110919501799</v>
      </c>
      <c r="BQ874" s="17">
        <v>0.23643899829533599</v>
      </c>
    </row>
    <row r="875" spans="2:69" x14ac:dyDescent="0.35">
      <c r="B875" t="s">
        <v>257</v>
      </c>
      <c r="C875" s="17">
        <v>0.43333880804689001</v>
      </c>
      <c r="D875" s="17">
        <v>0.42783311198803298</v>
      </c>
      <c r="E875" s="17">
        <v>0.438010516782461</v>
      </c>
      <c r="F875" s="17"/>
      <c r="G875" s="17">
        <v>0.48828834965756102</v>
      </c>
      <c r="H875" s="17">
        <v>0.38484471683268201</v>
      </c>
      <c r="I875" s="17">
        <v>0.40075737755585</v>
      </c>
      <c r="J875" s="17">
        <v>0.42164960593874901</v>
      </c>
      <c r="K875" s="17">
        <v>0.48189633623623901</v>
      </c>
      <c r="L875" s="17"/>
      <c r="M875" s="17">
        <v>0.35199211491684002</v>
      </c>
      <c r="N875" s="17">
        <v>0.45469631540649602</v>
      </c>
      <c r="O875" s="17">
        <v>0.36277742596881002</v>
      </c>
      <c r="P875" s="17">
        <v>0.41994931708606997</v>
      </c>
      <c r="Q875" s="17">
        <v>0.51532027184673801</v>
      </c>
      <c r="R875" s="17"/>
      <c r="S875" s="17">
        <v>0.44554262403821998</v>
      </c>
      <c r="T875" s="17">
        <v>0.38057062483350801</v>
      </c>
      <c r="U875" s="17">
        <v>0.35485962222469702</v>
      </c>
      <c r="V875" s="17">
        <v>0.48345989096408498</v>
      </c>
      <c r="W875" s="17"/>
      <c r="X875" s="17">
        <v>0.44561054151440399</v>
      </c>
      <c r="Y875" s="17">
        <v>0.333830825723123</v>
      </c>
      <c r="Z875" s="17">
        <v>0.48104627019928498</v>
      </c>
      <c r="AA875" s="17"/>
      <c r="AB875" s="17">
        <v>0.418996321263436</v>
      </c>
      <c r="AC875" s="17">
        <v>0.465543640003721</v>
      </c>
      <c r="AD875" s="17"/>
      <c r="AE875" s="17">
        <v>0.48473129543141003</v>
      </c>
      <c r="AF875" s="17">
        <v>0.42459814954645803</v>
      </c>
      <c r="AG875" s="17"/>
      <c r="AH875" s="17">
        <v>0.43593548003451599</v>
      </c>
      <c r="AI875" s="17">
        <v>0.42733245953550802</v>
      </c>
      <c r="AJ875" s="17"/>
      <c r="AK875" s="17">
        <v>0.36572486583123598</v>
      </c>
      <c r="AL875" s="17">
        <v>0.45035989952253502</v>
      </c>
      <c r="AM875" s="17">
        <v>0.42604429735131499</v>
      </c>
      <c r="AN875" s="17">
        <v>0.42874218742707598</v>
      </c>
      <c r="AO875" s="17">
        <v>0.49259887405701203</v>
      </c>
      <c r="AP875" s="17"/>
      <c r="AQ875" s="17">
        <v>0.464445550880423</v>
      </c>
      <c r="AR875" s="17">
        <v>0.42470558664875602</v>
      </c>
      <c r="AS875" s="17"/>
      <c r="AT875" s="17">
        <v>0.471355510374663</v>
      </c>
      <c r="AU875" s="17">
        <v>0.41255329037812599</v>
      </c>
      <c r="AV875" s="17"/>
      <c r="AW875" s="17">
        <v>0.36252779441799998</v>
      </c>
      <c r="AX875" s="17">
        <v>0.36295955012453901</v>
      </c>
      <c r="AY875" s="17">
        <v>0.42526583240461702</v>
      </c>
      <c r="AZ875" s="17">
        <v>0.709967278601495</v>
      </c>
      <c r="BA875" s="17">
        <v>0.40522024781096799</v>
      </c>
      <c r="BB875" s="17"/>
      <c r="BC875" s="17">
        <v>0.41003964675587901</v>
      </c>
      <c r="BD875" s="17"/>
      <c r="BE875" s="17">
        <v>0.354171424244416</v>
      </c>
      <c r="BF875" s="17">
        <v>0.470992986007849</v>
      </c>
      <c r="BG875" s="17">
        <v>0.62519104373271595</v>
      </c>
      <c r="BH875" s="17">
        <v>0.38182449637983001</v>
      </c>
      <c r="BI875" s="17"/>
      <c r="BJ875" s="17">
        <v>0.42062595757087501</v>
      </c>
      <c r="BK875" s="17"/>
      <c r="BL875" s="17">
        <v>0.41984925706221699</v>
      </c>
      <c r="BM875" s="17"/>
      <c r="BN875" s="17">
        <v>0.51715693427953702</v>
      </c>
      <c r="BO875" s="17"/>
      <c r="BP875" s="17">
        <v>0.44462722840568097</v>
      </c>
      <c r="BQ875" s="17">
        <v>0.38537530179471902</v>
      </c>
    </row>
    <row r="876" spans="2:69" x14ac:dyDescent="0.35">
      <c r="B876" t="s">
        <v>258</v>
      </c>
      <c r="C876" s="17">
        <v>8.9430078512878403E-2</v>
      </c>
      <c r="D876" s="17">
        <v>9.83232920372685E-2</v>
      </c>
      <c r="E876" s="17">
        <v>8.1883983911024694E-2</v>
      </c>
      <c r="F876" s="17"/>
      <c r="G876" s="17">
        <v>6.6155599911625299E-2</v>
      </c>
      <c r="H876" s="17">
        <v>8.39048403420352E-2</v>
      </c>
      <c r="I876" s="17">
        <v>0.15349950067983001</v>
      </c>
      <c r="J876" s="17">
        <v>7.8240654964744097E-2</v>
      </c>
      <c r="K876" s="17">
        <v>4.4799268255795499E-2</v>
      </c>
      <c r="L876" s="17"/>
      <c r="M876" s="17">
        <v>0.108851634614818</v>
      </c>
      <c r="N876" s="17">
        <v>0.110649788504179</v>
      </c>
      <c r="O876" s="17">
        <v>6.8610238327554696E-2</v>
      </c>
      <c r="P876" s="17">
        <v>7.0960378539355898E-2</v>
      </c>
      <c r="Q876" s="17">
        <v>7.3250796179308603E-2</v>
      </c>
      <c r="R876" s="17"/>
      <c r="S876" s="17">
        <v>3.28880215656994E-2</v>
      </c>
      <c r="T876" s="17">
        <v>0.116804099978413</v>
      </c>
      <c r="U876" s="17">
        <v>0.13249007088044901</v>
      </c>
      <c r="V876" s="17">
        <v>0.117311215564081</v>
      </c>
      <c r="W876" s="17"/>
      <c r="X876" s="17">
        <v>9.00915103583598E-2</v>
      </c>
      <c r="Y876" s="17">
        <v>9.3626206090994396E-2</v>
      </c>
      <c r="Z876" s="17">
        <v>7.8831217425999203E-2</v>
      </c>
      <c r="AA876" s="17"/>
      <c r="AB876" s="17">
        <v>8.0209695809846604E-2</v>
      </c>
      <c r="AC876" s="17">
        <v>0.110133662208794</v>
      </c>
      <c r="AD876" s="17"/>
      <c r="AE876" s="17">
        <v>8.2516295361417205E-2</v>
      </c>
      <c r="AF876" s="17">
        <v>9.0605951107267907E-2</v>
      </c>
      <c r="AG876" s="17"/>
      <c r="AH876" s="17">
        <v>0.10410668883959701</v>
      </c>
      <c r="AI876" s="17">
        <v>5.0303532820001801E-2</v>
      </c>
      <c r="AJ876" s="17"/>
      <c r="AK876" s="17">
        <v>4.6504827940446802E-2</v>
      </c>
      <c r="AL876" s="17">
        <v>8.0715723797959604E-2</v>
      </c>
      <c r="AM876" s="17">
        <v>0.102277335013853</v>
      </c>
      <c r="AN876" s="17">
        <v>7.3055041621271799E-2</v>
      </c>
      <c r="AO876" s="17">
        <v>0.13757693527144901</v>
      </c>
      <c r="AP876" s="17"/>
      <c r="AQ876" s="17">
        <v>7.5355851860233705E-2</v>
      </c>
      <c r="AR876" s="17">
        <v>9.3336174221774496E-2</v>
      </c>
      <c r="AS876" s="17"/>
      <c r="AT876" s="17">
        <v>9.1758974862942294E-2</v>
      </c>
      <c r="AU876" s="17">
        <v>8.85133431524225E-2</v>
      </c>
      <c r="AV876" s="17"/>
      <c r="AW876" s="17">
        <v>7.82215069453117E-2</v>
      </c>
      <c r="AX876" s="17">
        <v>0.10716041728871301</v>
      </c>
      <c r="AY876" s="17">
        <v>0.11708834545411</v>
      </c>
      <c r="AZ876" s="17">
        <v>5.3707919240725099E-2</v>
      </c>
      <c r="BA876" s="17">
        <v>3.3008546630965599E-2</v>
      </c>
      <c r="BB876" s="17"/>
      <c r="BC876" s="17">
        <v>3.2633500697134998E-2</v>
      </c>
      <c r="BD876" s="17"/>
      <c r="BE876" s="17">
        <v>8.9147916059528001E-2</v>
      </c>
      <c r="BF876" s="17">
        <v>0.13302918137842101</v>
      </c>
      <c r="BG876" s="17">
        <v>5.9664690706572897E-2</v>
      </c>
      <c r="BH876" s="17">
        <v>4.2821684619099097E-2</v>
      </c>
      <c r="BI876" s="17"/>
      <c r="BJ876" s="17">
        <v>9.8039680163163903E-2</v>
      </c>
      <c r="BK876" s="17"/>
      <c r="BL876" s="17">
        <v>9.83896931403693E-2</v>
      </c>
      <c r="BM876" s="17"/>
      <c r="BN876" s="17">
        <v>9.2426662059395398E-2</v>
      </c>
      <c r="BO876" s="17"/>
      <c r="BP876" s="17">
        <v>6.9527503062582194E-2</v>
      </c>
      <c r="BQ876" s="17">
        <v>0.194685953821782</v>
      </c>
    </row>
    <row r="877" spans="2:69" x14ac:dyDescent="0.35">
      <c r="B877" t="s">
        <v>259</v>
      </c>
      <c r="C877" s="17">
        <v>2.03774781514049E-2</v>
      </c>
      <c r="D877" s="17">
        <v>2.9819207135149701E-2</v>
      </c>
      <c r="E877" s="17">
        <v>1.23659556661975E-2</v>
      </c>
      <c r="F877" s="17"/>
      <c r="G877" s="17">
        <v>2.9903678524729999E-2</v>
      </c>
      <c r="H877" s="17">
        <v>1.7953936512147502E-2</v>
      </c>
      <c r="I877" s="17">
        <v>9.3581172173922995E-3</v>
      </c>
      <c r="J877" s="17">
        <v>2.2833122280190198E-2</v>
      </c>
      <c r="K877" s="17">
        <v>2.06910087751568E-2</v>
      </c>
      <c r="L877" s="17"/>
      <c r="M877" s="17">
        <v>2.9400486691443201E-2</v>
      </c>
      <c r="N877" s="17">
        <v>1.8221300386543501E-2</v>
      </c>
      <c r="O877" s="17">
        <v>8.0942519693786401E-3</v>
      </c>
      <c r="P877" s="17">
        <v>2.3775594674323001E-2</v>
      </c>
      <c r="Q877" s="17">
        <v>3.1191154877135498E-2</v>
      </c>
      <c r="R877" s="17"/>
      <c r="S877" s="17">
        <v>7.9184205673683596E-3</v>
      </c>
      <c r="T877" s="17">
        <v>1.9654417626362199E-2</v>
      </c>
      <c r="U877" s="17">
        <v>1.05541715861027E-2</v>
      </c>
      <c r="V877" s="17">
        <v>2.7107143758573E-2</v>
      </c>
      <c r="W877" s="17"/>
      <c r="X877" s="17">
        <v>1.29357866877307E-2</v>
      </c>
      <c r="Y877" s="17">
        <v>5.0786504209430601E-2</v>
      </c>
      <c r="Z877" s="17">
        <v>3.2687054232148002E-2</v>
      </c>
      <c r="AA877" s="17"/>
      <c r="AB877" s="17">
        <v>2.3348472514648302E-2</v>
      </c>
      <c r="AC877" s="17">
        <v>1.3706363465538799E-2</v>
      </c>
      <c r="AD877" s="17"/>
      <c r="AE877" s="17">
        <v>0</v>
      </c>
      <c r="AF877" s="17">
        <v>2.3843209947743201E-2</v>
      </c>
      <c r="AG877" s="17"/>
      <c r="AH877" s="17">
        <v>1.86774620860128E-2</v>
      </c>
      <c r="AI877" s="17">
        <v>2.3425178712075799E-2</v>
      </c>
      <c r="AJ877" s="17"/>
      <c r="AK877" s="17">
        <v>1.6828480656656701E-2</v>
      </c>
      <c r="AL877" s="17">
        <v>8.7738822976761704E-3</v>
      </c>
      <c r="AM877" s="17">
        <v>2.6250284640298601E-2</v>
      </c>
      <c r="AN877" s="17">
        <v>3.1902223343657499E-2</v>
      </c>
      <c r="AO877" s="17">
        <v>1.9533917623723199E-2</v>
      </c>
      <c r="AP877" s="17"/>
      <c r="AQ877" s="17">
        <v>5.2815950739573202E-2</v>
      </c>
      <c r="AR877" s="17">
        <v>1.13746546423789E-2</v>
      </c>
      <c r="AS877" s="17"/>
      <c r="AT877" s="17">
        <v>3.9803038023680397E-2</v>
      </c>
      <c r="AU877" s="17">
        <v>7.54473969914845E-3</v>
      </c>
      <c r="AV877" s="17"/>
      <c r="AW877" s="17">
        <v>2.7947769260903699E-2</v>
      </c>
      <c r="AX877" s="17">
        <v>2.7776234370270599E-2</v>
      </c>
      <c r="AY877" s="17">
        <v>1.75427724757845E-2</v>
      </c>
      <c r="AZ877" s="17">
        <v>1.8086856245985598E-2</v>
      </c>
      <c r="BA877" s="17">
        <v>0</v>
      </c>
      <c r="BB877" s="17"/>
      <c r="BC877" s="17">
        <v>0</v>
      </c>
      <c r="BD877" s="17"/>
      <c r="BE877" s="17">
        <v>3.2978440967238197E-2</v>
      </c>
      <c r="BF877" s="17">
        <v>0</v>
      </c>
      <c r="BG877" s="17">
        <v>1.6996303270346999E-2</v>
      </c>
      <c r="BH877" s="17">
        <v>0</v>
      </c>
      <c r="BI877" s="17"/>
      <c r="BJ877" s="17">
        <v>1.8601603588852E-2</v>
      </c>
      <c r="BK877" s="17"/>
      <c r="BL877" s="17">
        <v>6.6683778409474901E-3</v>
      </c>
      <c r="BM877" s="17"/>
      <c r="BN877" s="17">
        <v>2.6154524936197E-2</v>
      </c>
      <c r="BO877" s="17"/>
      <c r="BP877" s="17">
        <v>1.5383136161772301E-2</v>
      </c>
      <c r="BQ877" s="17">
        <v>5.6348761964783799E-2</v>
      </c>
    </row>
    <row r="878" spans="2:69" x14ac:dyDescent="0.35">
      <c r="B878" t="s">
        <v>141</v>
      </c>
      <c r="C878" s="17">
        <v>4.8286792421215398E-2</v>
      </c>
      <c r="D878" s="17">
        <v>4.7152803030187901E-2</v>
      </c>
      <c r="E878" s="17">
        <v>4.9249008295007599E-2</v>
      </c>
      <c r="F878" s="17"/>
      <c r="G878" s="17">
        <v>3.1841469585812798E-2</v>
      </c>
      <c r="H878" s="17">
        <v>5.8561899294421099E-2</v>
      </c>
      <c r="I878" s="17">
        <v>4.9788740060076497E-2</v>
      </c>
      <c r="J878" s="17">
        <v>5.0420096993431501E-2</v>
      </c>
      <c r="K878" s="17">
        <v>6.1566934813023597E-2</v>
      </c>
      <c r="L878" s="17"/>
      <c r="M878" s="17">
        <v>3.77663401498207E-2</v>
      </c>
      <c r="N878" s="17">
        <v>6.3430249160242397E-2</v>
      </c>
      <c r="O878" s="17">
        <v>3.4650521859374103E-2</v>
      </c>
      <c r="P878" s="17">
        <v>2.0526409433266501E-2</v>
      </c>
      <c r="Q878" s="17">
        <v>5.8575774909924001E-2</v>
      </c>
      <c r="R878" s="17"/>
      <c r="S878" s="17">
        <v>3.5168832239006999E-2</v>
      </c>
      <c r="T878" s="17">
        <v>3.2786410736754798E-2</v>
      </c>
      <c r="U878" s="17">
        <v>5.4874210436154099E-2</v>
      </c>
      <c r="V878" s="17">
        <v>5.0460055531265903E-2</v>
      </c>
      <c r="W878" s="17"/>
      <c r="X878" s="17">
        <v>4.9936934849992898E-2</v>
      </c>
      <c r="Y878" s="17">
        <v>6.1663781554344203E-2</v>
      </c>
      <c r="Z878" s="17">
        <v>1.7837671671553802E-2</v>
      </c>
      <c r="AA878" s="17"/>
      <c r="AB878" s="17">
        <v>4.2860573771204002E-2</v>
      </c>
      <c r="AC878" s="17">
        <v>6.0470904034707097E-2</v>
      </c>
      <c r="AD878" s="17"/>
      <c r="AE878" s="17">
        <v>2.72665941614775E-2</v>
      </c>
      <c r="AF878" s="17">
        <v>5.1861835855580997E-2</v>
      </c>
      <c r="AG878" s="17"/>
      <c r="AH878" s="17">
        <v>5.40607023537635E-2</v>
      </c>
      <c r="AI878" s="17">
        <v>3.90680440484086E-2</v>
      </c>
      <c r="AJ878" s="17"/>
      <c r="AK878" s="17">
        <v>1.7249111161581801E-2</v>
      </c>
      <c r="AL878" s="17">
        <v>6.8888283865359307E-2</v>
      </c>
      <c r="AM878" s="17">
        <v>5.0648484154297298E-2</v>
      </c>
      <c r="AN878" s="17">
        <v>2.9125006485961499E-2</v>
      </c>
      <c r="AO878" s="17">
        <v>3.1356422471266202E-2</v>
      </c>
      <c r="AP878" s="17"/>
      <c r="AQ878" s="17">
        <v>5.2714820164498299E-2</v>
      </c>
      <c r="AR878" s="17">
        <v>4.70578581007879E-2</v>
      </c>
      <c r="AS878" s="17"/>
      <c r="AT878" s="17">
        <v>3.29193640377042E-2</v>
      </c>
      <c r="AU878" s="17">
        <v>5.2032473299057802E-2</v>
      </c>
      <c r="AV878" s="17"/>
      <c r="AW878" s="17">
        <v>3.95852115054596E-2</v>
      </c>
      <c r="AX878" s="17">
        <v>5.0354499040602102E-2</v>
      </c>
      <c r="AY878" s="17">
        <v>4.5727040581588302E-2</v>
      </c>
      <c r="AZ878" s="17">
        <v>4.8171344798658103E-2</v>
      </c>
      <c r="BA878" s="17">
        <v>2.50490673108868E-2</v>
      </c>
      <c r="BB878" s="17"/>
      <c r="BC878" s="17">
        <v>2.4639781599995799E-2</v>
      </c>
      <c r="BD878" s="17"/>
      <c r="BE878" s="17">
        <v>4.0536500026245599E-2</v>
      </c>
      <c r="BF878" s="17">
        <v>2.0536666866692602E-2</v>
      </c>
      <c r="BG878" s="17">
        <v>6.0807479443167597E-2</v>
      </c>
      <c r="BH878" s="17">
        <v>2.65587252743484E-2</v>
      </c>
      <c r="BI878" s="17"/>
      <c r="BJ878" s="17">
        <v>5.21672019683403E-2</v>
      </c>
      <c r="BK878" s="17"/>
      <c r="BL878" s="17">
        <v>5.5924254821334202E-2</v>
      </c>
      <c r="BM878" s="17"/>
      <c r="BN878" s="17">
        <v>6.1023675127926003E-2</v>
      </c>
      <c r="BO878" s="17"/>
      <c r="BP878" s="17">
        <v>3.5021023174947E-2</v>
      </c>
      <c r="BQ878" s="17">
        <v>0.127150984123379</v>
      </c>
    </row>
    <row r="879" spans="2:69" x14ac:dyDescent="0.35">
      <c r="B879" t="s">
        <v>260</v>
      </c>
      <c r="C879" s="17">
        <v>0.84190565091450098</v>
      </c>
      <c r="D879" s="17">
        <v>0.82470469779739397</v>
      </c>
      <c r="E879" s="17">
        <v>0.85650105212776995</v>
      </c>
      <c r="F879" s="17"/>
      <c r="G879" s="17">
        <v>0.872099251977832</v>
      </c>
      <c r="H879" s="17">
        <v>0.839579323851396</v>
      </c>
      <c r="I879" s="17">
        <v>0.78735364204270097</v>
      </c>
      <c r="J879" s="17">
        <v>0.84850612576163398</v>
      </c>
      <c r="K879" s="17">
        <v>0.872942788156024</v>
      </c>
      <c r="L879" s="17"/>
      <c r="M879" s="17">
        <v>0.82398153854391798</v>
      </c>
      <c r="N879" s="17">
        <v>0.80769866194903495</v>
      </c>
      <c r="O879" s="17">
        <v>0.88864498784369295</v>
      </c>
      <c r="P879" s="17">
        <v>0.88473761735305501</v>
      </c>
      <c r="Q879" s="17">
        <v>0.83698227403363201</v>
      </c>
      <c r="R879" s="17"/>
      <c r="S879" s="17">
        <v>0.92402472562792504</v>
      </c>
      <c r="T879" s="17">
        <v>0.83075507165846996</v>
      </c>
      <c r="U879" s="17">
        <v>0.80208154709729396</v>
      </c>
      <c r="V879" s="17">
        <v>0.80512158514608001</v>
      </c>
      <c r="W879" s="17"/>
      <c r="X879" s="17">
        <v>0.84703576810391601</v>
      </c>
      <c r="Y879" s="17">
        <v>0.79392350814523105</v>
      </c>
      <c r="Z879" s="17">
        <v>0.87064405667029898</v>
      </c>
      <c r="AA879" s="17"/>
      <c r="AB879" s="17">
        <v>0.85358125790430095</v>
      </c>
      <c r="AC879" s="17">
        <v>0.81568907029096105</v>
      </c>
      <c r="AD879" s="17"/>
      <c r="AE879" s="17">
        <v>0.89021711047710494</v>
      </c>
      <c r="AF879" s="17">
        <v>0.83368900308940797</v>
      </c>
      <c r="AG879" s="17"/>
      <c r="AH879" s="17">
        <v>0.82315514672062695</v>
      </c>
      <c r="AI879" s="17">
        <v>0.88720324441951404</v>
      </c>
      <c r="AJ879" s="17"/>
      <c r="AK879" s="17">
        <v>0.91941758024131504</v>
      </c>
      <c r="AL879" s="17">
        <v>0.841622110039005</v>
      </c>
      <c r="AM879" s="17">
        <v>0.82082389619155105</v>
      </c>
      <c r="AN879" s="17">
        <v>0.86591772854910898</v>
      </c>
      <c r="AO879" s="17">
        <v>0.81153272463356096</v>
      </c>
      <c r="AP879" s="17"/>
      <c r="AQ879" s="17">
        <v>0.81911337723569499</v>
      </c>
      <c r="AR879" s="17">
        <v>0.84823131303505905</v>
      </c>
      <c r="AS879" s="17"/>
      <c r="AT879" s="17">
        <v>0.83551862307567304</v>
      </c>
      <c r="AU879" s="17">
        <v>0.85190944384937095</v>
      </c>
      <c r="AV879" s="17"/>
      <c r="AW879" s="17">
        <v>0.85424551228832502</v>
      </c>
      <c r="AX879" s="17">
        <v>0.81470884930041398</v>
      </c>
      <c r="AY879" s="17">
        <v>0.81964184148851704</v>
      </c>
      <c r="AZ879" s="17">
        <v>0.88003387971463098</v>
      </c>
      <c r="BA879" s="17">
        <v>0.94194238605814795</v>
      </c>
      <c r="BB879" s="17"/>
      <c r="BC879" s="17">
        <v>0.94272671770286898</v>
      </c>
      <c r="BD879" s="17"/>
      <c r="BE879" s="17">
        <v>0.83733714294698802</v>
      </c>
      <c r="BF879" s="17">
        <v>0.84643415175488601</v>
      </c>
      <c r="BG879" s="17">
        <v>0.86253152657991194</v>
      </c>
      <c r="BH879" s="17">
        <v>0.93061959010655204</v>
      </c>
      <c r="BI879" s="17"/>
      <c r="BJ879" s="17">
        <v>0.83119151427964399</v>
      </c>
      <c r="BK879" s="17"/>
      <c r="BL879" s="17">
        <v>0.83901767419734896</v>
      </c>
      <c r="BM879" s="17"/>
      <c r="BN879" s="17">
        <v>0.82039513787648199</v>
      </c>
      <c r="BO879" s="17"/>
      <c r="BP879" s="17">
        <v>0.88006833760069902</v>
      </c>
      <c r="BQ879" s="17">
        <v>0.62181430009005501</v>
      </c>
    </row>
    <row r="880" spans="2:69" x14ac:dyDescent="0.35"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</row>
    <row r="881" spans="2:69" x14ac:dyDescent="0.35"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</row>
    <row r="882" spans="2:69" x14ac:dyDescent="0.35">
      <c r="B882" s="6" t="s">
        <v>272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</row>
    <row r="883" spans="2:69" x14ac:dyDescent="0.35">
      <c r="B883" s="24" t="s">
        <v>143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</row>
    <row r="884" spans="2:69" x14ac:dyDescent="0.35">
      <c r="B884" t="s">
        <v>256</v>
      </c>
      <c r="C884" s="17">
        <v>6.3524539030377303E-2</v>
      </c>
      <c r="D884" s="17">
        <v>6.5305166241236404E-2</v>
      </c>
      <c r="E884" s="17">
        <v>6.2013636211398999E-2</v>
      </c>
      <c r="F884" s="17"/>
      <c r="G884" s="17">
        <v>7.3986370866431103E-2</v>
      </c>
      <c r="H884" s="17">
        <v>5.2119338189769097E-2</v>
      </c>
      <c r="I884" s="17">
        <v>5.8480737199043398E-2</v>
      </c>
      <c r="J884" s="17">
        <v>3.90035358533364E-2</v>
      </c>
      <c r="K884" s="17">
        <v>0.105628338717418</v>
      </c>
      <c r="L884" s="17"/>
      <c r="M884" s="17">
        <v>8.9861932043282994E-2</v>
      </c>
      <c r="N884" s="17">
        <v>6.4556636942507101E-2</v>
      </c>
      <c r="O884" s="17">
        <v>8.7074087831056302E-2</v>
      </c>
      <c r="P884" s="17">
        <v>4.5816099317775201E-2</v>
      </c>
      <c r="Q884" s="17">
        <v>3.7062755620310597E-2</v>
      </c>
      <c r="R884" s="17"/>
      <c r="S884" s="17">
        <v>8.2137223987209296E-2</v>
      </c>
      <c r="T884" s="17">
        <v>5.8094887948366897E-2</v>
      </c>
      <c r="U884" s="17">
        <v>8.1009567803116397E-2</v>
      </c>
      <c r="V884" s="17">
        <v>4.6145295027460703E-2</v>
      </c>
      <c r="W884" s="17"/>
      <c r="X884" s="17">
        <v>5.6942133393905497E-2</v>
      </c>
      <c r="Y884" s="17">
        <v>7.1003128226345705E-2</v>
      </c>
      <c r="Z884" s="17">
        <v>0.10116673706682799</v>
      </c>
      <c r="AA884" s="17"/>
      <c r="AB884" s="17">
        <v>5.6105631333872003E-2</v>
      </c>
      <c r="AC884" s="17">
        <v>8.0183064101832596E-2</v>
      </c>
      <c r="AD884" s="17"/>
      <c r="AE884" s="17">
        <v>9.3227712387845399E-2</v>
      </c>
      <c r="AF884" s="17">
        <v>5.8472724885748797E-2</v>
      </c>
      <c r="AG884" s="17"/>
      <c r="AH884" s="17">
        <v>4.5223961009021901E-2</v>
      </c>
      <c r="AI884" s="17">
        <v>0.119981272547592</v>
      </c>
      <c r="AJ884" s="17"/>
      <c r="AK884" s="17">
        <v>6.5543465879195906E-2</v>
      </c>
      <c r="AL884" s="17">
        <v>7.7068880901909595E-2</v>
      </c>
      <c r="AM884" s="17">
        <v>5.8827422312615299E-2</v>
      </c>
      <c r="AN884" s="17">
        <v>5.8452423076753302E-2</v>
      </c>
      <c r="AO884" s="17">
        <v>4.3059409110304703E-2</v>
      </c>
      <c r="AP884" s="17"/>
      <c r="AQ884" s="17">
        <v>5.2511789534861499E-2</v>
      </c>
      <c r="AR884" s="17">
        <v>6.6580966542115594E-2</v>
      </c>
      <c r="AS884" s="17"/>
      <c r="AT884" s="17">
        <v>3.5442001493639103E-2</v>
      </c>
      <c r="AU884" s="17">
        <v>7.5725643148145005E-2</v>
      </c>
      <c r="AV884" s="17"/>
      <c r="AW884" s="17">
        <v>3.95852115054596E-2</v>
      </c>
      <c r="AX884" s="17">
        <v>4.76909531828352E-2</v>
      </c>
      <c r="AY884" s="17">
        <v>6.9776462122878302E-2</v>
      </c>
      <c r="AZ884" s="17">
        <v>4.0802646907227798E-2</v>
      </c>
      <c r="BA884" s="17">
        <v>0.14131907925173701</v>
      </c>
      <c r="BB884" s="17"/>
      <c r="BC884" s="17">
        <v>9.78976557555018E-2</v>
      </c>
      <c r="BD884" s="17"/>
      <c r="BE884" s="17">
        <v>4.7839602379560101E-2</v>
      </c>
      <c r="BF884" s="17">
        <v>9.7980681935582098E-2</v>
      </c>
      <c r="BG884" s="17">
        <v>3.3203986951369301E-2</v>
      </c>
      <c r="BH884" s="17">
        <v>0.10567225399675299</v>
      </c>
      <c r="BI884" s="17"/>
      <c r="BJ884" s="17">
        <v>6.7377841513497697E-2</v>
      </c>
      <c r="BK884" s="17"/>
      <c r="BL884" s="17">
        <v>6.3557488953056698E-2</v>
      </c>
      <c r="BM884" s="17"/>
      <c r="BN884" s="17">
        <v>1.47060793497327E-2</v>
      </c>
      <c r="BO884" s="17"/>
      <c r="BP884" s="17">
        <v>6.6906842663605706E-2</v>
      </c>
      <c r="BQ884" s="17">
        <v>4.9978595323141799E-2</v>
      </c>
    </row>
    <row r="885" spans="2:69" x14ac:dyDescent="0.35">
      <c r="B885" t="s">
        <v>257</v>
      </c>
      <c r="C885" s="17">
        <v>0.38467916621116299</v>
      </c>
      <c r="D885" s="17">
        <v>0.33036531598110402</v>
      </c>
      <c r="E885" s="17">
        <v>0.430765707471293</v>
      </c>
      <c r="F885" s="17"/>
      <c r="G885" s="17">
        <v>0.39325888137361198</v>
      </c>
      <c r="H885" s="17">
        <v>0.41804310369081799</v>
      </c>
      <c r="I885" s="17">
        <v>0.39356059112362302</v>
      </c>
      <c r="J885" s="17">
        <v>0.366520618374723</v>
      </c>
      <c r="K885" s="17">
        <v>0.29788602645332801</v>
      </c>
      <c r="L885" s="17"/>
      <c r="M885" s="17">
        <v>0.31037468723567202</v>
      </c>
      <c r="N885" s="17">
        <v>0.42576919864003099</v>
      </c>
      <c r="O885" s="17">
        <v>0.42228991924659398</v>
      </c>
      <c r="P885" s="17">
        <v>0.34076213560209001</v>
      </c>
      <c r="Q885" s="17">
        <v>0.32882131685506799</v>
      </c>
      <c r="R885" s="17"/>
      <c r="S885" s="17">
        <v>0.39683627220929901</v>
      </c>
      <c r="T885" s="17">
        <v>0.365607951116807</v>
      </c>
      <c r="U885" s="17">
        <v>0.45776724901698301</v>
      </c>
      <c r="V885" s="17">
        <v>0.31254993355257199</v>
      </c>
      <c r="W885" s="17"/>
      <c r="X885" s="17">
        <v>0.39543442234494203</v>
      </c>
      <c r="Y885" s="17">
        <v>0.31354625933783198</v>
      </c>
      <c r="Z885" s="17">
        <v>0.40433976882235001</v>
      </c>
      <c r="AA885" s="17"/>
      <c r="AB885" s="17">
        <v>0.37947003486823699</v>
      </c>
      <c r="AC885" s="17">
        <v>0.39637582677448702</v>
      </c>
      <c r="AD885" s="17"/>
      <c r="AE885" s="17">
        <v>0.38198266716999302</v>
      </c>
      <c r="AF885" s="17">
        <v>0.38513777754649903</v>
      </c>
      <c r="AG885" s="17"/>
      <c r="AH885" s="17">
        <v>0.38840656098694099</v>
      </c>
      <c r="AI885" s="17">
        <v>0.44094779686119001</v>
      </c>
      <c r="AJ885" s="17"/>
      <c r="AK885" s="17">
        <v>0.47744304383500702</v>
      </c>
      <c r="AL885" s="17">
        <v>0.31655193125492398</v>
      </c>
      <c r="AM885" s="17">
        <v>0.40948915732146701</v>
      </c>
      <c r="AN885" s="17">
        <v>0.35826818306619701</v>
      </c>
      <c r="AO885" s="17">
        <v>0.448475450874596</v>
      </c>
      <c r="AP885" s="17"/>
      <c r="AQ885" s="17">
        <v>0.39337142535847802</v>
      </c>
      <c r="AR885" s="17">
        <v>0.38226675684801298</v>
      </c>
      <c r="AS885" s="17"/>
      <c r="AT885" s="17">
        <v>0.40771261154449401</v>
      </c>
      <c r="AU885" s="17">
        <v>0.37297625079125402</v>
      </c>
      <c r="AV885" s="17"/>
      <c r="AW885" s="17">
        <v>0.31869049916671499</v>
      </c>
      <c r="AX885" s="17">
        <v>0.40562808651391602</v>
      </c>
      <c r="AY885" s="17">
        <v>0.39959989706221999</v>
      </c>
      <c r="AZ885" s="17">
        <v>0.41097823572220699</v>
      </c>
      <c r="BA885" s="17">
        <v>0.38548365790227401</v>
      </c>
      <c r="BB885" s="17"/>
      <c r="BC885" s="17">
        <v>0.41442548992004802</v>
      </c>
      <c r="BD885" s="17"/>
      <c r="BE885" s="17">
        <v>0.405457143110804</v>
      </c>
      <c r="BF885" s="17">
        <v>0.33004594472853399</v>
      </c>
      <c r="BG885" s="17">
        <v>0.42206771703165602</v>
      </c>
      <c r="BH885" s="17">
        <v>0.42220717177674399</v>
      </c>
      <c r="BI885" s="17"/>
      <c r="BJ885" s="17">
        <v>0.37623385620676503</v>
      </c>
      <c r="BK885" s="17"/>
      <c r="BL885" s="17">
        <v>0.39310792060693001</v>
      </c>
      <c r="BM885" s="17"/>
      <c r="BN885" s="17">
        <v>0.386629865664464</v>
      </c>
      <c r="BO885" s="17"/>
      <c r="BP885" s="17">
        <v>0.39542994312354302</v>
      </c>
      <c r="BQ885" s="17">
        <v>0.33070303086050501</v>
      </c>
    </row>
    <row r="886" spans="2:69" x14ac:dyDescent="0.35">
      <c r="B886" t="s">
        <v>258</v>
      </c>
      <c r="C886" s="17">
        <v>0.39997975750245202</v>
      </c>
      <c r="D886" s="17">
        <v>0.45456746365469702</v>
      </c>
      <c r="E886" s="17">
        <v>0.35366084324347002</v>
      </c>
      <c r="F886" s="17"/>
      <c r="G886" s="17">
        <v>0.37814185366087599</v>
      </c>
      <c r="H886" s="17">
        <v>0.38087195434023002</v>
      </c>
      <c r="I886" s="17">
        <v>0.37761674556492902</v>
      </c>
      <c r="J886" s="17">
        <v>0.46632219536165898</v>
      </c>
      <c r="K886" s="17">
        <v>0.45088874654774702</v>
      </c>
      <c r="L886" s="17"/>
      <c r="M886" s="17">
        <v>0.45649688669017602</v>
      </c>
      <c r="N886" s="17">
        <v>0.37812300548683803</v>
      </c>
      <c r="O886" s="17">
        <v>0.34243640385623703</v>
      </c>
      <c r="P886" s="17">
        <v>0.4489907625242</v>
      </c>
      <c r="Q886" s="17">
        <v>0.44216561211664801</v>
      </c>
      <c r="R886" s="17"/>
      <c r="S886" s="17">
        <v>0.405018479303214</v>
      </c>
      <c r="T886" s="17">
        <v>0.40759097437230901</v>
      </c>
      <c r="U886" s="17">
        <v>0.320706763500203</v>
      </c>
      <c r="V886" s="17">
        <v>0.48327729836177402</v>
      </c>
      <c r="W886" s="17"/>
      <c r="X886" s="17">
        <v>0.40476858629266099</v>
      </c>
      <c r="Y886" s="17">
        <v>0.40623537978483698</v>
      </c>
      <c r="Z886" s="17">
        <v>0.35647997774266799</v>
      </c>
      <c r="AA886" s="17"/>
      <c r="AB886" s="17">
        <v>0.41227123163816498</v>
      </c>
      <c r="AC886" s="17">
        <v>0.37238029968046299</v>
      </c>
      <c r="AD886" s="17"/>
      <c r="AE886" s="17">
        <v>0.43602735404120502</v>
      </c>
      <c r="AF886" s="17">
        <v>0.39384890556004298</v>
      </c>
      <c r="AG886" s="17"/>
      <c r="AH886" s="17">
        <v>0.40026024411856098</v>
      </c>
      <c r="AI886" s="17">
        <v>0.322188305872879</v>
      </c>
      <c r="AJ886" s="17"/>
      <c r="AK886" s="17">
        <v>0.37727095376949699</v>
      </c>
      <c r="AL886" s="17">
        <v>0.46674363987391698</v>
      </c>
      <c r="AM886" s="17">
        <v>0.32734051452131502</v>
      </c>
      <c r="AN886" s="17">
        <v>0.47850778884921702</v>
      </c>
      <c r="AO886" s="17">
        <v>0.39655972594090899</v>
      </c>
      <c r="AP886" s="17"/>
      <c r="AQ886" s="17">
        <v>0.32517118090608899</v>
      </c>
      <c r="AR886" s="17">
        <v>0.42074178352657898</v>
      </c>
      <c r="AS886" s="17"/>
      <c r="AT886" s="17">
        <v>0.37358216828563801</v>
      </c>
      <c r="AU886" s="17">
        <v>0.41941276583779902</v>
      </c>
      <c r="AV886" s="17"/>
      <c r="AW886" s="17">
        <v>0.37478066754600903</v>
      </c>
      <c r="AX886" s="17">
        <v>0.40177888327100097</v>
      </c>
      <c r="AY886" s="17">
        <v>0.41098216338808202</v>
      </c>
      <c r="AZ886" s="17">
        <v>0.37416850944129199</v>
      </c>
      <c r="BA886" s="17">
        <v>0.36134095230308899</v>
      </c>
      <c r="BB886" s="17"/>
      <c r="BC886" s="17">
        <v>0.39508376313336202</v>
      </c>
      <c r="BD886" s="17"/>
      <c r="BE886" s="17">
        <v>0.40344056484385199</v>
      </c>
      <c r="BF886" s="17">
        <v>0.460446349736362</v>
      </c>
      <c r="BG886" s="17">
        <v>0.36263175901098899</v>
      </c>
      <c r="BH886" s="17">
        <v>0.38856876200644602</v>
      </c>
      <c r="BI886" s="17"/>
      <c r="BJ886" s="17">
        <v>0.40445730008215702</v>
      </c>
      <c r="BK886" s="17"/>
      <c r="BL886" s="17">
        <v>0.39167864216772302</v>
      </c>
      <c r="BM886" s="17"/>
      <c r="BN886" s="17">
        <v>0.42074317157893198</v>
      </c>
      <c r="BO886" s="17"/>
      <c r="BP886" s="17">
        <v>0.40438551949089602</v>
      </c>
      <c r="BQ886" s="17">
        <v>0.371310544262139</v>
      </c>
    </row>
    <row r="887" spans="2:69" x14ac:dyDescent="0.35">
      <c r="B887" t="s">
        <v>259</v>
      </c>
      <c r="C887" s="17">
        <v>7.2030107062274001E-2</v>
      </c>
      <c r="D887" s="17">
        <v>9.0716446834518502E-2</v>
      </c>
      <c r="E887" s="17">
        <v>5.6174321378391102E-2</v>
      </c>
      <c r="F887" s="17"/>
      <c r="G887" s="17">
        <v>7.0477682138144995E-2</v>
      </c>
      <c r="H887" s="17">
        <v>7.0073274701916599E-2</v>
      </c>
      <c r="I887" s="17">
        <v>8.8290475103416199E-2</v>
      </c>
      <c r="J887" s="17">
        <v>7.7733553416850204E-2</v>
      </c>
      <c r="K887" s="17">
        <v>3.9230685212686703E-2</v>
      </c>
      <c r="L887" s="17"/>
      <c r="M887" s="17">
        <v>8.4742957267424507E-2</v>
      </c>
      <c r="N887" s="17">
        <v>4.58495917171933E-2</v>
      </c>
      <c r="O887" s="17">
        <v>8.8513751332543897E-2</v>
      </c>
      <c r="P887" s="17">
        <v>7.89217635952843E-2</v>
      </c>
      <c r="Q887" s="17">
        <v>9.6870543786105406E-2</v>
      </c>
      <c r="R887" s="17"/>
      <c r="S887" s="17">
        <v>2.2438616996313401E-2</v>
      </c>
      <c r="T887" s="17">
        <v>0.113535777021291</v>
      </c>
      <c r="U887" s="17">
        <v>7.0963841095646296E-2</v>
      </c>
      <c r="V887" s="17">
        <v>9.1205804368467702E-2</v>
      </c>
      <c r="W887" s="17"/>
      <c r="X887" s="17">
        <v>5.3285986014958597E-2</v>
      </c>
      <c r="Y887" s="17">
        <v>0.13618312351128301</v>
      </c>
      <c r="Z887" s="17">
        <v>0.1201758446966</v>
      </c>
      <c r="AA887" s="17"/>
      <c r="AB887" s="17">
        <v>7.2876245857949398E-2</v>
      </c>
      <c r="AC887" s="17">
        <v>7.0130174495606795E-2</v>
      </c>
      <c r="AD887" s="17"/>
      <c r="AE887" s="17">
        <v>1.5796527384792501E-2</v>
      </c>
      <c r="AF887" s="17">
        <v>8.15941219841467E-2</v>
      </c>
      <c r="AG887" s="17"/>
      <c r="AH887" s="17">
        <v>7.2794014702021403E-2</v>
      </c>
      <c r="AI887" s="17">
        <v>7.4411070629270007E-2</v>
      </c>
      <c r="AJ887" s="17"/>
      <c r="AK887" s="17">
        <v>3.3656961313313298E-2</v>
      </c>
      <c r="AL887" s="17">
        <v>4.75168902433439E-2</v>
      </c>
      <c r="AM887" s="17">
        <v>0.11377635706015</v>
      </c>
      <c r="AN887" s="17">
        <v>4.4032206016825698E-2</v>
      </c>
      <c r="AO887" s="17">
        <v>5.5841981037009499E-2</v>
      </c>
      <c r="AP887" s="17"/>
      <c r="AQ887" s="17">
        <v>0.111703518177969</v>
      </c>
      <c r="AR887" s="17">
        <v>6.1019332208284503E-2</v>
      </c>
      <c r="AS887" s="17"/>
      <c r="AT887" s="17">
        <v>0.10034043540595</v>
      </c>
      <c r="AU887" s="17">
        <v>5.6437934410995101E-2</v>
      </c>
      <c r="AV887" s="17"/>
      <c r="AW887" s="17">
        <v>0.18777319877089699</v>
      </c>
      <c r="AX887" s="17">
        <v>6.3494420397689294E-2</v>
      </c>
      <c r="AY887" s="17">
        <v>6.3228580749220803E-2</v>
      </c>
      <c r="AZ887" s="17">
        <v>0.106091313271495</v>
      </c>
      <c r="BA887" s="17">
        <v>4.83624858142662E-2</v>
      </c>
      <c r="BB887" s="17"/>
      <c r="BC887" s="17">
        <v>4.5533750323492703E-2</v>
      </c>
      <c r="BD887" s="17"/>
      <c r="BE887" s="17">
        <v>6.0000668202873503E-2</v>
      </c>
      <c r="BF887" s="17">
        <v>9.09903567328295E-2</v>
      </c>
      <c r="BG887" s="17">
        <v>0.102694228681006</v>
      </c>
      <c r="BH887" s="17">
        <v>3.5258047786455901E-2</v>
      </c>
      <c r="BI887" s="17"/>
      <c r="BJ887" s="17">
        <v>7.2339877213585299E-2</v>
      </c>
      <c r="BK887" s="17"/>
      <c r="BL887" s="17">
        <v>6.5879628276953706E-2</v>
      </c>
      <c r="BM887" s="17"/>
      <c r="BN887" s="17">
        <v>0.108814429294617</v>
      </c>
      <c r="BO887" s="17"/>
      <c r="BP887" s="17">
        <v>6.2703078922665301E-2</v>
      </c>
      <c r="BQ887" s="17">
        <v>0.14395893817491501</v>
      </c>
    </row>
    <row r="888" spans="2:69" x14ac:dyDescent="0.35">
      <c r="B888" t="s">
        <v>141</v>
      </c>
      <c r="C888" s="17">
        <v>7.9786430193733604E-2</v>
      </c>
      <c r="D888" s="17">
        <v>5.9045607288443602E-2</v>
      </c>
      <c r="E888" s="17">
        <v>9.7385491695447399E-2</v>
      </c>
      <c r="F888" s="17"/>
      <c r="G888" s="17">
        <v>8.4135211960935305E-2</v>
      </c>
      <c r="H888" s="17">
        <v>7.8892329077266801E-2</v>
      </c>
      <c r="I888" s="17">
        <v>8.2051451008988599E-2</v>
      </c>
      <c r="J888" s="17">
        <v>5.0420096993431501E-2</v>
      </c>
      <c r="K888" s="17">
        <v>0.106366203068819</v>
      </c>
      <c r="L888" s="17"/>
      <c r="M888" s="17">
        <v>5.8523536763444899E-2</v>
      </c>
      <c r="N888" s="17">
        <v>8.5701567213431001E-2</v>
      </c>
      <c r="O888" s="17">
        <v>5.9685837733569398E-2</v>
      </c>
      <c r="P888" s="17">
        <v>8.5509238960650505E-2</v>
      </c>
      <c r="Q888" s="17">
        <v>9.5079771621868106E-2</v>
      </c>
      <c r="R888" s="17"/>
      <c r="S888" s="17">
        <v>9.3569407503963406E-2</v>
      </c>
      <c r="T888" s="17">
        <v>5.5170409541225401E-2</v>
      </c>
      <c r="U888" s="17">
        <v>6.9552578584051505E-2</v>
      </c>
      <c r="V888" s="17">
        <v>6.6821668689725902E-2</v>
      </c>
      <c r="W888" s="17"/>
      <c r="X888" s="17">
        <v>8.9568871953532705E-2</v>
      </c>
      <c r="Y888" s="17">
        <v>7.3032109139701804E-2</v>
      </c>
      <c r="Z888" s="17">
        <v>1.7837671671553802E-2</v>
      </c>
      <c r="AA888" s="17"/>
      <c r="AB888" s="17">
        <v>7.9276856301777193E-2</v>
      </c>
      <c r="AC888" s="17">
        <v>8.0930634947610505E-2</v>
      </c>
      <c r="AD888" s="17"/>
      <c r="AE888" s="17">
        <v>7.2965739016165002E-2</v>
      </c>
      <c r="AF888" s="17">
        <v>8.0946470023562797E-2</v>
      </c>
      <c r="AG888" s="17"/>
      <c r="AH888" s="17">
        <v>9.3315219183454895E-2</v>
      </c>
      <c r="AI888" s="17">
        <v>4.2471554089069698E-2</v>
      </c>
      <c r="AJ888" s="17"/>
      <c r="AK888" s="17">
        <v>4.6085575202986701E-2</v>
      </c>
      <c r="AL888" s="17">
        <v>9.21186577259058E-2</v>
      </c>
      <c r="AM888" s="17">
        <v>9.0566548784452194E-2</v>
      </c>
      <c r="AN888" s="17">
        <v>6.0739398991007297E-2</v>
      </c>
      <c r="AO888" s="17">
        <v>5.6063433037180699E-2</v>
      </c>
      <c r="AP888" s="17"/>
      <c r="AQ888" s="17">
        <v>0.117242086022603</v>
      </c>
      <c r="AR888" s="17">
        <v>6.9391160875007393E-2</v>
      </c>
      <c r="AS888" s="17"/>
      <c r="AT888" s="17">
        <v>8.2922783270278702E-2</v>
      </c>
      <c r="AU888" s="17">
        <v>7.5447405811806895E-2</v>
      </c>
      <c r="AV888" s="17"/>
      <c r="AW888" s="17">
        <v>7.9170423010919103E-2</v>
      </c>
      <c r="AX888" s="17">
        <v>8.1407656634558595E-2</v>
      </c>
      <c r="AY888" s="17">
        <v>5.6412896677599099E-2</v>
      </c>
      <c r="AZ888" s="17">
        <v>6.7959294657778502E-2</v>
      </c>
      <c r="BA888" s="17">
        <v>6.3493824728633297E-2</v>
      </c>
      <c r="BB888" s="17"/>
      <c r="BC888" s="17">
        <v>4.7059340867595702E-2</v>
      </c>
      <c r="BD888" s="17"/>
      <c r="BE888" s="17">
        <v>8.3262021462909896E-2</v>
      </c>
      <c r="BF888" s="17">
        <v>2.0536666866692602E-2</v>
      </c>
      <c r="BG888" s="17">
        <v>7.9402308324979395E-2</v>
      </c>
      <c r="BH888" s="17">
        <v>4.8293764433601401E-2</v>
      </c>
      <c r="BI888" s="17"/>
      <c r="BJ888" s="17">
        <v>7.9591124983995204E-2</v>
      </c>
      <c r="BK888" s="17"/>
      <c r="BL888" s="17">
        <v>8.5776319995336303E-2</v>
      </c>
      <c r="BM888" s="17"/>
      <c r="BN888" s="17">
        <v>6.9106454112254204E-2</v>
      </c>
      <c r="BO888" s="17"/>
      <c r="BP888" s="17">
        <v>7.0574615799290794E-2</v>
      </c>
      <c r="BQ888" s="17">
        <v>0.104048891379299</v>
      </c>
    </row>
    <row r="889" spans="2:69" x14ac:dyDescent="0.35">
      <c r="B889" t="s">
        <v>260</v>
      </c>
      <c r="C889" s="17">
        <v>0.44820370524154102</v>
      </c>
      <c r="D889" s="17">
        <v>0.39567048222234102</v>
      </c>
      <c r="E889" s="17">
        <v>0.492779343682691</v>
      </c>
      <c r="F889" s="17"/>
      <c r="G889" s="17">
        <v>0.46724525224004299</v>
      </c>
      <c r="H889" s="17">
        <v>0.47016244188058698</v>
      </c>
      <c r="I889" s="17">
        <v>0.45204132832266603</v>
      </c>
      <c r="J889" s="17">
        <v>0.40552415422805899</v>
      </c>
      <c r="K889" s="17">
        <v>0.40351436517074701</v>
      </c>
      <c r="L889" s="17"/>
      <c r="M889" s="17">
        <v>0.40023661927895499</v>
      </c>
      <c r="N889" s="17">
        <v>0.49032583558253801</v>
      </c>
      <c r="O889" s="17">
        <v>0.50936400707764995</v>
      </c>
      <c r="P889" s="17">
        <v>0.38657823491986498</v>
      </c>
      <c r="Q889" s="17">
        <v>0.36588407247537902</v>
      </c>
      <c r="R889" s="17"/>
      <c r="S889" s="17">
        <v>0.47897349619650897</v>
      </c>
      <c r="T889" s="17">
        <v>0.42370283906517398</v>
      </c>
      <c r="U889" s="17">
        <v>0.53877681682009904</v>
      </c>
      <c r="V889" s="17">
        <v>0.358695228580032</v>
      </c>
      <c r="W889" s="17"/>
      <c r="X889" s="17">
        <v>0.452376555738847</v>
      </c>
      <c r="Y889" s="17">
        <v>0.384549387564178</v>
      </c>
      <c r="Z889" s="17">
        <v>0.505506505889178</v>
      </c>
      <c r="AA889" s="17"/>
      <c r="AB889" s="17">
        <v>0.43557566620210902</v>
      </c>
      <c r="AC889" s="17">
        <v>0.47655889087631997</v>
      </c>
      <c r="AD889" s="17"/>
      <c r="AE889" s="17">
        <v>0.47521037955783801</v>
      </c>
      <c r="AF889" s="17">
        <v>0.44361050243224798</v>
      </c>
      <c r="AG889" s="17"/>
      <c r="AH889" s="17">
        <v>0.43363052199596303</v>
      </c>
      <c r="AI889" s="17">
        <v>0.56092906940878196</v>
      </c>
      <c r="AJ889" s="17"/>
      <c r="AK889" s="17">
        <v>0.54298650971420304</v>
      </c>
      <c r="AL889" s="17">
        <v>0.39362081215683298</v>
      </c>
      <c r="AM889" s="17">
        <v>0.46831657963408302</v>
      </c>
      <c r="AN889" s="17">
        <v>0.41672060614294998</v>
      </c>
      <c r="AO889" s="17">
        <v>0.49153485998490098</v>
      </c>
      <c r="AP889" s="17"/>
      <c r="AQ889" s="17">
        <v>0.44588321489333899</v>
      </c>
      <c r="AR889" s="17">
        <v>0.44884772339012902</v>
      </c>
      <c r="AS889" s="17"/>
      <c r="AT889" s="17">
        <v>0.44315461303813303</v>
      </c>
      <c r="AU889" s="17">
        <v>0.44870189393939902</v>
      </c>
      <c r="AV889" s="17"/>
      <c r="AW889" s="17">
        <v>0.35827571067217401</v>
      </c>
      <c r="AX889" s="17">
        <v>0.45331903969675102</v>
      </c>
      <c r="AY889" s="17">
        <v>0.46937635918509901</v>
      </c>
      <c r="AZ889" s="17">
        <v>0.451780882629435</v>
      </c>
      <c r="BA889" s="17">
        <v>0.52680273715401105</v>
      </c>
      <c r="BB889" s="17"/>
      <c r="BC889" s="17">
        <v>0.51232314567554904</v>
      </c>
      <c r="BD889" s="17"/>
      <c r="BE889" s="17">
        <v>0.45329674549036503</v>
      </c>
      <c r="BF889" s="17">
        <v>0.42802662666411601</v>
      </c>
      <c r="BG889" s="17">
        <v>0.45527170398302602</v>
      </c>
      <c r="BH889" s="17">
        <v>0.527879425773497</v>
      </c>
      <c r="BI889" s="17"/>
      <c r="BJ889" s="17">
        <v>0.44361169772026299</v>
      </c>
      <c r="BK889" s="17"/>
      <c r="BL889" s="17">
        <v>0.45666540955998702</v>
      </c>
      <c r="BM889" s="17"/>
      <c r="BN889" s="17">
        <v>0.401335945014197</v>
      </c>
      <c r="BO889" s="17"/>
      <c r="BP889" s="17">
        <v>0.46233678578714799</v>
      </c>
      <c r="BQ889" s="17">
        <v>0.38068162618364698</v>
      </c>
    </row>
    <row r="890" spans="2:69" x14ac:dyDescent="0.35"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</row>
    <row r="891" spans="2:69" x14ac:dyDescent="0.35"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</row>
    <row r="892" spans="2:69" x14ac:dyDescent="0.35">
      <c r="B892" s="6" t="s">
        <v>273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</row>
    <row r="893" spans="2:69" x14ac:dyDescent="0.35">
      <c r="B893" s="24" t="s">
        <v>143</v>
      </c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</row>
    <row r="894" spans="2:69" x14ac:dyDescent="0.35">
      <c r="B894" t="s">
        <v>256</v>
      </c>
      <c r="C894" s="17">
        <v>0.123974249005652</v>
      </c>
      <c r="D894" s="17">
        <v>0.116609364140538</v>
      </c>
      <c r="E894" s="17">
        <v>0.130223521866524</v>
      </c>
      <c r="F894" s="17"/>
      <c r="G894" s="17">
        <v>0.142017192594703</v>
      </c>
      <c r="H894" s="17">
        <v>0.112318326152062</v>
      </c>
      <c r="I894" s="17">
        <v>9.9809923105973197E-2</v>
      </c>
      <c r="J894" s="17">
        <v>0.14217659762065901</v>
      </c>
      <c r="K894" s="17">
        <v>0.12795642510524</v>
      </c>
      <c r="L894" s="17"/>
      <c r="M894" s="17">
        <v>8.8726472578546406E-2</v>
      </c>
      <c r="N894" s="17">
        <v>0.136656186379671</v>
      </c>
      <c r="O894" s="17">
        <v>0.13836682698164199</v>
      </c>
      <c r="P894" s="17">
        <v>0.13485313927855999</v>
      </c>
      <c r="Q894" s="17">
        <v>9.0424747451438095E-2</v>
      </c>
      <c r="R894" s="17"/>
      <c r="S894" s="17">
        <v>0.16201945562977799</v>
      </c>
      <c r="T894" s="17">
        <v>0.125702518953348</v>
      </c>
      <c r="U894" s="17">
        <v>9.6798324487437096E-2</v>
      </c>
      <c r="V894" s="17">
        <v>7.7632315983849995E-2</v>
      </c>
      <c r="W894" s="17"/>
      <c r="X894" s="17">
        <v>0.124687429397819</v>
      </c>
      <c r="Y894" s="17">
        <v>0.16625654068022999</v>
      </c>
      <c r="Z894" s="17">
        <v>6.0526639282310897E-2</v>
      </c>
      <c r="AA894" s="17"/>
      <c r="AB894" s="17">
        <v>0.12852463442422901</v>
      </c>
      <c r="AC894" s="17">
        <v>0.113756746284078</v>
      </c>
      <c r="AD894" s="17"/>
      <c r="AE894" s="17">
        <v>0.138672868764841</v>
      </c>
      <c r="AF894" s="17">
        <v>0.121474358023892</v>
      </c>
      <c r="AG894" s="17"/>
      <c r="AH894" s="17">
        <v>0.12945455746034101</v>
      </c>
      <c r="AI894" s="17">
        <v>7.18433622805702E-2</v>
      </c>
      <c r="AJ894" s="17"/>
      <c r="AK894" s="17">
        <v>0.150949362163699</v>
      </c>
      <c r="AL894" s="17">
        <v>0.16391309900018999</v>
      </c>
      <c r="AM894" s="17">
        <v>8.1387840307237794E-2</v>
      </c>
      <c r="AN894" s="17">
        <v>0.16606682698861999</v>
      </c>
      <c r="AO894" s="17">
        <v>7.8879219198714504E-2</v>
      </c>
      <c r="AP894" s="17"/>
      <c r="AQ894" s="17">
        <v>7.1239031737531794E-2</v>
      </c>
      <c r="AR894" s="17">
        <v>0.13861013706988201</v>
      </c>
      <c r="AS894" s="17"/>
      <c r="AT894" s="17">
        <v>0.10251834141115</v>
      </c>
      <c r="AU894" s="17">
        <v>0.13479101820633199</v>
      </c>
      <c r="AV894" s="17"/>
      <c r="AW894" s="17">
        <v>5.1701574645748101E-2</v>
      </c>
      <c r="AX894" s="17">
        <v>0.168226384163773</v>
      </c>
      <c r="AY894" s="17">
        <v>8.7601345337012596E-2</v>
      </c>
      <c r="AZ894" s="17">
        <v>0.111856940504641</v>
      </c>
      <c r="BA894" s="17">
        <v>0.103822055218926</v>
      </c>
      <c r="BB894" s="17"/>
      <c r="BC894" s="17">
        <v>0.14471675477270901</v>
      </c>
      <c r="BD894" s="17"/>
      <c r="BE894" s="17">
        <v>0.15011129209905899</v>
      </c>
      <c r="BF894" s="17">
        <v>5.8026096475348399E-2</v>
      </c>
      <c r="BG894" s="17">
        <v>0.115244945004729</v>
      </c>
      <c r="BH894" s="17">
        <v>0.174680977653414</v>
      </c>
      <c r="BI894" s="17"/>
      <c r="BJ894" s="17">
        <v>0.118681124796474</v>
      </c>
      <c r="BK894" s="17"/>
      <c r="BL894" s="17">
        <v>0.122422386733868</v>
      </c>
      <c r="BM894" s="17"/>
      <c r="BN894" s="17">
        <v>7.8659554326580602E-2</v>
      </c>
      <c r="BO894" s="17"/>
      <c r="BP894" s="17">
        <v>0.13301059015692401</v>
      </c>
      <c r="BQ894" s="17">
        <v>6.8007233195071501E-2</v>
      </c>
    </row>
    <row r="895" spans="2:69" x14ac:dyDescent="0.35">
      <c r="B895" t="s">
        <v>257</v>
      </c>
      <c r="C895" s="17">
        <v>0.37014913537616401</v>
      </c>
      <c r="D895" s="17">
        <v>0.31822260998357998</v>
      </c>
      <c r="E895" s="17">
        <v>0.41420997703743201</v>
      </c>
      <c r="F895" s="17"/>
      <c r="G895" s="17">
        <v>0.40430691188970003</v>
      </c>
      <c r="H895" s="17">
        <v>0.41144226312394599</v>
      </c>
      <c r="I895" s="17">
        <v>0.37874107372619897</v>
      </c>
      <c r="J895" s="17">
        <v>0.33318613609095998</v>
      </c>
      <c r="K895" s="17">
        <v>0.22817016948962701</v>
      </c>
      <c r="L895" s="17"/>
      <c r="M895" s="17">
        <v>0.42460439412575002</v>
      </c>
      <c r="N895" s="17">
        <v>0.34782209914228701</v>
      </c>
      <c r="O895" s="17">
        <v>0.421993068344931</v>
      </c>
      <c r="P895" s="17">
        <v>0.39807428616129997</v>
      </c>
      <c r="Q895" s="17">
        <v>0.31200818259836999</v>
      </c>
      <c r="R895" s="17"/>
      <c r="S895" s="17">
        <v>0.36873126648534299</v>
      </c>
      <c r="T895" s="17">
        <v>0.364097071877095</v>
      </c>
      <c r="U895" s="17">
        <v>0.437516642496384</v>
      </c>
      <c r="V895" s="17">
        <v>0.368285804244946</v>
      </c>
      <c r="W895" s="17"/>
      <c r="X895" s="17">
        <v>0.37093690420354902</v>
      </c>
      <c r="Y895" s="17">
        <v>0.35380563123499298</v>
      </c>
      <c r="Z895" s="17">
        <v>0.38692777432975001</v>
      </c>
      <c r="AA895" s="17"/>
      <c r="AB895" s="17">
        <v>0.35253494751634801</v>
      </c>
      <c r="AC895" s="17">
        <v>0.40970029332011398</v>
      </c>
      <c r="AD895" s="17"/>
      <c r="AE895" s="17">
        <v>0.34812777447313897</v>
      </c>
      <c r="AF895" s="17">
        <v>0.37389445312908698</v>
      </c>
      <c r="AG895" s="17"/>
      <c r="AH895" s="17">
        <v>0.366324414484893</v>
      </c>
      <c r="AI895" s="17">
        <v>0.38732948299709502</v>
      </c>
      <c r="AJ895" s="17"/>
      <c r="AK895" s="17">
        <v>0.50700976909964901</v>
      </c>
      <c r="AL895" s="17">
        <v>0.27387330736207899</v>
      </c>
      <c r="AM895" s="17">
        <v>0.40834479582069599</v>
      </c>
      <c r="AN895" s="17">
        <v>0.36117573091203797</v>
      </c>
      <c r="AO895" s="17">
        <v>0.39212471525731202</v>
      </c>
      <c r="AP895" s="17"/>
      <c r="AQ895" s="17">
        <v>0.362978918136522</v>
      </c>
      <c r="AR895" s="17">
        <v>0.37213912427451301</v>
      </c>
      <c r="AS895" s="17"/>
      <c r="AT895" s="17">
        <v>0.342865205079527</v>
      </c>
      <c r="AU895" s="17">
        <v>0.38198589529190502</v>
      </c>
      <c r="AV895" s="17"/>
      <c r="AW895" s="17">
        <v>0.307748679654681</v>
      </c>
      <c r="AX895" s="17">
        <v>0.36343854228498401</v>
      </c>
      <c r="AY895" s="17">
        <v>0.40174693838958597</v>
      </c>
      <c r="AZ895" s="17">
        <v>0.29254913986819098</v>
      </c>
      <c r="BA895" s="17">
        <v>0.445239019246565</v>
      </c>
      <c r="BB895" s="17"/>
      <c r="BC895" s="17">
        <v>0.390385911142835</v>
      </c>
      <c r="BD895" s="17"/>
      <c r="BE895" s="17">
        <v>0.38367339378760601</v>
      </c>
      <c r="BF895" s="17">
        <v>0.41759426255326998</v>
      </c>
      <c r="BG895" s="17">
        <v>0.30849652834199998</v>
      </c>
      <c r="BH895" s="17">
        <v>0.37686304043156399</v>
      </c>
      <c r="BI895" s="17"/>
      <c r="BJ895" s="17">
        <v>0.385427631767569</v>
      </c>
      <c r="BK895" s="17"/>
      <c r="BL895" s="17">
        <v>0.41595028672522</v>
      </c>
      <c r="BM895" s="17"/>
      <c r="BN895" s="17">
        <v>0.358453589818445</v>
      </c>
      <c r="BO895" s="17"/>
      <c r="BP895" s="17">
        <v>0.371948482390072</v>
      </c>
      <c r="BQ895" s="17">
        <v>0.371019365458857</v>
      </c>
    </row>
    <row r="896" spans="2:69" x14ac:dyDescent="0.35">
      <c r="B896" t="s">
        <v>258</v>
      </c>
      <c r="C896" s="17">
        <v>0.32458049653203802</v>
      </c>
      <c r="D896" s="17">
        <v>0.37800040701433102</v>
      </c>
      <c r="E896" s="17">
        <v>0.27925248354591198</v>
      </c>
      <c r="F896" s="17"/>
      <c r="G896" s="17">
        <v>0.254972695153664</v>
      </c>
      <c r="H896" s="17">
        <v>0.30496340016588203</v>
      </c>
      <c r="I896" s="17">
        <v>0.343307490294744</v>
      </c>
      <c r="J896" s="17">
        <v>0.38633909376773601</v>
      </c>
      <c r="K896" s="17">
        <v>0.41949774166883003</v>
      </c>
      <c r="L896" s="17"/>
      <c r="M896" s="17">
        <v>0.16849369899849101</v>
      </c>
      <c r="N896" s="17">
        <v>0.339024194550689</v>
      </c>
      <c r="O896" s="17">
        <v>0.327291495040261</v>
      </c>
      <c r="P896" s="17">
        <v>0.25629124613125498</v>
      </c>
      <c r="Q896" s="17">
        <v>0.42030277525915499</v>
      </c>
      <c r="R896" s="17"/>
      <c r="S896" s="17">
        <v>0.28348152056985898</v>
      </c>
      <c r="T896" s="17">
        <v>0.30512328339363598</v>
      </c>
      <c r="U896" s="17">
        <v>0.34599373541039302</v>
      </c>
      <c r="V896" s="17">
        <v>0.40079948170909302</v>
      </c>
      <c r="W896" s="17"/>
      <c r="X896" s="17">
        <v>0.32535787901250601</v>
      </c>
      <c r="Y896" s="17">
        <v>0.28044408915267699</v>
      </c>
      <c r="Z896" s="17">
        <v>0.37972544305578998</v>
      </c>
      <c r="AA896" s="17"/>
      <c r="AB896" s="17">
        <v>0.32876525922551803</v>
      </c>
      <c r="AC896" s="17">
        <v>0.31518396848515801</v>
      </c>
      <c r="AD896" s="17"/>
      <c r="AE896" s="17">
        <v>0.31213633181157902</v>
      </c>
      <c r="AF896" s="17">
        <v>0.32669695751068001</v>
      </c>
      <c r="AG896" s="17"/>
      <c r="AH896" s="17">
        <v>0.32719655502344602</v>
      </c>
      <c r="AI896" s="17">
        <v>0.31245014139976202</v>
      </c>
      <c r="AJ896" s="17"/>
      <c r="AK896" s="17">
        <v>0.184343849357856</v>
      </c>
      <c r="AL896" s="17">
        <v>0.31662070402075199</v>
      </c>
      <c r="AM896" s="17">
        <v>0.32525777458215499</v>
      </c>
      <c r="AN896" s="17">
        <v>0.36714312357210999</v>
      </c>
      <c r="AO896" s="17">
        <v>0.44228591536057499</v>
      </c>
      <c r="AP896" s="17"/>
      <c r="AQ896" s="17">
        <v>0.25595715534815699</v>
      </c>
      <c r="AR896" s="17">
        <v>0.343625900954178</v>
      </c>
      <c r="AS896" s="17"/>
      <c r="AT896" s="17">
        <v>0.28345841153420898</v>
      </c>
      <c r="AU896" s="17">
        <v>0.35214779165059801</v>
      </c>
      <c r="AV896" s="17"/>
      <c r="AW896" s="17">
        <v>0.46930156038603199</v>
      </c>
      <c r="AX896" s="17">
        <v>0.28622898852513301</v>
      </c>
      <c r="AY896" s="17">
        <v>0.36178697673486498</v>
      </c>
      <c r="AZ896" s="17">
        <v>0.35108306282288299</v>
      </c>
      <c r="BA896" s="17">
        <v>0.272135620164907</v>
      </c>
      <c r="BB896" s="17"/>
      <c r="BC896" s="17">
        <v>0.31059005686838798</v>
      </c>
      <c r="BD896" s="17"/>
      <c r="BE896" s="17">
        <v>0.283927675734294</v>
      </c>
      <c r="BF896" s="17">
        <v>0.39728441446249702</v>
      </c>
      <c r="BG896" s="17">
        <v>0.32535811530747799</v>
      </c>
      <c r="BH896" s="17">
        <v>0.28975288328368098</v>
      </c>
      <c r="BI896" s="17"/>
      <c r="BJ896" s="17">
        <v>0.319914649157931</v>
      </c>
      <c r="BK896" s="17"/>
      <c r="BL896" s="17">
        <v>0.30973091958853199</v>
      </c>
      <c r="BM896" s="17"/>
      <c r="BN896" s="17">
        <v>0.39573358607140902</v>
      </c>
      <c r="BO896" s="17"/>
      <c r="BP896" s="17">
        <v>0.32499508745654099</v>
      </c>
      <c r="BQ896" s="17">
        <v>0.32769888333769998</v>
      </c>
    </row>
    <row r="897" spans="2:69" x14ac:dyDescent="0.35">
      <c r="B897" t="s">
        <v>259</v>
      </c>
      <c r="C897" s="17">
        <v>9.6553090994024995E-2</v>
      </c>
      <c r="D897" s="17">
        <v>0.114054892745188</v>
      </c>
      <c r="E897" s="17">
        <v>8.1702412849959702E-2</v>
      </c>
      <c r="F897" s="17"/>
      <c r="G897" s="17">
        <v>0.104117323591602</v>
      </c>
      <c r="H897" s="17">
        <v>9.3281365545888395E-2</v>
      </c>
      <c r="I897" s="17">
        <v>0.116364826755593</v>
      </c>
      <c r="J897" s="17">
        <v>6.1836658133526699E-2</v>
      </c>
      <c r="K897" s="17">
        <v>9.1749868849218097E-2</v>
      </c>
      <c r="L897" s="17"/>
      <c r="M897" s="17">
        <v>0.19035355305885801</v>
      </c>
      <c r="N897" s="17">
        <v>9.5038755825918406E-2</v>
      </c>
      <c r="O897" s="17">
        <v>6.7505394559106396E-2</v>
      </c>
      <c r="P897" s="17">
        <v>0.10069812598578901</v>
      </c>
      <c r="Q897" s="17">
        <v>8.2955076672259695E-2</v>
      </c>
      <c r="R897" s="17"/>
      <c r="S897" s="17">
        <v>8.11629891844972E-2</v>
      </c>
      <c r="T897" s="17">
        <v>0.139634603330232</v>
      </c>
      <c r="U897" s="17">
        <v>6.0435520446456503E-2</v>
      </c>
      <c r="V897" s="17">
        <v>9.7919741157253895E-2</v>
      </c>
      <c r="W897" s="17"/>
      <c r="X897" s="17">
        <v>8.8724004659794506E-2</v>
      </c>
      <c r="Y897" s="17">
        <v>0.126461629792399</v>
      </c>
      <c r="Z897" s="17">
        <v>0.112373938561678</v>
      </c>
      <c r="AA897" s="17"/>
      <c r="AB897" s="17">
        <v>0.10483230603214901</v>
      </c>
      <c r="AC897" s="17">
        <v>7.7962819093279498E-2</v>
      </c>
      <c r="AD897" s="17"/>
      <c r="AE897" s="17">
        <v>0.11989819255899301</v>
      </c>
      <c r="AF897" s="17">
        <v>9.2582635956296094E-2</v>
      </c>
      <c r="AG897" s="17"/>
      <c r="AH897" s="17">
        <v>8.5342889591512303E-2</v>
      </c>
      <c r="AI897" s="17">
        <v>0.160965741998645</v>
      </c>
      <c r="AJ897" s="17"/>
      <c r="AK897" s="17">
        <v>8.1523113809788494E-2</v>
      </c>
      <c r="AL897" s="17">
        <v>0.121758872971196</v>
      </c>
      <c r="AM897" s="17">
        <v>0.102201338537369</v>
      </c>
      <c r="AN897" s="17">
        <v>6.1610519312109903E-2</v>
      </c>
      <c r="AO897" s="17">
        <v>5.5353727712132997E-2</v>
      </c>
      <c r="AP897" s="17"/>
      <c r="AQ897" s="17">
        <v>0.18871165252298</v>
      </c>
      <c r="AR897" s="17">
        <v>7.0975830473025095E-2</v>
      </c>
      <c r="AS897" s="17"/>
      <c r="AT897" s="17">
        <v>0.17661765909310601</v>
      </c>
      <c r="AU897" s="17">
        <v>5.3777769867522598E-2</v>
      </c>
      <c r="AV897" s="17"/>
      <c r="AW897" s="17">
        <v>9.2077762302619395E-2</v>
      </c>
      <c r="AX897" s="17">
        <v>9.1661701122859901E-2</v>
      </c>
      <c r="AY897" s="17">
        <v>8.0877686998112597E-2</v>
      </c>
      <c r="AZ897" s="17">
        <v>0.17142152044511999</v>
      </c>
      <c r="BA897" s="17">
        <v>0.10454603488271901</v>
      </c>
      <c r="BB897" s="17"/>
      <c r="BC897" s="17">
        <v>7.5152904369719706E-2</v>
      </c>
      <c r="BD897" s="17"/>
      <c r="BE897" s="17">
        <v>9.4771732983298898E-2</v>
      </c>
      <c r="BF897" s="17">
        <v>8.7984773666052202E-2</v>
      </c>
      <c r="BG897" s="17">
        <v>0.16667737887945699</v>
      </c>
      <c r="BH897" s="17">
        <v>8.0577292498675596E-2</v>
      </c>
      <c r="BI897" s="17"/>
      <c r="BJ897" s="17">
        <v>9.0725531988812197E-2</v>
      </c>
      <c r="BK897" s="17"/>
      <c r="BL897" s="17">
        <v>6.4370770250523401E-2</v>
      </c>
      <c r="BM897" s="17"/>
      <c r="BN897" s="17">
        <v>8.4344466977636395E-2</v>
      </c>
      <c r="BO897" s="17"/>
      <c r="BP897" s="17">
        <v>9.3662689289268505E-2</v>
      </c>
      <c r="BQ897" s="17">
        <v>0.129225626629072</v>
      </c>
    </row>
    <row r="898" spans="2:69" x14ac:dyDescent="0.35">
      <c r="B898" t="s">
        <v>141</v>
      </c>
      <c r="C898" s="17">
        <v>8.4743028092120906E-2</v>
      </c>
      <c r="D898" s="17">
        <v>7.3112726116361895E-2</v>
      </c>
      <c r="E898" s="17">
        <v>9.4611604700172394E-2</v>
      </c>
      <c r="F898" s="17"/>
      <c r="G898" s="17">
        <v>9.4585876770331506E-2</v>
      </c>
      <c r="H898" s="17">
        <v>7.79946450122211E-2</v>
      </c>
      <c r="I898" s="17">
        <v>6.1776686117490799E-2</v>
      </c>
      <c r="J898" s="17">
        <v>7.6461514387119206E-2</v>
      </c>
      <c r="K898" s="17">
        <v>0.13262579488708501</v>
      </c>
      <c r="L898" s="17"/>
      <c r="M898" s="17">
        <v>0.127821881238355</v>
      </c>
      <c r="N898" s="17">
        <v>8.14587641014346E-2</v>
      </c>
      <c r="O898" s="17">
        <v>4.4843215074059202E-2</v>
      </c>
      <c r="P898" s="17">
        <v>0.110083202443095</v>
      </c>
      <c r="Q898" s="17">
        <v>9.4309218018776897E-2</v>
      </c>
      <c r="R898" s="17"/>
      <c r="S898" s="17">
        <v>0.104604768130522</v>
      </c>
      <c r="T898" s="17">
        <v>6.5442522445689294E-2</v>
      </c>
      <c r="U898" s="17">
        <v>5.9255777159329399E-2</v>
      </c>
      <c r="V898" s="17">
        <v>5.5362656904857602E-2</v>
      </c>
      <c r="W898" s="17"/>
      <c r="X898" s="17">
        <v>9.0293782726331998E-2</v>
      </c>
      <c r="Y898" s="17">
        <v>7.3032109139701804E-2</v>
      </c>
      <c r="Z898" s="17">
        <v>6.0446204770470698E-2</v>
      </c>
      <c r="AA898" s="17"/>
      <c r="AB898" s="17">
        <v>8.5342852801755395E-2</v>
      </c>
      <c r="AC898" s="17">
        <v>8.3396172817370495E-2</v>
      </c>
      <c r="AD898" s="17"/>
      <c r="AE898" s="17">
        <v>8.1164832391448505E-2</v>
      </c>
      <c r="AF898" s="17">
        <v>8.53515953800454E-2</v>
      </c>
      <c r="AG898" s="17"/>
      <c r="AH898" s="17">
        <v>9.1681583439806896E-2</v>
      </c>
      <c r="AI898" s="17">
        <v>6.7411271323928601E-2</v>
      </c>
      <c r="AJ898" s="17"/>
      <c r="AK898" s="17">
        <v>7.6173905569006994E-2</v>
      </c>
      <c r="AL898" s="17">
        <v>0.123834016645784</v>
      </c>
      <c r="AM898" s="17">
        <v>8.2808250752542098E-2</v>
      </c>
      <c r="AN898" s="17">
        <v>4.40037992151215E-2</v>
      </c>
      <c r="AO898" s="17">
        <v>3.1356422471266202E-2</v>
      </c>
      <c r="AP898" s="17"/>
      <c r="AQ898" s="17">
        <v>0.121113242254809</v>
      </c>
      <c r="AR898" s="17">
        <v>7.4649007228401607E-2</v>
      </c>
      <c r="AS898" s="17"/>
      <c r="AT898" s="17">
        <v>9.4540382882008195E-2</v>
      </c>
      <c r="AU898" s="17">
        <v>7.7297524983642701E-2</v>
      </c>
      <c r="AV898" s="17"/>
      <c r="AW898" s="17">
        <v>7.9170423010919103E-2</v>
      </c>
      <c r="AX898" s="17">
        <v>9.0444383903249395E-2</v>
      </c>
      <c r="AY898" s="17">
        <v>6.7987052540424406E-2</v>
      </c>
      <c r="AZ898" s="17">
        <v>7.30893363591643E-2</v>
      </c>
      <c r="BA898" s="17">
        <v>7.4257270486882507E-2</v>
      </c>
      <c r="BB898" s="17"/>
      <c r="BC898" s="17">
        <v>7.9154372846348603E-2</v>
      </c>
      <c r="BD898" s="17"/>
      <c r="BE898" s="17">
        <v>8.7515905395742194E-2</v>
      </c>
      <c r="BF898" s="17">
        <v>3.9110452842833099E-2</v>
      </c>
      <c r="BG898" s="17">
        <v>8.42230324663365E-2</v>
      </c>
      <c r="BH898" s="17">
        <v>7.8125806132665301E-2</v>
      </c>
      <c r="BI898" s="17"/>
      <c r="BJ898" s="17">
        <v>8.5251062289213794E-2</v>
      </c>
      <c r="BK898" s="17"/>
      <c r="BL898" s="17">
        <v>8.7525636701856202E-2</v>
      </c>
      <c r="BM898" s="17"/>
      <c r="BN898" s="17">
        <v>8.2808802805929504E-2</v>
      </c>
      <c r="BO898" s="17"/>
      <c r="BP898" s="17">
        <v>7.6383150707194897E-2</v>
      </c>
      <c r="BQ898" s="17">
        <v>0.104048891379299</v>
      </c>
    </row>
    <row r="899" spans="2:69" x14ac:dyDescent="0.35">
      <c r="B899" t="s">
        <v>260</v>
      </c>
      <c r="C899" s="17">
        <v>0.49412338438181602</v>
      </c>
      <c r="D899" s="17">
        <v>0.434831974124119</v>
      </c>
      <c r="E899" s="17">
        <v>0.54443349890395498</v>
      </c>
      <c r="F899" s="17"/>
      <c r="G899" s="17">
        <v>0.54632410448440305</v>
      </c>
      <c r="H899" s="17">
        <v>0.52376058927600899</v>
      </c>
      <c r="I899" s="17">
        <v>0.478550996832172</v>
      </c>
      <c r="J899" s="17">
        <v>0.47536273371161902</v>
      </c>
      <c r="K899" s="17">
        <v>0.35612659459486701</v>
      </c>
      <c r="L899" s="17"/>
      <c r="M899" s="17">
        <v>0.51333086670429595</v>
      </c>
      <c r="N899" s="17">
        <v>0.48447828552195799</v>
      </c>
      <c r="O899" s="17">
        <v>0.56035989532657304</v>
      </c>
      <c r="P899" s="17">
        <v>0.53292742543986105</v>
      </c>
      <c r="Q899" s="17">
        <v>0.40243293004980801</v>
      </c>
      <c r="R899" s="17"/>
      <c r="S899" s="17">
        <v>0.53075072211512198</v>
      </c>
      <c r="T899" s="17">
        <v>0.489799590830443</v>
      </c>
      <c r="U899" s="17">
        <v>0.53431496698382097</v>
      </c>
      <c r="V899" s="17">
        <v>0.44591812022879601</v>
      </c>
      <c r="W899" s="17"/>
      <c r="X899" s="17">
        <v>0.49562433360136798</v>
      </c>
      <c r="Y899" s="17">
        <v>0.52006217191522297</v>
      </c>
      <c r="Z899" s="17">
        <v>0.44745441361206101</v>
      </c>
      <c r="AA899" s="17"/>
      <c r="AB899" s="17">
        <v>0.48105958194057702</v>
      </c>
      <c r="AC899" s="17">
        <v>0.52345703960419199</v>
      </c>
      <c r="AD899" s="17"/>
      <c r="AE899" s="17">
        <v>0.48680064323798</v>
      </c>
      <c r="AF899" s="17">
        <v>0.49536881115297898</v>
      </c>
      <c r="AG899" s="17"/>
      <c r="AH899" s="17">
        <v>0.49577897194523501</v>
      </c>
      <c r="AI899" s="17">
        <v>0.459172845277665</v>
      </c>
      <c r="AJ899" s="17"/>
      <c r="AK899" s="17">
        <v>0.65795913126334804</v>
      </c>
      <c r="AL899" s="17">
        <v>0.43778640636226801</v>
      </c>
      <c r="AM899" s="17">
        <v>0.489732636127934</v>
      </c>
      <c r="AN899" s="17">
        <v>0.52724255790065799</v>
      </c>
      <c r="AO899" s="17">
        <v>0.47100393445602601</v>
      </c>
      <c r="AP899" s="17"/>
      <c r="AQ899" s="17">
        <v>0.43421794987405399</v>
      </c>
      <c r="AR899" s="17">
        <v>0.51074926134439502</v>
      </c>
      <c r="AS899" s="17"/>
      <c r="AT899" s="17">
        <v>0.44538354649067702</v>
      </c>
      <c r="AU899" s="17">
        <v>0.51677691349823696</v>
      </c>
      <c r="AV899" s="17"/>
      <c r="AW899" s="17">
        <v>0.35945025430042898</v>
      </c>
      <c r="AX899" s="17">
        <v>0.53166492644875696</v>
      </c>
      <c r="AY899" s="17">
        <v>0.489348283726598</v>
      </c>
      <c r="AZ899" s="17">
        <v>0.40440608037283199</v>
      </c>
      <c r="BA899" s="17">
        <v>0.54906107446549102</v>
      </c>
      <c r="BB899" s="17"/>
      <c r="BC899" s="17">
        <v>0.53510266591554301</v>
      </c>
      <c r="BD899" s="17"/>
      <c r="BE899" s="17">
        <v>0.53378468588666494</v>
      </c>
      <c r="BF899" s="17">
        <v>0.47562035902861799</v>
      </c>
      <c r="BG899" s="17">
        <v>0.42374147334672901</v>
      </c>
      <c r="BH899" s="17">
        <v>0.55154401808497799</v>
      </c>
      <c r="BI899" s="17"/>
      <c r="BJ899" s="17">
        <v>0.50410875656404297</v>
      </c>
      <c r="BK899" s="17"/>
      <c r="BL899" s="17">
        <v>0.53837267345908801</v>
      </c>
      <c r="BM899" s="17"/>
      <c r="BN899" s="17">
        <v>0.437113144145026</v>
      </c>
      <c r="BO899" s="17"/>
      <c r="BP899" s="17">
        <v>0.50495907254699501</v>
      </c>
      <c r="BQ899" s="17">
        <v>0.43902659865392901</v>
      </c>
    </row>
    <row r="900" spans="2:69" x14ac:dyDescent="0.35"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</row>
    <row r="901" spans="2:69" x14ac:dyDescent="0.35"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</row>
    <row r="902" spans="2:69" x14ac:dyDescent="0.35">
      <c r="B902" s="6" t="s">
        <v>274</v>
      </c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</row>
    <row r="903" spans="2:69" x14ac:dyDescent="0.35">
      <c r="B903" s="24" t="s">
        <v>143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</row>
    <row r="904" spans="2:69" x14ac:dyDescent="0.35">
      <c r="B904" t="s">
        <v>256</v>
      </c>
      <c r="C904" s="17">
        <v>0.10936444531690399</v>
      </c>
      <c r="D904" s="17">
        <v>0.10799324342259101</v>
      </c>
      <c r="E904" s="17">
        <v>0.110527941412477</v>
      </c>
      <c r="F904" s="17"/>
      <c r="G904" s="17">
        <v>9.9009297968129906E-2</v>
      </c>
      <c r="H904" s="17">
        <v>4.8343993063597497E-2</v>
      </c>
      <c r="I904" s="17">
        <v>7.3119276407154807E-2</v>
      </c>
      <c r="J904" s="17">
        <v>0.15991039182256001</v>
      </c>
      <c r="K904" s="17">
        <v>0.27165954383193402</v>
      </c>
      <c r="L904" s="17"/>
      <c r="M904" s="17">
        <v>0.16299867309014199</v>
      </c>
      <c r="N904" s="17">
        <v>9.9415146206754706E-2</v>
      </c>
      <c r="O904" s="17">
        <v>8.4399124530249503E-2</v>
      </c>
      <c r="P904" s="17">
        <v>0.10167808074265999</v>
      </c>
      <c r="Q904" s="17">
        <v>0.13739990879019401</v>
      </c>
      <c r="R904" s="17"/>
      <c r="S904" s="17">
        <v>0.14177087424988399</v>
      </c>
      <c r="T904" s="17">
        <v>9.6281719635274099E-2</v>
      </c>
      <c r="U904" s="17">
        <v>0.16672503551801099</v>
      </c>
      <c r="V904" s="17">
        <v>5.61874327612552E-2</v>
      </c>
      <c r="W904" s="17"/>
      <c r="X904" s="17">
        <v>7.7902384304028904E-2</v>
      </c>
      <c r="Y904" s="17">
        <v>0.14224436178118299</v>
      </c>
      <c r="Z904" s="17">
        <v>0.29323168825107598</v>
      </c>
      <c r="AA904" s="17"/>
      <c r="AB904" s="17">
        <v>8.0422500652579498E-2</v>
      </c>
      <c r="AC904" s="17">
        <v>0.17435111593344499</v>
      </c>
      <c r="AD904" s="17"/>
      <c r="AE904" s="17">
        <v>0.134966028744441</v>
      </c>
      <c r="AF904" s="17">
        <v>0.105010215560789</v>
      </c>
      <c r="AG904" s="17"/>
      <c r="AH904" s="17">
        <v>8.20766785742338E-2</v>
      </c>
      <c r="AI904" s="17">
        <v>0.164352555274031</v>
      </c>
      <c r="AJ904" s="17"/>
      <c r="AK904" s="17">
        <v>0.226517970740956</v>
      </c>
      <c r="AL904" s="17">
        <v>0.12875317333032199</v>
      </c>
      <c r="AM904" s="17">
        <v>7.4490361266260005E-2</v>
      </c>
      <c r="AN904" s="17">
        <v>7.9827024077708905E-2</v>
      </c>
      <c r="AO904" s="17">
        <v>0.11550191089715001</v>
      </c>
      <c r="AP904" s="17"/>
      <c r="AQ904" s="17">
        <v>9.2837502413723794E-2</v>
      </c>
      <c r="AR904" s="17">
        <v>0.113951256539185</v>
      </c>
      <c r="AS904" s="17"/>
      <c r="AT904" s="17">
        <v>9.0241875490917098E-2</v>
      </c>
      <c r="AU904" s="17">
        <v>0.118590697571037</v>
      </c>
      <c r="AV904" s="17"/>
      <c r="AW904" s="17">
        <v>5.9360763330174003E-2</v>
      </c>
      <c r="AX904" s="17">
        <v>8.5599760370198397E-2</v>
      </c>
      <c r="AY904" s="17">
        <v>0.15781503130563301</v>
      </c>
      <c r="AZ904" s="17">
        <v>0.141063347668098</v>
      </c>
      <c r="BA904" s="17">
        <v>0.110710833287924</v>
      </c>
      <c r="BB904" s="17"/>
      <c r="BC904" s="17">
        <v>8.4806455828611196E-2</v>
      </c>
      <c r="BD904" s="17"/>
      <c r="BE904" s="17">
        <v>9.8103624898114097E-2</v>
      </c>
      <c r="BF904" s="17">
        <v>0.17473268774252901</v>
      </c>
      <c r="BG904" s="17">
        <v>0.14021952902059601</v>
      </c>
      <c r="BH904" s="17">
        <v>0.108290360711321</v>
      </c>
      <c r="BI904" s="17"/>
      <c r="BJ904" s="17">
        <v>9.4011819947063605E-2</v>
      </c>
      <c r="BK904" s="17"/>
      <c r="BL904" s="17">
        <v>7.6406875945793304E-2</v>
      </c>
      <c r="BM904" s="17"/>
      <c r="BN904" s="17">
        <v>0.11843847761220901</v>
      </c>
      <c r="BO904" s="17"/>
      <c r="BP904" s="17">
        <v>0.119369671566808</v>
      </c>
      <c r="BQ904" s="17">
        <v>4.4928666067755398E-2</v>
      </c>
    </row>
    <row r="905" spans="2:69" x14ac:dyDescent="0.35">
      <c r="B905" t="s">
        <v>257</v>
      </c>
      <c r="C905" s="17">
        <v>0.42866192412283299</v>
      </c>
      <c r="D905" s="17">
        <v>0.40640162735784402</v>
      </c>
      <c r="E905" s="17">
        <v>0.44755029386603701</v>
      </c>
      <c r="F905" s="17"/>
      <c r="G905" s="17">
        <v>0.47142480668238701</v>
      </c>
      <c r="H905" s="17">
        <v>0.42504822342068599</v>
      </c>
      <c r="I905" s="17">
        <v>0.46126667016378797</v>
      </c>
      <c r="J905" s="17">
        <v>0.38333271479456899</v>
      </c>
      <c r="K905" s="17">
        <v>0.32441463884736299</v>
      </c>
      <c r="L905" s="17"/>
      <c r="M905" s="17">
        <v>0.47886254637502901</v>
      </c>
      <c r="N905" s="17">
        <v>0.44015863220245599</v>
      </c>
      <c r="O905" s="17">
        <v>0.50316073685126095</v>
      </c>
      <c r="P905" s="17">
        <v>0.40746706892316298</v>
      </c>
      <c r="Q905" s="17">
        <v>0.316426583283825</v>
      </c>
      <c r="R905" s="17"/>
      <c r="S905" s="17">
        <v>0.44768746595888398</v>
      </c>
      <c r="T905" s="17">
        <v>0.44921932380987201</v>
      </c>
      <c r="U905" s="17">
        <v>0.46438037028155099</v>
      </c>
      <c r="V905" s="17">
        <v>0.40623785969333998</v>
      </c>
      <c r="W905" s="17"/>
      <c r="X905" s="17">
        <v>0.42149296288753402</v>
      </c>
      <c r="Y905" s="17">
        <v>0.44526394053693302</v>
      </c>
      <c r="Z905" s="17">
        <v>0.45800706375300598</v>
      </c>
      <c r="AA905" s="17"/>
      <c r="AB905" s="17">
        <v>0.43361680946304598</v>
      </c>
      <c r="AC905" s="17">
        <v>0.41753615129444099</v>
      </c>
      <c r="AD905" s="17"/>
      <c r="AE905" s="17">
        <v>0.44048005428894099</v>
      </c>
      <c r="AF905" s="17">
        <v>0.42665193696025899</v>
      </c>
      <c r="AG905" s="17"/>
      <c r="AH905" s="17">
        <v>0.38047126120840602</v>
      </c>
      <c r="AI905" s="17">
        <v>0.67078090261880197</v>
      </c>
      <c r="AJ905" s="17"/>
      <c r="AK905" s="17">
        <v>0.460113395542953</v>
      </c>
      <c r="AL905" s="17">
        <v>0.37090156586051898</v>
      </c>
      <c r="AM905" s="17">
        <v>0.45528142831644403</v>
      </c>
      <c r="AN905" s="17">
        <v>0.47341618124455798</v>
      </c>
      <c r="AO905" s="17">
        <v>0.400489263567748</v>
      </c>
      <c r="AP905" s="17"/>
      <c r="AQ905" s="17">
        <v>0.31518518189505501</v>
      </c>
      <c r="AR905" s="17">
        <v>0.46015573382300201</v>
      </c>
      <c r="AS905" s="17"/>
      <c r="AT905" s="17">
        <v>0.42022154758913899</v>
      </c>
      <c r="AU905" s="17">
        <v>0.43623430604849001</v>
      </c>
      <c r="AV905" s="17"/>
      <c r="AW905" s="17">
        <v>0.46123316518454999</v>
      </c>
      <c r="AX905" s="17">
        <v>0.40360881965200102</v>
      </c>
      <c r="AY905" s="17">
        <v>0.47363824709830699</v>
      </c>
      <c r="AZ905" s="17">
        <v>0.37518020143938202</v>
      </c>
      <c r="BA905" s="17">
        <v>0.47127782426875903</v>
      </c>
      <c r="BB905" s="17"/>
      <c r="BC905" s="17">
        <v>0.46740366555684898</v>
      </c>
      <c r="BD905" s="17"/>
      <c r="BE905" s="17">
        <v>0.39644049103624601</v>
      </c>
      <c r="BF905" s="17">
        <v>0.389621548159163</v>
      </c>
      <c r="BG905" s="17">
        <v>0.41534513934107098</v>
      </c>
      <c r="BH905" s="17">
        <v>0.44381190903881301</v>
      </c>
      <c r="BI905" s="17"/>
      <c r="BJ905" s="17">
        <v>0.43493952630837601</v>
      </c>
      <c r="BK905" s="17"/>
      <c r="BL905" s="17">
        <v>0.45144109450000902</v>
      </c>
      <c r="BM905" s="17"/>
      <c r="BN905" s="17">
        <v>0.445823566933083</v>
      </c>
      <c r="BO905" s="17"/>
      <c r="BP905" s="17">
        <v>0.44932883617832498</v>
      </c>
      <c r="BQ905" s="17">
        <v>0.31417737742927798</v>
      </c>
    </row>
    <row r="906" spans="2:69" x14ac:dyDescent="0.35">
      <c r="B906" t="s">
        <v>258</v>
      </c>
      <c r="C906" s="17">
        <v>0.276128044156635</v>
      </c>
      <c r="D906" s="17">
        <v>0.29298352407852701</v>
      </c>
      <c r="E906" s="17">
        <v>0.26182578483255498</v>
      </c>
      <c r="F906" s="17"/>
      <c r="G906" s="17">
        <v>0.23195046209939399</v>
      </c>
      <c r="H906" s="17">
        <v>0.35443408889256101</v>
      </c>
      <c r="I906" s="17">
        <v>0.27829127913406398</v>
      </c>
      <c r="J906" s="17">
        <v>0.26803862386879401</v>
      </c>
      <c r="K906" s="17">
        <v>0.225181081594582</v>
      </c>
      <c r="L906" s="17"/>
      <c r="M906" s="17">
        <v>0.19431696995411599</v>
      </c>
      <c r="N906" s="17">
        <v>0.26928564725403797</v>
      </c>
      <c r="O906" s="17">
        <v>0.22878724349249299</v>
      </c>
      <c r="P906" s="17">
        <v>0.31167288378139502</v>
      </c>
      <c r="Q906" s="17">
        <v>0.35311004925302097</v>
      </c>
      <c r="R906" s="17"/>
      <c r="S906" s="17">
        <v>0.21395196216922599</v>
      </c>
      <c r="T906" s="17">
        <v>0.31197587198259802</v>
      </c>
      <c r="U906" s="17">
        <v>0.24662060590422499</v>
      </c>
      <c r="V906" s="17">
        <v>0.33366314075122899</v>
      </c>
      <c r="W906" s="17"/>
      <c r="X906" s="17">
        <v>0.30632996734430201</v>
      </c>
      <c r="Y906" s="17">
        <v>0.20018844191150101</v>
      </c>
      <c r="Z906" s="17">
        <v>0.16076341762304</v>
      </c>
      <c r="AA906" s="17"/>
      <c r="AB906" s="17">
        <v>0.30064742928294602</v>
      </c>
      <c r="AC906" s="17">
        <v>0.22107185413883401</v>
      </c>
      <c r="AD906" s="17"/>
      <c r="AE906" s="17">
        <v>0.226247286578037</v>
      </c>
      <c r="AF906" s="17">
        <v>0.28461159282154502</v>
      </c>
      <c r="AG906" s="17"/>
      <c r="AH906" s="17">
        <v>0.322120627442744</v>
      </c>
      <c r="AI906" s="17">
        <v>0.10849758291261501</v>
      </c>
      <c r="AJ906" s="17"/>
      <c r="AK906" s="17">
        <v>0.17826575490753899</v>
      </c>
      <c r="AL906" s="17">
        <v>0.319080964101846</v>
      </c>
      <c r="AM906" s="17">
        <v>0.26682304050351802</v>
      </c>
      <c r="AN906" s="17">
        <v>0.241544357329252</v>
      </c>
      <c r="AO906" s="17">
        <v>0.33677185469737903</v>
      </c>
      <c r="AP906" s="17"/>
      <c r="AQ906" s="17">
        <v>0.34385645174399698</v>
      </c>
      <c r="AR906" s="17">
        <v>0.25733101546180098</v>
      </c>
      <c r="AS906" s="17"/>
      <c r="AT906" s="17">
        <v>0.28902555973609301</v>
      </c>
      <c r="AU906" s="17">
        <v>0.27262164863354899</v>
      </c>
      <c r="AV906" s="17"/>
      <c r="AW906" s="17">
        <v>0.19645356102915401</v>
      </c>
      <c r="AX906" s="17">
        <v>0.30486515210326298</v>
      </c>
      <c r="AY906" s="17">
        <v>0.236057661055083</v>
      </c>
      <c r="AZ906" s="17">
        <v>0.28401095853218999</v>
      </c>
      <c r="BA906" s="17">
        <v>0.26951710908627902</v>
      </c>
      <c r="BB906" s="17"/>
      <c r="BC906" s="17">
        <v>0.28809351297483698</v>
      </c>
      <c r="BD906" s="17"/>
      <c r="BE906" s="17">
        <v>0.30892295944909498</v>
      </c>
      <c r="BF906" s="17">
        <v>0.294687223959057</v>
      </c>
      <c r="BG906" s="17">
        <v>0.26847698693847699</v>
      </c>
      <c r="BH906" s="17">
        <v>0.29438149824533</v>
      </c>
      <c r="BI906" s="17"/>
      <c r="BJ906" s="17">
        <v>0.288794963955954</v>
      </c>
      <c r="BK906" s="17"/>
      <c r="BL906" s="17">
        <v>0.28663819557997</v>
      </c>
      <c r="BM906" s="17"/>
      <c r="BN906" s="17">
        <v>0.244039890740331</v>
      </c>
      <c r="BO906" s="17"/>
      <c r="BP906" s="17">
        <v>0.26254599367235498</v>
      </c>
      <c r="BQ906" s="17">
        <v>0.365566342166047</v>
      </c>
    </row>
    <row r="907" spans="2:69" x14ac:dyDescent="0.35">
      <c r="B907" t="s">
        <v>259</v>
      </c>
      <c r="C907" s="17">
        <v>9.4578394835905397E-2</v>
      </c>
      <c r="D907" s="17">
        <v>0.11979867923924301</v>
      </c>
      <c r="E907" s="17">
        <v>7.3178408040211002E-2</v>
      </c>
      <c r="F907" s="17"/>
      <c r="G907" s="17">
        <v>0.13344936352310399</v>
      </c>
      <c r="H907" s="17">
        <v>0.111974706660862</v>
      </c>
      <c r="I907" s="17">
        <v>7.3300254596467398E-2</v>
      </c>
      <c r="J907" s="17">
        <v>5.7082805700475601E-2</v>
      </c>
      <c r="K907" s="17">
        <v>5.38388562197726E-2</v>
      </c>
      <c r="L907" s="17"/>
      <c r="M907" s="17">
        <v>5.5342470575981302E-2</v>
      </c>
      <c r="N907" s="17">
        <v>8.8256103698116303E-2</v>
      </c>
      <c r="O907" s="17">
        <v>0.115776700265653</v>
      </c>
      <c r="P907" s="17">
        <v>0.116816958848558</v>
      </c>
      <c r="Q907" s="17">
        <v>8.6018447696834005E-2</v>
      </c>
      <c r="R907" s="17"/>
      <c r="S907" s="17">
        <v>8.6392352240918402E-2</v>
      </c>
      <c r="T907" s="17">
        <v>0.101724755556129</v>
      </c>
      <c r="U907" s="17">
        <v>7.3315012561605802E-2</v>
      </c>
      <c r="V907" s="17">
        <v>0.106679988585533</v>
      </c>
      <c r="W907" s="17"/>
      <c r="X907" s="17">
        <v>9.51286574658297E-2</v>
      </c>
      <c r="Y907" s="17">
        <v>0.12146603155293</v>
      </c>
      <c r="Z907" s="17">
        <v>5.3526882992050599E-2</v>
      </c>
      <c r="AA907" s="17"/>
      <c r="AB907" s="17">
        <v>9.4346451346481397E-2</v>
      </c>
      <c r="AC907" s="17">
        <v>9.5099204177629695E-2</v>
      </c>
      <c r="AD907" s="17"/>
      <c r="AE907" s="17">
        <v>0.12669885781337001</v>
      </c>
      <c r="AF907" s="17">
        <v>8.9115456339444094E-2</v>
      </c>
      <c r="AG907" s="17"/>
      <c r="AH907" s="17">
        <v>0.10746582646515</v>
      </c>
      <c r="AI907" s="17">
        <v>2.60681025448075E-2</v>
      </c>
      <c r="AJ907" s="17"/>
      <c r="AK907" s="17">
        <v>8.2457314631107295E-2</v>
      </c>
      <c r="AL907" s="17">
        <v>7.9619363035361504E-2</v>
      </c>
      <c r="AM907" s="17">
        <v>0.115812389987678</v>
      </c>
      <c r="AN907" s="17">
        <v>9.9273033210815195E-2</v>
      </c>
      <c r="AO907" s="17">
        <v>5.5353727712132997E-2</v>
      </c>
      <c r="AP907" s="17"/>
      <c r="AQ907" s="17">
        <v>0.155168480066944</v>
      </c>
      <c r="AR907" s="17">
        <v>7.7762503081160894E-2</v>
      </c>
      <c r="AS907" s="17"/>
      <c r="AT907" s="17">
        <v>0.12499921094109601</v>
      </c>
      <c r="AU907" s="17">
        <v>7.6029866358054005E-2</v>
      </c>
      <c r="AV907" s="17"/>
      <c r="AW907" s="17">
        <v>0.16858883682873199</v>
      </c>
      <c r="AX907" s="17">
        <v>0.10510980918179701</v>
      </c>
      <c r="AY907" s="17">
        <v>3.7785926757703502E-2</v>
      </c>
      <c r="AZ907" s="17">
        <v>0.11077150065444399</v>
      </c>
      <c r="BA907" s="17">
        <v>0.131292592900978</v>
      </c>
      <c r="BB907" s="17"/>
      <c r="BC907" s="17">
        <v>0.131188689745911</v>
      </c>
      <c r="BD907" s="17"/>
      <c r="BE907" s="17">
        <v>9.0227029589346794E-2</v>
      </c>
      <c r="BF907" s="17">
        <v>4.5322285668344897E-2</v>
      </c>
      <c r="BG907" s="17">
        <v>9.6556036374876503E-2</v>
      </c>
      <c r="BH907" s="17">
        <v>0.13139410983150701</v>
      </c>
      <c r="BI907" s="17"/>
      <c r="BJ907" s="17">
        <v>8.6025633637622695E-2</v>
      </c>
      <c r="BK907" s="17"/>
      <c r="BL907" s="17">
        <v>9.1295384275506097E-2</v>
      </c>
      <c r="BM907" s="17"/>
      <c r="BN907" s="17">
        <v>9.9294249544446905E-2</v>
      </c>
      <c r="BO907" s="17"/>
      <c r="BP907" s="17">
        <v>7.98830749690254E-2</v>
      </c>
      <c r="BQ907" s="17">
        <v>0.17127872295762001</v>
      </c>
    </row>
    <row r="908" spans="2:69" x14ac:dyDescent="0.35">
      <c r="B908" t="s">
        <v>141</v>
      </c>
      <c r="C908" s="17">
        <v>9.1267191567723102E-2</v>
      </c>
      <c r="D908" s="17">
        <v>7.2822925901795399E-2</v>
      </c>
      <c r="E908" s="17">
        <v>0.10691757184872</v>
      </c>
      <c r="F908" s="17"/>
      <c r="G908" s="17">
        <v>6.4166069726984604E-2</v>
      </c>
      <c r="H908" s="17">
        <v>6.0198987962292998E-2</v>
      </c>
      <c r="I908" s="17">
        <v>0.114022519698526</v>
      </c>
      <c r="J908" s="17">
        <v>0.131635463813602</v>
      </c>
      <c r="K908" s="17">
        <v>0.124905879506349</v>
      </c>
      <c r="L908" s="17"/>
      <c r="M908" s="17">
        <v>0.108479340004732</v>
      </c>
      <c r="N908" s="17">
        <v>0.102884470638635</v>
      </c>
      <c r="O908" s="17">
        <v>6.7876194860342895E-2</v>
      </c>
      <c r="P908" s="17">
        <v>6.2365007704224103E-2</v>
      </c>
      <c r="Q908" s="17">
        <v>0.107045010976126</v>
      </c>
      <c r="R908" s="17"/>
      <c r="S908" s="17">
        <v>0.110197345381088</v>
      </c>
      <c r="T908" s="17">
        <v>4.0798329016127101E-2</v>
      </c>
      <c r="U908" s="17">
        <v>4.8958975734607398E-2</v>
      </c>
      <c r="V908" s="17">
        <v>9.7231578208643102E-2</v>
      </c>
      <c r="W908" s="17"/>
      <c r="X908" s="17">
        <v>9.9146027998305006E-2</v>
      </c>
      <c r="Y908" s="17">
        <v>9.0837224217453799E-2</v>
      </c>
      <c r="Z908" s="17">
        <v>3.4470947380828398E-2</v>
      </c>
      <c r="AA908" s="17"/>
      <c r="AB908" s="17">
        <v>9.0966809254947004E-2</v>
      </c>
      <c r="AC908" s="17">
        <v>9.1941674455650005E-2</v>
      </c>
      <c r="AD908" s="17"/>
      <c r="AE908" s="17">
        <v>7.1607772575210296E-2</v>
      </c>
      <c r="AF908" s="17">
        <v>9.4610798317962305E-2</v>
      </c>
      <c r="AG908" s="17"/>
      <c r="AH908" s="17">
        <v>0.107865606309467</v>
      </c>
      <c r="AI908" s="17">
        <v>3.0300856649745501E-2</v>
      </c>
      <c r="AJ908" s="17"/>
      <c r="AK908" s="17">
        <v>5.26455641774446E-2</v>
      </c>
      <c r="AL908" s="17">
        <v>0.101644933671951</v>
      </c>
      <c r="AM908" s="17">
        <v>8.7592779926099096E-2</v>
      </c>
      <c r="AN908" s="17">
        <v>0.105939404137666</v>
      </c>
      <c r="AO908" s="17">
        <v>9.18832431255905E-2</v>
      </c>
      <c r="AP908" s="17"/>
      <c r="AQ908" s="17">
        <v>9.2952383880279904E-2</v>
      </c>
      <c r="AR908" s="17">
        <v>9.0799491094851595E-2</v>
      </c>
      <c r="AS908" s="17"/>
      <c r="AT908" s="17">
        <v>7.5511806242755594E-2</v>
      </c>
      <c r="AU908" s="17">
        <v>9.6523481388870305E-2</v>
      </c>
      <c r="AV908" s="17"/>
      <c r="AW908" s="17">
        <v>0.114363673627389</v>
      </c>
      <c r="AX908" s="17">
        <v>0.10081645869274</v>
      </c>
      <c r="AY908" s="17">
        <v>9.4703133783273705E-2</v>
      </c>
      <c r="AZ908" s="17">
        <v>8.8973991705885894E-2</v>
      </c>
      <c r="BA908" s="17">
        <v>1.7201640456060301E-2</v>
      </c>
      <c r="BB908" s="17"/>
      <c r="BC908" s="17">
        <v>2.8507675893791599E-2</v>
      </c>
      <c r="BD908" s="17"/>
      <c r="BE908" s="17">
        <v>0.10630589502719801</v>
      </c>
      <c r="BF908" s="17">
        <v>9.5636254470905804E-2</v>
      </c>
      <c r="BG908" s="17">
        <v>7.9402308324979395E-2</v>
      </c>
      <c r="BH908" s="17">
        <v>2.2122122173029501E-2</v>
      </c>
      <c r="BI908" s="17"/>
      <c r="BJ908" s="17">
        <v>9.6228056150983801E-2</v>
      </c>
      <c r="BK908" s="17"/>
      <c r="BL908" s="17">
        <v>9.4218449698721105E-2</v>
      </c>
      <c r="BM908" s="17"/>
      <c r="BN908" s="17">
        <v>9.2403815169929904E-2</v>
      </c>
      <c r="BO908" s="17"/>
      <c r="BP908" s="17">
        <v>8.8872423613487295E-2</v>
      </c>
      <c r="BQ908" s="17">
        <v>0.104048891379299</v>
      </c>
    </row>
    <row r="909" spans="2:69" x14ac:dyDescent="0.35">
      <c r="B909" t="s">
        <v>260</v>
      </c>
      <c r="C909" s="17">
        <v>0.53802636943973603</v>
      </c>
      <c r="D909" s="17">
        <v>0.514394870780435</v>
      </c>
      <c r="E909" s="17">
        <v>0.55807823527851397</v>
      </c>
      <c r="F909" s="17"/>
      <c r="G909" s="17">
        <v>0.57043410465051703</v>
      </c>
      <c r="H909" s="17">
        <v>0.47339221648428398</v>
      </c>
      <c r="I909" s="17">
        <v>0.53438594657094296</v>
      </c>
      <c r="J909" s="17">
        <v>0.54324310661712905</v>
      </c>
      <c r="K909" s="17">
        <v>0.59607418267929602</v>
      </c>
      <c r="L909" s="17"/>
      <c r="M909" s="17">
        <v>0.64186121946517105</v>
      </c>
      <c r="N909" s="17">
        <v>0.53957377840921095</v>
      </c>
      <c r="O909" s="17">
        <v>0.58755986138151095</v>
      </c>
      <c r="P909" s="17">
        <v>0.50914514966582303</v>
      </c>
      <c r="Q909" s="17">
        <v>0.45382649207401898</v>
      </c>
      <c r="R909" s="17"/>
      <c r="S909" s="17">
        <v>0.58945834020876797</v>
      </c>
      <c r="T909" s="17">
        <v>0.54550104344514605</v>
      </c>
      <c r="U909" s="17">
        <v>0.63110540579956198</v>
      </c>
      <c r="V909" s="17">
        <v>0.46242529245459502</v>
      </c>
      <c r="W909" s="17"/>
      <c r="X909" s="17">
        <v>0.49939534719156298</v>
      </c>
      <c r="Y909" s="17">
        <v>0.58750830231811502</v>
      </c>
      <c r="Z909" s="17">
        <v>0.75123875200408197</v>
      </c>
      <c r="AA909" s="17"/>
      <c r="AB909" s="17">
        <v>0.51403931011562498</v>
      </c>
      <c r="AC909" s="17">
        <v>0.59188726722788598</v>
      </c>
      <c r="AD909" s="17"/>
      <c r="AE909" s="17">
        <v>0.57544608303338296</v>
      </c>
      <c r="AF909" s="17">
        <v>0.53166215252104798</v>
      </c>
      <c r="AG909" s="17"/>
      <c r="AH909" s="17">
        <v>0.46254793978263897</v>
      </c>
      <c r="AI909" s="17">
        <v>0.835133457892832</v>
      </c>
      <c r="AJ909" s="17"/>
      <c r="AK909" s="17">
        <v>0.68663136628390897</v>
      </c>
      <c r="AL909" s="17">
        <v>0.49965473919084102</v>
      </c>
      <c r="AM909" s="17">
        <v>0.52977178958270399</v>
      </c>
      <c r="AN909" s="17">
        <v>0.55324320532226701</v>
      </c>
      <c r="AO909" s="17">
        <v>0.51599117446489795</v>
      </c>
      <c r="AP909" s="17"/>
      <c r="AQ909" s="17">
        <v>0.40802268430877903</v>
      </c>
      <c r="AR909" s="17">
        <v>0.57410699036218704</v>
      </c>
      <c r="AS909" s="17"/>
      <c r="AT909" s="17">
        <v>0.51046342308005599</v>
      </c>
      <c r="AU909" s="17">
        <v>0.55482500361952602</v>
      </c>
      <c r="AV909" s="17"/>
      <c r="AW909" s="17">
        <v>0.52059392851472397</v>
      </c>
      <c r="AX909" s="17">
        <v>0.48920858002220002</v>
      </c>
      <c r="AY909" s="17">
        <v>0.63145327840394005</v>
      </c>
      <c r="AZ909" s="17">
        <v>0.51624354910748005</v>
      </c>
      <c r="BA909" s="17">
        <v>0.58198865755668305</v>
      </c>
      <c r="BB909" s="17"/>
      <c r="BC909" s="17">
        <v>0.55221012138546</v>
      </c>
      <c r="BD909" s="17"/>
      <c r="BE909" s="17">
        <v>0.49454411593435998</v>
      </c>
      <c r="BF909" s="17">
        <v>0.56435423590169198</v>
      </c>
      <c r="BG909" s="17">
        <v>0.55556466836166696</v>
      </c>
      <c r="BH909" s="17">
        <v>0.55210226975013399</v>
      </c>
      <c r="BI909" s="17"/>
      <c r="BJ909" s="17">
        <v>0.52895134625544005</v>
      </c>
      <c r="BK909" s="17"/>
      <c r="BL909" s="17">
        <v>0.52784797044580301</v>
      </c>
      <c r="BM909" s="17"/>
      <c r="BN909" s="17">
        <v>0.56426204454529205</v>
      </c>
      <c r="BO909" s="17"/>
      <c r="BP909" s="17">
        <v>0.56869850774513298</v>
      </c>
      <c r="BQ909" s="17">
        <v>0.35910604349703401</v>
      </c>
    </row>
    <row r="910" spans="2:69" x14ac:dyDescent="0.35"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</row>
    <row r="911" spans="2:69" x14ac:dyDescent="0.35"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</row>
    <row r="912" spans="2:69" x14ac:dyDescent="0.35">
      <c r="B912" s="6" t="s">
        <v>275</v>
      </c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</row>
    <row r="913" spans="2:69" x14ac:dyDescent="0.35">
      <c r="B913" s="24" t="s">
        <v>143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</row>
    <row r="914" spans="2:69" x14ac:dyDescent="0.35">
      <c r="B914" t="s">
        <v>256</v>
      </c>
      <c r="C914" s="17">
        <v>0.25533716050465699</v>
      </c>
      <c r="D914" s="17">
        <v>0.28337516237566202</v>
      </c>
      <c r="E914" s="17">
        <v>0.23154627614263301</v>
      </c>
      <c r="F914" s="17"/>
      <c r="G914" s="17">
        <v>0.27139306410085601</v>
      </c>
      <c r="H914" s="17">
        <v>0.267176960127046</v>
      </c>
      <c r="I914" s="17">
        <v>0.154585410687856</v>
      </c>
      <c r="J914" s="17">
        <v>0.28650066160408699</v>
      </c>
      <c r="K914" s="17">
        <v>0.35189001276862097</v>
      </c>
      <c r="L914" s="17"/>
      <c r="M914" s="17">
        <v>0.31208156617397398</v>
      </c>
      <c r="N914" s="17">
        <v>0.20866048266524501</v>
      </c>
      <c r="O914" s="17">
        <v>0.354299779018384</v>
      </c>
      <c r="P914" s="17">
        <v>0.253852647028464</v>
      </c>
      <c r="Q914" s="17">
        <v>0.21848147384751801</v>
      </c>
      <c r="R914" s="17"/>
      <c r="S914" s="17">
        <v>0.232635211989631</v>
      </c>
      <c r="T914" s="17">
        <v>0.26959844289773499</v>
      </c>
      <c r="U914" s="17">
        <v>0.313340561973878</v>
      </c>
      <c r="V914" s="17">
        <v>0.215120189530811</v>
      </c>
      <c r="W914" s="17"/>
      <c r="X914" s="17">
        <v>0.237141388791765</v>
      </c>
      <c r="Y914" s="17">
        <v>0.23621176295129301</v>
      </c>
      <c r="Z914" s="17">
        <v>0.41422256404654101</v>
      </c>
      <c r="AA914" s="17"/>
      <c r="AB914" s="17">
        <v>0.250349933812193</v>
      </c>
      <c r="AC914" s="17">
        <v>0.26653555308374</v>
      </c>
      <c r="AD914" s="17"/>
      <c r="AE914" s="17">
        <v>0.24782620895954099</v>
      </c>
      <c r="AF914" s="17">
        <v>0.25661459745722098</v>
      </c>
      <c r="AG914" s="17"/>
      <c r="AH914" s="17">
        <v>0.23677759930806799</v>
      </c>
      <c r="AI914" s="17">
        <v>0.26653516030498497</v>
      </c>
      <c r="AJ914" s="17"/>
      <c r="AK914" s="17">
        <v>0.30754375973974402</v>
      </c>
      <c r="AL914" s="17">
        <v>0.25230255207338498</v>
      </c>
      <c r="AM914" s="17">
        <v>0.219433959737456</v>
      </c>
      <c r="AN914" s="17">
        <v>0.27222117254502998</v>
      </c>
      <c r="AO914" s="17">
        <v>0.345052503118911</v>
      </c>
      <c r="AP914" s="17"/>
      <c r="AQ914" s="17">
        <v>0.23851428239491601</v>
      </c>
      <c r="AR914" s="17">
        <v>0.260006104214143</v>
      </c>
      <c r="AS914" s="17"/>
      <c r="AT914" s="17">
        <v>0.21603452979022</v>
      </c>
      <c r="AU914" s="17">
        <v>0.27290643232930401</v>
      </c>
      <c r="AV914" s="17"/>
      <c r="AW914" s="17">
        <v>0.20963914682889101</v>
      </c>
      <c r="AX914" s="17">
        <v>0.28288747706524398</v>
      </c>
      <c r="AY914" s="17">
        <v>0.24637610451806799</v>
      </c>
      <c r="AZ914" s="17">
        <v>0.173080015177866</v>
      </c>
      <c r="BA914" s="17">
        <v>0.39172232575853699</v>
      </c>
      <c r="BB914" s="17"/>
      <c r="BC914" s="17">
        <v>0.33040549679588599</v>
      </c>
      <c r="BD914" s="17"/>
      <c r="BE914" s="17">
        <v>0.28451499724576401</v>
      </c>
      <c r="BF914" s="17">
        <v>0.26692666865683101</v>
      </c>
      <c r="BG914" s="17">
        <v>0.12637075246162799</v>
      </c>
      <c r="BH914" s="17">
        <v>0.36276747672933801</v>
      </c>
      <c r="BI914" s="17"/>
      <c r="BJ914" s="17">
        <v>0.25492970119089797</v>
      </c>
      <c r="BK914" s="17"/>
      <c r="BL914" s="17">
        <v>0.25861992781121401</v>
      </c>
      <c r="BM914" s="17"/>
      <c r="BN914" s="17">
        <v>0.25453130778938998</v>
      </c>
      <c r="BO914" s="17"/>
      <c r="BP914" s="17">
        <v>0.26691761889077198</v>
      </c>
      <c r="BQ914" s="17">
        <v>0.19640589574012099</v>
      </c>
    </row>
    <row r="915" spans="2:69" x14ac:dyDescent="0.35">
      <c r="B915" t="s">
        <v>257</v>
      </c>
      <c r="C915" s="17">
        <v>0.17859127792495599</v>
      </c>
      <c r="D915" s="17">
        <v>0.13858083768562099</v>
      </c>
      <c r="E915" s="17">
        <v>0.21254104943103699</v>
      </c>
      <c r="F915" s="17"/>
      <c r="G915" s="17">
        <v>0.18867309686345901</v>
      </c>
      <c r="H915" s="17">
        <v>0.13800829294553399</v>
      </c>
      <c r="I915" s="17">
        <v>0.23641279182213801</v>
      </c>
      <c r="J915" s="17">
        <v>0.144831165531322</v>
      </c>
      <c r="K915" s="17">
        <v>0.16919380440616999</v>
      </c>
      <c r="L915" s="17"/>
      <c r="M915" s="17">
        <v>0.20175898807214299</v>
      </c>
      <c r="N915" s="17">
        <v>0.16980173927237399</v>
      </c>
      <c r="O915" s="17">
        <v>0.16015516848786299</v>
      </c>
      <c r="P915" s="17">
        <v>0.21504962259753199</v>
      </c>
      <c r="Q915" s="17">
        <v>0.17707310699054299</v>
      </c>
      <c r="R915" s="17"/>
      <c r="S915" s="17">
        <v>0.16285191386485801</v>
      </c>
      <c r="T915" s="17">
        <v>0.14252070416697499</v>
      </c>
      <c r="U915" s="17">
        <v>0.20874453235703999</v>
      </c>
      <c r="V915" s="17">
        <v>0.19224542322410801</v>
      </c>
      <c r="W915" s="17"/>
      <c r="X915" s="17">
        <v>0.17348485610772699</v>
      </c>
      <c r="Y915" s="17">
        <v>0.20144086367273301</v>
      </c>
      <c r="Z915" s="17">
        <v>0.184305737517755</v>
      </c>
      <c r="AA915" s="17"/>
      <c r="AB915" s="17">
        <v>0.139993921794662</v>
      </c>
      <c r="AC915" s="17">
        <v>0.26525835225602801</v>
      </c>
      <c r="AD915" s="17"/>
      <c r="AE915" s="17">
        <v>0.18580009833313499</v>
      </c>
      <c r="AF915" s="17">
        <v>0.17736522640292299</v>
      </c>
      <c r="AG915" s="17"/>
      <c r="AH915" s="17">
        <v>0.179369451990704</v>
      </c>
      <c r="AI915" s="17">
        <v>0.19771751154470599</v>
      </c>
      <c r="AJ915" s="17"/>
      <c r="AK915" s="17">
        <v>0.32951667612980201</v>
      </c>
      <c r="AL915" s="17">
        <v>0.14750009588145599</v>
      </c>
      <c r="AM915" s="17">
        <v>0.197313292273357</v>
      </c>
      <c r="AN915" s="17">
        <v>0.11651120937591899</v>
      </c>
      <c r="AO915" s="17">
        <v>0.12986669040837301</v>
      </c>
      <c r="AP915" s="17"/>
      <c r="AQ915" s="17">
        <v>0.198001635077863</v>
      </c>
      <c r="AR915" s="17">
        <v>0.173204217260499</v>
      </c>
      <c r="AS915" s="17"/>
      <c r="AT915" s="17">
        <v>0.230085509901057</v>
      </c>
      <c r="AU915" s="17">
        <v>0.15613675548530001</v>
      </c>
      <c r="AV915" s="17"/>
      <c r="AW915" s="17">
        <v>8.4447797544528302E-2</v>
      </c>
      <c r="AX915" s="17">
        <v>0.12758098957647701</v>
      </c>
      <c r="AY915" s="17">
        <v>0.24779301105135301</v>
      </c>
      <c r="AZ915" s="17">
        <v>0.36117495294435298</v>
      </c>
      <c r="BA915" s="17">
        <v>6.6325182055096202E-2</v>
      </c>
      <c r="BB915" s="17"/>
      <c r="BC915" s="17">
        <v>6.21684090065662E-2</v>
      </c>
      <c r="BD915" s="17"/>
      <c r="BE915" s="17">
        <v>0.14628671351328901</v>
      </c>
      <c r="BF915" s="17">
        <v>0.211215740915284</v>
      </c>
      <c r="BG915" s="17">
        <v>0.339759704698607</v>
      </c>
      <c r="BH915" s="17">
        <v>6.4056176839660001E-2</v>
      </c>
      <c r="BI915" s="17"/>
      <c r="BJ915" s="17">
        <v>0.17286633927841999</v>
      </c>
      <c r="BK915" s="17"/>
      <c r="BL915" s="17">
        <v>0.20340498712239999</v>
      </c>
      <c r="BM915" s="17"/>
      <c r="BN915" s="17">
        <v>0.19502445430391199</v>
      </c>
      <c r="BO915" s="17"/>
      <c r="BP915" s="17">
        <v>0.18918346614635201</v>
      </c>
      <c r="BQ915" s="17">
        <v>0.13332460389483899</v>
      </c>
    </row>
    <row r="916" spans="2:69" x14ac:dyDescent="0.35">
      <c r="B916" t="s">
        <v>258</v>
      </c>
      <c r="C916" s="17">
        <v>0.20112119111892399</v>
      </c>
      <c r="D916" s="17">
        <v>0.19202375928246199</v>
      </c>
      <c r="E916" s="17">
        <v>0.20884056961844899</v>
      </c>
      <c r="F916" s="17"/>
      <c r="G916" s="17">
        <v>0.234450982829676</v>
      </c>
      <c r="H916" s="17">
        <v>0.18456089057630201</v>
      </c>
      <c r="I916" s="17">
        <v>0.229115830550736</v>
      </c>
      <c r="J916" s="17">
        <v>0.158585621282581</v>
      </c>
      <c r="K916" s="17">
        <v>0.15412222152052099</v>
      </c>
      <c r="L916" s="17"/>
      <c r="M916" s="17">
        <v>7.5595819506918294E-2</v>
      </c>
      <c r="N916" s="17">
        <v>0.23509597306091601</v>
      </c>
      <c r="O916" s="17">
        <v>0.18092031863437499</v>
      </c>
      <c r="P916" s="17">
        <v>0.16544200374187901</v>
      </c>
      <c r="Q916" s="17">
        <v>0.24095439790019299</v>
      </c>
      <c r="R916" s="17"/>
      <c r="S916" s="17">
        <v>0.18061170873062801</v>
      </c>
      <c r="T916" s="17">
        <v>0.227918996494996</v>
      </c>
      <c r="U916" s="17">
        <v>0.19906394288407001</v>
      </c>
      <c r="V916" s="17">
        <v>0.21750398026828499</v>
      </c>
      <c r="W916" s="17"/>
      <c r="X916" s="17">
        <v>0.22469870425534599</v>
      </c>
      <c r="Y916" s="17">
        <v>0.166133152261321</v>
      </c>
      <c r="Z916" s="17">
        <v>7.7588554128514398E-2</v>
      </c>
      <c r="AA916" s="17"/>
      <c r="AB916" s="17">
        <v>0.20248563780131301</v>
      </c>
      <c r="AC916" s="17">
        <v>0.19805744235737199</v>
      </c>
      <c r="AD916" s="17"/>
      <c r="AE916" s="17">
        <v>0.20295957573768</v>
      </c>
      <c r="AF916" s="17">
        <v>0.200808524949942</v>
      </c>
      <c r="AG916" s="17"/>
      <c r="AH916" s="17">
        <v>0.21720479111018201</v>
      </c>
      <c r="AI916" s="17">
        <v>0.12593391624700101</v>
      </c>
      <c r="AJ916" s="17"/>
      <c r="AK916" s="17">
        <v>0.14712334597778701</v>
      </c>
      <c r="AL916" s="17">
        <v>0.186042468446801</v>
      </c>
      <c r="AM916" s="17">
        <v>0.168337261755066</v>
      </c>
      <c r="AN916" s="17">
        <v>0.30057568788935202</v>
      </c>
      <c r="AO916" s="17">
        <v>0.30610823990941599</v>
      </c>
      <c r="AP916" s="17"/>
      <c r="AQ916" s="17">
        <v>0.17176276393495901</v>
      </c>
      <c r="AR916" s="17">
        <v>0.20926919308546099</v>
      </c>
      <c r="AS916" s="17"/>
      <c r="AT916" s="17">
        <v>0.164606545383887</v>
      </c>
      <c r="AU916" s="17">
        <v>0.22200955836151301</v>
      </c>
      <c r="AV916" s="17"/>
      <c r="AW916" s="17">
        <v>0.22956013611099699</v>
      </c>
      <c r="AX916" s="17">
        <v>0.19755660808058401</v>
      </c>
      <c r="AY916" s="17">
        <v>0.23903109934216399</v>
      </c>
      <c r="AZ916" s="17">
        <v>0.18241989720842799</v>
      </c>
      <c r="BA916" s="17">
        <v>5.0693574114245701E-2</v>
      </c>
      <c r="BB916" s="17"/>
      <c r="BC916" s="17">
        <v>8.7424748076269196E-2</v>
      </c>
      <c r="BD916" s="17"/>
      <c r="BE916" s="17">
        <v>0.23054203194807299</v>
      </c>
      <c r="BF916" s="17">
        <v>0.26827982084037</v>
      </c>
      <c r="BG916" s="17">
        <v>0.23282595284591201</v>
      </c>
      <c r="BH916" s="17">
        <v>2.7414138619948999E-2</v>
      </c>
      <c r="BI916" s="17"/>
      <c r="BJ916" s="17">
        <v>0.208668930218534</v>
      </c>
      <c r="BK916" s="17"/>
      <c r="BL916" s="17">
        <v>0.22344310789961899</v>
      </c>
      <c r="BM916" s="17"/>
      <c r="BN916" s="17">
        <v>0.16687385256588999</v>
      </c>
      <c r="BO916" s="17"/>
      <c r="BP916" s="17">
        <v>0.19339305617855701</v>
      </c>
      <c r="BQ916" s="17">
        <v>0.24849797222782399</v>
      </c>
    </row>
    <row r="917" spans="2:69" x14ac:dyDescent="0.35">
      <c r="B917" t="s">
        <v>259</v>
      </c>
      <c r="C917" s="17">
        <v>0.30412179360637798</v>
      </c>
      <c r="D917" s="17">
        <v>0.32558825494578902</v>
      </c>
      <c r="E917" s="17">
        <v>0.28590701133560797</v>
      </c>
      <c r="F917" s="17"/>
      <c r="G917" s="17">
        <v>0.26615371073929101</v>
      </c>
      <c r="H917" s="17">
        <v>0.33225921133889802</v>
      </c>
      <c r="I917" s="17">
        <v>0.35379608835936399</v>
      </c>
      <c r="J917" s="17">
        <v>0.31269677118869399</v>
      </c>
      <c r="K917" s="17">
        <v>0.22614767361660501</v>
      </c>
      <c r="L917" s="17"/>
      <c r="M917" s="17">
        <v>0.32448984117372898</v>
      </c>
      <c r="N917" s="17">
        <v>0.30981882057662402</v>
      </c>
      <c r="O917" s="17">
        <v>0.25978151878531802</v>
      </c>
      <c r="P917" s="17">
        <v>0.33887370970953601</v>
      </c>
      <c r="Q917" s="17">
        <v>0.30340602280733497</v>
      </c>
      <c r="R917" s="17"/>
      <c r="S917" s="17">
        <v>0.373994128743247</v>
      </c>
      <c r="T917" s="17">
        <v>0.31862545754746402</v>
      </c>
      <c r="U917" s="17">
        <v>0.21440344674003101</v>
      </c>
      <c r="V917" s="17">
        <v>0.316466008081834</v>
      </c>
      <c r="W917" s="17"/>
      <c r="X917" s="17">
        <v>0.30457115502738502</v>
      </c>
      <c r="Y917" s="17">
        <v>0.31745010006608598</v>
      </c>
      <c r="Z917" s="17">
        <v>0.28248610620343401</v>
      </c>
      <c r="AA917" s="17"/>
      <c r="AB917" s="17">
        <v>0.35154860703861002</v>
      </c>
      <c r="AC917" s="17">
        <v>0.19762892525700801</v>
      </c>
      <c r="AD917" s="17"/>
      <c r="AE917" s="17">
        <v>0.339622105440333</v>
      </c>
      <c r="AF917" s="17">
        <v>0.298084021974937</v>
      </c>
      <c r="AG917" s="17"/>
      <c r="AH917" s="17">
        <v>0.30068787498214</v>
      </c>
      <c r="AI917" s="17">
        <v>0.36161381993324898</v>
      </c>
      <c r="AJ917" s="17"/>
      <c r="AK917" s="17">
        <v>0.19674421796234501</v>
      </c>
      <c r="AL917" s="17">
        <v>0.31519276357277798</v>
      </c>
      <c r="AM917" s="17">
        <v>0.35985694208991897</v>
      </c>
      <c r="AN917" s="17">
        <v>0.26888128633302399</v>
      </c>
      <c r="AO917" s="17">
        <v>0.187616144092034</v>
      </c>
      <c r="AP917" s="17"/>
      <c r="AQ917" s="17">
        <v>0.33054958353976699</v>
      </c>
      <c r="AR917" s="17">
        <v>0.296787147135055</v>
      </c>
      <c r="AS917" s="17"/>
      <c r="AT917" s="17">
        <v>0.330910737364073</v>
      </c>
      <c r="AU917" s="17">
        <v>0.290299464976634</v>
      </c>
      <c r="AV917" s="17"/>
      <c r="AW917" s="17">
        <v>0.40157445739365499</v>
      </c>
      <c r="AX917" s="17">
        <v>0.34282005318112602</v>
      </c>
      <c r="AY917" s="17">
        <v>0.207320403703003</v>
      </c>
      <c r="AZ917" s="17">
        <v>0.170698379357487</v>
      </c>
      <c r="BA917" s="17">
        <v>0.45857592269505498</v>
      </c>
      <c r="BB917" s="17"/>
      <c r="BC917" s="17">
        <v>0.48528949312182401</v>
      </c>
      <c r="BD917" s="17"/>
      <c r="BE917" s="17">
        <v>0.29368763934666298</v>
      </c>
      <c r="BF917" s="17">
        <v>0.214467316744681</v>
      </c>
      <c r="BG917" s="17">
        <v>0.199414669262514</v>
      </c>
      <c r="BH917" s="17">
        <v>0.51488758261686995</v>
      </c>
      <c r="BI917" s="17"/>
      <c r="BJ917" s="17">
        <v>0.29914427084385697</v>
      </c>
      <c r="BK917" s="17"/>
      <c r="BL917" s="17">
        <v>0.24937068346992899</v>
      </c>
      <c r="BM917" s="17"/>
      <c r="BN917" s="17">
        <v>0.30373596192728303</v>
      </c>
      <c r="BO917" s="17"/>
      <c r="BP917" s="17">
        <v>0.29945680175901801</v>
      </c>
      <c r="BQ917" s="17">
        <v>0.31772263675791701</v>
      </c>
    </row>
    <row r="918" spans="2:69" x14ac:dyDescent="0.35">
      <c r="B918" t="s">
        <v>141</v>
      </c>
      <c r="C918" s="17">
        <v>6.0828576845084303E-2</v>
      </c>
      <c r="D918" s="17">
        <v>6.0431985710465298E-2</v>
      </c>
      <c r="E918" s="17">
        <v>6.1165093472272399E-2</v>
      </c>
      <c r="F918" s="17"/>
      <c r="G918" s="17">
        <v>3.9329145466718597E-2</v>
      </c>
      <c r="H918" s="17">
        <v>7.79946450122211E-2</v>
      </c>
      <c r="I918" s="17">
        <v>2.6089878579905201E-2</v>
      </c>
      <c r="J918" s="17">
        <v>9.7385780393316496E-2</v>
      </c>
      <c r="K918" s="17">
        <v>9.8646287688083298E-2</v>
      </c>
      <c r="L918" s="17"/>
      <c r="M918" s="17">
        <v>8.6073785073235501E-2</v>
      </c>
      <c r="N918" s="17">
        <v>7.6622984424841403E-2</v>
      </c>
      <c r="O918" s="17">
        <v>4.4843215074059202E-2</v>
      </c>
      <c r="P918" s="17">
        <v>2.6782016922587699E-2</v>
      </c>
      <c r="Q918" s="17">
        <v>6.0084998454410898E-2</v>
      </c>
      <c r="R918" s="17"/>
      <c r="S918" s="17">
        <v>4.9907036671635298E-2</v>
      </c>
      <c r="T918" s="17">
        <v>4.1336398892829203E-2</v>
      </c>
      <c r="U918" s="17">
        <v>6.4447516044980502E-2</v>
      </c>
      <c r="V918" s="17">
        <v>5.86643988949615E-2</v>
      </c>
      <c r="W918" s="17"/>
      <c r="X918" s="17">
        <v>6.0103895817776899E-2</v>
      </c>
      <c r="Y918" s="17">
        <v>7.8764121048566393E-2</v>
      </c>
      <c r="Z918" s="17">
        <v>4.1397038103755703E-2</v>
      </c>
      <c r="AA918" s="17"/>
      <c r="AB918" s="17">
        <v>5.5621899553221499E-2</v>
      </c>
      <c r="AC918" s="17">
        <v>7.2519727045851801E-2</v>
      </c>
      <c r="AD918" s="17"/>
      <c r="AE918" s="17">
        <v>2.3792011529311201E-2</v>
      </c>
      <c r="AF918" s="17">
        <v>6.71276292149766E-2</v>
      </c>
      <c r="AG918" s="17"/>
      <c r="AH918" s="17">
        <v>6.5960282608906295E-2</v>
      </c>
      <c r="AI918" s="17">
        <v>4.8199591970058998E-2</v>
      </c>
      <c r="AJ918" s="17"/>
      <c r="AK918" s="17">
        <v>1.9072000190322101E-2</v>
      </c>
      <c r="AL918" s="17">
        <v>9.8962120025578998E-2</v>
      </c>
      <c r="AM918" s="17">
        <v>5.5058544144202901E-2</v>
      </c>
      <c r="AN918" s="17">
        <v>4.1810643856675198E-2</v>
      </c>
      <c r="AO918" s="17">
        <v>3.1356422471266202E-2</v>
      </c>
      <c r="AP918" s="17"/>
      <c r="AQ918" s="17">
        <v>6.1171735052495298E-2</v>
      </c>
      <c r="AR918" s="17">
        <v>6.0733338304841802E-2</v>
      </c>
      <c r="AS918" s="17"/>
      <c r="AT918" s="17">
        <v>5.8362677560763798E-2</v>
      </c>
      <c r="AU918" s="17">
        <v>5.8647788847249201E-2</v>
      </c>
      <c r="AV918" s="17"/>
      <c r="AW918" s="17">
        <v>7.4778462121929803E-2</v>
      </c>
      <c r="AX918" s="17">
        <v>4.9154872096568498E-2</v>
      </c>
      <c r="AY918" s="17">
        <v>5.9479381385411902E-2</v>
      </c>
      <c r="AZ918" s="17">
        <v>0.112626755311866</v>
      </c>
      <c r="BA918" s="17">
        <v>3.2682995377065802E-2</v>
      </c>
      <c r="BB918" s="17"/>
      <c r="BC918" s="17">
        <v>3.4711852999454999E-2</v>
      </c>
      <c r="BD918" s="17"/>
      <c r="BE918" s="17">
        <v>4.4968617946211299E-2</v>
      </c>
      <c r="BF918" s="17">
        <v>3.9110452842833099E-2</v>
      </c>
      <c r="BG918" s="17">
        <v>0.101628920731339</v>
      </c>
      <c r="BH918" s="17">
        <v>3.0874625194183301E-2</v>
      </c>
      <c r="BI918" s="17"/>
      <c r="BJ918" s="17">
        <v>6.4390758468290704E-2</v>
      </c>
      <c r="BK918" s="17"/>
      <c r="BL918" s="17">
        <v>6.5161293696838096E-2</v>
      </c>
      <c r="BM918" s="17"/>
      <c r="BN918" s="17">
        <v>7.9834423413524799E-2</v>
      </c>
      <c r="BO918" s="17"/>
      <c r="BP918" s="17">
        <v>5.1049057025301298E-2</v>
      </c>
      <c r="BQ918" s="17">
        <v>0.104048891379299</v>
      </c>
    </row>
    <row r="919" spans="2:69" x14ac:dyDescent="0.35">
      <c r="B919" t="s">
        <v>260</v>
      </c>
      <c r="C919" s="17">
        <v>0.43392843842961298</v>
      </c>
      <c r="D919" s="17">
        <v>0.42195600006128298</v>
      </c>
      <c r="E919" s="17">
        <v>0.44408732557366998</v>
      </c>
      <c r="F919" s="17"/>
      <c r="G919" s="17">
        <v>0.46006616096431502</v>
      </c>
      <c r="H919" s="17">
        <v>0.40518525307257902</v>
      </c>
      <c r="I919" s="17">
        <v>0.39099820250999401</v>
      </c>
      <c r="J919" s="17">
        <v>0.43133182713540802</v>
      </c>
      <c r="K919" s="17">
        <v>0.52108381717479102</v>
      </c>
      <c r="L919" s="17"/>
      <c r="M919" s="17">
        <v>0.51384055424611697</v>
      </c>
      <c r="N919" s="17">
        <v>0.37846222193761903</v>
      </c>
      <c r="O919" s="17">
        <v>0.51445494750624698</v>
      </c>
      <c r="P919" s="17">
        <v>0.46890226962599701</v>
      </c>
      <c r="Q919" s="17">
        <v>0.39555458083806</v>
      </c>
      <c r="R919" s="17"/>
      <c r="S919" s="17">
        <v>0.39548712585448897</v>
      </c>
      <c r="T919" s="17">
        <v>0.41211914706470998</v>
      </c>
      <c r="U919" s="17">
        <v>0.52208509433091799</v>
      </c>
      <c r="V919" s="17">
        <v>0.407365612754919</v>
      </c>
      <c r="W919" s="17"/>
      <c r="X919" s="17">
        <v>0.41062624489949201</v>
      </c>
      <c r="Y919" s="17">
        <v>0.43765262662402699</v>
      </c>
      <c r="Z919" s="17">
        <v>0.59852830156429604</v>
      </c>
      <c r="AA919" s="17"/>
      <c r="AB919" s="17">
        <v>0.39034385560685497</v>
      </c>
      <c r="AC919" s="17">
        <v>0.531793905339768</v>
      </c>
      <c r="AD919" s="17"/>
      <c r="AE919" s="17">
        <v>0.43362630729267598</v>
      </c>
      <c r="AF919" s="17">
        <v>0.433979823860144</v>
      </c>
      <c r="AG919" s="17"/>
      <c r="AH919" s="17">
        <v>0.416147051298772</v>
      </c>
      <c r="AI919" s="17">
        <v>0.46425267184969099</v>
      </c>
      <c r="AJ919" s="17"/>
      <c r="AK919" s="17">
        <v>0.63706043586954597</v>
      </c>
      <c r="AL919" s="17">
        <v>0.39980264795484199</v>
      </c>
      <c r="AM919" s="17">
        <v>0.41674725201081197</v>
      </c>
      <c r="AN919" s="17">
        <v>0.388732381920949</v>
      </c>
      <c r="AO919" s="17">
        <v>0.47491919352728401</v>
      </c>
      <c r="AP919" s="17"/>
      <c r="AQ919" s="17">
        <v>0.43651591747277901</v>
      </c>
      <c r="AR919" s="17">
        <v>0.433210321474642</v>
      </c>
      <c r="AS919" s="17"/>
      <c r="AT919" s="17">
        <v>0.446120039691276</v>
      </c>
      <c r="AU919" s="17">
        <v>0.42904318781460399</v>
      </c>
      <c r="AV919" s="17"/>
      <c r="AW919" s="17">
        <v>0.29408694437341898</v>
      </c>
      <c r="AX919" s="17">
        <v>0.41046846664172099</v>
      </c>
      <c r="AY919" s="17">
        <v>0.494169115569421</v>
      </c>
      <c r="AZ919" s="17">
        <v>0.53425496812221895</v>
      </c>
      <c r="BA919" s="17">
        <v>0.45804750781363301</v>
      </c>
      <c r="BB919" s="17"/>
      <c r="BC919" s="17">
        <v>0.39257390580245199</v>
      </c>
      <c r="BD919" s="17"/>
      <c r="BE919" s="17">
        <v>0.43080171075905299</v>
      </c>
      <c r="BF919" s="17">
        <v>0.47814240957211501</v>
      </c>
      <c r="BG919" s="17">
        <v>0.46613045716023499</v>
      </c>
      <c r="BH919" s="17">
        <v>0.42682365356899798</v>
      </c>
      <c r="BI919" s="17"/>
      <c r="BJ919" s="17">
        <v>0.42779604046931902</v>
      </c>
      <c r="BK919" s="17"/>
      <c r="BL919" s="17">
        <v>0.46202491493361503</v>
      </c>
      <c r="BM919" s="17"/>
      <c r="BN919" s="17">
        <v>0.449555762093302</v>
      </c>
      <c r="BO919" s="17"/>
      <c r="BP919" s="17">
        <v>0.45610108503712399</v>
      </c>
      <c r="BQ919" s="17">
        <v>0.32973049963495998</v>
      </c>
    </row>
    <row r="920" spans="2:69" x14ac:dyDescent="0.35"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</row>
    <row r="921" spans="2:69" x14ac:dyDescent="0.35"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</row>
    <row r="922" spans="2:69" x14ac:dyDescent="0.35">
      <c r="B922" s="6" t="s">
        <v>276</v>
      </c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</row>
    <row r="923" spans="2:69" x14ac:dyDescent="0.35">
      <c r="B923" s="24" t="s">
        <v>143</v>
      </c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</row>
    <row r="924" spans="2:69" x14ac:dyDescent="0.35">
      <c r="B924" t="s">
        <v>256</v>
      </c>
      <c r="C924" s="17">
        <v>0.33182249639657602</v>
      </c>
      <c r="D924" s="17">
        <v>0.31530552969140502</v>
      </c>
      <c r="E924" s="17">
        <v>0.34583751953203401</v>
      </c>
      <c r="F924" s="17"/>
      <c r="G924" s="17">
        <v>0.32816980578136501</v>
      </c>
      <c r="H924" s="17">
        <v>0.41980274017150498</v>
      </c>
      <c r="I924" s="17">
        <v>0.25633896345875601</v>
      </c>
      <c r="J924" s="17">
        <v>0.38594412769555603</v>
      </c>
      <c r="K924" s="17">
        <v>0.230884596905328</v>
      </c>
      <c r="L924" s="17"/>
      <c r="M924" s="17">
        <v>0.31770438863251999</v>
      </c>
      <c r="N924" s="17">
        <v>0.30768714020294802</v>
      </c>
      <c r="O924" s="17">
        <v>0.33116699854069198</v>
      </c>
      <c r="P924" s="17">
        <v>0.44565527547616601</v>
      </c>
      <c r="Q924" s="17">
        <v>0.29990598334003699</v>
      </c>
      <c r="R924" s="17"/>
      <c r="S924" s="17">
        <v>0.40411272403246701</v>
      </c>
      <c r="T924" s="17">
        <v>0.39514463609487299</v>
      </c>
      <c r="U924" s="17">
        <v>0.27967952626711001</v>
      </c>
      <c r="V924" s="17">
        <v>0.25153117747078502</v>
      </c>
      <c r="W924" s="17"/>
      <c r="X924" s="17">
        <v>0.31502957482271399</v>
      </c>
      <c r="Y924" s="17">
        <v>0.40938598341365101</v>
      </c>
      <c r="Z924" s="17">
        <v>0.34728011760878202</v>
      </c>
      <c r="AA924" s="17"/>
      <c r="AB924" s="17">
        <v>0.37688402120256798</v>
      </c>
      <c r="AC924" s="17">
        <v>0.23064068211248501</v>
      </c>
      <c r="AD924" s="17"/>
      <c r="AE924" s="17">
        <v>0.41009489897971002</v>
      </c>
      <c r="AF924" s="17">
        <v>0.31851019384409102</v>
      </c>
      <c r="AG924" s="17"/>
      <c r="AH924" s="17">
        <v>0.30546002134217798</v>
      </c>
      <c r="AI924" s="17">
        <v>0.52159755526023299</v>
      </c>
      <c r="AJ924" s="17"/>
      <c r="AK924" s="17">
        <v>0.32274684664153902</v>
      </c>
      <c r="AL924" s="17">
        <v>0.330797425558358</v>
      </c>
      <c r="AM924" s="17">
        <v>0.32430119725428302</v>
      </c>
      <c r="AN924" s="17">
        <v>0.330419867504747</v>
      </c>
      <c r="AO924" s="17">
        <v>0.38340426796531202</v>
      </c>
      <c r="AP924" s="17"/>
      <c r="AQ924" s="17">
        <v>0.30430009617113501</v>
      </c>
      <c r="AR924" s="17">
        <v>0.339460935940884</v>
      </c>
      <c r="AS924" s="17"/>
      <c r="AT924" s="17">
        <v>0.316975734247465</v>
      </c>
      <c r="AU924" s="17">
        <v>0.34326752408959299</v>
      </c>
      <c r="AV924" s="17"/>
      <c r="AW924" s="17">
        <v>0.42300353313220701</v>
      </c>
      <c r="AX924" s="17">
        <v>0.39047337605888499</v>
      </c>
      <c r="AY924" s="17">
        <v>0.225979968220925</v>
      </c>
      <c r="AZ924" s="17">
        <v>0.106551366608685</v>
      </c>
      <c r="BA924" s="17">
        <v>0.57457944055640997</v>
      </c>
      <c r="BB924" s="17"/>
      <c r="BC924" s="17">
        <v>0.544805261762909</v>
      </c>
      <c r="BD924" s="17"/>
      <c r="BE924" s="17">
        <v>0.37210485352883399</v>
      </c>
      <c r="BF924" s="17">
        <v>0.15842961664298899</v>
      </c>
      <c r="BG924" s="17">
        <v>0.116687794692268</v>
      </c>
      <c r="BH924" s="17">
        <v>0.58724322110283</v>
      </c>
      <c r="BI924" s="17"/>
      <c r="BJ924" s="17">
        <v>0.34730159643594299</v>
      </c>
      <c r="BK924" s="17"/>
      <c r="BL924" s="17">
        <v>0.31574057795698302</v>
      </c>
      <c r="BM924" s="17"/>
      <c r="BN924" s="17">
        <v>0.25664958536204302</v>
      </c>
      <c r="BO924" s="17"/>
      <c r="BP924" s="17">
        <v>0.35394545030684998</v>
      </c>
      <c r="BQ924" s="17">
        <v>0.180470578201299</v>
      </c>
    </row>
    <row r="925" spans="2:69" x14ac:dyDescent="0.35">
      <c r="B925" t="s">
        <v>257</v>
      </c>
      <c r="C925" s="17">
        <v>0.35270357684832498</v>
      </c>
      <c r="D925" s="17">
        <v>0.33911635649297001</v>
      </c>
      <c r="E925" s="17">
        <v>0.36423264335466099</v>
      </c>
      <c r="F925" s="17"/>
      <c r="G925" s="17">
        <v>0.38611172571777902</v>
      </c>
      <c r="H925" s="17">
        <v>0.258823862031407</v>
      </c>
      <c r="I925" s="17">
        <v>0.45181712628968501</v>
      </c>
      <c r="J925" s="17">
        <v>0.23765938450674201</v>
      </c>
      <c r="K925" s="17">
        <v>0.42672341139012099</v>
      </c>
      <c r="L925" s="17"/>
      <c r="M925" s="17">
        <v>0.25872912859908298</v>
      </c>
      <c r="N925" s="17">
        <v>0.36245105869650002</v>
      </c>
      <c r="O925" s="17">
        <v>0.39610726744418701</v>
      </c>
      <c r="P925" s="17">
        <v>0.35987946294671103</v>
      </c>
      <c r="Q925" s="17">
        <v>0.32482411544216</v>
      </c>
      <c r="R925" s="17"/>
      <c r="S925" s="17">
        <v>0.39402236588280598</v>
      </c>
      <c r="T925" s="17">
        <v>0.24608867156345199</v>
      </c>
      <c r="U925" s="17">
        <v>0.42566271741481099</v>
      </c>
      <c r="V925" s="17">
        <v>0.39263338960095701</v>
      </c>
      <c r="W925" s="17"/>
      <c r="X925" s="17">
        <v>0.36672099362800697</v>
      </c>
      <c r="Y925" s="17">
        <v>0.25585678157881703</v>
      </c>
      <c r="Z925" s="17">
        <v>0.384029312348452</v>
      </c>
      <c r="AA925" s="17"/>
      <c r="AB925" s="17">
        <v>0.33082466888219603</v>
      </c>
      <c r="AC925" s="17">
        <v>0.40183080039654401</v>
      </c>
      <c r="AD925" s="17"/>
      <c r="AE925" s="17">
        <v>0.32746855732640001</v>
      </c>
      <c r="AF925" s="17">
        <v>0.35699546266896198</v>
      </c>
      <c r="AG925" s="17"/>
      <c r="AH925" s="17">
        <v>0.35343741395823602</v>
      </c>
      <c r="AI925" s="17">
        <v>0.29457493688994602</v>
      </c>
      <c r="AJ925" s="17"/>
      <c r="AK925" s="17">
        <v>0.445352796739514</v>
      </c>
      <c r="AL925" s="17">
        <v>0.29615919734854501</v>
      </c>
      <c r="AM925" s="17">
        <v>0.35856014586283103</v>
      </c>
      <c r="AN925" s="17">
        <v>0.39069149415313797</v>
      </c>
      <c r="AO925" s="17">
        <v>0.35713340638773</v>
      </c>
      <c r="AP925" s="17"/>
      <c r="AQ925" s="17">
        <v>0.33501477769326998</v>
      </c>
      <c r="AR925" s="17">
        <v>0.35761284427596701</v>
      </c>
      <c r="AS925" s="17"/>
      <c r="AT925" s="17">
        <v>0.35259659846467001</v>
      </c>
      <c r="AU925" s="17">
        <v>0.35735473436611398</v>
      </c>
      <c r="AV925" s="17"/>
      <c r="AW925" s="17">
        <v>0.38156407941247</v>
      </c>
      <c r="AX925" s="17">
        <v>0.34890739199793303</v>
      </c>
      <c r="AY925" s="17">
        <v>0.38987366638374299</v>
      </c>
      <c r="AZ925" s="17">
        <v>0.39875161443434798</v>
      </c>
      <c r="BA925" s="17">
        <v>0.31034952374018498</v>
      </c>
      <c r="BB925" s="17"/>
      <c r="BC925" s="17">
        <v>0.30623891371370898</v>
      </c>
      <c r="BD925" s="17"/>
      <c r="BE925" s="17">
        <v>0.36555187352872398</v>
      </c>
      <c r="BF925" s="17">
        <v>0.34225465132803601</v>
      </c>
      <c r="BG925" s="17">
        <v>0.430125962847135</v>
      </c>
      <c r="BH925" s="17">
        <v>0.32533711302066898</v>
      </c>
      <c r="BI925" s="17"/>
      <c r="BJ925" s="17">
        <v>0.34226418499683597</v>
      </c>
      <c r="BK925" s="17"/>
      <c r="BL925" s="17">
        <v>0.36420306681783299</v>
      </c>
      <c r="BM925" s="17"/>
      <c r="BN925" s="17">
        <v>0.37214171464532497</v>
      </c>
      <c r="BO925" s="17"/>
      <c r="BP925" s="17">
        <v>0.34707969673174799</v>
      </c>
      <c r="BQ925" s="17">
        <v>0.39838302475063098</v>
      </c>
    </row>
    <row r="926" spans="2:69" x14ac:dyDescent="0.35">
      <c r="B926" t="s">
        <v>258</v>
      </c>
      <c r="C926" s="17">
        <v>0.19912822977515099</v>
      </c>
      <c r="D926" s="17">
        <v>0.241241424218294</v>
      </c>
      <c r="E926" s="17">
        <v>0.16339422334624201</v>
      </c>
      <c r="F926" s="17"/>
      <c r="G926" s="17">
        <v>0.16932572808788299</v>
      </c>
      <c r="H926" s="17">
        <v>0.19036173053005201</v>
      </c>
      <c r="I926" s="17">
        <v>0.176277471721037</v>
      </c>
      <c r="J926" s="17">
        <v>0.28806404223284199</v>
      </c>
      <c r="K926" s="17">
        <v>0.21784465409227799</v>
      </c>
      <c r="L926" s="17"/>
      <c r="M926" s="17">
        <v>0.23807123938866601</v>
      </c>
      <c r="N926" s="17">
        <v>0.22161355111032399</v>
      </c>
      <c r="O926" s="17">
        <v>0.178218261450071</v>
      </c>
      <c r="P926" s="17">
        <v>0.14420549765194901</v>
      </c>
      <c r="Q926" s="17">
        <v>0.19969065798385399</v>
      </c>
      <c r="R926" s="17"/>
      <c r="S926" s="17">
        <v>0.14673491010148201</v>
      </c>
      <c r="T926" s="17">
        <v>0.22986479092060899</v>
      </c>
      <c r="U926" s="17">
        <v>0.21829530794437199</v>
      </c>
      <c r="V926" s="17">
        <v>0.219152385246</v>
      </c>
      <c r="W926" s="17"/>
      <c r="X926" s="17">
        <v>0.20841161950214099</v>
      </c>
      <c r="Y926" s="17">
        <v>0.15456096531810801</v>
      </c>
      <c r="Z926" s="17">
        <v>0.192909911636586</v>
      </c>
      <c r="AA926" s="17"/>
      <c r="AB926" s="17">
        <v>0.187035446016215</v>
      </c>
      <c r="AC926" s="17">
        <v>0.226281545286385</v>
      </c>
      <c r="AD926" s="17"/>
      <c r="AE926" s="17">
        <v>0.19784838772072</v>
      </c>
      <c r="AF926" s="17">
        <v>0.199345900934917</v>
      </c>
      <c r="AG926" s="17"/>
      <c r="AH926" s="17">
        <v>0.20819208625441099</v>
      </c>
      <c r="AI926" s="17">
        <v>0.120347235511686</v>
      </c>
      <c r="AJ926" s="17"/>
      <c r="AK926" s="17">
        <v>0.15541893778382199</v>
      </c>
      <c r="AL926" s="17">
        <v>0.21221898037531001</v>
      </c>
      <c r="AM926" s="17">
        <v>0.214758297526148</v>
      </c>
      <c r="AN926" s="17">
        <v>0.16999522750707299</v>
      </c>
      <c r="AO926" s="17">
        <v>0.17837553103786299</v>
      </c>
      <c r="AP926" s="17"/>
      <c r="AQ926" s="17">
        <v>0.16911439804508099</v>
      </c>
      <c r="AR926" s="17">
        <v>0.207458129685234</v>
      </c>
      <c r="AS926" s="17"/>
      <c r="AT926" s="17">
        <v>0.18566378766196001</v>
      </c>
      <c r="AU926" s="17">
        <v>0.209218059318312</v>
      </c>
      <c r="AV926" s="17"/>
      <c r="AW926" s="17">
        <v>0.120653925333393</v>
      </c>
      <c r="AX926" s="17">
        <v>0.152400205682586</v>
      </c>
      <c r="AY926" s="17">
        <v>0.30427745056070299</v>
      </c>
      <c r="AZ926" s="17">
        <v>0.33184283470372899</v>
      </c>
      <c r="BA926" s="17">
        <v>8.1904653299119404E-2</v>
      </c>
      <c r="BB926" s="17"/>
      <c r="BC926" s="17">
        <v>9.0267048564737606E-2</v>
      </c>
      <c r="BD926" s="17"/>
      <c r="BE926" s="17">
        <v>0.14981244468411101</v>
      </c>
      <c r="BF926" s="17">
        <v>0.42364816845166697</v>
      </c>
      <c r="BG926" s="17">
        <v>0.272823605605375</v>
      </c>
      <c r="BH926" s="17">
        <v>5.2108437580998999E-2</v>
      </c>
      <c r="BI926" s="17"/>
      <c r="BJ926" s="17">
        <v>0.191149620634807</v>
      </c>
      <c r="BK926" s="17"/>
      <c r="BL926" s="17">
        <v>0.19780323714760301</v>
      </c>
      <c r="BM926" s="17"/>
      <c r="BN926" s="17">
        <v>0.24100043537090299</v>
      </c>
      <c r="BO926" s="17"/>
      <c r="BP926" s="17">
        <v>0.200117525533307</v>
      </c>
      <c r="BQ926" s="17">
        <v>0.20427902850868901</v>
      </c>
    </row>
    <row r="927" spans="2:69" x14ac:dyDescent="0.35">
      <c r="B927" t="s">
        <v>259</v>
      </c>
      <c r="C927" s="17">
        <v>5.6606207830833498E-2</v>
      </c>
      <c r="D927" s="17">
        <v>4.5417991542512401E-2</v>
      </c>
      <c r="E927" s="17">
        <v>6.6099664645530007E-2</v>
      </c>
      <c r="F927" s="17"/>
      <c r="G927" s="17">
        <v>7.2861103346631595E-2</v>
      </c>
      <c r="H927" s="17">
        <v>7.0812679304742901E-2</v>
      </c>
      <c r="I927" s="17">
        <v>6.1110566039065298E-2</v>
      </c>
      <c r="J927" s="17">
        <v>1.03253738581873E-2</v>
      </c>
      <c r="K927" s="17">
        <v>3.9230685212686703E-2</v>
      </c>
      <c r="L927" s="17"/>
      <c r="M927" s="17">
        <v>0.14772890322991</v>
      </c>
      <c r="N927" s="17">
        <v>3.8435938642075798E-2</v>
      </c>
      <c r="O927" s="17">
        <v>4.1283578440137601E-2</v>
      </c>
      <c r="P927" s="17">
        <v>2.7178127480809298E-2</v>
      </c>
      <c r="Q927" s="17">
        <v>9.02863552988179E-2</v>
      </c>
      <c r="R927" s="17"/>
      <c r="S927" s="17">
        <v>1.806208476994E-2</v>
      </c>
      <c r="T927" s="17">
        <v>8.0559355287524906E-2</v>
      </c>
      <c r="U927" s="17">
        <v>1.45843862679064E-2</v>
      </c>
      <c r="V927" s="17">
        <v>7.0796109355217698E-2</v>
      </c>
      <c r="W927" s="17"/>
      <c r="X927" s="17">
        <v>5.7996818935003303E-2</v>
      </c>
      <c r="Y927" s="17">
        <v>7.7457277967650603E-2</v>
      </c>
      <c r="Z927" s="17">
        <v>1.77503445931501E-2</v>
      </c>
      <c r="AA927" s="17"/>
      <c r="AB927" s="17">
        <v>5.1486552128360598E-2</v>
      </c>
      <c r="AC927" s="17">
        <v>6.8101958467687795E-2</v>
      </c>
      <c r="AD927" s="17"/>
      <c r="AE927" s="17">
        <v>3.9329474157874397E-2</v>
      </c>
      <c r="AF927" s="17">
        <v>5.9544575610318298E-2</v>
      </c>
      <c r="AG927" s="17"/>
      <c r="AH927" s="17">
        <v>6.5856962004183298E-2</v>
      </c>
      <c r="AI927" s="17">
        <v>1.6090931931194302E-2</v>
      </c>
      <c r="AJ927" s="17"/>
      <c r="AK927" s="17">
        <v>5.4694640529995703E-2</v>
      </c>
      <c r="AL927" s="17">
        <v>6.3965720105937499E-2</v>
      </c>
      <c r="AM927" s="17">
        <v>4.3947355582988103E-2</v>
      </c>
      <c r="AN927" s="17">
        <v>9.68403524366864E-2</v>
      </c>
      <c r="AO927" s="17">
        <v>2.50233615719146E-2</v>
      </c>
      <c r="AP927" s="17"/>
      <c r="AQ927" s="17">
        <v>0.12195556552977201</v>
      </c>
      <c r="AR927" s="17">
        <v>3.8469449628280403E-2</v>
      </c>
      <c r="AS927" s="17"/>
      <c r="AT927" s="17">
        <v>8.7825646033123705E-2</v>
      </c>
      <c r="AU927" s="17">
        <v>3.2470381095629899E-2</v>
      </c>
      <c r="AV927" s="17"/>
      <c r="AW927" s="17">
        <v>3.5193250616470197E-2</v>
      </c>
      <c r="AX927" s="17">
        <v>4.4406646082477401E-2</v>
      </c>
      <c r="AY927" s="17">
        <v>4.2862195978635803E-2</v>
      </c>
      <c r="AZ927" s="17">
        <v>9.3668142406471894E-2</v>
      </c>
      <c r="BA927" s="17">
        <v>1.54813549210055E-2</v>
      </c>
      <c r="BB927" s="17"/>
      <c r="BC927" s="17">
        <v>3.7000144793268498E-2</v>
      </c>
      <c r="BD927" s="17"/>
      <c r="BE927" s="17">
        <v>5.0097251220441202E-2</v>
      </c>
      <c r="BF927" s="17">
        <v>5.5130896710615801E-2</v>
      </c>
      <c r="BG927" s="17">
        <v>9.9807548468494198E-2</v>
      </c>
      <c r="BH927" s="17">
        <v>2.2914185795969901E-2</v>
      </c>
      <c r="BI927" s="17"/>
      <c r="BJ927" s="17">
        <v>5.4039565810313099E-2</v>
      </c>
      <c r="BK927" s="17"/>
      <c r="BL927" s="17">
        <v>5.2659690186789503E-2</v>
      </c>
      <c r="BM927" s="17"/>
      <c r="BN927" s="17">
        <v>6.2052621769787E-2</v>
      </c>
      <c r="BO927" s="17"/>
      <c r="BP927" s="17">
        <v>4.6931568405673897E-2</v>
      </c>
      <c r="BQ927" s="17">
        <v>0.112818477160083</v>
      </c>
    </row>
    <row r="928" spans="2:69" x14ac:dyDescent="0.35">
      <c r="B928" t="s">
        <v>141</v>
      </c>
      <c r="C928" s="17">
        <v>5.9739489149114401E-2</v>
      </c>
      <c r="D928" s="17">
        <v>5.89186980548193E-2</v>
      </c>
      <c r="E928" s="17">
        <v>6.0435949121533203E-2</v>
      </c>
      <c r="F928" s="17"/>
      <c r="G928" s="17">
        <v>4.3531637066341403E-2</v>
      </c>
      <c r="H928" s="17">
        <v>6.0198987962292998E-2</v>
      </c>
      <c r="I928" s="17">
        <v>5.44558724914566E-2</v>
      </c>
      <c r="J928" s="17">
        <v>7.8007071706672801E-2</v>
      </c>
      <c r="K928" s="17">
        <v>8.5316652399586801E-2</v>
      </c>
      <c r="L928" s="17"/>
      <c r="M928" s="17">
        <v>3.77663401498207E-2</v>
      </c>
      <c r="N928" s="17">
        <v>6.9812311348151995E-2</v>
      </c>
      <c r="O928" s="17">
        <v>5.3223894124912803E-2</v>
      </c>
      <c r="P928" s="17">
        <v>2.3081636444364999E-2</v>
      </c>
      <c r="Q928" s="17">
        <v>8.5292887935130998E-2</v>
      </c>
      <c r="R928" s="17"/>
      <c r="S928" s="17">
        <v>3.7067915213305803E-2</v>
      </c>
      <c r="T928" s="17">
        <v>4.8342546133540602E-2</v>
      </c>
      <c r="U928" s="17">
        <v>6.1778062105801203E-2</v>
      </c>
      <c r="V928" s="17">
        <v>6.5886938327039804E-2</v>
      </c>
      <c r="W928" s="17"/>
      <c r="X928" s="17">
        <v>5.1840993112134699E-2</v>
      </c>
      <c r="Y928" s="17">
        <v>0.102738991721773</v>
      </c>
      <c r="Z928" s="17">
        <v>5.8030313813030303E-2</v>
      </c>
      <c r="AA928" s="17"/>
      <c r="AB928" s="17">
        <v>5.3769311770660799E-2</v>
      </c>
      <c r="AC928" s="17">
        <v>7.3145013736898995E-2</v>
      </c>
      <c r="AD928" s="17"/>
      <c r="AE928" s="17">
        <v>2.5258681815295399E-2</v>
      </c>
      <c r="AF928" s="17">
        <v>6.5603866941711594E-2</v>
      </c>
      <c r="AG928" s="17"/>
      <c r="AH928" s="17">
        <v>6.7053516440991695E-2</v>
      </c>
      <c r="AI928" s="17">
        <v>4.73893404069404E-2</v>
      </c>
      <c r="AJ928" s="17"/>
      <c r="AK928" s="17">
        <v>2.17867783051293E-2</v>
      </c>
      <c r="AL928" s="17">
        <v>9.6858676611849104E-2</v>
      </c>
      <c r="AM928" s="17">
        <v>5.8433003773750603E-2</v>
      </c>
      <c r="AN928" s="17">
        <v>1.20530583983552E-2</v>
      </c>
      <c r="AO928" s="17">
        <v>5.6063433037180699E-2</v>
      </c>
      <c r="AP928" s="17"/>
      <c r="AQ928" s="17">
        <v>6.9615162560741198E-2</v>
      </c>
      <c r="AR928" s="17">
        <v>5.6998640469633599E-2</v>
      </c>
      <c r="AS928" s="17"/>
      <c r="AT928" s="17">
        <v>5.6938233592780503E-2</v>
      </c>
      <c r="AU928" s="17">
        <v>5.7689301130350999E-2</v>
      </c>
      <c r="AV928" s="17"/>
      <c r="AW928" s="17">
        <v>3.95852115054596E-2</v>
      </c>
      <c r="AX928" s="17">
        <v>6.3812380178118494E-2</v>
      </c>
      <c r="AY928" s="17">
        <v>3.7006718855993603E-2</v>
      </c>
      <c r="AZ928" s="17">
        <v>6.9186041846765495E-2</v>
      </c>
      <c r="BA928" s="17">
        <v>1.7685027483280099E-2</v>
      </c>
      <c r="BB928" s="17"/>
      <c r="BC928" s="17">
        <v>2.16886311653759E-2</v>
      </c>
      <c r="BD928" s="17"/>
      <c r="BE928" s="17">
        <v>6.2433577037890098E-2</v>
      </c>
      <c r="BF928" s="17">
        <v>2.0536666866692602E-2</v>
      </c>
      <c r="BG928" s="17">
        <v>8.0555088386727106E-2</v>
      </c>
      <c r="BH928" s="17">
        <v>1.2397042499532201E-2</v>
      </c>
      <c r="BI928" s="17"/>
      <c r="BJ928" s="17">
        <v>6.5245032122100005E-2</v>
      </c>
      <c r="BK928" s="17"/>
      <c r="BL928" s="17">
        <v>6.9593427890791107E-2</v>
      </c>
      <c r="BM928" s="17"/>
      <c r="BN928" s="17">
        <v>6.81556428519417E-2</v>
      </c>
      <c r="BO928" s="17"/>
      <c r="BP928" s="17">
        <v>5.1925759022420401E-2</v>
      </c>
      <c r="BQ928" s="17">
        <v>0.104048891379299</v>
      </c>
    </row>
    <row r="929" spans="2:69" x14ac:dyDescent="0.35">
      <c r="B929" t="s">
        <v>260</v>
      </c>
      <c r="C929" s="17">
        <v>0.684526073244901</v>
      </c>
      <c r="D929" s="17">
        <v>0.65442188618437502</v>
      </c>
      <c r="E929" s="17">
        <v>0.710070162886695</v>
      </c>
      <c r="F929" s="17"/>
      <c r="G929" s="17">
        <v>0.71428153149914397</v>
      </c>
      <c r="H929" s="17">
        <v>0.67862660220291204</v>
      </c>
      <c r="I929" s="17">
        <v>0.70815608974844102</v>
      </c>
      <c r="J929" s="17">
        <v>0.62360351220229804</v>
      </c>
      <c r="K929" s="17">
        <v>0.65760800829544896</v>
      </c>
      <c r="L929" s="17"/>
      <c r="M929" s="17">
        <v>0.57643351723160297</v>
      </c>
      <c r="N929" s="17">
        <v>0.67013819889944803</v>
      </c>
      <c r="O929" s="17">
        <v>0.72727426598487899</v>
      </c>
      <c r="P929" s="17">
        <v>0.80553473842287704</v>
      </c>
      <c r="Q929" s="17">
        <v>0.62473009878219699</v>
      </c>
      <c r="R929" s="17"/>
      <c r="S929" s="17">
        <v>0.79813508991527204</v>
      </c>
      <c r="T929" s="17">
        <v>0.64123330765832498</v>
      </c>
      <c r="U929" s="17">
        <v>0.705342243681921</v>
      </c>
      <c r="V929" s="17">
        <v>0.64416456707174197</v>
      </c>
      <c r="W929" s="17"/>
      <c r="X929" s="17">
        <v>0.68175056845072102</v>
      </c>
      <c r="Y929" s="17">
        <v>0.66524276499246804</v>
      </c>
      <c r="Z929" s="17">
        <v>0.73130942995723403</v>
      </c>
      <c r="AA929" s="17"/>
      <c r="AB929" s="17">
        <v>0.707708690084764</v>
      </c>
      <c r="AC929" s="17">
        <v>0.63247148250902796</v>
      </c>
      <c r="AD929" s="17"/>
      <c r="AE929" s="17">
        <v>0.73756345630610998</v>
      </c>
      <c r="AF929" s="17">
        <v>0.67550565651305305</v>
      </c>
      <c r="AG929" s="17"/>
      <c r="AH929" s="17">
        <v>0.658897435300414</v>
      </c>
      <c r="AI929" s="17">
        <v>0.81617249215017895</v>
      </c>
      <c r="AJ929" s="17"/>
      <c r="AK929" s="17">
        <v>0.76809964338105297</v>
      </c>
      <c r="AL929" s="17">
        <v>0.62695662290690402</v>
      </c>
      <c r="AM929" s="17">
        <v>0.682861343117113</v>
      </c>
      <c r="AN929" s="17">
        <v>0.72111136165788503</v>
      </c>
      <c r="AO929" s="17">
        <v>0.74053767435304096</v>
      </c>
      <c r="AP929" s="17"/>
      <c r="AQ929" s="17">
        <v>0.639314873864406</v>
      </c>
      <c r="AR929" s="17">
        <v>0.69707378021685196</v>
      </c>
      <c r="AS929" s="17"/>
      <c r="AT929" s="17">
        <v>0.66957233271213601</v>
      </c>
      <c r="AU929" s="17">
        <v>0.70062225845570703</v>
      </c>
      <c r="AV929" s="17"/>
      <c r="AW929" s="17">
        <v>0.80456761254467701</v>
      </c>
      <c r="AX929" s="17">
        <v>0.73938076805681796</v>
      </c>
      <c r="AY929" s="17">
        <v>0.61585363460466802</v>
      </c>
      <c r="AZ929" s="17">
        <v>0.50530298104303295</v>
      </c>
      <c r="BA929" s="17">
        <v>0.88492896429659496</v>
      </c>
      <c r="BB929" s="17"/>
      <c r="BC929" s="17">
        <v>0.85104417547661804</v>
      </c>
      <c r="BD929" s="17"/>
      <c r="BE929" s="17">
        <v>0.73765672705755803</v>
      </c>
      <c r="BF929" s="17">
        <v>0.50068426797102505</v>
      </c>
      <c r="BG929" s="17">
        <v>0.54681375753940398</v>
      </c>
      <c r="BH929" s="17">
        <v>0.91258033412349904</v>
      </c>
      <c r="BI929" s="17"/>
      <c r="BJ929" s="17">
        <v>0.68956578143278002</v>
      </c>
      <c r="BK929" s="17"/>
      <c r="BL929" s="17">
        <v>0.67994364477481595</v>
      </c>
      <c r="BM929" s="17"/>
      <c r="BN929" s="17">
        <v>0.62879130000736805</v>
      </c>
      <c r="BO929" s="17"/>
      <c r="BP929" s="17">
        <v>0.70102514703859797</v>
      </c>
      <c r="BQ929" s="17">
        <v>0.57885360295193</v>
      </c>
    </row>
    <row r="930" spans="2:69" x14ac:dyDescent="0.35"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</row>
    <row r="931" spans="2:69" x14ac:dyDescent="0.35"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</row>
    <row r="932" spans="2:69" x14ac:dyDescent="0.35">
      <c r="B932" s="6" t="s">
        <v>277</v>
      </c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</row>
    <row r="933" spans="2:69" x14ac:dyDescent="0.35">
      <c r="B933" s="24" t="s">
        <v>143</v>
      </c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</row>
    <row r="934" spans="2:69" x14ac:dyDescent="0.35">
      <c r="B934" t="s">
        <v>256</v>
      </c>
      <c r="C934" s="17">
        <v>0.54012224502697204</v>
      </c>
      <c r="D934" s="17">
        <v>0.52313107771969403</v>
      </c>
      <c r="E934" s="17">
        <v>0.55453963819368302</v>
      </c>
      <c r="F934" s="17"/>
      <c r="G934" s="17">
        <v>0.465365843184324</v>
      </c>
      <c r="H934" s="17">
        <v>0.595778840487593</v>
      </c>
      <c r="I934" s="17">
        <v>0.531025167814833</v>
      </c>
      <c r="J934" s="17">
        <v>0.579649832900755</v>
      </c>
      <c r="K934" s="17">
        <v>0.57277134105693694</v>
      </c>
      <c r="L934" s="17"/>
      <c r="M934" s="17">
        <v>0.68354193553790399</v>
      </c>
      <c r="N934" s="17">
        <v>0.51982378639259397</v>
      </c>
      <c r="O934" s="17">
        <v>0.55270673009155002</v>
      </c>
      <c r="P934" s="17">
        <v>0.49301013809640898</v>
      </c>
      <c r="Q934" s="17">
        <v>0.53667177612886297</v>
      </c>
      <c r="R934" s="17"/>
      <c r="S934" s="17">
        <v>0.55184247931205799</v>
      </c>
      <c r="T934" s="17">
        <v>0.59988541428235398</v>
      </c>
      <c r="U934" s="17">
        <v>0.59561340278695196</v>
      </c>
      <c r="V934" s="17">
        <v>0.42121689146582397</v>
      </c>
      <c r="W934" s="17"/>
      <c r="X934" s="17">
        <v>0.516292487529323</v>
      </c>
      <c r="Y934" s="17">
        <v>0.54696205676176202</v>
      </c>
      <c r="Z934" s="17">
        <v>0.70427239239615202</v>
      </c>
      <c r="AA934" s="17"/>
      <c r="AB934" s="17">
        <v>0.56814975605717</v>
      </c>
      <c r="AC934" s="17">
        <v>0.47718885721747201</v>
      </c>
      <c r="AD934" s="17"/>
      <c r="AE934" s="17">
        <v>0.55486405030090802</v>
      </c>
      <c r="AF934" s="17">
        <v>0.53761500920055105</v>
      </c>
      <c r="AG934" s="17"/>
      <c r="AH934" s="17">
        <v>0.51415556625557302</v>
      </c>
      <c r="AI934" s="17">
        <v>0.57677467559683304</v>
      </c>
      <c r="AJ934" s="17"/>
      <c r="AK934" s="17">
        <v>0.72488171497322496</v>
      </c>
      <c r="AL934" s="17">
        <v>0.52529088061941198</v>
      </c>
      <c r="AM934" s="17">
        <v>0.52545277339705798</v>
      </c>
      <c r="AN934" s="17">
        <v>0.52013248268692402</v>
      </c>
      <c r="AO934" s="17">
        <v>0.480102434893389</v>
      </c>
      <c r="AP934" s="17"/>
      <c r="AQ934" s="17">
        <v>0.44513305237572598</v>
      </c>
      <c r="AR934" s="17">
        <v>0.56648510580531697</v>
      </c>
      <c r="AS934" s="17"/>
      <c r="AT934" s="17">
        <v>0.46981088370686902</v>
      </c>
      <c r="AU934" s="17">
        <v>0.58501248956880603</v>
      </c>
      <c r="AV934" s="17"/>
      <c r="AW934" s="17">
        <v>0.642651786801404</v>
      </c>
      <c r="AX934" s="17">
        <v>0.51812597531087201</v>
      </c>
      <c r="AY934" s="17">
        <v>0.53677947459854802</v>
      </c>
      <c r="AZ934" s="17">
        <v>0.54121247392042904</v>
      </c>
      <c r="BA934" s="17">
        <v>0.63987942804699705</v>
      </c>
      <c r="BB934" s="17"/>
      <c r="BC934" s="17">
        <v>0.63355778004319196</v>
      </c>
      <c r="BD934" s="17"/>
      <c r="BE934" s="17">
        <v>0.52481234487972495</v>
      </c>
      <c r="BF934" s="17">
        <v>0.57981370117097697</v>
      </c>
      <c r="BG934" s="17">
        <v>0.54194674951401001</v>
      </c>
      <c r="BH934" s="17">
        <v>0.68706737281088603</v>
      </c>
      <c r="BI934" s="17"/>
      <c r="BJ934" s="17">
        <v>0.52877532671791005</v>
      </c>
      <c r="BK934" s="17"/>
      <c r="BL934" s="17">
        <v>0.52672874734485697</v>
      </c>
      <c r="BM934" s="17"/>
      <c r="BN934" s="17">
        <v>0.496706654507311</v>
      </c>
      <c r="BO934" s="17"/>
      <c r="BP934" s="17">
        <v>0.589553512308849</v>
      </c>
      <c r="BQ934" s="17">
        <v>0.26019120470425</v>
      </c>
    </row>
    <row r="935" spans="2:69" x14ac:dyDescent="0.35">
      <c r="B935" t="s">
        <v>257</v>
      </c>
      <c r="C935" s="17">
        <v>0.34602129967068401</v>
      </c>
      <c r="D935" s="17">
        <v>0.35303184174006103</v>
      </c>
      <c r="E935" s="17">
        <v>0.34007269475743002</v>
      </c>
      <c r="F935" s="17"/>
      <c r="G935" s="17">
        <v>0.432425470489613</v>
      </c>
      <c r="H935" s="17">
        <v>0.29963886364166897</v>
      </c>
      <c r="I935" s="17">
        <v>0.35243314771668099</v>
      </c>
      <c r="J935" s="17">
        <v>0.31393845168724499</v>
      </c>
      <c r="K935" s="17">
        <v>0.25930368427373601</v>
      </c>
      <c r="L935" s="17"/>
      <c r="M935" s="17">
        <v>0.249291237620832</v>
      </c>
      <c r="N935" s="17">
        <v>0.36481496880798697</v>
      </c>
      <c r="O935" s="17">
        <v>0.32842130533437702</v>
      </c>
      <c r="P935" s="17">
        <v>0.38780162425714099</v>
      </c>
      <c r="Q935" s="17">
        <v>0.33980965754504</v>
      </c>
      <c r="R935" s="17"/>
      <c r="S935" s="17">
        <v>0.36002227446915203</v>
      </c>
      <c r="T935" s="17">
        <v>0.29650910913073197</v>
      </c>
      <c r="U935" s="17">
        <v>0.29903330299622999</v>
      </c>
      <c r="V935" s="17">
        <v>0.44939047119891101</v>
      </c>
      <c r="W935" s="17"/>
      <c r="X935" s="17">
        <v>0.36571016596772599</v>
      </c>
      <c r="Y935" s="17">
        <v>0.338097692593402</v>
      </c>
      <c r="Z935" s="17">
        <v>0.213526127654703</v>
      </c>
      <c r="AA935" s="17"/>
      <c r="AB935" s="17">
        <v>0.328285355390939</v>
      </c>
      <c r="AC935" s="17">
        <v>0.38584585128078502</v>
      </c>
      <c r="AD935" s="17"/>
      <c r="AE935" s="17">
        <v>0.36555815884707099</v>
      </c>
      <c r="AF935" s="17">
        <v>0.34269853747483597</v>
      </c>
      <c r="AG935" s="17"/>
      <c r="AH935" s="17">
        <v>0.35985998148059101</v>
      </c>
      <c r="AI935" s="17">
        <v>0.34911622094644101</v>
      </c>
      <c r="AJ935" s="17"/>
      <c r="AK935" s="17">
        <v>0.27511828502677499</v>
      </c>
      <c r="AL935" s="17">
        <v>0.35912202834843898</v>
      </c>
      <c r="AM935" s="17">
        <v>0.33363160029549999</v>
      </c>
      <c r="AN935" s="17">
        <v>0.34789547713623697</v>
      </c>
      <c r="AO935" s="17">
        <v>0.43616629735079199</v>
      </c>
      <c r="AP935" s="17"/>
      <c r="AQ935" s="17">
        <v>0.38682716769126502</v>
      </c>
      <c r="AR935" s="17">
        <v>0.33469622796999299</v>
      </c>
      <c r="AS935" s="17"/>
      <c r="AT935" s="17">
        <v>0.38796474349848098</v>
      </c>
      <c r="AU935" s="17">
        <v>0.32072254230617497</v>
      </c>
      <c r="AV935" s="17"/>
      <c r="AW935" s="17">
        <v>0.28256975107666599</v>
      </c>
      <c r="AX935" s="17">
        <v>0.35950248717434902</v>
      </c>
      <c r="AY935" s="17">
        <v>0.33659629712712202</v>
      </c>
      <c r="AZ935" s="17">
        <v>0.39252932503492699</v>
      </c>
      <c r="BA935" s="17">
        <v>0.26137034445958901</v>
      </c>
      <c r="BB935" s="17"/>
      <c r="BC935" s="17">
        <v>0.30205740344714999</v>
      </c>
      <c r="BD935" s="17"/>
      <c r="BE935" s="17">
        <v>0.35410068698777802</v>
      </c>
      <c r="BF935" s="17">
        <v>0.32669760144964899</v>
      </c>
      <c r="BG935" s="17">
        <v>0.38024946777247498</v>
      </c>
      <c r="BH935" s="17">
        <v>0.24470638441054099</v>
      </c>
      <c r="BI935" s="17"/>
      <c r="BJ935" s="17">
        <v>0.35644869714461602</v>
      </c>
      <c r="BK935" s="17"/>
      <c r="BL935" s="17">
        <v>0.35839938149905298</v>
      </c>
      <c r="BM935" s="17"/>
      <c r="BN935" s="17">
        <v>0.348750265926141</v>
      </c>
      <c r="BO935" s="17"/>
      <c r="BP935" s="17">
        <v>0.32847658743472802</v>
      </c>
      <c r="BQ935" s="17">
        <v>0.45366995098532897</v>
      </c>
    </row>
    <row r="936" spans="2:69" x14ac:dyDescent="0.35">
      <c r="B936" t="s">
        <v>258</v>
      </c>
      <c r="C936" s="17">
        <v>4.5778474696956999E-2</v>
      </c>
      <c r="D936" s="17">
        <v>5.8807509486098197E-2</v>
      </c>
      <c r="E936" s="17">
        <v>3.4723041380298303E-2</v>
      </c>
      <c r="F936" s="17"/>
      <c r="G936" s="17">
        <v>3.2184563462097603E-2</v>
      </c>
      <c r="H936" s="17">
        <v>2.64293713962977E-2</v>
      </c>
      <c r="I936" s="17">
        <v>7.7196971633827993E-2</v>
      </c>
      <c r="J936" s="17">
        <v>4.4575057278472698E-2</v>
      </c>
      <c r="K936" s="17">
        <v>5.9407439262881397E-2</v>
      </c>
      <c r="L936" s="17"/>
      <c r="M936" s="17">
        <v>0</v>
      </c>
      <c r="N936" s="17">
        <v>4.34453894151842E-2</v>
      </c>
      <c r="O936" s="17">
        <v>6.8032938775941104E-2</v>
      </c>
      <c r="P936" s="17">
        <v>5.0953722155132303E-2</v>
      </c>
      <c r="Q936" s="17">
        <v>4.4350089286177702E-2</v>
      </c>
      <c r="R936" s="17"/>
      <c r="S936" s="17">
        <v>3.19332620612367E-2</v>
      </c>
      <c r="T936" s="17">
        <v>4.3152729944424401E-2</v>
      </c>
      <c r="U936" s="17">
        <v>3.9924912194560999E-2</v>
      </c>
      <c r="V936" s="17">
        <v>7.5478516154946704E-2</v>
      </c>
      <c r="W936" s="17"/>
      <c r="X936" s="17">
        <v>5.1468467191415603E-2</v>
      </c>
      <c r="Y936" s="17">
        <v>2.59313956353063E-2</v>
      </c>
      <c r="Z936" s="17">
        <v>3.16767540454434E-2</v>
      </c>
      <c r="AA936" s="17"/>
      <c r="AB936" s="17">
        <v>3.8203237651165199E-2</v>
      </c>
      <c r="AC936" s="17">
        <v>6.2788024001497397E-2</v>
      </c>
      <c r="AD936" s="17"/>
      <c r="AE936" s="17">
        <v>3.8522581651933403E-2</v>
      </c>
      <c r="AF936" s="17">
        <v>4.7012532172083503E-2</v>
      </c>
      <c r="AG936" s="17"/>
      <c r="AH936" s="17">
        <v>5.1936542166250502E-2</v>
      </c>
      <c r="AI936" s="17">
        <v>2.2976326572447001E-2</v>
      </c>
      <c r="AJ936" s="17"/>
      <c r="AK936" s="17">
        <v>0</v>
      </c>
      <c r="AL936" s="17">
        <v>3.79249248691131E-2</v>
      </c>
      <c r="AM936" s="17">
        <v>4.66787154539587E-2</v>
      </c>
      <c r="AN936" s="17">
        <v>0.103313663343713</v>
      </c>
      <c r="AO936" s="17">
        <v>2.76678347186377E-2</v>
      </c>
      <c r="AP936" s="17"/>
      <c r="AQ936" s="17">
        <v>6.0086859045601002E-2</v>
      </c>
      <c r="AR936" s="17">
        <v>4.1807391945140403E-2</v>
      </c>
      <c r="AS936" s="17"/>
      <c r="AT936" s="17">
        <v>6.78671789257944E-2</v>
      </c>
      <c r="AU936" s="17">
        <v>3.6378693654569701E-2</v>
      </c>
      <c r="AV936" s="17"/>
      <c r="AW936" s="17">
        <v>3.5193250616470197E-2</v>
      </c>
      <c r="AX936" s="17">
        <v>3.94801764624471E-2</v>
      </c>
      <c r="AY936" s="17">
        <v>7.2602167108310897E-2</v>
      </c>
      <c r="AZ936" s="17">
        <v>1.8086856245985598E-2</v>
      </c>
      <c r="BA936" s="17">
        <v>4.9336762103480397E-2</v>
      </c>
      <c r="BB936" s="17"/>
      <c r="BC936" s="17">
        <v>2.9980964417990301E-2</v>
      </c>
      <c r="BD936" s="17"/>
      <c r="BE936" s="17">
        <v>4.1919782290126502E-2</v>
      </c>
      <c r="BF936" s="17">
        <v>5.9299228091372398E-2</v>
      </c>
      <c r="BG936" s="17">
        <v>1.6996303270346999E-2</v>
      </c>
      <c r="BH936" s="17">
        <v>2.7892917743184802E-2</v>
      </c>
      <c r="BI936" s="17"/>
      <c r="BJ936" s="17">
        <v>4.7978312365721698E-2</v>
      </c>
      <c r="BK936" s="17"/>
      <c r="BL936" s="17">
        <v>5.6041545767711198E-2</v>
      </c>
      <c r="BM936" s="17"/>
      <c r="BN936" s="17">
        <v>6.0675055680111098E-2</v>
      </c>
      <c r="BO936" s="17"/>
      <c r="BP936" s="17">
        <v>2.96755850788426E-2</v>
      </c>
      <c r="BQ936" s="17">
        <v>0.119730568766414</v>
      </c>
    </row>
    <row r="937" spans="2:69" x14ac:dyDescent="0.35">
      <c r="B937" t="s">
        <v>259</v>
      </c>
      <c r="C937" s="17">
        <v>1.30263950468072E-2</v>
      </c>
      <c r="D937" s="17">
        <v>1.7746101842470201E-2</v>
      </c>
      <c r="E937" s="17">
        <v>9.0216161358534896E-3</v>
      </c>
      <c r="F937" s="17"/>
      <c r="G937" s="17">
        <v>2.3380334961057299E-2</v>
      </c>
      <c r="H937" s="17">
        <v>1.7953936512147502E-2</v>
      </c>
      <c r="I937" s="17">
        <v>0</v>
      </c>
      <c r="J937" s="17">
        <v>0</v>
      </c>
      <c r="K937" s="17">
        <v>2.06910087751568E-2</v>
      </c>
      <c r="L937" s="17"/>
      <c r="M937" s="17">
        <v>2.9400486691443201E-2</v>
      </c>
      <c r="N937" s="17">
        <v>8.4856062239927407E-3</v>
      </c>
      <c r="O937" s="17">
        <v>1.6188503938757301E-2</v>
      </c>
      <c r="P937" s="17">
        <v>0</v>
      </c>
      <c r="Q937" s="17">
        <v>2.1375432339339299E-2</v>
      </c>
      <c r="R937" s="17"/>
      <c r="S937" s="17">
        <v>7.9184205673683596E-3</v>
      </c>
      <c r="T937" s="17">
        <v>1.9654417626362199E-2</v>
      </c>
      <c r="U937" s="17">
        <v>1.05541715861027E-2</v>
      </c>
      <c r="V937" s="17">
        <v>1.2444082578782999E-2</v>
      </c>
      <c r="W937" s="17"/>
      <c r="X937" s="17">
        <v>9.9024594666645999E-3</v>
      </c>
      <c r="Y937" s="17">
        <v>2.7345073455185599E-2</v>
      </c>
      <c r="Z937" s="17">
        <v>1.6053778522873301E-2</v>
      </c>
      <c r="AA937" s="17"/>
      <c r="AB937" s="17">
        <v>1.27235697418375E-2</v>
      </c>
      <c r="AC937" s="17">
        <v>1.3706363465538799E-2</v>
      </c>
      <c r="AD937" s="17"/>
      <c r="AE937" s="17">
        <v>0</v>
      </c>
      <c r="AF937" s="17">
        <v>1.5241879768221099E-2</v>
      </c>
      <c r="AG937" s="17"/>
      <c r="AH937" s="17">
        <v>1.3603997087697099E-2</v>
      </c>
      <c r="AI937" s="17">
        <v>0</v>
      </c>
      <c r="AJ937" s="17"/>
      <c r="AK937" s="17">
        <v>0</v>
      </c>
      <c r="AL937" s="17">
        <v>8.7738822976761704E-3</v>
      </c>
      <c r="AM937" s="17">
        <v>2.1054597160371901E-2</v>
      </c>
      <c r="AN937" s="17">
        <v>1.66053184347702E-2</v>
      </c>
      <c r="AO937" s="17">
        <v>0</v>
      </c>
      <c r="AP937" s="17"/>
      <c r="AQ937" s="17">
        <v>2.6902556459614899E-2</v>
      </c>
      <c r="AR937" s="17">
        <v>9.1752694476372899E-3</v>
      </c>
      <c r="AS937" s="17"/>
      <c r="AT937" s="17">
        <v>2.23132025617634E-2</v>
      </c>
      <c r="AU937" s="17">
        <v>4.9279901118182302E-3</v>
      </c>
      <c r="AV937" s="17"/>
      <c r="AW937" s="17">
        <v>0</v>
      </c>
      <c r="AX937" s="17">
        <v>1.93896710304482E-2</v>
      </c>
      <c r="AY937" s="17">
        <v>1.7015342310025001E-2</v>
      </c>
      <c r="AZ937" s="17">
        <v>0</v>
      </c>
      <c r="BA937" s="17">
        <v>0</v>
      </c>
      <c r="BB937" s="17"/>
      <c r="BC937" s="17">
        <v>0</v>
      </c>
      <c r="BD937" s="17"/>
      <c r="BE937" s="17">
        <v>2.3021159489358699E-2</v>
      </c>
      <c r="BF937" s="17">
        <v>1.36528024213089E-2</v>
      </c>
      <c r="BG937" s="17">
        <v>0</v>
      </c>
      <c r="BH937" s="17">
        <v>0</v>
      </c>
      <c r="BI937" s="17"/>
      <c r="BJ937" s="17">
        <v>1.22733244109751E-2</v>
      </c>
      <c r="BK937" s="17"/>
      <c r="BL937" s="17">
        <v>2.90607056704489E-3</v>
      </c>
      <c r="BM937" s="17"/>
      <c r="BN937" s="17">
        <v>3.2844348758511402E-2</v>
      </c>
      <c r="BO937" s="17"/>
      <c r="BP937" s="17">
        <v>1.14659295121287E-2</v>
      </c>
      <c r="BQ937" s="17">
        <v>2.5196916202774498E-2</v>
      </c>
    </row>
    <row r="938" spans="2:69" x14ac:dyDescent="0.35">
      <c r="B938" t="s">
        <v>141</v>
      </c>
      <c r="C938" s="17">
        <v>5.5051585558580397E-2</v>
      </c>
      <c r="D938" s="17">
        <v>4.7283469211675699E-2</v>
      </c>
      <c r="E938" s="17">
        <v>6.1643009532735903E-2</v>
      </c>
      <c r="F938" s="17"/>
      <c r="G938" s="17">
        <v>4.6643787902907498E-2</v>
      </c>
      <c r="H938" s="17">
        <v>6.0198987962292998E-2</v>
      </c>
      <c r="I938" s="17">
        <v>3.9344712834658097E-2</v>
      </c>
      <c r="J938" s="17">
        <v>6.1836658133526699E-2</v>
      </c>
      <c r="K938" s="17">
        <v>8.7826526631289301E-2</v>
      </c>
      <c r="L938" s="17"/>
      <c r="M938" s="17">
        <v>3.77663401498207E-2</v>
      </c>
      <c r="N938" s="17">
        <v>6.3430249160242397E-2</v>
      </c>
      <c r="O938" s="17">
        <v>3.4650521859374103E-2</v>
      </c>
      <c r="P938" s="17">
        <v>6.8234515491317593E-2</v>
      </c>
      <c r="Q938" s="17">
        <v>5.7793044700579402E-2</v>
      </c>
      <c r="R938" s="17"/>
      <c r="S938" s="17">
        <v>4.8283563590185298E-2</v>
      </c>
      <c r="T938" s="17">
        <v>4.0798329016127101E-2</v>
      </c>
      <c r="U938" s="17">
        <v>5.4874210436154099E-2</v>
      </c>
      <c r="V938" s="17">
        <v>4.1470038601535399E-2</v>
      </c>
      <c r="W938" s="17"/>
      <c r="X938" s="17">
        <v>5.6626419844871302E-2</v>
      </c>
      <c r="Y938" s="17">
        <v>6.1663781554344203E-2</v>
      </c>
      <c r="Z938" s="17">
        <v>3.4470947380828398E-2</v>
      </c>
      <c r="AA938" s="17"/>
      <c r="AB938" s="17">
        <v>5.2638081158887601E-2</v>
      </c>
      <c r="AC938" s="17">
        <v>6.0470904034707097E-2</v>
      </c>
      <c r="AD938" s="17"/>
      <c r="AE938" s="17">
        <v>4.10552092000879E-2</v>
      </c>
      <c r="AF938" s="17">
        <v>5.7432041384307797E-2</v>
      </c>
      <c r="AG938" s="17"/>
      <c r="AH938" s="17">
        <v>6.0443913009889202E-2</v>
      </c>
      <c r="AI938" s="17">
        <v>5.1132776884278801E-2</v>
      </c>
      <c r="AJ938" s="17"/>
      <c r="AK938" s="17">
        <v>0</v>
      </c>
      <c r="AL938" s="17">
        <v>6.8888283865359307E-2</v>
      </c>
      <c r="AM938" s="17">
        <v>7.3182313693111095E-2</v>
      </c>
      <c r="AN938" s="17">
        <v>1.20530583983552E-2</v>
      </c>
      <c r="AO938" s="17">
        <v>5.6063433037180699E-2</v>
      </c>
      <c r="AP938" s="17"/>
      <c r="AQ938" s="17">
        <v>8.1050364427793106E-2</v>
      </c>
      <c r="AR938" s="17">
        <v>4.7836004831912901E-2</v>
      </c>
      <c r="AS938" s="17"/>
      <c r="AT938" s="17">
        <v>5.20439913070921E-2</v>
      </c>
      <c r="AU938" s="17">
        <v>5.2958284358631202E-2</v>
      </c>
      <c r="AV938" s="17"/>
      <c r="AW938" s="17">
        <v>3.95852115054596E-2</v>
      </c>
      <c r="AX938" s="17">
        <v>6.35016900218833E-2</v>
      </c>
      <c r="AY938" s="17">
        <v>3.7006718855993603E-2</v>
      </c>
      <c r="AZ938" s="17">
        <v>4.8171344798658103E-2</v>
      </c>
      <c r="BA938" s="17">
        <v>4.9413465389933901E-2</v>
      </c>
      <c r="BB938" s="17"/>
      <c r="BC938" s="17">
        <v>3.4403852091667998E-2</v>
      </c>
      <c r="BD938" s="17"/>
      <c r="BE938" s="17">
        <v>5.61460263530126E-2</v>
      </c>
      <c r="BF938" s="17">
        <v>2.0536666866692602E-2</v>
      </c>
      <c r="BG938" s="17">
        <v>6.0807479443167597E-2</v>
      </c>
      <c r="BH938" s="17">
        <v>4.0333325035388098E-2</v>
      </c>
      <c r="BI938" s="17"/>
      <c r="BJ938" s="17">
        <v>5.4524339360777802E-2</v>
      </c>
      <c r="BK938" s="17"/>
      <c r="BL938" s="17">
        <v>5.5924254821334202E-2</v>
      </c>
      <c r="BM938" s="17"/>
      <c r="BN938" s="17">
        <v>6.1023675127926003E-2</v>
      </c>
      <c r="BO938" s="17"/>
      <c r="BP938" s="17">
        <v>4.0828385665451702E-2</v>
      </c>
      <c r="BQ938" s="17">
        <v>0.141211359341232</v>
      </c>
    </row>
    <row r="939" spans="2:69" x14ac:dyDescent="0.35">
      <c r="B939" t="s">
        <v>260</v>
      </c>
      <c r="C939" s="17">
        <v>0.88614354469765499</v>
      </c>
      <c r="D939" s="17">
        <v>0.876162919459756</v>
      </c>
      <c r="E939" s="17">
        <v>0.89461233295111198</v>
      </c>
      <c r="F939" s="17"/>
      <c r="G939" s="17">
        <v>0.89779131367393805</v>
      </c>
      <c r="H939" s="17">
        <v>0.89541770412926203</v>
      </c>
      <c r="I939" s="17">
        <v>0.88345831553151399</v>
      </c>
      <c r="J939" s="17">
        <v>0.89358828458800099</v>
      </c>
      <c r="K939" s="17">
        <v>0.83207502533067201</v>
      </c>
      <c r="L939" s="17"/>
      <c r="M939" s="17">
        <v>0.93283317315873604</v>
      </c>
      <c r="N939" s="17">
        <v>0.884638755200581</v>
      </c>
      <c r="O939" s="17">
        <v>0.88112803542592799</v>
      </c>
      <c r="P939" s="17">
        <v>0.88081176235354997</v>
      </c>
      <c r="Q939" s="17">
        <v>0.87648143367390396</v>
      </c>
      <c r="R939" s="17"/>
      <c r="S939" s="17">
        <v>0.91186475378121001</v>
      </c>
      <c r="T939" s="17">
        <v>0.89639452341308601</v>
      </c>
      <c r="U939" s="17">
        <v>0.89464670578318195</v>
      </c>
      <c r="V939" s="17">
        <v>0.87060736266473504</v>
      </c>
      <c r="W939" s="17"/>
      <c r="X939" s="17">
        <v>0.88200265349704898</v>
      </c>
      <c r="Y939" s="17">
        <v>0.88505974935516396</v>
      </c>
      <c r="Z939" s="17">
        <v>0.91779852005085505</v>
      </c>
      <c r="AA939" s="17"/>
      <c r="AB939" s="17">
        <v>0.89643511144810994</v>
      </c>
      <c r="AC939" s="17">
        <v>0.86303470849825703</v>
      </c>
      <c r="AD939" s="17"/>
      <c r="AE939" s="17">
        <v>0.92042220914797901</v>
      </c>
      <c r="AF939" s="17">
        <v>0.88031354667538797</v>
      </c>
      <c r="AG939" s="17"/>
      <c r="AH939" s="17">
        <v>0.87401554773616297</v>
      </c>
      <c r="AI939" s="17">
        <v>0.92589089654327394</v>
      </c>
      <c r="AJ939" s="17"/>
      <c r="AK939" s="17">
        <v>1</v>
      </c>
      <c r="AL939" s="17">
        <v>0.88441290896785096</v>
      </c>
      <c r="AM939" s="17">
        <v>0.85908437369255797</v>
      </c>
      <c r="AN939" s="17">
        <v>0.86802795982316105</v>
      </c>
      <c r="AO939" s="17">
        <v>0.91626873224418204</v>
      </c>
      <c r="AP939" s="17"/>
      <c r="AQ939" s="17">
        <v>0.831960220066991</v>
      </c>
      <c r="AR939" s="17">
        <v>0.90118133377530896</v>
      </c>
      <c r="AS939" s="17"/>
      <c r="AT939" s="17">
        <v>0.85777562720535006</v>
      </c>
      <c r="AU939" s="17">
        <v>0.90573503187498094</v>
      </c>
      <c r="AV939" s="17"/>
      <c r="AW939" s="17">
        <v>0.92522153787807004</v>
      </c>
      <c r="AX939" s="17">
        <v>0.87762846248522097</v>
      </c>
      <c r="AY939" s="17">
        <v>0.87337577172567005</v>
      </c>
      <c r="AZ939" s="17">
        <v>0.93374179895535603</v>
      </c>
      <c r="BA939" s="17">
        <v>0.901249772506586</v>
      </c>
      <c r="BB939" s="17"/>
      <c r="BC939" s="17">
        <v>0.93561518349034201</v>
      </c>
      <c r="BD939" s="17"/>
      <c r="BE939" s="17">
        <v>0.87891303186750203</v>
      </c>
      <c r="BF939" s="17">
        <v>0.90651130262062596</v>
      </c>
      <c r="BG939" s="17">
        <v>0.92219621728648504</v>
      </c>
      <c r="BH939" s="17">
        <v>0.93177375722142697</v>
      </c>
      <c r="BI939" s="17"/>
      <c r="BJ939" s="17">
        <v>0.88522402386252597</v>
      </c>
      <c r="BK939" s="17"/>
      <c r="BL939" s="17">
        <v>0.88512812884391001</v>
      </c>
      <c r="BM939" s="17"/>
      <c r="BN939" s="17">
        <v>0.845456920433452</v>
      </c>
      <c r="BO939" s="17"/>
      <c r="BP939" s="17">
        <v>0.91803009974357697</v>
      </c>
      <c r="BQ939" s="17">
        <v>0.71386115568957997</v>
      </c>
    </row>
    <row r="940" spans="2:69" x14ac:dyDescent="0.35"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</row>
    <row r="941" spans="2:69" x14ac:dyDescent="0.35"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</row>
    <row r="942" spans="2:69" x14ac:dyDescent="0.35">
      <c r="B942" s="6" t="s">
        <v>278</v>
      </c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</row>
    <row r="943" spans="2:69" x14ac:dyDescent="0.35">
      <c r="B943" s="24" t="s">
        <v>143</v>
      </c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</row>
    <row r="944" spans="2:69" x14ac:dyDescent="0.35">
      <c r="B944" t="s">
        <v>256</v>
      </c>
      <c r="C944" s="17">
        <v>0.293237703285601</v>
      </c>
      <c r="D944" s="17">
        <v>0.26053712815464602</v>
      </c>
      <c r="E944" s="17">
        <v>0.32098488744984699</v>
      </c>
      <c r="F944" s="17"/>
      <c r="G944" s="17">
        <v>0.29497195150521299</v>
      </c>
      <c r="H944" s="17">
        <v>0.28535934726949702</v>
      </c>
      <c r="I944" s="17">
        <v>0.25977593062372301</v>
      </c>
      <c r="J944" s="17">
        <v>0.27755781662683099</v>
      </c>
      <c r="K944" s="17">
        <v>0.39549144080369097</v>
      </c>
      <c r="L944" s="17"/>
      <c r="M944" s="17">
        <v>0.32891445530473101</v>
      </c>
      <c r="N944" s="17">
        <v>0.25427527711178399</v>
      </c>
      <c r="O944" s="17">
        <v>0.37780863945633397</v>
      </c>
      <c r="P944" s="17">
        <v>0.218706856287705</v>
      </c>
      <c r="Q944" s="17">
        <v>0.32353877491106903</v>
      </c>
      <c r="R944" s="17"/>
      <c r="S944" s="17">
        <v>0.28248479401202098</v>
      </c>
      <c r="T944" s="17">
        <v>0.28782173320349302</v>
      </c>
      <c r="U944" s="17">
        <v>0.34387922388839998</v>
      </c>
      <c r="V944" s="17">
        <v>0.27576699152908002</v>
      </c>
      <c r="W944" s="17"/>
      <c r="X944" s="17">
        <v>0.28367130973194699</v>
      </c>
      <c r="Y944" s="17">
        <v>0.33782430374968297</v>
      </c>
      <c r="Z944" s="17">
        <v>0.30149075205903297</v>
      </c>
      <c r="AA944" s="17"/>
      <c r="AB944" s="17">
        <v>0.26301955328485199</v>
      </c>
      <c r="AC944" s="17">
        <v>0.36108998424033101</v>
      </c>
      <c r="AD944" s="17"/>
      <c r="AE944" s="17">
        <v>0.30363903085791799</v>
      </c>
      <c r="AF944" s="17">
        <v>0.29146868106294599</v>
      </c>
      <c r="AG944" s="17"/>
      <c r="AH944" s="17">
        <v>0.27837791010521001</v>
      </c>
      <c r="AI944" s="17">
        <v>0.30542163717571003</v>
      </c>
      <c r="AJ944" s="17"/>
      <c r="AK944" s="17">
        <v>0.40040408250756998</v>
      </c>
      <c r="AL944" s="17">
        <v>0.28911229691828599</v>
      </c>
      <c r="AM944" s="17">
        <v>0.27460283643842198</v>
      </c>
      <c r="AN944" s="17">
        <v>0.29717740225806999</v>
      </c>
      <c r="AO944" s="17">
        <v>0.26394988028224298</v>
      </c>
      <c r="AP944" s="17"/>
      <c r="AQ944" s="17">
        <v>0.19259772300150499</v>
      </c>
      <c r="AR944" s="17">
        <v>0.32116885750338803</v>
      </c>
      <c r="AS944" s="17"/>
      <c r="AT944" s="17">
        <v>0.254869964303929</v>
      </c>
      <c r="AU944" s="17">
        <v>0.31752987835956797</v>
      </c>
      <c r="AV944" s="17"/>
      <c r="AW944" s="17">
        <v>0.25139845946228601</v>
      </c>
      <c r="AX944" s="17">
        <v>0.20277732731058901</v>
      </c>
      <c r="AY944" s="17">
        <v>0.479345994717432</v>
      </c>
      <c r="AZ944" s="17">
        <v>0.33514919738009902</v>
      </c>
      <c r="BA944" s="17">
        <v>0.26962329840860599</v>
      </c>
      <c r="BB944" s="17"/>
      <c r="BC944" s="17">
        <v>0.24501768673777599</v>
      </c>
      <c r="BD944" s="17"/>
      <c r="BE944" s="17">
        <v>0.21204638016193</v>
      </c>
      <c r="BF944" s="17">
        <v>0.49817618837747002</v>
      </c>
      <c r="BG944" s="17">
        <v>0.41115318306659399</v>
      </c>
      <c r="BH944" s="17">
        <v>0.265206690270052</v>
      </c>
      <c r="BI944" s="17"/>
      <c r="BJ944" s="17">
        <v>0.279655218722067</v>
      </c>
      <c r="BK944" s="17"/>
      <c r="BL944" s="17">
        <v>0.28841446429038797</v>
      </c>
      <c r="BM944" s="17"/>
      <c r="BN944" s="17">
        <v>0.28989673027775198</v>
      </c>
      <c r="BO944" s="17"/>
      <c r="BP944" s="17">
        <v>0.31899521786031498</v>
      </c>
      <c r="BQ944" s="17">
        <v>0.149154930894244</v>
      </c>
    </row>
    <row r="945" spans="2:69" x14ac:dyDescent="0.35">
      <c r="B945" t="s">
        <v>257</v>
      </c>
      <c r="C945" s="17">
        <v>0.46516731738510497</v>
      </c>
      <c r="D945" s="17">
        <v>0.50640972794891503</v>
      </c>
      <c r="E945" s="17">
        <v>0.43017219094746101</v>
      </c>
      <c r="F945" s="17"/>
      <c r="G945" s="17">
        <v>0.45555153362026302</v>
      </c>
      <c r="H945" s="17">
        <v>0.52115532510004903</v>
      </c>
      <c r="I945" s="17">
        <v>0.44108579334982201</v>
      </c>
      <c r="J945" s="17">
        <v>0.50759142538219704</v>
      </c>
      <c r="K945" s="17">
        <v>0.359576818952486</v>
      </c>
      <c r="L945" s="17"/>
      <c r="M945" s="17">
        <v>0.39933009498095401</v>
      </c>
      <c r="N945" s="17">
        <v>0.47480607823905102</v>
      </c>
      <c r="O945" s="17">
        <v>0.439492864256322</v>
      </c>
      <c r="P945" s="17">
        <v>0.55908448578053704</v>
      </c>
      <c r="Q945" s="17">
        <v>0.43090759582863197</v>
      </c>
      <c r="R945" s="17"/>
      <c r="S945" s="17">
        <v>0.45713367517394099</v>
      </c>
      <c r="T945" s="17">
        <v>0.48311777626041302</v>
      </c>
      <c r="U945" s="17">
        <v>0.43998211873798598</v>
      </c>
      <c r="V945" s="17">
        <v>0.49096694936797602</v>
      </c>
      <c r="W945" s="17"/>
      <c r="X945" s="17">
        <v>0.46425942265564302</v>
      </c>
      <c r="Y945" s="17">
        <v>0.44564648875574397</v>
      </c>
      <c r="Z945" s="17">
        <v>0.49867443379957799</v>
      </c>
      <c r="AA945" s="17"/>
      <c r="AB945" s="17">
        <v>0.49550016884798598</v>
      </c>
      <c r="AC945" s="17">
        <v>0.39705748407080799</v>
      </c>
      <c r="AD945" s="17"/>
      <c r="AE945" s="17">
        <v>0.43762635712655701</v>
      </c>
      <c r="AF945" s="17">
        <v>0.46985138972028601</v>
      </c>
      <c r="AG945" s="17"/>
      <c r="AH945" s="17">
        <v>0.46208374123264701</v>
      </c>
      <c r="AI945" s="17">
        <v>0.51851415430474901</v>
      </c>
      <c r="AJ945" s="17"/>
      <c r="AK945" s="17">
        <v>0.38752524356090401</v>
      </c>
      <c r="AL945" s="17">
        <v>0.450391864208953</v>
      </c>
      <c r="AM945" s="17">
        <v>0.48037661916035601</v>
      </c>
      <c r="AN945" s="17">
        <v>0.45395490122086002</v>
      </c>
      <c r="AO945" s="17">
        <v>0.55572662299101705</v>
      </c>
      <c r="AP945" s="17"/>
      <c r="AQ945" s="17">
        <v>0.49270610082066901</v>
      </c>
      <c r="AR945" s="17">
        <v>0.45752433092050498</v>
      </c>
      <c r="AS945" s="17"/>
      <c r="AT945" s="17">
        <v>0.48254289588914701</v>
      </c>
      <c r="AU945" s="17">
        <v>0.45014020029469498</v>
      </c>
      <c r="AV945" s="17"/>
      <c r="AW945" s="17">
        <v>0.54378176332914596</v>
      </c>
      <c r="AX945" s="17">
        <v>0.50252649994446197</v>
      </c>
      <c r="AY945" s="17">
        <v>0.35137880890936901</v>
      </c>
      <c r="AZ945" s="17">
        <v>0.47147234046102698</v>
      </c>
      <c r="BA945" s="17">
        <v>0.53783591760727401</v>
      </c>
      <c r="BB945" s="17"/>
      <c r="BC945" s="17">
        <v>0.52902419341434204</v>
      </c>
      <c r="BD945" s="17"/>
      <c r="BE945" s="17">
        <v>0.52024476926607799</v>
      </c>
      <c r="BF945" s="17">
        <v>0.271638874094695</v>
      </c>
      <c r="BG945" s="17">
        <v>0.42331059585264702</v>
      </c>
      <c r="BH945" s="17">
        <v>0.52420739286392903</v>
      </c>
      <c r="BI945" s="17"/>
      <c r="BJ945" s="17">
        <v>0.48146877195474502</v>
      </c>
      <c r="BK945" s="17"/>
      <c r="BL945" s="17">
        <v>0.48178681676121499</v>
      </c>
      <c r="BM945" s="17"/>
      <c r="BN945" s="17">
        <v>0.49346435097492902</v>
      </c>
      <c r="BO945" s="17"/>
      <c r="BP945" s="17">
        <v>0.47841692083761</v>
      </c>
      <c r="BQ945" s="17">
        <v>0.39001218664182302</v>
      </c>
    </row>
    <row r="946" spans="2:69" x14ac:dyDescent="0.35">
      <c r="B946" t="s">
        <v>258</v>
      </c>
      <c r="C946" s="17">
        <v>0.14982591400109299</v>
      </c>
      <c r="D946" s="17">
        <v>0.148229349767902</v>
      </c>
      <c r="E946" s="17">
        <v>0.15118063518354999</v>
      </c>
      <c r="F946" s="17"/>
      <c r="G946" s="17">
        <v>0.13689805665816601</v>
      </c>
      <c r="H946" s="17">
        <v>0.116071807758839</v>
      </c>
      <c r="I946" s="17">
        <v>0.24107732875701299</v>
      </c>
      <c r="J946" s="17">
        <v>8.16697368578162E-2</v>
      </c>
      <c r="K946" s="17">
        <v>0.16267379665564199</v>
      </c>
      <c r="L946" s="17"/>
      <c r="M946" s="17">
        <v>0.13387562301813999</v>
      </c>
      <c r="N946" s="17">
        <v>0.17176850214192199</v>
      </c>
      <c r="O946" s="17">
        <v>0.103704470246977</v>
      </c>
      <c r="P946" s="17">
        <v>0.178600612054126</v>
      </c>
      <c r="Q946" s="17">
        <v>0.139505798900561</v>
      </c>
      <c r="R946" s="17"/>
      <c r="S946" s="17">
        <v>0.172241286598978</v>
      </c>
      <c r="T946" s="17">
        <v>0.149715448269722</v>
      </c>
      <c r="U946" s="17">
        <v>0.140413473926635</v>
      </c>
      <c r="V946" s="17">
        <v>0.17940997403714901</v>
      </c>
      <c r="W946" s="17"/>
      <c r="X946" s="17">
        <v>0.160699816996205</v>
      </c>
      <c r="Y946" s="17">
        <v>0.104783697314328</v>
      </c>
      <c r="Z946" s="17">
        <v>0.13267681252841201</v>
      </c>
      <c r="AA946" s="17"/>
      <c r="AB946" s="17">
        <v>0.14436496568148</v>
      </c>
      <c r="AC946" s="17">
        <v>0.16208800812838001</v>
      </c>
      <c r="AD946" s="17"/>
      <c r="AE946" s="17">
        <v>0.18058809201783299</v>
      </c>
      <c r="AF946" s="17">
        <v>0.14459398796563899</v>
      </c>
      <c r="AG946" s="17"/>
      <c r="AH946" s="17">
        <v>0.16275846500166299</v>
      </c>
      <c r="AI946" s="17">
        <v>8.4768012034748E-2</v>
      </c>
      <c r="AJ946" s="17"/>
      <c r="AK946" s="17">
        <v>0.17303478446481499</v>
      </c>
      <c r="AL946" s="17">
        <v>0.143057647956189</v>
      </c>
      <c r="AM946" s="17">
        <v>0.14644762273231399</v>
      </c>
      <c r="AN946" s="17">
        <v>0.17315250749455999</v>
      </c>
      <c r="AO946" s="17">
        <v>0.12426006368956</v>
      </c>
      <c r="AP946" s="17"/>
      <c r="AQ946" s="17">
        <v>0.15514491273629699</v>
      </c>
      <c r="AR946" s="17">
        <v>0.14834970371629599</v>
      </c>
      <c r="AS946" s="17"/>
      <c r="AT946" s="17">
        <v>0.14266017890319799</v>
      </c>
      <c r="AU946" s="17">
        <v>0.157935861298798</v>
      </c>
      <c r="AV946" s="17"/>
      <c r="AW946" s="17">
        <v>6.8882833791090503E-2</v>
      </c>
      <c r="AX946" s="17">
        <v>0.17990071959093701</v>
      </c>
      <c r="AY946" s="17">
        <v>9.5518465298353394E-2</v>
      </c>
      <c r="AZ946" s="17">
        <v>0.14125228063671399</v>
      </c>
      <c r="BA946" s="17">
        <v>0.15298463804144199</v>
      </c>
      <c r="BB946" s="17"/>
      <c r="BC946" s="17">
        <v>0.17663141750557401</v>
      </c>
      <c r="BD946" s="17"/>
      <c r="BE946" s="17">
        <v>0.15713759077577399</v>
      </c>
      <c r="BF946" s="17">
        <v>0.17832004134506299</v>
      </c>
      <c r="BG946" s="17">
        <v>0.101012363101534</v>
      </c>
      <c r="BH946" s="17">
        <v>0.14920027664386501</v>
      </c>
      <c r="BI946" s="17"/>
      <c r="BJ946" s="17">
        <v>0.15836798538621299</v>
      </c>
      <c r="BK946" s="17"/>
      <c r="BL946" s="17">
        <v>0.157049714335317</v>
      </c>
      <c r="BM946" s="17"/>
      <c r="BN946" s="17">
        <v>0.107622671609448</v>
      </c>
      <c r="BO946" s="17"/>
      <c r="BP946" s="17">
        <v>0.12807878253125199</v>
      </c>
      <c r="BQ946" s="17">
        <v>0.27547389415942097</v>
      </c>
    </row>
    <row r="947" spans="2:69" x14ac:dyDescent="0.35">
      <c r="B947" t="s">
        <v>259</v>
      </c>
      <c r="C947" s="17">
        <v>1.96706468375056E-2</v>
      </c>
      <c r="D947" s="17">
        <v>1.7965040067238199E-2</v>
      </c>
      <c r="E947" s="17">
        <v>2.11178931008166E-2</v>
      </c>
      <c r="F947" s="17"/>
      <c r="G947" s="17">
        <v>3.2337569537887703E-2</v>
      </c>
      <c r="H947" s="17">
        <v>1.7953936512147502E-2</v>
      </c>
      <c r="I947" s="17">
        <v>0</v>
      </c>
      <c r="J947" s="17">
        <v>2.75869747132413E-2</v>
      </c>
      <c r="K947" s="17">
        <v>2.06910087751568E-2</v>
      </c>
      <c r="L947" s="17"/>
      <c r="M947" s="17">
        <v>5.6950735001233703E-2</v>
      </c>
      <c r="N947" s="17">
        <v>4.2428031119963704E-3</v>
      </c>
      <c r="O947" s="17">
        <v>3.6249252211614097E-2</v>
      </c>
      <c r="P947" s="17">
        <v>0</v>
      </c>
      <c r="Q947" s="17">
        <v>3.1191154877135498E-2</v>
      </c>
      <c r="R947" s="17"/>
      <c r="S947" s="17">
        <v>1.9829379232426201E-2</v>
      </c>
      <c r="T947" s="17">
        <v>1.9654417626362199E-2</v>
      </c>
      <c r="U947" s="17">
        <v>1.05541715861027E-2</v>
      </c>
      <c r="V947" s="17">
        <v>1.2829815902137E-2</v>
      </c>
      <c r="W947" s="17"/>
      <c r="X947" s="17">
        <v>1.8715623180507901E-2</v>
      </c>
      <c r="Y947" s="17">
        <v>2.7345073455185599E-2</v>
      </c>
      <c r="Z947" s="17">
        <v>1.6053778522873301E-2</v>
      </c>
      <c r="AA947" s="17"/>
      <c r="AB947" s="17">
        <v>1.9838556710246799E-2</v>
      </c>
      <c r="AC947" s="17">
        <v>1.9293619525773201E-2</v>
      </c>
      <c r="AD947" s="17"/>
      <c r="AE947" s="17">
        <v>0</v>
      </c>
      <c r="AF947" s="17">
        <v>2.3016163181223799E-2</v>
      </c>
      <c r="AG947" s="17"/>
      <c r="AH947" s="17">
        <v>1.8927296070323299E-2</v>
      </c>
      <c r="AI947" s="17">
        <v>1.7088483757194899E-2</v>
      </c>
      <c r="AJ947" s="17"/>
      <c r="AK947" s="17">
        <v>0</v>
      </c>
      <c r="AL947" s="17">
        <v>1.69956045595803E-2</v>
      </c>
      <c r="AM947" s="17">
        <v>2.7475476360566999E-2</v>
      </c>
      <c r="AN947" s="17">
        <v>2.91534132876657E-2</v>
      </c>
      <c r="AO947" s="17">
        <v>0</v>
      </c>
      <c r="AP947" s="17"/>
      <c r="AQ947" s="17">
        <v>5.7024396625287202E-2</v>
      </c>
      <c r="AR947" s="17">
        <v>9.3036600496513092E-3</v>
      </c>
      <c r="AS947" s="17"/>
      <c r="AT947" s="17">
        <v>4.2643461987300103E-2</v>
      </c>
      <c r="AU947" s="17">
        <v>5.0807446432393297E-3</v>
      </c>
      <c r="AV947" s="17"/>
      <c r="AW947" s="17">
        <v>3.95852115054596E-2</v>
      </c>
      <c r="AX947" s="17">
        <v>2.5628469200851701E-2</v>
      </c>
      <c r="AY947" s="17">
        <v>1.7015342310025001E-2</v>
      </c>
      <c r="AZ947" s="17">
        <v>0</v>
      </c>
      <c r="BA947" s="17">
        <v>1.4507078631791299E-2</v>
      </c>
      <c r="BB947" s="17"/>
      <c r="BC947" s="17">
        <v>5.8137343647678601E-3</v>
      </c>
      <c r="BD947" s="17"/>
      <c r="BE947" s="17">
        <v>3.0428421194688301E-2</v>
      </c>
      <c r="BF947" s="17">
        <v>1.36528024213089E-2</v>
      </c>
      <c r="BG947" s="17">
        <v>0</v>
      </c>
      <c r="BH947" s="17">
        <v>8.2016884310679595E-3</v>
      </c>
      <c r="BI947" s="17"/>
      <c r="BJ947" s="17">
        <v>1.5172551069879201E-2</v>
      </c>
      <c r="BK947" s="17"/>
      <c r="BL947" s="17">
        <v>5.9923019857445097E-3</v>
      </c>
      <c r="BM947" s="17"/>
      <c r="BN947" s="17">
        <v>3.3286492660212802E-2</v>
      </c>
      <c r="BO947" s="17"/>
      <c r="BP947" s="17">
        <v>1.7132032083166E-2</v>
      </c>
      <c r="BQ947" s="17">
        <v>3.9257291420627102E-2</v>
      </c>
    </row>
    <row r="948" spans="2:69" x14ac:dyDescent="0.35">
      <c r="B948" t="s">
        <v>141</v>
      </c>
      <c r="C948" s="17">
        <v>7.2098418490694399E-2</v>
      </c>
      <c r="D948" s="17">
        <v>6.6858754061299402E-2</v>
      </c>
      <c r="E948" s="17">
        <v>7.6544393318324896E-2</v>
      </c>
      <c r="F948" s="17"/>
      <c r="G948" s="17">
        <v>8.0240888678469596E-2</v>
      </c>
      <c r="H948" s="17">
        <v>5.9459583359466703E-2</v>
      </c>
      <c r="I948" s="17">
        <v>5.8060947269442699E-2</v>
      </c>
      <c r="J948" s="17">
        <v>0.105594046419914</v>
      </c>
      <c r="K948" s="17">
        <v>6.1566934813023597E-2</v>
      </c>
      <c r="L948" s="17"/>
      <c r="M948" s="17">
        <v>8.0929091694941405E-2</v>
      </c>
      <c r="N948" s="17">
        <v>9.49073393952473E-2</v>
      </c>
      <c r="O948" s="17">
        <v>4.2744773828752698E-2</v>
      </c>
      <c r="P948" s="17">
        <v>4.36080458776315E-2</v>
      </c>
      <c r="Q948" s="17">
        <v>7.4856675482602497E-2</v>
      </c>
      <c r="R948" s="17"/>
      <c r="S948" s="17">
        <v>6.8310864982634001E-2</v>
      </c>
      <c r="T948" s="17">
        <v>5.9690624640009501E-2</v>
      </c>
      <c r="U948" s="17">
        <v>6.5171011860876205E-2</v>
      </c>
      <c r="V948" s="17">
        <v>4.1026269163658202E-2</v>
      </c>
      <c r="W948" s="17"/>
      <c r="X948" s="17">
        <v>7.2653827435697094E-2</v>
      </c>
      <c r="Y948" s="17">
        <v>8.4400436725059397E-2</v>
      </c>
      <c r="Z948" s="17">
        <v>5.1104223090102999E-2</v>
      </c>
      <c r="AA948" s="17"/>
      <c r="AB948" s="17">
        <v>7.7276755475435305E-2</v>
      </c>
      <c r="AC948" s="17">
        <v>6.0470904034707097E-2</v>
      </c>
      <c r="AD948" s="17"/>
      <c r="AE948" s="17">
        <v>7.8146519997691594E-2</v>
      </c>
      <c r="AF948" s="17">
        <v>7.1069778069905207E-2</v>
      </c>
      <c r="AG948" s="17"/>
      <c r="AH948" s="17">
        <v>7.7852587590156896E-2</v>
      </c>
      <c r="AI948" s="17">
        <v>7.4207712727597699E-2</v>
      </c>
      <c r="AJ948" s="17"/>
      <c r="AK948" s="17">
        <v>3.9035889466711098E-2</v>
      </c>
      <c r="AL948" s="17">
        <v>0.10044258635699201</v>
      </c>
      <c r="AM948" s="17">
        <v>7.1097445308341195E-2</v>
      </c>
      <c r="AN948" s="17">
        <v>4.6561775738843902E-2</v>
      </c>
      <c r="AO948" s="17">
        <v>5.6063433037180699E-2</v>
      </c>
      <c r="AP948" s="17"/>
      <c r="AQ948" s="17">
        <v>0.102526866816242</v>
      </c>
      <c r="AR948" s="17">
        <v>6.3653447810159303E-2</v>
      </c>
      <c r="AS948" s="17"/>
      <c r="AT948" s="17">
        <v>7.72834989164259E-2</v>
      </c>
      <c r="AU948" s="17">
        <v>6.9313315403699102E-2</v>
      </c>
      <c r="AV948" s="17"/>
      <c r="AW948" s="17">
        <v>9.6351731912018304E-2</v>
      </c>
      <c r="AX948" s="17">
        <v>8.91669839531605E-2</v>
      </c>
      <c r="AY948" s="17">
        <v>5.6741388764820301E-2</v>
      </c>
      <c r="AZ948" s="17">
        <v>5.21261815221594E-2</v>
      </c>
      <c r="BA948" s="17">
        <v>2.50490673108868E-2</v>
      </c>
      <c r="BB948" s="17"/>
      <c r="BC948" s="17">
        <v>4.3512967977538897E-2</v>
      </c>
      <c r="BD948" s="17"/>
      <c r="BE948" s="17">
        <v>8.0142838601529195E-2</v>
      </c>
      <c r="BF948" s="17">
        <v>3.8212093761462701E-2</v>
      </c>
      <c r="BG948" s="17">
        <v>6.4523857979224802E-2</v>
      </c>
      <c r="BH948" s="17">
        <v>5.3183951791085898E-2</v>
      </c>
      <c r="BI948" s="17"/>
      <c r="BJ948" s="17">
        <v>6.5335472867096206E-2</v>
      </c>
      <c r="BK948" s="17"/>
      <c r="BL948" s="17">
        <v>6.6756702627335504E-2</v>
      </c>
      <c r="BM948" s="17"/>
      <c r="BN948" s="17">
        <v>7.5729754477658701E-2</v>
      </c>
      <c r="BO948" s="17"/>
      <c r="BP948" s="17">
        <v>5.7377046687657002E-2</v>
      </c>
      <c r="BQ948" s="17">
        <v>0.146101696883886</v>
      </c>
    </row>
    <row r="949" spans="2:69" x14ac:dyDescent="0.35">
      <c r="B949" t="s">
        <v>260</v>
      </c>
      <c r="C949" s="17">
        <v>0.75840502067070703</v>
      </c>
      <c r="D949" s="17">
        <v>0.76694685610356095</v>
      </c>
      <c r="E949" s="17">
        <v>0.75115707839730805</v>
      </c>
      <c r="F949" s="17"/>
      <c r="G949" s="17">
        <v>0.75052348512547695</v>
      </c>
      <c r="H949" s="17">
        <v>0.80651467236954699</v>
      </c>
      <c r="I949" s="17">
        <v>0.70086172397354496</v>
      </c>
      <c r="J949" s="17">
        <v>0.78514924200902803</v>
      </c>
      <c r="K949" s="17">
        <v>0.75506825975617697</v>
      </c>
      <c r="L949" s="17"/>
      <c r="M949" s="17">
        <v>0.72824455028568502</v>
      </c>
      <c r="N949" s="17">
        <v>0.72908135535083496</v>
      </c>
      <c r="O949" s="17">
        <v>0.81730150371265597</v>
      </c>
      <c r="P949" s="17">
        <v>0.77779134206824196</v>
      </c>
      <c r="Q949" s="17">
        <v>0.754446370739701</v>
      </c>
      <c r="R949" s="17"/>
      <c r="S949" s="17">
        <v>0.73961846918596197</v>
      </c>
      <c r="T949" s="17">
        <v>0.77093950946390599</v>
      </c>
      <c r="U949" s="17">
        <v>0.78386134262638596</v>
      </c>
      <c r="V949" s="17">
        <v>0.76673394089705604</v>
      </c>
      <c r="W949" s="17"/>
      <c r="X949" s="17">
        <v>0.74793073238759</v>
      </c>
      <c r="Y949" s="17">
        <v>0.78347079250542695</v>
      </c>
      <c r="Z949" s="17">
        <v>0.80016518585861196</v>
      </c>
      <c r="AA949" s="17"/>
      <c r="AB949" s="17">
        <v>0.75851972213283803</v>
      </c>
      <c r="AC949" s="17">
        <v>0.75814746831113899</v>
      </c>
      <c r="AD949" s="17"/>
      <c r="AE949" s="17">
        <v>0.74126538798447505</v>
      </c>
      <c r="AF949" s="17">
        <v>0.76132007078323205</v>
      </c>
      <c r="AG949" s="17"/>
      <c r="AH949" s="17">
        <v>0.74046165133785702</v>
      </c>
      <c r="AI949" s="17">
        <v>0.82393579148045903</v>
      </c>
      <c r="AJ949" s="17"/>
      <c r="AK949" s="17">
        <v>0.78792932606847399</v>
      </c>
      <c r="AL949" s="17">
        <v>0.73950416112723905</v>
      </c>
      <c r="AM949" s="17">
        <v>0.75497945559877799</v>
      </c>
      <c r="AN949" s="17">
        <v>0.75113230347893001</v>
      </c>
      <c r="AO949" s="17">
        <v>0.81967650327325903</v>
      </c>
      <c r="AP949" s="17"/>
      <c r="AQ949" s="17">
        <v>0.68530382382217403</v>
      </c>
      <c r="AR949" s="17">
        <v>0.77869318842389401</v>
      </c>
      <c r="AS949" s="17"/>
      <c r="AT949" s="17">
        <v>0.73741286019307595</v>
      </c>
      <c r="AU949" s="17">
        <v>0.76767007865426296</v>
      </c>
      <c r="AV949" s="17"/>
      <c r="AW949" s="17">
        <v>0.79518022279143197</v>
      </c>
      <c r="AX949" s="17">
        <v>0.70530382725505103</v>
      </c>
      <c r="AY949" s="17">
        <v>0.83072480362680101</v>
      </c>
      <c r="AZ949" s="17">
        <v>0.806621537841127</v>
      </c>
      <c r="BA949" s="17">
        <v>0.80745921601588</v>
      </c>
      <c r="BB949" s="17"/>
      <c r="BC949" s="17">
        <v>0.77404188015211906</v>
      </c>
      <c r="BD949" s="17"/>
      <c r="BE949" s="17">
        <v>0.73229114942800799</v>
      </c>
      <c r="BF949" s="17">
        <v>0.76981506247216502</v>
      </c>
      <c r="BG949" s="17">
        <v>0.83446377891924095</v>
      </c>
      <c r="BH949" s="17">
        <v>0.78941408313398098</v>
      </c>
      <c r="BI949" s="17"/>
      <c r="BJ949" s="17">
        <v>0.76112399067681102</v>
      </c>
      <c r="BK949" s="17"/>
      <c r="BL949" s="17">
        <v>0.77020128105160302</v>
      </c>
      <c r="BM949" s="17"/>
      <c r="BN949" s="17">
        <v>0.783361081252681</v>
      </c>
      <c r="BO949" s="17"/>
      <c r="BP949" s="17">
        <v>0.79741213869792504</v>
      </c>
      <c r="BQ949" s="17">
        <v>0.53916711753606605</v>
      </c>
    </row>
    <row r="950" spans="2:69" x14ac:dyDescent="0.35"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</row>
    <row r="951" spans="2:69" x14ac:dyDescent="0.35"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</row>
    <row r="952" spans="2:69" x14ac:dyDescent="0.35">
      <c r="B952" s="6" t="s">
        <v>279</v>
      </c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</row>
    <row r="953" spans="2:69" x14ac:dyDescent="0.35">
      <c r="B953" s="24" t="s">
        <v>143</v>
      </c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</row>
    <row r="954" spans="2:69" x14ac:dyDescent="0.35">
      <c r="B954" t="s">
        <v>256</v>
      </c>
      <c r="C954" s="17">
        <v>0.42111167129201699</v>
      </c>
      <c r="D954" s="17">
        <v>0.41472841927961601</v>
      </c>
      <c r="E954" s="17">
        <v>0.42652800627834597</v>
      </c>
      <c r="F954" s="17"/>
      <c r="G954" s="17">
        <v>0.40901341564209098</v>
      </c>
      <c r="H954" s="17">
        <v>0.46730194595347502</v>
      </c>
      <c r="I954" s="17">
        <v>0.40547172214904398</v>
      </c>
      <c r="J954" s="17">
        <v>0.35420018276177401</v>
      </c>
      <c r="K954" s="17">
        <v>0.47545288916460998</v>
      </c>
      <c r="L954" s="17"/>
      <c r="M954" s="17">
        <v>0.47977645015542503</v>
      </c>
      <c r="N954" s="17">
        <v>0.39368635605512903</v>
      </c>
      <c r="O954" s="17">
        <v>0.468577260936623</v>
      </c>
      <c r="P954" s="17">
        <v>0.31815993208784399</v>
      </c>
      <c r="Q954" s="17">
        <v>0.47910687975036997</v>
      </c>
      <c r="R954" s="17"/>
      <c r="S954" s="17">
        <v>0.44840807751470901</v>
      </c>
      <c r="T954" s="17">
        <v>0.43102540221061098</v>
      </c>
      <c r="U954" s="17">
        <v>0.438672107156444</v>
      </c>
      <c r="V954" s="17">
        <v>0.36336329183528199</v>
      </c>
      <c r="W954" s="17"/>
      <c r="X954" s="17">
        <v>0.38411147951421198</v>
      </c>
      <c r="Y954" s="17">
        <v>0.48614943517967402</v>
      </c>
      <c r="Z954" s="17">
        <v>0.60101377978672799</v>
      </c>
      <c r="AA954" s="17"/>
      <c r="AB954" s="17">
        <v>0.41868923223069698</v>
      </c>
      <c r="AC954" s="17">
        <v>0.42655105178951003</v>
      </c>
      <c r="AD954" s="17"/>
      <c r="AE954" s="17">
        <v>0.42202099784188202</v>
      </c>
      <c r="AF954" s="17">
        <v>0.42095701614216502</v>
      </c>
      <c r="AG954" s="17"/>
      <c r="AH954" s="17">
        <v>0.399755275500011</v>
      </c>
      <c r="AI954" s="17">
        <v>0.46714926200094697</v>
      </c>
      <c r="AJ954" s="17"/>
      <c r="AK954" s="17">
        <v>0.53467435619435999</v>
      </c>
      <c r="AL954" s="17">
        <v>0.38965325399063</v>
      </c>
      <c r="AM954" s="17">
        <v>0.40885569462837001</v>
      </c>
      <c r="AN954" s="17">
        <v>0.40022436547624102</v>
      </c>
      <c r="AO954" s="17">
        <v>0.493388979835654</v>
      </c>
      <c r="AP954" s="17"/>
      <c r="AQ954" s="17">
        <v>0.323805206602433</v>
      </c>
      <c r="AR954" s="17">
        <v>0.44811765702412998</v>
      </c>
      <c r="AS954" s="17"/>
      <c r="AT954" s="17">
        <v>0.37036461278203597</v>
      </c>
      <c r="AU954" s="17">
        <v>0.45538987018210297</v>
      </c>
      <c r="AV954" s="17"/>
      <c r="AW954" s="17">
        <v>0.51000846006703804</v>
      </c>
      <c r="AX954" s="17">
        <v>0.339869840431199</v>
      </c>
      <c r="AY954" s="17">
        <v>0.53332364369893004</v>
      </c>
      <c r="AZ954" s="17">
        <v>0.42708071209294501</v>
      </c>
      <c r="BA954" s="17">
        <v>0.39462260585247599</v>
      </c>
      <c r="BB954" s="17"/>
      <c r="BC954" s="17">
        <v>0.38082372658378999</v>
      </c>
      <c r="BD954" s="17"/>
      <c r="BE954" s="17">
        <v>0.37384252908534499</v>
      </c>
      <c r="BF954" s="17">
        <v>0.49928067848775298</v>
      </c>
      <c r="BG954" s="17">
        <v>0.55223842233157405</v>
      </c>
      <c r="BH954" s="17">
        <v>0.37390320542704197</v>
      </c>
      <c r="BI954" s="17"/>
      <c r="BJ954" s="17">
        <v>0.407297221967163</v>
      </c>
      <c r="BK954" s="17"/>
      <c r="BL954" s="17">
        <v>0.39724930564643801</v>
      </c>
      <c r="BM954" s="17"/>
      <c r="BN954" s="17">
        <v>0.40321962642088699</v>
      </c>
      <c r="BO954" s="17"/>
      <c r="BP954" s="17">
        <v>0.44627381189930099</v>
      </c>
      <c r="BQ954" s="17">
        <v>0.29886197175002899</v>
      </c>
    </row>
    <row r="955" spans="2:69" x14ac:dyDescent="0.35">
      <c r="B955" t="s">
        <v>257</v>
      </c>
      <c r="C955" s="17">
        <v>0.40008321761967702</v>
      </c>
      <c r="D955" s="17">
        <v>0.41040930095741002</v>
      </c>
      <c r="E955" s="17">
        <v>0.39132130028580703</v>
      </c>
      <c r="F955" s="17"/>
      <c r="G955" s="17">
        <v>0.39167808916250801</v>
      </c>
      <c r="H955" s="17">
        <v>0.368277554838708</v>
      </c>
      <c r="I955" s="17">
        <v>0.419340836614365</v>
      </c>
      <c r="J955" s="17">
        <v>0.46308856854768699</v>
      </c>
      <c r="K955" s="17">
        <v>0.364342051546798</v>
      </c>
      <c r="L955" s="17"/>
      <c r="M955" s="17">
        <v>0.290729788038673</v>
      </c>
      <c r="N955" s="17">
        <v>0.42793085528638702</v>
      </c>
      <c r="O955" s="17">
        <v>0.37711202516382403</v>
      </c>
      <c r="P955" s="17">
        <v>0.49439666623287998</v>
      </c>
      <c r="Q955" s="17">
        <v>0.34572525121285003</v>
      </c>
      <c r="R955" s="17"/>
      <c r="S955" s="17">
        <v>0.41155150735131701</v>
      </c>
      <c r="T955" s="17">
        <v>0.39852455975005902</v>
      </c>
      <c r="U955" s="17">
        <v>0.39559848892264199</v>
      </c>
      <c r="V955" s="17">
        <v>0.42273740421197098</v>
      </c>
      <c r="W955" s="17"/>
      <c r="X955" s="17">
        <v>0.42882500125448703</v>
      </c>
      <c r="Y955" s="17">
        <v>0.34419949914857401</v>
      </c>
      <c r="Z955" s="17">
        <v>0.26772283471275099</v>
      </c>
      <c r="AA955" s="17"/>
      <c r="AB955" s="17">
        <v>0.41447168838488102</v>
      </c>
      <c r="AC955" s="17">
        <v>0.36777513255009803</v>
      </c>
      <c r="AD955" s="17"/>
      <c r="AE955" s="17">
        <v>0.39664392941791998</v>
      </c>
      <c r="AF955" s="17">
        <v>0.40066815999522698</v>
      </c>
      <c r="AG955" s="17"/>
      <c r="AH955" s="17">
        <v>0.40389347672313403</v>
      </c>
      <c r="AI955" s="17">
        <v>0.42949190663968401</v>
      </c>
      <c r="AJ955" s="17"/>
      <c r="AK955" s="17">
        <v>0.35550570250069802</v>
      </c>
      <c r="AL955" s="17">
        <v>0.38560426767497302</v>
      </c>
      <c r="AM955" s="17">
        <v>0.40223265539613201</v>
      </c>
      <c r="AN955" s="17">
        <v>0.484637349841402</v>
      </c>
      <c r="AO955" s="17">
        <v>0.35376421796256702</v>
      </c>
      <c r="AP955" s="17"/>
      <c r="AQ955" s="17">
        <v>0.33227608866380298</v>
      </c>
      <c r="AR955" s="17">
        <v>0.41890209427868902</v>
      </c>
      <c r="AS955" s="17"/>
      <c r="AT955" s="17">
        <v>0.35654469392096699</v>
      </c>
      <c r="AU955" s="17">
        <v>0.41564985345455802</v>
      </c>
      <c r="AV955" s="17"/>
      <c r="AW955" s="17">
        <v>0.40836704526300299</v>
      </c>
      <c r="AX955" s="17">
        <v>0.436582329094794</v>
      </c>
      <c r="AY955" s="17">
        <v>0.31605957911958699</v>
      </c>
      <c r="AZ955" s="17">
        <v>0.41749352665160699</v>
      </c>
      <c r="BA955" s="17">
        <v>0.46627429901433998</v>
      </c>
      <c r="BB955" s="17"/>
      <c r="BC955" s="17">
        <v>0.44022134499078702</v>
      </c>
      <c r="BD955" s="17"/>
      <c r="BE955" s="17">
        <v>0.42905356210469398</v>
      </c>
      <c r="BF955" s="17">
        <v>0.36854235267119401</v>
      </c>
      <c r="BG955" s="17">
        <v>0.29929485796372102</v>
      </c>
      <c r="BH955" s="17">
        <v>0.45265331330589398</v>
      </c>
      <c r="BI955" s="17"/>
      <c r="BJ955" s="17">
        <v>0.419616831310619</v>
      </c>
      <c r="BK955" s="17"/>
      <c r="BL955" s="17">
        <v>0.42549461259663202</v>
      </c>
      <c r="BM955" s="17"/>
      <c r="BN955" s="17">
        <v>0.38671699135578202</v>
      </c>
      <c r="BO955" s="17"/>
      <c r="BP955" s="17">
        <v>0.41535076441660101</v>
      </c>
      <c r="BQ955" s="17">
        <v>0.32554488730936798</v>
      </c>
    </row>
    <row r="956" spans="2:69" x14ac:dyDescent="0.35">
      <c r="B956" t="s">
        <v>258</v>
      </c>
      <c r="C956" s="17">
        <v>0.105625410752335</v>
      </c>
      <c r="D956" s="17">
        <v>9.7957008015782193E-2</v>
      </c>
      <c r="E956" s="17">
        <v>0.112132225452831</v>
      </c>
      <c r="F956" s="17"/>
      <c r="G956" s="17">
        <v>0.10799867747735201</v>
      </c>
      <c r="H956" s="17">
        <v>9.4901289079746404E-2</v>
      </c>
      <c r="I956" s="17">
        <v>0.12648461118454099</v>
      </c>
      <c r="J956" s="17">
        <v>0.120874590557013</v>
      </c>
      <c r="K956" s="17">
        <v>5.9407439262881397E-2</v>
      </c>
      <c r="L956" s="17"/>
      <c r="M956" s="17">
        <v>0.13638495108009999</v>
      </c>
      <c r="N956" s="17">
        <v>9.4447923313454696E-2</v>
      </c>
      <c r="O956" s="17">
        <v>8.2298074205944802E-2</v>
      </c>
      <c r="P956" s="17">
        <v>0.16691699224601</v>
      </c>
      <c r="Q956" s="17">
        <v>9.1214702575471193E-2</v>
      </c>
      <c r="R956" s="17"/>
      <c r="S956" s="17">
        <v>8.66922734551826E-2</v>
      </c>
      <c r="T956" s="17">
        <v>0.11800920967621301</v>
      </c>
      <c r="U956" s="17">
        <v>6.2453578842127003E-2</v>
      </c>
      <c r="V956" s="17">
        <v>0.152138861429095</v>
      </c>
      <c r="W956" s="17"/>
      <c r="X956" s="17">
        <v>0.111483974795098</v>
      </c>
      <c r="Y956" s="17">
        <v>8.0642210662221797E-2</v>
      </c>
      <c r="Z956" s="17">
        <v>9.7371935306093393E-2</v>
      </c>
      <c r="AA956" s="17"/>
      <c r="AB956" s="17">
        <v>0.105894485508779</v>
      </c>
      <c r="AC956" s="17">
        <v>0.105021226314453</v>
      </c>
      <c r="AD956" s="17"/>
      <c r="AE956" s="17">
        <v>0.14429931915718999</v>
      </c>
      <c r="AF956" s="17">
        <v>9.9047884669298494E-2</v>
      </c>
      <c r="AG956" s="17"/>
      <c r="AH956" s="17">
        <v>0.11552275644485301</v>
      </c>
      <c r="AI956" s="17">
        <v>6.4290787310960801E-2</v>
      </c>
      <c r="AJ956" s="17"/>
      <c r="AK956" s="17">
        <v>8.5984086647261093E-2</v>
      </c>
      <c r="AL956" s="17">
        <v>0.13933853852115199</v>
      </c>
      <c r="AM956" s="17">
        <v>0.103718873254591</v>
      </c>
      <c r="AN956" s="17">
        <v>4.2317420491290503E-2</v>
      </c>
      <c r="AO956" s="17">
        <v>0.12149037973051401</v>
      </c>
      <c r="AP956" s="17"/>
      <c r="AQ956" s="17">
        <v>0.21005445995361299</v>
      </c>
      <c r="AR956" s="17">
        <v>7.6642655888673597E-2</v>
      </c>
      <c r="AS956" s="17"/>
      <c r="AT956" s="17">
        <v>0.18124506134131699</v>
      </c>
      <c r="AU956" s="17">
        <v>7.1875523934393101E-2</v>
      </c>
      <c r="AV956" s="17"/>
      <c r="AW956" s="17">
        <v>4.2039283164499799E-2</v>
      </c>
      <c r="AX956" s="17">
        <v>0.144998942918347</v>
      </c>
      <c r="AY956" s="17">
        <v>9.7407873537163805E-2</v>
      </c>
      <c r="AZ956" s="17">
        <v>6.7678516738549702E-2</v>
      </c>
      <c r="BA956" s="17">
        <v>6.8685090654164102E-2</v>
      </c>
      <c r="BB956" s="17"/>
      <c r="BC956" s="17">
        <v>0.12409505363456801</v>
      </c>
      <c r="BD956" s="17"/>
      <c r="BE956" s="17">
        <v>0.12309249764722099</v>
      </c>
      <c r="BF956" s="17">
        <v>9.9292425281711699E-2</v>
      </c>
      <c r="BG956" s="17">
        <v>5.0469582497913397E-2</v>
      </c>
      <c r="BH956" s="17">
        <v>0.121235078580318</v>
      </c>
      <c r="BI956" s="17"/>
      <c r="BJ956" s="17">
        <v>0.10407900663656899</v>
      </c>
      <c r="BK956" s="17"/>
      <c r="BL956" s="17">
        <v>0.105289435723698</v>
      </c>
      <c r="BM956" s="17"/>
      <c r="BN956" s="17">
        <v>0.122885182159208</v>
      </c>
      <c r="BO956" s="17"/>
      <c r="BP956" s="17">
        <v>8.5071138061284704E-2</v>
      </c>
      <c r="BQ956" s="17">
        <v>0.194078584160295</v>
      </c>
    </row>
    <row r="957" spans="2:69" x14ac:dyDescent="0.35">
      <c r="B957" t="s">
        <v>259</v>
      </c>
      <c r="C957" s="17">
        <v>2.2263200441004501E-2</v>
      </c>
      <c r="D957" s="17">
        <v>2.89251794831356E-2</v>
      </c>
      <c r="E957" s="17">
        <v>1.6610359209922598E-2</v>
      </c>
      <c r="F957" s="17"/>
      <c r="G957" s="17">
        <v>4.2910398625393101E-2</v>
      </c>
      <c r="H957" s="17">
        <v>1.7953936512147502E-2</v>
      </c>
      <c r="I957" s="17">
        <v>9.3581172173922995E-3</v>
      </c>
      <c r="J957" s="17">
        <v>1.1416561140095099E-2</v>
      </c>
      <c r="K957" s="17">
        <v>2.06910087751568E-2</v>
      </c>
      <c r="L957" s="17"/>
      <c r="M957" s="17">
        <v>2.9400486691443201E-2</v>
      </c>
      <c r="N957" s="17">
        <v>1.44951112043901E-2</v>
      </c>
      <c r="O957" s="17">
        <v>2.71694246195495E-2</v>
      </c>
      <c r="P957" s="17">
        <v>0</v>
      </c>
      <c r="Q957" s="17">
        <v>4.7100167755198E-2</v>
      </c>
      <c r="R957" s="17"/>
      <c r="S957" s="17">
        <v>2.6295652167176001E-2</v>
      </c>
      <c r="T957" s="17">
        <v>1.9654417626362199E-2</v>
      </c>
      <c r="U957" s="17">
        <v>2.0850973010824701E-2</v>
      </c>
      <c r="V957" s="17">
        <v>2.0290403922116802E-2</v>
      </c>
      <c r="W957" s="17"/>
      <c r="X957" s="17">
        <v>2.2154475298746E-2</v>
      </c>
      <c r="Y957" s="17">
        <v>2.7345073455185599E-2</v>
      </c>
      <c r="Z957" s="17">
        <v>1.6053778522873301E-2</v>
      </c>
      <c r="AA957" s="17"/>
      <c r="AB957" s="17">
        <v>2.0552322639209301E-2</v>
      </c>
      <c r="AC957" s="17">
        <v>2.61048307619785E-2</v>
      </c>
      <c r="AD957" s="17"/>
      <c r="AE957" s="17">
        <v>2.5883161852815102E-2</v>
      </c>
      <c r="AF957" s="17">
        <v>2.1647529783761599E-2</v>
      </c>
      <c r="AG957" s="17"/>
      <c r="AH957" s="17">
        <v>2.3439356973264699E-2</v>
      </c>
      <c r="AI957" s="17">
        <v>0</v>
      </c>
      <c r="AJ957" s="17"/>
      <c r="AK957" s="17">
        <v>0</v>
      </c>
      <c r="AL957" s="17">
        <v>1.6515655947885701E-2</v>
      </c>
      <c r="AM957" s="17">
        <v>3.45442925666095E-2</v>
      </c>
      <c r="AN957" s="17">
        <v>2.91534132876657E-2</v>
      </c>
      <c r="AO957" s="17">
        <v>0</v>
      </c>
      <c r="AP957" s="17"/>
      <c r="AQ957" s="17">
        <v>6.0010813865747498E-2</v>
      </c>
      <c r="AR957" s="17">
        <v>1.17869025627298E-2</v>
      </c>
      <c r="AS957" s="17"/>
      <c r="AT957" s="17">
        <v>4.46590970520079E-2</v>
      </c>
      <c r="AU957" s="17">
        <v>8.0352174826831303E-3</v>
      </c>
      <c r="AV957" s="17"/>
      <c r="AW957" s="17">
        <v>0</v>
      </c>
      <c r="AX957" s="17">
        <v>3.37578744180363E-2</v>
      </c>
      <c r="AY957" s="17">
        <v>1.62021847883261E-2</v>
      </c>
      <c r="AZ957" s="17">
        <v>0</v>
      </c>
      <c r="BA957" s="17">
        <v>2.81672967120732E-2</v>
      </c>
      <c r="BB957" s="17"/>
      <c r="BC957" s="17">
        <v>2.3326508976692702E-2</v>
      </c>
      <c r="BD957" s="17"/>
      <c r="BE957" s="17">
        <v>4.0080381445305603E-2</v>
      </c>
      <c r="BF957" s="17">
        <v>1.2347876692648699E-2</v>
      </c>
      <c r="BG957" s="17">
        <v>0</v>
      </c>
      <c r="BH957" s="17">
        <v>1.5924597738900099E-2</v>
      </c>
      <c r="BI957" s="17"/>
      <c r="BJ957" s="17">
        <v>1.6458798229861901E-2</v>
      </c>
      <c r="BK957" s="17"/>
      <c r="BL957" s="17">
        <v>1.23829195445744E-2</v>
      </c>
      <c r="BM957" s="17"/>
      <c r="BN957" s="17">
        <v>2.6154524936197E-2</v>
      </c>
      <c r="BO957" s="17"/>
      <c r="BP957" s="17">
        <v>1.5201562464934801E-2</v>
      </c>
      <c r="BQ957" s="17">
        <v>5.4363572656928497E-2</v>
      </c>
    </row>
    <row r="958" spans="2:69" x14ac:dyDescent="0.35">
      <c r="B958" t="s">
        <v>141</v>
      </c>
      <c r="C958" s="17">
        <v>5.0916499894966202E-2</v>
      </c>
      <c r="D958" s="17">
        <v>4.7980092264056098E-2</v>
      </c>
      <c r="E958" s="17">
        <v>5.3408108773093703E-2</v>
      </c>
      <c r="F958" s="17"/>
      <c r="G958" s="17">
        <v>4.8399419092656798E-2</v>
      </c>
      <c r="H958" s="17">
        <v>5.1565273615923397E-2</v>
      </c>
      <c r="I958" s="17">
        <v>3.9344712834658097E-2</v>
      </c>
      <c r="J958" s="17">
        <v>5.0420096993431501E-2</v>
      </c>
      <c r="K958" s="17">
        <v>8.0106611250553503E-2</v>
      </c>
      <c r="L958" s="17"/>
      <c r="M958" s="17">
        <v>6.3708324034358804E-2</v>
      </c>
      <c r="N958" s="17">
        <v>6.9439754140639798E-2</v>
      </c>
      <c r="O958" s="17">
        <v>4.4843215074059202E-2</v>
      </c>
      <c r="P958" s="17">
        <v>2.0526409433266501E-2</v>
      </c>
      <c r="Q958" s="17">
        <v>3.6852998706111001E-2</v>
      </c>
      <c r="R958" s="17"/>
      <c r="S958" s="17">
        <v>2.70524895116162E-2</v>
      </c>
      <c r="T958" s="17">
        <v>3.2786410736754798E-2</v>
      </c>
      <c r="U958" s="17">
        <v>8.2424852067961907E-2</v>
      </c>
      <c r="V958" s="17">
        <v>4.1470038601535399E-2</v>
      </c>
      <c r="W958" s="17"/>
      <c r="X958" s="17">
        <v>5.3425069137457599E-2</v>
      </c>
      <c r="Y958" s="17">
        <v>6.1663781554344203E-2</v>
      </c>
      <c r="Z958" s="17">
        <v>1.7837671671553802E-2</v>
      </c>
      <c r="AA958" s="17"/>
      <c r="AB958" s="17">
        <v>4.0392271236433901E-2</v>
      </c>
      <c r="AC958" s="17">
        <v>7.4547758583960705E-2</v>
      </c>
      <c r="AD958" s="17"/>
      <c r="AE958" s="17">
        <v>1.1152591730193E-2</v>
      </c>
      <c r="AF958" s="17">
        <v>5.7679409409548597E-2</v>
      </c>
      <c r="AG958" s="17"/>
      <c r="AH958" s="17">
        <v>5.7389134358736799E-2</v>
      </c>
      <c r="AI958" s="17">
        <v>3.90680440484086E-2</v>
      </c>
      <c r="AJ958" s="17"/>
      <c r="AK958" s="17">
        <v>2.38358546576804E-2</v>
      </c>
      <c r="AL958" s="17">
        <v>6.8888283865359307E-2</v>
      </c>
      <c r="AM958" s="17">
        <v>5.0648484154297298E-2</v>
      </c>
      <c r="AN958" s="17">
        <v>4.3667450903401003E-2</v>
      </c>
      <c r="AO958" s="17">
        <v>3.1356422471266202E-2</v>
      </c>
      <c r="AP958" s="17"/>
      <c r="AQ958" s="17">
        <v>7.3853430914403703E-2</v>
      </c>
      <c r="AR958" s="17">
        <v>4.4550690245777701E-2</v>
      </c>
      <c r="AS958" s="17"/>
      <c r="AT958" s="17">
        <v>4.7186534903672001E-2</v>
      </c>
      <c r="AU958" s="17">
        <v>4.9049534946262303E-2</v>
      </c>
      <c r="AV958" s="17"/>
      <c r="AW958" s="17">
        <v>3.95852115054596E-2</v>
      </c>
      <c r="AX958" s="17">
        <v>4.47910131376235E-2</v>
      </c>
      <c r="AY958" s="17">
        <v>3.7006718855993603E-2</v>
      </c>
      <c r="AZ958" s="17">
        <v>8.7747244516898998E-2</v>
      </c>
      <c r="BA958" s="17">
        <v>4.2250707766946997E-2</v>
      </c>
      <c r="BB958" s="17"/>
      <c r="BC958" s="17">
        <v>3.15333658141616E-2</v>
      </c>
      <c r="BD958" s="17"/>
      <c r="BE958" s="17">
        <v>3.3931029717433003E-2</v>
      </c>
      <c r="BF958" s="17">
        <v>2.0536666866692602E-2</v>
      </c>
      <c r="BG958" s="17">
        <v>9.7997137206791193E-2</v>
      </c>
      <c r="BH958" s="17">
        <v>3.6283804947845701E-2</v>
      </c>
      <c r="BI958" s="17"/>
      <c r="BJ958" s="17">
        <v>5.2548141855786899E-2</v>
      </c>
      <c r="BK958" s="17"/>
      <c r="BL958" s="17">
        <v>5.9583726488657202E-2</v>
      </c>
      <c r="BM958" s="17"/>
      <c r="BN958" s="17">
        <v>6.1023675127926003E-2</v>
      </c>
      <c r="BO958" s="17"/>
      <c r="BP958" s="17">
        <v>3.8102723157878403E-2</v>
      </c>
      <c r="BQ958" s="17">
        <v>0.127150984123379</v>
      </c>
    </row>
    <row r="959" spans="2:69" x14ac:dyDescent="0.35">
      <c r="B959" t="s">
        <v>260</v>
      </c>
      <c r="C959" s="17">
        <v>0.82119488891169401</v>
      </c>
      <c r="D959" s="17">
        <v>0.82513772023702603</v>
      </c>
      <c r="E959" s="17">
        <v>0.817849306564153</v>
      </c>
      <c r="F959" s="17"/>
      <c r="G959" s="17">
        <v>0.80069150480459805</v>
      </c>
      <c r="H959" s="17">
        <v>0.83557950079218302</v>
      </c>
      <c r="I959" s="17">
        <v>0.82481255876340898</v>
      </c>
      <c r="J959" s="17">
        <v>0.81728875130946099</v>
      </c>
      <c r="K959" s="17">
        <v>0.83979494071140803</v>
      </c>
      <c r="L959" s="17"/>
      <c r="M959" s="17">
        <v>0.77050623819409803</v>
      </c>
      <c r="N959" s="17">
        <v>0.821617211341515</v>
      </c>
      <c r="O959" s="17">
        <v>0.84568928610044602</v>
      </c>
      <c r="P959" s="17">
        <v>0.81255659832072402</v>
      </c>
      <c r="Q959" s="17">
        <v>0.82483213096321994</v>
      </c>
      <c r="R959" s="17"/>
      <c r="S959" s="17">
        <v>0.85995958486602497</v>
      </c>
      <c r="T959" s="17">
        <v>0.82954996196066999</v>
      </c>
      <c r="U959" s="17">
        <v>0.83427059607908605</v>
      </c>
      <c r="V959" s="17">
        <v>0.78610069604725197</v>
      </c>
      <c r="W959" s="17"/>
      <c r="X959" s="17">
        <v>0.81293648076869895</v>
      </c>
      <c r="Y959" s="17">
        <v>0.83034893432824797</v>
      </c>
      <c r="Z959" s="17">
        <v>0.86873661449947903</v>
      </c>
      <c r="AA959" s="17"/>
      <c r="AB959" s="17">
        <v>0.833160920615578</v>
      </c>
      <c r="AC959" s="17">
        <v>0.794326184339608</v>
      </c>
      <c r="AD959" s="17"/>
      <c r="AE959" s="17">
        <v>0.818664927259802</v>
      </c>
      <c r="AF959" s="17">
        <v>0.82162517613739094</v>
      </c>
      <c r="AG959" s="17"/>
      <c r="AH959" s="17">
        <v>0.80364875222314602</v>
      </c>
      <c r="AI959" s="17">
        <v>0.89664116864063104</v>
      </c>
      <c r="AJ959" s="17"/>
      <c r="AK959" s="17">
        <v>0.89018005869505801</v>
      </c>
      <c r="AL959" s="17">
        <v>0.77525752166560302</v>
      </c>
      <c r="AM959" s="17">
        <v>0.81108835002450297</v>
      </c>
      <c r="AN959" s="17">
        <v>0.88486171531764302</v>
      </c>
      <c r="AO959" s="17">
        <v>0.84715319779821996</v>
      </c>
      <c r="AP959" s="17"/>
      <c r="AQ959" s="17">
        <v>0.65608129526623604</v>
      </c>
      <c r="AR959" s="17">
        <v>0.86701975130281905</v>
      </c>
      <c r="AS959" s="17"/>
      <c r="AT959" s="17">
        <v>0.72690930670300302</v>
      </c>
      <c r="AU959" s="17">
        <v>0.87103972363666204</v>
      </c>
      <c r="AV959" s="17"/>
      <c r="AW959" s="17">
        <v>0.91837550533004098</v>
      </c>
      <c r="AX959" s="17">
        <v>0.77645216952599305</v>
      </c>
      <c r="AY959" s="17">
        <v>0.84938322281851697</v>
      </c>
      <c r="AZ959" s="17">
        <v>0.84457423874455095</v>
      </c>
      <c r="BA959" s="17">
        <v>0.86089690486681603</v>
      </c>
      <c r="BB959" s="17"/>
      <c r="BC959" s="17">
        <v>0.82104507157457696</v>
      </c>
      <c r="BD959" s="17"/>
      <c r="BE959" s="17">
        <v>0.80289609119004002</v>
      </c>
      <c r="BF959" s="17">
        <v>0.86782303115894699</v>
      </c>
      <c r="BG959" s="17">
        <v>0.85153328029529496</v>
      </c>
      <c r="BH959" s="17">
        <v>0.82655651873293601</v>
      </c>
      <c r="BI959" s="17"/>
      <c r="BJ959" s="17">
        <v>0.826914053277782</v>
      </c>
      <c r="BK959" s="17"/>
      <c r="BL959" s="17">
        <v>0.82274391824307003</v>
      </c>
      <c r="BM959" s="17"/>
      <c r="BN959" s="17">
        <v>0.78993661777666901</v>
      </c>
      <c r="BO959" s="17"/>
      <c r="BP959" s="17">
        <v>0.86162457631590195</v>
      </c>
      <c r="BQ959" s="17">
        <v>0.62440685905939697</v>
      </c>
    </row>
    <row r="960" spans="2:69" x14ac:dyDescent="0.35"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</row>
    <row r="961" spans="2:69" x14ac:dyDescent="0.35"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</row>
    <row r="962" spans="2:69" x14ac:dyDescent="0.35">
      <c r="B962" s="6" t="s">
        <v>286</v>
      </c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</row>
    <row r="963" spans="2:69" x14ac:dyDescent="0.35">
      <c r="B963" s="24" t="s">
        <v>143</v>
      </c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</row>
    <row r="964" spans="2:69" x14ac:dyDescent="0.35">
      <c r="B964" t="s">
        <v>280</v>
      </c>
      <c r="C964" s="17">
        <v>0.116412622123198</v>
      </c>
      <c r="D964" s="17">
        <v>0.14136527406521901</v>
      </c>
      <c r="E964" s="17">
        <v>9.6037844828758906E-2</v>
      </c>
      <c r="F964" s="17"/>
      <c r="G964" s="17">
        <v>0.10305052882046301</v>
      </c>
      <c r="H964" s="17">
        <v>0.100422287331439</v>
      </c>
      <c r="I964" s="17">
        <v>0.13929189666164199</v>
      </c>
      <c r="J964" s="17">
        <v>0.10363669583735501</v>
      </c>
      <c r="K964" s="17">
        <v>0.14565523909477401</v>
      </c>
      <c r="L964" s="17"/>
      <c r="M964" s="17">
        <v>6.2082544774838301E-2</v>
      </c>
      <c r="N964" s="17">
        <v>0.146334821132688</v>
      </c>
      <c r="O964" s="17">
        <v>7.4970932380940394E-2</v>
      </c>
      <c r="P964" s="17">
        <v>0.154382146290719</v>
      </c>
      <c r="Q964" s="17">
        <v>9.5538145380815495E-2</v>
      </c>
      <c r="R964" s="17"/>
      <c r="S964" s="17">
        <v>7.8593550045019098E-2</v>
      </c>
      <c r="T964" s="17">
        <v>4.1848466006124303E-2</v>
      </c>
      <c r="U964" s="17">
        <v>0.187424470874096</v>
      </c>
      <c r="V964" s="17">
        <v>0.131964538560227</v>
      </c>
      <c r="W964" s="17"/>
      <c r="X964" s="17">
        <v>0.123202577662159</v>
      </c>
      <c r="Y964" s="17">
        <v>0.12639771030906899</v>
      </c>
      <c r="Z964" s="17">
        <v>4.9040053913402798E-2</v>
      </c>
      <c r="AA964" s="17"/>
      <c r="AB964" s="17">
        <v>0.121041822039234</v>
      </c>
      <c r="AC964" s="17">
        <v>0.10513407157216299</v>
      </c>
      <c r="AD964" s="17"/>
      <c r="AE964" s="17">
        <v>0.108833041289392</v>
      </c>
      <c r="AF964" s="17">
        <v>0.11637600354258</v>
      </c>
      <c r="AG964" s="17"/>
      <c r="AH964" s="17">
        <v>0.110947383650377</v>
      </c>
      <c r="AI964" s="17">
        <v>7.9927501776203502E-2</v>
      </c>
      <c r="AJ964" s="17"/>
      <c r="AK964" s="17">
        <v>0.171541095693163</v>
      </c>
      <c r="AL964" s="17">
        <v>7.9881303899487596E-2</v>
      </c>
      <c r="AM964" s="17">
        <v>0.10680732415972501</v>
      </c>
      <c r="AN964" s="17">
        <v>0.20716554075031501</v>
      </c>
      <c r="AO964" s="17">
        <v>5.9952241871575197E-2</v>
      </c>
      <c r="AP964" s="17"/>
      <c r="AQ964" s="17">
        <v>9.41526901551486E-2</v>
      </c>
      <c r="AR964" s="17">
        <v>0.121791131270117</v>
      </c>
      <c r="AS964" s="17"/>
      <c r="AT964" s="17">
        <v>9.9536441867545206E-2</v>
      </c>
      <c r="AU964" s="17">
        <v>0.12567459760100699</v>
      </c>
      <c r="AV964" s="17"/>
      <c r="AW964" s="17">
        <v>5.7557546475316801E-2</v>
      </c>
      <c r="AX964" s="17">
        <v>0.122720884153002</v>
      </c>
      <c r="AY964" s="17">
        <v>7.5708077092269399E-2</v>
      </c>
      <c r="AZ964" s="17">
        <v>0.119253749657958</v>
      </c>
      <c r="BA964" s="17">
        <v>0.14712358444880699</v>
      </c>
      <c r="BB964" s="17"/>
      <c r="BC964" s="17">
        <v>0.13762420451613699</v>
      </c>
      <c r="BD964" s="17"/>
      <c r="BE964" s="17">
        <v>0.10207281401747299</v>
      </c>
      <c r="BF964" s="17">
        <v>1.8075113935523201E-2</v>
      </c>
      <c r="BG964" s="17">
        <v>8.1528450232961999E-2</v>
      </c>
      <c r="BH964" s="17">
        <v>0.17651774038030901</v>
      </c>
      <c r="BI964" s="17"/>
      <c r="BJ964" s="17">
        <v>0.110330680783468</v>
      </c>
      <c r="BK964" s="17"/>
      <c r="BL964" s="17">
        <v>0.137533076025636</v>
      </c>
      <c r="BM964" s="17"/>
      <c r="BN964" s="17">
        <v>8.0527574418037706E-2</v>
      </c>
      <c r="BO964" s="17"/>
      <c r="BP964" s="17">
        <v>0.13413094561578701</v>
      </c>
      <c r="BQ964" s="17">
        <v>0</v>
      </c>
    </row>
    <row r="965" spans="2:69" x14ac:dyDescent="0.35">
      <c r="B965" t="s">
        <v>281</v>
      </c>
      <c r="C965" s="17">
        <v>0.436265269753707</v>
      </c>
      <c r="D965" s="17">
        <v>0.464856862305982</v>
      </c>
      <c r="E965" s="17">
        <v>0.41291916080706997</v>
      </c>
      <c r="F965" s="17"/>
      <c r="G965" s="17">
        <v>0.49718691622014499</v>
      </c>
      <c r="H965" s="17">
        <v>0.47926931340436701</v>
      </c>
      <c r="I965" s="17">
        <v>0.404798023558472</v>
      </c>
      <c r="J965" s="17">
        <v>0.37213272182822399</v>
      </c>
      <c r="K965" s="17">
        <v>0.36227763749880498</v>
      </c>
      <c r="L965" s="17"/>
      <c r="M965" s="17">
        <v>0.42993714232992503</v>
      </c>
      <c r="N965" s="17">
        <v>0.43702823116495598</v>
      </c>
      <c r="O965" s="17">
        <v>0.46378239841678498</v>
      </c>
      <c r="P965" s="17">
        <v>0.37468684091598897</v>
      </c>
      <c r="Q965" s="17">
        <v>0.45169736108455999</v>
      </c>
      <c r="R965" s="17"/>
      <c r="S965" s="17">
        <v>0.35770304621743998</v>
      </c>
      <c r="T965" s="17">
        <v>0.51189349823820696</v>
      </c>
      <c r="U965" s="17">
        <v>0.38999387425563098</v>
      </c>
      <c r="V965" s="17">
        <v>0.47180139252688102</v>
      </c>
      <c r="W965" s="17"/>
      <c r="X965" s="17">
        <v>0.44714928086661598</v>
      </c>
      <c r="Y965" s="17">
        <v>0.44775490913628702</v>
      </c>
      <c r="Z965" s="17">
        <v>0.333417730255469</v>
      </c>
      <c r="AA965" s="17"/>
      <c r="AB965" s="17">
        <v>0.41593963455739502</v>
      </c>
      <c r="AC965" s="17">
        <v>0.48578650629598902</v>
      </c>
      <c r="AD965" s="17"/>
      <c r="AE965" s="17">
        <v>0.46756523635943298</v>
      </c>
      <c r="AF965" s="17">
        <v>0.43095085288812202</v>
      </c>
      <c r="AG965" s="17"/>
      <c r="AH965" s="17">
        <v>0.44388087966193002</v>
      </c>
      <c r="AI965" s="17">
        <v>0.46088306262495998</v>
      </c>
      <c r="AJ965" s="17"/>
      <c r="AK965" s="17">
        <v>0.35288231791092001</v>
      </c>
      <c r="AL965" s="17">
        <v>0.39765281653031398</v>
      </c>
      <c r="AM965" s="17">
        <v>0.48447935944936898</v>
      </c>
      <c r="AN965" s="17">
        <v>0.42794397048645</v>
      </c>
      <c r="AO965" s="17">
        <v>0.50111841146191605</v>
      </c>
      <c r="AP965" s="17"/>
      <c r="AQ965" s="17">
        <v>0.46807071388646998</v>
      </c>
      <c r="AR965" s="17">
        <v>0.42858034634803799</v>
      </c>
      <c r="AS965" s="17"/>
      <c r="AT965" s="17">
        <v>0.42221933818935398</v>
      </c>
      <c r="AU965" s="17">
        <v>0.44150012317986698</v>
      </c>
      <c r="AV965" s="17"/>
      <c r="AW965" s="17">
        <v>0.46622717361063398</v>
      </c>
      <c r="AX965" s="17">
        <v>0.48115976489802498</v>
      </c>
      <c r="AY965" s="17">
        <v>0.37620336452928299</v>
      </c>
      <c r="AZ965" s="17">
        <v>0.44806792899044401</v>
      </c>
      <c r="BA965" s="17">
        <v>0.42170835344992402</v>
      </c>
      <c r="BB965" s="17"/>
      <c r="BC965" s="17">
        <v>0.4178840394053</v>
      </c>
      <c r="BD965" s="17"/>
      <c r="BE965" s="17">
        <v>0.50091723290313706</v>
      </c>
      <c r="BF965" s="17">
        <v>0.334656009723311</v>
      </c>
      <c r="BG965" s="17">
        <v>0.45093970939101002</v>
      </c>
      <c r="BH965" s="17">
        <v>0.38856928287517101</v>
      </c>
      <c r="BI965" s="17"/>
      <c r="BJ965" s="17">
        <v>0.43212122637714401</v>
      </c>
      <c r="BK965" s="17"/>
      <c r="BL965" s="17">
        <v>0.42991438385982</v>
      </c>
      <c r="BM965" s="17"/>
      <c r="BN965" s="17">
        <v>0.45160401796522398</v>
      </c>
      <c r="BO965" s="17"/>
      <c r="BP965" s="17">
        <v>0.44181361751901099</v>
      </c>
      <c r="BQ965" s="17">
        <v>0.42535174432865203</v>
      </c>
    </row>
    <row r="966" spans="2:69" x14ac:dyDescent="0.35">
      <c r="B966" t="s">
        <v>282</v>
      </c>
      <c r="C966" s="17">
        <v>0.222501572721331</v>
      </c>
      <c r="D966" s="17">
        <v>0.24632354210759499</v>
      </c>
      <c r="E966" s="17">
        <v>0.203050040191328</v>
      </c>
      <c r="F966" s="17"/>
      <c r="G966" s="17">
        <v>0.21143866334650699</v>
      </c>
      <c r="H966" s="17">
        <v>0.20991019674259601</v>
      </c>
      <c r="I966" s="17">
        <v>0.208275358609051</v>
      </c>
      <c r="J966" s="17">
        <v>0.31504922717151501</v>
      </c>
      <c r="K966" s="17">
        <v>0.186884419797129</v>
      </c>
      <c r="L966" s="17"/>
      <c r="M966" s="17">
        <v>0.25769612984775297</v>
      </c>
      <c r="N966" s="17">
        <v>0.21409060282731199</v>
      </c>
      <c r="O966" s="17">
        <v>0.169656568225766</v>
      </c>
      <c r="P966" s="17">
        <v>0.252777174486013</v>
      </c>
      <c r="Q966" s="17">
        <v>0.26993307938254502</v>
      </c>
      <c r="R966" s="17"/>
      <c r="S966" s="17">
        <v>0.23433329141378301</v>
      </c>
      <c r="T966" s="17">
        <v>0.23172080860053301</v>
      </c>
      <c r="U966" s="17">
        <v>0.21267389814292001</v>
      </c>
      <c r="V966" s="17">
        <v>0.27025854225236701</v>
      </c>
      <c r="W966" s="17"/>
      <c r="X966" s="17">
        <v>0.218379349520859</v>
      </c>
      <c r="Y966" s="17">
        <v>0.20237927657767801</v>
      </c>
      <c r="Z966" s="17">
        <v>0.27943121019662998</v>
      </c>
      <c r="AA966" s="17"/>
      <c r="AB966" s="17">
        <v>0.21750637285246199</v>
      </c>
      <c r="AC966" s="17">
        <v>0.234671843017589</v>
      </c>
      <c r="AD966" s="17"/>
      <c r="AE966" s="17">
        <v>0.228558322133666</v>
      </c>
      <c r="AF966" s="17">
        <v>0.22170812347028199</v>
      </c>
      <c r="AG966" s="17"/>
      <c r="AH966" s="17">
        <v>0.22505431963286901</v>
      </c>
      <c r="AI966" s="17">
        <v>0.252380814333309</v>
      </c>
      <c r="AJ966" s="17"/>
      <c r="AK966" s="17">
        <v>0.26048917587409698</v>
      </c>
      <c r="AL966" s="17">
        <v>0.22736420717655301</v>
      </c>
      <c r="AM966" s="17">
        <v>0.22067451610910499</v>
      </c>
      <c r="AN966" s="17">
        <v>0.17685347197270801</v>
      </c>
      <c r="AO966" s="17">
        <v>0.25417484241370603</v>
      </c>
      <c r="AP966" s="17"/>
      <c r="AQ966" s="17">
        <v>0.27148539503431901</v>
      </c>
      <c r="AR966" s="17">
        <v>0.210665959892883</v>
      </c>
      <c r="AS966" s="17"/>
      <c r="AT966" s="17">
        <v>0.242103940342416</v>
      </c>
      <c r="AU966" s="17">
        <v>0.220671606595949</v>
      </c>
      <c r="AV966" s="17"/>
      <c r="AW966" s="17">
        <v>0.281659650133192</v>
      </c>
      <c r="AX966" s="17">
        <v>0.18609781561321001</v>
      </c>
      <c r="AY966" s="17">
        <v>0.21907681106906299</v>
      </c>
      <c r="AZ966" s="17">
        <v>0.22401730534314601</v>
      </c>
      <c r="BA966" s="17">
        <v>0.29228823520744102</v>
      </c>
      <c r="BB966" s="17"/>
      <c r="BC966" s="17">
        <v>0.29829833396557598</v>
      </c>
      <c r="BD966" s="17"/>
      <c r="BE966" s="17">
        <v>0.17885017176024801</v>
      </c>
      <c r="BF966" s="17">
        <v>0.28646274448229497</v>
      </c>
      <c r="BG966" s="17">
        <v>0.25937856172608498</v>
      </c>
      <c r="BH966" s="17">
        <v>0.28371170219838099</v>
      </c>
      <c r="BI966" s="17"/>
      <c r="BJ966" s="17">
        <v>0.22180908043592101</v>
      </c>
      <c r="BK966" s="17"/>
      <c r="BL966" s="17">
        <v>0.22241496682714301</v>
      </c>
      <c r="BM966" s="17"/>
      <c r="BN966" s="17">
        <v>0.31717277969367502</v>
      </c>
      <c r="BO966" s="17"/>
      <c r="BP966" s="17">
        <v>0.20934451330471199</v>
      </c>
      <c r="BQ966" s="17">
        <v>0.308816078825428</v>
      </c>
    </row>
    <row r="967" spans="2:69" x14ac:dyDescent="0.35">
      <c r="B967" t="s">
        <v>283</v>
      </c>
      <c r="C967" s="17">
        <v>7.8750432230514297E-2</v>
      </c>
      <c r="D967" s="17">
        <v>7.4179998157684501E-2</v>
      </c>
      <c r="E967" s="17">
        <v>8.2482363272921994E-2</v>
      </c>
      <c r="F967" s="17"/>
      <c r="G967" s="17">
        <v>7.3682211600275604E-2</v>
      </c>
      <c r="H967" s="17">
        <v>6.1462697102415802E-2</v>
      </c>
      <c r="I967" s="17">
        <v>4.1348572001443998E-2</v>
      </c>
      <c r="J967" s="17">
        <v>8.9381808771041807E-2</v>
      </c>
      <c r="K967" s="17">
        <v>0.181212010074811</v>
      </c>
      <c r="L967" s="17"/>
      <c r="M967" s="17">
        <v>1.9269790397302498E-2</v>
      </c>
      <c r="N967" s="17">
        <v>5.8909957119145102E-2</v>
      </c>
      <c r="O967" s="17">
        <v>0.139600026100303</v>
      </c>
      <c r="P967" s="17">
        <v>9.3986115561989894E-2</v>
      </c>
      <c r="Q967" s="17">
        <v>7.03158036438431E-2</v>
      </c>
      <c r="R967" s="17"/>
      <c r="S967" s="17">
        <v>8.5827864881029198E-2</v>
      </c>
      <c r="T967" s="17">
        <v>7.21123318935247E-2</v>
      </c>
      <c r="U967" s="17">
        <v>0.111576322905081</v>
      </c>
      <c r="V967" s="17">
        <v>5.4548198453225297E-2</v>
      </c>
      <c r="W967" s="17"/>
      <c r="X967" s="17">
        <v>8.1058324666807499E-2</v>
      </c>
      <c r="Y967" s="17">
        <v>1.5229467881484601E-2</v>
      </c>
      <c r="Z967" s="17">
        <v>0.13212699067408501</v>
      </c>
      <c r="AA967" s="17"/>
      <c r="AB967" s="17">
        <v>8.9959066843424501E-2</v>
      </c>
      <c r="AC967" s="17">
        <v>5.1441792642088299E-2</v>
      </c>
      <c r="AD967" s="17"/>
      <c r="AE967" s="17">
        <v>7.7541790587309506E-2</v>
      </c>
      <c r="AF967" s="17">
        <v>7.9118291240535502E-2</v>
      </c>
      <c r="AG967" s="17"/>
      <c r="AH967" s="17">
        <v>7.9199898862156101E-2</v>
      </c>
      <c r="AI967" s="17">
        <v>2.3814391440610101E-2</v>
      </c>
      <c r="AJ967" s="17"/>
      <c r="AK967" s="17">
        <v>4.5480490884989899E-2</v>
      </c>
      <c r="AL967" s="17">
        <v>0.112915887332686</v>
      </c>
      <c r="AM967" s="17">
        <v>6.7597973034166203E-2</v>
      </c>
      <c r="AN967" s="17">
        <v>7.7114419343927904E-2</v>
      </c>
      <c r="AO967" s="17">
        <v>3.0829829760971001E-2</v>
      </c>
      <c r="AP967" s="17"/>
      <c r="AQ967" s="17">
        <v>4.0666650168376201E-2</v>
      </c>
      <c r="AR967" s="17">
        <v>8.79523458061926E-2</v>
      </c>
      <c r="AS967" s="17"/>
      <c r="AT967" s="17">
        <v>7.1914404618310404E-2</v>
      </c>
      <c r="AU967" s="17">
        <v>8.4364945108199696E-2</v>
      </c>
      <c r="AV967" s="17"/>
      <c r="AW967" s="17">
        <v>5.5939084214536298E-2</v>
      </c>
      <c r="AX967" s="17">
        <v>7.7706955285628806E-2</v>
      </c>
      <c r="AY967" s="17">
        <v>0.15254877630907801</v>
      </c>
      <c r="AZ967" s="17">
        <v>4.9147997068181501E-2</v>
      </c>
      <c r="BA967" s="17">
        <v>6.4876902696279506E-2</v>
      </c>
      <c r="BB967" s="17"/>
      <c r="BC967" s="17">
        <v>9.1571751441039406E-2</v>
      </c>
      <c r="BD967" s="17"/>
      <c r="BE967" s="17">
        <v>8.8070789410826203E-2</v>
      </c>
      <c r="BF967" s="17">
        <v>0.200512478151565</v>
      </c>
      <c r="BG967" s="17">
        <v>4.3581471294239602E-2</v>
      </c>
      <c r="BH967" s="17">
        <v>6.7445900578742904E-2</v>
      </c>
      <c r="BI967" s="17"/>
      <c r="BJ967" s="17">
        <v>8.2416655236357703E-2</v>
      </c>
      <c r="BK967" s="17"/>
      <c r="BL967" s="17">
        <v>8.1210348198013593E-2</v>
      </c>
      <c r="BM967" s="17"/>
      <c r="BN967" s="17">
        <v>5.2725181073042901E-2</v>
      </c>
      <c r="BO967" s="17"/>
      <c r="BP967" s="17">
        <v>7.0369566138785797E-2</v>
      </c>
      <c r="BQ967" s="17">
        <v>0.121714810189746</v>
      </c>
    </row>
    <row r="968" spans="2:69" x14ac:dyDescent="0.35">
      <c r="B968" t="s">
        <v>284</v>
      </c>
      <c r="C968" s="17">
        <v>2.8624486747124801E-2</v>
      </c>
      <c r="D968" s="17">
        <v>3.02079147952692E-2</v>
      </c>
      <c r="E968" s="17">
        <v>2.73315582873494E-2</v>
      </c>
      <c r="F968" s="17"/>
      <c r="G968" s="17">
        <v>3.3017244718137502E-2</v>
      </c>
      <c r="H968" s="17">
        <v>1.9195323529528501E-2</v>
      </c>
      <c r="I968" s="17">
        <v>1.21184638198373E-2</v>
      </c>
      <c r="J968" s="17">
        <v>1.6162850554509198E-2</v>
      </c>
      <c r="K968" s="17">
        <v>8.3123649563826493E-2</v>
      </c>
      <c r="L968" s="17"/>
      <c r="M968" s="17">
        <v>2.4083049423790501E-2</v>
      </c>
      <c r="N968" s="17">
        <v>2.6392382853152301E-2</v>
      </c>
      <c r="O968" s="17">
        <v>6.0343827433694597E-2</v>
      </c>
      <c r="P968" s="17">
        <v>1.2107686684199001E-2</v>
      </c>
      <c r="Q968" s="17">
        <v>7.8768042746776099E-3</v>
      </c>
      <c r="R968" s="17"/>
      <c r="S968" s="17">
        <v>5.6573207339168298E-2</v>
      </c>
      <c r="T968" s="17">
        <v>3.1934472243727897E-2</v>
      </c>
      <c r="U968" s="17">
        <v>0</v>
      </c>
      <c r="V968" s="17">
        <v>2.2197256291108799E-2</v>
      </c>
      <c r="W968" s="17"/>
      <c r="X968" s="17">
        <v>2.0248259107128502E-2</v>
      </c>
      <c r="Y968" s="17">
        <v>4.4590707788421703E-2</v>
      </c>
      <c r="Z968" s="17">
        <v>7.9495656198141904E-2</v>
      </c>
      <c r="AA968" s="17"/>
      <c r="AB968" s="17">
        <v>2.87623327765614E-2</v>
      </c>
      <c r="AC968" s="17">
        <v>2.8288639637589898E-2</v>
      </c>
      <c r="AD968" s="17"/>
      <c r="AE968" s="17">
        <v>3.8078490638876097E-2</v>
      </c>
      <c r="AF968" s="17">
        <v>2.68438025944178E-2</v>
      </c>
      <c r="AG968" s="17"/>
      <c r="AH968" s="17">
        <v>2.21866415631027E-2</v>
      </c>
      <c r="AI968" s="17">
        <v>2.79074864155676E-2</v>
      </c>
      <c r="AJ968" s="17"/>
      <c r="AK968" s="17">
        <v>5.1144860789073002E-2</v>
      </c>
      <c r="AL968" s="17">
        <v>3.0579608774884699E-2</v>
      </c>
      <c r="AM968" s="17">
        <v>2.6844144552171299E-2</v>
      </c>
      <c r="AN968" s="17">
        <v>1.3035248893468999E-2</v>
      </c>
      <c r="AO968" s="17">
        <v>3.0829829760971001E-2</v>
      </c>
      <c r="AP968" s="17"/>
      <c r="AQ968" s="17">
        <v>0</v>
      </c>
      <c r="AR968" s="17">
        <v>3.5540818028651E-2</v>
      </c>
      <c r="AS968" s="17"/>
      <c r="AT968" s="17">
        <v>2.2838081625239599E-2</v>
      </c>
      <c r="AU968" s="17">
        <v>3.2166322745128102E-2</v>
      </c>
      <c r="AV968" s="17"/>
      <c r="AW968" s="17">
        <v>2.0751845150609599E-2</v>
      </c>
      <c r="AX968" s="17">
        <v>2.51163317485215E-2</v>
      </c>
      <c r="AY968" s="17">
        <v>3.2672623023160999E-2</v>
      </c>
      <c r="AZ968" s="17">
        <v>4.1363565720314299E-2</v>
      </c>
      <c r="BA968" s="17">
        <v>0</v>
      </c>
      <c r="BB968" s="17"/>
      <c r="BC968" s="17">
        <v>2.1221388122452702E-2</v>
      </c>
      <c r="BD968" s="17"/>
      <c r="BE968" s="17">
        <v>2.3514200337137001E-2</v>
      </c>
      <c r="BF968" s="17">
        <v>2.49018143548589E-2</v>
      </c>
      <c r="BG968" s="17">
        <v>3.7954509256697397E-2</v>
      </c>
      <c r="BH968" s="17">
        <v>2.16658859809119E-2</v>
      </c>
      <c r="BI968" s="17"/>
      <c r="BJ968" s="17">
        <v>3.1167517165558802E-2</v>
      </c>
      <c r="BK968" s="17"/>
      <c r="BL968" s="17">
        <v>2.9516733849295099E-2</v>
      </c>
      <c r="BM968" s="17"/>
      <c r="BN968" s="17">
        <v>0</v>
      </c>
      <c r="BO968" s="17"/>
      <c r="BP968" s="17">
        <v>3.4200805825577801E-2</v>
      </c>
      <c r="BQ968" s="17">
        <v>0</v>
      </c>
    </row>
    <row r="969" spans="2:69" x14ac:dyDescent="0.35">
      <c r="B969" t="s">
        <v>141</v>
      </c>
      <c r="C969" s="17">
        <v>0.117445616424124</v>
      </c>
      <c r="D969" s="17">
        <v>4.30664085682501E-2</v>
      </c>
      <c r="E969" s="17">
        <v>0.17817903261257101</v>
      </c>
      <c r="F969" s="17"/>
      <c r="G969" s="17">
        <v>8.16244352944719E-2</v>
      </c>
      <c r="H969" s="17">
        <v>0.129740181889653</v>
      </c>
      <c r="I969" s="17">
        <v>0.194167685349554</v>
      </c>
      <c r="J969" s="17">
        <v>0.10363669583735501</v>
      </c>
      <c r="K969" s="17">
        <v>4.0847043970655597E-2</v>
      </c>
      <c r="L969" s="17"/>
      <c r="M969" s="17">
        <v>0.20693134322639001</v>
      </c>
      <c r="N969" s="17">
        <v>0.117244004902747</v>
      </c>
      <c r="O969" s="17">
        <v>9.1646247442511597E-2</v>
      </c>
      <c r="P969" s="17">
        <v>0.11206003606109</v>
      </c>
      <c r="Q969" s="17">
        <v>0.10463880623355901</v>
      </c>
      <c r="R969" s="17"/>
      <c r="S969" s="17">
        <v>0.186969040103561</v>
      </c>
      <c r="T969" s="17">
        <v>0.110490423017884</v>
      </c>
      <c r="U969" s="17">
        <v>9.8331433822272205E-2</v>
      </c>
      <c r="V969" s="17">
        <v>4.9230071916190402E-2</v>
      </c>
      <c r="W969" s="17"/>
      <c r="X969" s="17">
        <v>0.109962208176429</v>
      </c>
      <c r="Y969" s="17">
        <v>0.16364792830705899</v>
      </c>
      <c r="Z969" s="17">
        <v>0.12648835876227099</v>
      </c>
      <c r="AA969" s="17"/>
      <c r="AB969" s="17">
        <v>0.126790770930924</v>
      </c>
      <c r="AC969" s="17">
        <v>9.4677146834581102E-2</v>
      </c>
      <c r="AD969" s="17"/>
      <c r="AE969" s="17">
        <v>7.9423118991323802E-2</v>
      </c>
      <c r="AF969" s="17">
        <v>0.12500292626406201</v>
      </c>
      <c r="AG969" s="17"/>
      <c r="AH969" s="17">
        <v>0.118730876629565</v>
      </c>
      <c r="AI969" s="17">
        <v>0.15508674340935</v>
      </c>
      <c r="AJ969" s="17"/>
      <c r="AK969" s="17">
        <v>0.118462058847757</v>
      </c>
      <c r="AL969" s="17">
        <v>0.15160617628607401</v>
      </c>
      <c r="AM969" s="17">
        <v>9.3596682695464603E-2</v>
      </c>
      <c r="AN969" s="17">
        <v>9.7887348553130901E-2</v>
      </c>
      <c r="AO969" s="17">
        <v>0.12309484473086001</v>
      </c>
      <c r="AP969" s="17"/>
      <c r="AQ969" s="17">
        <v>0.12562455075568599</v>
      </c>
      <c r="AR969" s="17">
        <v>0.115469398654119</v>
      </c>
      <c r="AS969" s="17"/>
      <c r="AT969" s="17">
        <v>0.141387793357135</v>
      </c>
      <c r="AU969" s="17">
        <v>9.5622404769849095E-2</v>
      </c>
      <c r="AV969" s="17"/>
      <c r="AW969" s="17">
        <v>0.11786470041571</v>
      </c>
      <c r="AX969" s="17">
        <v>0.107198248301612</v>
      </c>
      <c r="AY969" s="17">
        <v>0.14379034797714599</v>
      </c>
      <c r="AZ969" s="17">
        <v>0.118149453219956</v>
      </c>
      <c r="BA969" s="17">
        <v>7.4002924197548295E-2</v>
      </c>
      <c r="BB969" s="17"/>
      <c r="BC969" s="17">
        <v>3.3400282549494398E-2</v>
      </c>
      <c r="BD969" s="17"/>
      <c r="BE969" s="17">
        <v>0.106574791571179</v>
      </c>
      <c r="BF969" s="17">
        <v>0.135391839352448</v>
      </c>
      <c r="BG969" s="17">
        <v>0.12661729809900599</v>
      </c>
      <c r="BH969" s="17">
        <v>6.2089487986484698E-2</v>
      </c>
      <c r="BI969" s="17"/>
      <c r="BJ969" s="17">
        <v>0.12215484000155</v>
      </c>
      <c r="BK969" s="17"/>
      <c r="BL969" s="17">
        <v>9.9410491240093199E-2</v>
      </c>
      <c r="BM969" s="17"/>
      <c r="BN969" s="17">
        <v>9.7970446850020806E-2</v>
      </c>
      <c r="BO969" s="17"/>
      <c r="BP969" s="17">
        <v>0.110140551596126</v>
      </c>
      <c r="BQ969" s="17">
        <v>0.144117366656174</v>
      </c>
    </row>
    <row r="970" spans="2:69" x14ac:dyDescent="0.35"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</row>
    <row r="971" spans="2:69" x14ac:dyDescent="0.35">
      <c r="B971" s="6" t="s">
        <v>287</v>
      </c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</row>
    <row r="972" spans="2:69" x14ac:dyDescent="0.35">
      <c r="B972" s="24" t="s">
        <v>143</v>
      </c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</row>
    <row r="973" spans="2:69" x14ac:dyDescent="0.35">
      <c r="B973" t="s">
        <v>280</v>
      </c>
      <c r="C973" s="17">
        <v>8.1774527926293E-2</v>
      </c>
      <c r="D973" s="17">
        <v>0.10873492113102</v>
      </c>
      <c r="E973" s="17">
        <v>5.9760354499229097E-2</v>
      </c>
      <c r="F973" s="17"/>
      <c r="G973" s="17">
        <v>9.0215435066163502E-2</v>
      </c>
      <c r="H973" s="17">
        <v>5.0970403900857802E-2</v>
      </c>
      <c r="I973" s="17">
        <v>0.108364610545542</v>
      </c>
      <c r="J973" s="17">
        <v>8.2722216260741596E-2</v>
      </c>
      <c r="K973" s="17">
        <v>6.6994122591351499E-2</v>
      </c>
      <c r="L973" s="17"/>
      <c r="M973" s="17">
        <v>6.4591796504856594E-2</v>
      </c>
      <c r="N973" s="17">
        <v>0.117616363942934</v>
      </c>
      <c r="O973" s="17">
        <v>6.3718543537167299E-2</v>
      </c>
      <c r="P973" s="17">
        <v>8.9763322429329495E-2</v>
      </c>
      <c r="Q973" s="17">
        <v>1.6918020149702499E-2</v>
      </c>
      <c r="R973" s="17"/>
      <c r="S973" s="17">
        <v>4.4788578838693902E-2</v>
      </c>
      <c r="T973" s="17">
        <v>5.0958441305997998E-2</v>
      </c>
      <c r="U973" s="17">
        <v>0.168513006563968</v>
      </c>
      <c r="V973" s="17">
        <v>6.5419795227488003E-2</v>
      </c>
      <c r="W973" s="17"/>
      <c r="X973" s="17">
        <v>8.4371203810556905E-2</v>
      </c>
      <c r="Y973" s="17">
        <v>8.9795199965632996E-2</v>
      </c>
      <c r="Z973" s="17">
        <v>5.12193419337428E-2</v>
      </c>
      <c r="AA973" s="17"/>
      <c r="AB973" s="17">
        <v>9.2022784815098804E-2</v>
      </c>
      <c r="AC973" s="17">
        <v>5.6805745960321001E-2</v>
      </c>
      <c r="AD973" s="17"/>
      <c r="AE973" s="17">
        <v>7.3689502619604594E-2</v>
      </c>
      <c r="AF973" s="17">
        <v>8.1776783033839298E-2</v>
      </c>
      <c r="AG973" s="17"/>
      <c r="AH973" s="17">
        <v>7.8721779338763995E-2</v>
      </c>
      <c r="AI973" s="17">
        <v>6.5108919485461395E-2</v>
      </c>
      <c r="AJ973" s="17"/>
      <c r="AK973" s="17">
        <v>0.100378594196008</v>
      </c>
      <c r="AL973" s="17">
        <v>6.9101737389290596E-2</v>
      </c>
      <c r="AM973" s="17">
        <v>6.7617673888238805E-2</v>
      </c>
      <c r="AN973" s="17">
        <v>0.14817821346562299</v>
      </c>
      <c r="AO973" s="17">
        <v>4.2801654444913698E-2</v>
      </c>
      <c r="AP973" s="17"/>
      <c r="AQ973" s="17">
        <v>0.11800704180726899</v>
      </c>
      <c r="AR973" s="17">
        <v>7.3019923123169406E-2</v>
      </c>
      <c r="AS973" s="17"/>
      <c r="AT973" s="17">
        <v>0.10169878219625</v>
      </c>
      <c r="AU973" s="17">
        <v>7.3203005146947303E-2</v>
      </c>
      <c r="AV973" s="17"/>
      <c r="AW973" s="17">
        <v>5.3667486984902299E-2</v>
      </c>
      <c r="AX973" s="17">
        <v>9.2982174294286596E-2</v>
      </c>
      <c r="AY973" s="17">
        <v>1.55583841131769E-2</v>
      </c>
      <c r="AZ973" s="17">
        <v>9.8511757058477104E-2</v>
      </c>
      <c r="BA973" s="17">
        <v>0.14842400248228499</v>
      </c>
      <c r="BB973" s="17"/>
      <c r="BC973" s="17">
        <v>0.135191545110179</v>
      </c>
      <c r="BD973" s="17"/>
      <c r="BE973" s="17">
        <v>6.3527296352793097E-2</v>
      </c>
      <c r="BF973" s="17">
        <v>1.39615275361389E-2</v>
      </c>
      <c r="BG973" s="17">
        <v>5.0841073299049098E-2</v>
      </c>
      <c r="BH973" s="17">
        <v>0.16320817246515501</v>
      </c>
      <c r="BI973" s="17"/>
      <c r="BJ973" s="17">
        <v>7.6713895249420697E-2</v>
      </c>
      <c r="BK973" s="17"/>
      <c r="BL973" s="17">
        <v>8.6180488435601804E-2</v>
      </c>
      <c r="BM973" s="17"/>
      <c r="BN973" s="17">
        <v>6.2864785395441602E-2</v>
      </c>
      <c r="BO973" s="17"/>
      <c r="BP973" s="17">
        <v>9.0998617387824193E-2</v>
      </c>
      <c r="BQ973" s="17">
        <v>2.2589195424878201E-2</v>
      </c>
    </row>
    <row r="974" spans="2:69" x14ac:dyDescent="0.35">
      <c r="B974" t="s">
        <v>281</v>
      </c>
      <c r="C974" s="17">
        <v>0.26234935199137899</v>
      </c>
      <c r="D974" s="17">
        <v>0.277906842434757</v>
      </c>
      <c r="E974" s="17">
        <v>0.24964607685330101</v>
      </c>
      <c r="F974" s="17"/>
      <c r="G974" s="17">
        <v>0.30572772957011002</v>
      </c>
      <c r="H974" s="17">
        <v>0.30683105508405401</v>
      </c>
      <c r="I974" s="17">
        <v>0.22957324697803499</v>
      </c>
      <c r="J974" s="17">
        <v>0.253060723325226</v>
      </c>
      <c r="K974" s="17">
        <v>0.16107441727153701</v>
      </c>
      <c r="L974" s="17"/>
      <c r="M974" s="17">
        <v>0.278570263682967</v>
      </c>
      <c r="N974" s="17">
        <v>0.26561058706205398</v>
      </c>
      <c r="O974" s="17">
        <v>0.24411108530782799</v>
      </c>
      <c r="P974" s="17">
        <v>0.301978002439381</v>
      </c>
      <c r="Q974" s="17">
        <v>0.23628152657121701</v>
      </c>
      <c r="R974" s="17"/>
      <c r="S974" s="17">
        <v>0.21677928733363599</v>
      </c>
      <c r="T974" s="17">
        <v>0.26964882373348098</v>
      </c>
      <c r="U974" s="17">
        <v>0.22616834694444299</v>
      </c>
      <c r="V974" s="17">
        <v>0.33593575484211202</v>
      </c>
      <c r="W974" s="17"/>
      <c r="X974" s="17">
        <v>0.28221540106054599</v>
      </c>
      <c r="Y974" s="17">
        <v>0.27816392296894499</v>
      </c>
      <c r="Z974" s="17">
        <v>8.0505166224366903E-2</v>
      </c>
      <c r="AA974" s="17"/>
      <c r="AB974" s="17">
        <v>0.24932829191056</v>
      </c>
      <c r="AC974" s="17">
        <v>0.29407377241246702</v>
      </c>
      <c r="AD974" s="17"/>
      <c r="AE974" s="17">
        <v>0.27190137415337501</v>
      </c>
      <c r="AF974" s="17">
        <v>0.26094734979652801</v>
      </c>
      <c r="AG974" s="17"/>
      <c r="AH974" s="17">
        <v>0.28084624646939299</v>
      </c>
      <c r="AI974" s="17">
        <v>0.20408358423280001</v>
      </c>
      <c r="AJ974" s="17"/>
      <c r="AK974" s="17">
        <v>0.236199466676599</v>
      </c>
      <c r="AL974" s="17">
        <v>0.27805901021386797</v>
      </c>
      <c r="AM974" s="17">
        <v>0.28899754475116202</v>
      </c>
      <c r="AN974" s="17">
        <v>0.20220657960973701</v>
      </c>
      <c r="AO974" s="17">
        <v>0.223411256072404</v>
      </c>
      <c r="AP974" s="17"/>
      <c r="AQ974" s="17">
        <v>0.281848251441074</v>
      </c>
      <c r="AR974" s="17">
        <v>0.257637971507577</v>
      </c>
      <c r="AS974" s="17"/>
      <c r="AT974" s="17">
        <v>0.28760838561636698</v>
      </c>
      <c r="AU974" s="17">
        <v>0.246789989741906</v>
      </c>
      <c r="AV974" s="17"/>
      <c r="AW974" s="17">
        <v>0.280410341384491</v>
      </c>
      <c r="AX974" s="17">
        <v>0.26847898523059499</v>
      </c>
      <c r="AY974" s="17">
        <v>0.26339667625371399</v>
      </c>
      <c r="AZ974" s="17">
        <v>0.268423880618894</v>
      </c>
      <c r="BA974" s="17">
        <v>0.25857461296187001</v>
      </c>
      <c r="BB974" s="17"/>
      <c r="BC974" s="17">
        <v>0.17841715975696101</v>
      </c>
      <c r="BD974" s="17"/>
      <c r="BE974" s="17">
        <v>0.28541076261791998</v>
      </c>
      <c r="BF974" s="17">
        <v>0.20281148827144599</v>
      </c>
      <c r="BG974" s="17">
        <v>0.26335064428460803</v>
      </c>
      <c r="BH974" s="17">
        <v>0.20300300001492699</v>
      </c>
      <c r="BI974" s="17"/>
      <c r="BJ974" s="17">
        <v>0.25916963999218401</v>
      </c>
      <c r="BK974" s="17"/>
      <c r="BL974" s="17">
        <v>0.27249510586726</v>
      </c>
      <c r="BM974" s="17"/>
      <c r="BN974" s="17">
        <v>0.238219395642328</v>
      </c>
      <c r="BO974" s="17"/>
      <c r="BP974" s="17">
        <v>0.26521066188657</v>
      </c>
      <c r="BQ974" s="17">
        <v>0.254589734802182</v>
      </c>
    </row>
    <row r="975" spans="2:69" x14ac:dyDescent="0.35">
      <c r="B975" t="s">
        <v>282</v>
      </c>
      <c r="C975" s="17">
        <v>0.39036134493768598</v>
      </c>
      <c r="D975" s="17">
        <v>0.43638250812955498</v>
      </c>
      <c r="E975" s="17">
        <v>0.35278333707527099</v>
      </c>
      <c r="F975" s="17"/>
      <c r="G975" s="17">
        <v>0.369694532583136</v>
      </c>
      <c r="H975" s="17">
        <v>0.350965547496777</v>
      </c>
      <c r="I975" s="17">
        <v>0.40161918219766901</v>
      </c>
      <c r="J975" s="17">
        <v>0.43009714454127501</v>
      </c>
      <c r="K975" s="17">
        <v>0.438230489924121</v>
      </c>
      <c r="L975" s="17"/>
      <c r="M975" s="17">
        <v>0.45195616087229601</v>
      </c>
      <c r="N975" s="17">
        <v>0.34469513923198902</v>
      </c>
      <c r="O975" s="17">
        <v>0.427700837923985</v>
      </c>
      <c r="P975" s="17">
        <v>0.342260521654566</v>
      </c>
      <c r="Q975" s="17">
        <v>0.461607704700712</v>
      </c>
      <c r="R975" s="17"/>
      <c r="S975" s="17">
        <v>0.41103441395111001</v>
      </c>
      <c r="T975" s="17">
        <v>0.43589149749447098</v>
      </c>
      <c r="U975" s="17">
        <v>0.41505966927207599</v>
      </c>
      <c r="V975" s="17">
        <v>0.38076687869286202</v>
      </c>
      <c r="W975" s="17"/>
      <c r="X975" s="17">
        <v>0.39646118027004301</v>
      </c>
      <c r="Y975" s="17">
        <v>0.29140815279681098</v>
      </c>
      <c r="Z975" s="17">
        <v>0.45285846508441202</v>
      </c>
      <c r="AA975" s="17"/>
      <c r="AB975" s="17">
        <v>0.38411952659675502</v>
      </c>
      <c r="AC975" s="17">
        <v>0.405568867828348</v>
      </c>
      <c r="AD975" s="17"/>
      <c r="AE975" s="17">
        <v>0.43078504306130899</v>
      </c>
      <c r="AF975" s="17">
        <v>0.38320335359018398</v>
      </c>
      <c r="AG975" s="17"/>
      <c r="AH975" s="17">
        <v>0.40098050874060498</v>
      </c>
      <c r="AI975" s="17">
        <v>0.36695444947274902</v>
      </c>
      <c r="AJ975" s="17"/>
      <c r="AK975" s="17">
        <v>0.35362002246684399</v>
      </c>
      <c r="AL975" s="17">
        <v>0.34037392292938001</v>
      </c>
      <c r="AM975" s="17">
        <v>0.42935187820750498</v>
      </c>
      <c r="AN975" s="17">
        <v>0.41246917111645998</v>
      </c>
      <c r="AO975" s="17">
        <v>0.42363605582816999</v>
      </c>
      <c r="AP975" s="17"/>
      <c r="AQ975" s="17">
        <v>0.36900430388459599</v>
      </c>
      <c r="AR975" s="17">
        <v>0.39552169497020301</v>
      </c>
      <c r="AS975" s="17"/>
      <c r="AT975" s="17">
        <v>0.34890259946215102</v>
      </c>
      <c r="AU975" s="17">
        <v>0.41662601108397002</v>
      </c>
      <c r="AV975" s="17"/>
      <c r="AW975" s="17">
        <v>0.247412319146291</v>
      </c>
      <c r="AX975" s="17">
        <v>0.41119842771250398</v>
      </c>
      <c r="AY975" s="17">
        <v>0.43208516781001499</v>
      </c>
      <c r="AZ975" s="17">
        <v>0.37901749357019299</v>
      </c>
      <c r="BA975" s="17">
        <v>0.39226315145137303</v>
      </c>
      <c r="BB975" s="17"/>
      <c r="BC975" s="17">
        <v>0.44700476639917602</v>
      </c>
      <c r="BD975" s="17"/>
      <c r="BE975" s="17">
        <v>0.40345528331930602</v>
      </c>
      <c r="BF975" s="17">
        <v>0.51227712197132003</v>
      </c>
      <c r="BG975" s="17">
        <v>0.44264384782161598</v>
      </c>
      <c r="BH975" s="17">
        <v>0.41361274373044898</v>
      </c>
      <c r="BI975" s="17"/>
      <c r="BJ975" s="17">
        <v>0.39709994488752598</v>
      </c>
      <c r="BK975" s="17"/>
      <c r="BL975" s="17">
        <v>0.36838091935995998</v>
      </c>
      <c r="BM975" s="17"/>
      <c r="BN975" s="17">
        <v>0.44490756427370698</v>
      </c>
      <c r="BO975" s="17"/>
      <c r="BP975" s="17">
        <v>0.37969531576284299</v>
      </c>
      <c r="BQ975" s="17">
        <v>0.49350647509051199</v>
      </c>
    </row>
    <row r="976" spans="2:69" x14ac:dyDescent="0.35">
      <c r="B976" t="s">
        <v>283</v>
      </c>
      <c r="C976" s="17">
        <v>5.66352898176102E-2</v>
      </c>
      <c r="D976" s="17">
        <v>7.1695224965596896E-2</v>
      </c>
      <c r="E976" s="17">
        <v>4.43382872616538E-2</v>
      </c>
      <c r="F976" s="17"/>
      <c r="G976" s="17">
        <v>6.3056750662976405E-2</v>
      </c>
      <c r="H976" s="17">
        <v>5.6966789547476998E-2</v>
      </c>
      <c r="I976" s="17">
        <v>1.22693358442481E-2</v>
      </c>
      <c r="J976" s="17">
        <v>5.59654307362491E-2</v>
      </c>
      <c r="K976" s="17">
        <v>0.128815363326587</v>
      </c>
      <c r="L976" s="17"/>
      <c r="M976" s="17">
        <v>2.4083049423790501E-2</v>
      </c>
      <c r="N976" s="17">
        <v>4.1466985048038599E-2</v>
      </c>
      <c r="O976" s="17">
        <v>7.0274550123980206E-2</v>
      </c>
      <c r="P976" s="17">
        <v>8.2395613126161699E-2</v>
      </c>
      <c r="Q976" s="17">
        <v>7.5337226454405201E-2</v>
      </c>
      <c r="R976" s="17"/>
      <c r="S976" s="17">
        <v>6.9071032373046404E-2</v>
      </c>
      <c r="T976" s="17">
        <v>7.0467212422975697E-2</v>
      </c>
      <c r="U976" s="17">
        <v>4.4189255289281297E-2</v>
      </c>
      <c r="V976" s="17">
        <v>4.9641410793294802E-2</v>
      </c>
      <c r="W976" s="17"/>
      <c r="X976" s="17">
        <v>5.3426841646903499E-2</v>
      </c>
      <c r="Y976" s="17">
        <v>4.96434799558245E-2</v>
      </c>
      <c r="Z976" s="17">
        <v>9.1062400799447593E-2</v>
      </c>
      <c r="AA976" s="17"/>
      <c r="AB976" s="17">
        <v>5.5149748961987502E-2</v>
      </c>
      <c r="AC976" s="17">
        <v>6.0254651249319002E-2</v>
      </c>
      <c r="AD976" s="17"/>
      <c r="AE976" s="17">
        <v>8.0205027821471403E-2</v>
      </c>
      <c r="AF976" s="17">
        <v>5.2170815461663397E-2</v>
      </c>
      <c r="AG976" s="17"/>
      <c r="AH976" s="17">
        <v>5.7870459009286002E-2</v>
      </c>
      <c r="AI976" s="17">
        <v>4.7201468184673898E-2</v>
      </c>
      <c r="AJ976" s="17"/>
      <c r="AK976" s="17">
        <v>8.2669770266571505E-2</v>
      </c>
      <c r="AL976" s="17">
        <v>5.9964726970573402E-2</v>
      </c>
      <c r="AM976" s="17">
        <v>5.34707632268294E-2</v>
      </c>
      <c r="AN976" s="17">
        <v>4.2491705391136697E-2</v>
      </c>
      <c r="AO976" s="17">
        <v>5.17361749470681E-2</v>
      </c>
      <c r="AP976" s="17"/>
      <c r="AQ976" s="17">
        <v>5.5682190595100801E-2</v>
      </c>
      <c r="AR976" s="17">
        <v>5.68655804085045E-2</v>
      </c>
      <c r="AS976" s="17"/>
      <c r="AT976" s="17">
        <v>4.91539843580793E-2</v>
      </c>
      <c r="AU976" s="17">
        <v>6.1839262342919699E-2</v>
      </c>
      <c r="AV976" s="17"/>
      <c r="AW976" s="17">
        <v>5.8055281896149898E-2</v>
      </c>
      <c r="AX976" s="17">
        <v>4.4421232211447198E-2</v>
      </c>
      <c r="AY976" s="17">
        <v>5.1087547786056002E-2</v>
      </c>
      <c r="AZ976" s="17">
        <v>4.4297723500339801E-2</v>
      </c>
      <c r="BA976" s="17">
        <v>5.9005767481789297E-2</v>
      </c>
      <c r="BB976" s="17"/>
      <c r="BC976" s="17">
        <v>8.4165533161100606E-2</v>
      </c>
      <c r="BD976" s="17"/>
      <c r="BE976" s="17">
        <v>5.6225889763284402E-2</v>
      </c>
      <c r="BF976" s="17">
        <v>4.9803628709717801E-2</v>
      </c>
      <c r="BG976" s="17">
        <v>3.5912102265536497E-2</v>
      </c>
      <c r="BH976" s="17">
        <v>6.4006222379749095E-2</v>
      </c>
      <c r="BI976" s="17"/>
      <c r="BJ976" s="17">
        <v>5.7170444557937301E-2</v>
      </c>
      <c r="BK976" s="17"/>
      <c r="BL976" s="17">
        <v>5.27029764068861E-2</v>
      </c>
      <c r="BM976" s="17"/>
      <c r="BN976" s="17">
        <v>7.8751186219677097E-2</v>
      </c>
      <c r="BO976" s="17"/>
      <c r="BP976" s="17">
        <v>5.8302310680832199E-2</v>
      </c>
      <c r="BQ976" s="17">
        <v>3.4223369538475198E-2</v>
      </c>
    </row>
    <row r="977" spans="2:69" x14ac:dyDescent="0.35">
      <c r="B977" t="s">
        <v>284</v>
      </c>
      <c r="C977" s="17">
        <v>2.8899023741213802E-2</v>
      </c>
      <c r="D977" s="17">
        <v>1.58472388171478E-2</v>
      </c>
      <c r="E977" s="17">
        <v>3.95562962323565E-2</v>
      </c>
      <c r="F977" s="17"/>
      <c r="G977" s="17">
        <v>3.9154931655911301E-2</v>
      </c>
      <c r="H977" s="17">
        <v>1.5887540185664701E-2</v>
      </c>
      <c r="I977" s="17">
        <v>0</v>
      </c>
      <c r="J977" s="17">
        <v>1.6162850554509198E-2</v>
      </c>
      <c r="K977" s="17">
        <v>0.101506973384802</v>
      </c>
      <c r="L977" s="17"/>
      <c r="M977" s="17">
        <v>2.4083049423790501E-2</v>
      </c>
      <c r="N977" s="17">
        <v>1.8578601401993598E-2</v>
      </c>
      <c r="O977" s="17">
        <v>7.9359427238378993E-2</v>
      </c>
      <c r="P977" s="17">
        <v>1.7149323574326501E-2</v>
      </c>
      <c r="Q977" s="17">
        <v>0</v>
      </c>
      <c r="R977" s="17"/>
      <c r="S977" s="17">
        <v>9.9925813315682108E-3</v>
      </c>
      <c r="T977" s="17">
        <v>6.4443412594340901E-2</v>
      </c>
      <c r="U977" s="17">
        <v>1.8943928354996101E-2</v>
      </c>
      <c r="V977" s="17">
        <v>1.7147547550828202E-2</v>
      </c>
      <c r="W977" s="17"/>
      <c r="X977" s="17">
        <v>1.2340899674956E-2</v>
      </c>
      <c r="Y977" s="17">
        <v>3.7823272351772103E-2</v>
      </c>
      <c r="Z977" s="17">
        <v>0.15526596284790201</v>
      </c>
      <c r="AA977" s="17"/>
      <c r="AB977" s="17">
        <v>2.5963505494428898E-2</v>
      </c>
      <c r="AC977" s="17">
        <v>3.6051100026612701E-2</v>
      </c>
      <c r="AD977" s="17"/>
      <c r="AE977" s="17">
        <v>1.3769587444529E-2</v>
      </c>
      <c r="AF977" s="17">
        <v>3.1875792839111301E-2</v>
      </c>
      <c r="AG977" s="17"/>
      <c r="AH977" s="17">
        <v>1.2265899575718201E-2</v>
      </c>
      <c r="AI977" s="17">
        <v>4.9074855269659101E-2</v>
      </c>
      <c r="AJ977" s="17"/>
      <c r="AK977" s="17">
        <v>2.26379740300372E-2</v>
      </c>
      <c r="AL977" s="17">
        <v>4.1355339086783502E-2</v>
      </c>
      <c r="AM977" s="17">
        <v>2.0781856992217799E-2</v>
      </c>
      <c r="AN977" s="17">
        <v>2.4766880833976102E-2</v>
      </c>
      <c r="AO977" s="17">
        <v>3.0829829760971001E-2</v>
      </c>
      <c r="AP977" s="17"/>
      <c r="AQ977" s="17">
        <v>1.8332212674071199E-2</v>
      </c>
      <c r="AR977" s="17">
        <v>3.1452207194782499E-2</v>
      </c>
      <c r="AS977" s="17"/>
      <c r="AT977" s="17">
        <v>3.3530452479043099E-2</v>
      </c>
      <c r="AU977" s="17">
        <v>2.7713222383763898E-2</v>
      </c>
      <c r="AV977" s="17"/>
      <c r="AW977" s="17">
        <v>3.7303436745540298E-2</v>
      </c>
      <c r="AX977" s="17">
        <v>1.8830668940421399E-2</v>
      </c>
      <c r="AY977" s="17">
        <v>4.8995787037417797E-2</v>
      </c>
      <c r="AZ977" s="17">
        <v>3.2684142409379502E-2</v>
      </c>
      <c r="BA977" s="17">
        <v>2.0466074215716699E-2</v>
      </c>
      <c r="BB977" s="17"/>
      <c r="BC977" s="17">
        <v>2.5344027999981499E-2</v>
      </c>
      <c r="BD977" s="17"/>
      <c r="BE977" s="17">
        <v>2.14129120764853E-2</v>
      </c>
      <c r="BF977" s="17">
        <v>6.8158968249643404E-2</v>
      </c>
      <c r="BG977" s="17">
        <v>1.71038529833927E-2</v>
      </c>
      <c r="BH977" s="17">
        <v>1.89103018694491E-2</v>
      </c>
      <c r="BI977" s="17"/>
      <c r="BJ977" s="17">
        <v>2.5680764834955402E-2</v>
      </c>
      <c r="BK977" s="17"/>
      <c r="BL977" s="17">
        <v>4.0217997350039197E-2</v>
      </c>
      <c r="BM977" s="17"/>
      <c r="BN977" s="17">
        <v>2.1867252448098801E-2</v>
      </c>
      <c r="BO977" s="17"/>
      <c r="BP977" s="17">
        <v>3.4528825206666502E-2</v>
      </c>
      <c r="BQ977" s="17">
        <v>0</v>
      </c>
    </row>
    <row r="978" spans="2:69" x14ac:dyDescent="0.35">
      <c r="B978" t="s">
        <v>141</v>
      </c>
      <c r="C978" s="17">
        <v>0.17998046158581901</v>
      </c>
      <c r="D978" s="17">
        <v>8.9433264521923697E-2</v>
      </c>
      <c r="E978" s="17">
        <v>0.253915648078189</v>
      </c>
      <c r="F978" s="17"/>
      <c r="G978" s="17">
        <v>0.13215062046170301</v>
      </c>
      <c r="H978" s="17">
        <v>0.21837866378517001</v>
      </c>
      <c r="I978" s="17">
        <v>0.248173624434506</v>
      </c>
      <c r="J978" s="17">
        <v>0.161991634582</v>
      </c>
      <c r="K978" s="17">
        <v>0.10337863350160301</v>
      </c>
      <c r="L978" s="17"/>
      <c r="M978" s="17">
        <v>0.1567156800923</v>
      </c>
      <c r="N978" s="17">
        <v>0.21203232331298999</v>
      </c>
      <c r="O978" s="17">
        <v>0.11483555586866</v>
      </c>
      <c r="P978" s="17">
        <v>0.16645321677623501</v>
      </c>
      <c r="Q978" s="17">
        <v>0.20985552212396399</v>
      </c>
      <c r="R978" s="17"/>
      <c r="S978" s="17">
        <v>0.24833410617194601</v>
      </c>
      <c r="T978" s="17">
        <v>0.108590612448733</v>
      </c>
      <c r="U978" s="17">
        <v>0.12712579357523501</v>
      </c>
      <c r="V978" s="17">
        <v>0.15108861289341499</v>
      </c>
      <c r="W978" s="17"/>
      <c r="X978" s="17">
        <v>0.17118447353699601</v>
      </c>
      <c r="Y978" s="17">
        <v>0.25316597196101498</v>
      </c>
      <c r="Z978" s="17">
        <v>0.16908866311012799</v>
      </c>
      <c r="AA978" s="17"/>
      <c r="AB978" s="17">
        <v>0.19341614222117001</v>
      </c>
      <c r="AC978" s="17">
        <v>0.14724586252293201</v>
      </c>
      <c r="AD978" s="17"/>
      <c r="AE978" s="17">
        <v>0.12964946489971099</v>
      </c>
      <c r="AF978" s="17">
        <v>0.190025905278673</v>
      </c>
      <c r="AG978" s="17"/>
      <c r="AH978" s="17">
        <v>0.16931510686623499</v>
      </c>
      <c r="AI978" s="17">
        <v>0.26757672335465599</v>
      </c>
      <c r="AJ978" s="17"/>
      <c r="AK978" s="17">
        <v>0.20449417236394099</v>
      </c>
      <c r="AL978" s="17">
        <v>0.21114526341010501</v>
      </c>
      <c r="AM978" s="17">
        <v>0.13978028293404701</v>
      </c>
      <c r="AN978" s="17">
        <v>0.16988744958306701</v>
      </c>
      <c r="AO978" s="17">
        <v>0.22758502894647201</v>
      </c>
      <c r="AP978" s="17"/>
      <c r="AQ978" s="17">
        <v>0.157125999597889</v>
      </c>
      <c r="AR978" s="17">
        <v>0.18550262279576399</v>
      </c>
      <c r="AS978" s="17"/>
      <c r="AT978" s="17">
        <v>0.17910579588810899</v>
      </c>
      <c r="AU978" s="17">
        <v>0.17382850930049401</v>
      </c>
      <c r="AV978" s="17"/>
      <c r="AW978" s="17">
        <v>0.323151133842626</v>
      </c>
      <c r="AX978" s="17">
        <v>0.164088511610746</v>
      </c>
      <c r="AY978" s="17">
        <v>0.18887643699962001</v>
      </c>
      <c r="AZ978" s="17">
        <v>0.17706500284271701</v>
      </c>
      <c r="BA978" s="17">
        <v>0.121266391406966</v>
      </c>
      <c r="BB978" s="17"/>
      <c r="BC978" s="17">
        <v>0.129876967572602</v>
      </c>
      <c r="BD978" s="17"/>
      <c r="BE978" s="17">
        <v>0.16996785587021099</v>
      </c>
      <c r="BF978" s="17">
        <v>0.15298726526173301</v>
      </c>
      <c r="BG978" s="17">
        <v>0.19014847934579801</v>
      </c>
      <c r="BH978" s="17">
        <v>0.13725955954027</v>
      </c>
      <c r="BI978" s="17"/>
      <c r="BJ978" s="17">
        <v>0.18416531047797599</v>
      </c>
      <c r="BK978" s="17"/>
      <c r="BL978" s="17">
        <v>0.18002251258025301</v>
      </c>
      <c r="BM978" s="17"/>
      <c r="BN978" s="17">
        <v>0.153389816020747</v>
      </c>
      <c r="BO978" s="17"/>
      <c r="BP978" s="17">
        <v>0.17126426907526399</v>
      </c>
      <c r="BQ978" s="17">
        <v>0.195091225143953</v>
      </c>
    </row>
    <row r="979" spans="2:69" x14ac:dyDescent="0.35"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</row>
    <row r="980" spans="2:69" x14ac:dyDescent="0.35">
      <c r="B980" s="6" t="s">
        <v>288</v>
      </c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</row>
    <row r="981" spans="2:69" x14ac:dyDescent="0.35">
      <c r="B981" s="24" t="s">
        <v>143</v>
      </c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</row>
    <row r="982" spans="2:69" x14ac:dyDescent="0.35">
      <c r="B982" t="s">
        <v>280</v>
      </c>
      <c r="C982" s="17">
        <v>0.13011986793199301</v>
      </c>
      <c r="D982" s="17">
        <v>0.127176067620899</v>
      </c>
      <c r="E982" s="17">
        <v>0.132523591427083</v>
      </c>
      <c r="F982" s="17"/>
      <c r="G982" s="17">
        <v>0.134560324775296</v>
      </c>
      <c r="H982" s="17">
        <v>0.108718904315797</v>
      </c>
      <c r="I982" s="17">
        <v>0.122180252299873</v>
      </c>
      <c r="J982" s="17">
        <v>8.5929010831558003E-2</v>
      </c>
      <c r="K982" s="17">
        <v>0.22761227398608799</v>
      </c>
      <c r="L982" s="17"/>
      <c r="M982" s="17">
        <v>9.03925010852248E-2</v>
      </c>
      <c r="N982" s="17">
        <v>0.184305673013719</v>
      </c>
      <c r="O982" s="17">
        <v>7.2836913129628506E-2</v>
      </c>
      <c r="P982" s="17">
        <v>0.13274217766344801</v>
      </c>
      <c r="Q982" s="17">
        <v>8.8450517752176799E-2</v>
      </c>
      <c r="R982" s="17"/>
      <c r="S982" s="17">
        <v>0.10559574173018201</v>
      </c>
      <c r="T982" s="17">
        <v>4.8196136290912697E-2</v>
      </c>
      <c r="U982" s="17">
        <v>0.223138864775551</v>
      </c>
      <c r="V982" s="17">
        <v>0.13809225158503199</v>
      </c>
      <c r="W982" s="17"/>
      <c r="X982" s="17">
        <v>0.12246332546939</v>
      </c>
      <c r="Y982" s="17">
        <v>0.159138117096851</v>
      </c>
      <c r="Z982" s="17">
        <v>0.16017842692247999</v>
      </c>
      <c r="AA982" s="17"/>
      <c r="AB982" s="17">
        <v>0.142183668625187</v>
      </c>
      <c r="AC982" s="17">
        <v>0.100727707639999</v>
      </c>
      <c r="AD982" s="17"/>
      <c r="AE982" s="17">
        <v>0.13442579383589701</v>
      </c>
      <c r="AF982" s="17">
        <v>0.12950803544421799</v>
      </c>
      <c r="AG982" s="17"/>
      <c r="AH982" s="17">
        <v>0.12464754338348399</v>
      </c>
      <c r="AI982" s="17">
        <v>9.2569507393438305E-2</v>
      </c>
      <c r="AJ982" s="17"/>
      <c r="AK982" s="17">
        <v>0.146250002422814</v>
      </c>
      <c r="AL982" s="17">
        <v>0.100025861048919</v>
      </c>
      <c r="AM982" s="17">
        <v>0.12132679480302699</v>
      </c>
      <c r="AN982" s="17">
        <v>0.19598721624276799</v>
      </c>
      <c r="AO982" s="17">
        <v>0.14652768032965799</v>
      </c>
      <c r="AP982" s="17"/>
      <c r="AQ982" s="17">
        <v>0.12043425475617101</v>
      </c>
      <c r="AR982" s="17">
        <v>0.132460133802277</v>
      </c>
      <c r="AS982" s="17"/>
      <c r="AT982" s="17">
        <v>0.13226887587338099</v>
      </c>
      <c r="AU982" s="17">
        <v>0.13328446895038901</v>
      </c>
      <c r="AV982" s="17"/>
      <c r="AW982" s="17">
        <v>2.98479397079797E-2</v>
      </c>
      <c r="AX982" s="17">
        <v>0.15338505345804099</v>
      </c>
      <c r="AY982" s="17">
        <v>3.7885099181241499E-2</v>
      </c>
      <c r="AZ982" s="17">
        <v>0.18786411236519199</v>
      </c>
      <c r="BA982" s="17">
        <v>0.17264910850304199</v>
      </c>
      <c r="BB982" s="17"/>
      <c r="BC982" s="17">
        <v>0.15996935496692</v>
      </c>
      <c r="BD982" s="17"/>
      <c r="BE982" s="17">
        <v>0.117035644909182</v>
      </c>
      <c r="BF982" s="17">
        <v>1.39615275361389E-2</v>
      </c>
      <c r="BG982" s="17">
        <v>0.103837317318365</v>
      </c>
      <c r="BH982" s="17">
        <v>0.21893020387360801</v>
      </c>
      <c r="BI982" s="17"/>
      <c r="BJ982" s="17">
        <v>0.13045220650362699</v>
      </c>
      <c r="BK982" s="17"/>
      <c r="BL982" s="17">
        <v>0.13596115654339799</v>
      </c>
      <c r="BM982" s="17"/>
      <c r="BN982" s="17">
        <v>0.10255575160389301</v>
      </c>
      <c r="BO982" s="17"/>
      <c r="BP982" s="17">
        <v>0.14307981579222501</v>
      </c>
      <c r="BQ982" s="17">
        <v>4.0174519732843798E-2</v>
      </c>
    </row>
    <row r="983" spans="2:69" x14ac:dyDescent="0.35">
      <c r="B983" t="s">
        <v>281</v>
      </c>
      <c r="C983" s="17">
        <v>0.43323632411337798</v>
      </c>
      <c r="D983" s="17">
        <v>0.490259544592621</v>
      </c>
      <c r="E983" s="17">
        <v>0.38667472334341402</v>
      </c>
      <c r="F983" s="17"/>
      <c r="G983" s="17">
        <v>0.41471612054962897</v>
      </c>
      <c r="H983" s="17">
        <v>0.53379579242007602</v>
      </c>
      <c r="I983" s="17">
        <v>0.37894591461876198</v>
      </c>
      <c r="J983" s="17">
        <v>0.52328235092954301</v>
      </c>
      <c r="K983" s="17">
        <v>0.28774197796068401</v>
      </c>
      <c r="L983" s="17"/>
      <c r="M983" s="17">
        <v>0.48918869409395099</v>
      </c>
      <c r="N983" s="17">
        <v>0.38845430551604898</v>
      </c>
      <c r="O983" s="17">
        <v>0.43016355191975802</v>
      </c>
      <c r="P983" s="17">
        <v>0.52813306893594503</v>
      </c>
      <c r="Q983" s="17">
        <v>0.44201509473728801</v>
      </c>
      <c r="R983" s="17"/>
      <c r="S983" s="17">
        <v>0.35388394298179698</v>
      </c>
      <c r="T983" s="17">
        <v>0.431390366912141</v>
      </c>
      <c r="U983" s="17">
        <v>0.40173427327407302</v>
      </c>
      <c r="V983" s="17">
        <v>0.53647719052754195</v>
      </c>
      <c r="W983" s="17"/>
      <c r="X983" s="17">
        <v>0.45493241515844701</v>
      </c>
      <c r="Y983" s="17">
        <v>0.42732658548308899</v>
      </c>
      <c r="Z983" s="17">
        <v>0.26106502715058499</v>
      </c>
      <c r="AA983" s="17"/>
      <c r="AB983" s="17">
        <v>0.41591176134318503</v>
      </c>
      <c r="AC983" s="17">
        <v>0.47544576862264598</v>
      </c>
      <c r="AD983" s="17"/>
      <c r="AE983" s="17">
        <v>0.32969285672160098</v>
      </c>
      <c r="AF983" s="17">
        <v>0.45230810025074097</v>
      </c>
      <c r="AG983" s="17"/>
      <c r="AH983" s="17">
        <v>0.43970600382272601</v>
      </c>
      <c r="AI983" s="17">
        <v>0.440939718329868</v>
      </c>
      <c r="AJ983" s="17"/>
      <c r="AK983" s="17">
        <v>0.33177704097511701</v>
      </c>
      <c r="AL983" s="17">
        <v>0.430214434368415</v>
      </c>
      <c r="AM983" s="17">
        <v>0.42104315183270102</v>
      </c>
      <c r="AN983" s="17">
        <v>0.465736739483537</v>
      </c>
      <c r="AO983" s="17">
        <v>0.57655819366850702</v>
      </c>
      <c r="AP983" s="17"/>
      <c r="AQ983" s="17">
        <v>0.46571944291302703</v>
      </c>
      <c r="AR983" s="17">
        <v>0.42538765899458397</v>
      </c>
      <c r="AS983" s="17"/>
      <c r="AT983" s="17">
        <v>0.40173596944790901</v>
      </c>
      <c r="AU983" s="17">
        <v>0.43750609429291698</v>
      </c>
      <c r="AV983" s="17"/>
      <c r="AW983" s="17">
        <v>0.57505877901672797</v>
      </c>
      <c r="AX983" s="17">
        <v>0.47800344209356299</v>
      </c>
      <c r="AY983" s="17">
        <v>0.41668201449064501</v>
      </c>
      <c r="AZ983" s="17">
        <v>0.34440817361612602</v>
      </c>
      <c r="BA983" s="17">
        <v>0.41278018684831702</v>
      </c>
      <c r="BB983" s="17"/>
      <c r="BC983" s="17">
        <v>0.44128738730155598</v>
      </c>
      <c r="BD983" s="17"/>
      <c r="BE983" s="17">
        <v>0.49095416584713297</v>
      </c>
      <c r="BF983" s="17">
        <v>0.35331308784740201</v>
      </c>
      <c r="BG983" s="17">
        <v>0.39758587700394199</v>
      </c>
      <c r="BH983" s="17">
        <v>0.42662640952485398</v>
      </c>
      <c r="BI983" s="17"/>
      <c r="BJ983" s="17">
        <v>0.43778278230725998</v>
      </c>
      <c r="BK983" s="17"/>
      <c r="BL983" s="17">
        <v>0.48234410708870301</v>
      </c>
      <c r="BM983" s="17"/>
      <c r="BN983" s="17">
        <v>0.44518079913571001</v>
      </c>
      <c r="BO983" s="17"/>
      <c r="BP983" s="17">
        <v>0.43797126813681903</v>
      </c>
      <c r="BQ983" s="17">
        <v>0.42975396922626502</v>
      </c>
    </row>
    <row r="984" spans="2:69" x14ac:dyDescent="0.35">
      <c r="B984" t="s">
        <v>282</v>
      </c>
      <c r="C984" s="17">
        <v>0.22605214294926801</v>
      </c>
      <c r="D984" s="17">
        <v>0.22892071346314999</v>
      </c>
      <c r="E984" s="17">
        <v>0.22370984740851499</v>
      </c>
      <c r="F984" s="17"/>
      <c r="G984" s="17">
        <v>0.25744349272224598</v>
      </c>
      <c r="H984" s="17">
        <v>0.203913811095977</v>
      </c>
      <c r="I984" s="17">
        <v>0.28019695585998</v>
      </c>
      <c r="J984" s="17">
        <v>0.149281581966974</v>
      </c>
      <c r="K984" s="17">
        <v>0.184630622948629</v>
      </c>
      <c r="L984" s="17"/>
      <c r="M984" s="17">
        <v>0.22601615076782899</v>
      </c>
      <c r="N984" s="17">
        <v>0.213401444336735</v>
      </c>
      <c r="O984" s="17">
        <v>0.23290281086874201</v>
      </c>
      <c r="P984" s="17">
        <v>0.16285284810947201</v>
      </c>
      <c r="Q984" s="17">
        <v>0.30173805386542102</v>
      </c>
      <c r="R984" s="17"/>
      <c r="S984" s="17">
        <v>0.18758136668183101</v>
      </c>
      <c r="T984" s="17">
        <v>0.33102782728761998</v>
      </c>
      <c r="U984" s="17">
        <v>0.22579800705957001</v>
      </c>
      <c r="V984" s="17">
        <v>0.20345297605378601</v>
      </c>
      <c r="W984" s="17"/>
      <c r="X984" s="17">
        <v>0.23347127548955701</v>
      </c>
      <c r="Y984" s="17">
        <v>0.165509319864306</v>
      </c>
      <c r="Z984" s="17">
        <v>0.23388619237539901</v>
      </c>
      <c r="AA984" s="17"/>
      <c r="AB984" s="17">
        <v>0.224490378918451</v>
      </c>
      <c r="AC984" s="17">
        <v>0.22985721399606801</v>
      </c>
      <c r="AD984" s="17"/>
      <c r="AE984" s="17">
        <v>0.34017620508372698</v>
      </c>
      <c r="AF984" s="17">
        <v>0.20435331167929699</v>
      </c>
      <c r="AG984" s="17"/>
      <c r="AH984" s="17">
        <v>0.24016854026179599</v>
      </c>
      <c r="AI984" s="17">
        <v>0.18812713070013201</v>
      </c>
      <c r="AJ984" s="17"/>
      <c r="AK984" s="17">
        <v>0.27911549135677099</v>
      </c>
      <c r="AL984" s="17">
        <v>0.19020236390723699</v>
      </c>
      <c r="AM984" s="17">
        <v>0.28408782138347499</v>
      </c>
      <c r="AN984" s="17">
        <v>0.17548577913646199</v>
      </c>
      <c r="AO984" s="17">
        <v>0.13326126275080299</v>
      </c>
      <c r="AP984" s="17"/>
      <c r="AQ984" s="17">
        <v>0.24615938293747999</v>
      </c>
      <c r="AR984" s="17">
        <v>0.22119377346498001</v>
      </c>
      <c r="AS984" s="17"/>
      <c r="AT984" s="17">
        <v>0.23121597805885999</v>
      </c>
      <c r="AU984" s="17">
        <v>0.230899539734852</v>
      </c>
      <c r="AV984" s="17"/>
      <c r="AW984" s="17">
        <v>0.185076694580395</v>
      </c>
      <c r="AX984" s="17">
        <v>0.20518780117447</v>
      </c>
      <c r="AY984" s="17">
        <v>0.22924238484885501</v>
      </c>
      <c r="AZ984" s="17">
        <v>0.27461960353037601</v>
      </c>
      <c r="BA984" s="17">
        <v>0.233255691475311</v>
      </c>
      <c r="BB984" s="17"/>
      <c r="BC984" s="17">
        <v>0.22363255331401499</v>
      </c>
      <c r="BD984" s="17"/>
      <c r="BE984" s="17">
        <v>0.21236754796728699</v>
      </c>
      <c r="BF984" s="17">
        <v>0.32889670645393398</v>
      </c>
      <c r="BG984" s="17">
        <v>0.29502688632151902</v>
      </c>
      <c r="BH984" s="17">
        <v>0.19280134239840499</v>
      </c>
      <c r="BI984" s="17"/>
      <c r="BJ984" s="17">
        <v>0.21638924249296301</v>
      </c>
      <c r="BK984" s="17"/>
      <c r="BL984" s="17">
        <v>0.20341565822389501</v>
      </c>
      <c r="BM984" s="17"/>
      <c r="BN984" s="17">
        <v>0.29674639674771502</v>
      </c>
      <c r="BO984" s="17"/>
      <c r="BP984" s="17">
        <v>0.20549594160446699</v>
      </c>
      <c r="BQ984" s="17">
        <v>0.34431495577356902</v>
      </c>
    </row>
    <row r="985" spans="2:69" x14ac:dyDescent="0.35">
      <c r="B985" t="s">
        <v>283</v>
      </c>
      <c r="C985" s="17">
        <v>7.2127790900997094E-2</v>
      </c>
      <c r="D985" s="17">
        <v>9.06596247536436E-2</v>
      </c>
      <c r="E985" s="17">
        <v>5.6995852681261901E-2</v>
      </c>
      <c r="F985" s="17"/>
      <c r="G985" s="17">
        <v>8.7753807651291593E-2</v>
      </c>
      <c r="H985" s="17">
        <v>3.10158201361912E-2</v>
      </c>
      <c r="I985" s="17">
        <v>3.1634475149737003E-2</v>
      </c>
      <c r="J985" s="17">
        <v>0.116955880857956</v>
      </c>
      <c r="K985" s="17">
        <v>0.13822856039015699</v>
      </c>
      <c r="L985" s="17"/>
      <c r="M985" s="17">
        <v>4.2140148814523097E-2</v>
      </c>
      <c r="N985" s="17">
        <v>6.9006763059456702E-2</v>
      </c>
      <c r="O985" s="17">
        <v>9.2267807492002599E-2</v>
      </c>
      <c r="P985" s="17">
        <v>9.0603306272720993E-2</v>
      </c>
      <c r="Q985" s="17">
        <v>5.5385238803746503E-2</v>
      </c>
      <c r="R985" s="17"/>
      <c r="S985" s="17">
        <v>9.5774680173135507E-2</v>
      </c>
      <c r="T985" s="17">
        <v>6.7203831356917695E-2</v>
      </c>
      <c r="U985" s="17">
        <v>5.3696442845401003E-2</v>
      </c>
      <c r="V985" s="17">
        <v>5.4652534318727602E-2</v>
      </c>
      <c r="W985" s="17"/>
      <c r="X985" s="17">
        <v>5.9942613519688402E-2</v>
      </c>
      <c r="Y985" s="17">
        <v>5.9941011537592598E-2</v>
      </c>
      <c r="Z985" s="17">
        <v>0.186499529210544</v>
      </c>
      <c r="AA985" s="17"/>
      <c r="AB985" s="17">
        <v>6.7569304232017804E-2</v>
      </c>
      <c r="AC985" s="17">
        <v>8.3234056187619601E-2</v>
      </c>
      <c r="AD985" s="17"/>
      <c r="AE985" s="17">
        <v>8.6356792252044595E-2</v>
      </c>
      <c r="AF985" s="17">
        <v>6.9497141706378093E-2</v>
      </c>
      <c r="AG985" s="17"/>
      <c r="AH985" s="17">
        <v>6.1509761806833298E-2</v>
      </c>
      <c r="AI985" s="17">
        <v>9.5712408003769095E-2</v>
      </c>
      <c r="AJ985" s="17"/>
      <c r="AK985" s="17">
        <v>6.9258389807016402E-2</v>
      </c>
      <c r="AL985" s="17">
        <v>0.10353754180762501</v>
      </c>
      <c r="AM985" s="17">
        <v>5.7088489029061801E-2</v>
      </c>
      <c r="AN985" s="17">
        <v>7.7238185516518398E-2</v>
      </c>
      <c r="AO985" s="17">
        <v>0</v>
      </c>
      <c r="AP985" s="17"/>
      <c r="AQ985" s="17">
        <v>4.9289651950194101E-2</v>
      </c>
      <c r="AR985" s="17">
        <v>7.7646008091499102E-2</v>
      </c>
      <c r="AS985" s="17"/>
      <c r="AT985" s="17">
        <v>7.0685633512286197E-2</v>
      </c>
      <c r="AU985" s="17">
        <v>7.5079234317541696E-2</v>
      </c>
      <c r="AV985" s="17"/>
      <c r="AW985" s="17">
        <v>5.8055281896149898E-2</v>
      </c>
      <c r="AX985" s="17">
        <v>5.4321450871679798E-2</v>
      </c>
      <c r="AY985" s="17">
        <v>0.111919633431489</v>
      </c>
      <c r="AZ985" s="17">
        <v>3.3595091548035402E-2</v>
      </c>
      <c r="BA985" s="17">
        <v>9.0535724177215504E-2</v>
      </c>
      <c r="BB985" s="17"/>
      <c r="BC985" s="17">
        <v>0.113429714216985</v>
      </c>
      <c r="BD985" s="17"/>
      <c r="BE985" s="17">
        <v>5.4870102479442601E-2</v>
      </c>
      <c r="BF985" s="17">
        <v>9.8776870652468707E-2</v>
      </c>
      <c r="BG985" s="17">
        <v>2.6091547958119299E-2</v>
      </c>
      <c r="BH985" s="17">
        <v>9.0941514286197206E-2</v>
      </c>
      <c r="BI985" s="17"/>
      <c r="BJ985" s="17">
        <v>7.3344272301856903E-2</v>
      </c>
      <c r="BK985" s="17"/>
      <c r="BL985" s="17">
        <v>5.89457460948173E-2</v>
      </c>
      <c r="BM985" s="17"/>
      <c r="BN985" s="17">
        <v>5.80234561407863E-2</v>
      </c>
      <c r="BO985" s="17"/>
      <c r="BP985" s="17">
        <v>7.7371194543827307E-2</v>
      </c>
      <c r="BQ985" s="17">
        <v>5.1309589314433503E-2</v>
      </c>
    </row>
    <row r="986" spans="2:69" x14ac:dyDescent="0.35">
      <c r="B986" t="s">
        <v>284</v>
      </c>
      <c r="C986" s="17">
        <v>3.14009918732523E-2</v>
      </c>
      <c r="D986" s="17">
        <v>7.9106940071689592E-3</v>
      </c>
      <c r="E986" s="17">
        <v>5.05817021526071E-2</v>
      </c>
      <c r="F986" s="17"/>
      <c r="G986" s="17">
        <v>3.0834743926088901E-2</v>
      </c>
      <c r="H986" s="17">
        <v>1.1251553436696199E-2</v>
      </c>
      <c r="I986" s="17">
        <v>2.42369276396746E-2</v>
      </c>
      <c r="J986" s="17">
        <v>1.6162850554509198E-2</v>
      </c>
      <c r="K986" s="17">
        <v>0.101506973384802</v>
      </c>
      <c r="L986" s="17"/>
      <c r="M986" s="17">
        <v>0</v>
      </c>
      <c r="N986" s="17">
        <v>3.4570294077900299E-2</v>
      </c>
      <c r="O986" s="17">
        <v>7.0969122935953505E-2</v>
      </c>
      <c r="P986" s="17">
        <v>1.7149323574326501E-2</v>
      </c>
      <c r="Q986" s="17">
        <v>0</v>
      </c>
      <c r="R986" s="17"/>
      <c r="S986" s="17">
        <v>4.7190878323611997E-2</v>
      </c>
      <c r="T986" s="17">
        <v>4.7562131288242701E-2</v>
      </c>
      <c r="U986" s="17">
        <v>1.8943928354996101E-2</v>
      </c>
      <c r="V986" s="17">
        <v>1.7147547550828202E-2</v>
      </c>
      <c r="W986" s="17"/>
      <c r="X986" s="17">
        <v>2.3707998106110201E-2</v>
      </c>
      <c r="Y986" s="17">
        <v>4.4590707788421703E-2</v>
      </c>
      <c r="Z986" s="17">
        <v>7.9803098645961995E-2</v>
      </c>
      <c r="AA986" s="17"/>
      <c r="AB986" s="17">
        <v>2.9492388442724001E-2</v>
      </c>
      <c r="AC986" s="17">
        <v>3.6051100026612701E-2</v>
      </c>
      <c r="AD986" s="17"/>
      <c r="AE986" s="17">
        <v>4.4878538803823698E-2</v>
      </c>
      <c r="AF986" s="17">
        <v>2.8846461151763401E-2</v>
      </c>
      <c r="AG986" s="17"/>
      <c r="AH986" s="17">
        <v>2.48897063848585E-2</v>
      </c>
      <c r="AI986" s="17">
        <v>1.6358285089886401E-2</v>
      </c>
      <c r="AJ986" s="17"/>
      <c r="AK986" s="17">
        <v>5.1144860789073002E-2</v>
      </c>
      <c r="AL986" s="17">
        <v>3.7843548310933103E-2</v>
      </c>
      <c r="AM986" s="17">
        <v>2.8094723565577101E-2</v>
      </c>
      <c r="AN986" s="17">
        <v>1.3035248893468999E-2</v>
      </c>
      <c r="AO986" s="17">
        <v>3.0829829760971001E-2</v>
      </c>
      <c r="AP986" s="17"/>
      <c r="AQ986" s="17">
        <v>0</v>
      </c>
      <c r="AR986" s="17">
        <v>3.8988190354138197E-2</v>
      </c>
      <c r="AS986" s="17"/>
      <c r="AT986" s="17">
        <v>1.5549293757892799E-2</v>
      </c>
      <c r="AU986" s="17">
        <v>3.9607298282255801E-2</v>
      </c>
      <c r="AV986" s="17"/>
      <c r="AW986" s="17">
        <v>0</v>
      </c>
      <c r="AX986" s="17">
        <v>3.3405197824353201E-2</v>
      </c>
      <c r="AY986" s="17">
        <v>5.1852327687135998E-2</v>
      </c>
      <c r="AZ986" s="17">
        <v>4.1363565720314299E-2</v>
      </c>
      <c r="BA986" s="17">
        <v>2.0466074215716699E-2</v>
      </c>
      <c r="BB986" s="17"/>
      <c r="BC986" s="17">
        <v>2.2729919612977999E-2</v>
      </c>
      <c r="BD986" s="17"/>
      <c r="BE986" s="17">
        <v>3.1679231321801699E-2</v>
      </c>
      <c r="BF986" s="17">
        <v>9.3060782604502304E-2</v>
      </c>
      <c r="BG986" s="17">
        <v>3.7954509256697397E-2</v>
      </c>
      <c r="BH986" s="17">
        <v>2.10098224900672E-2</v>
      </c>
      <c r="BI986" s="17"/>
      <c r="BJ986" s="17">
        <v>2.9229425830477902E-2</v>
      </c>
      <c r="BK986" s="17"/>
      <c r="BL986" s="17">
        <v>2.7207454896797802E-2</v>
      </c>
      <c r="BM986" s="17"/>
      <c r="BN986" s="17">
        <v>1.33711224767114E-2</v>
      </c>
      <c r="BO986" s="17"/>
      <c r="BP986" s="17">
        <v>3.4069825296110398E-2</v>
      </c>
      <c r="BQ986" s="17">
        <v>2.00884835517076E-2</v>
      </c>
    </row>
    <row r="987" spans="2:69" x14ac:dyDescent="0.35">
      <c r="B987" t="s">
        <v>141</v>
      </c>
      <c r="C987" s="17">
        <v>0.107062882231111</v>
      </c>
      <c r="D987" s="17">
        <v>5.50733555625171E-2</v>
      </c>
      <c r="E987" s="17">
        <v>0.149514282987119</v>
      </c>
      <c r="F987" s="17"/>
      <c r="G987" s="17">
        <v>7.4691510375448106E-2</v>
      </c>
      <c r="H987" s="17">
        <v>0.111304118595263</v>
      </c>
      <c r="I987" s="17">
        <v>0.16280547443197399</v>
      </c>
      <c r="J987" s="17">
        <v>0.10838832485946</v>
      </c>
      <c r="K987" s="17">
        <v>6.0279591329641301E-2</v>
      </c>
      <c r="L987" s="17"/>
      <c r="M987" s="17">
        <v>0.15226250523847201</v>
      </c>
      <c r="N987" s="17">
        <v>0.11026151999613901</v>
      </c>
      <c r="O987" s="17">
        <v>0.10085979365391599</v>
      </c>
      <c r="P987" s="17">
        <v>6.8519275444087493E-2</v>
      </c>
      <c r="Q987" s="17">
        <v>0.11241109484136801</v>
      </c>
      <c r="R987" s="17"/>
      <c r="S987" s="17">
        <v>0.20997339010944299</v>
      </c>
      <c r="T987" s="17">
        <v>7.4619706864165802E-2</v>
      </c>
      <c r="U987" s="17">
        <v>7.6688483690410203E-2</v>
      </c>
      <c r="V987" s="17">
        <v>5.0177499964084299E-2</v>
      </c>
      <c r="W987" s="17"/>
      <c r="X987" s="17">
        <v>0.105482372256808</v>
      </c>
      <c r="Y987" s="17">
        <v>0.14349425822973999</v>
      </c>
      <c r="Z987" s="17">
        <v>7.8567725695030302E-2</v>
      </c>
      <c r="AA987" s="17"/>
      <c r="AB987" s="17">
        <v>0.120352498438435</v>
      </c>
      <c r="AC987" s="17">
        <v>7.4684153527055097E-2</v>
      </c>
      <c r="AD987" s="17"/>
      <c r="AE987" s="17">
        <v>6.4469813302906395E-2</v>
      </c>
      <c r="AF987" s="17">
        <v>0.115486949767603</v>
      </c>
      <c r="AG987" s="17"/>
      <c r="AH987" s="17">
        <v>0.10907844434030201</v>
      </c>
      <c r="AI987" s="17">
        <v>0.16629295048290699</v>
      </c>
      <c r="AJ987" s="17"/>
      <c r="AK987" s="17">
        <v>0.122454214649209</v>
      </c>
      <c r="AL987" s="17">
        <v>0.13817625055687</v>
      </c>
      <c r="AM987" s="17">
        <v>8.8359019386158394E-2</v>
      </c>
      <c r="AN987" s="17">
        <v>7.2516830727245393E-2</v>
      </c>
      <c r="AO987" s="17">
        <v>0.11282303349006099</v>
      </c>
      <c r="AP987" s="17"/>
      <c r="AQ987" s="17">
        <v>0.11839726744312699</v>
      </c>
      <c r="AR987" s="17">
        <v>0.10432423529252099</v>
      </c>
      <c r="AS987" s="17"/>
      <c r="AT987" s="17">
        <v>0.148544249349671</v>
      </c>
      <c r="AU987" s="17">
        <v>8.3623364422044905E-2</v>
      </c>
      <c r="AV987" s="17"/>
      <c r="AW987" s="17">
        <v>0.151961304798748</v>
      </c>
      <c r="AX987" s="17">
        <v>7.5697054577893497E-2</v>
      </c>
      <c r="AY987" s="17">
        <v>0.15241854036063399</v>
      </c>
      <c r="AZ987" s="17">
        <v>0.118149453219956</v>
      </c>
      <c r="BA987" s="17">
        <v>7.0313214780398606E-2</v>
      </c>
      <c r="BB987" s="17"/>
      <c r="BC987" s="17">
        <v>3.8951070587545697E-2</v>
      </c>
      <c r="BD987" s="17"/>
      <c r="BE987" s="17">
        <v>9.3093307475154E-2</v>
      </c>
      <c r="BF987" s="17">
        <v>0.111991024905554</v>
      </c>
      <c r="BG987" s="17">
        <v>0.13950386214135799</v>
      </c>
      <c r="BH987" s="17">
        <v>4.9690707426868201E-2</v>
      </c>
      <c r="BI987" s="17"/>
      <c r="BJ987" s="17">
        <v>0.112802070563815</v>
      </c>
      <c r="BK987" s="17"/>
      <c r="BL987" s="17">
        <v>9.2125877152389193E-2</v>
      </c>
      <c r="BM987" s="17"/>
      <c r="BN987" s="17">
        <v>8.4122473895183597E-2</v>
      </c>
      <c r="BO987" s="17"/>
      <c r="BP987" s="17">
        <v>0.10201195462655201</v>
      </c>
      <c r="BQ987" s="17">
        <v>0.114358482401182</v>
      </c>
    </row>
    <row r="988" spans="2:69" x14ac:dyDescent="0.35"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</row>
    <row r="989" spans="2:69" x14ac:dyDescent="0.35">
      <c r="B989" s="6" t="s">
        <v>289</v>
      </c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</row>
    <row r="990" spans="2:69" x14ac:dyDescent="0.35">
      <c r="B990" s="24" t="s">
        <v>143</v>
      </c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</row>
    <row r="991" spans="2:69" x14ac:dyDescent="0.35">
      <c r="B991" t="s">
        <v>280</v>
      </c>
      <c r="C991" s="17">
        <v>0.381457784057602</v>
      </c>
      <c r="D991" s="17">
        <v>0.38046014318653498</v>
      </c>
      <c r="E991" s="17">
        <v>0.382272395290711</v>
      </c>
      <c r="F991" s="17"/>
      <c r="G991" s="17">
        <v>0.41062579078720901</v>
      </c>
      <c r="H991" s="17">
        <v>0.40470481930676799</v>
      </c>
      <c r="I991" s="17">
        <v>0.43055284573709102</v>
      </c>
      <c r="J991" s="17">
        <v>0.31495948849796002</v>
      </c>
      <c r="K991" s="17">
        <v>0.259489191199338</v>
      </c>
      <c r="L991" s="17"/>
      <c r="M991" s="17">
        <v>0.22934163670218999</v>
      </c>
      <c r="N991" s="17">
        <v>0.41284590826547102</v>
      </c>
      <c r="O991" s="17">
        <v>0.38861052702115201</v>
      </c>
      <c r="P991" s="17">
        <v>0.39624532605865598</v>
      </c>
      <c r="Q991" s="17">
        <v>0.36780528248341898</v>
      </c>
      <c r="R991" s="17"/>
      <c r="S991" s="17">
        <v>0.41995963511768097</v>
      </c>
      <c r="T991" s="17">
        <v>0.302290331611547</v>
      </c>
      <c r="U991" s="17">
        <v>0.46287731300773399</v>
      </c>
      <c r="V991" s="17">
        <v>0.33993632679570202</v>
      </c>
      <c r="W991" s="17"/>
      <c r="X991" s="17">
        <v>0.396043506546081</v>
      </c>
      <c r="Y991" s="17">
        <v>0.41926719947144397</v>
      </c>
      <c r="Z991" s="17">
        <v>0.21808366743711699</v>
      </c>
      <c r="AA991" s="17"/>
      <c r="AB991" s="17">
        <v>0.42869156227965299</v>
      </c>
      <c r="AC991" s="17">
        <v>0.26637773457682601</v>
      </c>
      <c r="AD991" s="17"/>
      <c r="AE991" s="17">
        <v>0.28948939558269798</v>
      </c>
      <c r="AF991" s="17">
        <v>0.39820164616502002</v>
      </c>
      <c r="AG991" s="17"/>
      <c r="AH991" s="17">
        <v>0.38354318619935301</v>
      </c>
      <c r="AI991" s="17">
        <v>0.34684657181372602</v>
      </c>
      <c r="AJ991" s="17"/>
      <c r="AK991" s="17">
        <v>0.25887903035091903</v>
      </c>
      <c r="AL991" s="17">
        <v>0.31211901032545503</v>
      </c>
      <c r="AM991" s="17">
        <v>0.45296034420808301</v>
      </c>
      <c r="AN991" s="17">
        <v>0.48367591923466802</v>
      </c>
      <c r="AO991" s="17">
        <v>0.28887133322006697</v>
      </c>
      <c r="AP991" s="17"/>
      <c r="AQ991" s="17">
        <v>0.41434846714128698</v>
      </c>
      <c r="AR991" s="17">
        <v>0.373510642077657</v>
      </c>
      <c r="AS991" s="17"/>
      <c r="AT991" s="17">
        <v>0.342179170276112</v>
      </c>
      <c r="AU991" s="17">
        <v>0.39302821195184201</v>
      </c>
      <c r="AV991" s="17"/>
      <c r="AW991" s="17">
        <v>0.46214817995447499</v>
      </c>
      <c r="AX991" s="17">
        <v>0.430049783701134</v>
      </c>
      <c r="AY991" s="17">
        <v>0.237027576057384</v>
      </c>
      <c r="AZ991" s="17">
        <v>0.30260640754685803</v>
      </c>
      <c r="BA991" s="17">
        <v>0.58572293382754304</v>
      </c>
      <c r="BB991" s="17"/>
      <c r="BC991" s="17">
        <v>0.498085110677499</v>
      </c>
      <c r="BD991" s="17"/>
      <c r="BE991" s="17">
        <v>0.38238918401553401</v>
      </c>
      <c r="BF991" s="17">
        <v>0.17579197610421701</v>
      </c>
      <c r="BG991" s="17">
        <v>0.28887293369760297</v>
      </c>
      <c r="BH991" s="17">
        <v>0.56904417924600303</v>
      </c>
      <c r="BI991" s="17"/>
      <c r="BJ991" s="17">
        <v>0.38158388481125299</v>
      </c>
      <c r="BK991" s="17"/>
      <c r="BL991" s="17">
        <v>0.40179128160587302</v>
      </c>
      <c r="BM991" s="17"/>
      <c r="BN991" s="17">
        <v>0.37256396503716499</v>
      </c>
      <c r="BO991" s="17"/>
      <c r="BP991" s="17">
        <v>0.41121237840976899</v>
      </c>
      <c r="BQ991" s="17">
        <v>0.19024508045094199</v>
      </c>
    </row>
    <row r="992" spans="2:69" x14ac:dyDescent="0.35">
      <c r="B992" t="s">
        <v>281</v>
      </c>
      <c r="C992" s="17">
        <v>0.357173144747642</v>
      </c>
      <c r="D992" s="17">
        <v>0.39171340519923098</v>
      </c>
      <c r="E992" s="17">
        <v>0.32896972508594502</v>
      </c>
      <c r="F992" s="17"/>
      <c r="G992" s="17">
        <v>0.36430521413073502</v>
      </c>
      <c r="H992" s="17">
        <v>0.34124141846227901</v>
      </c>
      <c r="I992" s="17">
        <v>0.338672347242162</v>
      </c>
      <c r="J992" s="17">
        <v>0.49677363591574702</v>
      </c>
      <c r="K992" s="17">
        <v>0.240180402728318</v>
      </c>
      <c r="L992" s="17"/>
      <c r="M992" s="17">
        <v>0.49759063121315</v>
      </c>
      <c r="N992" s="17">
        <v>0.32675535557037</v>
      </c>
      <c r="O992" s="17">
        <v>0.24377820829202301</v>
      </c>
      <c r="P992" s="17">
        <v>0.43321177497874203</v>
      </c>
      <c r="Q992" s="17">
        <v>0.44366114156270098</v>
      </c>
      <c r="R992" s="17"/>
      <c r="S992" s="17">
        <v>0.28185688104476903</v>
      </c>
      <c r="T992" s="17">
        <v>0.40191901883114001</v>
      </c>
      <c r="U992" s="17">
        <v>0.27809248931203201</v>
      </c>
      <c r="V992" s="17">
        <v>0.46867058181122301</v>
      </c>
      <c r="W992" s="17"/>
      <c r="X992" s="17">
        <v>0.374421144242086</v>
      </c>
      <c r="Y992" s="17">
        <v>0.35315780698153398</v>
      </c>
      <c r="Z992" s="17">
        <v>0.21952175970367799</v>
      </c>
      <c r="AA992" s="17"/>
      <c r="AB992" s="17">
        <v>0.32005040574173799</v>
      </c>
      <c r="AC992" s="17">
        <v>0.44761872844788603</v>
      </c>
      <c r="AD992" s="17"/>
      <c r="AE992" s="17">
        <v>0.42638348602595</v>
      </c>
      <c r="AF992" s="17">
        <v>0.34438836709459197</v>
      </c>
      <c r="AG992" s="17"/>
      <c r="AH992" s="17">
        <v>0.36569421190958001</v>
      </c>
      <c r="AI992" s="17">
        <v>0.32925410607765299</v>
      </c>
      <c r="AJ992" s="17"/>
      <c r="AK992" s="17">
        <v>0.43279324744383801</v>
      </c>
      <c r="AL992" s="17">
        <v>0.394532670704555</v>
      </c>
      <c r="AM992" s="17">
        <v>0.31258780934906299</v>
      </c>
      <c r="AN992" s="17">
        <v>0.324679734810565</v>
      </c>
      <c r="AO992" s="17">
        <v>0.37639433297153002</v>
      </c>
      <c r="AP992" s="17"/>
      <c r="AQ992" s="17">
        <v>0.359439506964912</v>
      </c>
      <c r="AR992" s="17">
        <v>0.35662553975346101</v>
      </c>
      <c r="AS992" s="17"/>
      <c r="AT992" s="17">
        <v>0.39021004550598598</v>
      </c>
      <c r="AU992" s="17">
        <v>0.34511232235733602</v>
      </c>
      <c r="AV992" s="17"/>
      <c r="AW992" s="17">
        <v>0.246488841066651</v>
      </c>
      <c r="AX992" s="17">
        <v>0.37669360161221799</v>
      </c>
      <c r="AY992" s="17">
        <v>0.39936649233135801</v>
      </c>
      <c r="AZ992" s="17">
        <v>0.28934485838829099</v>
      </c>
      <c r="BA992" s="17">
        <v>0.30639709905830498</v>
      </c>
      <c r="BB992" s="17"/>
      <c r="BC992" s="17">
        <v>0.33364792489830503</v>
      </c>
      <c r="BD992" s="17"/>
      <c r="BE992" s="17">
        <v>0.40789419064896698</v>
      </c>
      <c r="BF992" s="17">
        <v>0.35985050315765399</v>
      </c>
      <c r="BG992" s="17">
        <v>0.280924528711267</v>
      </c>
      <c r="BH992" s="17">
        <v>0.31358501463298899</v>
      </c>
      <c r="BI992" s="17"/>
      <c r="BJ992" s="17">
        <v>0.361901059696908</v>
      </c>
      <c r="BK992" s="17"/>
      <c r="BL992" s="17">
        <v>0.367063403915246</v>
      </c>
      <c r="BM992" s="17"/>
      <c r="BN992" s="17">
        <v>0.36780363900324697</v>
      </c>
      <c r="BO992" s="17"/>
      <c r="BP992" s="17">
        <v>0.35261827894729503</v>
      </c>
      <c r="BQ992" s="17">
        <v>0.394449393364939</v>
      </c>
    </row>
    <row r="993" spans="2:69" x14ac:dyDescent="0.35">
      <c r="B993" t="s">
        <v>282</v>
      </c>
      <c r="C993" s="17">
        <v>0.109563012406887</v>
      </c>
      <c r="D993" s="17">
        <v>0.119370838472418</v>
      </c>
      <c r="E993" s="17">
        <v>0.10155455413591399</v>
      </c>
      <c r="F993" s="17"/>
      <c r="G993" s="17">
        <v>9.8258237113954205E-2</v>
      </c>
      <c r="H993" s="17">
        <v>8.0229156656007494E-2</v>
      </c>
      <c r="I993" s="17">
        <v>8.2492163376740896E-2</v>
      </c>
      <c r="J993" s="17">
        <v>8.4630179748937204E-2</v>
      </c>
      <c r="K993" s="17">
        <v>0.270008069360956</v>
      </c>
      <c r="L993" s="17"/>
      <c r="M993" s="17">
        <v>0.13061212366797501</v>
      </c>
      <c r="N993" s="17">
        <v>9.9476778755134096E-2</v>
      </c>
      <c r="O993" s="17">
        <v>0.121079090793655</v>
      </c>
      <c r="P993" s="17">
        <v>0.10651973624786</v>
      </c>
      <c r="Q993" s="17">
        <v>0.110249008952872</v>
      </c>
      <c r="R993" s="17"/>
      <c r="S993" s="17">
        <v>0.11062960196106</v>
      </c>
      <c r="T993" s="17">
        <v>0.121139111034514</v>
      </c>
      <c r="U993" s="17">
        <v>0.112344757348583</v>
      </c>
      <c r="V993" s="17">
        <v>0.119665419022375</v>
      </c>
      <c r="W993" s="17"/>
      <c r="X993" s="17">
        <v>9.3322684310356702E-2</v>
      </c>
      <c r="Y993" s="17">
        <v>7.2553864588114594E-2</v>
      </c>
      <c r="Z993" s="17">
        <v>0.28566892177066699</v>
      </c>
      <c r="AA993" s="17"/>
      <c r="AB993" s="17">
        <v>0.101762254844689</v>
      </c>
      <c r="AC993" s="17">
        <v>0.12856872399796401</v>
      </c>
      <c r="AD993" s="17"/>
      <c r="AE993" s="17">
        <v>0.106518276206669</v>
      </c>
      <c r="AF993" s="17">
        <v>0.110338585594481</v>
      </c>
      <c r="AG993" s="17"/>
      <c r="AH993" s="17">
        <v>0.11001327097489599</v>
      </c>
      <c r="AI993" s="17">
        <v>0.162972580433037</v>
      </c>
      <c r="AJ993" s="17"/>
      <c r="AK993" s="17">
        <v>0.16741726812074001</v>
      </c>
      <c r="AL993" s="17">
        <v>9.73073500673938E-2</v>
      </c>
      <c r="AM993" s="17">
        <v>0.101458277125148</v>
      </c>
      <c r="AN993" s="17">
        <v>6.980516277979E-2</v>
      </c>
      <c r="AO993" s="17">
        <v>0.20869279455843701</v>
      </c>
      <c r="AP993" s="17"/>
      <c r="AQ993" s="17">
        <v>0.12013566564167499</v>
      </c>
      <c r="AR993" s="17">
        <v>0.107008417351873</v>
      </c>
      <c r="AS993" s="17"/>
      <c r="AT993" s="17">
        <v>0.13365623258544601</v>
      </c>
      <c r="AU993" s="17">
        <v>0.1020965611644</v>
      </c>
      <c r="AV993" s="17"/>
      <c r="AW993" s="17">
        <v>7.6373216706276795E-2</v>
      </c>
      <c r="AX993" s="17">
        <v>7.7094931673675093E-2</v>
      </c>
      <c r="AY993" s="17">
        <v>0.14981290230543301</v>
      </c>
      <c r="AZ993" s="17">
        <v>0.23966315453306899</v>
      </c>
      <c r="BA993" s="17">
        <v>0</v>
      </c>
      <c r="BB993" s="17"/>
      <c r="BC993" s="17">
        <v>5.21970415290069E-2</v>
      </c>
      <c r="BD993" s="17"/>
      <c r="BE993" s="17">
        <v>8.2620607739741794E-2</v>
      </c>
      <c r="BF993" s="17">
        <v>0.23023675353537401</v>
      </c>
      <c r="BG993" s="17">
        <v>0.24265218930158</v>
      </c>
      <c r="BH993" s="17">
        <v>2.7727412436527901E-2</v>
      </c>
      <c r="BI993" s="17"/>
      <c r="BJ993" s="17">
        <v>0.10725293073530701</v>
      </c>
      <c r="BK993" s="17"/>
      <c r="BL993" s="17">
        <v>9.4023475265776202E-2</v>
      </c>
      <c r="BM993" s="17"/>
      <c r="BN993" s="17">
        <v>0.16016748155100399</v>
      </c>
      <c r="BO993" s="17"/>
      <c r="BP993" s="17">
        <v>8.5684573292609506E-2</v>
      </c>
      <c r="BQ993" s="17">
        <v>0.25180826525276601</v>
      </c>
    </row>
    <row r="994" spans="2:69" x14ac:dyDescent="0.35">
      <c r="B994" t="s">
        <v>283</v>
      </c>
      <c r="C994" s="17">
        <v>5.1467336423551099E-2</v>
      </c>
      <c r="D994" s="17">
        <v>4.3735234311936301E-2</v>
      </c>
      <c r="E994" s="17">
        <v>5.7780888141743897E-2</v>
      </c>
      <c r="F994" s="17"/>
      <c r="G994" s="17">
        <v>2.59427299396882E-2</v>
      </c>
      <c r="H994" s="17">
        <v>1.9195323529528501E-2</v>
      </c>
      <c r="I994" s="17">
        <v>4.1348572001443998E-2</v>
      </c>
      <c r="J994" s="17">
        <v>2.7574072086913901E-2</v>
      </c>
      <c r="K994" s="17">
        <v>0.214192809738914</v>
      </c>
      <c r="L994" s="17"/>
      <c r="M994" s="17">
        <v>0</v>
      </c>
      <c r="N994" s="17">
        <v>3.6715228252834901E-2</v>
      </c>
      <c r="O994" s="17">
        <v>0.14372073249403899</v>
      </c>
      <c r="P994" s="17">
        <v>4.5810672686204798E-2</v>
      </c>
      <c r="Q994" s="17">
        <v>0</v>
      </c>
      <c r="R994" s="17"/>
      <c r="S994" s="17">
        <v>3.7252991427398602E-2</v>
      </c>
      <c r="T994" s="17">
        <v>8.2090009325371194E-2</v>
      </c>
      <c r="U994" s="17">
        <v>7.1114683306315998E-2</v>
      </c>
      <c r="V994" s="17">
        <v>1.53333431617501E-2</v>
      </c>
      <c r="W994" s="17"/>
      <c r="X994" s="17">
        <v>3.9036992728457003E-2</v>
      </c>
      <c r="Y994" s="17">
        <v>2.62964016226051E-2</v>
      </c>
      <c r="Z994" s="17">
        <v>0.18266139402274001</v>
      </c>
      <c r="AA994" s="17"/>
      <c r="AB994" s="17">
        <v>3.1320327658134202E-2</v>
      </c>
      <c r="AC994" s="17">
        <v>0.100553368769179</v>
      </c>
      <c r="AD994" s="17"/>
      <c r="AE994" s="17">
        <v>9.4514287960126203E-2</v>
      </c>
      <c r="AF994" s="17">
        <v>4.3225157034365101E-2</v>
      </c>
      <c r="AG994" s="17"/>
      <c r="AH994" s="17">
        <v>4.3912318705766798E-2</v>
      </c>
      <c r="AI994" s="17">
        <v>1.1549201325681199E-2</v>
      </c>
      <c r="AJ994" s="17"/>
      <c r="AK994" s="17">
        <v>5.7013773518071603E-2</v>
      </c>
      <c r="AL994" s="17">
        <v>7.2159502849747995E-2</v>
      </c>
      <c r="AM994" s="17">
        <v>4.5573307142449199E-2</v>
      </c>
      <c r="AN994" s="17">
        <v>4.2491705391136697E-2</v>
      </c>
      <c r="AO994" s="17">
        <v>0</v>
      </c>
      <c r="AP994" s="17"/>
      <c r="AQ994" s="17">
        <v>2.2148976441830399E-2</v>
      </c>
      <c r="AR994" s="17">
        <v>5.8551323362984603E-2</v>
      </c>
      <c r="AS994" s="17"/>
      <c r="AT994" s="17">
        <v>3.0817674644045299E-2</v>
      </c>
      <c r="AU994" s="17">
        <v>6.2493692751857399E-2</v>
      </c>
      <c r="AV994" s="17"/>
      <c r="AW994" s="17">
        <v>0</v>
      </c>
      <c r="AX994" s="17">
        <v>3.4706496698595699E-2</v>
      </c>
      <c r="AY994" s="17">
        <v>0.117594669249031</v>
      </c>
      <c r="AZ994" s="17">
        <v>1.4044029263289501E-2</v>
      </c>
      <c r="BA994" s="17">
        <v>3.40518319804941E-2</v>
      </c>
      <c r="BB994" s="17"/>
      <c r="BC994" s="17">
        <v>5.4716961765516603E-2</v>
      </c>
      <c r="BD994" s="17"/>
      <c r="BE994" s="17">
        <v>3.3158976861779398E-2</v>
      </c>
      <c r="BF994" s="17">
        <v>0.145885652031639</v>
      </c>
      <c r="BG994" s="17">
        <v>3.3737220315656402E-2</v>
      </c>
      <c r="BH994" s="17">
        <v>3.5399805643220497E-2</v>
      </c>
      <c r="BI994" s="17"/>
      <c r="BJ994" s="17">
        <v>4.6425061088699503E-2</v>
      </c>
      <c r="BK994" s="17"/>
      <c r="BL994" s="17">
        <v>5.6559317444879E-2</v>
      </c>
      <c r="BM994" s="17"/>
      <c r="BN994" s="17">
        <v>4.8985242212670303E-2</v>
      </c>
      <c r="BO994" s="17"/>
      <c r="BP994" s="17">
        <v>5.1768195591726303E-2</v>
      </c>
      <c r="BQ994" s="17">
        <v>4.0176967103415097E-2</v>
      </c>
    </row>
    <row r="995" spans="2:69" x14ac:dyDescent="0.35">
      <c r="B995" t="s">
        <v>284</v>
      </c>
      <c r="C995" s="17">
        <v>3.3237946626575199E-2</v>
      </c>
      <c r="D995" s="17">
        <v>2.48951717680699E-2</v>
      </c>
      <c r="E995" s="17">
        <v>4.0050135573652099E-2</v>
      </c>
      <c r="F995" s="17"/>
      <c r="G995" s="17">
        <v>4.6650162916609401E-2</v>
      </c>
      <c r="H995" s="17">
        <v>6.0134493697311102E-2</v>
      </c>
      <c r="I995" s="17">
        <v>1.21184638198373E-2</v>
      </c>
      <c r="J995" s="17">
        <v>1.6162850554509198E-2</v>
      </c>
      <c r="K995" s="17">
        <v>1.6129526972475002E-2</v>
      </c>
      <c r="L995" s="17"/>
      <c r="M995" s="17">
        <v>2.4083049423790501E-2</v>
      </c>
      <c r="N995" s="17">
        <v>4.9739451891716399E-2</v>
      </c>
      <c r="O995" s="17">
        <v>3.0423478014343201E-2</v>
      </c>
      <c r="P995" s="17">
        <v>0</v>
      </c>
      <c r="Q995" s="17">
        <v>2.7164582177927499E-2</v>
      </c>
      <c r="R995" s="17"/>
      <c r="S995" s="17">
        <v>5.9865042095553697E-2</v>
      </c>
      <c r="T995" s="17">
        <v>3.1598907061573998E-2</v>
      </c>
      <c r="U995" s="17">
        <v>3.2093210673624001E-2</v>
      </c>
      <c r="V995" s="17">
        <v>1.891611603546E-2</v>
      </c>
      <c r="W995" s="17"/>
      <c r="X995" s="17">
        <v>2.5480403766870201E-2</v>
      </c>
      <c r="Y995" s="17">
        <v>8.3862660987129495E-2</v>
      </c>
      <c r="Z995" s="17">
        <v>3.9500123567383402E-2</v>
      </c>
      <c r="AA995" s="17"/>
      <c r="AB995" s="17">
        <v>4.6880222647479201E-2</v>
      </c>
      <c r="AC995" s="17">
        <v>0</v>
      </c>
      <c r="AD995" s="17"/>
      <c r="AE995" s="17">
        <v>2.9374892505674498E-2</v>
      </c>
      <c r="AF995" s="17">
        <v>3.4042011348965298E-2</v>
      </c>
      <c r="AG995" s="17"/>
      <c r="AH995" s="17">
        <v>2.8245480631521401E-2</v>
      </c>
      <c r="AI995" s="17">
        <v>4.6446606061181402E-2</v>
      </c>
      <c r="AJ995" s="17"/>
      <c r="AK995" s="17">
        <v>4.52759480600744E-2</v>
      </c>
      <c r="AL995" s="17">
        <v>3.0541583590969201E-2</v>
      </c>
      <c r="AM995" s="17">
        <v>2.9351659857463901E-2</v>
      </c>
      <c r="AN995" s="17">
        <v>4.1383560588765501E-2</v>
      </c>
      <c r="AO995" s="17">
        <v>3.0829829760971001E-2</v>
      </c>
      <c r="AP995" s="17"/>
      <c r="AQ995" s="17">
        <v>3.5131846546625101E-2</v>
      </c>
      <c r="AR995" s="17">
        <v>3.2780337049962097E-2</v>
      </c>
      <c r="AS995" s="17"/>
      <c r="AT995" s="17">
        <v>3.7902349977486503E-2</v>
      </c>
      <c r="AU995" s="17">
        <v>3.2175258668573299E-2</v>
      </c>
      <c r="AV995" s="17"/>
      <c r="AW995" s="17">
        <v>6.3028457473849303E-2</v>
      </c>
      <c r="AX995" s="17">
        <v>3.8582381549820299E-2</v>
      </c>
      <c r="AY995" s="17">
        <v>2.60277414167801E-2</v>
      </c>
      <c r="AZ995" s="17">
        <v>3.6192097048536001E-2</v>
      </c>
      <c r="BA995" s="17">
        <v>3.7643909898938302E-2</v>
      </c>
      <c r="BB995" s="17"/>
      <c r="BC995" s="17">
        <v>2.6768541889865199E-2</v>
      </c>
      <c r="BD995" s="17"/>
      <c r="BE995" s="17">
        <v>4.38731702225564E-2</v>
      </c>
      <c r="BF995" s="17">
        <v>2.6937592166989301E-2</v>
      </c>
      <c r="BG995" s="17">
        <v>3.5356378200449901E-2</v>
      </c>
      <c r="BH995" s="17">
        <v>2.3765406601529999E-2</v>
      </c>
      <c r="BI995" s="17"/>
      <c r="BJ995" s="17">
        <v>3.3914537616256998E-2</v>
      </c>
      <c r="BK995" s="17"/>
      <c r="BL995" s="17">
        <v>3.0105996277990401E-2</v>
      </c>
      <c r="BM995" s="17"/>
      <c r="BN995" s="17">
        <v>7.4966944973335701E-3</v>
      </c>
      <c r="BO995" s="17"/>
      <c r="BP995" s="17">
        <v>3.45638447715053E-2</v>
      </c>
      <c r="BQ995" s="17">
        <v>2.9996431249384E-2</v>
      </c>
    </row>
    <row r="996" spans="2:69" x14ac:dyDescent="0.35">
      <c r="B996" t="s">
        <v>141</v>
      </c>
      <c r="C996" s="17">
        <v>6.7100775737743507E-2</v>
      </c>
      <c r="D996" s="17">
        <v>3.98252070618106E-2</v>
      </c>
      <c r="E996" s="17">
        <v>8.9372301772033994E-2</v>
      </c>
      <c r="F996" s="17"/>
      <c r="G996" s="17">
        <v>5.4217865111804597E-2</v>
      </c>
      <c r="H996" s="17">
        <v>9.4494788348106304E-2</v>
      </c>
      <c r="I996" s="17">
        <v>9.4815607822725204E-2</v>
      </c>
      <c r="J996" s="17">
        <v>5.9899773195932302E-2</v>
      </c>
      <c r="K996" s="17">
        <v>0</v>
      </c>
      <c r="L996" s="17"/>
      <c r="M996" s="17">
        <v>0.11837255899289501</v>
      </c>
      <c r="N996" s="17">
        <v>7.4467277264473206E-2</v>
      </c>
      <c r="O996" s="17">
        <v>7.2387963384788506E-2</v>
      </c>
      <c r="P996" s="17">
        <v>1.8212490028537899E-2</v>
      </c>
      <c r="Q996" s="17">
        <v>5.1119984823079501E-2</v>
      </c>
      <c r="R996" s="17"/>
      <c r="S996" s="17">
        <v>9.0435848353536893E-2</v>
      </c>
      <c r="T996" s="17">
        <v>6.0962622135854301E-2</v>
      </c>
      <c r="U996" s="17">
        <v>4.3477546351709799E-2</v>
      </c>
      <c r="V996" s="17">
        <v>3.7478213173490101E-2</v>
      </c>
      <c r="W996" s="17"/>
      <c r="X996" s="17">
        <v>7.1695268406148593E-2</v>
      </c>
      <c r="Y996" s="17">
        <v>4.48620663491726E-2</v>
      </c>
      <c r="Z996" s="17">
        <v>5.4564133498413499E-2</v>
      </c>
      <c r="AA996" s="17"/>
      <c r="AB996" s="17">
        <v>7.1295226828306205E-2</v>
      </c>
      <c r="AC996" s="17">
        <v>5.6881444208145497E-2</v>
      </c>
      <c r="AD996" s="17"/>
      <c r="AE996" s="17">
        <v>5.3719661718882303E-2</v>
      </c>
      <c r="AF996" s="17">
        <v>6.9804232762576607E-2</v>
      </c>
      <c r="AG996" s="17"/>
      <c r="AH996" s="17">
        <v>6.8591531578883494E-2</v>
      </c>
      <c r="AI996" s="17">
        <v>0.10293093428872201</v>
      </c>
      <c r="AJ996" s="17"/>
      <c r="AK996" s="17">
        <v>3.8620732506357398E-2</v>
      </c>
      <c r="AL996" s="17">
        <v>9.3339882461879103E-2</v>
      </c>
      <c r="AM996" s="17">
        <v>5.80686023177929E-2</v>
      </c>
      <c r="AN996" s="17">
        <v>3.7963917195075497E-2</v>
      </c>
      <c r="AO996" s="17">
        <v>9.5211709488995197E-2</v>
      </c>
      <c r="AP996" s="17"/>
      <c r="AQ996" s="17">
        <v>4.8795537263670301E-2</v>
      </c>
      <c r="AR996" s="17">
        <v>7.15237404040618E-2</v>
      </c>
      <c r="AS996" s="17"/>
      <c r="AT996" s="17">
        <v>6.5234527010923402E-2</v>
      </c>
      <c r="AU996" s="17">
        <v>6.5093953105991698E-2</v>
      </c>
      <c r="AV996" s="17"/>
      <c r="AW996" s="17">
        <v>0.151961304798748</v>
      </c>
      <c r="AX996" s="17">
        <v>4.2872804764557203E-2</v>
      </c>
      <c r="AY996" s="17">
        <v>7.0170618640014504E-2</v>
      </c>
      <c r="AZ996" s="17">
        <v>0.118149453219956</v>
      </c>
      <c r="BA996" s="17">
        <v>3.6184225234719501E-2</v>
      </c>
      <c r="BB996" s="17"/>
      <c r="BC996" s="17">
        <v>3.4584419239807103E-2</v>
      </c>
      <c r="BD996" s="17"/>
      <c r="BE996" s="17">
        <v>5.0063870511421402E-2</v>
      </c>
      <c r="BF996" s="17">
        <v>6.1297523004126303E-2</v>
      </c>
      <c r="BG996" s="17">
        <v>0.118456749773444</v>
      </c>
      <c r="BH996" s="17">
        <v>3.0478181439729898E-2</v>
      </c>
      <c r="BI996" s="17"/>
      <c r="BJ996" s="17">
        <v>6.8922526051575797E-2</v>
      </c>
      <c r="BK996" s="17"/>
      <c r="BL996" s="17">
        <v>5.0456525490235597E-2</v>
      </c>
      <c r="BM996" s="17"/>
      <c r="BN996" s="17">
        <v>4.2982977698580303E-2</v>
      </c>
      <c r="BO996" s="17"/>
      <c r="BP996" s="17">
        <v>6.4152728987095203E-2</v>
      </c>
      <c r="BQ996" s="17">
        <v>9.3323862578553796E-2</v>
      </c>
    </row>
    <row r="997" spans="2:69" x14ac:dyDescent="0.35"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</row>
    <row r="998" spans="2:69" x14ac:dyDescent="0.35">
      <c r="B998" s="6" t="s">
        <v>290</v>
      </c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</row>
    <row r="999" spans="2:69" x14ac:dyDescent="0.35">
      <c r="B999" s="24" t="s">
        <v>143</v>
      </c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</row>
    <row r="1000" spans="2:69" x14ac:dyDescent="0.35">
      <c r="B1000" t="s">
        <v>280</v>
      </c>
      <c r="C1000" s="17">
        <v>6.6668032254883797E-2</v>
      </c>
      <c r="D1000" s="17">
        <v>7.3398227983679107E-2</v>
      </c>
      <c r="E1000" s="17">
        <v>6.11725747203175E-2</v>
      </c>
      <c r="F1000" s="17"/>
      <c r="G1000" s="17">
        <v>0.10056091330693701</v>
      </c>
      <c r="H1000" s="17">
        <v>4.2267373572887297E-2</v>
      </c>
      <c r="I1000" s="17">
        <v>5.8460216363213302E-2</v>
      </c>
      <c r="J1000" s="17">
        <v>5.5148144173827802E-2</v>
      </c>
      <c r="K1000" s="17">
        <v>6.6994122591351499E-2</v>
      </c>
      <c r="L1000" s="17"/>
      <c r="M1000" s="17">
        <v>1.7003003970364201E-2</v>
      </c>
      <c r="N1000" s="17">
        <v>9.1983901036944399E-2</v>
      </c>
      <c r="O1000" s="17">
        <v>3.6765735092537298E-2</v>
      </c>
      <c r="P1000" s="17">
        <v>0.13039317712575799</v>
      </c>
      <c r="Q1000" s="17">
        <v>1.8123366302902601E-2</v>
      </c>
      <c r="R1000" s="17"/>
      <c r="S1000" s="17">
        <v>4.3404891890873903E-2</v>
      </c>
      <c r="T1000" s="17">
        <v>5.1951349338338199E-2</v>
      </c>
      <c r="U1000" s="17">
        <v>0.120529983290772</v>
      </c>
      <c r="V1000" s="17">
        <v>5.1951490902492597E-2</v>
      </c>
      <c r="W1000" s="17"/>
      <c r="X1000" s="17">
        <v>7.4629771454053306E-2</v>
      </c>
      <c r="Y1000" s="17">
        <v>3.8877455659947401E-2</v>
      </c>
      <c r="Z1000" s="17">
        <v>3.2693369275601902E-2</v>
      </c>
      <c r="AA1000" s="17"/>
      <c r="AB1000" s="17">
        <v>8.0820888770864602E-2</v>
      </c>
      <c r="AC1000" s="17">
        <v>3.2186110853283503E-2</v>
      </c>
      <c r="AD1000" s="17"/>
      <c r="AE1000" s="17">
        <v>0.102524722431153</v>
      </c>
      <c r="AF1000" s="17">
        <v>5.9843056678040803E-2</v>
      </c>
      <c r="AG1000" s="17"/>
      <c r="AH1000" s="17">
        <v>6.2819979780844901E-2</v>
      </c>
      <c r="AI1000" s="17">
        <v>5.1721877856177698E-2</v>
      </c>
      <c r="AJ1000" s="17"/>
      <c r="AK1000" s="17">
        <v>0.100378594196008</v>
      </c>
      <c r="AL1000" s="17">
        <v>5.0160605622293297E-2</v>
      </c>
      <c r="AM1000" s="17">
        <v>5.3834954876824603E-2</v>
      </c>
      <c r="AN1000" s="17">
        <v>0.115794699619836</v>
      </c>
      <c r="AO1000" s="17">
        <v>5.3945561095362797E-2</v>
      </c>
      <c r="AP1000" s="17"/>
      <c r="AQ1000" s="17">
        <v>5.57041078806019E-2</v>
      </c>
      <c r="AR1000" s="17">
        <v>6.9317167374337005E-2</v>
      </c>
      <c r="AS1000" s="17"/>
      <c r="AT1000" s="17">
        <v>8.0603471157912998E-2</v>
      </c>
      <c r="AU1000" s="17">
        <v>6.2454407557987202E-2</v>
      </c>
      <c r="AV1000" s="17"/>
      <c r="AW1000" s="17">
        <v>2.7969542107268201E-2</v>
      </c>
      <c r="AX1000" s="17">
        <v>6.06508430743136E-2</v>
      </c>
      <c r="AY1000" s="17">
        <v>1.5752826234805801E-2</v>
      </c>
      <c r="AZ1000" s="17">
        <v>0.11606374096092301</v>
      </c>
      <c r="BA1000" s="17">
        <v>0.136764587948738</v>
      </c>
      <c r="BB1000" s="17"/>
      <c r="BC1000" s="17">
        <v>0.12184650182351001</v>
      </c>
      <c r="BD1000" s="17"/>
      <c r="BE1000" s="17">
        <v>4.4160313848698798E-2</v>
      </c>
      <c r="BF1000" s="17">
        <v>1.43104980996062E-2</v>
      </c>
      <c r="BG1000" s="17">
        <v>5.40599132250894E-2</v>
      </c>
      <c r="BH1000" s="17">
        <v>0.14572305091024401</v>
      </c>
      <c r="BI1000" s="17"/>
      <c r="BJ1000" s="17">
        <v>6.2541051593933306E-2</v>
      </c>
      <c r="BK1000" s="17"/>
      <c r="BL1000" s="17">
        <v>5.9016822266764198E-2</v>
      </c>
      <c r="BM1000" s="17"/>
      <c r="BN1000" s="17">
        <v>2.5698324588845099E-2</v>
      </c>
      <c r="BO1000" s="17"/>
      <c r="BP1000" s="17">
        <v>7.2261036209762305E-2</v>
      </c>
      <c r="BQ1000" s="17">
        <v>2.6598288835631201E-2</v>
      </c>
    </row>
    <row r="1001" spans="2:69" x14ac:dyDescent="0.35">
      <c r="B1001" t="s">
        <v>281</v>
      </c>
      <c r="C1001" s="17">
        <v>0.26523248031747299</v>
      </c>
      <c r="D1001" s="17">
        <v>0.30829538573960902</v>
      </c>
      <c r="E1001" s="17">
        <v>0.230070001008011</v>
      </c>
      <c r="F1001" s="17"/>
      <c r="G1001" s="17">
        <v>0.24282173942121499</v>
      </c>
      <c r="H1001" s="17">
        <v>0.32271859526971902</v>
      </c>
      <c r="I1001" s="17">
        <v>0.255166837645944</v>
      </c>
      <c r="J1001" s="17">
        <v>0.26338126793185601</v>
      </c>
      <c r="K1001" s="17">
        <v>0.23076540701755299</v>
      </c>
      <c r="L1001" s="17"/>
      <c r="M1001" s="17">
        <v>0.32436001307099699</v>
      </c>
      <c r="N1001" s="17">
        <v>0.20697375111243599</v>
      </c>
      <c r="O1001" s="17">
        <v>0.27973507609078102</v>
      </c>
      <c r="P1001" s="17">
        <v>0.31676301386918498</v>
      </c>
      <c r="Q1001" s="17">
        <v>0.31908987605217298</v>
      </c>
      <c r="R1001" s="17"/>
      <c r="S1001" s="17">
        <v>0.190016141751009</v>
      </c>
      <c r="T1001" s="17">
        <v>0.315621167775402</v>
      </c>
      <c r="U1001" s="17">
        <v>0.23045532882995101</v>
      </c>
      <c r="V1001" s="17">
        <v>0.344800458992228</v>
      </c>
      <c r="W1001" s="17"/>
      <c r="X1001" s="17">
        <v>0.27418162169747801</v>
      </c>
      <c r="Y1001" s="17">
        <v>0.32147170764548999</v>
      </c>
      <c r="Z1001" s="17">
        <v>0.127329923614005</v>
      </c>
      <c r="AA1001" s="17"/>
      <c r="AB1001" s="17">
        <v>0.241961102062931</v>
      </c>
      <c r="AC1001" s="17">
        <v>0.32193070480480102</v>
      </c>
      <c r="AD1001" s="17"/>
      <c r="AE1001" s="17">
        <v>0.21855109216348201</v>
      </c>
      <c r="AF1001" s="17">
        <v>0.27301540072062502</v>
      </c>
      <c r="AG1001" s="17"/>
      <c r="AH1001" s="17">
        <v>0.29079980403743899</v>
      </c>
      <c r="AI1001" s="17">
        <v>0.13810427816828899</v>
      </c>
      <c r="AJ1001" s="17"/>
      <c r="AK1001" s="17">
        <v>0.24334625683181699</v>
      </c>
      <c r="AL1001" s="17">
        <v>0.20993894089317999</v>
      </c>
      <c r="AM1001" s="17">
        <v>0.32060522561129201</v>
      </c>
      <c r="AN1001" s="17">
        <v>0.22050057132780199</v>
      </c>
      <c r="AO1001" s="17">
        <v>0.36165200743859199</v>
      </c>
      <c r="AP1001" s="17"/>
      <c r="AQ1001" s="17">
        <v>0.26187535844057502</v>
      </c>
      <c r="AR1001" s="17">
        <v>0.26604363781553397</v>
      </c>
      <c r="AS1001" s="17"/>
      <c r="AT1001" s="17">
        <v>0.26565232852542298</v>
      </c>
      <c r="AU1001" s="17">
        <v>0.25535440614899502</v>
      </c>
      <c r="AV1001" s="17"/>
      <c r="AW1001" s="17">
        <v>0.216612069662624</v>
      </c>
      <c r="AX1001" s="17">
        <v>0.242142576399864</v>
      </c>
      <c r="AY1001" s="17">
        <v>0.23952891969065601</v>
      </c>
      <c r="AZ1001" s="17">
        <v>0.29816268723355999</v>
      </c>
      <c r="BA1001" s="17">
        <v>0.37317030337460599</v>
      </c>
      <c r="BB1001" s="17"/>
      <c r="BC1001" s="17">
        <v>0.20642884707082701</v>
      </c>
      <c r="BD1001" s="17"/>
      <c r="BE1001" s="17">
        <v>0.25606864494925202</v>
      </c>
      <c r="BF1001" s="17">
        <v>0.19868054341594499</v>
      </c>
      <c r="BG1001" s="17">
        <v>0.28221469490839401</v>
      </c>
      <c r="BH1001" s="17">
        <v>0.24332626918490199</v>
      </c>
      <c r="BI1001" s="17"/>
      <c r="BJ1001" s="17">
        <v>0.26579545146135097</v>
      </c>
      <c r="BK1001" s="17"/>
      <c r="BL1001" s="17">
        <v>0.283478095743803</v>
      </c>
      <c r="BM1001" s="17"/>
      <c r="BN1001" s="17">
        <v>0.29465399224704403</v>
      </c>
      <c r="BO1001" s="17"/>
      <c r="BP1001" s="17">
        <v>0.27896353026509801</v>
      </c>
      <c r="BQ1001" s="17">
        <v>0.210056779999541</v>
      </c>
    </row>
    <row r="1002" spans="2:69" x14ac:dyDescent="0.35">
      <c r="B1002" t="s">
        <v>282</v>
      </c>
      <c r="C1002" s="17">
        <v>0.40551818714173599</v>
      </c>
      <c r="D1002" s="17">
        <v>0.46033814153747399</v>
      </c>
      <c r="E1002" s="17">
        <v>0.36075563586262899</v>
      </c>
      <c r="F1002" s="17"/>
      <c r="G1002" s="17">
        <v>0.42608572783233301</v>
      </c>
      <c r="H1002" s="17">
        <v>0.40105085250688299</v>
      </c>
      <c r="I1002" s="17">
        <v>0.39711738858640699</v>
      </c>
      <c r="J1002" s="17">
        <v>0.454010264531858</v>
      </c>
      <c r="K1002" s="17">
        <v>0.32731031947574901</v>
      </c>
      <c r="L1002" s="17"/>
      <c r="M1002" s="17">
        <v>0.37577708261533799</v>
      </c>
      <c r="N1002" s="17">
        <v>0.41134053123634001</v>
      </c>
      <c r="O1002" s="17">
        <v>0.41029766809461299</v>
      </c>
      <c r="P1002" s="17">
        <v>0.33781608778113698</v>
      </c>
      <c r="Q1002" s="17">
        <v>0.45738265694359598</v>
      </c>
      <c r="R1002" s="17"/>
      <c r="S1002" s="17">
        <v>0.34845657816665498</v>
      </c>
      <c r="T1002" s="17">
        <v>0.469088899262468</v>
      </c>
      <c r="U1002" s="17">
        <v>0.42283136591870302</v>
      </c>
      <c r="V1002" s="17">
        <v>0.44935018957676398</v>
      </c>
      <c r="W1002" s="17"/>
      <c r="X1002" s="17">
        <v>0.41704640338349303</v>
      </c>
      <c r="Y1002" s="17">
        <v>0.32586216855348799</v>
      </c>
      <c r="Z1002" s="17">
        <v>0.40125554039518202</v>
      </c>
      <c r="AA1002" s="17"/>
      <c r="AB1002" s="17">
        <v>0.40069672869161799</v>
      </c>
      <c r="AC1002" s="17">
        <v>0.41726515505103001</v>
      </c>
      <c r="AD1002" s="17"/>
      <c r="AE1002" s="17">
        <v>0.41898613905646598</v>
      </c>
      <c r="AF1002" s="17">
        <v>0.40360201906915</v>
      </c>
      <c r="AG1002" s="17"/>
      <c r="AH1002" s="17">
        <v>0.40842246414553302</v>
      </c>
      <c r="AI1002" s="17">
        <v>0.36317641453521898</v>
      </c>
      <c r="AJ1002" s="17"/>
      <c r="AK1002" s="17">
        <v>0.30282895264298998</v>
      </c>
      <c r="AL1002" s="17">
        <v>0.453752582465559</v>
      </c>
      <c r="AM1002" s="17">
        <v>0.41797309674504401</v>
      </c>
      <c r="AN1002" s="17">
        <v>0.40805738036746197</v>
      </c>
      <c r="AO1002" s="17">
        <v>0.26460827736874598</v>
      </c>
      <c r="AP1002" s="17"/>
      <c r="AQ1002" s="17">
        <v>0.48484438329997098</v>
      </c>
      <c r="AR1002" s="17">
        <v>0.38635116218228299</v>
      </c>
      <c r="AS1002" s="17"/>
      <c r="AT1002" s="17">
        <v>0.39360235571658098</v>
      </c>
      <c r="AU1002" s="17">
        <v>0.42052920420013601</v>
      </c>
      <c r="AV1002" s="17"/>
      <c r="AW1002" s="17">
        <v>0.36485917423521402</v>
      </c>
      <c r="AX1002" s="17">
        <v>0.47882855991419498</v>
      </c>
      <c r="AY1002" s="17">
        <v>0.44114324709731401</v>
      </c>
      <c r="AZ1002" s="17">
        <v>0.214846404427564</v>
      </c>
      <c r="BA1002" s="17">
        <v>0.32464453259910198</v>
      </c>
      <c r="BB1002" s="17"/>
      <c r="BC1002" s="17">
        <v>0.49073488864034498</v>
      </c>
      <c r="BD1002" s="17"/>
      <c r="BE1002" s="17">
        <v>0.46118891585962501</v>
      </c>
      <c r="BF1002" s="17">
        <v>0.50518268638458097</v>
      </c>
      <c r="BG1002" s="17">
        <v>0.31924688498913101</v>
      </c>
      <c r="BH1002" s="17">
        <v>0.43935185972758301</v>
      </c>
      <c r="BI1002" s="17"/>
      <c r="BJ1002" s="17">
        <v>0.41646496625026902</v>
      </c>
      <c r="BK1002" s="17"/>
      <c r="BL1002" s="17">
        <v>0.43197331577050002</v>
      </c>
      <c r="BM1002" s="17"/>
      <c r="BN1002" s="17">
        <v>0.44770760765922202</v>
      </c>
      <c r="BO1002" s="17"/>
      <c r="BP1002" s="17">
        <v>0.38237639643777199</v>
      </c>
      <c r="BQ1002" s="17">
        <v>0.56304625941890096</v>
      </c>
    </row>
    <row r="1003" spans="2:69" x14ac:dyDescent="0.35">
      <c r="B1003" t="s">
        <v>283</v>
      </c>
      <c r="C1003" s="17">
        <v>4.9834691660076098E-2</v>
      </c>
      <c r="D1003" s="17">
        <v>3.8850341232631903E-2</v>
      </c>
      <c r="E1003" s="17">
        <v>5.8803826251592597E-2</v>
      </c>
      <c r="F1003" s="17"/>
      <c r="G1003" s="17">
        <v>6.4302423614349402E-2</v>
      </c>
      <c r="H1003" s="17">
        <v>1.8576142488419999E-2</v>
      </c>
      <c r="I1003" s="17">
        <v>2.42369276396746E-2</v>
      </c>
      <c r="J1003" s="17">
        <v>5.0396515151723199E-2</v>
      </c>
      <c r="K1003" s="17">
        <v>0.124352830266182</v>
      </c>
      <c r="L1003" s="17"/>
      <c r="M1003" s="17">
        <v>2.4083049423790501E-2</v>
      </c>
      <c r="N1003" s="17">
        <v>4.7564851077879E-2</v>
      </c>
      <c r="O1003" s="17">
        <v>6.7797473960134497E-2</v>
      </c>
      <c r="P1003" s="17">
        <v>5.86689712685904E-2</v>
      </c>
      <c r="Q1003" s="17">
        <v>3.9299306088079002E-2</v>
      </c>
      <c r="R1003" s="17"/>
      <c r="S1003" s="17">
        <v>6.9006029016689494E-2</v>
      </c>
      <c r="T1003" s="17">
        <v>7.4477326207088397E-3</v>
      </c>
      <c r="U1003" s="17">
        <v>8.5839325018292098E-2</v>
      </c>
      <c r="V1003" s="17">
        <v>2.8251232560389299E-2</v>
      </c>
      <c r="W1003" s="17"/>
      <c r="X1003" s="17">
        <v>4.1280872959250502E-2</v>
      </c>
      <c r="Y1003" s="17">
        <v>1.5229467881484601E-2</v>
      </c>
      <c r="Z1003" s="17">
        <v>0.159816752908372</v>
      </c>
      <c r="AA1003" s="17"/>
      <c r="AB1003" s="17">
        <v>4.6030774065013803E-2</v>
      </c>
      <c r="AC1003" s="17">
        <v>5.9102530091349498E-2</v>
      </c>
      <c r="AD1003" s="17"/>
      <c r="AE1003" s="17">
        <v>4.0830492260104503E-2</v>
      </c>
      <c r="AF1003" s="17">
        <v>5.1661823865090398E-2</v>
      </c>
      <c r="AG1003" s="17"/>
      <c r="AH1003" s="17">
        <v>5.0330193313433497E-2</v>
      </c>
      <c r="AI1003" s="17">
        <v>7.9918038364446706E-2</v>
      </c>
      <c r="AJ1003" s="17"/>
      <c r="AK1003" s="17">
        <v>6.7127619265393207E-2</v>
      </c>
      <c r="AL1003" s="17">
        <v>4.7838892658759298E-2</v>
      </c>
      <c r="AM1003" s="17">
        <v>5.3843430301457003E-2</v>
      </c>
      <c r="AN1003" s="17">
        <v>4.2491705391136697E-2</v>
      </c>
      <c r="AO1003" s="17">
        <v>3.0829829760971001E-2</v>
      </c>
      <c r="AP1003" s="17"/>
      <c r="AQ1003" s="17">
        <v>1.6677121492730901E-2</v>
      </c>
      <c r="AR1003" s="17">
        <v>5.78463196691213E-2</v>
      </c>
      <c r="AS1003" s="17"/>
      <c r="AT1003" s="17">
        <v>3.1780723510457E-2</v>
      </c>
      <c r="AU1003" s="17">
        <v>5.9628972930436903E-2</v>
      </c>
      <c r="AV1003" s="17"/>
      <c r="AW1003" s="17">
        <v>6.52729788528085E-2</v>
      </c>
      <c r="AX1003" s="17">
        <v>3.44474977239171E-2</v>
      </c>
      <c r="AY1003" s="17">
        <v>7.2943474817250706E-2</v>
      </c>
      <c r="AZ1003" s="17">
        <v>9.07502238048285E-2</v>
      </c>
      <c r="BA1003" s="17">
        <v>2.9794510851689701E-2</v>
      </c>
      <c r="BB1003" s="17"/>
      <c r="BC1003" s="17">
        <v>5.6432317135028699E-2</v>
      </c>
      <c r="BD1003" s="17"/>
      <c r="BE1003" s="17">
        <v>4.96040290819025E-2</v>
      </c>
      <c r="BF1003" s="17">
        <v>2.49018143548589E-2</v>
      </c>
      <c r="BG1003" s="17">
        <v>7.8536131942397197E-2</v>
      </c>
      <c r="BH1003" s="17">
        <v>4.5268202189976403E-2</v>
      </c>
      <c r="BI1003" s="17"/>
      <c r="BJ1003" s="17">
        <v>4.5618848693791299E-2</v>
      </c>
      <c r="BK1003" s="17"/>
      <c r="BL1003" s="17">
        <v>3.9644800907001503E-2</v>
      </c>
      <c r="BM1003" s="17"/>
      <c r="BN1003" s="17">
        <v>7.3111555294344197E-2</v>
      </c>
      <c r="BO1003" s="17"/>
      <c r="BP1003" s="17">
        <v>4.79369650316393E-2</v>
      </c>
      <c r="BQ1003" s="17">
        <v>5.1131988414696301E-2</v>
      </c>
    </row>
    <row r="1004" spans="2:69" x14ac:dyDescent="0.35">
      <c r="B1004" t="s">
        <v>284</v>
      </c>
      <c r="C1004" s="17">
        <v>1.9917699819694702E-2</v>
      </c>
      <c r="D1004" s="17">
        <v>1.15442984562239E-2</v>
      </c>
      <c r="E1004" s="17">
        <v>2.67548964581154E-2</v>
      </c>
      <c r="F1004" s="17"/>
      <c r="G1004" s="17">
        <v>1.3632918198471899E-2</v>
      </c>
      <c r="H1004" s="17">
        <v>2.80608836838524E-2</v>
      </c>
      <c r="I1004" s="17">
        <v>0</v>
      </c>
      <c r="J1004" s="17">
        <v>1.6162850554509198E-2</v>
      </c>
      <c r="K1004" s="17">
        <v>6.1821240735235101E-2</v>
      </c>
      <c r="L1004" s="17"/>
      <c r="M1004" s="17">
        <v>2.4083049423790501E-2</v>
      </c>
      <c r="N1004" s="17">
        <v>1.5444788050907999E-2</v>
      </c>
      <c r="O1004" s="17">
        <v>3.7545286360356402E-2</v>
      </c>
      <c r="P1004" s="17">
        <v>0</v>
      </c>
      <c r="Q1004" s="17">
        <v>2.1685295128246899E-2</v>
      </c>
      <c r="R1004" s="17"/>
      <c r="S1004" s="17">
        <v>2.5700828107621601E-2</v>
      </c>
      <c r="T1004" s="17">
        <v>3.3906826883368997E-2</v>
      </c>
      <c r="U1004" s="17">
        <v>1.8943928354996101E-2</v>
      </c>
      <c r="V1004" s="17">
        <v>1.7147547550828202E-2</v>
      </c>
      <c r="W1004" s="17"/>
      <c r="X1004" s="17">
        <v>1.5386691257990101E-2</v>
      </c>
      <c r="Y1004" s="17">
        <v>4.4590707788421703E-2</v>
      </c>
      <c r="Z1004" s="17">
        <v>2.9155986342775001E-2</v>
      </c>
      <c r="AA1004" s="17"/>
      <c r="AB1004" s="17">
        <v>2.0173865545698201E-2</v>
      </c>
      <c r="AC1004" s="17">
        <v>1.9293579422525201E-2</v>
      </c>
      <c r="AD1004" s="17"/>
      <c r="AE1004" s="17">
        <v>6.3214959222515299E-2</v>
      </c>
      <c r="AF1004" s="17">
        <v>1.1573407820456001E-2</v>
      </c>
      <c r="AG1004" s="17"/>
      <c r="AH1004" s="17">
        <v>1.9540575134098501E-2</v>
      </c>
      <c r="AI1004" s="17">
        <v>1.46077322879123E-2</v>
      </c>
      <c r="AJ1004" s="17"/>
      <c r="AK1004" s="17">
        <v>2.8506886759035802E-2</v>
      </c>
      <c r="AL1004" s="17">
        <v>1.1383126841416E-2</v>
      </c>
      <c r="AM1004" s="17">
        <v>3.22103624389996E-2</v>
      </c>
      <c r="AN1004" s="17">
        <v>1.3035248893468999E-2</v>
      </c>
      <c r="AO1004" s="17">
        <v>0</v>
      </c>
      <c r="AP1004" s="17"/>
      <c r="AQ1004" s="17">
        <v>0</v>
      </c>
      <c r="AR1004" s="17">
        <v>2.4730272060237601E-2</v>
      </c>
      <c r="AS1004" s="17"/>
      <c r="AT1004" s="17">
        <v>8.2605058905461208E-3</v>
      </c>
      <c r="AU1004" s="17">
        <v>2.5851506626684201E-2</v>
      </c>
      <c r="AV1004" s="17"/>
      <c r="AW1004" s="17">
        <v>3.3311475769231103E-2</v>
      </c>
      <c r="AX1004" s="17">
        <v>1.5654337177954301E-2</v>
      </c>
      <c r="AY1004" s="17">
        <v>1.3874985808145401E-2</v>
      </c>
      <c r="AZ1004" s="17">
        <v>1.8640113146090001E-2</v>
      </c>
      <c r="BA1004" s="17">
        <v>3.3534377430769598E-2</v>
      </c>
      <c r="BB1004" s="17"/>
      <c r="BC1004" s="17">
        <v>1.8693385919580498E-2</v>
      </c>
      <c r="BD1004" s="17"/>
      <c r="BE1004" s="17">
        <v>1.27546857150717E-2</v>
      </c>
      <c r="BF1004" s="17">
        <v>2.49018143548589E-2</v>
      </c>
      <c r="BG1004" s="17">
        <v>1.71038529833927E-2</v>
      </c>
      <c r="BH1004" s="17">
        <v>2.5618054609439399E-2</v>
      </c>
      <c r="BI1004" s="17"/>
      <c r="BJ1004" s="17">
        <v>1.5505862036944399E-2</v>
      </c>
      <c r="BK1004" s="17"/>
      <c r="BL1004" s="17">
        <v>2.0620424640861001E-2</v>
      </c>
      <c r="BM1004" s="17"/>
      <c r="BN1004" s="17">
        <v>2.2853138000832902E-2</v>
      </c>
      <c r="BO1004" s="17"/>
      <c r="BP1004" s="17">
        <v>2.37978549639478E-2</v>
      </c>
      <c r="BQ1004" s="17">
        <v>0</v>
      </c>
    </row>
    <row r="1005" spans="2:69" x14ac:dyDescent="0.35">
      <c r="B1005" t="s">
        <v>141</v>
      </c>
      <c r="C1005" s="17">
        <v>0.19282890880613601</v>
      </c>
      <c r="D1005" s="17">
        <v>0.10757360505038301</v>
      </c>
      <c r="E1005" s="17">
        <v>0.26244306569933501</v>
      </c>
      <c r="F1005" s="17"/>
      <c r="G1005" s="17">
        <v>0.15259627762669301</v>
      </c>
      <c r="H1005" s="17">
        <v>0.187326152478238</v>
      </c>
      <c r="I1005" s="17">
        <v>0.26501862976476198</v>
      </c>
      <c r="J1005" s="17">
        <v>0.160900957656225</v>
      </c>
      <c r="K1005" s="17">
        <v>0.18875607991393001</v>
      </c>
      <c r="L1005" s="17"/>
      <c r="M1005" s="17">
        <v>0.23469380149572</v>
      </c>
      <c r="N1005" s="17">
        <v>0.226692177485493</v>
      </c>
      <c r="O1005" s="17">
        <v>0.16785876040157799</v>
      </c>
      <c r="P1005" s="17">
        <v>0.156358749955329</v>
      </c>
      <c r="Q1005" s="17">
        <v>0.14441949948500299</v>
      </c>
      <c r="R1005" s="17"/>
      <c r="S1005" s="17">
        <v>0.32341553106715099</v>
      </c>
      <c r="T1005" s="17">
        <v>0.121984024119715</v>
      </c>
      <c r="U1005" s="17">
        <v>0.121400068587286</v>
      </c>
      <c r="V1005" s="17">
        <v>0.108499080417298</v>
      </c>
      <c r="W1005" s="17"/>
      <c r="X1005" s="17">
        <v>0.17747463924773499</v>
      </c>
      <c r="Y1005" s="17">
        <v>0.25396849247116798</v>
      </c>
      <c r="Z1005" s="17">
        <v>0.249748427464064</v>
      </c>
      <c r="AA1005" s="17"/>
      <c r="AB1005" s="17">
        <v>0.210316640863874</v>
      </c>
      <c r="AC1005" s="17">
        <v>0.15022191977701099</v>
      </c>
      <c r="AD1005" s="17"/>
      <c r="AE1005" s="17">
        <v>0.15589259486627799</v>
      </c>
      <c r="AF1005" s="17">
        <v>0.20030429184663801</v>
      </c>
      <c r="AG1005" s="17"/>
      <c r="AH1005" s="17">
        <v>0.16808698358865001</v>
      </c>
      <c r="AI1005" s="17">
        <v>0.352471658787955</v>
      </c>
      <c r="AJ1005" s="17"/>
      <c r="AK1005" s="17">
        <v>0.25781169030475598</v>
      </c>
      <c r="AL1005" s="17">
        <v>0.22692585151879199</v>
      </c>
      <c r="AM1005" s="17">
        <v>0.121532930026383</v>
      </c>
      <c r="AN1005" s="17">
        <v>0.200120394400293</v>
      </c>
      <c r="AO1005" s="17">
        <v>0.28896432433632802</v>
      </c>
      <c r="AP1005" s="17"/>
      <c r="AQ1005" s="17">
        <v>0.180899028886121</v>
      </c>
      <c r="AR1005" s="17">
        <v>0.19571144089848699</v>
      </c>
      <c r="AS1005" s="17"/>
      <c r="AT1005" s="17">
        <v>0.220100615199079</v>
      </c>
      <c r="AU1005" s="17">
        <v>0.17618150253576101</v>
      </c>
      <c r="AV1005" s="17"/>
      <c r="AW1005" s="17">
        <v>0.291974759372855</v>
      </c>
      <c r="AX1005" s="17">
        <v>0.168276185709756</v>
      </c>
      <c r="AY1005" s="17">
        <v>0.21675654635182801</v>
      </c>
      <c r="AZ1005" s="17">
        <v>0.26153683042703402</v>
      </c>
      <c r="BA1005" s="17">
        <v>0.102091687795095</v>
      </c>
      <c r="BB1005" s="17"/>
      <c r="BC1005" s="17">
        <v>0.10586405941071</v>
      </c>
      <c r="BD1005" s="17"/>
      <c r="BE1005" s="17">
        <v>0.17622341054545099</v>
      </c>
      <c r="BF1005" s="17">
        <v>0.23202264339015</v>
      </c>
      <c r="BG1005" s="17">
        <v>0.248838521951596</v>
      </c>
      <c r="BH1005" s="17">
        <v>0.100712563377856</v>
      </c>
      <c r="BI1005" s="17"/>
      <c r="BJ1005" s="17">
        <v>0.19407381996371101</v>
      </c>
      <c r="BK1005" s="17"/>
      <c r="BL1005" s="17">
        <v>0.16526654067106999</v>
      </c>
      <c r="BM1005" s="17"/>
      <c r="BN1005" s="17">
        <v>0.135975382209711</v>
      </c>
      <c r="BO1005" s="17"/>
      <c r="BP1005" s="17">
        <v>0.194664217091781</v>
      </c>
      <c r="BQ1005" s="17">
        <v>0.14916668333123101</v>
      </c>
    </row>
    <row r="1006" spans="2:69" x14ac:dyDescent="0.35"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/>
      <c r="BP1006" s="17"/>
      <c r="BQ1006" s="17"/>
    </row>
    <row r="1007" spans="2:69" x14ac:dyDescent="0.35">
      <c r="B1007" s="6" t="s">
        <v>291</v>
      </c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</row>
    <row r="1008" spans="2:69" x14ac:dyDescent="0.35">
      <c r="B1008" s="24" t="s">
        <v>143</v>
      </c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/>
      <c r="BP1008" s="17"/>
      <c r="BQ1008" s="17"/>
    </row>
    <row r="1009" spans="2:69" x14ac:dyDescent="0.35">
      <c r="B1009" t="s">
        <v>280</v>
      </c>
      <c r="C1009" s="17">
        <v>0.121739155772718</v>
      </c>
      <c r="D1009" s="17">
        <v>0.137252020902671</v>
      </c>
      <c r="E1009" s="17">
        <v>0.109072318878752</v>
      </c>
      <c r="F1009" s="17"/>
      <c r="G1009" s="17">
        <v>9.9735956837813194E-2</v>
      </c>
      <c r="H1009" s="17">
        <v>0.134529794533053</v>
      </c>
      <c r="I1009" s="17">
        <v>0.132752410209627</v>
      </c>
      <c r="J1009" s="17">
        <v>9.9702353377672207E-2</v>
      </c>
      <c r="K1009" s="17">
        <v>0.15126768655282499</v>
      </c>
      <c r="L1009" s="17"/>
      <c r="M1009" s="17">
        <v>7.3389497114860605E-2</v>
      </c>
      <c r="N1009" s="17">
        <v>0.13445552729820401</v>
      </c>
      <c r="O1009" s="17">
        <v>0.134590774840741</v>
      </c>
      <c r="P1009" s="17">
        <v>0.10806231947374199</v>
      </c>
      <c r="Q1009" s="17">
        <v>0.111199699291233</v>
      </c>
      <c r="R1009" s="17"/>
      <c r="S1009" s="17">
        <v>0.106339424338722</v>
      </c>
      <c r="T1009" s="17">
        <v>0.123850519892754</v>
      </c>
      <c r="U1009" s="17">
        <v>8.7700257524391895E-2</v>
      </c>
      <c r="V1009" s="17">
        <v>0.13517016778493399</v>
      </c>
      <c r="W1009" s="17"/>
      <c r="X1009" s="17">
        <v>0.124054442539906</v>
      </c>
      <c r="Y1009" s="17">
        <v>0.10461507364074001</v>
      </c>
      <c r="Z1009" s="17">
        <v>0.122166868919984</v>
      </c>
      <c r="AA1009" s="17"/>
      <c r="AB1009" s="17">
        <v>0.13120376349209301</v>
      </c>
      <c r="AC1009" s="17">
        <v>9.8679651205002106E-2</v>
      </c>
      <c r="AD1009" s="17"/>
      <c r="AE1009" s="17">
        <v>0.141922111433674</v>
      </c>
      <c r="AF1009" s="17">
        <v>0.11804080102262</v>
      </c>
      <c r="AG1009" s="17"/>
      <c r="AH1009" s="17">
        <v>0.12290926277367301</v>
      </c>
      <c r="AI1009" s="17">
        <v>0.112616290102715</v>
      </c>
      <c r="AJ1009" s="17"/>
      <c r="AK1009" s="17">
        <v>7.7725844786494303E-2</v>
      </c>
      <c r="AL1009" s="17">
        <v>0.104647194427195</v>
      </c>
      <c r="AM1009" s="17">
        <v>0.12114212773807199</v>
      </c>
      <c r="AN1009" s="17">
        <v>0.17574957392680399</v>
      </c>
      <c r="AO1009" s="17">
        <v>0.146903202060574</v>
      </c>
      <c r="AP1009" s="17"/>
      <c r="AQ1009" s="17">
        <v>0.111312351595413</v>
      </c>
      <c r="AR1009" s="17">
        <v>0.124258510356607</v>
      </c>
      <c r="AS1009" s="17"/>
      <c r="AT1009" s="17">
        <v>0.16950818804464399</v>
      </c>
      <c r="AU1009" s="17">
        <v>0.10389626523666901</v>
      </c>
      <c r="AV1009" s="17"/>
      <c r="AW1009" s="17">
        <v>2.7969542107268201E-2</v>
      </c>
      <c r="AX1009" s="17">
        <v>0.168126096519327</v>
      </c>
      <c r="AY1009" s="17">
        <v>8.3440926577354593E-2</v>
      </c>
      <c r="AZ1009" s="17">
        <v>8.0755466083383798E-2</v>
      </c>
      <c r="BA1009" s="17">
        <v>0.13437213278337701</v>
      </c>
      <c r="BB1009" s="17"/>
      <c r="BC1009" s="17">
        <v>0.17888939265839299</v>
      </c>
      <c r="BD1009" s="17"/>
      <c r="BE1009" s="17">
        <v>0.16170838638684601</v>
      </c>
      <c r="BF1009" s="17">
        <v>5.0503399992818603E-2</v>
      </c>
      <c r="BG1009" s="17">
        <v>4.5107883673111998E-2</v>
      </c>
      <c r="BH1009" s="17">
        <v>0.17346771331480901</v>
      </c>
      <c r="BI1009" s="17"/>
      <c r="BJ1009" s="17">
        <v>0.126028282498338</v>
      </c>
      <c r="BK1009" s="17"/>
      <c r="BL1009" s="17">
        <v>0.12723761607373499</v>
      </c>
      <c r="BM1009" s="17"/>
      <c r="BN1009" s="17">
        <v>9.6092104519887603E-2</v>
      </c>
      <c r="BO1009" s="17"/>
      <c r="BP1009" s="17">
        <v>0.11628693683314401</v>
      </c>
      <c r="BQ1009" s="17">
        <v>0.13310163225076199</v>
      </c>
    </row>
    <row r="1010" spans="2:69" x14ac:dyDescent="0.35">
      <c r="B1010" t="s">
        <v>281</v>
      </c>
      <c r="C1010" s="17">
        <v>0.15721985056191501</v>
      </c>
      <c r="D1010" s="17">
        <v>0.18108392809299501</v>
      </c>
      <c r="E1010" s="17">
        <v>0.13773393515048901</v>
      </c>
      <c r="F1010" s="17"/>
      <c r="G1010" s="17">
        <v>0.17028793876148801</v>
      </c>
      <c r="H1010" s="17">
        <v>0.114552760136062</v>
      </c>
      <c r="I1010" s="17">
        <v>0.13302987071796099</v>
      </c>
      <c r="J1010" s="17">
        <v>0.24401162280653099</v>
      </c>
      <c r="K1010" s="17">
        <v>0.15011777215517799</v>
      </c>
      <c r="L1010" s="17"/>
      <c r="M1010" s="17">
        <v>0.211775053764377</v>
      </c>
      <c r="N1010" s="17">
        <v>0.14881208260950801</v>
      </c>
      <c r="O1010" s="17">
        <v>0.12882110730212401</v>
      </c>
      <c r="P1010" s="17">
        <v>0.177137865199233</v>
      </c>
      <c r="Q1010" s="17">
        <v>0.168802195252272</v>
      </c>
      <c r="R1010" s="17"/>
      <c r="S1010" s="17">
        <v>0.20003378843015801</v>
      </c>
      <c r="T1010" s="17">
        <v>0.13072190204400799</v>
      </c>
      <c r="U1010" s="17">
        <v>0.18448698473012401</v>
      </c>
      <c r="V1010" s="17">
        <v>0.16413059824241499</v>
      </c>
      <c r="W1010" s="17"/>
      <c r="X1010" s="17">
        <v>0.17736711695622001</v>
      </c>
      <c r="Y1010" s="17">
        <v>8.1107392380659393E-2</v>
      </c>
      <c r="Z1010" s="17">
        <v>7.7844472031339804E-2</v>
      </c>
      <c r="AA1010" s="17"/>
      <c r="AB1010" s="17">
        <v>0.14579750342578399</v>
      </c>
      <c r="AC1010" s="17">
        <v>0.185049177858855</v>
      </c>
      <c r="AD1010" s="17"/>
      <c r="AE1010" s="17">
        <v>0.166133071503379</v>
      </c>
      <c r="AF1010" s="17">
        <v>0.155762596203052</v>
      </c>
      <c r="AG1010" s="17"/>
      <c r="AH1010" s="17">
        <v>0.16310160816869501</v>
      </c>
      <c r="AI1010" s="17">
        <v>0.11413750960008499</v>
      </c>
      <c r="AJ1010" s="17"/>
      <c r="AK1010" s="17">
        <v>0.22852372312271199</v>
      </c>
      <c r="AL1010" s="17">
        <v>0.164581348843021</v>
      </c>
      <c r="AM1010" s="17">
        <v>0.134791113669081</v>
      </c>
      <c r="AN1010" s="17">
        <v>0.15713002091700301</v>
      </c>
      <c r="AO1010" s="17">
        <v>0.138141631590672</v>
      </c>
      <c r="AP1010" s="17"/>
      <c r="AQ1010" s="17">
        <v>0.17868049468092101</v>
      </c>
      <c r="AR1010" s="17">
        <v>0.152034467656949</v>
      </c>
      <c r="AS1010" s="17"/>
      <c r="AT1010" s="17">
        <v>0.14728629027797199</v>
      </c>
      <c r="AU1010" s="17">
        <v>0.159136328995339</v>
      </c>
      <c r="AV1010" s="17"/>
      <c r="AW1010" s="17">
        <v>0.13349653192911601</v>
      </c>
      <c r="AX1010" s="17">
        <v>0.18034966282606199</v>
      </c>
      <c r="AY1010" s="17">
        <v>0.15029232453594299</v>
      </c>
      <c r="AZ1010" s="17">
        <v>0.10351080992292</v>
      </c>
      <c r="BA1010" s="17">
        <v>0.16554231659146701</v>
      </c>
      <c r="BB1010" s="17"/>
      <c r="BC1010" s="17">
        <v>0.17363732649706501</v>
      </c>
      <c r="BD1010" s="17"/>
      <c r="BE1010" s="17">
        <v>0.15633017777872099</v>
      </c>
      <c r="BF1010" s="17">
        <v>0.22119880830067501</v>
      </c>
      <c r="BG1010" s="17">
        <v>8.0258886242889599E-2</v>
      </c>
      <c r="BH1010" s="17">
        <v>0.17696331719130101</v>
      </c>
      <c r="BI1010" s="17"/>
      <c r="BJ1010" s="17">
        <v>0.16198302879818599</v>
      </c>
      <c r="BK1010" s="17"/>
      <c r="BL1010" s="17">
        <v>0.136428117749577</v>
      </c>
      <c r="BM1010" s="17"/>
      <c r="BN1010" s="17">
        <v>0.14980889773439701</v>
      </c>
      <c r="BO1010" s="17"/>
      <c r="BP1010" s="17">
        <v>0.156640860750937</v>
      </c>
      <c r="BQ1010" s="17">
        <v>0.181795540149923</v>
      </c>
    </row>
    <row r="1011" spans="2:69" x14ac:dyDescent="0.35">
      <c r="B1011" t="s">
        <v>282</v>
      </c>
      <c r="C1011" s="17">
        <v>0.37164473183531199</v>
      </c>
      <c r="D1011" s="17">
        <v>0.35373177273429901</v>
      </c>
      <c r="E1011" s="17">
        <v>0.386271335581301</v>
      </c>
      <c r="F1011" s="17"/>
      <c r="G1011" s="17">
        <v>0.39032367598047302</v>
      </c>
      <c r="H1011" s="17">
        <v>0.368674217173101</v>
      </c>
      <c r="I1011" s="17">
        <v>0.35766281424159801</v>
      </c>
      <c r="J1011" s="17">
        <v>0.452102301043663</v>
      </c>
      <c r="K1011" s="17">
        <v>0.26753205465950403</v>
      </c>
      <c r="L1011" s="17"/>
      <c r="M1011" s="17">
        <v>0.41853688194731897</v>
      </c>
      <c r="N1011" s="17">
        <v>0.37692724001896799</v>
      </c>
      <c r="O1011" s="17">
        <v>0.34016602311683602</v>
      </c>
      <c r="P1011" s="17">
        <v>0.36824965703395302</v>
      </c>
      <c r="Q1011" s="17">
        <v>0.37571496219845901</v>
      </c>
      <c r="R1011" s="17"/>
      <c r="S1011" s="17">
        <v>0.27728766173645403</v>
      </c>
      <c r="T1011" s="17">
        <v>0.432321176980838</v>
      </c>
      <c r="U1011" s="17">
        <v>0.31448723557243102</v>
      </c>
      <c r="V1011" s="17">
        <v>0.42180485614683599</v>
      </c>
      <c r="W1011" s="17"/>
      <c r="X1011" s="17">
        <v>0.37625040641584001</v>
      </c>
      <c r="Y1011" s="17">
        <v>0.44853241650013498</v>
      </c>
      <c r="Z1011" s="17">
        <v>0.24602156719735599</v>
      </c>
      <c r="AA1011" s="17"/>
      <c r="AB1011" s="17">
        <v>0.36648453616735999</v>
      </c>
      <c r="AC1011" s="17">
        <v>0.38421699675146298</v>
      </c>
      <c r="AD1011" s="17"/>
      <c r="AE1011" s="17">
        <v>0.36722803447610602</v>
      </c>
      <c r="AF1011" s="17">
        <v>0.37313167847297801</v>
      </c>
      <c r="AG1011" s="17"/>
      <c r="AH1011" s="17">
        <v>0.37962279736655702</v>
      </c>
      <c r="AI1011" s="17">
        <v>0.32134780405006702</v>
      </c>
      <c r="AJ1011" s="17"/>
      <c r="AK1011" s="17">
        <v>0.29089667185694301</v>
      </c>
      <c r="AL1011" s="17">
        <v>0.32704214117781</v>
      </c>
      <c r="AM1011" s="17">
        <v>0.424288516319964</v>
      </c>
      <c r="AN1011" s="17">
        <v>0.40799245660199801</v>
      </c>
      <c r="AO1011" s="17">
        <v>0.34374127372925101</v>
      </c>
      <c r="AP1011" s="17"/>
      <c r="AQ1011" s="17">
        <v>0.441771286036299</v>
      </c>
      <c r="AR1011" s="17">
        <v>0.354700550974684</v>
      </c>
      <c r="AS1011" s="17"/>
      <c r="AT1011" s="17">
        <v>0.37087555941731698</v>
      </c>
      <c r="AU1011" s="17">
        <v>0.37301610160203302</v>
      </c>
      <c r="AV1011" s="17"/>
      <c r="AW1011" s="17">
        <v>0.28611307889820897</v>
      </c>
      <c r="AX1011" s="17">
        <v>0.43686747608526</v>
      </c>
      <c r="AY1011" s="17">
        <v>0.29245097809038001</v>
      </c>
      <c r="AZ1011" s="17">
        <v>0.39090137044922102</v>
      </c>
      <c r="BA1011" s="17">
        <v>0.34836752108536201</v>
      </c>
      <c r="BB1011" s="17"/>
      <c r="BC1011" s="17">
        <v>0.34413613208657001</v>
      </c>
      <c r="BD1011" s="17"/>
      <c r="BE1011" s="17">
        <v>0.41493140947662499</v>
      </c>
      <c r="BF1011" s="17">
        <v>0.39893741189639698</v>
      </c>
      <c r="BG1011" s="17">
        <v>0.414285887910946</v>
      </c>
      <c r="BH1011" s="17">
        <v>0.32228043127459999</v>
      </c>
      <c r="BI1011" s="17"/>
      <c r="BJ1011" s="17">
        <v>0.36553005506136999</v>
      </c>
      <c r="BK1011" s="17"/>
      <c r="BL1011" s="17">
        <v>0.38664282257746102</v>
      </c>
      <c r="BM1011" s="17"/>
      <c r="BN1011" s="17">
        <v>0.39857437442378402</v>
      </c>
      <c r="BO1011" s="17"/>
      <c r="BP1011" s="17">
        <v>0.36940882342119802</v>
      </c>
      <c r="BQ1011" s="17">
        <v>0.39978558605417902</v>
      </c>
    </row>
    <row r="1012" spans="2:69" x14ac:dyDescent="0.35">
      <c r="B1012" t="s">
        <v>283</v>
      </c>
      <c r="C1012" s="17">
        <v>0.11702756895546899</v>
      </c>
      <c r="D1012" s="17">
        <v>0.13629653932863001</v>
      </c>
      <c r="E1012" s="17">
        <v>0.101293731086912</v>
      </c>
      <c r="F1012" s="17"/>
      <c r="G1012" s="17">
        <v>0.13056273096212601</v>
      </c>
      <c r="H1012" s="17">
        <v>0.161162415369457</v>
      </c>
      <c r="I1012" s="17">
        <v>0.104596988280442</v>
      </c>
      <c r="J1012" s="17">
        <v>3.0780866657730301E-2</v>
      </c>
      <c r="K1012" s="17">
        <v>0.13376602732975201</v>
      </c>
      <c r="L1012" s="17"/>
      <c r="M1012" s="17">
        <v>8.7649568790474405E-2</v>
      </c>
      <c r="N1012" s="17">
        <v>0.113942663528539</v>
      </c>
      <c r="O1012" s="17">
        <v>9.9522649201088206E-2</v>
      </c>
      <c r="P1012" s="17">
        <v>0.128941844146576</v>
      </c>
      <c r="Q1012" s="17">
        <v>0.156082318121817</v>
      </c>
      <c r="R1012" s="17"/>
      <c r="S1012" s="17">
        <v>0.106656515323846</v>
      </c>
      <c r="T1012" s="17">
        <v>0.10436627649465099</v>
      </c>
      <c r="U1012" s="17">
        <v>0.184333841570468</v>
      </c>
      <c r="V1012" s="17">
        <v>0.122305682087472</v>
      </c>
      <c r="W1012" s="17"/>
      <c r="X1012" s="17">
        <v>0.111742720098761</v>
      </c>
      <c r="Y1012" s="17">
        <v>0.125509366358905</v>
      </c>
      <c r="Z1012" s="17">
        <v>0.150938470411979</v>
      </c>
      <c r="AA1012" s="17"/>
      <c r="AB1012" s="17">
        <v>0.119437413078697</v>
      </c>
      <c r="AC1012" s="17">
        <v>0.111156241456783</v>
      </c>
      <c r="AD1012" s="17"/>
      <c r="AE1012" s="17">
        <v>8.38486196273142E-2</v>
      </c>
      <c r="AF1012" s="17">
        <v>0.123646923161555</v>
      </c>
      <c r="AG1012" s="17"/>
      <c r="AH1012" s="17">
        <v>0.123605279207445</v>
      </c>
      <c r="AI1012" s="17">
        <v>0.126031106085228</v>
      </c>
      <c r="AJ1012" s="17"/>
      <c r="AK1012" s="17">
        <v>0.129080549500043</v>
      </c>
      <c r="AL1012" s="17">
        <v>0.11160256370069301</v>
      </c>
      <c r="AM1012" s="17">
        <v>0.109712516925438</v>
      </c>
      <c r="AN1012" s="17">
        <v>0.12963957226374401</v>
      </c>
      <c r="AO1012" s="17">
        <v>0.13421038399852001</v>
      </c>
      <c r="AP1012" s="17"/>
      <c r="AQ1012" s="17">
        <v>4.83152620241293E-2</v>
      </c>
      <c r="AR1012" s="17">
        <v>0.13363003530022499</v>
      </c>
      <c r="AS1012" s="17"/>
      <c r="AT1012" s="17">
        <v>8.98427282313988E-2</v>
      </c>
      <c r="AU1012" s="17">
        <v>0.13011477118207401</v>
      </c>
      <c r="AV1012" s="17"/>
      <c r="AW1012" s="17">
        <v>6.6696343626469104E-2</v>
      </c>
      <c r="AX1012" s="17">
        <v>6.1667314421829003E-2</v>
      </c>
      <c r="AY1012" s="17">
        <v>0.21496727453771999</v>
      </c>
      <c r="AZ1012" s="17">
        <v>0.120697984033002</v>
      </c>
      <c r="BA1012" s="17">
        <v>0.113488186457108</v>
      </c>
      <c r="BB1012" s="17"/>
      <c r="BC1012" s="17">
        <v>8.6860978468509806E-2</v>
      </c>
      <c r="BD1012" s="17"/>
      <c r="BE1012" s="17">
        <v>8.9121792346450096E-2</v>
      </c>
      <c r="BF1012" s="17">
        <v>0.10850491365652599</v>
      </c>
      <c r="BG1012" s="17">
        <v>0.213536759403333</v>
      </c>
      <c r="BH1012" s="17">
        <v>9.1429472864385894E-2</v>
      </c>
      <c r="BI1012" s="17"/>
      <c r="BJ1012" s="17">
        <v>0.114824358476019</v>
      </c>
      <c r="BK1012" s="17"/>
      <c r="BL1012" s="17">
        <v>0.119625649383718</v>
      </c>
      <c r="BM1012" s="17"/>
      <c r="BN1012" s="17">
        <v>0.144240950664866</v>
      </c>
      <c r="BO1012" s="17"/>
      <c r="BP1012" s="17">
        <v>0.112198253894364</v>
      </c>
      <c r="BQ1012" s="17">
        <v>0.149988114832077</v>
      </c>
    </row>
    <row r="1013" spans="2:69" x14ac:dyDescent="0.35">
      <c r="B1013" t="s">
        <v>284</v>
      </c>
      <c r="C1013" s="17">
        <v>0.122015643509501</v>
      </c>
      <c r="D1013" s="17">
        <v>0.13876831776281001</v>
      </c>
      <c r="E1013" s="17">
        <v>0.108336455910902</v>
      </c>
      <c r="F1013" s="17"/>
      <c r="G1013" s="17">
        <v>0.122560214218479</v>
      </c>
      <c r="H1013" s="17">
        <v>0.11533447100352399</v>
      </c>
      <c r="I1013" s="17">
        <v>0.10141437970207499</v>
      </c>
      <c r="J1013" s="17">
        <v>5.0396515151723199E-2</v>
      </c>
      <c r="K1013" s="17">
        <v>0.25834107544888502</v>
      </c>
      <c r="L1013" s="17"/>
      <c r="M1013" s="17">
        <v>8.1703373517997599E-2</v>
      </c>
      <c r="N1013" s="17">
        <v>9.4258397570108399E-2</v>
      </c>
      <c r="O1013" s="17">
        <v>0.226810895664569</v>
      </c>
      <c r="P1013" s="17">
        <v>9.6811277349985098E-2</v>
      </c>
      <c r="Q1013" s="17">
        <v>9.68460471814519E-2</v>
      </c>
      <c r="R1013" s="17"/>
      <c r="S1013" s="17">
        <v>0.14153437290694701</v>
      </c>
      <c r="T1013" s="17">
        <v>0.105078142668211</v>
      </c>
      <c r="U1013" s="17">
        <v>0.16697049425329899</v>
      </c>
      <c r="V1013" s="17">
        <v>9.1631015731569301E-2</v>
      </c>
      <c r="W1013" s="17"/>
      <c r="X1013" s="17">
        <v>0.10746708682028901</v>
      </c>
      <c r="Y1013" s="17">
        <v>5.7112272285607703E-2</v>
      </c>
      <c r="Z1013" s="17">
        <v>0.31596772595115902</v>
      </c>
      <c r="AA1013" s="17"/>
      <c r="AB1013" s="17">
        <v>0.12941248020287399</v>
      </c>
      <c r="AC1013" s="17">
        <v>0.103994041920212</v>
      </c>
      <c r="AD1013" s="17"/>
      <c r="AE1013" s="17">
        <v>0.13682583416028099</v>
      </c>
      <c r="AF1013" s="17">
        <v>0.117656054457634</v>
      </c>
      <c r="AG1013" s="17"/>
      <c r="AH1013" s="17">
        <v>9.9551119321660997E-2</v>
      </c>
      <c r="AI1013" s="17">
        <v>0.166687451777597</v>
      </c>
      <c r="AJ1013" s="17"/>
      <c r="AK1013" s="17">
        <v>0.20445585518022799</v>
      </c>
      <c r="AL1013" s="17">
        <v>0.13288210094019801</v>
      </c>
      <c r="AM1013" s="17">
        <v>0.130635190859408</v>
      </c>
      <c r="AN1013" s="17">
        <v>4.5418762739254999E-2</v>
      </c>
      <c r="AO1013" s="17">
        <v>8.0112017560549503E-2</v>
      </c>
      <c r="AP1013" s="17"/>
      <c r="AQ1013" s="17">
        <v>0.122126578160168</v>
      </c>
      <c r="AR1013" s="17">
        <v>0.121988839158338</v>
      </c>
      <c r="AS1013" s="17"/>
      <c r="AT1013" s="17">
        <v>8.8318726644565401E-2</v>
      </c>
      <c r="AU1013" s="17">
        <v>0.135789575291723</v>
      </c>
      <c r="AV1013" s="17"/>
      <c r="AW1013" s="17">
        <v>0.26236315751161299</v>
      </c>
      <c r="AX1013" s="17">
        <v>5.2682294029948402E-2</v>
      </c>
      <c r="AY1013" s="17">
        <v>0.158288157320914</v>
      </c>
      <c r="AZ1013" s="17">
        <v>0.13596289166983799</v>
      </c>
      <c r="BA1013" s="17">
        <v>0.211733700572176</v>
      </c>
      <c r="BB1013" s="17"/>
      <c r="BC1013" s="17">
        <v>0.171644828294473</v>
      </c>
      <c r="BD1013" s="17"/>
      <c r="BE1013" s="17">
        <v>5.6769421674304398E-2</v>
      </c>
      <c r="BF1013" s="17">
        <v>0.15844916794104899</v>
      </c>
      <c r="BG1013" s="17">
        <v>9.0399323739577805E-2</v>
      </c>
      <c r="BH1013" s="17">
        <v>0.19945393847002299</v>
      </c>
      <c r="BI1013" s="17"/>
      <c r="BJ1013" s="17">
        <v>0.11985457743650101</v>
      </c>
      <c r="BK1013" s="17"/>
      <c r="BL1013" s="17">
        <v>0.115331587539938</v>
      </c>
      <c r="BM1013" s="17"/>
      <c r="BN1013" s="17">
        <v>0.118253771265662</v>
      </c>
      <c r="BO1013" s="17"/>
      <c r="BP1013" s="17">
        <v>0.140168292933771</v>
      </c>
      <c r="BQ1013" s="17">
        <v>3.2722636951007598E-2</v>
      </c>
    </row>
    <row r="1014" spans="2:69" x14ac:dyDescent="0.35">
      <c r="B1014" t="s">
        <v>141</v>
      </c>
      <c r="C1014" s="17">
        <v>0.110353049365085</v>
      </c>
      <c r="D1014" s="17">
        <v>5.28674211785942E-2</v>
      </c>
      <c r="E1014" s="17">
        <v>0.157292223391644</v>
      </c>
      <c r="F1014" s="17"/>
      <c r="G1014" s="17">
        <v>8.6529483239621494E-2</v>
      </c>
      <c r="H1014" s="17">
        <v>0.10574634178480199</v>
      </c>
      <c r="I1014" s="17">
        <v>0.17054353684829601</v>
      </c>
      <c r="J1014" s="17">
        <v>0.123006340962681</v>
      </c>
      <c r="K1014" s="17">
        <v>3.89753838538551E-2</v>
      </c>
      <c r="L1014" s="17"/>
      <c r="M1014" s="17">
        <v>0.12694562486497099</v>
      </c>
      <c r="N1014" s="17">
        <v>0.13160408897467299</v>
      </c>
      <c r="O1014" s="17">
        <v>7.0088549874642303E-2</v>
      </c>
      <c r="P1014" s="17">
        <v>0.12079703679651101</v>
      </c>
      <c r="Q1014" s="17">
        <v>9.1354777954766903E-2</v>
      </c>
      <c r="R1014" s="17"/>
      <c r="S1014" s="17">
        <v>0.16814823726387401</v>
      </c>
      <c r="T1014" s="17">
        <v>0.103661981919537</v>
      </c>
      <c r="U1014" s="17">
        <v>6.20211863492863E-2</v>
      </c>
      <c r="V1014" s="17">
        <v>6.4957680006773197E-2</v>
      </c>
      <c r="W1014" s="17"/>
      <c r="X1014" s="17">
        <v>0.103118227168982</v>
      </c>
      <c r="Y1014" s="17">
        <v>0.183123478833953</v>
      </c>
      <c r="Z1014" s="17">
        <v>8.7060895488182494E-2</v>
      </c>
      <c r="AA1014" s="17"/>
      <c r="AB1014" s="17">
        <v>0.107664303633192</v>
      </c>
      <c r="AC1014" s="17">
        <v>0.116903890807684</v>
      </c>
      <c r="AD1014" s="17"/>
      <c r="AE1014" s="17">
        <v>0.10404232879924601</v>
      </c>
      <c r="AF1014" s="17">
        <v>0.111761946682159</v>
      </c>
      <c r="AG1014" s="17"/>
      <c r="AH1014" s="17">
        <v>0.111209933161969</v>
      </c>
      <c r="AI1014" s="17">
        <v>0.15917983838430799</v>
      </c>
      <c r="AJ1014" s="17"/>
      <c r="AK1014" s="17">
        <v>6.9317355553579194E-2</v>
      </c>
      <c r="AL1014" s="17">
        <v>0.159244650911083</v>
      </c>
      <c r="AM1014" s="17">
        <v>7.9430534488037996E-2</v>
      </c>
      <c r="AN1014" s="17">
        <v>8.4069613551195896E-2</v>
      </c>
      <c r="AO1014" s="17">
        <v>0.15689149106043199</v>
      </c>
      <c r="AP1014" s="17"/>
      <c r="AQ1014" s="17">
        <v>9.77940275030693E-2</v>
      </c>
      <c r="AR1014" s="17">
        <v>0.113387596553197</v>
      </c>
      <c r="AS1014" s="17"/>
      <c r="AT1014" s="17">
        <v>0.13416850738410199</v>
      </c>
      <c r="AU1014" s="17">
        <v>9.8046957692161096E-2</v>
      </c>
      <c r="AV1014" s="17"/>
      <c r="AW1014" s="17">
        <v>0.22336134592732501</v>
      </c>
      <c r="AX1014" s="17">
        <v>0.100307156117575</v>
      </c>
      <c r="AY1014" s="17">
        <v>0.100560338937688</v>
      </c>
      <c r="AZ1014" s="17">
        <v>0.168171477841636</v>
      </c>
      <c r="BA1014" s="17">
        <v>2.6496142510510402E-2</v>
      </c>
      <c r="BB1014" s="17"/>
      <c r="BC1014" s="17">
        <v>4.4831341994988297E-2</v>
      </c>
      <c r="BD1014" s="17"/>
      <c r="BE1014" s="17">
        <v>0.12113881233705399</v>
      </c>
      <c r="BF1014" s="17">
        <v>6.2406298212534399E-2</v>
      </c>
      <c r="BG1014" s="17">
        <v>0.156411259030141</v>
      </c>
      <c r="BH1014" s="17">
        <v>3.6405126884880797E-2</v>
      </c>
      <c r="BI1014" s="17"/>
      <c r="BJ1014" s="17">
        <v>0.111779697729586</v>
      </c>
      <c r="BK1014" s="17"/>
      <c r="BL1014" s="17">
        <v>0.11473420667557099</v>
      </c>
      <c r="BM1014" s="17"/>
      <c r="BN1014" s="17">
        <v>9.3029901391403103E-2</v>
      </c>
      <c r="BO1014" s="17"/>
      <c r="BP1014" s="17">
        <v>0.105296832166587</v>
      </c>
      <c r="BQ1014" s="17">
        <v>0.102606489762052</v>
      </c>
    </row>
    <row r="1015" spans="2:69" x14ac:dyDescent="0.35"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</row>
    <row r="1016" spans="2:69" x14ac:dyDescent="0.35">
      <c r="B1016" s="6" t="s">
        <v>292</v>
      </c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  <c r="BM1016" s="17"/>
      <c r="BN1016" s="17"/>
      <c r="BO1016" s="17"/>
      <c r="BP1016" s="17"/>
      <c r="BQ1016" s="17"/>
    </row>
    <row r="1017" spans="2:69" x14ac:dyDescent="0.35">
      <c r="B1017" s="24" t="s">
        <v>143</v>
      </c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  <c r="BC1017" s="17"/>
      <c r="BD1017" s="17"/>
      <c r="BE1017" s="17"/>
      <c r="BF1017" s="17"/>
      <c r="BG1017" s="17"/>
      <c r="BH1017" s="17"/>
      <c r="BI1017" s="17"/>
      <c r="BJ1017" s="17"/>
      <c r="BK1017" s="17"/>
      <c r="BL1017" s="17"/>
      <c r="BM1017" s="17"/>
      <c r="BN1017" s="17"/>
      <c r="BO1017" s="17"/>
      <c r="BP1017" s="17"/>
      <c r="BQ1017" s="17"/>
    </row>
    <row r="1018" spans="2:69" x14ac:dyDescent="0.35">
      <c r="B1018" t="s">
        <v>280</v>
      </c>
      <c r="C1018" s="17">
        <v>0.259722060851862</v>
      </c>
      <c r="D1018" s="17">
        <v>0.24105202959978</v>
      </c>
      <c r="E1018" s="17">
        <v>0.27496684243761399</v>
      </c>
      <c r="F1018" s="17"/>
      <c r="G1018" s="17">
        <v>0.24103516403508801</v>
      </c>
      <c r="H1018" s="17">
        <v>0.30639244624789502</v>
      </c>
      <c r="I1018" s="17">
        <v>0.30768057942255</v>
      </c>
      <c r="J1018" s="17">
        <v>0.15058041304959499</v>
      </c>
      <c r="K1018" s="17">
        <v>0.25233509433569201</v>
      </c>
      <c r="L1018" s="17"/>
      <c r="M1018" s="17">
        <v>0.18071446730030999</v>
      </c>
      <c r="N1018" s="17">
        <v>0.28124194180612899</v>
      </c>
      <c r="O1018" s="17">
        <v>0.28834824515642099</v>
      </c>
      <c r="P1018" s="17">
        <v>0.223190533184629</v>
      </c>
      <c r="Q1018" s="17">
        <v>0.241997237379207</v>
      </c>
      <c r="R1018" s="17"/>
      <c r="S1018" s="17">
        <v>0.24521789712071401</v>
      </c>
      <c r="T1018" s="17">
        <v>0.25888375307793199</v>
      </c>
      <c r="U1018" s="17">
        <v>0.33857632325660902</v>
      </c>
      <c r="V1018" s="17">
        <v>0.223795610542429</v>
      </c>
      <c r="W1018" s="17"/>
      <c r="X1018" s="17">
        <v>0.241444603691778</v>
      </c>
      <c r="Y1018" s="17">
        <v>0.35601673764640102</v>
      </c>
      <c r="Z1018" s="17">
        <v>0.300673093779324</v>
      </c>
      <c r="AA1018" s="17"/>
      <c r="AB1018" s="17">
        <v>0.27611876767803001</v>
      </c>
      <c r="AC1018" s="17">
        <v>0.219773238125751</v>
      </c>
      <c r="AD1018" s="17"/>
      <c r="AE1018" s="17">
        <v>0.235680063407983</v>
      </c>
      <c r="AF1018" s="17">
        <v>0.26311480064206799</v>
      </c>
      <c r="AG1018" s="17"/>
      <c r="AH1018" s="17">
        <v>0.24813349241973701</v>
      </c>
      <c r="AI1018" s="17">
        <v>0.24273833324233299</v>
      </c>
      <c r="AJ1018" s="17"/>
      <c r="AK1018" s="17">
        <v>0.35353377637808397</v>
      </c>
      <c r="AL1018" s="17">
        <v>0.18062518848935299</v>
      </c>
      <c r="AM1018" s="17">
        <v>0.29375183919917802</v>
      </c>
      <c r="AN1018" s="17">
        <v>0.30075207689951799</v>
      </c>
      <c r="AO1018" s="17">
        <v>0.229036703320877</v>
      </c>
      <c r="AP1018" s="17"/>
      <c r="AQ1018" s="17">
        <v>0.18263319830986899</v>
      </c>
      <c r="AR1018" s="17">
        <v>0.278348494791678</v>
      </c>
      <c r="AS1018" s="17"/>
      <c r="AT1018" s="17">
        <v>0.20111240906813099</v>
      </c>
      <c r="AU1018" s="17">
        <v>0.28952217874564601</v>
      </c>
      <c r="AV1018" s="17"/>
      <c r="AW1018" s="17">
        <v>0.28190878510640699</v>
      </c>
      <c r="AX1018" s="17">
        <v>0.26470402377042201</v>
      </c>
      <c r="AY1018" s="17">
        <v>0.21056660287123399</v>
      </c>
      <c r="AZ1018" s="17">
        <v>0.25503837694827802</v>
      </c>
      <c r="BA1018" s="17">
        <v>0.29833624170984402</v>
      </c>
      <c r="BB1018" s="17"/>
      <c r="BC1018" s="17">
        <v>0.31853575976257897</v>
      </c>
      <c r="BD1018" s="17"/>
      <c r="BE1018" s="17">
        <v>0.24860515942342901</v>
      </c>
      <c r="BF1018" s="17">
        <v>8.9486649631374093E-2</v>
      </c>
      <c r="BG1018" s="17">
        <v>0.158877637546503</v>
      </c>
      <c r="BH1018" s="17">
        <v>0.35771473882325699</v>
      </c>
      <c r="BI1018" s="17"/>
      <c r="BJ1018" s="17">
        <v>0.26668694421719902</v>
      </c>
      <c r="BK1018" s="17"/>
      <c r="BL1018" s="17">
        <v>0.25746705898936201</v>
      </c>
      <c r="BM1018" s="17"/>
      <c r="BN1018" s="17">
        <v>0.215250646178125</v>
      </c>
      <c r="BO1018" s="17"/>
      <c r="BP1018" s="17">
        <v>0.29560586805129402</v>
      </c>
      <c r="BQ1018" s="17">
        <v>5.6813363564167399E-2</v>
      </c>
    </row>
    <row r="1019" spans="2:69" x14ac:dyDescent="0.35">
      <c r="B1019" t="s">
        <v>281</v>
      </c>
      <c r="C1019" s="17">
        <v>0.363452421649896</v>
      </c>
      <c r="D1019" s="17">
        <v>0.40286346946836399</v>
      </c>
      <c r="E1019" s="17">
        <v>0.33127182120279403</v>
      </c>
      <c r="F1019" s="17"/>
      <c r="G1019" s="17">
        <v>0.368803242309866</v>
      </c>
      <c r="H1019" s="17">
        <v>0.32071789152764602</v>
      </c>
      <c r="I1019" s="17">
        <v>0.39317471388686898</v>
      </c>
      <c r="J1019" s="17">
        <v>0.44816795858398001</v>
      </c>
      <c r="K1019" s="17">
        <v>0.27128423892419701</v>
      </c>
      <c r="L1019" s="17"/>
      <c r="M1019" s="17">
        <v>0.50413059122301895</v>
      </c>
      <c r="N1019" s="17">
        <v>0.33934252846866197</v>
      </c>
      <c r="O1019" s="17">
        <v>0.31494119470406101</v>
      </c>
      <c r="P1019" s="17">
        <v>0.41003066840698099</v>
      </c>
      <c r="Q1019" s="17">
        <v>0.37017642125672301</v>
      </c>
      <c r="R1019" s="17"/>
      <c r="S1019" s="17">
        <v>0.32971313038054401</v>
      </c>
      <c r="T1019" s="17">
        <v>0.359030957467391</v>
      </c>
      <c r="U1019" s="17">
        <v>0.29854325149542199</v>
      </c>
      <c r="V1019" s="17">
        <v>0.40875896408557499</v>
      </c>
      <c r="W1019" s="17"/>
      <c r="X1019" s="17">
        <v>0.40658888220995598</v>
      </c>
      <c r="Y1019" s="17">
        <v>0.208592825306709</v>
      </c>
      <c r="Z1019" s="17">
        <v>0.18427016131662299</v>
      </c>
      <c r="AA1019" s="17"/>
      <c r="AB1019" s="17">
        <v>0.35921824976490901</v>
      </c>
      <c r="AC1019" s="17">
        <v>0.37376852864738602</v>
      </c>
      <c r="AD1019" s="17"/>
      <c r="AE1019" s="17">
        <v>0.37150191929093401</v>
      </c>
      <c r="AF1019" s="17">
        <v>0.36251317564420099</v>
      </c>
      <c r="AG1019" s="17"/>
      <c r="AH1019" s="17">
        <v>0.37108110173331299</v>
      </c>
      <c r="AI1019" s="17">
        <v>0.38326323976902299</v>
      </c>
      <c r="AJ1019" s="17"/>
      <c r="AK1019" s="17">
        <v>0.29956146458798399</v>
      </c>
      <c r="AL1019" s="17">
        <v>0.39954065868590999</v>
      </c>
      <c r="AM1019" s="17">
        <v>0.34029481013914298</v>
      </c>
      <c r="AN1019" s="17">
        <v>0.31271215096635002</v>
      </c>
      <c r="AO1019" s="17">
        <v>0.511102416271486</v>
      </c>
      <c r="AP1019" s="17"/>
      <c r="AQ1019" s="17">
        <v>0.46589522552634999</v>
      </c>
      <c r="AR1019" s="17">
        <v>0.33869989507091203</v>
      </c>
      <c r="AS1019" s="17"/>
      <c r="AT1019" s="17">
        <v>0.38723333834624402</v>
      </c>
      <c r="AU1019" s="17">
        <v>0.34917205003142898</v>
      </c>
      <c r="AV1019" s="17"/>
      <c r="AW1019" s="17">
        <v>0.37177036630157301</v>
      </c>
      <c r="AX1019" s="17">
        <v>0.39305786201864001</v>
      </c>
      <c r="AY1019" s="17">
        <v>0.33236674894611401</v>
      </c>
      <c r="AZ1019" s="17">
        <v>0.31942155292312002</v>
      </c>
      <c r="BA1019" s="17">
        <v>0.42899101411118601</v>
      </c>
      <c r="BB1019" s="17"/>
      <c r="BC1019" s="17">
        <v>0.34319174590241902</v>
      </c>
      <c r="BD1019" s="17"/>
      <c r="BE1019" s="17">
        <v>0.395202155534638</v>
      </c>
      <c r="BF1019" s="17">
        <v>0.40261500147651702</v>
      </c>
      <c r="BG1019" s="17">
        <v>0.434410370528241</v>
      </c>
      <c r="BH1019" s="17">
        <v>0.33609358957206797</v>
      </c>
      <c r="BI1019" s="17"/>
      <c r="BJ1019" s="17">
        <v>0.36145267763557998</v>
      </c>
      <c r="BK1019" s="17"/>
      <c r="BL1019" s="17">
        <v>0.37890495249582101</v>
      </c>
      <c r="BM1019" s="17"/>
      <c r="BN1019" s="17">
        <v>0.30838010841852798</v>
      </c>
      <c r="BO1019" s="17"/>
      <c r="BP1019" s="17">
        <v>0.36391424166201702</v>
      </c>
      <c r="BQ1019" s="17">
        <v>0.34037807654524899</v>
      </c>
    </row>
    <row r="1020" spans="2:69" x14ac:dyDescent="0.35">
      <c r="B1020" t="s">
        <v>282</v>
      </c>
      <c r="C1020" s="17">
        <v>0.14652276204081099</v>
      </c>
      <c r="D1020" s="17">
        <v>0.18228861174858099</v>
      </c>
      <c r="E1020" s="17">
        <v>0.117318602729993</v>
      </c>
      <c r="F1020" s="17"/>
      <c r="G1020" s="17">
        <v>0.19487033925746899</v>
      </c>
      <c r="H1020" s="17">
        <v>0.13464742309475899</v>
      </c>
      <c r="I1020" s="17">
        <v>4.7334564742377697E-2</v>
      </c>
      <c r="J1020" s="17">
        <v>0.19682190222562401</v>
      </c>
      <c r="K1020" s="17">
        <v>0.19508594155159001</v>
      </c>
      <c r="L1020" s="17"/>
      <c r="M1020" s="17">
        <v>0.14129312964022001</v>
      </c>
      <c r="N1020" s="17">
        <v>8.9280319012141104E-2</v>
      </c>
      <c r="O1020" s="17">
        <v>0.15123786072502399</v>
      </c>
      <c r="P1020" s="17">
        <v>0.218139010088793</v>
      </c>
      <c r="Q1020" s="17">
        <v>0.23222068755268299</v>
      </c>
      <c r="R1020" s="17"/>
      <c r="S1020" s="17">
        <v>0.164376080067209</v>
      </c>
      <c r="T1020" s="17">
        <v>0.15945890354349099</v>
      </c>
      <c r="U1020" s="17">
        <v>8.6064066500298006E-2</v>
      </c>
      <c r="V1020" s="17">
        <v>0.18167111708863201</v>
      </c>
      <c r="W1020" s="17"/>
      <c r="X1020" s="17">
        <v>0.147968618574434</v>
      </c>
      <c r="Y1020" s="17">
        <v>0.14780265909554799</v>
      </c>
      <c r="Z1020" s="17">
        <v>0.13314114936329199</v>
      </c>
      <c r="AA1020" s="17"/>
      <c r="AB1020" s="17">
        <v>0.13513245615566</v>
      </c>
      <c r="AC1020" s="17">
        <v>0.17427402425621399</v>
      </c>
      <c r="AD1020" s="17"/>
      <c r="AE1020" s="17">
        <v>0.15506622965877501</v>
      </c>
      <c r="AF1020" s="17">
        <v>0.14511885677125799</v>
      </c>
      <c r="AG1020" s="17"/>
      <c r="AH1020" s="17">
        <v>0.15581157276239099</v>
      </c>
      <c r="AI1020" s="17">
        <v>0.114511206555856</v>
      </c>
      <c r="AJ1020" s="17"/>
      <c r="AK1020" s="17">
        <v>0.12514735757891901</v>
      </c>
      <c r="AL1020" s="17">
        <v>0.16125362067561699</v>
      </c>
      <c r="AM1020" s="17">
        <v>0.142885668785804</v>
      </c>
      <c r="AN1020" s="17">
        <v>0.14541035773122099</v>
      </c>
      <c r="AO1020" s="17">
        <v>0.130520141725952</v>
      </c>
      <c r="AP1020" s="17"/>
      <c r="AQ1020" s="17">
        <v>0.18239354100112601</v>
      </c>
      <c r="AR1020" s="17">
        <v>0.137855560675503</v>
      </c>
      <c r="AS1020" s="17"/>
      <c r="AT1020" s="17">
        <v>0.19850444599613101</v>
      </c>
      <c r="AU1020" s="17">
        <v>0.12755347243087201</v>
      </c>
      <c r="AV1020" s="17"/>
      <c r="AW1020" s="17">
        <v>0.175742799942122</v>
      </c>
      <c r="AX1020" s="17">
        <v>0.158752199464366</v>
      </c>
      <c r="AY1020" s="17">
        <v>9.9603303929427095E-2</v>
      </c>
      <c r="AZ1020" s="17">
        <v>8.1423867284022095E-2</v>
      </c>
      <c r="BA1020" s="17">
        <v>0.14064063524213699</v>
      </c>
      <c r="BB1020" s="17"/>
      <c r="BC1020" s="17">
        <v>0.16869400697659101</v>
      </c>
      <c r="BD1020" s="17"/>
      <c r="BE1020" s="17">
        <v>0.16220206166005699</v>
      </c>
      <c r="BF1020" s="17">
        <v>8.0814790238603801E-2</v>
      </c>
      <c r="BG1020" s="17">
        <v>0.110695418608172</v>
      </c>
      <c r="BH1020" s="17">
        <v>0.179738576387688</v>
      </c>
      <c r="BI1020" s="17"/>
      <c r="BJ1020" s="17">
        <v>0.15190549186645699</v>
      </c>
      <c r="BK1020" s="17"/>
      <c r="BL1020" s="17">
        <v>0.15274342216804401</v>
      </c>
      <c r="BM1020" s="17"/>
      <c r="BN1020" s="17">
        <v>0.19382046684885501</v>
      </c>
      <c r="BO1020" s="17"/>
      <c r="BP1020" s="17">
        <v>0.13395116066561899</v>
      </c>
      <c r="BQ1020" s="17">
        <v>0.23951870678828699</v>
      </c>
    </row>
    <row r="1021" spans="2:69" x14ac:dyDescent="0.35">
      <c r="B1021" t="s">
        <v>283</v>
      </c>
      <c r="C1021" s="17">
        <v>7.3212161740940307E-2</v>
      </c>
      <c r="D1021" s="17">
        <v>9.3938403604485896E-2</v>
      </c>
      <c r="E1021" s="17">
        <v>5.6288406979256397E-2</v>
      </c>
      <c r="F1021" s="17"/>
      <c r="G1021" s="17">
        <v>6.3027032175102304E-2</v>
      </c>
      <c r="H1021" s="17">
        <v>0.103730070675303</v>
      </c>
      <c r="I1021" s="17">
        <v>8.1879384238324707E-2</v>
      </c>
      <c r="J1021" s="17">
        <v>7.3218958216532598E-2</v>
      </c>
      <c r="K1021" s="17">
        <v>2.2845856881380001E-2</v>
      </c>
      <c r="L1021" s="17"/>
      <c r="M1021" s="17">
        <v>2.4083049423790501E-2</v>
      </c>
      <c r="N1021" s="17">
        <v>9.7704394950846804E-2</v>
      </c>
      <c r="O1021" s="17">
        <v>6.4312116395730701E-2</v>
      </c>
      <c r="P1021" s="17">
        <v>6.5637321006136395E-2</v>
      </c>
      <c r="Q1021" s="17">
        <v>5.6993043545372699E-2</v>
      </c>
      <c r="R1021" s="17"/>
      <c r="S1021" s="17">
        <v>7.5853117442963996E-2</v>
      </c>
      <c r="T1021" s="17">
        <v>4.8120826545873803E-2</v>
      </c>
      <c r="U1021" s="17">
        <v>9.2045770763310594E-2</v>
      </c>
      <c r="V1021" s="17">
        <v>9.64099033860535E-2</v>
      </c>
      <c r="W1021" s="17"/>
      <c r="X1021" s="17">
        <v>7.5867984801779406E-2</v>
      </c>
      <c r="Y1021" s="17">
        <v>5.77781283851189E-2</v>
      </c>
      <c r="Z1021" s="17">
        <v>6.8905294614082305E-2</v>
      </c>
      <c r="AA1021" s="17"/>
      <c r="AB1021" s="17">
        <v>8.4343712577963595E-2</v>
      </c>
      <c r="AC1021" s="17">
        <v>4.6091328529161299E-2</v>
      </c>
      <c r="AD1021" s="17"/>
      <c r="AE1021" s="17">
        <v>6.3814380690858805E-2</v>
      </c>
      <c r="AF1021" s="17">
        <v>7.5155226808179598E-2</v>
      </c>
      <c r="AG1021" s="17"/>
      <c r="AH1021" s="17">
        <v>7.9466147528901104E-2</v>
      </c>
      <c r="AI1021" s="17">
        <v>7.5586759849028504E-2</v>
      </c>
      <c r="AJ1021" s="17"/>
      <c r="AK1021" s="17">
        <v>6.8919543119221799E-2</v>
      </c>
      <c r="AL1021" s="17">
        <v>6.0150346589769602E-2</v>
      </c>
      <c r="AM1021" s="17">
        <v>8.03831277890171E-2</v>
      </c>
      <c r="AN1021" s="17">
        <v>0.10691253179393501</v>
      </c>
      <c r="AO1021" s="17">
        <v>3.0829829760971001E-2</v>
      </c>
      <c r="AP1021" s="17"/>
      <c r="AQ1021" s="17">
        <v>0.100556587302137</v>
      </c>
      <c r="AR1021" s="17">
        <v>6.6605122545616999E-2</v>
      </c>
      <c r="AS1021" s="17"/>
      <c r="AT1021" s="17">
        <v>6.8366352903106206E-2</v>
      </c>
      <c r="AU1021" s="17">
        <v>7.1057353419074307E-2</v>
      </c>
      <c r="AV1021" s="17"/>
      <c r="AW1021" s="17">
        <v>2.7969542107268201E-2</v>
      </c>
      <c r="AX1021" s="17">
        <v>7.2625114656354406E-2</v>
      </c>
      <c r="AY1021" s="17">
        <v>0.11989695553846599</v>
      </c>
      <c r="AZ1021" s="17">
        <v>6.5191104713770903E-2</v>
      </c>
      <c r="BA1021" s="17">
        <v>6.3576151112364296E-2</v>
      </c>
      <c r="BB1021" s="17"/>
      <c r="BC1021" s="17">
        <v>8.5975697373843807E-2</v>
      </c>
      <c r="BD1021" s="17"/>
      <c r="BE1021" s="17">
        <v>8.3415783420913506E-2</v>
      </c>
      <c r="BF1021" s="17">
        <v>0.14153361221517499</v>
      </c>
      <c r="BG1021" s="17">
        <v>6.4563508884712004E-2</v>
      </c>
      <c r="BH1021" s="17">
        <v>5.7045420124470898E-2</v>
      </c>
      <c r="BI1021" s="17"/>
      <c r="BJ1021" s="17">
        <v>7.0646225756371903E-2</v>
      </c>
      <c r="BK1021" s="17"/>
      <c r="BL1021" s="17">
        <v>7.38179522539293E-2</v>
      </c>
      <c r="BM1021" s="17"/>
      <c r="BN1021" s="17">
        <v>0.11621145172173</v>
      </c>
      <c r="BO1021" s="17"/>
      <c r="BP1021" s="17">
        <v>6.4297057084809095E-2</v>
      </c>
      <c r="BQ1021" s="17">
        <v>0.13502048777550099</v>
      </c>
    </row>
    <row r="1022" spans="2:69" x14ac:dyDescent="0.35">
      <c r="B1022" t="s">
        <v>284</v>
      </c>
      <c r="C1022" s="17">
        <v>5.11386184524927E-2</v>
      </c>
      <c r="D1022" s="17">
        <v>2.8481575311597701E-2</v>
      </c>
      <c r="E1022" s="17">
        <v>6.9638944959625595E-2</v>
      </c>
      <c r="F1022" s="17"/>
      <c r="G1022" s="17">
        <v>5.30857939212038E-2</v>
      </c>
      <c r="H1022" s="17">
        <v>1.8436063294390299E-2</v>
      </c>
      <c r="I1022" s="17">
        <v>2.42369276396746E-2</v>
      </c>
      <c r="J1022" s="17">
        <v>2.7574072086913901E-2</v>
      </c>
      <c r="K1022" s="17">
        <v>0.186884419797129</v>
      </c>
      <c r="L1022" s="17"/>
      <c r="M1022" s="17">
        <v>0</v>
      </c>
      <c r="N1022" s="17">
        <v>5.7533539953761599E-2</v>
      </c>
      <c r="O1022" s="17">
        <v>9.1577015603462805E-2</v>
      </c>
      <c r="P1022" s="17">
        <v>4.1364696942724599E-2</v>
      </c>
      <c r="Q1022" s="17">
        <v>1.8123366302902601E-2</v>
      </c>
      <c r="R1022" s="17"/>
      <c r="S1022" s="17">
        <v>5.8539384894347603E-2</v>
      </c>
      <c r="T1022" s="17">
        <v>7.6203110123104198E-2</v>
      </c>
      <c r="U1022" s="17">
        <v>7.0795516069517506E-2</v>
      </c>
      <c r="V1022" s="17">
        <v>2.2197256291108799E-2</v>
      </c>
      <c r="W1022" s="17"/>
      <c r="X1022" s="17">
        <v>3.48023353972573E-2</v>
      </c>
      <c r="Y1022" s="17">
        <v>4.4590707788421703E-2</v>
      </c>
      <c r="Z1022" s="17">
        <v>0.193312973695169</v>
      </c>
      <c r="AA1022" s="17"/>
      <c r="AB1022" s="17">
        <v>4.25342672331765E-2</v>
      </c>
      <c r="AC1022" s="17">
        <v>7.2102200053225304E-2</v>
      </c>
      <c r="AD1022" s="17"/>
      <c r="AE1022" s="17">
        <v>7.1939443619399204E-2</v>
      </c>
      <c r="AF1022" s="17">
        <v>4.7200587135985302E-2</v>
      </c>
      <c r="AG1022" s="17"/>
      <c r="AH1022" s="17">
        <v>4.63301804593425E-2</v>
      </c>
      <c r="AI1022" s="17">
        <v>3.94566877412489E-2</v>
      </c>
      <c r="AJ1022" s="17"/>
      <c r="AK1022" s="17">
        <v>5.7013773518071603E-2</v>
      </c>
      <c r="AL1022" s="17">
        <v>6.3369724853314699E-2</v>
      </c>
      <c r="AM1022" s="17">
        <v>5.4189753877078299E-2</v>
      </c>
      <c r="AN1022" s="17">
        <v>2.40285829981765E-2</v>
      </c>
      <c r="AO1022" s="17">
        <v>3.0829829760971001E-2</v>
      </c>
      <c r="AP1022" s="17"/>
      <c r="AQ1022" s="17">
        <v>0</v>
      </c>
      <c r="AR1022" s="17">
        <v>6.3494879356717798E-2</v>
      </c>
      <c r="AS1022" s="17"/>
      <c r="AT1022" s="17">
        <v>2.2838081625239599E-2</v>
      </c>
      <c r="AU1022" s="17">
        <v>6.56329143306187E-2</v>
      </c>
      <c r="AV1022" s="17"/>
      <c r="AW1022" s="17">
        <v>2.0751845150609599E-2</v>
      </c>
      <c r="AX1022" s="17">
        <v>3.3405197824353201E-2</v>
      </c>
      <c r="AY1022" s="17">
        <v>8.9259331786675597E-2</v>
      </c>
      <c r="AZ1022" s="17">
        <v>0.10186009528809301</v>
      </c>
      <c r="BA1022" s="17">
        <v>5.0260585067406299E-2</v>
      </c>
      <c r="BB1022" s="17"/>
      <c r="BC1022" s="17">
        <v>5.6777863544672999E-2</v>
      </c>
      <c r="BD1022" s="17"/>
      <c r="BE1022" s="17">
        <v>3.1679231321801699E-2</v>
      </c>
      <c r="BF1022" s="17">
        <v>0.13227309505896701</v>
      </c>
      <c r="BG1022" s="17">
        <v>0.104835766333366</v>
      </c>
      <c r="BH1022" s="17">
        <v>4.9563367641420497E-2</v>
      </c>
      <c r="BI1022" s="17"/>
      <c r="BJ1022" s="17">
        <v>4.3117861180947299E-2</v>
      </c>
      <c r="BK1022" s="17"/>
      <c r="BL1022" s="17">
        <v>2.9573202693067499E-2</v>
      </c>
      <c r="BM1022" s="17"/>
      <c r="BN1022" s="17">
        <v>5.7466030235338701E-2</v>
      </c>
      <c r="BO1022" s="17"/>
      <c r="BP1022" s="17">
        <v>5.5771995809338101E-2</v>
      </c>
      <c r="BQ1022" s="17">
        <v>3.1043504862988701E-2</v>
      </c>
    </row>
    <row r="1023" spans="2:69" x14ac:dyDescent="0.35">
      <c r="B1023" t="s">
        <v>141</v>
      </c>
      <c r="C1023" s="17">
        <v>0.10595197526399799</v>
      </c>
      <c r="D1023" s="17">
        <v>5.1375910267191398E-2</v>
      </c>
      <c r="E1023" s="17">
        <v>0.15051538169071699</v>
      </c>
      <c r="F1023" s="17"/>
      <c r="G1023" s="17">
        <v>7.91784283012716E-2</v>
      </c>
      <c r="H1023" s="17">
        <v>0.11607610516000701</v>
      </c>
      <c r="I1023" s="17">
        <v>0.145693830070205</v>
      </c>
      <c r="J1023" s="17">
        <v>0.10363669583735501</v>
      </c>
      <c r="K1023" s="17">
        <v>7.1564448510011897E-2</v>
      </c>
      <c r="L1023" s="17"/>
      <c r="M1023" s="17">
        <v>0.14977876241266</v>
      </c>
      <c r="N1023" s="17">
        <v>0.13489727580845901</v>
      </c>
      <c r="O1023" s="17">
        <v>8.9583567415301102E-2</v>
      </c>
      <c r="P1023" s="17">
        <v>4.1637770370735301E-2</v>
      </c>
      <c r="Q1023" s="17">
        <v>8.0489243963112397E-2</v>
      </c>
      <c r="R1023" s="17"/>
      <c r="S1023" s="17">
        <v>0.126300390094221</v>
      </c>
      <c r="T1023" s="17">
        <v>9.8302449242207005E-2</v>
      </c>
      <c r="U1023" s="17">
        <v>0.113975071914842</v>
      </c>
      <c r="V1023" s="17">
        <v>6.7167148606201904E-2</v>
      </c>
      <c r="W1023" s="17"/>
      <c r="X1023" s="17">
        <v>9.3327575324795894E-2</v>
      </c>
      <c r="Y1023" s="17">
        <v>0.18521894177780199</v>
      </c>
      <c r="Z1023" s="17">
        <v>0.11969732723151</v>
      </c>
      <c r="AA1023" s="17"/>
      <c r="AB1023" s="17">
        <v>0.10265254659026</v>
      </c>
      <c r="AC1023" s="17">
        <v>0.113990680388263</v>
      </c>
      <c r="AD1023" s="17"/>
      <c r="AE1023" s="17">
        <v>0.10199796333205099</v>
      </c>
      <c r="AF1023" s="17">
        <v>0.10689735299830801</v>
      </c>
      <c r="AG1023" s="17"/>
      <c r="AH1023" s="17">
        <v>9.9177505096315205E-2</v>
      </c>
      <c r="AI1023" s="17">
        <v>0.14444377284251</v>
      </c>
      <c r="AJ1023" s="17"/>
      <c r="AK1023" s="17">
        <v>9.5824084817719896E-2</v>
      </c>
      <c r="AL1023" s="17">
        <v>0.135060460706036</v>
      </c>
      <c r="AM1023" s="17">
        <v>8.8494800209779595E-2</v>
      </c>
      <c r="AN1023" s="17">
        <v>0.11018429961079999</v>
      </c>
      <c r="AO1023" s="17">
        <v>6.7681079159743196E-2</v>
      </c>
      <c r="AP1023" s="17"/>
      <c r="AQ1023" s="17">
        <v>6.8521447860518503E-2</v>
      </c>
      <c r="AR1023" s="17">
        <v>0.114996047559572</v>
      </c>
      <c r="AS1023" s="17"/>
      <c r="AT1023" s="17">
        <v>0.121945372061149</v>
      </c>
      <c r="AU1023" s="17">
        <v>9.70620310423599E-2</v>
      </c>
      <c r="AV1023" s="17"/>
      <c r="AW1023" s="17">
        <v>0.12185666139202</v>
      </c>
      <c r="AX1023" s="17">
        <v>7.7455602265864995E-2</v>
      </c>
      <c r="AY1023" s="17">
        <v>0.14830705692808299</v>
      </c>
      <c r="AZ1023" s="17">
        <v>0.17706500284271701</v>
      </c>
      <c r="BA1023" s="17">
        <v>1.8195372757062501E-2</v>
      </c>
      <c r="BB1023" s="17"/>
      <c r="BC1023" s="17">
        <v>2.6824926439893801E-2</v>
      </c>
      <c r="BD1023" s="17"/>
      <c r="BE1023" s="17">
        <v>7.8895608639161105E-2</v>
      </c>
      <c r="BF1023" s="17">
        <v>0.15327685137936201</v>
      </c>
      <c r="BG1023" s="17">
        <v>0.12661729809900599</v>
      </c>
      <c r="BH1023" s="17">
        <v>1.9844307451095399E-2</v>
      </c>
      <c r="BI1023" s="17"/>
      <c r="BJ1023" s="17">
        <v>0.106190799343445</v>
      </c>
      <c r="BK1023" s="17"/>
      <c r="BL1023" s="17">
        <v>0.107493411399776</v>
      </c>
      <c r="BM1023" s="17"/>
      <c r="BN1023" s="17">
        <v>0.10887129659742301</v>
      </c>
      <c r="BO1023" s="17"/>
      <c r="BP1023" s="17">
        <v>8.6459676726922605E-2</v>
      </c>
      <c r="BQ1023" s="17">
        <v>0.197225860463807</v>
      </c>
    </row>
    <row r="1024" spans="2:69" x14ac:dyDescent="0.35"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</row>
    <row r="1025" spans="2:69" x14ac:dyDescent="0.35">
      <c r="B1025" s="6" t="s">
        <v>293</v>
      </c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</row>
    <row r="1026" spans="2:69" x14ac:dyDescent="0.35">
      <c r="B1026" s="24" t="s">
        <v>143</v>
      </c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</row>
    <row r="1027" spans="2:69" x14ac:dyDescent="0.35">
      <c r="B1027" t="s">
        <v>280</v>
      </c>
      <c r="C1027" s="17">
        <v>7.6577303090318294E-2</v>
      </c>
      <c r="D1027" s="17">
        <v>9.2520724404021898E-2</v>
      </c>
      <c r="E1027" s="17">
        <v>6.35589009047344E-2</v>
      </c>
      <c r="F1027" s="17"/>
      <c r="G1027" s="17">
        <v>9.9735956837813194E-2</v>
      </c>
      <c r="H1027" s="17">
        <v>5.0970403900857802E-2</v>
      </c>
      <c r="I1027" s="17">
        <v>9.98087883646573E-2</v>
      </c>
      <c r="J1027" s="17">
        <v>4.37369226414231E-2</v>
      </c>
      <c r="K1027" s="17">
        <v>6.6994122591351499E-2</v>
      </c>
      <c r="L1027" s="17"/>
      <c r="M1027" s="17">
        <v>3.9015726662417101E-2</v>
      </c>
      <c r="N1027" s="17">
        <v>0.10511901311294</v>
      </c>
      <c r="O1027" s="17">
        <v>5.8037553142057101E-2</v>
      </c>
      <c r="P1027" s="17">
        <v>0.10691264600365601</v>
      </c>
      <c r="Q1027" s="17">
        <v>2.4794824424380101E-2</v>
      </c>
      <c r="R1027" s="17"/>
      <c r="S1027" s="17">
        <v>5.1224008562086698E-2</v>
      </c>
      <c r="T1027" s="17">
        <v>5.1951349338338199E-2</v>
      </c>
      <c r="U1027" s="17">
        <v>0.19730736631693099</v>
      </c>
      <c r="V1027" s="17">
        <v>4.2476846331277601E-2</v>
      </c>
      <c r="W1027" s="17"/>
      <c r="X1027" s="17">
        <v>7.5017462687890099E-2</v>
      </c>
      <c r="Y1027" s="17">
        <v>9.5766553531297302E-2</v>
      </c>
      <c r="Z1027" s="17">
        <v>6.7566026571543703E-2</v>
      </c>
      <c r="AA1027" s="17"/>
      <c r="AB1027" s="17">
        <v>9.4797348516061794E-2</v>
      </c>
      <c r="AC1027" s="17">
        <v>3.2186110853283503E-2</v>
      </c>
      <c r="AD1027" s="17"/>
      <c r="AE1027" s="17">
        <v>6.4658423001247398E-2</v>
      </c>
      <c r="AF1027" s="17">
        <v>7.7312580888401303E-2</v>
      </c>
      <c r="AG1027" s="17"/>
      <c r="AH1027" s="17">
        <v>7.4488850168712997E-2</v>
      </c>
      <c r="AI1027" s="17">
        <v>4.7736508101869302E-2</v>
      </c>
      <c r="AJ1027" s="17"/>
      <c r="AK1027" s="17">
        <v>0.100378594196008</v>
      </c>
      <c r="AL1027" s="17">
        <v>5.7903519297276898E-2</v>
      </c>
      <c r="AM1027" s="17">
        <v>5.8782246659753498E-2</v>
      </c>
      <c r="AN1027" s="17">
        <v>0.13551495605317401</v>
      </c>
      <c r="AO1027" s="17">
        <v>9.0782071632546202E-2</v>
      </c>
      <c r="AP1027" s="17"/>
      <c r="AQ1027" s="17">
        <v>6.8817259009026896E-2</v>
      </c>
      <c r="AR1027" s="17">
        <v>7.8452307386451203E-2</v>
      </c>
      <c r="AS1027" s="17"/>
      <c r="AT1027" s="17">
        <v>8.4978772167569203E-2</v>
      </c>
      <c r="AU1027" s="17">
        <v>7.3079088118388799E-2</v>
      </c>
      <c r="AV1027" s="17"/>
      <c r="AW1027" s="17">
        <v>5.3667486984902299E-2</v>
      </c>
      <c r="AX1027" s="17">
        <v>9.2042003101400205E-2</v>
      </c>
      <c r="AY1027" s="17">
        <v>7.77919205658843E-3</v>
      </c>
      <c r="AZ1027" s="17">
        <v>0.10201971169763401</v>
      </c>
      <c r="BA1027" s="17">
        <v>0.12898848813066399</v>
      </c>
      <c r="BB1027" s="17"/>
      <c r="BC1027" s="17">
        <v>0.12983014156117501</v>
      </c>
      <c r="BD1027" s="17"/>
      <c r="BE1027" s="17">
        <v>7.1691101837092999E-2</v>
      </c>
      <c r="BF1027" s="17">
        <v>1.39615275361389E-2</v>
      </c>
      <c r="BG1027" s="17">
        <v>5.40599132250894E-2</v>
      </c>
      <c r="BH1027" s="17">
        <v>0.14745533127760899</v>
      </c>
      <c r="BI1027" s="17"/>
      <c r="BJ1027" s="17">
        <v>7.5271472117815902E-2</v>
      </c>
      <c r="BK1027" s="17"/>
      <c r="BL1027" s="17">
        <v>8.0168916563034001E-2</v>
      </c>
      <c r="BM1027" s="17"/>
      <c r="BN1027" s="17">
        <v>3.7236386253914601E-2</v>
      </c>
      <c r="BO1027" s="17"/>
      <c r="BP1027" s="17">
        <v>8.6535331997306605E-2</v>
      </c>
      <c r="BQ1027" s="17">
        <v>0</v>
      </c>
    </row>
    <row r="1028" spans="2:69" x14ac:dyDescent="0.35">
      <c r="B1028" t="s">
        <v>281</v>
      </c>
      <c r="C1028" s="17">
        <v>0.28182793787452998</v>
      </c>
      <c r="D1028" s="17">
        <v>0.31304871894747499</v>
      </c>
      <c r="E1028" s="17">
        <v>0.25633499777350499</v>
      </c>
      <c r="F1028" s="17"/>
      <c r="G1028" s="17">
        <v>0.29922124925136601</v>
      </c>
      <c r="H1028" s="17">
        <v>0.34267317903438499</v>
      </c>
      <c r="I1028" s="17">
        <v>0.23422591261370801</v>
      </c>
      <c r="J1028" s="17">
        <v>0.27004086044215603</v>
      </c>
      <c r="K1028" s="17">
        <v>0.23902518497924699</v>
      </c>
      <c r="L1028" s="17"/>
      <c r="M1028" s="17">
        <v>0.35234125065518301</v>
      </c>
      <c r="N1028" s="17">
        <v>0.240495082938778</v>
      </c>
      <c r="O1028" s="17">
        <v>0.33119712744618901</v>
      </c>
      <c r="P1028" s="17">
        <v>0.29745993431329398</v>
      </c>
      <c r="Q1028" s="17">
        <v>0.267753262539558</v>
      </c>
      <c r="R1028" s="17"/>
      <c r="S1028" s="17">
        <v>0.233802645210444</v>
      </c>
      <c r="T1028" s="17">
        <v>0.31067430803076101</v>
      </c>
      <c r="U1028" s="17">
        <v>0.20999744709415699</v>
      </c>
      <c r="V1028" s="17">
        <v>0.36290473570633802</v>
      </c>
      <c r="W1028" s="17"/>
      <c r="X1028" s="17">
        <v>0.30267093997419398</v>
      </c>
      <c r="Y1028" s="17">
        <v>0.19536864234326101</v>
      </c>
      <c r="Z1028" s="17">
        <v>0.20850983779256399</v>
      </c>
      <c r="AA1028" s="17"/>
      <c r="AB1028" s="17">
        <v>0.26723410418930699</v>
      </c>
      <c r="AC1028" s="17">
        <v>0.31738425299110801</v>
      </c>
      <c r="AD1028" s="17"/>
      <c r="AE1028" s="17">
        <v>0.26147284927726899</v>
      </c>
      <c r="AF1028" s="17">
        <v>0.28624621167689901</v>
      </c>
      <c r="AG1028" s="17"/>
      <c r="AH1028" s="17">
        <v>0.282713701522745</v>
      </c>
      <c r="AI1028" s="17">
        <v>0.31053000271277398</v>
      </c>
      <c r="AJ1028" s="17"/>
      <c r="AK1028" s="17">
        <v>0.217323878576553</v>
      </c>
      <c r="AL1028" s="17">
        <v>0.30096912520559199</v>
      </c>
      <c r="AM1028" s="17">
        <v>0.27520022203314898</v>
      </c>
      <c r="AN1028" s="17">
        <v>0.279127682371481</v>
      </c>
      <c r="AO1028" s="17">
        <v>0.32306236656257098</v>
      </c>
      <c r="AP1028" s="17"/>
      <c r="AQ1028" s="17">
        <v>0.28600812316015001</v>
      </c>
      <c r="AR1028" s="17">
        <v>0.280817909415019</v>
      </c>
      <c r="AS1028" s="17"/>
      <c r="AT1028" s="17">
        <v>0.31725701838537901</v>
      </c>
      <c r="AU1028" s="17">
        <v>0.265578627155306</v>
      </c>
      <c r="AV1028" s="17"/>
      <c r="AW1028" s="17">
        <v>0.37507622711822802</v>
      </c>
      <c r="AX1028" s="17">
        <v>0.277335510370115</v>
      </c>
      <c r="AY1028" s="17">
        <v>0.28206285402265902</v>
      </c>
      <c r="AZ1028" s="17">
        <v>0.31961108768621599</v>
      </c>
      <c r="BA1028" s="17">
        <v>0.32551263538634101</v>
      </c>
      <c r="BB1028" s="17"/>
      <c r="BC1028" s="17">
        <v>0.22554170265147899</v>
      </c>
      <c r="BD1028" s="17"/>
      <c r="BE1028" s="17">
        <v>0.27867116930331498</v>
      </c>
      <c r="BF1028" s="17">
        <v>0.19379799623918501</v>
      </c>
      <c r="BG1028" s="17">
        <v>0.33757532908697402</v>
      </c>
      <c r="BH1028" s="17">
        <v>0.31019950999986301</v>
      </c>
      <c r="BI1028" s="17"/>
      <c r="BJ1028" s="17">
        <v>0.28972647506749799</v>
      </c>
      <c r="BK1028" s="17"/>
      <c r="BL1028" s="17">
        <v>0.30845920011530797</v>
      </c>
      <c r="BM1028" s="17"/>
      <c r="BN1028" s="17">
        <v>0.27439297837655002</v>
      </c>
      <c r="BO1028" s="17"/>
      <c r="BP1028" s="17">
        <v>0.28386920184824399</v>
      </c>
      <c r="BQ1028" s="17">
        <v>0.30794409924041199</v>
      </c>
    </row>
    <row r="1029" spans="2:69" x14ac:dyDescent="0.35">
      <c r="B1029" t="s">
        <v>282</v>
      </c>
      <c r="C1029" s="17">
        <v>0.38249283089517799</v>
      </c>
      <c r="D1029" s="17">
        <v>0.43179613404258199</v>
      </c>
      <c r="E1029" s="17">
        <v>0.34223483251317599</v>
      </c>
      <c r="F1029" s="17"/>
      <c r="G1029" s="17">
        <v>0.374061264556454</v>
      </c>
      <c r="H1029" s="17">
        <v>0.36864235055602901</v>
      </c>
      <c r="I1029" s="17">
        <v>0.35542830167870398</v>
      </c>
      <c r="J1029" s="17">
        <v>0.48049365969299801</v>
      </c>
      <c r="K1029" s="17">
        <v>0.36182137162200401</v>
      </c>
      <c r="L1029" s="17"/>
      <c r="M1029" s="17">
        <v>0.38989812973667598</v>
      </c>
      <c r="N1029" s="17">
        <v>0.41846936885756197</v>
      </c>
      <c r="O1029" s="17">
        <v>0.31302016965051899</v>
      </c>
      <c r="P1029" s="17">
        <v>0.29826936614558103</v>
      </c>
      <c r="Q1029" s="17">
        <v>0.44839436510432901</v>
      </c>
      <c r="R1029" s="17"/>
      <c r="S1029" s="17">
        <v>0.360695188208356</v>
      </c>
      <c r="T1029" s="17">
        <v>0.40095694490140099</v>
      </c>
      <c r="U1029" s="17">
        <v>0.39659516742141199</v>
      </c>
      <c r="V1029" s="17">
        <v>0.43015310498947901</v>
      </c>
      <c r="W1029" s="17"/>
      <c r="X1029" s="17">
        <v>0.37495596688510602</v>
      </c>
      <c r="Y1029" s="17">
        <v>0.430617394799231</v>
      </c>
      <c r="Z1029" s="17">
        <v>0.38978519623608299</v>
      </c>
      <c r="AA1029" s="17"/>
      <c r="AB1029" s="17">
        <v>0.378965005492719</v>
      </c>
      <c r="AC1029" s="17">
        <v>0.39108800022433998</v>
      </c>
      <c r="AD1029" s="17"/>
      <c r="AE1029" s="17">
        <v>0.40571343689028599</v>
      </c>
      <c r="AF1029" s="17">
        <v>0.378650314065684</v>
      </c>
      <c r="AG1029" s="17"/>
      <c r="AH1029" s="17">
        <v>0.39863445341361797</v>
      </c>
      <c r="AI1029" s="17">
        <v>0.35197527068290302</v>
      </c>
      <c r="AJ1029" s="17"/>
      <c r="AK1029" s="17">
        <v>0.38131414821933501</v>
      </c>
      <c r="AL1029" s="17">
        <v>0.339381736429957</v>
      </c>
      <c r="AM1029" s="17">
        <v>0.419919452740661</v>
      </c>
      <c r="AN1029" s="17">
        <v>0.38692803866264702</v>
      </c>
      <c r="AO1029" s="17">
        <v>0.38168626419280199</v>
      </c>
      <c r="AP1029" s="17"/>
      <c r="AQ1029" s="17">
        <v>0.44807044599649798</v>
      </c>
      <c r="AR1029" s="17">
        <v>0.36664777785719899</v>
      </c>
      <c r="AS1029" s="17"/>
      <c r="AT1029" s="17">
        <v>0.38233935453814399</v>
      </c>
      <c r="AU1029" s="17">
        <v>0.38641419086460899</v>
      </c>
      <c r="AV1029" s="17"/>
      <c r="AW1029" s="17">
        <v>0.30241149528380201</v>
      </c>
      <c r="AX1029" s="17">
        <v>0.41114106539302597</v>
      </c>
      <c r="AY1029" s="17">
        <v>0.315902556104459</v>
      </c>
      <c r="AZ1029" s="17">
        <v>0.35994063205311899</v>
      </c>
      <c r="BA1029" s="17">
        <v>0.40376641086031201</v>
      </c>
      <c r="BB1029" s="17"/>
      <c r="BC1029" s="17">
        <v>0.44059108113039303</v>
      </c>
      <c r="BD1029" s="17"/>
      <c r="BE1029" s="17">
        <v>0.41154370289765502</v>
      </c>
      <c r="BF1029" s="17">
        <v>0.33008680852681599</v>
      </c>
      <c r="BG1029" s="17">
        <v>0.40243186994903302</v>
      </c>
      <c r="BH1029" s="17">
        <v>0.381349470686426</v>
      </c>
      <c r="BI1029" s="17"/>
      <c r="BJ1029" s="17">
        <v>0.380036056088154</v>
      </c>
      <c r="BK1029" s="17"/>
      <c r="BL1029" s="17">
        <v>0.35545026916065098</v>
      </c>
      <c r="BM1029" s="17"/>
      <c r="BN1029" s="17">
        <v>0.46616929021339498</v>
      </c>
      <c r="BO1029" s="17"/>
      <c r="BP1029" s="17">
        <v>0.37600794529479997</v>
      </c>
      <c r="BQ1029" s="17">
        <v>0.41797096228693698</v>
      </c>
    </row>
    <row r="1030" spans="2:69" x14ac:dyDescent="0.35">
      <c r="B1030" t="s">
        <v>283</v>
      </c>
      <c r="C1030" s="17">
        <v>6.3298423308792998E-2</v>
      </c>
      <c r="D1030" s="17">
        <v>8.72002203120604E-2</v>
      </c>
      <c r="E1030" s="17">
        <v>4.3781708531942E-2</v>
      </c>
      <c r="F1030" s="17"/>
      <c r="G1030" s="17">
        <v>9.6494711863362795E-2</v>
      </c>
      <c r="H1030" s="17">
        <v>3.8530726253086699E-2</v>
      </c>
      <c r="I1030" s="17">
        <v>3.6968170597928098E-2</v>
      </c>
      <c r="J1030" s="17">
        <v>4.88516807004351E-2</v>
      </c>
      <c r="K1030" s="17">
        <v>0.10442785703961301</v>
      </c>
      <c r="L1030" s="17"/>
      <c r="M1030" s="17">
        <v>6.6223198238313602E-2</v>
      </c>
      <c r="N1030" s="17">
        <v>2.12094537745534E-2</v>
      </c>
      <c r="O1030" s="17">
        <v>9.1655283799127199E-2</v>
      </c>
      <c r="P1030" s="17">
        <v>0.11375551318690801</v>
      </c>
      <c r="Q1030" s="17">
        <v>9.0537699168979899E-2</v>
      </c>
      <c r="R1030" s="17"/>
      <c r="S1030" s="17">
        <v>0.10852080511491299</v>
      </c>
      <c r="T1030" s="17">
        <v>5.0974916883580801E-2</v>
      </c>
      <c r="U1030" s="17">
        <v>5.0030297237268699E-2</v>
      </c>
      <c r="V1030" s="17">
        <v>4.4143183106612999E-2</v>
      </c>
      <c r="W1030" s="17"/>
      <c r="X1030" s="17">
        <v>6.8529142944363505E-2</v>
      </c>
      <c r="Y1030" s="17">
        <v>0</v>
      </c>
      <c r="Z1030" s="17">
        <v>9.2319424658881294E-2</v>
      </c>
      <c r="AA1030" s="17"/>
      <c r="AB1030" s="17">
        <v>6.4670132181344306E-2</v>
      </c>
      <c r="AC1030" s="17">
        <v>5.9956401330701001E-2</v>
      </c>
      <c r="AD1030" s="17"/>
      <c r="AE1030" s="17">
        <v>8.3905746226852804E-2</v>
      </c>
      <c r="AF1030" s="17">
        <v>5.9418523528553299E-2</v>
      </c>
      <c r="AG1030" s="17"/>
      <c r="AH1030" s="17">
        <v>6.2261570920856497E-2</v>
      </c>
      <c r="AI1030" s="17">
        <v>3.53635927662913E-2</v>
      </c>
      <c r="AJ1030" s="17"/>
      <c r="AK1030" s="17">
        <v>7.5906429344263407E-2</v>
      </c>
      <c r="AL1030" s="17">
        <v>8.1320493921119993E-2</v>
      </c>
      <c r="AM1030" s="17">
        <v>6.3246115292220198E-2</v>
      </c>
      <c r="AN1030" s="17">
        <v>3.6971155847031603E-2</v>
      </c>
      <c r="AO1030" s="17">
        <v>2.1766334844357801E-2</v>
      </c>
      <c r="AP1030" s="17"/>
      <c r="AQ1030" s="17">
        <v>2.7359729895257E-2</v>
      </c>
      <c r="AR1030" s="17">
        <v>7.19820343607252E-2</v>
      </c>
      <c r="AS1030" s="17"/>
      <c r="AT1030" s="17">
        <v>2.9832129172208899E-2</v>
      </c>
      <c r="AU1030" s="17">
        <v>8.0528323349688E-2</v>
      </c>
      <c r="AV1030" s="17"/>
      <c r="AW1030" s="17">
        <v>3.7303436745540298E-2</v>
      </c>
      <c r="AX1030" s="17">
        <v>5.0359168732588902E-2</v>
      </c>
      <c r="AY1030" s="17">
        <v>0.145741471972897</v>
      </c>
      <c r="AZ1030" s="17">
        <v>0</v>
      </c>
      <c r="BA1030" s="17">
        <v>3.0825070715785399E-2</v>
      </c>
      <c r="BB1030" s="17"/>
      <c r="BC1030" s="17">
        <v>9.5786895198539695E-2</v>
      </c>
      <c r="BD1030" s="17"/>
      <c r="BE1030" s="17">
        <v>5.6662103508711502E-2</v>
      </c>
      <c r="BF1030" s="17">
        <v>0.17532946273230801</v>
      </c>
      <c r="BG1030" s="17">
        <v>1.13706633574557E-2</v>
      </c>
      <c r="BH1030" s="17">
        <v>4.8885454264568598E-2</v>
      </c>
      <c r="BI1030" s="17"/>
      <c r="BJ1030" s="17">
        <v>6.2512812223400799E-2</v>
      </c>
      <c r="BK1030" s="17"/>
      <c r="BL1030" s="17">
        <v>6.7414180085510506E-2</v>
      </c>
      <c r="BM1030" s="17"/>
      <c r="BN1030" s="17">
        <v>6.2937101156015293E-2</v>
      </c>
      <c r="BO1030" s="17"/>
      <c r="BP1030" s="17">
        <v>5.8163015368977798E-2</v>
      </c>
      <c r="BQ1030" s="17">
        <v>0.101751178928582</v>
      </c>
    </row>
    <row r="1031" spans="2:69" x14ac:dyDescent="0.35">
      <c r="B1031" t="s">
        <v>284</v>
      </c>
      <c r="C1031" s="17">
        <v>2.5761130114130001E-2</v>
      </c>
      <c r="D1031" s="17">
        <v>1.1878966412158401E-2</v>
      </c>
      <c r="E1031" s="17">
        <v>3.7096438058544998E-2</v>
      </c>
      <c r="F1031" s="17"/>
      <c r="G1031" s="17">
        <v>1.41943684664443E-2</v>
      </c>
      <c r="H1031" s="17">
        <v>1.9195323529528501E-2</v>
      </c>
      <c r="I1031" s="17">
        <v>0</v>
      </c>
      <c r="J1031" s="17">
        <v>1.6162850554509198E-2</v>
      </c>
      <c r="K1031" s="17">
        <v>0.124352830266182</v>
      </c>
      <c r="L1031" s="17"/>
      <c r="M1031" s="17">
        <v>0</v>
      </c>
      <c r="N1031" s="17">
        <v>1.9308112598029101E-2</v>
      </c>
      <c r="O1031" s="17">
        <v>7.3687641435131498E-2</v>
      </c>
      <c r="P1031" s="17">
        <v>1.7149323574326501E-2</v>
      </c>
      <c r="Q1031" s="17">
        <v>0</v>
      </c>
      <c r="R1031" s="17"/>
      <c r="S1031" s="17">
        <v>1.93202159117697E-2</v>
      </c>
      <c r="T1031" s="17">
        <v>6.0845925243127402E-2</v>
      </c>
      <c r="U1031" s="17">
        <v>1.8943928354996101E-2</v>
      </c>
      <c r="V1031" s="17">
        <v>8.0702106099766902E-3</v>
      </c>
      <c r="W1031" s="17"/>
      <c r="X1031" s="17">
        <v>1.3068826592123601E-2</v>
      </c>
      <c r="Y1031" s="17">
        <v>4.4590707788421703E-2</v>
      </c>
      <c r="Z1031" s="17">
        <v>0.10895908498873701</v>
      </c>
      <c r="AA1031" s="17"/>
      <c r="AB1031" s="17">
        <v>1.7578230586513401E-2</v>
      </c>
      <c r="AC1031" s="17">
        <v>4.5697889737875301E-2</v>
      </c>
      <c r="AD1031" s="17"/>
      <c r="AE1031" s="17">
        <v>4.2126537182595299E-2</v>
      </c>
      <c r="AF1031" s="17">
        <v>2.2638192421761801E-2</v>
      </c>
      <c r="AG1031" s="17"/>
      <c r="AH1031" s="17">
        <v>1.6853875460867501E-2</v>
      </c>
      <c r="AI1031" s="17">
        <v>1.6358285089886401E-2</v>
      </c>
      <c r="AJ1031" s="17"/>
      <c r="AK1031" s="17">
        <v>2.8506886759035802E-2</v>
      </c>
      <c r="AL1031" s="17">
        <v>2.8849525635902599E-2</v>
      </c>
      <c r="AM1031" s="17">
        <v>3.2879970728582002E-2</v>
      </c>
      <c r="AN1031" s="17">
        <v>1.3035248893468999E-2</v>
      </c>
      <c r="AO1031" s="17">
        <v>0</v>
      </c>
      <c r="AP1031" s="17"/>
      <c r="AQ1031" s="17">
        <v>0</v>
      </c>
      <c r="AR1031" s="17">
        <v>3.1985608883997103E-2</v>
      </c>
      <c r="AS1031" s="17"/>
      <c r="AT1031" s="17">
        <v>8.2605058905461208E-3</v>
      </c>
      <c r="AU1031" s="17">
        <v>3.4537593111446302E-2</v>
      </c>
      <c r="AV1031" s="17"/>
      <c r="AW1031" s="17">
        <v>0</v>
      </c>
      <c r="AX1031" s="17">
        <v>1.9570077872430602E-2</v>
      </c>
      <c r="AY1031" s="17">
        <v>5.1852327687135998E-2</v>
      </c>
      <c r="AZ1031" s="17">
        <v>1.8640113146090001E-2</v>
      </c>
      <c r="BA1031" s="17">
        <v>2.0466074215716699E-2</v>
      </c>
      <c r="BB1031" s="17"/>
      <c r="BC1031" s="17">
        <v>1.9210650070139501E-2</v>
      </c>
      <c r="BD1031" s="17"/>
      <c r="BE1031" s="17">
        <v>1.7207390580226599E-2</v>
      </c>
      <c r="BF1031" s="17">
        <v>9.3060782604502304E-2</v>
      </c>
      <c r="BG1031" s="17">
        <v>1.71038529833927E-2</v>
      </c>
      <c r="BH1031" s="17">
        <v>1.89103018694491E-2</v>
      </c>
      <c r="BI1031" s="17"/>
      <c r="BJ1031" s="17">
        <v>2.20653010689526E-2</v>
      </c>
      <c r="BK1031" s="17"/>
      <c r="BL1031" s="17">
        <v>2.8309960144577501E-2</v>
      </c>
      <c r="BM1031" s="17"/>
      <c r="BN1031" s="17">
        <v>1.33711224767114E-2</v>
      </c>
      <c r="BO1031" s="17"/>
      <c r="BP1031" s="17">
        <v>3.07796404059297E-2</v>
      </c>
      <c r="BQ1031" s="17">
        <v>0</v>
      </c>
    </row>
    <row r="1032" spans="2:69" x14ac:dyDescent="0.35">
      <c r="B1032" t="s">
        <v>141</v>
      </c>
      <c r="C1032" s="17">
        <v>0.17004237471705</v>
      </c>
      <c r="D1032" s="17">
        <v>6.3555235881702796E-2</v>
      </c>
      <c r="E1032" s="17">
        <v>0.256993122218098</v>
      </c>
      <c r="F1032" s="17"/>
      <c r="G1032" s="17">
        <v>0.11629244902456</v>
      </c>
      <c r="H1032" s="17">
        <v>0.179988016726113</v>
      </c>
      <c r="I1032" s="17">
        <v>0.27356882674500299</v>
      </c>
      <c r="J1032" s="17">
        <v>0.14071402596847801</v>
      </c>
      <c r="K1032" s="17">
        <v>0.10337863350160301</v>
      </c>
      <c r="L1032" s="17"/>
      <c r="M1032" s="17">
        <v>0.15252169470741</v>
      </c>
      <c r="N1032" s="17">
        <v>0.195398968718138</v>
      </c>
      <c r="O1032" s="17">
        <v>0.132402224526976</v>
      </c>
      <c r="P1032" s="17">
        <v>0.16645321677623501</v>
      </c>
      <c r="Q1032" s="17">
        <v>0.168519848762753</v>
      </c>
      <c r="R1032" s="17"/>
      <c r="S1032" s="17">
        <v>0.22643713699243001</v>
      </c>
      <c r="T1032" s="17">
        <v>0.12459655560279199</v>
      </c>
      <c r="U1032" s="17">
        <v>0.12712579357523501</v>
      </c>
      <c r="V1032" s="17">
        <v>0.112251919256316</v>
      </c>
      <c r="W1032" s="17"/>
      <c r="X1032" s="17">
        <v>0.16575766091632299</v>
      </c>
      <c r="Y1032" s="17">
        <v>0.233656701537788</v>
      </c>
      <c r="Z1032" s="17">
        <v>0.13286042975219101</v>
      </c>
      <c r="AA1032" s="17"/>
      <c r="AB1032" s="17">
        <v>0.17675517903405499</v>
      </c>
      <c r="AC1032" s="17">
        <v>0.153687344862693</v>
      </c>
      <c r="AD1032" s="17"/>
      <c r="AE1032" s="17">
        <v>0.14212300742174899</v>
      </c>
      <c r="AF1032" s="17">
        <v>0.17573417741870101</v>
      </c>
      <c r="AG1032" s="17"/>
      <c r="AH1032" s="17">
        <v>0.1650475485132</v>
      </c>
      <c r="AI1032" s="17">
        <v>0.23803634064627599</v>
      </c>
      <c r="AJ1032" s="17"/>
      <c r="AK1032" s="17">
        <v>0.196570062904805</v>
      </c>
      <c r="AL1032" s="17">
        <v>0.19157559951015199</v>
      </c>
      <c r="AM1032" s="17">
        <v>0.14997199254563501</v>
      </c>
      <c r="AN1032" s="17">
        <v>0.14842291817219799</v>
      </c>
      <c r="AO1032" s="17">
        <v>0.18270296276772299</v>
      </c>
      <c r="AP1032" s="17"/>
      <c r="AQ1032" s="17">
        <v>0.16974444193906801</v>
      </c>
      <c r="AR1032" s="17">
        <v>0.17011436209660899</v>
      </c>
      <c r="AS1032" s="17"/>
      <c r="AT1032" s="17">
        <v>0.17733221984615299</v>
      </c>
      <c r="AU1032" s="17">
        <v>0.15986217740056199</v>
      </c>
      <c r="AV1032" s="17"/>
      <c r="AW1032" s="17">
        <v>0.231541353867528</v>
      </c>
      <c r="AX1032" s="17">
        <v>0.14955217453043901</v>
      </c>
      <c r="AY1032" s="17">
        <v>0.196661598156261</v>
      </c>
      <c r="AZ1032" s="17">
        <v>0.19978845541694101</v>
      </c>
      <c r="BA1032" s="17">
        <v>9.0441320691180396E-2</v>
      </c>
      <c r="BB1032" s="17"/>
      <c r="BC1032" s="17">
        <v>8.9039529388274405E-2</v>
      </c>
      <c r="BD1032" s="17"/>
      <c r="BE1032" s="17">
        <v>0.16422453187299901</v>
      </c>
      <c r="BF1032" s="17">
        <v>0.19376342236104999</v>
      </c>
      <c r="BG1032" s="17">
        <v>0.17745837139805501</v>
      </c>
      <c r="BH1032" s="17">
        <v>9.3199931902083394E-2</v>
      </c>
      <c r="BI1032" s="17"/>
      <c r="BJ1032" s="17">
        <v>0.17038788343417899</v>
      </c>
      <c r="BK1032" s="17"/>
      <c r="BL1032" s="17">
        <v>0.16019747393091899</v>
      </c>
      <c r="BM1032" s="17"/>
      <c r="BN1032" s="17">
        <v>0.14589312152341399</v>
      </c>
      <c r="BO1032" s="17"/>
      <c r="BP1032" s="17">
        <v>0.16464486508474199</v>
      </c>
      <c r="BQ1032" s="17">
        <v>0.17233375954406899</v>
      </c>
    </row>
    <row r="1033" spans="2:69" x14ac:dyDescent="0.35"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/>
      <c r="BP1033" s="17"/>
      <c r="BQ1033" s="17"/>
    </row>
    <row r="1034" spans="2:69" x14ac:dyDescent="0.35">
      <c r="B1034" s="6" t="s">
        <v>294</v>
      </c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  <c r="BM1034" s="17"/>
      <c r="BN1034" s="17"/>
      <c r="BO1034" s="17"/>
      <c r="BP1034" s="17"/>
      <c r="BQ1034" s="17"/>
    </row>
    <row r="1035" spans="2:69" x14ac:dyDescent="0.35">
      <c r="B1035" s="24" t="s">
        <v>143</v>
      </c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</row>
    <row r="1036" spans="2:69" x14ac:dyDescent="0.35">
      <c r="B1036" t="s">
        <v>280</v>
      </c>
      <c r="C1036" s="17">
        <v>0.35634543754710901</v>
      </c>
      <c r="D1036" s="17">
        <v>0.37107885413643199</v>
      </c>
      <c r="E1036" s="17">
        <v>0.34431504965522702</v>
      </c>
      <c r="F1036" s="17"/>
      <c r="G1036" s="17">
        <v>0.42541218408320097</v>
      </c>
      <c r="H1036" s="17">
        <v>0.367855143350311</v>
      </c>
      <c r="I1036" s="17">
        <v>0.41993938126653702</v>
      </c>
      <c r="J1036" s="17">
        <v>0.227252169205611</v>
      </c>
      <c r="K1036" s="17">
        <v>0.21534092548936601</v>
      </c>
      <c r="L1036" s="17"/>
      <c r="M1036" s="17">
        <v>0.32682990179382199</v>
      </c>
      <c r="N1036" s="17">
        <v>0.350724180114656</v>
      </c>
      <c r="O1036" s="17">
        <v>0.36575551412387902</v>
      </c>
      <c r="P1036" s="17">
        <v>0.361240221339728</v>
      </c>
      <c r="Q1036" s="17">
        <v>0.37149642027388402</v>
      </c>
      <c r="R1036" s="17"/>
      <c r="S1036" s="17">
        <v>0.35267495727882803</v>
      </c>
      <c r="T1036" s="17">
        <v>0.29990677311032798</v>
      </c>
      <c r="U1036" s="17">
        <v>0.37224937292687699</v>
      </c>
      <c r="V1036" s="17">
        <v>0.345738027932879</v>
      </c>
      <c r="W1036" s="17"/>
      <c r="X1036" s="17">
        <v>0.37252486589806799</v>
      </c>
      <c r="Y1036" s="17">
        <v>0.40368322387563399</v>
      </c>
      <c r="Z1036" s="17">
        <v>0.168968083175395</v>
      </c>
      <c r="AA1036" s="17"/>
      <c r="AB1036" s="17">
        <v>0.38876540017161598</v>
      </c>
      <c r="AC1036" s="17">
        <v>0.27735766558752101</v>
      </c>
      <c r="AD1036" s="17"/>
      <c r="AE1036" s="17">
        <v>0.29227835598855201</v>
      </c>
      <c r="AF1036" s="17">
        <v>0.36764756906003099</v>
      </c>
      <c r="AG1036" s="17"/>
      <c r="AH1036" s="17">
        <v>0.37279264683685198</v>
      </c>
      <c r="AI1036" s="17">
        <v>0.25778480059500603</v>
      </c>
      <c r="AJ1036" s="17"/>
      <c r="AK1036" s="17">
        <v>0.24204062688025799</v>
      </c>
      <c r="AL1036" s="17">
        <v>0.33091040517653397</v>
      </c>
      <c r="AM1036" s="17">
        <v>0.40353701134508502</v>
      </c>
      <c r="AN1036" s="17">
        <v>0.40084881724258797</v>
      </c>
      <c r="AO1036" s="17">
        <v>0.29879481779494099</v>
      </c>
      <c r="AP1036" s="17"/>
      <c r="AQ1036" s="17">
        <v>0.36972745937806001</v>
      </c>
      <c r="AR1036" s="17">
        <v>0.35311203472605202</v>
      </c>
      <c r="AS1036" s="17"/>
      <c r="AT1036" s="17">
        <v>0.356408878362243</v>
      </c>
      <c r="AU1036" s="17">
        <v>0.35923202951620697</v>
      </c>
      <c r="AV1036" s="17"/>
      <c r="AW1036" s="17">
        <v>0.46712135553217499</v>
      </c>
      <c r="AX1036" s="17">
        <v>0.41356923251805899</v>
      </c>
      <c r="AY1036" s="17">
        <v>0.26170861467766898</v>
      </c>
      <c r="AZ1036" s="17">
        <v>0.20200403039468501</v>
      </c>
      <c r="BA1036" s="17">
        <v>0.53111832169371498</v>
      </c>
      <c r="BB1036" s="17"/>
      <c r="BC1036" s="17">
        <v>0.50294272795335904</v>
      </c>
      <c r="BD1036" s="17"/>
      <c r="BE1036" s="17">
        <v>0.39035508799346702</v>
      </c>
      <c r="BF1036" s="17">
        <v>0.204064001739962</v>
      </c>
      <c r="BG1036" s="17">
        <v>0.187058455663875</v>
      </c>
      <c r="BH1036" s="17">
        <v>0.54816492022866703</v>
      </c>
      <c r="BI1036" s="17"/>
      <c r="BJ1036" s="17">
        <v>0.35601120168070499</v>
      </c>
      <c r="BK1036" s="17"/>
      <c r="BL1036" s="17">
        <v>0.37599222292041301</v>
      </c>
      <c r="BM1036" s="17"/>
      <c r="BN1036" s="17">
        <v>0.328972971708274</v>
      </c>
      <c r="BO1036" s="17"/>
      <c r="BP1036" s="17">
        <v>0.39619987748117502</v>
      </c>
      <c r="BQ1036" s="17">
        <v>0.1229979693491</v>
      </c>
    </row>
    <row r="1037" spans="2:69" x14ac:dyDescent="0.35">
      <c r="B1037" t="s">
        <v>281</v>
      </c>
      <c r="C1037" s="17">
        <v>0.41067436153996201</v>
      </c>
      <c r="D1037" s="17">
        <v>0.42879647159489698</v>
      </c>
      <c r="E1037" s="17">
        <v>0.39587697818637801</v>
      </c>
      <c r="F1037" s="17"/>
      <c r="G1037" s="17">
        <v>0.37052249507907398</v>
      </c>
      <c r="H1037" s="17">
        <v>0.403002645206824</v>
      </c>
      <c r="I1037" s="17">
        <v>0.38432686020081802</v>
      </c>
      <c r="J1037" s="17">
        <v>0.57497769716388702</v>
      </c>
      <c r="K1037" s="17">
        <v>0.36745231800211597</v>
      </c>
      <c r="L1037" s="17"/>
      <c r="M1037" s="17">
        <v>0.40939193115231498</v>
      </c>
      <c r="N1037" s="17">
        <v>0.405580464802408</v>
      </c>
      <c r="O1037" s="17">
        <v>0.31183321626900201</v>
      </c>
      <c r="P1037" s="17">
        <v>0.52480464541236005</v>
      </c>
      <c r="Q1037" s="17">
        <v>0.463842872213579</v>
      </c>
      <c r="R1037" s="17"/>
      <c r="S1037" s="17">
        <v>0.35462437006306402</v>
      </c>
      <c r="T1037" s="17">
        <v>0.454320090001122</v>
      </c>
      <c r="U1037" s="17">
        <v>0.42974392643445503</v>
      </c>
      <c r="V1037" s="17">
        <v>0.45750484314656797</v>
      </c>
      <c r="W1037" s="17"/>
      <c r="X1037" s="17">
        <v>0.42742107249323602</v>
      </c>
      <c r="Y1037" s="17">
        <v>0.35015003105164999</v>
      </c>
      <c r="Z1037" s="17">
        <v>0.34157132447948502</v>
      </c>
      <c r="AA1037" s="17"/>
      <c r="AB1037" s="17">
        <v>0.38142642010253802</v>
      </c>
      <c r="AC1037" s="17">
        <v>0.48193384309162401</v>
      </c>
      <c r="AD1037" s="17"/>
      <c r="AE1037" s="17">
        <v>0.439949773178612</v>
      </c>
      <c r="AF1037" s="17">
        <v>0.405708164305563</v>
      </c>
      <c r="AG1037" s="17"/>
      <c r="AH1037" s="17">
        <v>0.40274813631621598</v>
      </c>
      <c r="AI1037" s="17">
        <v>0.45874645121864199</v>
      </c>
      <c r="AJ1037" s="17"/>
      <c r="AK1037" s="17">
        <v>0.52198180456601695</v>
      </c>
      <c r="AL1037" s="17">
        <v>0.389349478794354</v>
      </c>
      <c r="AM1037" s="17">
        <v>0.383642774567095</v>
      </c>
      <c r="AN1037" s="17">
        <v>0.41923846874315202</v>
      </c>
      <c r="AO1037" s="17">
        <v>0.46890228138648798</v>
      </c>
      <c r="AP1037" s="17"/>
      <c r="AQ1037" s="17">
        <v>0.46413187372532499</v>
      </c>
      <c r="AR1037" s="17">
        <v>0.39775780282481399</v>
      </c>
      <c r="AS1037" s="17"/>
      <c r="AT1037" s="17">
        <v>0.43002371124556399</v>
      </c>
      <c r="AU1037" s="17">
        <v>0.39653738153664803</v>
      </c>
      <c r="AV1037" s="17"/>
      <c r="AW1037" s="17">
        <v>0.25582273570492298</v>
      </c>
      <c r="AX1037" s="17">
        <v>0.41750242013092398</v>
      </c>
      <c r="AY1037" s="17">
        <v>0.435359838117655</v>
      </c>
      <c r="AZ1037" s="17">
        <v>0.42917788988826899</v>
      </c>
      <c r="BA1037" s="17">
        <v>0.36832315009077299</v>
      </c>
      <c r="BB1037" s="17"/>
      <c r="BC1037" s="17">
        <v>0.32627606436489698</v>
      </c>
      <c r="BD1037" s="17"/>
      <c r="BE1037" s="17">
        <v>0.42759268091423902</v>
      </c>
      <c r="BF1037" s="17">
        <v>0.425886597195962</v>
      </c>
      <c r="BG1037" s="17">
        <v>0.46141691752554698</v>
      </c>
      <c r="BH1037" s="17">
        <v>0.32179222154208098</v>
      </c>
      <c r="BI1037" s="17"/>
      <c r="BJ1037" s="17">
        <v>0.41949569263481401</v>
      </c>
      <c r="BK1037" s="17"/>
      <c r="BL1037" s="17">
        <v>0.41825533982185897</v>
      </c>
      <c r="BM1037" s="17"/>
      <c r="BN1037" s="17">
        <v>0.41364375865907799</v>
      </c>
      <c r="BO1037" s="17"/>
      <c r="BP1037" s="17">
        <v>0.38163829435843</v>
      </c>
      <c r="BQ1037" s="17">
        <v>0.56605823032802705</v>
      </c>
    </row>
    <row r="1038" spans="2:69" x14ac:dyDescent="0.35">
      <c r="B1038" t="s">
        <v>282</v>
      </c>
      <c r="C1038" s="17">
        <v>8.6704003961678197E-2</v>
      </c>
      <c r="D1038" s="17">
        <v>8.9818103382311595E-2</v>
      </c>
      <c r="E1038" s="17">
        <v>8.4161224848837798E-2</v>
      </c>
      <c r="F1038" s="17"/>
      <c r="G1038" s="17">
        <v>7.9586968102050501E-2</v>
      </c>
      <c r="H1038" s="17">
        <v>5.78661289766449E-2</v>
      </c>
      <c r="I1038" s="17">
        <v>5.32620551951343E-2</v>
      </c>
      <c r="J1038" s="17">
        <v>6.1807736684127902E-2</v>
      </c>
      <c r="K1038" s="17">
        <v>0.249416009328076</v>
      </c>
      <c r="L1038" s="17"/>
      <c r="M1038" s="17">
        <v>9.1409375636061704E-2</v>
      </c>
      <c r="N1038" s="17">
        <v>7.6488171334947494E-2</v>
      </c>
      <c r="O1038" s="17">
        <v>0.125099781674857</v>
      </c>
      <c r="P1038" s="17">
        <v>2.5716597164771201E-2</v>
      </c>
      <c r="Q1038" s="17">
        <v>0.108880285842406</v>
      </c>
      <c r="R1038" s="17"/>
      <c r="S1038" s="17">
        <v>9.7972662287641898E-2</v>
      </c>
      <c r="T1038" s="17">
        <v>0.11612998820321099</v>
      </c>
      <c r="U1038" s="17">
        <v>7.1500051919750507E-2</v>
      </c>
      <c r="V1038" s="17">
        <v>9.1836577849294401E-2</v>
      </c>
      <c r="W1038" s="17"/>
      <c r="X1038" s="17">
        <v>6.5179131947841404E-2</v>
      </c>
      <c r="Y1038" s="17">
        <v>8.8140267369632597E-2</v>
      </c>
      <c r="Z1038" s="17">
        <v>0.26256273486746801</v>
      </c>
      <c r="AA1038" s="17"/>
      <c r="AB1038" s="17">
        <v>7.7062944067620806E-2</v>
      </c>
      <c r="AC1038" s="17">
        <v>0.11019341538329699</v>
      </c>
      <c r="AD1038" s="17"/>
      <c r="AE1038" s="17">
        <v>7.1259619540659194E-2</v>
      </c>
      <c r="AF1038" s="17">
        <v>8.9840063444817805E-2</v>
      </c>
      <c r="AG1038" s="17"/>
      <c r="AH1038" s="17">
        <v>7.8972818888839905E-2</v>
      </c>
      <c r="AI1038" s="17">
        <v>0.13145228188324701</v>
      </c>
      <c r="AJ1038" s="17"/>
      <c r="AK1038" s="17">
        <v>6.2755902167005106E-2</v>
      </c>
      <c r="AL1038" s="17">
        <v>9.30107989266864E-2</v>
      </c>
      <c r="AM1038" s="17">
        <v>0.101064721841887</v>
      </c>
      <c r="AN1038" s="17">
        <v>4.5952887282849797E-2</v>
      </c>
      <c r="AO1038" s="17">
        <v>0.106261361568605</v>
      </c>
      <c r="AP1038" s="17"/>
      <c r="AQ1038" s="17">
        <v>6.1369043674347597E-2</v>
      </c>
      <c r="AR1038" s="17">
        <v>9.2825510345337203E-2</v>
      </c>
      <c r="AS1038" s="17"/>
      <c r="AT1038" s="17">
        <v>6.2176184403005298E-2</v>
      </c>
      <c r="AU1038" s="17">
        <v>0.100615089867148</v>
      </c>
      <c r="AV1038" s="17"/>
      <c r="AW1038" s="17">
        <v>0.104342758813545</v>
      </c>
      <c r="AX1038" s="17">
        <v>4.7620107289316399E-2</v>
      </c>
      <c r="AY1038" s="17">
        <v>0.12465381758218599</v>
      </c>
      <c r="AZ1038" s="17">
        <v>0.16774835777588501</v>
      </c>
      <c r="BA1038" s="17">
        <v>1.13852459724428E-2</v>
      </c>
      <c r="BB1038" s="17"/>
      <c r="BC1038" s="17">
        <v>7.1339654051299495E-2</v>
      </c>
      <c r="BD1038" s="17"/>
      <c r="BE1038" s="17">
        <v>4.9103910855048102E-2</v>
      </c>
      <c r="BF1038" s="17">
        <v>0.227833182727459</v>
      </c>
      <c r="BG1038" s="17">
        <v>0.16529372311131499</v>
      </c>
      <c r="BH1038" s="17">
        <v>4.6084681933631598E-2</v>
      </c>
      <c r="BI1038" s="17"/>
      <c r="BJ1038" s="17">
        <v>8.0746662890831503E-2</v>
      </c>
      <c r="BK1038" s="17"/>
      <c r="BL1038" s="17">
        <v>8.6546111636867207E-2</v>
      </c>
      <c r="BM1038" s="17"/>
      <c r="BN1038" s="17">
        <v>0.14035443631691599</v>
      </c>
      <c r="BO1038" s="17"/>
      <c r="BP1038" s="17">
        <v>7.8006427108096202E-2</v>
      </c>
      <c r="BQ1038" s="17">
        <v>0.14906464344378301</v>
      </c>
    </row>
    <row r="1039" spans="2:69" x14ac:dyDescent="0.35">
      <c r="B1039" t="s">
        <v>283</v>
      </c>
      <c r="C1039" s="17">
        <v>3.4153269800522801E-2</v>
      </c>
      <c r="D1039" s="17">
        <v>1.9446760479574401E-2</v>
      </c>
      <c r="E1039" s="17">
        <v>4.6161686897396997E-2</v>
      </c>
      <c r="F1039" s="17"/>
      <c r="G1039" s="17">
        <v>2.59427299396882E-2</v>
      </c>
      <c r="H1039" s="17">
        <v>3.3754660310088502E-2</v>
      </c>
      <c r="I1039" s="17">
        <v>2.0674286000721999E-2</v>
      </c>
      <c r="J1039" s="17">
        <v>4.8488551663527599E-2</v>
      </c>
      <c r="K1039" s="17">
        <v>6.1821240735235101E-2</v>
      </c>
      <c r="L1039" s="17"/>
      <c r="M1039" s="17">
        <v>2.7293724999017201E-2</v>
      </c>
      <c r="N1039" s="17">
        <v>3.0824328975231401E-2</v>
      </c>
      <c r="O1039" s="17">
        <v>5.0548263568425802E-2</v>
      </c>
      <c r="P1039" s="17">
        <v>6.4023162714742704E-2</v>
      </c>
      <c r="Q1039" s="17">
        <v>0</v>
      </c>
      <c r="R1039" s="17"/>
      <c r="S1039" s="17">
        <v>3.1316445135348599E-2</v>
      </c>
      <c r="T1039" s="17">
        <v>1.70898448704014E-2</v>
      </c>
      <c r="U1039" s="17">
        <v>3.4920373098330203E-2</v>
      </c>
      <c r="V1039" s="17">
        <v>3.44065323379334E-2</v>
      </c>
      <c r="W1039" s="17"/>
      <c r="X1039" s="17">
        <v>3.6498602705396198E-2</v>
      </c>
      <c r="Y1039" s="17">
        <v>0</v>
      </c>
      <c r="Z1039" s="17">
        <v>5.37448148061122E-2</v>
      </c>
      <c r="AA1039" s="17"/>
      <c r="AB1039" s="17">
        <v>3.7378331086007903E-2</v>
      </c>
      <c r="AC1039" s="17">
        <v>2.6295752864922601E-2</v>
      </c>
      <c r="AD1039" s="17"/>
      <c r="AE1039" s="17">
        <v>4.498019756682E-2</v>
      </c>
      <c r="AF1039" s="17">
        <v>3.21163262444756E-2</v>
      </c>
      <c r="AG1039" s="17"/>
      <c r="AH1039" s="17">
        <v>4.0511278523076399E-2</v>
      </c>
      <c r="AI1039" s="17">
        <v>0</v>
      </c>
      <c r="AJ1039" s="17"/>
      <c r="AK1039" s="17">
        <v>2.5655996748499801E-2</v>
      </c>
      <c r="AL1039" s="17">
        <v>3.2007838751468599E-2</v>
      </c>
      <c r="AM1039" s="17">
        <v>4.6499134557767899E-2</v>
      </c>
      <c r="AN1039" s="17">
        <v>3.1498371286429197E-2</v>
      </c>
      <c r="AO1039" s="17">
        <v>0</v>
      </c>
      <c r="AP1039" s="17"/>
      <c r="AQ1039" s="17">
        <v>2.59657402095895E-2</v>
      </c>
      <c r="AR1039" s="17">
        <v>3.6131564381957797E-2</v>
      </c>
      <c r="AS1039" s="17"/>
      <c r="AT1039" s="17">
        <v>2.3809799648439E-2</v>
      </c>
      <c r="AU1039" s="17">
        <v>3.9942912429310001E-2</v>
      </c>
      <c r="AV1039" s="17"/>
      <c r="AW1039" s="17">
        <v>0</v>
      </c>
      <c r="AX1039" s="17">
        <v>4.4512329382779603E-2</v>
      </c>
      <c r="AY1039" s="17">
        <v>4.2310663138103201E-2</v>
      </c>
      <c r="AZ1039" s="17">
        <v>1.98919585884045E-2</v>
      </c>
      <c r="BA1039" s="17">
        <v>2.1734861492441901E-2</v>
      </c>
      <c r="BB1039" s="17"/>
      <c r="BC1039" s="17">
        <v>3.5039217733849999E-2</v>
      </c>
      <c r="BD1039" s="17"/>
      <c r="BE1039" s="17">
        <v>4.4309479999372903E-2</v>
      </c>
      <c r="BF1039" s="17">
        <v>3.6372984582303397E-2</v>
      </c>
      <c r="BG1039" s="17">
        <v>2.96231885745128E-2</v>
      </c>
      <c r="BH1039" s="17">
        <v>2.1661070872651102E-2</v>
      </c>
      <c r="BI1039" s="17"/>
      <c r="BJ1039" s="17">
        <v>2.82893477370076E-2</v>
      </c>
      <c r="BK1039" s="17"/>
      <c r="BL1039" s="17">
        <v>4.0202983886101697E-2</v>
      </c>
      <c r="BM1039" s="17"/>
      <c r="BN1039" s="17">
        <v>2.0867816974044998E-2</v>
      </c>
      <c r="BO1039" s="17"/>
      <c r="BP1039" s="17">
        <v>3.26490297463288E-2</v>
      </c>
      <c r="BQ1039" s="17">
        <v>3.1043504862988701E-2</v>
      </c>
    </row>
    <row r="1040" spans="2:69" x14ac:dyDescent="0.35">
      <c r="B1040" t="s">
        <v>284</v>
      </c>
      <c r="C1040" s="17">
        <v>5.1410456699301797E-2</v>
      </c>
      <c r="D1040" s="17">
        <v>5.20327353320496E-2</v>
      </c>
      <c r="E1040" s="17">
        <v>5.0902342828808803E-2</v>
      </c>
      <c r="F1040" s="17"/>
      <c r="G1040" s="17">
        <v>5.83985243898534E-2</v>
      </c>
      <c r="H1040" s="17">
        <v>5.75859705885855E-2</v>
      </c>
      <c r="I1040" s="17">
        <v>2.42369276396746E-2</v>
      </c>
      <c r="J1040" s="17">
        <v>2.7574072086913901E-2</v>
      </c>
      <c r="K1040" s="17">
        <v>0.105969506445207</v>
      </c>
      <c r="L1040" s="17"/>
      <c r="M1040" s="17">
        <v>2.4083049423790501E-2</v>
      </c>
      <c r="N1040" s="17">
        <v>6.5304922870967397E-2</v>
      </c>
      <c r="O1040" s="17">
        <v>8.6259285328399798E-2</v>
      </c>
      <c r="P1040" s="17">
        <v>1.2107686684199001E-2</v>
      </c>
      <c r="Q1040" s="17">
        <v>1.6918020149702499E-2</v>
      </c>
      <c r="R1040" s="17"/>
      <c r="S1040" s="17">
        <v>8.98867783968086E-2</v>
      </c>
      <c r="T1040" s="17">
        <v>6.8680526549484699E-2</v>
      </c>
      <c r="U1040" s="17">
        <v>3.3987737303770603E-2</v>
      </c>
      <c r="V1040" s="17">
        <v>2.61792485872334E-2</v>
      </c>
      <c r="W1040" s="17"/>
      <c r="X1040" s="17">
        <v>3.9430919010045203E-2</v>
      </c>
      <c r="Y1040" s="17">
        <v>8.3862660987129495E-2</v>
      </c>
      <c r="Z1040" s="17">
        <v>0.113202432601387</v>
      </c>
      <c r="AA1040" s="17"/>
      <c r="AB1040" s="17">
        <v>5.6941184712357797E-2</v>
      </c>
      <c r="AC1040" s="17">
        <v>3.7935429348852502E-2</v>
      </c>
      <c r="AD1040" s="17"/>
      <c r="AE1040" s="17">
        <v>7.8908982898980601E-2</v>
      </c>
      <c r="AF1040" s="17">
        <v>4.6176858072557302E-2</v>
      </c>
      <c r="AG1040" s="17"/>
      <c r="AH1040" s="17">
        <v>4.5951555013243897E-2</v>
      </c>
      <c r="AI1040" s="17">
        <v>5.7995807386862698E-2</v>
      </c>
      <c r="AJ1040" s="17"/>
      <c r="AK1040" s="17">
        <v>0.102289721578146</v>
      </c>
      <c r="AL1040" s="17">
        <v>6.0500555802561501E-2</v>
      </c>
      <c r="AM1040" s="17">
        <v>3.2924391495078399E-2</v>
      </c>
      <c r="AN1040" s="17">
        <v>5.2376894693473001E-2</v>
      </c>
      <c r="AO1040" s="17">
        <v>3.0829829760971001E-2</v>
      </c>
      <c r="AP1040" s="17"/>
      <c r="AQ1040" s="17">
        <v>6.1551917948169298E-2</v>
      </c>
      <c r="AR1040" s="17">
        <v>4.8960047499109802E-2</v>
      </c>
      <c r="AS1040" s="17"/>
      <c r="AT1040" s="17">
        <v>5.4712435396157201E-2</v>
      </c>
      <c r="AU1040" s="17">
        <v>5.1545601861941799E-2</v>
      </c>
      <c r="AV1040" s="17"/>
      <c r="AW1040" s="17">
        <v>6.3028457473849303E-2</v>
      </c>
      <c r="AX1040" s="17">
        <v>3.2296718741720201E-2</v>
      </c>
      <c r="AY1040" s="17">
        <v>5.3583270911441903E-2</v>
      </c>
      <c r="AZ1040" s="17">
        <v>8.7003608149339398E-2</v>
      </c>
      <c r="BA1040" s="17">
        <v>6.7438420750628003E-2</v>
      </c>
      <c r="BB1040" s="17"/>
      <c r="BC1040" s="17">
        <v>5.3578570080496199E-2</v>
      </c>
      <c r="BD1040" s="17"/>
      <c r="BE1040" s="17">
        <v>3.6725556641853202E-2</v>
      </c>
      <c r="BF1040" s="17">
        <v>6.2430722777100899E-2</v>
      </c>
      <c r="BG1040" s="17">
        <v>6.9093598516106303E-2</v>
      </c>
      <c r="BH1040" s="17">
        <v>5.4880476221886201E-2</v>
      </c>
      <c r="BI1040" s="17"/>
      <c r="BJ1040" s="17">
        <v>5.30393447857756E-2</v>
      </c>
      <c r="BK1040" s="17"/>
      <c r="BL1040" s="17">
        <v>3.5634924214749703E-2</v>
      </c>
      <c r="BM1040" s="17"/>
      <c r="BN1040" s="17">
        <v>3.7860076916819599E-2</v>
      </c>
      <c r="BO1040" s="17"/>
      <c r="BP1040" s="17">
        <v>5.6276530621605501E-2</v>
      </c>
      <c r="BQ1040" s="17">
        <v>2.9996431249384E-2</v>
      </c>
    </row>
    <row r="1041" spans="2:69" x14ac:dyDescent="0.35">
      <c r="B1041" t="s">
        <v>141</v>
      </c>
      <c r="C1041" s="17">
        <v>6.0712470451425998E-2</v>
      </c>
      <c r="D1041" s="17">
        <v>3.8827075074734999E-2</v>
      </c>
      <c r="E1041" s="17">
        <v>7.8582717583350906E-2</v>
      </c>
      <c r="F1041" s="17"/>
      <c r="G1041" s="17">
        <v>4.0137098406132499E-2</v>
      </c>
      <c r="H1041" s="17">
        <v>7.9935451567546306E-2</v>
      </c>
      <c r="I1041" s="17">
        <v>9.7560489697114602E-2</v>
      </c>
      <c r="J1041" s="17">
        <v>5.9899773195932302E-2</v>
      </c>
      <c r="K1041" s="17">
        <v>0</v>
      </c>
      <c r="L1041" s="17"/>
      <c r="M1041" s="17">
        <v>0.120992016994994</v>
      </c>
      <c r="N1041" s="17">
        <v>7.1077931901789598E-2</v>
      </c>
      <c r="O1041" s="17">
        <v>6.05039390354353E-2</v>
      </c>
      <c r="P1041" s="17">
        <v>1.2107686684199001E-2</v>
      </c>
      <c r="Q1041" s="17">
        <v>3.8862401520427602E-2</v>
      </c>
      <c r="R1041" s="17"/>
      <c r="S1041" s="17">
        <v>7.35247868383095E-2</v>
      </c>
      <c r="T1041" s="17">
        <v>4.3872777265453002E-2</v>
      </c>
      <c r="U1041" s="17">
        <v>5.7598538316817098E-2</v>
      </c>
      <c r="V1041" s="17">
        <v>4.4334770146092599E-2</v>
      </c>
      <c r="W1041" s="17"/>
      <c r="X1041" s="17">
        <v>5.8945407945413003E-2</v>
      </c>
      <c r="Y1041" s="17">
        <v>7.4163816715953304E-2</v>
      </c>
      <c r="Z1041" s="17">
        <v>5.9950610070152503E-2</v>
      </c>
      <c r="AA1041" s="17"/>
      <c r="AB1041" s="17">
        <v>5.84257198598589E-2</v>
      </c>
      <c r="AC1041" s="17">
        <v>6.6283893723783904E-2</v>
      </c>
      <c r="AD1041" s="17"/>
      <c r="AE1041" s="17">
        <v>7.2623070826376201E-2</v>
      </c>
      <c r="AF1041" s="17">
        <v>5.8511018872555498E-2</v>
      </c>
      <c r="AG1041" s="17"/>
      <c r="AH1041" s="17">
        <v>5.9023564421771701E-2</v>
      </c>
      <c r="AI1041" s="17">
        <v>9.4020658916242006E-2</v>
      </c>
      <c r="AJ1041" s="17"/>
      <c r="AK1041" s="17">
        <v>4.52759480600744E-2</v>
      </c>
      <c r="AL1041" s="17">
        <v>9.4220922548395897E-2</v>
      </c>
      <c r="AM1041" s="17">
        <v>3.2331966193086897E-2</v>
      </c>
      <c r="AN1041" s="17">
        <v>5.0084560751508397E-2</v>
      </c>
      <c r="AO1041" s="17">
        <v>9.5211709488995197E-2</v>
      </c>
      <c r="AP1041" s="17"/>
      <c r="AQ1041" s="17">
        <v>1.7253965064508599E-2</v>
      </c>
      <c r="AR1041" s="17">
        <v>7.1213040222728605E-2</v>
      </c>
      <c r="AS1041" s="17"/>
      <c r="AT1041" s="17">
        <v>7.2868990944591094E-2</v>
      </c>
      <c r="AU1041" s="17">
        <v>5.2126984788745702E-2</v>
      </c>
      <c r="AV1041" s="17"/>
      <c r="AW1041" s="17">
        <v>0.10968469247550799</v>
      </c>
      <c r="AX1041" s="17">
        <v>4.4499191937201102E-2</v>
      </c>
      <c r="AY1041" s="17">
        <v>8.2383795572943702E-2</v>
      </c>
      <c r="AZ1041" s="17">
        <v>9.4174155203417598E-2</v>
      </c>
      <c r="BA1041" s="17">
        <v>0</v>
      </c>
      <c r="BB1041" s="17"/>
      <c r="BC1041" s="17">
        <v>1.08237658160979E-2</v>
      </c>
      <c r="BD1041" s="17"/>
      <c r="BE1041" s="17">
        <v>5.1913283596019398E-2</v>
      </c>
      <c r="BF1041" s="17">
        <v>4.3412510977211799E-2</v>
      </c>
      <c r="BG1041" s="17">
        <v>8.7514116608644194E-2</v>
      </c>
      <c r="BH1041" s="17">
        <v>7.4166292010838597E-3</v>
      </c>
      <c r="BI1041" s="17"/>
      <c r="BJ1041" s="17">
        <v>6.2417750270866303E-2</v>
      </c>
      <c r="BK1041" s="17"/>
      <c r="BL1041" s="17">
        <v>4.33684175200095E-2</v>
      </c>
      <c r="BM1041" s="17"/>
      <c r="BN1041" s="17">
        <v>5.8300939424867401E-2</v>
      </c>
      <c r="BO1041" s="17"/>
      <c r="BP1041" s="17">
        <v>5.5229840684364803E-2</v>
      </c>
      <c r="BQ1041" s="17">
        <v>0.100839220766716</v>
      </c>
    </row>
    <row r="1042" spans="2:69" x14ac:dyDescent="0.35"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  <c r="BM1042" s="17"/>
      <c r="BN1042" s="17"/>
      <c r="BO1042" s="17"/>
      <c r="BP1042" s="17"/>
      <c r="BQ1042" s="17"/>
    </row>
    <row r="1043" spans="2:69" x14ac:dyDescent="0.35">
      <c r="B1043" s="6" t="s">
        <v>295</v>
      </c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/>
      <c r="BP1043" s="17"/>
      <c r="BQ1043" s="17"/>
    </row>
    <row r="1044" spans="2:69" x14ac:dyDescent="0.35">
      <c r="B1044" s="24" t="s">
        <v>143</v>
      </c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/>
      <c r="BP1044" s="17"/>
      <c r="BQ1044" s="17"/>
    </row>
    <row r="1045" spans="2:69" x14ac:dyDescent="0.35">
      <c r="B1045" t="s">
        <v>280</v>
      </c>
      <c r="C1045" s="17">
        <v>9.4614881970619999E-2</v>
      </c>
      <c r="D1045" s="17">
        <v>0.133754919768201</v>
      </c>
      <c r="E1045" s="17">
        <v>6.2655571382125699E-2</v>
      </c>
      <c r="F1045" s="17"/>
      <c r="G1045" s="17">
        <v>0.103164130581235</v>
      </c>
      <c r="H1045" s="17">
        <v>7.2854329733141696E-2</v>
      </c>
      <c r="I1045" s="17">
        <v>0.112199516416652</v>
      </c>
      <c r="J1045" s="17">
        <v>8.2722216260741596E-2</v>
      </c>
      <c r="K1045" s="17">
        <v>9.5832765015288701E-2</v>
      </c>
      <c r="L1045" s="17"/>
      <c r="M1045" s="17">
        <v>6.81084948078962E-2</v>
      </c>
      <c r="N1045" s="17">
        <v>0.11676974129755301</v>
      </c>
      <c r="O1045" s="17">
        <v>8.1862997315165401E-2</v>
      </c>
      <c r="P1045" s="17">
        <v>8.5293784136033696E-2</v>
      </c>
      <c r="Q1045" s="17">
        <v>7.7786120183096899E-2</v>
      </c>
      <c r="R1045" s="17"/>
      <c r="S1045" s="17">
        <v>9.3713852483880894E-2</v>
      </c>
      <c r="T1045" s="17">
        <v>4.28567291358673E-2</v>
      </c>
      <c r="U1045" s="17">
        <v>9.4665845597385695E-2</v>
      </c>
      <c r="V1045" s="17">
        <v>0.10090750310897099</v>
      </c>
      <c r="W1045" s="17"/>
      <c r="X1045" s="17">
        <v>0.104384890524961</v>
      </c>
      <c r="Y1045" s="17">
        <v>4.0136678197310503E-2</v>
      </c>
      <c r="Z1045" s="17">
        <v>7.6150339331432698E-2</v>
      </c>
      <c r="AA1045" s="17"/>
      <c r="AB1045" s="17">
        <v>0.1158992074555</v>
      </c>
      <c r="AC1045" s="17">
        <v>4.2757899062115898E-2</v>
      </c>
      <c r="AD1045" s="17"/>
      <c r="AE1045" s="17">
        <v>8.9802970794079395E-2</v>
      </c>
      <c r="AF1045" s="17">
        <v>9.4005623440233096E-2</v>
      </c>
      <c r="AG1045" s="17"/>
      <c r="AH1045" s="17">
        <v>9.1481359852066998E-2</v>
      </c>
      <c r="AI1045" s="17">
        <v>9.1178565597426597E-2</v>
      </c>
      <c r="AJ1045" s="17"/>
      <c r="AK1045" s="17">
        <v>5.1945938993267701E-2</v>
      </c>
      <c r="AL1045" s="17">
        <v>8.2776462544451201E-2</v>
      </c>
      <c r="AM1045" s="17">
        <v>0.103981055565196</v>
      </c>
      <c r="AN1045" s="17">
        <v>0.12711143135844499</v>
      </c>
      <c r="AO1045" s="17">
        <v>9.0782071632546202E-2</v>
      </c>
      <c r="AP1045" s="17"/>
      <c r="AQ1045" s="17">
        <v>8.6406420343739507E-2</v>
      </c>
      <c r="AR1045" s="17">
        <v>9.6598234211124498E-2</v>
      </c>
      <c r="AS1045" s="17"/>
      <c r="AT1045" s="17">
        <v>7.6317888506555007E-2</v>
      </c>
      <c r="AU1045" s="17">
        <v>9.8117167509167894E-2</v>
      </c>
      <c r="AV1045" s="17"/>
      <c r="AW1045" s="17">
        <v>5.1789089384190801E-2</v>
      </c>
      <c r="AX1045" s="17">
        <v>0.105730136482744</v>
      </c>
      <c r="AY1045" s="17">
        <v>5.6163726088068702E-2</v>
      </c>
      <c r="AZ1045" s="17">
        <v>7.8219585729231905E-2</v>
      </c>
      <c r="BA1045" s="17">
        <v>0.166632398029603</v>
      </c>
      <c r="BB1045" s="17"/>
      <c r="BC1045" s="17">
        <v>0.15887194032587401</v>
      </c>
      <c r="BD1045" s="17"/>
      <c r="BE1045" s="17">
        <v>8.7699756760627398E-2</v>
      </c>
      <c r="BF1045" s="17">
        <v>1.97751031682693E-2</v>
      </c>
      <c r="BG1045" s="17">
        <v>3.2221319630760401E-2</v>
      </c>
      <c r="BH1045" s="17">
        <v>0.20782442475972601</v>
      </c>
      <c r="BI1045" s="17"/>
      <c r="BJ1045" s="17">
        <v>9.1293552923022298E-2</v>
      </c>
      <c r="BK1045" s="17"/>
      <c r="BL1045" s="17">
        <v>8.62857169626704E-2</v>
      </c>
      <c r="BM1045" s="17"/>
      <c r="BN1045" s="17">
        <v>5.4118754373728303E-2</v>
      </c>
      <c r="BO1045" s="17"/>
      <c r="BP1045" s="17">
        <v>0.10565219494068701</v>
      </c>
      <c r="BQ1045" s="17">
        <v>1.4182778915483399E-2</v>
      </c>
    </row>
    <row r="1046" spans="2:69" x14ac:dyDescent="0.35">
      <c r="B1046" t="s">
        <v>281</v>
      </c>
      <c r="C1046" s="17">
        <v>0.34565487446273302</v>
      </c>
      <c r="D1046" s="17">
        <v>0.33881692852134698</v>
      </c>
      <c r="E1046" s="17">
        <v>0.35123831409195</v>
      </c>
      <c r="F1046" s="17"/>
      <c r="G1046" s="17">
        <v>0.375484819495289</v>
      </c>
      <c r="H1046" s="17">
        <v>0.423909046768218</v>
      </c>
      <c r="I1046" s="17">
        <v>0.312576548166763</v>
      </c>
      <c r="J1046" s="17">
        <v>0.35042627554184502</v>
      </c>
      <c r="K1046" s="17">
        <v>0.19603213701834599</v>
      </c>
      <c r="L1046" s="17"/>
      <c r="M1046" s="17">
        <v>0.36234265749883998</v>
      </c>
      <c r="N1046" s="17">
        <v>0.30991345265910197</v>
      </c>
      <c r="O1046" s="17">
        <v>0.36085689930321602</v>
      </c>
      <c r="P1046" s="17">
        <v>0.34304967047246199</v>
      </c>
      <c r="Q1046" s="17">
        <v>0.40995129573255401</v>
      </c>
      <c r="R1046" s="17"/>
      <c r="S1046" s="17">
        <v>0.26762524579679298</v>
      </c>
      <c r="T1046" s="17">
        <v>0.37852628266834298</v>
      </c>
      <c r="U1046" s="17">
        <v>0.30543435197573998</v>
      </c>
      <c r="V1046" s="17">
        <v>0.45280142812030499</v>
      </c>
      <c r="W1046" s="17"/>
      <c r="X1046" s="17">
        <v>0.35904497832504101</v>
      </c>
      <c r="Y1046" s="17">
        <v>0.32252052407910198</v>
      </c>
      <c r="Z1046" s="17">
        <v>0.26160981493577401</v>
      </c>
      <c r="AA1046" s="17"/>
      <c r="AB1046" s="17">
        <v>0.32817129649299498</v>
      </c>
      <c r="AC1046" s="17">
        <v>0.38825174250068101</v>
      </c>
      <c r="AD1046" s="17"/>
      <c r="AE1046" s="17">
        <v>0.27244874239376399</v>
      </c>
      <c r="AF1046" s="17">
        <v>0.36040861196324397</v>
      </c>
      <c r="AG1046" s="17"/>
      <c r="AH1046" s="17">
        <v>0.37292172169701598</v>
      </c>
      <c r="AI1046" s="17">
        <v>0.258478554731015</v>
      </c>
      <c r="AJ1046" s="17"/>
      <c r="AK1046" s="17">
        <v>0.28213793003543602</v>
      </c>
      <c r="AL1046" s="17">
        <v>0.29739668789500301</v>
      </c>
      <c r="AM1046" s="17">
        <v>0.380695160056988</v>
      </c>
      <c r="AN1046" s="17">
        <v>0.385705827757029</v>
      </c>
      <c r="AO1046" s="17">
        <v>0.38945438068801302</v>
      </c>
      <c r="AP1046" s="17"/>
      <c r="AQ1046" s="17">
        <v>0.43542624193229501</v>
      </c>
      <c r="AR1046" s="17">
        <v>0.323964056999343</v>
      </c>
      <c r="AS1046" s="17"/>
      <c r="AT1046" s="17">
        <v>0.38592732128356499</v>
      </c>
      <c r="AU1046" s="17">
        <v>0.32233392714356901</v>
      </c>
      <c r="AV1046" s="17"/>
      <c r="AW1046" s="17">
        <v>0.32373891617027101</v>
      </c>
      <c r="AX1046" s="17">
        <v>0.36213227187367603</v>
      </c>
      <c r="AY1046" s="17">
        <v>0.30063623476471901</v>
      </c>
      <c r="AZ1046" s="17">
        <v>0.31587408138844197</v>
      </c>
      <c r="BA1046" s="17">
        <v>0.43991453400262198</v>
      </c>
      <c r="BB1046" s="17"/>
      <c r="BC1046" s="17">
        <v>0.31843447015144999</v>
      </c>
      <c r="BD1046" s="17"/>
      <c r="BE1046" s="17">
        <v>0.35640042189951199</v>
      </c>
      <c r="BF1046" s="17">
        <v>0.28030379779432701</v>
      </c>
      <c r="BG1046" s="17">
        <v>0.32085039317514302</v>
      </c>
      <c r="BH1046" s="17">
        <v>0.35709530308493997</v>
      </c>
      <c r="BI1046" s="17"/>
      <c r="BJ1046" s="17">
        <v>0.344618586803977</v>
      </c>
      <c r="BK1046" s="17"/>
      <c r="BL1046" s="17">
        <v>0.39182454829255697</v>
      </c>
      <c r="BM1046" s="17"/>
      <c r="BN1046" s="17">
        <v>0.40175966410623798</v>
      </c>
      <c r="BO1046" s="17"/>
      <c r="BP1046" s="17">
        <v>0.362666021533676</v>
      </c>
      <c r="BQ1046" s="17">
        <v>0.28221681710677998</v>
      </c>
    </row>
    <row r="1047" spans="2:69" x14ac:dyDescent="0.35">
      <c r="B1047" t="s">
        <v>282</v>
      </c>
      <c r="C1047" s="17">
        <v>0.32702373021963399</v>
      </c>
      <c r="D1047" s="17">
        <v>0.39080798462036898</v>
      </c>
      <c r="E1047" s="17">
        <v>0.27494149137277801</v>
      </c>
      <c r="F1047" s="17"/>
      <c r="G1047" s="17">
        <v>0.35783395375558602</v>
      </c>
      <c r="H1047" s="17">
        <v>0.316832261081893</v>
      </c>
      <c r="I1047" s="17">
        <v>0.30887197854656301</v>
      </c>
      <c r="J1047" s="17">
        <v>0.40010824459331001</v>
      </c>
      <c r="K1047" s="17">
        <v>0.2265250918101</v>
      </c>
      <c r="L1047" s="17"/>
      <c r="M1047" s="17">
        <v>0.37119057033894798</v>
      </c>
      <c r="N1047" s="17">
        <v>0.29543609378042102</v>
      </c>
      <c r="O1047" s="17">
        <v>0.32365885693757102</v>
      </c>
      <c r="P1047" s="17">
        <v>0.36787296445857698</v>
      </c>
      <c r="Q1047" s="17">
        <v>0.35360868941936002</v>
      </c>
      <c r="R1047" s="17"/>
      <c r="S1047" s="17">
        <v>0.30155748148204398</v>
      </c>
      <c r="T1047" s="17">
        <v>0.40546737922388498</v>
      </c>
      <c r="U1047" s="17">
        <v>0.40251084021926198</v>
      </c>
      <c r="V1047" s="17">
        <v>0.30745685272033002</v>
      </c>
      <c r="W1047" s="17"/>
      <c r="X1047" s="17">
        <v>0.34381553208486099</v>
      </c>
      <c r="Y1047" s="17">
        <v>0.29497571442300002</v>
      </c>
      <c r="Z1047" s="17">
        <v>0.22508867866003099</v>
      </c>
      <c r="AA1047" s="17"/>
      <c r="AB1047" s="17">
        <v>0.32588342965341499</v>
      </c>
      <c r="AC1047" s="17">
        <v>0.32980195060603901</v>
      </c>
      <c r="AD1047" s="17"/>
      <c r="AE1047" s="17">
        <v>0.43615937829304702</v>
      </c>
      <c r="AF1047" s="17">
        <v>0.30646196389791103</v>
      </c>
      <c r="AG1047" s="17"/>
      <c r="AH1047" s="17">
        <v>0.32875641858140697</v>
      </c>
      <c r="AI1047" s="17">
        <v>0.31359647085022302</v>
      </c>
      <c r="AJ1047" s="17"/>
      <c r="AK1047" s="17">
        <v>0.391172354932801</v>
      </c>
      <c r="AL1047" s="17">
        <v>0.31836934423513502</v>
      </c>
      <c r="AM1047" s="17">
        <v>0.36781826977576598</v>
      </c>
      <c r="AN1047" s="17">
        <v>0.26231095087286899</v>
      </c>
      <c r="AO1047" s="17">
        <v>0.213143023376615</v>
      </c>
      <c r="AP1047" s="17"/>
      <c r="AQ1047" s="17">
        <v>0.32661443526815798</v>
      </c>
      <c r="AR1047" s="17">
        <v>0.32712262524965802</v>
      </c>
      <c r="AS1047" s="17"/>
      <c r="AT1047" s="17">
        <v>0.328096639403264</v>
      </c>
      <c r="AU1047" s="17">
        <v>0.33694488827824898</v>
      </c>
      <c r="AV1047" s="17"/>
      <c r="AW1047" s="17">
        <v>0.34584199430511098</v>
      </c>
      <c r="AX1047" s="17">
        <v>0.32922571387963001</v>
      </c>
      <c r="AY1047" s="17">
        <v>0.36552707315691402</v>
      </c>
      <c r="AZ1047" s="17">
        <v>0.302676802232274</v>
      </c>
      <c r="BA1047" s="17">
        <v>0.23335366853681</v>
      </c>
      <c r="BB1047" s="17"/>
      <c r="BC1047" s="17">
        <v>0.38857899159470199</v>
      </c>
      <c r="BD1047" s="17"/>
      <c r="BE1047" s="17">
        <v>0.33015758471184897</v>
      </c>
      <c r="BF1047" s="17">
        <v>0.44760347865627997</v>
      </c>
      <c r="BG1047" s="17">
        <v>0.29881641617845001</v>
      </c>
      <c r="BH1047" s="17">
        <v>0.293128029952887</v>
      </c>
      <c r="BI1047" s="17"/>
      <c r="BJ1047" s="17">
        <v>0.33830103950413798</v>
      </c>
      <c r="BK1047" s="17"/>
      <c r="BL1047" s="17">
        <v>0.30363387924597302</v>
      </c>
      <c r="BM1047" s="17"/>
      <c r="BN1047" s="17">
        <v>0.383002467098916</v>
      </c>
      <c r="BO1047" s="17"/>
      <c r="BP1047" s="17">
        <v>0.304102564765655</v>
      </c>
      <c r="BQ1047" s="17">
        <v>0.472680729537648</v>
      </c>
    </row>
    <row r="1048" spans="2:69" x14ac:dyDescent="0.35">
      <c r="B1048" t="s">
        <v>283</v>
      </c>
      <c r="C1048" s="17">
        <v>4.7668787102693802E-2</v>
      </c>
      <c r="D1048" s="17">
        <v>4.8644086189450597E-2</v>
      </c>
      <c r="E1048" s="17">
        <v>4.6872418775418999E-2</v>
      </c>
      <c r="F1048" s="17"/>
      <c r="G1048" s="17">
        <v>3.8891425454759501E-2</v>
      </c>
      <c r="H1048" s="17">
        <v>3.10158201361912E-2</v>
      </c>
      <c r="I1048" s="17">
        <v>4.1523624435882402E-2</v>
      </c>
      <c r="J1048" s="17">
        <v>1.1411221532404699E-2</v>
      </c>
      <c r="K1048" s="17">
        <v>0.15237156900367901</v>
      </c>
      <c r="L1048" s="17"/>
      <c r="M1048" s="17">
        <v>2.4083049423790501E-2</v>
      </c>
      <c r="N1048" s="17">
        <v>2.8121752895997498E-2</v>
      </c>
      <c r="O1048" s="17">
        <v>8.2267307314800697E-2</v>
      </c>
      <c r="P1048" s="17">
        <v>7.32543626373902E-2</v>
      </c>
      <c r="Q1048" s="17">
        <v>4.4272345009089699E-2</v>
      </c>
      <c r="R1048" s="17"/>
      <c r="S1048" s="17">
        <v>7.4669341165018194E-2</v>
      </c>
      <c r="T1048" s="17">
        <v>7.3440805108018994E-2</v>
      </c>
      <c r="U1048" s="17">
        <v>0</v>
      </c>
      <c r="V1048" s="17">
        <v>2.62255533079713E-2</v>
      </c>
      <c r="W1048" s="17"/>
      <c r="X1048" s="17">
        <v>3.2733988792430599E-2</v>
      </c>
      <c r="Y1048" s="17">
        <v>4.2548660503634199E-2</v>
      </c>
      <c r="Z1048" s="17">
        <v>0.176658846609548</v>
      </c>
      <c r="AA1048" s="17"/>
      <c r="AB1048" s="17">
        <v>4.0826314583839202E-2</v>
      </c>
      <c r="AC1048" s="17">
        <v>6.4339739664202603E-2</v>
      </c>
      <c r="AD1048" s="17"/>
      <c r="AE1048" s="17">
        <v>6.2865663906705796E-2</v>
      </c>
      <c r="AF1048" s="17">
        <v>4.4809237008805201E-2</v>
      </c>
      <c r="AG1048" s="17"/>
      <c r="AH1048" s="17">
        <v>3.3714745492168997E-2</v>
      </c>
      <c r="AI1048" s="17">
        <v>4.9085532014383003E-2</v>
      </c>
      <c r="AJ1048" s="17"/>
      <c r="AK1048" s="17">
        <v>8.0452825752303503E-2</v>
      </c>
      <c r="AL1048" s="17">
        <v>7.6024184676407494E-2</v>
      </c>
      <c r="AM1048" s="17">
        <v>1.53288535941573E-2</v>
      </c>
      <c r="AN1048" s="17">
        <v>6.50403639351151E-2</v>
      </c>
      <c r="AO1048" s="17">
        <v>0</v>
      </c>
      <c r="AP1048" s="17"/>
      <c r="AQ1048" s="17">
        <v>1.8332212674071199E-2</v>
      </c>
      <c r="AR1048" s="17">
        <v>5.4757175069471399E-2</v>
      </c>
      <c r="AS1048" s="17"/>
      <c r="AT1048" s="17">
        <v>3.2073709050197803E-2</v>
      </c>
      <c r="AU1048" s="17">
        <v>5.62762165241463E-2</v>
      </c>
      <c r="AV1048" s="17"/>
      <c r="AW1048" s="17">
        <v>2.0751845150609599E-2</v>
      </c>
      <c r="AX1048" s="17">
        <v>3.4391189380990998E-2</v>
      </c>
      <c r="AY1048" s="17">
        <v>9.4181983193545801E-2</v>
      </c>
      <c r="AZ1048" s="17">
        <v>0</v>
      </c>
      <c r="BA1048" s="17">
        <v>4.8096561056427498E-2</v>
      </c>
      <c r="BB1048" s="17"/>
      <c r="BC1048" s="17">
        <v>4.7036194813171998E-2</v>
      </c>
      <c r="BD1048" s="17"/>
      <c r="BE1048" s="17">
        <v>3.2800431560478301E-2</v>
      </c>
      <c r="BF1048" s="17">
        <v>0.121332808240247</v>
      </c>
      <c r="BG1048" s="17">
        <v>3.2221319630760401E-2</v>
      </c>
      <c r="BH1048" s="17">
        <v>4.8452608444134002E-2</v>
      </c>
      <c r="BI1048" s="17"/>
      <c r="BJ1048" s="17">
        <v>4.6974525197376903E-2</v>
      </c>
      <c r="BK1048" s="17"/>
      <c r="BL1048" s="17">
        <v>4.3535423760015797E-2</v>
      </c>
      <c r="BM1048" s="17"/>
      <c r="BN1048" s="17">
        <v>7.4966944973335701E-3</v>
      </c>
      <c r="BO1048" s="17"/>
      <c r="BP1048" s="17">
        <v>4.4166064797260297E-2</v>
      </c>
      <c r="BQ1048" s="17">
        <v>7.4502519646125295E-2</v>
      </c>
    </row>
    <row r="1049" spans="2:69" x14ac:dyDescent="0.35">
      <c r="B1049" t="s">
        <v>284</v>
      </c>
      <c r="C1049" s="17">
        <v>2.4781709719474E-2</v>
      </c>
      <c r="D1049" s="17">
        <v>1.5945292634497701E-2</v>
      </c>
      <c r="E1049" s="17">
        <v>3.1996976080961297E-2</v>
      </c>
      <c r="F1049" s="17"/>
      <c r="G1049" s="17">
        <v>2.0068549203066301E-2</v>
      </c>
      <c r="H1049" s="17">
        <v>1.1251553436696199E-2</v>
      </c>
      <c r="I1049" s="17">
        <v>8.5558221808846799E-3</v>
      </c>
      <c r="J1049" s="17">
        <v>1.6162850554509198E-2</v>
      </c>
      <c r="K1049" s="17">
        <v>0.101506973384802</v>
      </c>
      <c r="L1049" s="17"/>
      <c r="M1049" s="17">
        <v>0</v>
      </c>
      <c r="N1049" s="17">
        <v>3.9262169411385897E-2</v>
      </c>
      <c r="O1049" s="17">
        <v>4.1328639625155601E-2</v>
      </c>
      <c r="P1049" s="17">
        <v>0</v>
      </c>
      <c r="Q1049" s="17">
        <v>0</v>
      </c>
      <c r="R1049" s="17"/>
      <c r="S1049" s="17">
        <v>2.8372258222141501E-2</v>
      </c>
      <c r="T1049" s="17">
        <v>1.1202945668134401E-2</v>
      </c>
      <c r="U1049" s="17">
        <v>7.0795516069517506E-2</v>
      </c>
      <c r="V1049" s="17">
        <v>1.6367203957667199E-2</v>
      </c>
      <c r="W1049" s="17"/>
      <c r="X1049" s="17">
        <v>1.3388621316984E-2</v>
      </c>
      <c r="Y1049" s="17">
        <v>4.4590707788421703E-2</v>
      </c>
      <c r="Z1049" s="17">
        <v>9.6149783283762905E-2</v>
      </c>
      <c r="AA1049" s="17"/>
      <c r="AB1049" s="17">
        <v>2.0156269559630801E-2</v>
      </c>
      <c r="AC1049" s="17">
        <v>3.6051100026612701E-2</v>
      </c>
      <c r="AD1049" s="17"/>
      <c r="AE1049" s="17">
        <v>3.1108951359294701E-2</v>
      </c>
      <c r="AF1049" s="17">
        <v>2.3599527645807701E-2</v>
      </c>
      <c r="AG1049" s="17"/>
      <c r="AH1049" s="17">
        <v>2.9993508927091499E-2</v>
      </c>
      <c r="AI1049" s="17">
        <v>1.1549201325681199E-2</v>
      </c>
      <c r="AJ1049" s="17"/>
      <c r="AK1049" s="17">
        <v>5.1144860789073002E-2</v>
      </c>
      <c r="AL1049" s="17">
        <v>9.8095717205821907E-3</v>
      </c>
      <c r="AM1049" s="17">
        <v>4.1022840672060697E-2</v>
      </c>
      <c r="AN1049" s="17">
        <v>1.3035248893468999E-2</v>
      </c>
      <c r="AO1049" s="17">
        <v>0</v>
      </c>
      <c r="AP1049" s="17"/>
      <c r="AQ1049" s="17">
        <v>0</v>
      </c>
      <c r="AR1049" s="17">
        <v>3.0769538100701301E-2</v>
      </c>
      <c r="AS1049" s="17"/>
      <c r="AT1049" s="17">
        <v>8.2605058905461208E-3</v>
      </c>
      <c r="AU1049" s="17">
        <v>3.3081713632397203E-2</v>
      </c>
      <c r="AV1049" s="17"/>
      <c r="AW1049" s="17">
        <v>0</v>
      </c>
      <c r="AX1049" s="17">
        <v>2.5748020809317301E-2</v>
      </c>
      <c r="AY1049" s="17">
        <v>1.3874985808145401E-2</v>
      </c>
      <c r="AZ1049" s="17">
        <v>7.9136642713868194E-2</v>
      </c>
      <c r="BA1049" s="17">
        <v>1.4449363742277699E-2</v>
      </c>
      <c r="BB1049" s="17"/>
      <c r="BC1049" s="17">
        <v>2.74828386183485E-2</v>
      </c>
      <c r="BD1049" s="17"/>
      <c r="BE1049" s="17">
        <v>2.2972028264076499E-2</v>
      </c>
      <c r="BF1049" s="17">
        <v>2.49018143548589E-2</v>
      </c>
      <c r="BG1049" s="17">
        <v>7.2614446702605195E-2</v>
      </c>
      <c r="BH1049" s="17">
        <v>1.79215404461175E-2</v>
      </c>
      <c r="BI1049" s="17"/>
      <c r="BJ1049" s="17">
        <v>1.53181586381957E-2</v>
      </c>
      <c r="BK1049" s="17"/>
      <c r="BL1049" s="17">
        <v>1.2184204234615199E-2</v>
      </c>
      <c r="BM1049" s="17"/>
      <c r="BN1049" s="17">
        <v>5.7466030235338701E-2</v>
      </c>
      <c r="BO1049" s="17"/>
      <c r="BP1049" s="17">
        <v>2.7174813862482699E-2</v>
      </c>
      <c r="BQ1049" s="17">
        <v>1.4182778915483399E-2</v>
      </c>
    </row>
    <row r="1050" spans="2:69" x14ac:dyDescent="0.35">
      <c r="B1050" t="s">
        <v>141</v>
      </c>
      <c r="C1050" s="17">
        <v>0.160256016524845</v>
      </c>
      <c r="D1050" s="17">
        <v>7.2030788266134405E-2</v>
      </c>
      <c r="E1050" s="17">
        <v>0.23229522829676599</v>
      </c>
      <c r="F1050" s="17"/>
      <c r="G1050" s="17">
        <v>0.10455712151006499</v>
      </c>
      <c r="H1050" s="17">
        <v>0.144136988843859</v>
      </c>
      <c r="I1050" s="17">
        <v>0.216272510253255</v>
      </c>
      <c r="J1050" s="17">
        <v>0.13916919151719001</v>
      </c>
      <c r="K1050" s="17">
        <v>0.227731463767785</v>
      </c>
      <c r="L1050" s="17"/>
      <c r="M1050" s="17">
        <v>0.174275227930525</v>
      </c>
      <c r="N1050" s="17">
        <v>0.210496789955541</v>
      </c>
      <c r="O1050" s="17">
        <v>0.110025299504091</v>
      </c>
      <c r="P1050" s="17">
        <v>0.13052921829553699</v>
      </c>
      <c r="Q1050" s="17">
        <v>0.114381549655899</v>
      </c>
      <c r="R1050" s="17"/>
      <c r="S1050" s="17">
        <v>0.234061820850122</v>
      </c>
      <c r="T1050" s="17">
        <v>8.8505858195750506E-2</v>
      </c>
      <c r="U1050" s="17">
        <v>0.12659344613809501</v>
      </c>
      <c r="V1050" s="17">
        <v>9.6241458784755901E-2</v>
      </c>
      <c r="W1050" s="17"/>
      <c r="X1050" s="17">
        <v>0.14663198895572299</v>
      </c>
      <c r="Y1050" s="17">
        <v>0.25522771500853098</v>
      </c>
      <c r="Z1050" s="17">
        <v>0.16434253717945199</v>
      </c>
      <c r="AA1050" s="17"/>
      <c r="AB1050" s="17">
        <v>0.16906348225461901</v>
      </c>
      <c r="AC1050" s="17">
        <v>0.13879756814034999</v>
      </c>
      <c r="AD1050" s="17"/>
      <c r="AE1050" s="17">
        <v>0.10761429325311</v>
      </c>
      <c r="AF1050" s="17">
        <v>0.17071503604399901</v>
      </c>
      <c r="AG1050" s="17"/>
      <c r="AH1050" s="17">
        <v>0.14313224545025</v>
      </c>
      <c r="AI1050" s="17">
        <v>0.27611167548127102</v>
      </c>
      <c r="AJ1050" s="17"/>
      <c r="AK1050" s="17">
        <v>0.14314608949711899</v>
      </c>
      <c r="AL1050" s="17">
        <v>0.21562374892842101</v>
      </c>
      <c r="AM1050" s="17">
        <v>9.1153820335831803E-2</v>
      </c>
      <c r="AN1050" s="17">
        <v>0.146796177183073</v>
      </c>
      <c r="AO1050" s="17">
        <v>0.30662052430282599</v>
      </c>
      <c r="AP1050" s="17"/>
      <c r="AQ1050" s="17">
        <v>0.13322068978173701</v>
      </c>
      <c r="AR1050" s="17">
        <v>0.16678837036970201</v>
      </c>
      <c r="AS1050" s="17"/>
      <c r="AT1050" s="17">
        <v>0.16932393586587199</v>
      </c>
      <c r="AU1050" s="17">
        <v>0.15324608691246999</v>
      </c>
      <c r="AV1050" s="17"/>
      <c r="AW1050" s="17">
        <v>0.25787815498981798</v>
      </c>
      <c r="AX1050" s="17">
        <v>0.14277266757364299</v>
      </c>
      <c r="AY1050" s="17">
        <v>0.16961599698860699</v>
      </c>
      <c r="AZ1050" s="17">
        <v>0.22409288793618301</v>
      </c>
      <c r="BA1050" s="17">
        <v>9.7553474632259801E-2</v>
      </c>
      <c r="BB1050" s="17"/>
      <c r="BC1050" s="17">
        <v>5.9595564496453299E-2</v>
      </c>
      <c r="BD1050" s="17"/>
      <c r="BE1050" s="17">
        <v>0.16996977680345601</v>
      </c>
      <c r="BF1050" s="17">
        <v>0.106082997786017</v>
      </c>
      <c r="BG1050" s="17">
        <v>0.243276104682281</v>
      </c>
      <c r="BH1050" s="17">
        <v>7.5578093312195796E-2</v>
      </c>
      <c r="BI1050" s="17"/>
      <c r="BJ1050" s="17">
        <v>0.16349413693329001</v>
      </c>
      <c r="BK1050" s="17"/>
      <c r="BL1050" s="17">
        <v>0.16253622750416899</v>
      </c>
      <c r="BM1050" s="17"/>
      <c r="BN1050" s="17">
        <v>9.6156389688445906E-2</v>
      </c>
      <c r="BO1050" s="17"/>
      <c r="BP1050" s="17">
        <v>0.15623834010023899</v>
      </c>
      <c r="BQ1050" s="17">
        <v>0.14223437587848001</v>
      </c>
    </row>
    <row r="1051" spans="2:69" x14ac:dyDescent="0.35"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</row>
    <row r="1052" spans="2:69" x14ac:dyDescent="0.35">
      <c r="B1052" s="6" t="s">
        <v>296</v>
      </c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  <c r="BM1052" s="17"/>
      <c r="BN1052" s="17"/>
      <c r="BO1052" s="17"/>
      <c r="BP1052" s="17"/>
      <c r="BQ1052" s="17"/>
    </row>
    <row r="1053" spans="2:69" x14ac:dyDescent="0.35">
      <c r="B1053" s="24" t="s">
        <v>143</v>
      </c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  <c r="BC1053" s="17"/>
      <c r="BD1053" s="17"/>
      <c r="BE1053" s="17"/>
      <c r="BF1053" s="17"/>
      <c r="BG1053" s="17"/>
      <c r="BH1053" s="17"/>
      <c r="BI1053" s="17"/>
      <c r="BJ1053" s="17"/>
      <c r="BK1053" s="17"/>
      <c r="BL1053" s="17"/>
      <c r="BM1053" s="17"/>
      <c r="BN1053" s="17"/>
      <c r="BO1053" s="17"/>
      <c r="BP1053" s="17"/>
      <c r="BQ1053" s="17"/>
    </row>
    <row r="1054" spans="2:69" x14ac:dyDescent="0.35">
      <c r="B1054" t="s">
        <v>280</v>
      </c>
      <c r="C1054" s="17">
        <v>0.14076995841790901</v>
      </c>
      <c r="D1054" s="17">
        <v>0.16306325573730099</v>
      </c>
      <c r="E1054" s="17">
        <v>0.122566644032859</v>
      </c>
      <c r="F1054" s="17"/>
      <c r="G1054" s="17">
        <v>0.12459853868817999</v>
      </c>
      <c r="H1054" s="17">
        <v>0.14212071773436</v>
      </c>
      <c r="I1054" s="17">
        <v>0.13759471872714901</v>
      </c>
      <c r="J1054" s="17">
        <v>8.2722216260741596E-2</v>
      </c>
      <c r="K1054" s="17">
        <v>0.24891468281467899</v>
      </c>
      <c r="L1054" s="17"/>
      <c r="M1054" s="17">
        <v>6.102844935447E-2</v>
      </c>
      <c r="N1054" s="17">
        <v>0.16280328447724099</v>
      </c>
      <c r="O1054" s="17">
        <v>0.136018231460274</v>
      </c>
      <c r="P1054" s="17">
        <v>0.22498022040443399</v>
      </c>
      <c r="Q1054" s="17">
        <v>6.7527935186908999E-2</v>
      </c>
      <c r="R1054" s="17"/>
      <c r="S1054" s="17">
        <v>0.12570353422195801</v>
      </c>
      <c r="T1054" s="17">
        <v>7.2106777771693595E-2</v>
      </c>
      <c r="U1054" s="17">
        <v>0.23262212803999299</v>
      </c>
      <c r="V1054" s="17">
        <v>0.133680504940353</v>
      </c>
      <c r="W1054" s="17"/>
      <c r="X1054" s="17">
        <v>0.13858562033180899</v>
      </c>
      <c r="Y1054" s="17">
        <v>0.181374986667105</v>
      </c>
      <c r="Z1054" s="17">
        <v>0.11249646792156399</v>
      </c>
      <c r="AA1054" s="17"/>
      <c r="AB1054" s="17">
        <v>0.156723204895515</v>
      </c>
      <c r="AC1054" s="17">
        <v>0.101901579407635</v>
      </c>
      <c r="AD1054" s="17"/>
      <c r="AE1054" s="17">
        <v>0.19488276149377601</v>
      </c>
      <c r="AF1054" s="17">
        <v>0.12883707693075699</v>
      </c>
      <c r="AG1054" s="17"/>
      <c r="AH1054" s="17">
        <v>0.12585821979748801</v>
      </c>
      <c r="AI1054" s="17">
        <v>0.10738808968418</v>
      </c>
      <c r="AJ1054" s="17"/>
      <c r="AK1054" s="17">
        <v>0.19710522017728499</v>
      </c>
      <c r="AL1054" s="17">
        <v>0.102676180231311</v>
      </c>
      <c r="AM1054" s="17">
        <v>0.11278661629212999</v>
      </c>
      <c r="AN1054" s="17">
        <v>0.231645006280015</v>
      </c>
      <c r="AO1054" s="17">
        <v>0.17989284577449</v>
      </c>
      <c r="AP1054" s="17"/>
      <c r="AQ1054" s="17">
        <v>0.10942203053147501</v>
      </c>
      <c r="AR1054" s="17">
        <v>0.14834433542481701</v>
      </c>
      <c r="AS1054" s="17"/>
      <c r="AT1054" s="17">
        <v>0.113945872357234</v>
      </c>
      <c r="AU1054" s="17">
        <v>0.15532993869134401</v>
      </c>
      <c r="AV1054" s="17"/>
      <c r="AW1054" s="17">
        <v>2.3819547276922599E-2</v>
      </c>
      <c r="AX1054" s="17">
        <v>0.158129870042373</v>
      </c>
      <c r="AY1054" s="17">
        <v>6.6839489156712797E-2</v>
      </c>
      <c r="AZ1054" s="17">
        <v>0.154198101053309</v>
      </c>
      <c r="BA1054" s="17">
        <v>0.22250505890410399</v>
      </c>
      <c r="BB1054" s="17"/>
      <c r="BC1054" s="17">
        <v>0.21064635907951601</v>
      </c>
      <c r="BD1054" s="17"/>
      <c r="BE1054" s="17">
        <v>0.13287305463854701</v>
      </c>
      <c r="BF1054" s="17">
        <v>2.8272025635745102E-2</v>
      </c>
      <c r="BG1054" s="17">
        <v>0.120190447199668</v>
      </c>
      <c r="BH1054" s="17">
        <v>0.210317120693609</v>
      </c>
      <c r="BI1054" s="17"/>
      <c r="BJ1054" s="17">
        <v>0.14283754319855199</v>
      </c>
      <c r="BK1054" s="17"/>
      <c r="BL1054" s="17">
        <v>0.14187605974711601</v>
      </c>
      <c r="BM1054" s="17"/>
      <c r="BN1054" s="17">
        <v>0.106776133077608</v>
      </c>
      <c r="BO1054" s="17"/>
      <c r="BP1054" s="17">
        <v>0.15891818287100101</v>
      </c>
      <c r="BQ1054" s="17">
        <v>3.7553310146912398E-2</v>
      </c>
    </row>
    <row r="1055" spans="2:69" x14ac:dyDescent="0.35">
      <c r="B1055" t="s">
        <v>281</v>
      </c>
      <c r="C1055" s="17">
        <v>0.38971219170216498</v>
      </c>
      <c r="D1055" s="17">
        <v>0.39544177425177801</v>
      </c>
      <c r="E1055" s="17">
        <v>0.38503377240189501</v>
      </c>
      <c r="F1055" s="17"/>
      <c r="G1055" s="17">
        <v>0.42612612645805298</v>
      </c>
      <c r="H1055" s="17">
        <v>0.44415866245035601</v>
      </c>
      <c r="I1055" s="17">
        <v>0.32409162526639101</v>
      </c>
      <c r="J1055" s="17">
        <v>0.44341632956187499</v>
      </c>
      <c r="K1055" s="17">
        <v>0.273981106078862</v>
      </c>
      <c r="L1055" s="17"/>
      <c r="M1055" s="17">
        <v>0.44128195877894599</v>
      </c>
      <c r="N1055" s="17">
        <v>0.420763972884166</v>
      </c>
      <c r="O1055" s="17">
        <v>0.297862576633249</v>
      </c>
      <c r="P1055" s="17">
        <v>0.42574988520538798</v>
      </c>
      <c r="Q1055" s="17">
        <v>0.37331318714543299</v>
      </c>
      <c r="R1055" s="17"/>
      <c r="S1055" s="17">
        <v>0.320513871679378</v>
      </c>
      <c r="T1055" s="17">
        <v>0.412093691985914</v>
      </c>
      <c r="U1055" s="17">
        <v>0.35268977102510402</v>
      </c>
      <c r="V1055" s="17">
        <v>0.48297655916896298</v>
      </c>
      <c r="W1055" s="17"/>
      <c r="X1055" s="17">
        <v>0.41428224500316202</v>
      </c>
      <c r="Y1055" s="17">
        <v>0.38437401305952801</v>
      </c>
      <c r="Z1055" s="17">
        <v>0.19319043494745</v>
      </c>
      <c r="AA1055" s="17"/>
      <c r="AB1055" s="17">
        <v>0.37963997900186702</v>
      </c>
      <c r="AC1055" s="17">
        <v>0.41425206082891802</v>
      </c>
      <c r="AD1055" s="17"/>
      <c r="AE1055" s="17">
        <v>0.27890282651076598</v>
      </c>
      <c r="AF1055" s="17">
        <v>0.41181725034137001</v>
      </c>
      <c r="AG1055" s="17"/>
      <c r="AH1055" s="17">
        <v>0.42717856163818801</v>
      </c>
      <c r="AI1055" s="17">
        <v>0.30665763784088701</v>
      </c>
      <c r="AJ1055" s="17"/>
      <c r="AK1055" s="17">
        <v>0.243674986202677</v>
      </c>
      <c r="AL1055" s="17">
        <v>0.341707708415325</v>
      </c>
      <c r="AM1055" s="17">
        <v>0.454842567287497</v>
      </c>
      <c r="AN1055" s="17">
        <v>0.40137160240281999</v>
      </c>
      <c r="AO1055" s="17">
        <v>0.45621052505167198</v>
      </c>
      <c r="AP1055" s="17"/>
      <c r="AQ1055" s="17">
        <v>0.50844578670303497</v>
      </c>
      <c r="AR1055" s="17">
        <v>0.361023437052091</v>
      </c>
      <c r="AS1055" s="17"/>
      <c r="AT1055" s="17">
        <v>0.43783233853394599</v>
      </c>
      <c r="AU1055" s="17">
        <v>0.35851382963391998</v>
      </c>
      <c r="AV1055" s="17"/>
      <c r="AW1055" s="17">
        <v>0.38179419806642101</v>
      </c>
      <c r="AX1055" s="17">
        <v>0.43958449655138099</v>
      </c>
      <c r="AY1055" s="17">
        <v>0.31882396992529199</v>
      </c>
      <c r="AZ1055" s="17">
        <v>0.43239060808019297</v>
      </c>
      <c r="BA1055" s="17">
        <v>0.45962857725177297</v>
      </c>
      <c r="BB1055" s="17"/>
      <c r="BC1055" s="17">
        <v>0.395643515905235</v>
      </c>
      <c r="BD1055" s="17"/>
      <c r="BE1055" s="17">
        <v>0.47649960732424901</v>
      </c>
      <c r="BF1055" s="17">
        <v>0.23738842913750499</v>
      </c>
      <c r="BG1055" s="17">
        <v>0.39518004313027999</v>
      </c>
      <c r="BH1055" s="17">
        <v>0.39130753153074399</v>
      </c>
      <c r="BI1055" s="17"/>
      <c r="BJ1055" s="17">
        <v>0.39672660595326498</v>
      </c>
      <c r="BK1055" s="17"/>
      <c r="BL1055" s="17">
        <v>0.42797589521517698</v>
      </c>
      <c r="BM1055" s="17"/>
      <c r="BN1055" s="17">
        <v>0.42744098526493002</v>
      </c>
      <c r="BO1055" s="17"/>
      <c r="BP1055" s="17">
        <v>0.39028224391155297</v>
      </c>
      <c r="BQ1055" s="17">
        <v>0.368338361552561</v>
      </c>
    </row>
    <row r="1056" spans="2:69" x14ac:dyDescent="0.35">
      <c r="B1056" t="s">
        <v>282</v>
      </c>
      <c r="C1056" s="17">
        <v>0.263880914941378</v>
      </c>
      <c r="D1056" s="17">
        <v>0.28338404042767301</v>
      </c>
      <c r="E1056" s="17">
        <v>0.24795588063031301</v>
      </c>
      <c r="F1056" s="17"/>
      <c r="G1056" s="17">
        <v>0.29828621771869901</v>
      </c>
      <c r="H1056" s="17">
        <v>0.20798085467497901</v>
      </c>
      <c r="I1056" s="17">
        <v>0.288709492668974</v>
      </c>
      <c r="J1056" s="17">
        <v>0.30711819057327899</v>
      </c>
      <c r="K1056" s="17">
        <v>0.191346952857534</v>
      </c>
      <c r="L1056" s="17"/>
      <c r="M1056" s="17">
        <v>0.22868474969215799</v>
      </c>
      <c r="N1056" s="17">
        <v>0.25198752809835001</v>
      </c>
      <c r="O1056" s="17">
        <v>0.28532134305893098</v>
      </c>
      <c r="P1056" s="17">
        <v>0.18080345775064999</v>
      </c>
      <c r="Q1056" s="17">
        <v>0.35499101161360602</v>
      </c>
      <c r="R1056" s="17"/>
      <c r="S1056" s="17">
        <v>0.25747848002150697</v>
      </c>
      <c r="T1056" s="17">
        <v>0.32390719037073701</v>
      </c>
      <c r="U1056" s="17">
        <v>0.29409638485815098</v>
      </c>
      <c r="V1056" s="17">
        <v>0.25942972601018499</v>
      </c>
      <c r="W1056" s="17"/>
      <c r="X1056" s="17">
        <v>0.260586088822017</v>
      </c>
      <c r="Y1056" s="17">
        <v>0.212273497785052</v>
      </c>
      <c r="Z1056" s="17">
        <v>0.34987769908607702</v>
      </c>
      <c r="AA1056" s="17"/>
      <c r="AB1056" s="17">
        <v>0.25205214809641602</v>
      </c>
      <c r="AC1056" s="17">
        <v>0.29270044039655901</v>
      </c>
      <c r="AD1056" s="17"/>
      <c r="AE1056" s="17">
        <v>0.30793442329595599</v>
      </c>
      <c r="AF1056" s="17">
        <v>0.25580535390299097</v>
      </c>
      <c r="AG1056" s="17"/>
      <c r="AH1056" s="17">
        <v>0.26327529277793998</v>
      </c>
      <c r="AI1056" s="17">
        <v>0.28097290026591099</v>
      </c>
      <c r="AJ1056" s="17"/>
      <c r="AK1056" s="17">
        <v>0.32528208641558298</v>
      </c>
      <c r="AL1056" s="17">
        <v>0.25885839198391097</v>
      </c>
      <c r="AM1056" s="17">
        <v>0.27238104788520501</v>
      </c>
      <c r="AN1056" s="17">
        <v>0.24785478029184199</v>
      </c>
      <c r="AO1056" s="17">
        <v>0.19436729620058901</v>
      </c>
      <c r="AP1056" s="17"/>
      <c r="AQ1056" s="17">
        <v>0.245402702648292</v>
      </c>
      <c r="AR1056" s="17">
        <v>0.26834567404215698</v>
      </c>
      <c r="AS1056" s="17"/>
      <c r="AT1056" s="17">
        <v>0.23299069018280699</v>
      </c>
      <c r="AU1056" s="17">
        <v>0.286324034512762</v>
      </c>
      <c r="AV1056" s="17"/>
      <c r="AW1056" s="17">
        <v>0.276686474555493</v>
      </c>
      <c r="AX1056" s="17">
        <v>0.233494851892285</v>
      </c>
      <c r="AY1056" s="17">
        <v>0.32012610417568299</v>
      </c>
      <c r="AZ1056" s="17">
        <v>0.232324001000112</v>
      </c>
      <c r="BA1056" s="17">
        <v>0.22508514769902299</v>
      </c>
      <c r="BB1056" s="17"/>
      <c r="BC1056" s="17">
        <v>0.24197428013501601</v>
      </c>
      <c r="BD1056" s="17"/>
      <c r="BE1056" s="17">
        <v>0.21821744817979699</v>
      </c>
      <c r="BF1056" s="17">
        <v>0.40024182960577998</v>
      </c>
      <c r="BG1056" s="17">
        <v>0.29079024768947798</v>
      </c>
      <c r="BH1056" s="17">
        <v>0.252922035895704</v>
      </c>
      <c r="BI1056" s="17"/>
      <c r="BJ1056" s="17">
        <v>0.25768646519561</v>
      </c>
      <c r="BK1056" s="17"/>
      <c r="BL1056" s="17">
        <v>0.253926378258229</v>
      </c>
      <c r="BM1056" s="17"/>
      <c r="BN1056" s="17">
        <v>0.309362869555869</v>
      </c>
      <c r="BO1056" s="17"/>
      <c r="BP1056" s="17">
        <v>0.23927416287491801</v>
      </c>
      <c r="BQ1056" s="17">
        <v>0.42247597301201401</v>
      </c>
    </row>
    <row r="1057" spans="2:69" x14ac:dyDescent="0.35">
      <c r="B1057" t="s">
        <v>283</v>
      </c>
      <c r="C1057" s="17">
        <v>5.4977159789454902E-2</v>
      </c>
      <c r="D1057" s="17">
        <v>6.4340160696281901E-2</v>
      </c>
      <c r="E1057" s="17">
        <v>4.7331917963956902E-2</v>
      </c>
      <c r="F1057" s="17"/>
      <c r="G1057" s="17">
        <v>2.8809453415137399E-2</v>
      </c>
      <c r="H1057" s="17">
        <v>3.77714660179485E-2</v>
      </c>
      <c r="I1057" s="17">
        <v>5.7301941692391001E-2</v>
      </c>
      <c r="J1057" s="17">
        <v>4.37369226414231E-2</v>
      </c>
      <c r="K1057" s="17">
        <v>0.15237156900367901</v>
      </c>
      <c r="L1057" s="17"/>
      <c r="M1057" s="17">
        <v>2.7293724999017201E-2</v>
      </c>
      <c r="N1057" s="17">
        <v>2.7109831654791201E-2</v>
      </c>
      <c r="O1057" s="17">
        <v>0.11702266016242401</v>
      </c>
      <c r="P1057" s="17">
        <v>6.4023162714742704E-2</v>
      </c>
      <c r="Q1057" s="17">
        <v>5.2113639601139003E-2</v>
      </c>
      <c r="R1057" s="17"/>
      <c r="S1057" s="17">
        <v>4.8577751929891798E-2</v>
      </c>
      <c r="T1057" s="17">
        <v>9.66361386539656E-2</v>
      </c>
      <c r="U1057" s="17">
        <v>4.2574050402973698E-2</v>
      </c>
      <c r="V1057" s="17">
        <v>4.2630982876104999E-2</v>
      </c>
      <c r="W1057" s="17"/>
      <c r="X1057" s="17">
        <v>4.1792497699408002E-2</v>
      </c>
      <c r="Y1057" s="17">
        <v>2.37830091344109E-2</v>
      </c>
      <c r="Z1057" s="17">
        <v>0.199257263364465</v>
      </c>
      <c r="AA1057" s="17"/>
      <c r="AB1057" s="17">
        <v>4.5386372843577501E-2</v>
      </c>
      <c r="AC1057" s="17">
        <v>7.8344086548997494E-2</v>
      </c>
      <c r="AD1057" s="17"/>
      <c r="AE1057" s="17">
        <v>3.8078490638876097E-2</v>
      </c>
      <c r="AF1057" s="17">
        <v>5.8340650111383202E-2</v>
      </c>
      <c r="AG1057" s="17"/>
      <c r="AH1057" s="17">
        <v>3.98984779146574E-2</v>
      </c>
      <c r="AI1057" s="17">
        <v>8.0692614339251997E-2</v>
      </c>
      <c r="AJ1057" s="17"/>
      <c r="AK1057" s="17">
        <v>5.4162883507535599E-2</v>
      </c>
      <c r="AL1057" s="17">
        <v>8.41357498443875E-2</v>
      </c>
      <c r="AM1057" s="17">
        <v>5.1262718300343402E-2</v>
      </c>
      <c r="AN1057" s="17">
        <v>2.8814713165385999E-2</v>
      </c>
      <c r="AO1057" s="17">
        <v>0</v>
      </c>
      <c r="AP1057" s="17"/>
      <c r="AQ1057" s="17">
        <v>9.1661063370356202E-3</v>
      </c>
      <c r="AR1057" s="17">
        <v>6.6046159028872203E-2</v>
      </c>
      <c r="AS1057" s="17"/>
      <c r="AT1057" s="17">
        <v>2.4621463135696901E-2</v>
      </c>
      <c r="AU1057" s="17">
        <v>7.0527994043315806E-2</v>
      </c>
      <c r="AV1057" s="17"/>
      <c r="AW1057" s="17">
        <v>7.6373216706276795E-2</v>
      </c>
      <c r="AX1057" s="17">
        <v>4.1497211786250397E-2</v>
      </c>
      <c r="AY1057" s="17">
        <v>9.87824956622919E-2</v>
      </c>
      <c r="AZ1057" s="17">
        <v>2.6745739597893801E-2</v>
      </c>
      <c r="BA1057" s="17">
        <v>2.1734861492441901E-2</v>
      </c>
      <c r="BB1057" s="17"/>
      <c r="BC1057" s="17">
        <v>5.24289567071103E-2</v>
      </c>
      <c r="BD1057" s="17"/>
      <c r="BE1057" s="17">
        <v>3.9803087342426401E-2</v>
      </c>
      <c r="BF1057" s="17">
        <v>0.15579963207907099</v>
      </c>
      <c r="BG1057" s="17">
        <v>2.45414389080808E-2</v>
      </c>
      <c r="BH1057" s="17">
        <v>5.4831959381787199E-2</v>
      </c>
      <c r="BI1057" s="17"/>
      <c r="BJ1057" s="17">
        <v>5.6235891108580599E-2</v>
      </c>
      <c r="BK1057" s="17"/>
      <c r="BL1057" s="17">
        <v>5.7361953427106101E-2</v>
      </c>
      <c r="BM1057" s="17"/>
      <c r="BN1057" s="17">
        <v>4.8840544145184198E-2</v>
      </c>
      <c r="BO1057" s="17"/>
      <c r="BP1057" s="17">
        <v>5.6106341007173599E-2</v>
      </c>
      <c r="BQ1057" s="17">
        <v>5.5813384278464398E-2</v>
      </c>
    </row>
    <row r="1058" spans="2:69" x14ac:dyDescent="0.35">
      <c r="B1058" t="s">
        <v>284</v>
      </c>
      <c r="C1058" s="17">
        <v>2.5388197602816302E-2</v>
      </c>
      <c r="D1058" s="17">
        <v>2.34822195795726E-2</v>
      </c>
      <c r="E1058" s="17">
        <v>2.6944500229163101E-2</v>
      </c>
      <c r="F1058" s="17"/>
      <c r="G1058" s="17">
        <v>2.0473645263643502E-2</v>
      </c>
      <c r="H1058" s="17">
        <v>3.5082863715193202E-2</v>
      </c>
      <c r="I1058" s="17">
        <v>1.21184638198373E-2</v>
      </c>
      <c r="J1058" s="17">
        <v>1.6162850554509198E-2</v>
      </c>
      <c r="K1058" s="17">
        <v>5.5104910826330102E-2</v>
      </c>
      <c r="L1058" s="17"/>
      <c r="M1058" s="17">
        <v>0</v>
      </c>
      <c r="N1058" s="17">
        <v>3.7244335160903697E-2</v>
      </c>
      <c r="O1058" s="17">
        <v>2.4340711239397898E-2</v>
      </c>
      <c r="P1058" s="17">
        <v>1.3721844975592701E-2</v>
      </c>
      <c r="Q1058" s="17">
        <v>2.06827795687432E-2</v>
      </c>
      <c r="R1058" s="17"/>
      <c r="S1058" s="17">
        <v>4.3291607166679201E-2</v>
      </c>
      <c r="T1058" s="17">
        <v>2.8084226974232601E-2</v>
      </c>
      <c r="U1058" s="17">
        <v>1.8943928354996101E-2</v>
      </c>
      <c r="V1058" s="17">
        <v>2.1190129960233998E-2</v>
      </c>
      <c r="W1058" s="17"/>
      <c r="X1058" s="17">
        <v>2.35659094678566E-2</v>
      </c>
      <c r="Y1058" s="17">
        <v>6.0842966669450799E-2</v>
      </c>
      <c r="Z1058" s="17">
        <v>0</v>
      </c>
      <c r="AA1058" s="17"/>
      <c r="AB1058" s="17">
        <v>3.1849145200659498E-2</v>
      </c>
      <c r="AC1058" s="17">
        <v>9.6467897112625899E-3</v>
      </c>
      <c r="AD1058" s="17"/>
      <c r="AE1058" s="17">
        <v>4.2126537182595299E-2</v>
      </c>
      <c r="AF1058" s="17">
        <v>2.2192461606368001E-2</v>
      </c>
      <c r="AG1058" s="17"/>
      <c r="AH1058" s="17">
        <v>3.05061458834049E-2</v>
      </c>
      <c r="AI1058" s="17">
        <v>0</v>
      </c>
      <c r="AJ1058" s="17"/>
      <c r="AK1058" s="17">
        <v>5.1144860789073002E-2</v>
      </c>
      <c r="AL1058" s="17">
        <v>1.4982034458723601E-2</v>
      </c>
      <c r="AM1058" s="17">
        <v>2.18374754053463E-2</v>
      </c>
      <c r="AN1058" s="17">
        <v>3.7802129727445101E-2</v>
      </c>
      <c r="AO1058" s="17">
        <v>2.7883135241865298E-2</v>
      </c>
      <c r="AP1058" s="17"/>
      <c r="AQ1058" s="17">
        <v>1.9526824405915501E-2</v>
      </c>
      <c r="AR1058" s="17">
        <v>2.68044395481324E-2</v>
      </c>
      <c r="AS1058" s="17"/>
      <c r="AT1058" s="17">
        <v>1.9924594767549E-2</v>
      </c>
      <c r="AU1058" s="17">
        <v>2.5683211921505401E-2</v>
      </c>
      <c r="AV1058" s="17"/>
      <c r="AW1058" s="17">
        <v>2.0751845150609599E-2</v>
      </c>
      <c r="AX1058" s="17">
        <v>3.05692654238994E-2</v>
      </c>
      <c r="AY1058" s="17">
        <v>1.3874985808145401E-2</v>
      </c>
      <c r="AZ1058" s="17">
        <v>4.1363565720314299E-2</v>
      </c>
      <c r="BA1058" s="17">
        <v>1.6375706973507698E-2</v>
      </c>
      <c r="BB1058" s="17"/>
      <c r="BC1058" s="17">
        <v>3.9131943484645298E-2</v>
      </c>
      <c r="BD1058" s="17"/>
      <c r="BE1058" s="17">
        <v>2.8454408489543101E-2</v>
      </c>
      <c r="BF1058" s="17">
        <v>2.49018143548589E-2</v>
      </c>
      <c r="BG1058" s="17">
        <v>3.7954509256697397E-2</v>
      </c>
      <c r="BH1058" s="17">
        <v>2.4754168024861599E-2</v>
      </c>
      <c r="BI1058" s="17"/>
      <c r="BJ1058" s="17">
        <v>2.46283354201303E-2</v>
      </c>
      <c r="BK1058" s="17"/>
      <c r="BL1058" s="17">
        <v>1.7846425139048501E-2</v>
      </c>
      <c r="BM1058" s="17"/>
      <c r="BN1058" s="17">
        <v>2.1867252448098801E-2</v>
      </c>
      <c r="BO1058" s="17"/>
      <c r="BP1058" s="17">
        <v>3.0334057135977699E-2</v>
      </c>
      <c r="BQ1058" s="17">
        <v>0</v>
      </c>
    </row>
    <row r="1059" spans="2:69" x14ac:dyDescent="0.35">
      <c r="B1059" t="s">
        <v>141</v>
      </c>
      <c r="C1059" s="17">
        <v>0.12527157754627699</v>
      </c>
      <c r="D1059" s="17">
        <v>7.0288549307393394E-2</v>
      </c>
      <c r="E1059" s="17">
        <v>0.170167284741813</v>
      </c>
      <c r="F1059" s="17"/>
      <c r="G1059" s="17">
        <v>0.101706018456287</v>
      </c>
      <c r="H1059" s="17">
        <v>0.13288543540716299</v>
      </c>
      <c r="I1059" s="17">
        <v>0.180183757825257</v>
      </c>
      <c r="J1059" s="17">
        <v>0.106843490408172</v>
      </c>
      <c r="K1059" s="17">
        <v>7.8280778418916896E-2</v>
      </c>
      <c r="L1059" s="17"/>
      <c r="M1059" s="17">
        <v>0.241711117175408</v>
      </c>
      <c r="N1059" s="17">
        <v>0.10009104772454901</v>
      </c>
      <c r="O1059" s="17">
        <v>0.13943447744572399</v>
      </c>
      <c r="P1059" s="17">
        <v>9.0721428949192398E-2</v>
      </c>
      <c r="Q1059" s="17">
        <v>0.13137144688416999</v>
      </c>
      <c r="R1059" s="17"/>
      <c r="S1059" s="17">
        <v>0.204434754980586</v>
      </c>
      <c r="T1059" s="17">
        <v>6.7171974243457E-2</v>
      </c>
      <c r="U1059" s="17">
        <v>5.9073737318781398E-2</v>
      </c>
      <c r="V1059" s="17">
        <v>6.0092097044159597E-2</v>
      </c>
      <c r="W1059" s="17"/>
      <c r="X1059" s="17">
        <v>0.121187638675747</v>
      </c>
      <c r="Y1059" s="17">
        <v>0.137351526684454</v>
      </c>
      <c r="Z1059" s="17">
        <v>0.14517813468044399</v>
      </c>
      <c r="AA1059" s="17"/>
      <c r="AB1059" s="17">
        <v>0.13434914996196501</v>
      </c>
      <c r="AC1059" s="17">
        <v>0.103155043106628</v>
      </c>
      <c r="AD1059" s="17"/>
      <c r="AE1059" s="17">
        <v>0.13807496087803001</v>
      </c>
      <c r="AF1059" s="17">
        <v>0.12300720710713001</v>
      </c>
      <c r="AG1059" s="17"/>
      <c r="AH1059" s="17">
        <v>0.113283301988322</v>
      </c>
      <c r="AI1059" s="17">
        <v>0.22428875786976901</v>
      </c>
      <c r="AJ1059" s="17"/>
      <c r="AK1059" s="17">
        <v>0.12862996290784701</v>
      </c>
      <c r="AL1059" s="17">
        <v>0.197639935066342</v>
      </c>
      <c r="AM1059" s="17">
        <v>8.6889574829477997E-2</v>
      </c>
      <c r="AN1059" s="17">
        <v>5.2511768132492101E-2</v>
      </c>
      <c r="AO1059" s="17">
        <v>0.14164619773138401</v>
      </c>
      <c r="AP1059" s="17"/>
      <c r="AQ1059" s="17">
        <v>0.108036549374247</v>
      </c>
      <c r="AR1059" s="17">
        <v>0.12943595490393101</v>
      </c>
      <c r="AS1059" s="17"/>
      <c r="AT1059" s="17">
        <v>0.17068504102276699</v>
      </c>
      <c r="AU1059" s="17">
        <v>0.103620991197152</v>
      </c>
      <c r="AV1059" s="17"/>
      <c r="AW1059" s="17">
        <v>0.22057471824427699</v>
      </c>
      <c r="AX1059" s="17">
        <v>9.6724304303810696E-2</v>
      </c>
      <c r="AY1059" s="17">
        <v>0.18155295527187501</v>
      </c>
      <c r="AZ1059" s="17">
        <v>0.11297798454817801</v>
      </c>
      <c r="BA1059" s="17">
        <v>5.4670647679151398E-2</v>
      </c>
      <c r="BB1059" s="17"/>
      <c r="BC1059" s="17">
        <v>6.0174944688476902E-2</v>
      </c>
      <c r="BD1059" s="17"/>
      <c r="BE1059" s="17">
        <v>0.10415239402543799</v>
      </c>
      <c r="BF1059" s="17">
        <v>0.153396269187041</v>
      </c>
      <c r="BG1059" s="17">
        <v>0.131343313815795</v>
      </c>
      <c r="BH1059" s="17">
        <v>6.5867184473293303E-2</v>
      </c>
      <c r="BI1059" s="17"/>
      <c r="BJ1059" s="17">
        <v>0.121885159123862</v>
      </c>
      <c r="BK1059" s="17"/>
      <c r="BL1059" s="17">
        <v>0.101013288213323</v>
      </c>
      <c r="BM1059" s="17"/>
      <c r="BN1059" s="17">
        <v>8.5712215508310402E-2</v>
      </c>
      <c r="BO1059" s="17"/>
      <c r="BP1059" s="17">
        <v>0.12508501219937701</v>
      </c>
      <c r="BQ1059" s="17">
        <v>0.115818971010048</v>
      </c>
    </row>
    <row r="1060" spans="2:69" x14ac:dyDescent="0.35"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/>
      <c r="BP1060" s="17"/>
      <c r="BQ1060" s="17"/>
    </row>
    <row r="1061" spans="2:69" x14ac:dyDescent="0.35">
      <c r="B1061" s="6" t="s">
        <v>297</v>
      </c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/>
      <c r="BP1061" s="17"/>
      <c r="BQ1061" s="17"/>
    </row>
    <row r="1062" spans="2:69" x14ac:dyDescent="0.35">
      <c r="B1062" s="24" t="s">
        <v>143</v>
      </c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  <c r="BF1062" s="17"/>
      <c r="BG1062" s="17"/>
      <c r="BH1062" s="17"/>
      <c r="BI1062" s="17"/>
      <c r="BJ1062" s="17"/>
      <c r="BK1062" s="17"/>
      <c r="BL1062" s="17"/>
      <c r="BM1062" s="17"/>
      <c r="BN1062" s="17"/>
      <c r="BO1062" s="17"/>
      <c r="BP1062" s="17"/>
      <c r="BQ1062" s="17"/>
    </row>
    <row r="1063" spans="2:69" x14ac:dyDescent="0.35">
      <c r="B1063" t="s">
        <v>280</v>
      </c>
      <c r="C1063" s="17">
        <v>0.101559744337314</v>
      </c>
      <c r="D1063" s="17">
        <v>0.111685092671059</v>
      </c>
      <c r="E1063" s="17">
        <v>9.3292017211235104E-2</v>
      </c>
      <c r="F1063" s="17"/>
      <c r="G1063" s="17">
        <v>0.125565085016729</v>
      </c>
      <c r="H1063" s="17">
        <v>5.75859705885855E-2</v>
      </c>
      <c r="I1063" s="17">
        <v>0.108364610545542</v>
      </c>
      <c r="J1063" s="17">
        <v>0.11029628834765599</v>
      </c>
      <c r="K1063" s="17">
        <v>0.105969506445207</v>
      </c>
      <c r="L1063" s="17"/>
      <c r="M1063" s="17">
        <v>9.7840936666792305E-2</v>
      </c>
      <c r="N1063" s="17">
        <v>0.114623290984242</v>
      </c>
      <c r="O1063" s="17">
        <v>8.7115527608070994E-2</v>
      </c>
      <c r="P1063" s="17">
        <v>0.15084173319696501</v>
      </c>
      <c r="Q1063" s="17">
        <v>4.8757502791574502E-2</v>
      </c>
      <c r="R1063" s="17"/>
      <c r="S1063" s="17">
        <v>8.1210162631998206E-2</v>
      </c>
      <c r="T1063" s="17">
        <v>4.5964847745466199E-2</v>
      </c>
      <c r="U1063" s="17">
        <v>0.18302446807560299</v>
      </c>
      <c r="V1063" s="17">
        <v>0.10357610030388401</v>
      </c>
      <c r="W1063" s="17"/>
      <c r="X1063" s="17">
        <v>0.105601302447414</v>
      </c>
      <c r="Y1063" s="17">
        <v>7.5677937012175095E-2</v>
      </c>
      <c r="Z1063" s="17">
        <v>9.7735420041961799E-2</v>
      </c>
      <c r="AA1063" s="17"/>
      <c r="AB1063" s="17">
        <v>0.110709951795881</v>
      </c>
      <c r="AC1063" s="17">
        <v>7.9266242383248295E-2</v>
      </c>
      <c r="AD1063" s="17"/>
      <c r="AE1063" s="17">
        <v>0.14782613516777801</v>
      </c>
      <c r="AF1063" s="17">
        <v>9.1078462026946694E-2</v>
      </c>
      <c r="AG1063" s="17"/>
      <c r="AH1063" s="17">
        <v>9.3733560915323505E-2</v>
      </c>
      <c r="AI1063" s="17">
        <v>0.101188501041</v>
      </c>
      <c r="AJ1063" s="17"/>
      <c r="AK1063" s="17">
        <v>0.15534255590773799</v>
      </c>
      <c r="AL1063" s="17">
        <v>5.5870715038097103E-2</v>
      </c>
      <c r="AM1063" s="17">
        <v>0.110480717888019</v>
      </c>
      <c r="AN1063" s="17">
        <v>0.13397361061323301</v>
      </c>
      <c r="AO1063" s="17">
        <v>0.11896158001743699</v>
      </c>
      <c r="AP1063" s="17"/>
      <c r="AQ1063" s="17">
        <v>0.107991315327611</v>
      </c>
      <c r="AR1063" s="17">
        <v>0.100005729551914</v>
      </c>
      <c r="AS1063" s="17"/>
      <c r="AT1063" s="17">
        <v>0.10192889678304599</v>
      </c>
      <c r="AU1063" s="17">
        <v>0.102508525220812</v>
      </c>
      <c r="AV1063" s="17"/>
      <c r="AW1063" s="17">
        <v>0.143703175582476</v>
      </c>
      <c r="AX1063" s="17">
        <v>0.109206579732643</v>
      </c>
      <c r="AY1063" s="17">
        <v>2.85280416991214E-2</v>
      </c>
      <c r="AZ1063" s="17">
        <v>9.7209526124686904E-2</v>
      </c>
      <c r="BA1063" s="17">
        <v>0.15394242363196001</v>
      </c>
      <c r="BB1063" s="17"/>
      <c r="BC1063" s="17">
        <v>0.156102466403297</v>
      </c>
      <c r="BD1063" s="17"/>
      <c r="BE1063" s="17">
        <v>0.10152669711544</v>
      </c>
      <c r="BF1063" s="17">
        <v>0</v>
      </c>
      <c r="BG1063" s="17">
        <v>6.4212228412841396E-2</v>
      </c>
      <c r="BH1063" s="17">
        <v>0.158831753857996</v>
      </c>
      <c r="BI1063" s="17"/>
      <c r="BJ1063" s="17">
        <v>9.1009573918865896E-2</v>
      </c>
      <c r="BK1063" s="17"/>
      <c r="BL1063" s="17">
        <v>8.3572975275870098E-2</v>
      </c>
      <c r="BM1063" s="17"/>
      <c r="BN1063" s="17">
        <v>7.5007779180829098E-2</v>
      </c>
      <c r="BO1063" s="17"/>
      <c r="BP1063" s="17">
        <v>0.11638458762538299</v>
      </c>
      <c r="BQ1063" s="17">
        <v>0</v>
      </c>
    </row>
    <row r="1064" spans="2:69" x14ac:dyDescent="0.35">
      <c r="B1064" t="s">
        <v>281</v>
      </c>
      <c r="C1064" s="17">
        <v>0.27455119418260199</v>
      </c>
      <c r="D1064" s="17">
        <v>0.30506988357475101</v>
      </c>
      <c r="E1064" s="17">
        <v>0.24963153830281701</v>
      </c>
      <c r="F1064" s="17"/>
      <c r="G1064" s="17">
        <v>0.254416753917455</v>
      </c>
      <c r="H1064" s="17">
        <v>0.32751711184504101</v>
      </c>
      <c r="I1064" s="17">
        <v>0.25589677803099498</v>
      </c>
      <c r="J1064" s="17">
        <v>0.29725180349216301</v>
      </c>
      <c r="K1064" s="17">
        <v>0.23076010366612901</v>
      </c>
      <c r="L1064" s="17"/>
      <c r="M1064" s="17">
        <v>0.34487971534440098</v>
      </c>
      <c r="N1064" s="17">
        <v>0.25662717712419197</v>
      </c>
      <c r="O1064" s="17">
        <v>0.28145034993728102</v>
      </c>
      <c r="P1064" s="17">
        <v>0.26902044015411097</v>
      </c>
      <c r="Q1064" s="17">
        <v>0.27483297312003502</v>
      </c>
      <c r="R1064" s="17"/>
      <c r="S1064" s="17">
        <v>0.24537766989354601</v>
      </c>
      <c r="T1064" s="17">
        <v>0.34069732139690301</v>
      </c>
      <c r="U1064" s="17">
        <v>0.230906083149264</v>
      </c>
      <c r="V1064" s="17">
        <v>0.29619933650389502</v>
      </c>
      <c r="W1064" s="17"/>
      <c r="X1064" s="17">
        <v>0.28967378255102799</v>
      </c>
      <c r="Y1064" s="17">
        <v>0.28550272013594102</v>
      </c>
      <c r="Z1064" s="17">
        <v>0.13736538155719399</v>
      </c>
      <c r="AA1064" s="17"/>
      <c r="AB1064" s="17">
        <v>0.25594058258607</v>
      </c>
      <c r="AC1064" s="17">
        <v>0.31989395912780499</v>
      </c>
      <c r="AD1064" s="17"/>
      <c r="AE1064" s="17">
        <v>0.19420176430184199</v>
      </c>
      <c r="AF1064" s="17">
        <v>0.29056621353628498</v>
      </c>
      <c r="AG1064" s="17"/>
      <c r="AH1064" s="17">
        <v>0.28881453693339398</v>
      </c>
      <c r="AI1064" s="17">
        <v>0.2227980642322</v>
      </c>
      <c r="AJ1064" s="17"/>
      <c r="AK1064" s="17">
        <v>0.21290446208848199</v>
      </c>
      <c r="AL1064" s="17">
        <v>0.27061209520803797</v>
      </c>
      <c r="AM1064" s="17">
        <v>0.300075362678625</v>
      </c>
      <c r="AN1064" s="17">
        <v>0.28674551658174702</v>
      </c>
      <c r="AO1064" s="17">
        <v>0.224586326102516</v>
      </c>
      <c r="AP1064" s="17"/>
      <c r="AQ1064" s="17">
        <v>0.28123971274194798</v>
      </c>
      <c r="AR1064" s="17">
        <v>0.27293509498237001</v>
      </c>
      <c r="AS1064" s="17"/>
      <c r="AT1064" s="17">
        <v>0.28272991805699799</v>
      </c>
      <c r="AU1064" s="17">
        <v>0.26784833709597899</v>
      </c>
      <c r="AV1064" s="17"/>
      <c r="AW1064" s="17">
        <v>0.27515288038782099</v>
      </c>
      <c r="AX1064" s="17">
        <v>0.29410159309364198</v>
      </c>
      <c r="AY1064" s="17">
        <v>0.213232359561491</v>
      </c>
      <c r="AZ1064" s="17">
        <v>0.332808536675399</v>
      </c>
      <c r="BA1064" s="17">
        <v>0.310733074285443</v>
      </c>
      <c r="BB1064" s="17"/>
      <c r="BC1064" s="17">
        <v>0.23354330497994299</v>
      </c>
      <c r="BD1064" s="17"/>
      <c r="BE1064" s="17">
        <v>0.31234160663500499</v>
      </c>
      <c r="BF1064" s="17">
        <v>0.16980849727570199</v>
      </c>
      <c r="BG1064" s="17">
        <v>0.31340390814680902</v>
      </c>
      <c r="BH1064" s="17">
        <v>0.25409189830610801</v>
      </c>
      <c r="BI1064" s="17"/>
      <c r="BJ1064" s="17">
        <v>0.28598605275899103</v>
      </c>
      <c r="BK1064" s="17"/>
      <c r="BL1064" s="17">
        <v>0.31133143017397402</v>
      </c>
      <c r="BM1064" s="17"/>
      <c r="BN1064" s="17">
        <v>0.282567591537776</v>
      </c>
      <c r="BO1064" s="17"/>
      <c r="BP1064" s="17">
        <v>0.29892259751238798</v>
      </c>
      <c r="BQ1064" s="17">
        <v>0.15864692039158801</v>
      </c>
    </row>
    <row r="1065" spans="2:69" x14ac:dyDescent="0.35">
      <c r="B1065" t="s">
        <v>282</v>
      </c>
      <c r="C1065" s="17">
        <v>0.31491502672822203</v>
      </c>
      <c r="D1065" s="17">
        <v>0.36374109788273001</v>
      </c>
      <c r="E1065" s="17">
        <v>0.27504670618870303</v>
      </c>
      <c r="F1065" s="17"/>
      <c r="G1065" s="17">
        <v>0.37960778273838103</v>
      </c>
      <c r="H1065" s="17">
        <v>0.31409342090799602</v>
      </c>
      <c r="I1065" s="17">
        <v>0.30694882119871097</v>
      </c>
      <c r="J1065" s="17">
        <v>0.28512556343005602</v>
      </c>
      <c r="K1065" s="17">
        <v>0.22630287395714899</v>
      </c>
      <c r="L1065" s="17"/>
      <c r="M1065" s="17">
        <v>0.34835743279125903</v>
      </c>
      <c r="N1065" s="17">
        <v>0.31525698622818998</v>
      </c>
      <c r="O1065" s="17">
        <v>0.29254114220648297</v>
      </c>
      <c r="P1065" s="17">
        <v>0.262540612221008</v>
      </c>
      <c r="Q1065" s="17">
        <v>0.367822444665448</v>
      </c>
      <c r="R1065" s="17"/>
      <c r="S1065" s="17">
        <v>0.25353819588156101</v>
      </c>
      <c r="T1065" s="17">
        <v>0.36494225344456699</v>
      </c>
      <c r="U1065" s="17">
        <v>0.33259670859464502</v>
      </c>
      <c r="V1065" s="17">
        <v>0.365524031180812</v>
      </c>
      <c r="W1065" s="17"/>
      <c r="X1065" s="17">
        <v>0.32727314994172602</v>
      </c>
      <c r="Y1065" s="17">
        <v>0.241417779027641</v>
      </c>
      <c r="Z1065" s="17">
        <v>0.296788504785232</v>
      </c>
      <c r="AA1065" s="17"/>
      <c r="AB1065" s="17">
        <v>0.30591843283449699</v>
      </c>
      <c r="AC1065" s="17">
        <v>0.33683426565891</v>
      </c>
      <c r="AD1065" s="17"/>
      <c r="AE1065" s="17">
        <v>0.35571713962057</v>
      </c>
      <c r="AF1065" s="17">
        <v>0.30755544979619598</v>
      </c>
      <c r="AG1065" s="17"/>
      <c r="AH1065" s="17">
        <v>0.31252419190797698</v>
      </c>
      <c r="AI1065" s="17">
        <v>0.31170510898390402</v>
      </c>
      <c r="AJ1065" s="17"/>
      <c r="AK1065" s="17">
        <v>0.29564978754169002</v>
      </c>
      <c r="AL1065" s="17">
        <v>0.33268578527992798</v>
      </c>
      <c r="AM1065" s="17">
        <v>0.32043909501152301</v>
      </c>
      <c r="AN1065" s="17">
        <v>0.30221029607240701</v>
      </c>
      <c r="AO1065" s="17">
        <v>0.26178591145179197</v>
      </c>
      <c r="AP1065" s="17"/>
      <c r="AQ1065" s="17">
        <v>0.33119062776511998</v>
      </c>
      <c r="AR1065" s="17">
        <v>0.31098246893001302</v>
      </c>
      <c r="AS1065" s="17"/>
      <c r="AT1065" s="17">
        <v>0.31179075438694398</v>
      </c>
      <c r="AU1065" s="17">
        <v>0.32304520147105098</v>
      </c>
      <c r="AV1065" s="17"/>
      <c r="AW1065" s="17">
        <v>0.24401323494611701</v>
      </c>
      <c r="AX1065" s="17">
        <v>0.33389754420793699</v>
      </c>
      <c r="AY1065" s="17">
        <v>0.37058560672818502</v>
      </c>
      <c r="AZ1065" s="17">
        <v>0.191600612000936</v>
      </c>
      <c r="BA1065" s="17">
        <v>0.31248135033201901</v>
      </c>
      <c r="BB1065" s="17"/>
      <c r="BC1065" s="17">
        <v>0.31608338507140998</v>
      </c>
      <c r="BD1065" s="17"/>
      <c r="BE1065" s="17">
        <v>0.32782325704033199</v>
      </c>
      <c r="BF1065" s="17">
        <v>0.43671518318050301</v>
      </c>
      <c r="BG1065" s="17">
        <v>0.24659946900424601</v>
      </c>
      <c r="BH1065" s="17">
        <v>0.31272400244793702</v>
      </c>
      <c r="BI1065" s="17"/>
      <c r="BJ1065" s="17">
        <v>0.31799193047775698</v>
      </c>
      <c r="BK1065" s="17"/>
      <c r="BL1065" s="17">
        <v>0.319193138566709</v>
      </c>
      <c r="BM1065" s="17"/>
      <c r="BN1065" s="17">
        <v>0.33371004897651302</v>
      </c>
      <c r="BO1065" s="17"/>
      <c r="BP1065" s="17">
        <v>0.28989202336656</v>
      </c>
      <c r="BQ1065" s="17">
        <v>0.47118327874189497</v>
      </c>
    </row>
    <row r="1066" spans="2:69" x14ac:dyDescent="0.35">
      <c r="B1066" t="s">
        <v>283</v>
      </c>
      <c r="C1066" s="17">
        <v>8.6280340671269107E-2</v>
      </c>
      <c r="D1066" s="17">
        <v>8.6438978125272597E-2</v>
      </c>
      <c r="E1066" s="17">
        <v>8.6150807233164595E-2</v>
      </c>
      <c r="F1066" s="17"/>
      <c r="G1066" s="17">
        <v>6.8930931399598397E-2</v>
      </c>
      <c r="H1066" s="17">
        <v>9.6116696841672206E-2</v>
      </c>
      <c r="I1066" s="17">
        <v>5.8460216363213302E-2</v>
      </c>
      <c r="J1066" s="17">
        <v>9.7066842000609901E-2</v>
      </c>
      <c r="K1066" s="17">
        <v>0.14719868714756201</v>
      </c>
      <c r="L1066" s="17"/>
      <c r="M1066" s="17">
        <v>1.8057099390732599E-2</v>
      </c>
      <c r="N1066" s="17">
        <v>8.9363954238412202E-2</v>
      </c>
      <c r="O1066" s="17">
        <v>0.10574453670032601</v>
      </c>
      <c r="P1066" s="17">
        <v>0.113406678863643</v>
      </c>
      <c r="Q1066" s="17">
        <v>6.9732871617237804E-2</v>
      </c>
      <c r="R1066" s="17"/>
      <c r="S1066" s="17">
        <v>9.1739314877582301E-2</v>
      </c>
      <c r="T1066" s="17">
        <v>7.5545448603690599E-2</v>
      </c>
      <c r="U1066" s="17">
        <v>0.14877067142789399</v>
      </c>
      <c r="V1066" s="17">
        <v>6.8613855441396907E-2</v>
      </c>
      <c r="W1066" s="17"/>
      <c r="X1066" s="17">
        <v>9.0631658916986005E-2</v>
      </c>
      <c r="Y1066" s="17">
        <v>1.6252258881029099E-2</v>
      </c>
      <c r="Z1066" s="17">
        <v>0.13022410797640899</v>
      </c>
      <c r="AA1066" s="17"/>
      <c r="AB1066" s="17">
        <v>9.1541222527816393E-2</v>
      </c>
      <c r="AC1066" s="17">
        <v>7.3462764623936805E-2</v>
      </c>
      <c r="AD1066" s="17"/>
      <c r="AE1066" s="17">
        <v>0.119301461227956</v>
      </c>
      <c r="AF1066" s="17">
        <v>8.0037425742693305E-2</v>
      </c>
      <c r="AG1066" s="17"/>
      <c r="AH1066" s="17">
        <v>0.10036687310129599</v>
      </c>
      <c r="AI1066" s="17">
        <v>2.3358081557835701E-2</v>
      </c>
      <c r="AJ1066" s="17"/>
      <c r="AK1066" s="17">
        <v>7.5906429344263407E-2</v>
      </c>
      <c r="AL1066" s="17">
        <v>8.3754603214853299E-2</v>
      </c>
      <c r="AM1066" s="17">
        <v>9.6919867939929599E-2</v>
      </c>
      <c r="AN1066" s="17">
        <v>0.104489711709155</v>
      </c>
      <c r="AO1066" s="17">
        <v>2.0906345186097099E-2</v>
      </c>
      <c r="AP1066" s="17"/>
      <c r="AQ1066" s="17">
        <v>0.110311200399135</v>
      </c>
      <c r="AR1066" s="17">
        <v>8.0473934836778394E-2</v>
      </c>
      <c r="AS1066" s="17"/>
      <c r="AT1066" s="17">
        <v>9.9070762672782905E-2</v>
      </c>
      <c r="AU1066" s="17">
        <v>7.8921387810080401E-2</v>
      </c>
      <c r="AV1066" s="17"/>
      <c r="AW1066" s="17">
        <v>3.4096604383037098E-2</v>
      </c>
      <c r="AX1066" s="17">
        <v>7.8330458088666205E-2</v>
      </c>
      <c r="AY1066" s="17">
        <v>0.116536839148058</v>
      </c>
      <c r="AZ1066" s="17">
        <v>0.108135650379103</v>
      </c>
      <c r="BA1066" s="17">
        <v>0.118313600378235</v>
      </c>
      <c r="BB1066" s="17"/>
      <c r="BC1066" s="17">
        <v>0.122995583474338</v>
      </c>
      <c r="BD1066" s="17"/>
      <c r="BE1066" s="17">
        <v>8.2162276368437301E-2</v>
      </c>
      <c r="BF1066" s="17">
        <v>0.15581729559256399</v>
      </c>
      <c r="BG1066" s="17">
        <v>0.12196477304553099</v>
      </c>
      <c r="BH1066" s="17">
        <v>9.3791928724470106E-2</v>
      </c>
      <c r="BI1066" s="17"/>
      <c r="BJ1066" s="17">
        <v>8.1174059852014299E-2</v>
      </c>
      <c r="BK1066" s="17"/>
      <c r="BL1066" s="17">
        <v>7.8736381718250106E-2</v>
      </c>
      <c r="BM1066" s="17"/>
      <c r="BN1066" s="17">
        <v>0.14976774155882</v>
      </c>
      <c r="BO1066" s="17"/>
      <c r="BP1066" s="17">
        <v>8.0552330122581298E-2</v>
      </c>
      <c r="BQ1066" s="17">
        <v>0.13128465738963599</v>
      </c>
    </row>
    <row r="1067" spans="2:69" x14ac:dyDescent="0.35">
      <c r="B1067" t="s">
        <v>284</v>
      </c>
      <c r="C1067" s="17">
        <v>2.9726869483080801E-2</v>
      </c>
      <c r="D1067" s="17">
        <v>2.6239642390279799E-2</v>
      </c>
      <c r="E1067" s="17">
        <v>3.25743213513651E-2</v>
      </c>
      <c r="F1067" s="17"/>
      <c r="G1067" s="17">
        <v>3.3017244718137502E-2</v>
      </c>
      <c r="H1067" s="17">
        <v>1.1251553436696199E-2</v>
      </c>
      <c r="I1067" s="17">
        <v>2.42369276396746E-2</v>
      </c>
      <c r="J1067" s="17">
        <v>1.6162850554509198E-2</v>
      </c>
      <c r="K1067" s="17">
        <v>8.3123649563826493E-2</v>
      </c>
      <c r="L1067" s="17"/>
      <c r="M1067" s="17">
        <v>2.4083049423790501E-2</v>
      </c>
      <c r="N1067" s="17">
        <v>2.9098282416276999E-2</v>
      </c>
      <c r="O1067" s="17">
        <v>4.9857770811914101E-2</v>
      </c>
      <c r="P1067" s="17">
        <v>2.92570102585256E-2</v>
      </c>
      <c r="Q1067" s="17">
        <v>7.8768042746776099E-3</v>
      </c>
      <c r="R1067" s="17"/>
      <c r="S1067" s="17">
        <v>6.1514520174667103E-2</v>
      </c>
      <c r="T1067" s="17">
        <v>3.1934472243727897E-2</v>
      </c>
      <c r="U1067" s="17">
        <v>0</v>
      </c>
      <c r="V1067" s="17">
        <v>1.31199193502573E-2</v>
      </c>
      <c r="W1067" s="17"/>
      <c r="X1067" s="17">
        <v>1.8001620599128802E-2</v>
      </c>
      <c r="Y1067" s="17">
        <v>7.0887109411026897E-2</v>
      </c>
      <c r="Z1067" s="17">
        <v>7.9495656198141904E-2</v>
      </c>
      <c r="AA1067" s="17"/>
      <c r="AB1067" s="17">
        <v>3.03171805740193E-2</v>
      </c>
      <c r="AC1067" s="17">
        <v>2.8288639637589898E-2</v>
      </c>
      <c r="AD1067" s="17"/>
      <c r="AE1067" s="17">
        <v>4.0830492260104503E-2</v>
      </c>
      <c r="AF1067" s="17">
        <v>2.7628853547819E-2</v>
      </c>
      <c r="AG1067" s="17"/>
      <c r="AH1067" s="17">
        <v>1.98813455181133E-2</v>
      </c>
      <c r="AI1067" s="17">
        <v>6.5443817104269303E-2</v>
      </c>
      <c r="AJ1067" s="17"/>
      <c r="AK1067" s="17">
        <v>8.0452825752303503E-2</v>
      </c>
      <c r="AL1067" s="17">
        <v>3.0579608774884699E-2</v>
      </c>
      <c r="AM1067" s="17">
        <v>2.8094723565577101E-2</v>
      </c>
      <c r="AN1067" s="17">
        <v>1.3035248893468999E-2</v>
      </c>
      <c r="AO1067" s="17">
        <v>0</v>
      </c>
      <c r="AP1067" s="17"/>
      <c r="AQ1067" s="17">
        <v>0</v>
      </c>
      <c r="AR1067" s="17">
        <v>3.6909561669809E-2</v>
      </c>
      <c r="AS1067" s="17"/>
      <c r="AT1067" s="17">
        <v>1.5549293757892799E-2</v>
      </c>
      <c r="AU1067" s="17">
        <v>3.7118764812291399E-2</v>
      </c>
      <c r="AV1067" s="17"/>
      <c r="AW1067" s="17">
        <v>2.0751845150609599E-2</v>
      </c>
      <c r="AX1067" s="17">
        <v>1.51323030789728E-2</v>
      </c>
      <c r="AY1067" s="17">
        <v>3.2672623023160999E-2</v>
      </c>
      <c r="AZ1067" s="17">
        <v>4.1363565720314299E-2</v>
      </c>
      <c r="BA1067" s="17">
        <v>2.0466074215716699E-2</v>
      </c>
      <c r="BB1067" s="17"/>
      <c r="BC1067" s="17">
        <v>2.2753399424859402E-2</v>
      </c>
      <c r="BD1067" s="17"/>
      <c r="BE1067" s="17">
        <v>1.7207390580226599E-2</v>
      </c>
      <c r="BF1067" s="17">
        <v>2.49018143548589E-2</v>
      </c>
      <c r="BG1067" s="17">
        <v>5.8805165530002201E-2</v>
      </c>
      <c r="BH1067" s="17">
        <v>2.3765406601529999E-2</v>
      </c>
      <c r="BI1067" s="17"/>
      <c r="BJ1067" s="17">
        <v>2.6543711045631298E-2</v>
      </c>
      <c r="BK1067" s="17"/>
      <c r="BL1067" s="17">
        <v>3.07697257314462E-2</v>
      </c>
      <c r="BM1067" s="17"/>
      <c r="BN1067" s="17">
        <v>0</v>
      </c>
      <c r="BO1067" s="17"/>
      <c r="BP1067" s="17">
        <v>3.2069568128171501E-2</v>
      </c>
      <c r="BQ1067" s="17">
        <v>2.00884835517076E-2</v>
      </c>
    </row>
    <row r="1068" spans="2:69" x14ac:dyDescent="0.35">
      <c r="B1068" t="s">
        <v>141</v>
      </c>
      <c r="C1068" s="17">
        <v>0.19296682459751199</v>
      </c>
      <c r="D1068" s="17">
        <v>0.10682530535590801</v>
      </c>
      <c r="E1068" s="17">
        <v>0.26330460971271502</v>
      </c>
      <c r="F1068" s="17"/>
      <c r="G1068" s="17">
        <v>0.13846220220969899</v>
      </c>
      <c r="H1068" s="17">
        <v>0.19343524638001</v>
      </c>
      <c r="I1068" s="17">
        <v>0.246092646221864</v>
      </c>
      <c r="J1068" s="17">
        <v>0.19409665217500699</v>
      </c>
      <c r="K1068" s="17">
        <v>0.20664517922012701</v>
      </c>
      <c r="L1068" s="17"/>
      <c r="M1068" s="17">
        <v>0.166781766383024</v>
      </c>
      <c r="N1068" s="17">
        <v>0.19503030900868801</v>
      </c>
      <c r="O1068" s="17">
        <v>0.183290672735924</v>
      </c>
      <c r="P1068" s="17">
        <v>0.17493352530574699</v>
      </c>
      <c r="Q1068" s="17">
        <v>0.230977403531027</v>
      </c>
      <c r="R1068" s="17"/>
      <c r="S1068" s="17">
        <v>0.26662013654064598</v>
      </c>
      <c r="T1068" s="17">
        <v>0.140915656565646</v>
      </c>
      <c r="U1068" s="17">
        <v>0.104702068752594</v>
      </c>
      <c r="V1068" s="17">
        <v>0.152966757219754</v>
      </c>
      <c r="W1068" s="17"/>
      <c r="X1068" s="17">
        <v>0.16881848554371701</v>
      </c>
      <c r="Y1068" s="17">
        <v>0.31026219553218698</v>
      </c>
      <c r="Z1068" s="17">
        <v>0.25839092944106001</v>
      </c>
      <c r="AA1068" s="17"/>
      <c r="AB1068" s="17">
        <v>0.205572629681716</v>
      </c>
      <c r="AC1068" s="17">
        <v>0.16225412856850999</v>
      </c>
      <c r="AD1068" s="17"/>
      <c r="AE1068" s="17">
        <v>0.14212300742174899</v>
      </c>
      <c r="AF1068" s="17">
        <v>0.20313359535005901</v>
      </c>
      <c r="AG1068" s="17"/>
      <c r="AH1068" s="17">
        <v>0.18467949162389499</v>
      </c>
      <c r="AI1068" s="17">
        <v>0.27550642708078998</v>
      </c>
      <c r="AJ1068" s="17"/>
      <c r="AK1068" s="17">
        <v>0.17974393936552299</v>
      </c>
      <c r="AL1068" s="17">
        <v>0.2264971924842</v>
      </c>
      <c r="AM1068" s="17">
        <v>0.14399023291632701</v>
      </c>
      <c r="AN1068" s="17">
        <v>0.15954561612998899</v>
      </c>
      <c r="AO1068" s="17">
        <v>0.373759837242157</v>
      </c>
      <c r="AP1068" s="17"/>
      <c r="AQ1068" s="17">
        <v>0.16926714376618601</v>
      </c>
      <c r="AR1068" s="17">
        <v>0.198693210029117</v>
      </c>
      <c r="AS1068" s="17"/>
      <c r="AT1068" s="17">
        <v>0.188930374342336</v>
      </c>
      <c r="AU1068" s="17">
        <v>0.19055778358978701</v>
      </c>
      <c r="AV1068" s="17"/>
      <c r="AW1068" s="17">
        <v>0.28228225954994002</v>
      </c>
      <c r="AX1068" s="17">
        <v>0.16933152179813901</v>
      </c>
      <c r="AY1068" s="17">
        <v>0.23844452983998399</v>
      </c>
      <c r="AZ1068" s="17">
        <v>0.22888210909956</v>
      </c>
      <c r="BA1068" s="17">
        <v>8.40634771566275E-2</v>
      </c>
      <c r="BB1068" s="17"/>
      <c r="BC1068" s="17">
        <v>0.148521860646153</v>
      </c>
      <c r="BD1068" s="17"/>
      <c r="BE1068" s="17">
        <v>0.158938772260559</v>
      </c>
      <c r="BF1068" s="17">
        <v>0.21275720959637301</v>
      </c>
      <c r="BG1068" s="17">
        <v>0.19501445586057001</v>
      </c>
      <c r="BH1068" s="17">
        <v>0.15679501006196001</v>
      </c>
      <c r="BI1068" s="17"/>
      <c r="BJ1068" s="17">
        <v>0.19729467194674</v>
      </c>
      <c r="BK1068" s="17"/>
      <c r="BL1068" s="17">
        <v>0.176396348533751</v>
      </c>
      <c r="BM1068" s="17"/>
      <c r="BN1068" s="17">
        <v>0.158946838746062</v>
      </c>
      <c r="BO1068" s="17"/>
      <c r="BP1068" s="17">
        <v>0.18217889324491601</v>
      </c>
      <c r="BQ1068" s="17">
        <v>0.218796659925174</v>
      </c>
    </row>
    <row r="1069" spans="2:69" x14ac:dyDescent="0.35"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</row>
    <row r="1070" spans="2:69" x14ac:dyDescent="0.35">
      <c r="B1070" s="6" t="s">
        <v>298</v>
      </c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/>
      <c r="BP1070" s="17"/>
      <c r="BQ1070" s="17"/>
    </row>
    <row r="1071" spans="2:69" x14ac:dyDescent="0.35">
      <c r="B1071" s="24" t="s">
        <v>143</v>
      </c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  <c r="BM1071" s="17"/>
      <c r="BN1071" s="17"/>
      <c r="BO1071" s="17"/>
      <c r="BP1071" s="17"/>
      <c r="BQ1071" s="17"/>
    </row>
    <row r="1072" spans="2:69" x14ac:dyDescent="0.35">
      <c r="B1072" t="s">
        <v>280</v>
      </c>
      <c r="C1072" s="17">
        <v>7.5796489207087994E-2</v>
      </c>
      <c r="D1072" s="17">
        <v>8.9033819185981494E-2</v>
      </c>
      <c r="E1072" s="17">
        <v>6.4987712211374907E-2</v>
      </c>
      <c r="F1072" s="17"/>
      <c r="G1072" s="17">
        <v>0.100981629789186</v>
      </c>
      <c r="H1072" s="17">
        <v>9.0225026047351997E-2</v>
      </c>
      <c r="I1072" s="17">
        <v>2.92301081816067E-2</v>
      </c>
      <c r="J1072" s="17">
        <v>9.0705959706318701E-2</v>
      </c>
      <c r="K1072" s="17">
        <v>6.6994122591351499E-2</v>
      </c>
      <c r="L1072" s="17"/>
      <c r="M1072" s="17">
        <v>0</v>
      </c>
      <c r="N1072" s="17">
        <v>0.104189114658695</v>
      </c>
      <c r="O1072" s="17">
        <v>7.71973527531334E-2</v>
      </c>
      <c r="P1072" s="17">
        <v>7.2235865492643797E-2</v>
      </c>
      <c r="Q1072" s="17">
        <v>4.7939856020931003E-2</v>
      </c>
      <c r="R1072" s="17"/>
      <c r="S1072" s="17">
        <v>0.110708816457127</v>
      </c>
      <c r="T1072" s="17">
        <v>8.7762235421549095E-2</v>
      </c>
      <c r="U1072" s="17">
        <v>2.6323425106306E-2</v>
      </c>
      <c r="V1072" s="17">
        <v>7.9037321919199502E-2</v>
      </c>
      <c r="W1072" s="17"/>
      <c r="X1072" s="17">
        <v>7.4552806580259603E-2</v>
      </c>
      <c r="Y1072" s="17">
        <v>0.10140553471415301</v>
      </c>
      <c r="Z1072" s="17">
        <v>5.68602153328275E-2</v>
      </c>
      <c r="AA1072" s="17"/>
      <c r="AB1072" s="17">
        <v>9.04601823957948E-2</v>
      </c>
      <c r="AC1072" s="17">
        <v>4.0069968881016202E-2</v>
      </c>
      <c r="AD1072" s="17"/>
      <c r="AE1072" s="17">
        <v>7.23091026526331E-2</v>
      </c>
      <c r="AF1072" s="17">
        <v>7.4898913529445499E-2</v>
      </c>
      <c r="AG1072" s="17"/>
      <c r="AH1072" s="17">
        <v>7.2637413943197796E-2</v>
      </c>
      <c r="AI1072" s="17">
        <v>0.11696380464282401</v>
      </c>
      <c r="AJ1072" s="17"/>
      <c r="AK1072" s="17">
        <v>0</v>
      </c>
      <c r="AL1072" s="17">
        <v>8.3373209480838303E-2</v>
      </c>
      <c r="AM1072" s="17">
        <v>5.5799115356025199E-2</v>
      </c>
      <c r="AN1072" s="17">
        <v>8.0583149629843906E-2</v>
      </c>
      <c r="AO1072" s="17">
        <v>0.233860486383377</v>
      </c>
      <c r="AP1072" s="17"/>
      <c r="AQ1072" s="17">
        <v>4.1245913154197199E-2</v>
      </c>
      <c r="AR1072" s="17">
        <v>8.4144699327339798E-2</v>
      </c>
      <c r="AS1072" s="17"/>
      <c r="AT1072" s="17">
        <v>5.9456581633288597E-2</v>
      </c>
      <c r="AU1072" s="17">
        <v>8.3521868714630701E-2</v>
      </c>
      <c r="AV1072" s="17"/>
      <c r="AW1072" s="17">
        <v>0.109844371280341</v>
      </c>
      <c r="AX1072" s="17">
        <v>6.9309589362467006E-2</v>
      </c>
      <c r="AY1072" s="17">
        <v>6.0816547216967297E-2</v>
      </c>
      <c r="AZ1072" s="17">
        <v>8.7467702277330403E-2</v>
      </c>
      <c r="BA1072" s="17">
        <v>0.12869148797261001</v>
      </c>
      <c r="BB1072" s="17"/>
      <c r="BC1072" s="17">
        <v>0.10545579277591501</v>
      </c>
      <c r="BD1072" s="17"/>
      <c r="BE1072" s="17">
        <v>7.4541019752143306E-2</v>
      </c>
      <c r="BF1072" s="17">
        <v>4.9189414629303298E-2</v>
      </c>
      <c r="BG1072" s="17">
        <v>6.52828824438869E-2</v>
      </c>
      <c r="BH1072" s="17">
        <v>0.108731007835886</v>
      </c>
      <c r="BI1072" s="17"/>
      <c r="BJ1072" s="17">
        <v>7.87415437803234E-2</v>
      </c>
      <c r="BK1072" s="17"/>
      <c r="BL1072" s="17">
        <v>4.43804167842166E-2</v>
      </c>
      <c r="BM1072" s="17"/>
      <c r="BN1072" s="17">
        <v>7.4282130895696602E-2</v>
      </c>
      <c r="BO1072" s="17"/>
      <c r="BP1072" s="17">
        <v>8.2404739724916395E-2</v>
      </c>
      <c r="BQ1072" s="17">
        <v>3.1043504862988701E-2</v>
      </c>
    </row>
    <row r="1073" spans="2:69" x14ac:dyDescent="0.35">
      <c r="B1073" t="s">
        <v>281</v>
      </c>
      <c r="C1073" s="17">
        <v>0.11558955641304999</v>
      </c>
      <c r="D1073" s="17">
        <v>0.15852922249145601</v>
      </c>
      <c r="E1073" s="17">
        <v>8.0527706655439499E-2</v>
      </c>
      <c r="F1073" s="17"/>
      <c r="G1073" s="17">
        <v>0.110854605191858</v>
      </c>
      <c r="H1073" s="17">
        <v>9.9424480185535999E-2</v>
      </c>
      <c r="I1073" s="17">
        <v>0.121095853503795</v>
      </c>
      <c r="J1073" s="17">
        <v>0.11111357491007701</v>
      </c>
      <c r="K1073" s="17">
        <v>0.15011777215517799</v>
      </c>
      <c r="L1073" s="17"/>
      <c r="M1073" s="17">
        <v>0.203865547628511</v>
      </c>
      <c r="N1073" s="17">
        <v>8.1369448901066302E-2</v>
      </c>
      <c r="O1073" s="17">
        <v>0.131156996041525</v>
      </c>
      <c r="P1073" s="17">
        <v>0.17810647152678899</v>
      </c>
      <c r="Q1073" s="17">
        <v>7.9598696910937905E-2</v>
      </c>
      <c r="R1073" s="17"/>
      <c r="S1073" s="17">
        <v>5.17731755329527E-2</v>
      </c>
      <c r="T1073" s="17">
        <v>0.125226184972205</v>
      </c>
      <c r="U1073" s="17">
        <v>0.12834364340545901</v>
      </c>
      <c r="V1073" s="17">
        <v>0.17627386949055099</v>
      </c>
      <c r="W1073" s="17"/>
      <c r="X1073" s="17">
        <v>0.129063343961837</v>
      </c>
      <c r="Y1073" s="17">
        <v>6.6933240612926007E-2</v>
      </c>
      <c r="Z1073" s="17">
        <v>5.9946958192736301E-2</v>
      </c>
      <c r="AA1073" s="17"/>
      <c r="AB1073" s="17">
        <v>7.9601451490504696E-2</v>
      </c>
      <c r="AC1073" s="17">
        <v>0.20327072550640901</v>
      </c>
      <c r="AD1073" s="17"/>
      <c r="AE1073" s="17">
        <v>0.190413592088226</v>
      </c>
      <c r="AF1073" s="17">
        <v>0.101307488902782</v>
      </c>
      <c r="AG1073" s="17"/>
      <c r="AH1073" s="17">
        <v>0.108412649260135</v>
      </c>
      <c r="AI1073" s="17">
        <v>9.0790689444496794E-2</v>
      </c>
      <c r="AJ1073" s="17"/>
      <c r="AK1073" s="17">
        <v>0.22508268549949301</v>
      </c>
      <c r="AL1073" s="17">
        <v>0.109862364302013</v>
      </c>
      <c r="AM1073" s="17">
        <v>9.9921224319044794E-2</v>
      </c>
      <c r="AN1073" s="17">
        <v>9.8073313104364096E-2</v>
      </c>
      <c r="AO1073" s="17">
        <v>0.10592112746863599</v>
      </c>
      <c r="AP1073" s="17"/>
      <c r="AQ1073" s="17">
        <v>0.14296219530281101</v>
      </c>
      <c r="AR1073" s="17">
        <v>0.10897570023167399</v>
      </c>
      <c r="AS1073" s="17"/>
      <c r="AT1073" s="17">
        <v>0.135107081340061</v>
      </c>
      <c r="AU1073" s="17">
        <v>0.104596819352785</v>
      </c>
      <c r="AV1073" s="17"/>
      <c r="AW1073" s="17">
        <v>0.10870347787411801</v>
      </c>
      <c r="AX1073" s="17">
        <v>8.05124495742153E-2</v>
      </c>
      <c r="AY1073" s="17">
        <v>0.16135599451005</v>
      </c>
      <c r="AZ1073" s="17">
        <v>0.168594416025729</v>
      </c>
      <c r="BA1073" s="17">
        <v>0</v>
      </c>
      <c r="BB1073" s="17"/>
      <c r="BC1073" s="17">
        <v>4.6371283975464798E-2</v>
      </c>
      <c r="BD1073" s="17"/>
      <c r="BE1073" s="17">
        <v>0.103747032911899</v>
      </c>
      <c r="BF1073" s="17">
        <v>0.22157133878903901</v>
      </c>
      <c r="BG1073" s="17">
        <v>0.15823102913002399</v>
      </c>
      <c r="BH1073" s="17">
        <v>2.0106755848363599E-2</v>
      </c>
      <c r="BI1073" s="17"/>
      <c r="BJ1073" s="17">
        <v>0.106347958687279</v>
      </c>
      <c r="BK1073" s="17"/>
      <c r="BL1073" s="17">
        <v>0.112829952053411</v>
      </c>
      <c r="BM1073" s="17"/>
      <c r="BN1073" s="17">
        <v>0.10184708707206799</v>
      </c>
      <c r="BO1073" s="17"/>
      <c r="BP1073" s="17">
        <v>0.115611524596943</v>
      </c>
      <c r="BQ1073" s="17">
        <v>0.13105007638761801</v>
      </c>
    </row>
    <row r="1074" spans="2:69" x14ac:dyDescent="0.35">
      <c r="B1074" t="s">
        <v>282</v>
      </c>
      <c r="C1074" s="17">
        <v>0.32006143073941601</v>
      </c>
      <c r="D1074" s="17">
        <v>0.31768216277266598</v>
      </c>
      <c r="E1074" s="17">
        <v>0.32200419237689498</v>
      </c>
      <c r="F1074" s="17"/>
      <c r="G1074" s="17">
        <v>0.33347114471727601</v>
      </c>
      <c r="H1074" s="17">
        <v>0.300812218805111</v>
      </c>
      <c r="I1074" s="17">
        <v>0.335411313455516</v>
      </c>
      <c r="J1074" s="17">
        <v>0.304249205186714</v>
      </c>
      <c r="K1074" s="17">
        <v>0.31509542853906503</v>
      </c>
      <c r="L1074" s="17"/>
      <c r="M1074" s="17">
        <v>0.33154321017704103</v>
      </c>
      <c r="N1074" s="17">
        <v>0.36307234810561301</v>
      </c>
      <c r="O1074" s="17">
        <v>0.287892589331738</v>
      </c>
      <c r="P1074" s="17">
        <v>0.218836464514859</v>
      </c>
      <c r="Q1074" s="17">
        <v>0.329030123331845</v>
      </c>
      <c r="R1074" s="17"/>
      <c r="S1074" s="17">
        <v>0.26407053511863599</v>
      </c>
      <c r="T1074" s="17">
        <v>0.28484216688516401</v>
      </c>
      <c r="U1074" s="17">
        <v>0.41616514478705302</v>
      </c>
      <c r="V1074" s="17">
        <v>0.35575043711397802</v>
      </c>
      <c r="W1074" s="17"/>
      <c r="X1074" s="17">
        <v>0.31784876574676002</v>
      </c>
      <c r="Y1074" s="17">
        <v>0.26664899717727802</v>
      </c>
      <c r="Z1074" s="17">
        <v>0.399192162710093</v>
      </c>
      <c r="AA1074" s="17"/>
      <c r="AB1074" s="17">
        <v>0.31070861340537198</v>
      </c>
      <c r="AC1074" s="17">
        <v>0.342848569988081</v>
      </c>
      <c r="AD1074" s="17"/>
      <c r="AE1074" s="17">
        <v>0.33915849001057602</v>
      </c>
      <c r="AF1074" s="17">
        <v>0.31691061743508497</v>
      </c>
      <c r="AG1074" s="17"/>
      <c r="AH1074" s="17">
        <v>0.336146682679341</v>
      </c>
      <c r="AI1074" s="17">
        <v>0.25472781703766301</v>
      </c>
      <c r="AJ1074" s="17"/>
      <c r="AK1074" s="17">
        <v>0.20934633882440101</v>
      </c>
      <c r="AL1074" s="17">
        <v>0.26535546295572299</v>
      </c>
      <c r="AM1074" s="17">
        <v>0.37364151253433098</v>
      </c>
      <c r="AN1074" s="17">
        <v>0.40476686014952601</v>
      </c>
      <c r="AO1074" s="17">
        <v>0.27151034313544797</v>
      </c>
      <c r="AP1074" s="17"/>
      <c r="AQ1074" s="17">
        <v>0.32911766891602201</v>
      </c>
      <c r="AR1074" s="17">
        <v>0.31787323627685199</v>
      </c>
      <c r="AS1074" s="17"/>
      <c r="AT1074" s="17">
        <v>0.32687317270323801</v>
      </c>
      <c r="AU1074" s="17">
        <v>0.32454080885889097</v>
      </c>
      <c r="AV1074" s="17"/>
      <c r="AW1074" s="17">
        <v>0.12199982598716699</v>
      </c>
      <c r="AX1074" s="17">
        <v>0.40592655755870299</v>
      </c>
      <c r="AY1074" s="17">
        <v>0.32453963388399298</v>
      </c>
      <c r="AZ1074" s="17">
        <v>0.324666522519937</v>
      </c>
      <c r="BA1074" s="17">
        <v>0.17155585911882201</v>
      </c>
      <c r="BB1074" s="17"/>
      <c r="BC1074" s="17">
        <v>0.158997239963272</v>
      </c>
      <c r="BD1074" s="17"/>
      <c r="BE1074" s="17">
        <v>0.427958249840456</v>
      </c>
      <c r="BF1074" s="17">
        <v>0.32614932814235298</v>
      </c>
      <c r="BG1074" s="17">
        <v>0.39254410958819103</v>
      </c>
      <c r="BH1074" s="17">
        <v>0.14834495514818999</v>
      </c>
      <c r="BI1074" s="17"/>
      <c r="BJ1074" s="17">
        <v>0.319850813831207</v>
      </c>
      <c r="BK1074" s="17"/>
      <c r="BL1074" s="17">
        <v>0.32699054111230302</v>
      </c>
      <c r="BM1074" s="17"/>
      <c r="BN1074" s="17">
        <v>0.36091525059760299</v>
      </c>
      <c r="BO1074" s="17"/>
      <c r="BP1074" s="17">
        <v>0.31439554287340798</v>
      </c>
      <c r="BQ1074" s="17">
        <v>0.35812586365828197</v>
      </c>
    </row>
    <row r="1075" spans="2:69" x14ac:dyDescent="0.35">
      <c r="B1075" t="s">
        <v>283</v>
      </c>
      <c r="C1075" s="17">
        <v>0.12156209343883401</v>
      </c>
      <c r="D1075" s="17">
        <v>0.11522160767910999</v>
      </c>
      <c r="E1075" s="17">
        <v>0.12673933814986099</v>
      </c>
      <c r="F1075" s="17"/>
      <c r="G1075" s="17">
        <v>0.100854994069665</v>
      </c>
      <c r="H1075" s="17">
        <v>0.165685693863274</v>
      </c>
      <c r="I1075" s="17">
        <v>0.123227956239769</v>
      </c>
      <c r="J1075" s="17">
        <v>7.3218958216532598E-2</v>
      </c>
      <c r="K1075" s="17">
        <v>0.14048235723865701</v>
      </c>
      <c r="L1075" s="17"/>
      <c r="M1075" s="17">
        <v>0.16096853103519601</v>
      </c>
      <c r="N1075" s="17">
        <v>9.7004575585765099E-2</v>
      </c>
      <c r="O1075" s="17">
        <v>0.13209298524593499</v>
      </c>
      <c r="P1075" s="17">
        <v>0.17497398579228601</v>
      </c>
      <c r="Q1075" s="17">
        <v>0.10361903787783699</v>
      </c>
      <c r="R1075" s="17"/>
      <c r="S1075" s="17">
        <v>0.10452295551638099</v>
      </c>
      <c r="T1075" s="17">
        <v>0.164580150870244</v>
      </c>
      <c r="U1075" s="17">
        <v>0.110736042831189</v>
      </c>
      <c r="V1075" s="17">
        <v>8.5056864976041896E-2</v>
      </c>
      <c r="W1075" s="17"/>
      <c r="X1075" s="17">
        <v>0.118134038854563</v>
      </c>
      <c r="Y1075" s="17">
        <v>0.11916782076964701</v>
      </c>
      <c r="Z1075" s="17">
        <v>0.152559358543672</v>
      </c>
      <c r="AA1075" s="17"/>
      <c r="AB1075" s="17">
        <v>0.10789249806769501</v>
      </c>
      <c r="AC1075" s="17">
        <v>0.15486660074073699</v>
      </c>
      <c r="AD1075" s="17"/>
      <c r="AE1075" s="17">
        <v>0.11994531519064699</v>
      </c>
      <c r="AF1075" s="17">
        <v>0.12208176619717601</v>
      </c>
      <c r="AG1075" s="17"/>
      <c r="AH1075" s="17">
        <v>0.11767601907064799</v>
      </c>
      <c r="AI1075" s="17">
        <v>0.111806539638066</v>
      </c>
      <c r="AJ1075" s="17"/>
      <c r="AK1075" s="17">
        <v>0.22344387173500399</v>
      </c>
      <c r="AL1075" s="17">
        <v>0.100608972395911</v>
      </c>
      <c r="AM1075" s="17">
        <v>0.114750603777612</v>
      </c>
      <c r="AN1075" s="17">
        <v>0.100682938913791</v>
      </c>
      <c r="AO1075" s="17">
        <v>0.15326155236505001</v>
      </c>
      <c r="AP1075" s="17"/>
      <c r="AQ1075" s="17">
        <v>0.14530162167472199</v>
      </c>
      <c r="AR1075" s="17">
        <v>0.11582607996208399</v>
      </c>
      <c r="AS1075" s="17"/>
      <c r="AT1075" s="17">
        <v>0.10075911601868499</v>
      </c>
      <c r="AU1075" s="17">
        <v>0.131892169049247</v>
      </c>
      <c r="AV1075" s="17"/>
      <c r="AW1075" s="17">
        <v>7.0246154430507898E-2</v>
      </c>
      <c r="AX1075" s="17">
        <v>0.10928303461264401</v>
      </c>
      <c r="AY1075" s="17">
        <v>0.12858065349231201</v>
      </c>
      <c r="AZ1075" s="17">
        <v>0.124105187821365</v>
      </c>
      <c r="BA1075" s="17">
        <v>0.15170679254451</v>
      </c>
      <c r="BB1075" s="17"/>
      <c r="BC1075" s="17">
        <v>0.139054132235435</v>
      </c>
      <c r="BD1075" s="17"/>
      <c r="BE1075" s="17">
        <v>0.11031724440097</v>
      </c>
      <c r="BF1075" s="17">
        <v>0.16056350073049599</v>
      </c>
      <c r="BG1075" s="17">
        <v>0.12812983007731901</v>
      </c>
      <c r="BH1075" s="17">
        <v>0.12243785304911101</v>
      </c>
      <c r="BI1075" s="17"/>
      <c r="BJ1075" s="17">
        <v>0.116283147849446</v>
      </c>
      <c r="BK1075" s="17"/>
      <c r="BL1075" s="17">
        <v>0.15151048078340801</v>
      </c>
      <c r="BM1075" s="17"/>
      <c r="BN1075" s="17">
        <v>0.136196854542182</v>
      </c>
      <c r="BO1075" s="17"/>
      <c r="BP1075" s="17">
        <v>0.117428826301658</v>
      </c>
      <c r="BQ1075" s="17">
        <v>0.162034367858086</v>
      </c>
    </row>
    <row r="1076" spans="2:69" x14ac:dyDescent="0.35">
      <c r="B1076" t="s">
        <v>284</v>
      </c>
      <c r="C1076" s="17">
        <v>0.192390580379668</v>
      </c>
      <c r="D1076" s="17">
        <v>0.218012968624679</v>
      </c>
      <c r="E1076" s="17">
        <v>0.17146893824492501</v>
      </c>
      <c r="F1076" s="17"/>
      <c r="G1076" s="17">
        <v>0.24095773052920499</v>
      </c>
      <c r="H1076" s="17">
        <v>0.183828052069203</v>
      </c>
      <c r="I1076" s="17">
        <v>0.14724531280588599</v>
      </c>
      <c r="J1076" s="17">
        <v>0.211322792660605</v>
      </c>
      <c r="K1076" s="17">
        <v>0.16706720281409401</v>
      </c>
      <c r="L1076" s="17"/>
      <c r="M1076" s="17">
        <v>0.13684094477622799</v>
      </c>
      <c r="N1076" s="17">
        <v>0.16809921727483301</v>
      </c>
      <c r="O1076" s="17">
        <v>0.194789077925906</v>
      </c>
      <c r="P1076" s="17">
        <v>0.22108376203589999</v>
      </c>
      <c r="Q1076" s="17">
        <v>0.26097713413245799</v>
      </c>
      <c r="R1076" s="17"/>
      <c r="S1076" s="17">
        <v>0.25230330220372998</v>
      </c>
      <c r="T1076" s="17">
        <v>0.18548302586211601</v>
      </c>
      <c r="U1076" s="17">
        <v>0.18164073323926799</v>
      </c>
      <c r="V1076" s="17">
        <v>0.17797827204583999</v>
      </c>
      <c r="W1076" s="17"/>
      <c r="X1076" s="17">
        <v>0.19889585190765199</v>
      </c>
      <c r="Y1076" s="17">
        <v>0.15196583470339001</v>
      </c>
      <c r="Z1076" s="17">
        <v>0.18482778100647199</v>
      </c>
      <c r="AA1076" s="17"/>
      <c r="AB1076" s="17">
        <v>0.22163122844265801</v>
      </c>
      <c r="AC1076" s="17">
        <v>0.12114886835486501</v>
      </c>
      <c r="AD1076" s="17"/>
      <c r="AE1076" s="17">
        <v>0.13313739466659699</v>
      </c>
      <c r="AF1076" s="17">
        <v>0.204183614502598</v>
      </c>
      <c r="AG1076" s="17"/>
      <c r="AH1076" s="17">
        <v>0.19908216805590001</v>
      </c>
      <c r="AI1076" s="17">
        <v>0.20354038260306301</v>
      </c>
      <c r="AJ1076" s="17"/>
      <c r="AK1076" s="17">
        <v>0.17900826715006199</v>
      </c>
      <c r="AL1076" s="17">
        <v>0.22514958266492399</v>
      </c>
      <c r="AM1076" s="17">
        <v>0.199260985869291</v>
      </c>
      <c r="AN1076" s="17">
        <v>0.152356835516367</v>
      </c>
      <c r="AO1076" s="17">
        <v>0.115566627760463</v>
      </c>
      <c r="AP1076" s="17"/>
      <c r="AQ1076" s="17">
        <v>0.20524019672649799</v>
      </c>
      <c r="AR1076" s="17">
        <v>0.189285818911618</v>
      </c>
      <c r="AS1076" s="17"/>
      <c r="AT1076" s="17">
        <v>0.18344041775123299</v>
      </c>
      <c r="AU1076" s="17">
        <v>0.193557730657518</v>
      </c>
      <c r="AV1076" s="17"/>
      <c r="AW1076" s="17">
        <v>0.36620342968518499</v>
      </c>
      <c r="AX1076" s="17">
        <v>0.20146765298001401</v>
      </c>
      <c r="AY1076" s="17">
        <v>8.6408348919860295E-2</v>
      </c>
      <c r="AZ1076" s="17">
        <v>8.9900578272517795E-2</v>
      </c>
      <c r="BA1076" s="17">
        <v>0.427599866731598</v>
      </c>
      <c r="BB1076" s="17"/>
      <c r="BC1076" s="17">
        <v>0.41903859564893298</v>
      </c>
      <c r="BD1076" s="17"/>
      <c r="BE1076" s="17">
        <v>0.13990541688648001</v>
      </c>
      <c r="BF1076" s="17">
        <v>6.4464927528957494E-2</v>
      </c>
      <c r="BG1076" s="17">
        <v>8.0951908418770993E-2</v>
      </c>
      <c r="BH1076" s="17">
        <v>0.45320063561509499</v>
      </c>
      <c r="BI1076" s="17"/>
      <c r="BJ1076" s="17">
        <v>0.19430345997779699</v>
      </c>
      <c r="BK1076" s="17"/>
      <c r="BL1076" s="17">
        <v>0.19147727023662101</v>
      </c>
      <c r="BM1076" s="17"/>
      <c r="BN1076" s="17">
        <v>0.16380367289873199</v>
      </c>
      <c r="BO1076" s="17"/>
      <c r="BP1076" s="17">
        <v>0.206728531661902</v>
      </c>
      <c r="BQ1076" s="17">
        <v>9.1101776307794896E-2</v>
      </c>
    </row>
    <row r="1077" spans="2:69" x14ac:dyDescent="0.35">
      <c r="B1077" t="s">
        <v>141</v>
      </c>
      <c r="C1077" s="17">
        <v>0.17459984982194399</v>
      </c>
      <c r="D1077" s="17">
        <v>0.101520219246108</v>
      </c>
      <c r="E1077" s="17">
        <v>0.234272112361504</v>
      </c>
      <c r="F1077" s="17"/>
      <c r="G1077" s="17">
        <v>0.11287989570281</v>
      </c>
      <c r="H1077" s="17">
        <v>0.16002452902952399</v>
      </c>
      <c r="I1077" s="17">
        <v>0.24378945581342701</v>
      </c>
      <c r="J1077" s="17">
        <v>0.209389509319753</v>
      </c>
      <c r="K1077" s="17">
        <v>0.160243116661655</v>
      </c>
      <c r="L1077" s="17"/>
      <c r="M1077" s="17">
        <v>0.166781766383024</v>
      </c>
      <c r="N1077" s="17">
        <v>0.18626529547402701</v>
      </c>
      <c r="O1077" s="17">
        <v>0.17687099870176301</v>
      </c>
      <c r="P1077" s="17">
        <v>0.13476345063752199</v>
      </c>
      <c r="Q1077" s="17">
        <v>0.17883515172599099</v>
      </c>
      <c r="R1077" s="17"/>
      <c r="S1077" s="17">
        <v>0.216621215171174</v>
      </c>
      <c r="T1077" s="17">
        <v>0.152106235988722</v>
      </c>
      <c r="U1077" s="17">
        <v>0.13679101063072499</v>
      </c>
      <c r="V1077" s="17">
        <v>0.125903234454389</v>
      </c>
      <c r="W1077" s="17"/>
      <c r="X1077" s="17">
        <v>0.16150519294892901</v>
      </c>
      <c r="Y1077" s="17">
        <v>0.29387857202260698</v>
      </c>
      <c r="Z1077" s="17">
        <v>0.14661352421419799</v>
      </c>
      <c r="AA1077" s="17"/>
      <c r="AB1077" s="17">
        <v>0.189706026197976</v>
      </c>
      <c r="AC1077" s="17">
        <v>0.13779526652889301</v>
      </c>
      <c r="AD1077" s="17"/>
      <c r="AE1077" s="17">
        <v>0.145036105391322</v>
      </c>
      <c r="AF1077" s="17">
        <v>0.180617599432912</v>
      </c>
      <c r="AG1077" s="17"/>
      <c r="AH1077" s="17">
        <v>0.16604506699077901</v>
      </c>
      <c r="AI1077" s="17">
        <v>0.22217076663388599</v>
      </c>
      <c r="AJ1077" s="17"/>
      <c r="AK1077" s="17">
        <v>0.16311883679104</v>
      </c>
      <c r="AL1077" s="17">
        <v>0.21565040820059</v>
      </c>
      <c r="AM1077" s="17">
        <v>0.156626558143696</v>
      </c>
      <c r="AN1077" s="17">
        <v>0.16353690268610799</v>
      </c>
      <c r="AO1077" s="17">
        <v>0.119879862887026</v>
      </c>
      <c r="AP1077" s="17"/>
      <c r="AQ1077" s="17">
        <v>0.13613240422574999</v>
      </c>
      <c r="AR1077" s="17">
        <v>0.18389446529043199</v>
      </c>
      <c r="AS1077" s="17"/>
      <c r="AT1077" s="17">
        <v>0.19436363055349401</v>
      </c>
      <c r="AU1077" s="17">
        <v>0.16189060336692801</v>
      </c>
      <c r="AV1077" s="17"/>
      <c r="AW1077" s="17">
        <v>0.223002740742682</v>
      </c>
      <c r="AX1077" s="17">
        <v>0.133500715911956</v>
      </c>
      <c r="AY1077" s="17">
        <v>0.23829882197681801</v>
      </c>
      <c r="AZ1077" s="17">
        <v>0.20526559308312101</v>
      </c>
      <c r="BA1077" s="17">
        <v>0.120445993632461</v>
      </c>
      <c r="BB1077" s="17"/>
      <c r="BC1077" s="17">
        <v>0.131082955400981</v>
      </c>
      <c r="BD1077" s="17"/>
      <c r="BE1077" s="17">
        <v>0.14353103620805199</v>
      </c>
      <c r="BF1077" s="17">
        <v>0.17806149017985101</v>
      </c>
      <c r="BG1077" s="17">
        <v>0.174860240341808</v>
      </c>
      <c r="BH1077" s="17">
        <v>0.147178792503355</v>
      </c>
      <c r="BI1077" s="17"/>
      <c r="BJ1077" s="17">
        <v>0.18447307587394801</v>
      </c>
      <c r="BK1077" s="17"/>
      <c r="BL1077" s="17">
        <v>0.17281133903004101</v>
      </c>
      <c r="BM1077" s="17"/>
      <c r="BN1077" s="17">
        <v>0.16295500399371901</v>
      </c>
      <c r="BO1077" s="17"/>
      <c r="BP1077" s="17">
        <v>0.16343083484117299</v>
      </c>
      <c r="BQ1077" s="17">
        <v>0.22664441092523099</v>
      </c>
    </row>
    <row r="1078" spans="2:69" x14ac:dyDescent="0.35"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  <c r="BM1078" s="17"/>
      <c r="BN1078" s="17"/>
      <c r="BO1078" s="17"/>
      <c r="BP1078" s="17"/>
      <c r="BQ1078" s="17"/>
    </row>
    <row r="1079" spans="2:69" x14ac:dyDescent="0.35">
      <c r="B1079" s="6" t="s">
        <v>299</v>
      </c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</row>
    <row r="1080" spans="2:69" x14ac:dyDescent="0.35">
      <c r="B1080" s="24" t="s">
        <v>143</v>
      </c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/>
      <c r="BP1080" s="17"/>
      <c r="BQ1080" s="17"/>
    </row>
    <row r="1081" spans="2:69" x14ac:dyDescent="0.35">
      <c r="B1081" t="s">
        <v>280</v>
      </c>
      <c r="C1081" s="17">
        <v>0.21984646093561599</v>
      </c>
      <c r="D1081" s="17">
        <v>0.23852530314729201</v>
      </c>
      <c r="E1081" s="17">
        <v>0.204594484870501</v>
      </c>
      <c r="F1081" s="17"/>
      <c r="G1081" s="17">
        <v>0.22824109233819101</v>
      </c>
      <c r="H1081" s="17">
        <v>0.226123212880908</v>
      </c>
      <c r="I1081" s="17">
        <v>0.20634823649922501</v>
      </c>
      <c r="J1081" s="17">
        <v>0.18826687558629299</v>
      </c>
      <c r="K1081" s="17">
        <v>0.25387854238848101</v>
      </c>
      <c r="L1081" s="17"/>
      <c r="M1081" s="17">
        <v>0.15018025845403499</v>
      </c>
      <c r="N1081" s="17">
        <v>0.25676341390046298</v>
      </c>
      <c r="O1081" s="17">
        <v>0.17621525083728901</v>
      </c>
      <c r="P1081" s="17">
        <v>0.24477893066967099</v>
      </c>
      <c r="Q1081" s="17">
        <v>0.20360964636127901</v>
      </c>
      <c r="R1081" s="17"/>
      <c r="S1081" s="17">
        <v>0.204725896579001</v>
      </c>
      <c r="T1081" s="17">
        <v>0.20429446134949</v>
      </c>
      <c r="U1081" s="17">
        <v>0.20167979527906901</v>
      </c>
      <c r="V1081" s="17">
        <v>0.22098205321755299</v>
      </c>
      <c r="W1081" s="17"/>
      <c r="X1081" s="17">
        <v>0.21436783839475201</v>
      </c>
      <c r="Y1081" s="17">
        <v>0.268446491139685</v>
      </c>
      <c r="Z1081" s="17">
        <v>0.20962440695947601</v>
      </c>
      <c r="AA1081" s="17"/>
      <c r="AB1081" s="17">
        <v>0.26893014226314299</v>
      </c>
      <c r="AC1081" s="17">
        <v>0.10025932036608599</v>
      </c>
      <c r="AD1081" s="17"/>
      <c r="AE1081" s="17">
        <v>0.18277395757258999</v>
      </c>
      <c r="AF1081" s="17">
        <v>0.22569280905345601</v>
      </c>
      <c r="AG1081" s="17"/>
      <c r="AH1081" s="17">
        <v>0.21643479450461101</v>
      </c>
      <c r="AI1081" s="17">
        <v>0.24284014589834901</v>
      </c>
      <c r="AJ1081" s="17"/>
      <c r="AK1081" s="17">
        <v>0.22568075358106199</v>
      </c>
      <c r="AL1081" s="17">
        <v>0.15887348931463799</v>
      </c>
      <c r="AM1081" s="17">
        <v>0.23004473353145199</v>
      </c>
      <c r="AN1081" s="17">
        <v>0.28472668331504603</v>
      </c>
      <c r="AO1081" s="17">
        <v>0.29581385065337801</v>
      </c>
      <c r="AP1081" s="17"/>
      <c r="AQ1081" s="17">
        <v>0.20749226692605099</v>
      </c>
      <c r="AR1081" s="17">
        <v>0.22283151702557299</v>
      </c>
      <c r="AS1081" s="17"/>
      <c r="AT1081" s="17">
        <v>0.21789860927511701</v>
      </c>
      <c r="AU1081" s="17">
        <v>0.225613634274174</v>
      </c>
      <c r="AV1081" s="17"/>
      <c r="AW1081" s="17">
        <v>0.22559458064278701</v>
      </c>
      <c r="AX1081" s="17">
        <v>0.223250961784381</v>
      </c>
      <c r="AY1081" s="17">
        <v>0.14507394296155801</v>
      </c>
      <c r="AZ1081" s="17">
        <v>0.22483358483575999</v>
      </c>
      <c r="BA1081" s="17">
        <v>0.46403616449838903</v>
      </c>
      <c r="BB1081" s="17"/>
      <c r="BC1081" s="17">
        <v>0.37456967527460799</v>
      </c>
      <c r="BD1081" s="17"/>
      <c r="BE1081" s="17">
        <v>0.18257063253108399</v>
      </c>
      <c r="BF1081" s="17">
        <v>6.1974570220263099E-2</v>
      </c>
      <c r="BG1081" s="17">
        <v>0.15538118548049201</v>
      </c>
      <c r="BH1081" s="17">
        <v>0.45378614518424198</v>
      </c>
      <c r="BI1081" s="17"/>
      <c r="BJ1081" s="17">
        <v>0.22556953137319699</v>
      </c>
      <c r="BK1081" s="17"/>
      <c r="BL1081" s="17">
        <v>0.238389083398927</v>
      </c>
      <c r="BM1081" s="17"/>
      <c r="BN1081" s="17">
        <v>0.160121968879197</v>
      </c>
      <c r="BO1081" s="17"/>
      <c r="BP1081" s="17">
        <v>0.24443224902059099</v>
      </c>
      <c r="BQ1081" s="17">
        <v>5.7038058791806297E-2</v>
      </c>
    </row>
    <row r="1082" spans="2:69" x14ac:dyDescent="0.35">
      <c r="B1082" t="s">
        <v>281</v>
      </c>
      <c r="C1082" s="17">
        <v>0.35806626775254402</v>
      </c>
      <c r="D1082" s="17">
        <v>0.35730912475209903</v>
      </c>
      <c r="E1082" s="17">
        <v>0.35868450344348102</v>
      </c>
      <c r="F1082" s="17"/>
      <c r="G1082" s="17">
        <v>0.37576932825338899</v>
      </c>
      <c r="H1082" s="17">
        <v>0.39391082761389601</v>
      </c>
      <c r="I1082" s="17">
        <v>0.33457080233953801</v>
      </c>
      <c r="J1082" s="17">
        <v>0.35883885666027898</v>
      </c>
      <c r="K1082" s="17">
        <v>0.29857943329534498</v>
      </c>
      <c r="L1082" s="17"/>
      <c r="M1082" s="17">
        <v>0.48973718212484402</v>
      </c>
      <c r="N1082" s="17">
        <v>0.32645871165406698</v>
      </c>
      <c r="O1082" s="17">
        <v>0.313522466626385</v>
      </c>
      <c r="P1082" s="17">
        <v>0.41689071362437902</v>
      </c>
      <c r="Q1082" s="17">
        <v>0.37401856192715399</v>
      </c>
      <c r="R1082" s="17"/>
      <c r="S1082" s="17">
        <v>0.38389389179208</v>
      </c>
      <c r="T1082" s="17">
        <v>0.34486493496916898</v>
      </c>
      <c r="U1082" s="17">
        <v>0.40656302861990101</v>
      </c>
      <c r="V1082" s="17">
        <v>0.350943694495501</v>
      </c>
      <c r="W1082" s="17"/>
      <c r="X1082" s="17">
        <v>0.38415657505835599</v>
      </c>
      <c r="Y1082" s="17">
        <v>0.27492385244798301</v>
      </c>
      <c r="Z1082" s="17">
        <v>0.23769752520362999</v>
      </c>
      <c r="AA1082" s="17"/>
      <c r="AB1082" s="17">
        <v>0.32307990159238498</v>
      </c>
      <c r="AC1082" s="17">
        <v>0.44330680747680301</v>
      </c>
      <c r="AD1082" s="17"/>
      <c r="AE1082" s="17">
        <v>0.374217736638776</v>
      </c>
      <c r="AF1082" s="17">
        <v>0.35555009673105797</v>
      </c>
      <c r="AG1082" s="17"/>
      <c r="AH1082" s="17">
        <v>0.357582724735173</v>
      </c>
      <c r="AI1082" s="17">
        <v>0.32947494345456602</v>
      </c>
      <c r="AJ1082" s="17"/>
      <c r="AK1082" s="17">
        <v>0.31891287641626098</v>
      </c>
      <c r="AL1082" s="17">
        <v>0.391754499453979</v>
      </c>
      <c r="AM1082" s="17">
        <v>0.350933241827807</v>
      </c>
      <c r="AN1082" s="17">
        <v>0.33571526907725502</v>
      </c>
      <c r="AO1082" s="17">
        <v>0.34402943718911799</v>
      </c>
      <c r="AP1082" s="17"/>
      <c r="AQ1082" s="17">
        <v>0.41761536843491998</v>
      </c>
      <c r="AR1082" s="17">
        <v>0.34367784180539102</v>
      </c>
      <c r="AS1082" s="17"/>
      <c r="AT1082" s="17">
        <v>0.327039938388555</v>
      </c>
      <c r="AU1082" s="17">
        <v>0.36184387989570599</v>
      </c>
      <c r="AV1082" s="17"/>
      <c r="AW1082" s="17">
        <v>0.351342595974653</v>
      </c>
      <c r="AX1082" s="17">
        <v>0.41524062028188202</v>
      </c>
      <c r="AY1082" s="17">
        <v>0.299068875543475</v>
      </c>
      <c r="AZ1082" s="17">
        <v>0.26582082596481998</v>
      </c>
      <c r="BA1082" s="17">
        <v>0.35097113653149198</v>
      </c>
      <c r="BB1082" s="17"/>
      <c r="BC1082" s="17">
        <v>0.33703887954060302</v>
      </c>
      <c r="BD1082" s="17"/>
      <c r="BE1082" s="17">
        <v>0.410909432108784</v>
      </c>
      <c r="BF1082" s="17">
        <v>0.28256804231134303</v>
      </c>
      <c r="BG1082" s="17">
        <v>0.32831648852393402</v>
      </c>
      <c r="BH1082" s="17">
        <v>0.32677680274801901</v>
      </c>
      <c r="BI1082" s="17"/>
      <c r="BJ1082" s="17">
        <v>0.35852132870456299</v>
      </c>
      <c r="BK1082" s="17"/>
      <c r="BL1082" s="17">
        <v>0.36294139576078599</v>
      </c>
      <c r="BM1082" s="17"/>
      <c r="BN1082" s="17">
        <v>0.37765175633152998</v>
      </c>
      <c r="BO1082" s="17"/>
      <c r="BP1082" s="17">
        <v>0.36493171073962299</v>
      </c>
      <c r="BQ1082" s="17">
        <v>0.30884555313559497</v>
      </c>
    </row>
    <row r="1083" spans="2:69" x14ac:dyDescent="0.35">
      <c r="B1083" t="s">
        <v>282</v>
      </c>
      <c r="C1083" s="17">
        <v>0.223181595318036</v>
      </c>
      <c r="D1083" s="17">
        <v>0.27870201635875202</v>
      </c>
      <c r="E1083" s="17">
        <v>0.17784708672045299</v>
      </c>
      <c r="F1083" s="17"/>
      <c r="G1083" s="17">
        <v>0.21138794230168501</v>
      </c>
      <c r="H1083" s="17">
        <v>0.20481315052514501</v>
      </c>
      <c r="I1083" s="17">
        <v>0.25723010513625599</v>
      </c>
      <c r="J1083" s="17">
        <v>0.25455285092917201</v>
      </c>
      <c r="K1083" s="17">
        <v>0.17907560436081199</v>
      </c>
      <c r="L1083" s="17"/>
      <c r="M1083" s="17">
        <v>0.23255962824306201</v>
      </c>
      <c r="N1083" s="17">
        <v>0.194323538153546</v>
      </c>
      <c r="O1083" s="17">
        <v>0.27528062416848997</v>
      </c>
      <c r="P1083" s="17">
        <v>0.19710770946165501</v>
      </c>
      <c r="Q1083" s="17">
        <v>0.24351926468386501</v>
      </c>
      <c r="R1083" s="17"/>
      <c r="S1083" s="17">
        <v>0.18783571104821101</v>
      </c>
      <c r="T1083" s="17">
        <v>0.281028179922309</v>
      </c>
      <c r="U1083" s="17">
        <v>0.17963874766700999</v>
      </c>
      <c r="V1083" s="17">
        <v>0.25304105369885799</v>
      </c>
      <c r="W1083" s="17"/>
      <c r="X1083" s="17">
        <v>0.23365344354546599</v>
      </c>
      <c r="Y1083" s="17">
        <v>0.22227908136029201</v>
      </c>
      <c r="Z1083" s="17">
        <v>0.13785861905607399</v>
      </c>
      <c r="AA1083" s="17"/>
      <c r="AB1083" s="17">
        <v>0.22385914118981901</v>
      </c>
      <c r="AC1083" s="17">
        <v>0.22153082725786399</v>
      </c>
      <c r="AD1083" s="17"/>
      <c r="AE1083" s="17">
        <v>0.23839065758380501</v>
      </c>
      <c r="AF1083" s="17">
        <v>0.22061829680053699</v>
      </c>
      <c r="AG1083" s="17"/>
      <c r="AH1083" s="17">
        <v>0.233747675013215</v>
      </c>
      <c r="AI1083" s="17">
        <v>0.18850830386390899</v>
      </c>
      <c r="AJ1083" s="17"/>
      <c r="AK1083" s="17">
        <v>0.236600688758901</v>
      </c>
      <c r="AL1083" s="17">
        <v>0.191942788683511</v>
      </c>
      <c r="AM1083" s="17">
        <v>0.25159864396239201</v>
      </c>
      <c r="AN1083" s="17">
        <v>0.24602050800776201</v>
      </c>
      <c r="AO1083" s="17">
        <v>0.15550145841414401</v>
      </c>
      <c r="AP1083" s="17"/>
      <c r="AQ1083" s="17">
        <v>0.237023086249531</v>
      </c>
      <c r="AR1083" s="17">
        <v>0.21983717424393401</v>
      </c>
      <c r="AS1083" s="17"/>
      <c r="AT1083" s="17">
        <v>0.25439610626686898</v>
      </c>
      <c r="AU1083" s="17">
        <v>0.21309686240970399</v>
      </c>
      <c r="AV1083" s="17"/>
      <c r="AW1083" s="17">
        <v>0.14777325783485401</v>
      </c>
      <c r="AX1083" s="17">
        <v>0.209800237850816</v>
      </c>
      <c r="AY1083" s="17">
        <v>0.26393739134497002</v>
      </c>
      <c r="AZ1083" s="17">
        <v>0.23219930520267401</v>
      </c>
      <c r="BA1083" s="17">
        <v>0.133463326625988</v>
      </c>
      <c r="BB1083" s="17"/>
      <c r="BC1083" s="17">
        <v>0.17759511072771</v>
      </c>
      <c r="BD1083" s="17"/>
      <c r="BE1083" s="17">
        <v>0.24537814554263901</v>
      </c>
      <c r="BF1083" s="17">
        <v>0.34391387602693402</v>
      </c>
      <c r="BG1083" s="17">
        <v>0.25174580203703301</v>
      </c>
      <c r="BH1083" s="17">
        <v>0.12620717328246001</v>
      </c>
      <c r="BI1083" s="17"/>
      <c r="BJ1083" s="17">
        <v>0.22319348807136799</v>
      </c>
      <c r="BK1083" s="17"/>
      <c r="BL1083" s="17">
        <v>0.20312869893607399</v>
      </c>
      <c r="BM1083" s="17"/>
      <c r="BN1083" s="17">
        <v>0.28506731100182597</v>
      </c>
      <c r="BO1083" s="17"/>
      <c r="BP1083" s="17">
        <v>0.194093657496542</v>
      </c>
      <c r="BQ1083" s="17">
        <v>0.41109743400526899</v>
      </c>
    </row>
    <row r="1084" spans="2:69" x14ac:dyDescent="0.35">
      <c r="B1084" t="s">
        <v>283</v>
      </c>
      <c r="C1084" s="17">
        <v>4.7477150671803699E-2</v>
      </c>
      <c r="D1084" s="17">
        <v>3.19239582610331E-2</v>
      </c>
      <c r="E1084" s="17">
        <v>6.0176916304864499E-2</v>
      </c>
      <c r="F1084" s="17"/>
      <c r="G1084" s="17">
        <v>4.4204155923409101E-2</v>
      </c>
      <c r="H1084" s="17">
        <v>4.2267373572887297E-2</v>
      </c>
      <c r="I1084" s="17">
        <v>2.1667098199723601E-2</v>
      </c>
      <c r="J1084" s="17">
        <v>0</v>
      </c>
      <c r="K1084" s="17">
        <v>0.170754892824654</v>
      </c>
      <c r="L1084" s="17"/>
      <c r="M1084" s="17">
        <v>0</v>
      </c>
      <c r="N1084" s="17">
        <v>4.56454508060989E-2</v>
      </c>
      <c r="O1084" s="17">
        <v>6.1230954545086799E-2</v>
      </c>
      <c r="P1084" s="17">
        <v>7.1640204345996494E-2</v>
      </c>
      <c r="Q1084" s="17">
        <v>4.1608465819571901E-2</v>
      </c>
      <c r="R1084" s="17"/>
      <c r="S1084" s="17">
        <v>3.7215521090567201E-2</v>
      </c>
      <c r="T1084" s="17">
        <v>5.1254650861525898E-2</v>
      </c>
      <c r="U1084" s="17">
        <v>7.91643641172151E-2</v>
      </c>
      <c r="V1084" s="17">
        <v>3.6845365552978598E-2</v>
      </c>
      <c r="W1084" s="17"/>
      <c r="X1084" s="17">
        <v>4.04423245284228E-2</v>
      </c>
      <c r="Y1084" s="17">
        <v>0</v>
      </c>
      <c r="Z1084" s="17">
        <v>0.15960619729192399</v>
      </c>
      <c r="AA1084" s="17"/>
      <c r="AB1084" s="17">
        <v>3.7369976348912599E-2</v>
      </c>
      <c r="AC1084" s="17">
        <v>7.2102200053225304E-2</v>
      </c>
      <c r="AD1084" s="17"/>
      <c r="AE1084" s="17">
        <v>8.1499708653569494E-2</v>
      </c>
      <c r="AF1084" s="17">
        <v>4.0974435932907602E-2</v>
      </c>
      <c r="AG1084" s="17"/>
      <c r="AH1084" s="17">
        <v>4.9394489983139701E-2</v>
      </c>
      <c r="AI1084" s="17">
        <v>1.1549201325681199E-2</v>
      </c>
      <c r="AJ1084" s="17"/>
      <c r="AK1084" s="17">
        <v>2.8506886759035802E-2</v>
      </c>
      <c r="AL1084" s="17">
        <v>5.6723587123397701E-2</v>
      </c>
      <c r="AM1084" s="17">
        <v>5.5020958894651001E-2</v>
      </c>
      <c r="AN1084" s="17">
        <v>4.5151417583584E-2</v>
      </c>
      <c r="AO1084" s="17">
        <v>0</v>
      </c>
      <c r="AP1084" s="17"/>
      <c r="AQ1084" s="17">
        <v>3.3604616974871597E-2</v>
      </c>
      <c r="AR1084" s="17">
        <v>5.0829072388679702E-2</v>
      </c>
      <c r="AS1084" s="17"/>
      <c r="AT1084" s="17">
        <v>2.8670126063740999E-2</v>
      </c>
      <c r="AU1084" s="17">
        <v>5.7538763422581601E-2</v>
      </c>
      <c r="AV1084" s="17"/>
      <c r="AW1084" s="17">
        <v>0</v>
      </c>
      <c r="AX1084" s="17">
        <v>2.89115373079398E-2</v>
      </c>
      <c r="AY1084" s="17">
        <v>0.105145033613001</v>
      </c>
      <c r="AZ1084" s="17">
        <v>0.11481599530773801</v>
      </c>
      <c r="BA1084" s="17">
        <v>0</v>
      </c>
      <c r="BB1084" s="17"/>
      <c r="BC1084" s="17">
        <v>3.9822334218281401E-2</v>
      </c>
      <c r="BD1084" s="17"/>
      <c r="BE1084" s="17">
        <v>2.15230313688323E-2</v>
      </c>
      <c r="BF1084" s="17">
        <v>0.16078359613231399</v>
      </c>
      <c r="BG1084" s="17">
        <v>0.116723881360716</v>
      </c>
      <c r="BH1084" s="17">
        <v>2.6326931070533001E-2</v>
      </c>
      <c r="BI1084" s="17"/>
      <c r="BJ1084" s="17">
        <v>3.8314938311396998E-2</v>
      </c>
      <c r="BK1084" s="17"/>
      <c r="BL1084" s="17">
        <v>3.3799425101333602E-2</v>
      </c>
      <c r="BM1084" s="17"/>
      <c r="BN1084" s="17">
        <v>5.84654657093924E-2</v>
      </c>
      <c r="BO1084" s="17"/>
      <c r="BP1084" s="17">
        <v>4.6868254091712303E-2</v>
      </c>
      <c r="BQ1084" s="17">
        <v>5.7427077973143698E-2</v>
      </c>
    </row>
    <row r="1085" spans="2:69" x14ac:dyDescent="0.35">
      <c r="B1085" t="s">
        <v>284</v>
      </c>
      <c r="C1085" s="17">
        <v>3.5769228772845899E-2</v>
      </c>
      <c r="D1085" s="17">
        <v>3.76449950902812E-2</v>
      </c>
      <c r="E1085" s="17">
        <v>3.4237595138755399E-2</v>
      </c>
      <c r="F1085" s="17"/>
      <c r="G1085" s="17">
        <v>5.7977807907604498E-2</v>
      </c>
      <c r="H1085" s="17">
        <v>1.9195323529528501E-2</v>
      </c>
      <c r="I1085" s="17">
        <v>0</v>
      </c>
      <c r="J1085" s="17">
        <v>3.8985293619318503E-2</v>
      </c>
      <c r="K1085" s="17">
        <v>8.3123649563826493E-2</v>
      </c>
      <c r="L1085" s="17"/>
      <c r="M1085" s="17">
        <v>2.4083049423790501E-2</v>
      </c>
      <c r="N1085" s="17">
        <v>3.4354965953404898E-2</v>
      </c>
      <c r="O1085" s="17">
        <v>8.6095485289792301E-2</v>
      </c>
      <c r="P1085" s="17">
        <v>0</v>
      </c>
      <c r="Q1085" s="17">
        <v>7.8768042746776099E-3</v>
      </c>
      <c r="R1085" s="17"/>
      <c r="S1085" s="17">
        <v>6.2681062736333101E-2</v>
      </c>
      <c r="T1085" s="17">
        <v>4.08368325353363E-2</v>
      </c>
      <c r="U1085" s="17">
        <v>1.5043808948774599E-2</v>
      </c>
      <c r="V1085" s="17">
        <v>2.9003303667410201E-2</v>
      </c>
      <c r="W1085" s="17"/>
      <c r="X1085" s="17">
        <v>1.7999787994534298E-2</v>
      </c>
      <c r="Y1085" s="17">
        <v>7.60724345509355E-2</v>
      </c>
      <c r="Z1085" s="17">
        <v>0.13635587153096901</v>
      </c>
      <c r="AA1085" s="17"/>
      <c r="AB1085" s="17">
        <v>3.5695288193664798E-2</v>
      </c>
      <c r="AC1085" s="17">
        <v>3.59493770868511E-2</v>
      </c>
      <c r="AD1085" s="17"/>
      <c r="AE1085" s="17">
        <v>3.1108951359294701E-2</v>
      </c>
      <c r="AF1085" s="17">
        <v>3.67318657451692E-2</v>
      </c>
      <c r="AG1085" s="17"/>
      <c r="AH1085" s="17">
        <v>2.8539312712229901E-2</v>
      </c>
      <c r="AI1085" s="17">
        <v>4.4265771505454E-2</v>
      </c>
      <c r="AJ1085" s="17"/>
      <c r="AK1085" s="17">
        <v>5.1144860789073002E-2</v>
      </c>
      <c r="AL1085" s="17">
        <v>4.9682739428072199E-2</v>
      </c>
      <c r="AM1085" s="17">
        <v>1.3736608711049699E-2</v>
      </c>
      <c r="AN1085" s="17">
        <v>3.5760214938683699E-2</v>
      </c>
      <c r="AO1085" s="17">
        <v>6.1659659521942002E-2</v>
      </c>
      <c r="AP1085" s="17"/>
      <c r="AQ1085" s="17">
        <v>9.1661063370356202E-3</v>
      </c>
      <c r="AR1085" s="17">
        <v>4.21971521628626E-2</v>
      </c>
      <c r="AS1085" s="17"/>
      <c r="AT1085" s="17">
        <v>3.5958913931087702E-2</v>
      </c>
      <c r="AU1085" s="17">
        <v>3.6821500737109401E-2</v>
      </c>
      <c r="AV1085" s="17"/>
      <c r="AW1085" s="17">
        <v>8.6024824003418099E-2</v>
      </c>
      <c r="AX1085" s="17">
        <v>3.0662585624612299E-2</v>
      </c>
      <c r="AY1085" s="17">
        <v>2.48934309665725E-2</v>
      </c>
      <c r="AZ1085" s="17">
        <v>3.6192097048536001E-2</v>
      </c>
      <c r="BA1085" s="17">
        <v>2.9794510851689701E-2</v>
      </c>
      <c r="BB1085" s="17"/>
      <c r="BC1085" s="17">
        <v>3.46341680941245E-2</v>
      </c>
      <c r="BD1085" s="17"/>
      <c r="BE1085" s="17">
        <v>3.9596084195657799E-2</v>
      </c>
      <c r="BF1085" s="17">
        <v>2.49018143548589E-2</v>
      </c>
      <c r="BG1085" s="17">
        <v>1.71038529833927E-2</v>
      </c>
      <c r="BH1085" s="17">
        <v>3.1641827195303E-2</v>
      </c>
      <c r="BI1085" s="17"/>
      <c r="BJ1085" s="17">
        <v>3.9399649602577899E-2</v>
      </c>
      <c r="BK1085" s="17"/>
      <c r="BL1085" s="17">
        <v>4.03606902219035E-2</v>
      </c>
      <c r="BM1085" s="17"/>
      <c r="BN1085" s="17">
        <v>7.4966944973335701E-3</v>
      </c>
      <c r="BO1085" s="17"/>
      <c r="BP1085" s="17">
        <v>4.2737410755972802E-2</v>
      </c>
      <c r="BQ1085" s="17">
        <v>0</v>
      </c>
    </row>
    <row r="1086" spans="2:69" x14ac:dyDescent="0.35">
      <c r="B1086" t="s">
        <v>141</v>
      </c>
      <c r="C1086" s="17">
        <v>0.11565929654915399</v>
      </c>
      <c r="D1086" s="17">
        <v>5.5894602390542801E-2</v>
      </c>
      <c r="E1086" s="17">
        <v>0.16445941352194501</v>
      </c>
      <c r="F1086" s="17"/>
      <c r="G1086" s="17">
        <v>8.2419673275722E-2</v>
      </c>
      <c r="H1086" s="17">
        <v>0.113690111877635</v>
      </c>
      <c r="I1086" s="17">
        <v>0.180183757825257</v>
      </c>
      <c r="J1086" s="17">
        <v>0.159356123204937</v>
      </c>
      <c r="K1086" s="17">
        <v>1.4587877566881201E-2</v>
      </c>
      <c r="L1086" s="17"/>
      <c r="M1086" s="17">
        <v>0.10343988175426901</v>
      </c>
      <c r="N1086" s="17">
        <v>0.14245391953242101</v>
      </c>
      <c r="O1086" s="17">
        <v>8.7655218532957505E-2</v>
      </c>
      <c r="P1086" s="17">
        <v>6.9582441898298805E-2</v>
      </c>
      <c r="Q1086" s="17">
        <v>0.129367256933452</v>
      </c>
      <c r="R1086" s="17"/>
      <c r="S1086" s="17">
        <v>0.123647916753808</v>
      </c>
      <c r="T1086" s="17">
        <v>7.7720940362169602E-2</v>
      </c>
      <c r="U1086" s="17">
        <v>0.11791025536803</v>
      </c>
      <c r="V1086" s="17">
        <v>0.109184529367699</v>
      </c>
      <c r="W1086" s="17"/>
      <c r="X1086" s="17">
        <v>0.109380030478469</v>
      </c>
      <c r="Y1086" s="17">
        <v>0.158278140501105</v>
      </c>
      <c r="Z1086" s="17">
        <v>0.118857379957927</v>
      </c>
      <c r="AA1086" s="17"/>
      <c r="AB1086" s="17">
        <v>0.111065550412075</v>
      </c>
      <c r="AC1086" s="17">
        <v>0.126851467759171</v>
      </c>
      <c r="AD1086" s="17"/>
      <c r="AE1086" s="17">
        <v>9.2008988191964403E-2</v>
      </c>
      <c r="AF1086" s="17">
        <v>0.12043249573687299</v>
      </c>
      <c r="AG1086" s="17"/>
      <c r="AH1086" s="17">
        <v>0.114301003051631</v>
      </c>
      <c r="AI1086" s="17">
        <v>0.18336163395204</v>
      </c>
      <c r="AJ1086" s="17"/>
      <c r="AK1086" s="17">
        <v>0.139153933695667</v>
      </c>
      <c r="AL1086" s="17">
        <v>0.15102289599640201</v>
      </c>
      <c r="AM1086" s="17">
        <v>9.8665813072648295E-2</v>
      </c>
      <c r="AN1086" s="17">
        <v>5.2625907077669301E-2</v>
      </c>
      <c r="AO1086" s="17">
        <v>0.142995594221418</v>
      </c>
      <c r="AP1086" s="17"/>
      <c r="AQ1086" s="17">
        <v>9.5098555077590893E-2</v>
      </c>
      <c r="AR1086" s="17">
        <v>0.12062724237356</v>
      </c>
      <c r="AS1086" s="17"/>
      <c r="AT1086" s="17">
        <v>0.13603630607462999</v>
      </c>
      <c r="AU1086" s="17">
        <v>0.105085359260725</v>
      </c>
      <c r="AV1086" s="17"/>
      <c r="AW1086" s="17">
        <v>0.18926474154428799</v>
      </c>
      <c r="AX1086" s="17">
        <v>9.2134057150368501E-2</v>
      </c>
      <c r="AY1086" s="17">
        <v>0.16188132557042301</v>
      </c>
      <c r="AZ1086" s="17">
        <v>0.12613819164047099</v>
      </c>
      <c r="BA1086" s="17">
        <v>2.1734861492441901E-2</v>
      </c>
      <c r="BB1086" s="17"/>
      <c r="BC1086" s="17">
        <v>3.6339832144673498E-2</v>
      </c>
      <c r="BD1086" s="17"/>
      <c r="BE1086" s="17">
        <v>0.100022674253003</v>
      </c>
      <c r="BF1086" s="17">
        <v>0.12585810095428701</v>
      </c>
      <c r="BG1086" s="17">
        <v>0.13072878961443099</v>
      </c>
      <c r="BH1086" s="17">
        <v>3.5261120519442898E-2</v>
      </c>
      <c r="BI1086" s="17"/>
      <c r="BJ1086" s="17">
        <v>0.11500106393689701</v>
      </c>
      <c r="BK1086" s="17"/>
      <c r="BL1086" s="17">
        <v>0.12138070658097599</v>
      </c>
      <c r="BM1086" s="17"/>
      <c r="BN1086" s="17">
        <v>0.111196803580721</v>
      </c>
      <c r="BO1086" s="17"/>
      <c r="BP1086" s="17">
        <v>0.106936717895559</v>
      </c>
      <c r="BQ1086" s="17">
        <v>0.16559187609418499</v>
      </c>
    </row>
    <row r="1087" spans="2:69" x14ac:dyDescent="0.35"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17"/>
      <c r="BG1087" s="17"/>
      <c r="BH1087" s="17"/>
      <c r="BI1087" s="17"/>
      <c r="BJ1087" s="17"/>
      <c r="BK1087" s="17"/>
      <c r="BL1087" s="17"/>
      <c r="BM1087" s="17"/>
      <c r="BN1087" s="17"/>
      <c r="BO1087" s="17"/>
      <c r="BP1087" s="17"/>
      <c r="BQ1087" s="17"/>
    </row>
    <row r="1088" spans="2:69" x14ac:dyDescent="0.35">
      <c r="B1088" s="6" t="s">
        <v>300</v>
      </c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  <c r="BF1088" s="17"/>
      <c r="BG1088" s="17"/>
      <c r="BH1088" s="17"/>
      <c r="BI1088" s="17"/>
      <c r="BJ1088" s="17"/>
      <c r="BK1088" s="17"/>
      <c r="BL1088" s="17"/>
      <c r="BM1088" s="17"/>
      <c r="BN1088" s="17"/>
      <c r="BO1088" s="17"/>
      <c r="BP1088" s="17"/>
      <c r="BQ1088" s="17"/>
    </row>
    <row r="1089" spans="2:69" x14ac:dyDescent="0.35">
      <c r="B1089" s="24" t="s">
        <v>143</v>
      </c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  <c r="BC1089" s="17"/>
      <c r="BD1089" s="17"/>
      <c r="BE1089" s="17"/>
      <c r="BF1089" s="17"/>
      <c r="BG1089" s="17"/>
      <c r="BH1089" s="17"/>
      <c r="BI1089" s="17"/>
      <c r="BJ1089" s="17"/>
      <c r="BK1089" s="17"/>
      <c r="BL1089" s="17"/>
      <c r="BM1089" s="17"/>
      <c r="BN1089" s="17"/>
      <c r="BO1089" s="17"/>
      <c r="BP1089" s="17"/>
      <c r="BQ1089" s="17"/>
    </row>
    <row r="1090" spans="2:69" x14ac:dyDescent="0.35">
      <c r="B1090" t="s">
        <v>280</v>
      </c>
      <c r="C1090" s="17">
        <v>0.37587787221304397</v>
      </c>
      <c r="D1090" s="17">
        <v>0.34480319430857798</v>
      </c>
      <c r="E1090" s="17">
        <v>0.401251513590765</v>
      </c>
      <c r="F1090" s="17"/>
      <c r="G1090" s="17">
        <v>0.41001489511200701</v>
      </c>
      <c r="H1090" s="17">
        <v>0.41706847987012702</v>
      </c>
      <c r="I1090" s="17">
        <v>0.40800493512790498</v>
      </c>
      <c r="J1090" s="17">
        <v>0.30566438461059797</v>
      </c>
      <c r="K1090" s="17">
        <v>0.247599979434316</v>
      </c>
      <c r="L1090" s="17"/>
      <c r="M1090" s="17">
        <v>0.30376308368140098</v>
      </c>
      <c r="N1090" s="17">
        <v>0.38054528084843903</v>
      </c>
      <c r="O1090" s="17">
        <v>0.408422231700237</v>
      </c>
      <c r="P1090" s="17">
        <v>0.317397819712403</v>
      </c>
      <c r="Q1090" s="17">
        <v>0.41053883116445</v>
      </c>
      <c r="R1090" s="17"/>
      <c r="S1090" s="17">
        <v>0.393501511138861</v>
      </c>
      <c r="T1090" s="17">
        <v>0.391967014479563</v>
      </c>
      <c r="U1090" s="17">
        <v>0.37151224586894099</v>
      </c>
      <c r="V1090" s="17">
        <v>0.33873611609134402</v>
      </c>
      <c r="W1090" s="17"/>
      <c r="X1090" s="17">
        <v>0.38133116784759602</v>
      </c>
      <c r="Y1090" s="17">
        <v>0.39552942553079501</v>
      </c>
      <c r="Z1090" s="17">
        <v>0.30850869838169098</v>
      </c>
      <c r="AA1090" s="17"/>
      <c r="AB1090" s="17">
        <v>0.400081401275584</v>
      </c>
      <c r="AC1090" s="17">
        <v>0.31690856196578399</v>
      </c>
      <c r="AD1090" s="17"/>
      <c r="AE1090" s="17">
        <v>0.26269170450160301</v>
      </c>
      <c r="AF1090" s="17">
        <v>0.39671795929524101</v>
      </c>
      <c r="AG1090" s="17"/>
      <c r="AH1090" s="17">
        <v>0.37172398221886199</v>
      </c>
      <c r="AI1090" s="17">
        <v>0.33272747789548801</v>
      </c>
      <c r="AJ1090" s="17"/>
      <c r="AK1090" s="17">
        <v>0.29292584714098002</v>
      </c>
      <c r="AL1090" s="17">
        <v>0.31321721930395502</v>
      </c>
      <c r="AM1090" s="17">
        <v>0.44045004702190299</v>
      </c>
      <c r="AN1090" s="17">
        <v>0.45915783990361397</v>
      </c>
      <c r="AO1090" s="17">
        <v>0.27365701464967002</v>
      </c>
      <c r="AP1090" s="17"/>
      <c r="AQ1090" s="17">
        <v>0.33371182901694202</v>
      </c>
      <c r="AR1090" s="17">
        <v>0.386066153531474</v>
      </c>
      <c r="AS1090" s="17"/>
      <c r="AT1090" s="17">
        <v>0.37179338776738602</v>
      </c>
      <c r="AU1090" s="17">
        <v>0.376981839318277</v>
      </c>
      <c r="AV1090" s="17"/>
      <c r="AW1090" s="17">
        <v>0.38154784641784401</v>
      </c>
      <c r="AX1090" s="17">
        <v>0.44032113871766398</v>
      </c>
      <c r="AY1090" s="17">
        <v>0.21993470858922101</v>
      </c>
      <c r="AZ1090" s="17">
        <v>0.29877242271098597</v>
      </c>
      <c r="BA1090" s="17">
        <v>0.59459521868423904</v>
      </c>
      <c r="BB1090" s="17"/>
      <c r="BC1090" s="17">
        <v>0.50622210214885699</v>
      </c>
      <c r="BD1090" s="17"/>
      <c r="BE1090" s="17">
        <v>0.43169649126292298</v>
      </c>
      <c r="BF1090" s="17">
        <v>0.12806272683990999</v>
      </c>
      <c r="BG1090" s="17">
        <v>0.219539749262645</v>
      </c>
      <c r="BH1090" s="17">
        <v>0.56728559154494496</v>
      </c>
      <c r="BI1090" s="17"/>
      <c r="BJ1090" s="17">
        <v>0.376746117547412</v>
      </c>
      <c r="BK1090" s="17"/>
      <c r="BL1090" s="17">
        <v>0.395203229919662</v>
      </c>
      <c r="BM1090" s="17"/>
      <c r="BN1090" s="17">
        <v>0.33204124145249397</v>
      </c>
      <c r="BO1090" s="17"/>
      <c r="BP1090" s="17">
        <v>0.429393633375516</v>
      </c>
      <c r="BQ1090" s="17">
        <v>8.5919214622269993E-2</v>
      </c>
    </row>
    <row r="1091" spans="2:69" x14ac:dyDescent="0.35">
      <c r="B1091" t="s">
        <v>281</v>
      </c>
      <c r="C1091" s="17">
        <v>0.35847787318762198</v>
      </c>
      <c r="D1091" s="17">
        <v>0.42787662788689701</v>
      </c>
      <c r="E1091" s="17">
        <v>0.30181118401988999</v>
      </c>
      <c r="F1091" s="17"/>
      <c r="G1091" s="17">
        <v>0.35628537416600697</v>
      </c>
      <c r="H1091" s="17">
        <v>0.255594564189841</v>
      </c>
      <c r="I1091" s="17">
        <v>0.39896667005951297</v>
      </c>
      <c r="J1091" s="17">
        <v>0.42145108941333698</v>
      </c>
      <c r="K1091" s="17">
        <v>0.39772485358811299</v>
      </c>
      <c r="L1091" s="17"/>
      <c r="M1091" s="17">
        <v>0.40997828329220698</v>
      </c>
      <c r="N1091" s="17">
        <v>0.34439103348403699</v>
      </c>
      <c r="O1091" s="17">
        <v>0.28747497785000797</v>
      </c>
      <c r="P1091" s="17">
        <v>0.46372623464472401</v>
      </c>
      <c r="Q1091" s="17">
        <v>0.373626820156017</v>
      </c>
      <c r="R1091" s="17"/>
      <c r="S1091" s="17">
        <v>0.30312468260766101</v>
      </c>
      <c r="T1091" s="17">
        <v>0.32605372046546</v>
      </c>
      <c r="U1091" s="17">
        <v>0.349840679108605</v>
      </c>
      <c r="V1091" s="17">
        <v>0.43394384767800098</v>
      </c>
      <c r="W1091" s="17"/>
      <c r="X1091" s="17">
        <v>0.381401026695111</v>
      </c>
      <c r="Y1091" s="17">
        <v>0.28416638301695701</v>
      </c>
      <c r="Z1091" s="17">
        <v>0.25415936692588698</v>
      </c>
      <c r="AA1091" s="17"/>
      <c r="AB1091" s="17">
        <v>0.35590538539625499</v>
      </c>
      <c r="AC1091" s="17">
        <v>0.36474546459069701</v>
      </c>
      <c r="AD1091" s="17"/>
      <c r="AE1091" s="17">
        <v>0.40446954069068303</v>
      </c>
      <c r="AF1091" s="17">
        <v>0.35018821418150903</v>
      </c>
      <c r="AG1091" s="17"/>
      <c r="AH1091" s="17">
        <v>0.359534235955841</v>
      </c>
      <c r="AI1091" s="17">
        <v>0.42236364227575102</v>
      </c>
      <c r="AJ1091" s="17"/>
      <c r="AK1091" s="17">
        <v>0.40546011726463899</v>
      </c>
      <c r="AL1091" s="17">
        <v>0.35045475043632102</v>
      </c>
      <c r="AM1091" s="17">
        <v>0.34533855925832502</v>
      </c>
      <c r="AN1091" s="17">
        <v>0.27379896107192297</v>
      </c>
      <c r="AO1091" s="17">
        <v>0.57289217167748197</v>
      </c>
      <c r="AP1091" s="17"/>
      <c r="AQ1091" s="17">
        <v>0.43847604678859597</v>
      </c>
      <c r="AR1091" s="17">
        <v>0.33914848309482198</v>
      </c>
      <c r="AS1091" s="17"/>
      <c r="AT1091" s="17">
        <v>0.368303961936637</v>
      </c>
      <c r="AU1091" s="17">
        <v>0.35369738636641102</v>
      </c>
      <c r="AV1091" s="17"/>
      <c r="AW1091" s="17">
        <v>0.40346239130955902</v>
      </c>
      <c r="AX1091" s="17">
        <v>0.33451990890786598</v>
      </c>
      <c r="AY1091" s="17">
        <v>0.40604174623111999</v>
      </c>
      <c r="AZ1091" s="17">
        <v>0.35702236747322802</v>
      </c>
      <c r="BA1091" s="17">
        <v>0.26532804737070798</v>
      </c>
      <c r="BB1091" s="17"/>
      <c r="BC1091" s="17">
        <v>0.284341013295631</v>
      </c>
      <c r="BD1091" s="17"/>
      <c r="BE1091" s="17">
        <v>0.357270215580407</v>
      </c>
      <c r="BF1091" s="17">
        <v>0.43135775084664701</v>
      </c>
      <c r="BG1091" s="17">
        <v>0.45151997762630702</v>
      </c>
      <c r="BH1091" s="17">
        <v>0.26751706322491398</v>
      </c>
      <c r="BI1091" s="17"/>
      <c r="BJ1091" s="17">
        <v>0.36187352772154802</v>
      </c>
      <c r="BK1091" s="17"/>
      <c r="BL1091" s="17">
        <v>0.35895130771324602</v>
      </c>
      <c r="BM1091" s="17"/>
      <c r="BN1091" s="17">
        <v>0.34769602963705498</v>
      </c>
      <c r="BO1091" s="17"/>
      <c r="BP1091" s="17">
        <v>0.332074949281355</v>
      </c>
      <c r="BQ1091" s="17">
        <v>0.50286720382013705</v>
      </c>
    </row>
    <row r="1092" spans="2:69" x14ac:dyDescent="0.35">
      <c r="B1092" t="s">
        <v>282</v>
      </c>
      <c r="C1092" s="17">
        <v>9.2976442063247594E-2</v>
      </c>
      <c r="D1092" s="17">
        <v>0.107747539660104</v>
      </c>
      <c r="E1092" s="17">
        <v>8.0915286213774695E-2</v>
      </c>
      <c r="F1092" s="17"/>
      <c r="G1092" s="17">
        <v>9.6272682471240906E-2</v>
      </c>
      <c r="H1092" s="17">
        <v>0.103301206699366</v>
      </c>
      <c r="I1092" s="17">
        <v>3.8778742561493003E-2</v>
      </c>
      <c r="J1092" s="17">
        <v>0.11564452041617</v>
      </c>
      <c r="K1092" s="17">
        <v>0.14494489029906199</v>
      </c>
      <c r="L1092" s="17"/>
      <c r="M1092" s="17">
        <v>0.137972891032381</v>
      </c>
      <c r="N1092" s="17">
        <v>6.4921448832647694E-2</v>
      </c>
      <c r="O1092" s="17">
        <v>0.12635851052195199</v>
      </c>
      <c r="P1092" s="17">
        <v>6.9758618853100807E-2</v>
      </c>
      <c r="Q1092" s="17">
        <v>0.11321012345473599</v>
      </c>
      <c r="R1092" s="17"/>
      <c r="S1092" s="17">
        <v>0.100119831922774</v>
      </c>
      <c r="T1092" s="17">
        <v>7.0052705566801696E-2</v>
      </c>
      <c r="U1092" s="17">
        <v>0.11536857137657</v>
      </c>
      <c r="V1092" s="17">
        <v>0.122325084170344</v>
      </c>
      <c r="W1092" s="17"/>
      <c r="X1092" s="17">
        <v>8.5508111018746599E-2</v>
      </c>
      <c r="Y1092" s="17">
        <v>9.7906376976765894E-2</v>
      </c>
      <c r="Z1092" s="17">
        <v>0.14894129680381299</v>
      </c>
      <c r="AA1092" s="17"/>
      <c r="AB1092" s="17">
        <v>7.9371069786070794E-2</v>
      </c>
      <c r="AC1092" s="17">
        <v>0.1261244766647</v>
      </c>
      <c r="AD1092" s="17"/>
      <c r="AE1092" s="17">
        <v>0.13595963697358901</v>
      </c>
      <c r="AF1092" s="17">
        <v>8.4817221520070804E-2</v>
      </c>
      <c r="AG1092" s="17"/>
      <c r="AH1092" s="17">
        <v>9.3242198916695301E-2</v>
      </c>
      <c r="AI1092" s="17">
        <v>6.2348581268293402E-2</v>
      </c>
      <c r="AJ1092" s="17"/>
      <c r="AK1092" s="17">
        <v>0.124523613973558</v>
      </c>
      <c r="AL1092" s="17">
        <v>0.123788094847397</v>
      </c>
      <c r="AM1092" s="17">
        <v>6.0198250395319397E-2</v>
      </c>
      <c r="AN1092" s="17">
        <v>0.115504160124742</v>
      </c>
      <c r="AO1092" s="17">
        <v>2.74092744228819E-2</v>
      </c>
      <c r="AP1092" s="17"/>
      <c r="AQ1092" s="17">
        <v>7.9437989167254905E-2</v>
      </c>
      <c r="AR1092" s="17">
        <v>9.6247642210702797E-2</v>
      </c>
      <c r="AS1092" s="17"/>
      <c r="AT1092" s="17">
        <v>8.7992022194309294E-2</v>
      </c>
      <c r="AU1092" s="17">
        <v>9.8201942299211503E-2</v>
      </c>
      <c r="AV1092" s="17"/>
      <c r="AW1092" s="17">
        <v>7.6373216706276795E-2</v>
      </c>
      <c r="AX1092" s="17">
        <v>8.3159250098214593E-2</v>
      </c>
      <c r="AY1092" s="17">
        <v>0.14905130952350901</v>
      </c>
      <c r="AZ1092" s="17">
        <v>4.3872398087031701E-2</v>
      </c>
      <c r="BA1092" s="17">
        <v>1.7125788282593101E-2</v>
      </c>
      <c r="BB1092" s="17"/>
      <c r="BC1092" s="17">
        <v>8.3455766059827699E-2</v>
      </c>
      <c r="BD1092" s="17"/>
      <c r="BE1092" s="17">
        <v>7.6264732659675205E-2</v>
      </c>
      <c r="BF1092" s="17">
        <v>0.21455940415882099</v>
      </c>
      <c r="BG1092" s="17">
        <v>5.1627234818604498E-2</v>
      </c>
      <c r="BH1092" s="17">
        <v>5.5036448093637801E-2</v>
      </c>
      <c r="BI1092" s="17"/>
      <c r="BJ1092" s="17">
        <v>9.6781415153890799E-2</v>
      </c>
      <c r="BK1092" s="17"/>
      <c r="BL1092" s="17">
        <v>0.1052141167483</v>
      </c>
      <c r="BM1092" s="17"/>
      <c r="BN1092" s="17">
        <v>0.12702265035930499</v>
      </c>
      <c r="BO1092" s="17"/>
      <c r="BP1092" s="17">
        <v>7.4756208628606394E-2</v>
      </c>
      <c r="BQ1092" s="17">
        <v>0.211657154929942</v>
      </c>
    </row>
    <row r="1093" spans="2:69" x14ac:dyDescent="0.35">
      <c r="B1093" t="s">
        <v>283</v>
      </c>
      <c r="C1093" s="17">
        <v>6.7433064135220502E-2</v>
      </c>
      <c r="D1093" s="17">
        <v>5.2671285770283002E-2</v>
      </c>
      <c r="E1093" s="17">
        <v>7.9486610481890305E-2</v>
      </c>
      <c r="F1093" s="17"/>
      <c r="G1093" s="17">
        <v>4.3003821881581701E-2</v>
      </c>
      <c r="H1093" s="17">
        <v>8.72735873196719E-2</v>
      </c>
      <c r="I1093" s="17">
        <v>4.1348572001443998E-2</v>
      </c>
      <c r="J1093" s="17">
        <v>3.7440459168030397E-2</v>
      </c>
      <c r="K1093" s="17">
        <v>0.170754892824654</v>
      </c>
      <c r="L1093" s="17"/>
      <c r="M1093" s="17">
        <v>2.7293724999017201E-2</v>
      </c>
      <c r="N1093" s="17">
        <v>7.3039990269037403E-2</v>
      </c>
      <c r="O1093" s="17">
        <v>8.6690618643201003E-2</v>
      </c>
      <c r="P1093" s="17">
        <v>8.8789527920323102E-2</v>
      </c>
      <c r="Q1093" s="17">
        <v>3.2887655259230701E-2</v>
      </c>
      <c r="R1093" s="17"/>
      <c r="S1093" s="17">
        <v>6.9864145396840799E-2</v>
      </c>
      <c r="T1093" s="17">
        <v>8.38627696088807E-2</v>
      </c>
      <c r="U1093" s="17">
        <v>8.1416676985822903E-2</v>
      </c>
      <c r="V1093" s="17">
        <v>5.50442348339404E-2</v>
      </c>
      <c r="W1093" s="17"/>
      <c r="X1093" s="17">
        <v>6.0774774327764798E-2</v>
      </c>
      <c r="Y1093" s="17">
        <v>1.9509270423226699E-2</v>
      </c>
      <c r="Z1093" s="17">
        <v>0.176966289057368</v>
      </c>
      <c r="AA1093" s="17"/>
      <c r="AB1093" s="17">
        <v>5.43910606454985E-2</v>
      </c>
      <c r="AC1093" s="17">
        <v>9.9208510932423194E-2</v>
      </c>
      <c r="AD1093" s="17"/>
      <c r="AE1093" s="17">
        <v>7.9377508203926E-2</v>
      </c>
      <c r="AF1093" s="17">
        <v>6.5236497789417106E-2</v>
      </c>
      <c r="AG1093" s="17"/>
      <c r="AH1093" s="17">
        <v>7.0845894089327996E-2</v>
      </c>
      <c r="AI1093" s="17">
        <v>2.3098402651362499E-2</v>
      </c>
      <c r="AJ1093" s="17"/>
      <c r="AK1093" s="17">
        <v>5.4162883507535599E-2</v>
      </c>
      <c r="AL1093" s="17">
        <v>0.10010506460404101</v>
      </c>
      <c r="AM1093" s="17">
        <v>6.1429887192969899E-2</v>
      </c>
      <c r="AN1093" s="17">
        <v>5.3209602518341899E-2</v>
      </c>
      <c r="AO1093" s="17">
        <v>0</v>
      </c>
      <c r="AP1093" s="17"/>
      <c r="AQ1093" s="17">
        <v>7.6351373712143206E-2</v>
      </c>
      <c r="AR1093" s="17">
        <v>6.5278196379857198E-2</v>
      </c>
      <c r="AS1093" s="17"/>
      <c r="AT1093" s="17">
        <v>5.3791040353470702E-2</v>
      </c>
      <c r="AU1093" s="17">
        <v>7.3383578638747199E-2</v>
      </c>
      <c r="AV1093" s="17"/>
      <c r="AW1093" s="17">
        <v>0</v>
      </c>
      <c r="AX1093" s="17">
        <v>6.9031441927096093E-2</v>
      </c>
      <c r="AY1093" s="17">
        <v>0.10972137493841599</v>
      </c>
      <c r="AZ1093" s="17">
        <v>0.11047562506506201</v>
      </c>
      <c r="BA1093" s="17">
        <v>3.1720854082919699E-2</v>
      </c>
      <c r="BB1093" s="17"/>
      <c r="BC1093" s="17">
        <v>5.4519807600812903E-2</v>
      </c>
      <c r="BD1093" s="17"/>
      <c r="BE1093" s="17">
        <v>6.2553702398997796E-2</v>
      </c>
      <c r="BF1093" s="17">
        <v>0.14339529472294499</v>
      </c>
      <c r="BG1093" s="17">
        <v>0.112741230936741</v>
      </c>
      <c r="BH1093" s="17">
        <v>3.2563622436376997E-2</v>
      </c>
      <c r="BI1093" s="17"/>
      <c r="BJ1093" s="17">
        <v>5.7833489879035797E-2</v>
      </c>
      <c r="BK1093" s="17"/>
      <c r="BL1093" s="17">
        <v>6.0327331559567203E-2</v>
      </c>
      <c r="BM1093" s="17"/>
      <c r="BN1093" s="17">
        <v>0.10924081453743301</v>
      </c>
      <c r="BO1093" s="17"/>
      <c r="BP1093" s="17">
        <v>6.5105680429897894E-2</v>
      </c>
      <c r="BQ1093" s="17">
        <v>9.0085295523086695E-2</v>
      </c>
    </row>
    <row r="1094" spans="2:69" x14ac:dyDescent="0.35">
      <c r="B1094" t="s">
        <v>284</v>
      </c>
      <c r="C1094" s="17">
        <v>4.0632988539026103E-2</v>
      </c>
      <c r="D1094" s="17">
        <v>3.1957062169413603E-2</v>
      </c>
      <c r="E1094" s="17">
        <v>4.7717208204917302E-2</v>
      </c>
      <c r="F1094" s="17"/>
      <c r="G1094" s="17">
        <v>6.8480496429475401E-2</v>
      </c>
      <c r="H1094" s="17">
        <v>5.6826710353447302E-2</v>
      </c>
      <c r="I1094" s="17">
        <v>0</v>
      </c>
      <c r="J1094" s="17">
        <v>3.2325701109018397E-2</v>
      </c>
      <c r="K1094" s="17">
        <v>3.89753838538551E-2</v>
      </c>
      <c r="L1094" s="17"/>
      <c r="M1094" s="17">
        <v>2.4083049423790501E-2</v>
      </c>
      <c r="N1094" s="17">
        <v>4.8127193298216499E-2</v>
      </c>
      <c r="O1094" s="17">
        <v>4.0134333088374198E-2</v>
      </c>
      <c r="P1094" s="17">
        <v>4.7469500287063399E-2</v>
      </c>
      <c r="Q1094" s="17">
        <v>2.6000170577580198E-2</v>
      </c>
      <c r="R1094" s="17"/>
      <c r="S1094" s="17">
        <v>4.6928273850778503E-2</v>
      </c>
      <c r="T1094" s="17">
        <v>6.6639448104881899E-2</v>
      </c>
      <c r="U1094" s="17">
        <v>3.1020253692108701E-2</v>
      </c>
      <c r="V1094" s="17">
        <v>1.31199193502573E-2</v>
      </c>
      <c r="W1094" s="17"/>
      <c r="X1094" s="17">
        <v>3.1812617967089798E-2</v>
      </c>
      <c r="Y1094" s="17">
        <v>8.3862660987129495E-2</v>
      </c>
      <c r="Z1094" s="17">
        <v>6.4088952030720694E-2</v>
      </c>
      <c r="AA1094" s="17"/>
      <c r="AB1094" s="17">
        <v>5.1601884594622102E-2</v>
      </c>
      <c r="AC1094" s="17">
        <v>1.39084463079714E-2</v>
      </c>
      <c r="AD1094" s="17"/>
      <c r="AE1094" s="17">
        <v>6.8369667149162594E-2</v>
      </c>
      <c r="AF1094" s="17">
        <v>3.53349702501633E-2</v>
      </c>
      <c r="AG1094" s="17"/>
      <c r="AH1094" s="17">
        <v>3.6152742948002303E-2</v>
      </c>
      <c r="AI1094" s="17">
        <v>7.4354092476749095E-2</v>
      </c>
      <c r="AJ1094" s="17"/>
      <c r="AK1094" s="17">
        <v>7.3782834819110299E-2</v>
      </c>
      <c r="AL1094" s="17">
        <v>3.8462675385754201E-2</v>
      </c>
      <c r="AM1094" s="17">
        <v>3.5094334156392099E-2</v>
      </c>
      <c r="AN1094" s="17">
        <v>4.1383560588765501E-2</v>
      </c>
      <c r="AO1094" s="17">
        <v>3.0829829760971001E-2</v>
      </c>
      <c r="AP1094" s="17"/>
      <c r="AQ1094" s="17">
        <v>4.4297952883660702E-2</v>
      </c>
      <c r="AR1094" s="17">
        <v>3.9747449253504298E-2</v>
      </c>
      <c r="AS1094" s="17"/>
      <c r="AT1094" s="17">
        <v>5.1023182283334703E-2</v>
      </c>
      <c r="AU1094" s="17">
        <v>3.7202500046906797E-2</v>
      </c>
      <c r="AV1094" s="17"/>
      <c r="AW1094" s="17">
        <v>6.3028457473849303E-2</v>
      </c>
      <c r="AX1094" s="17">
        <v>3.0662585624612299E-2</v>
      </c>
      <c r="AY1094" s="17">
        <v>4.0646257201378301E-2</v>
      </c>
      <c r="AZ1094" s="17">
        <v>5.0236126311825502E-2</v>
      </c>
      <c r="BA1094" s="17">
        <v>9.1230091579539596E-2</v>
      </c>
      <c r="BB1094" s="17"/>
      <c r="BC1094" s="17">
        <v>6.6049427986822298E-2</v>
      </c>
      <c r="BD1094" s="17"/>
      <c r="BE1094" s="17">
        <v>2.8560525657188501E-2</v>
      </c>
      <c r="BF1094" s="17">
        <v>3.9212312454465097E-2</v>
      </c>
      <c r="BG1094" s="17">
        <v>3.5356378200449901E-2</v>
      </c>
      <c r="BH1094" s="17">
        <v>7.7597274700126603E-2</v>
      </c>
      <c r="BI1094" s="17"/>
      <c r="BJ1094" s="17">
        <v>3.7297898945720699E-2</v>
      </c>
      <c r="BK1094" s="17"/>
      <c r="BL1094" s="17">
        <v>2.4936662601691299E-2</v>
      </c>
      <c r="BM1094" s="17"/>
      <c r="BN1094" s="17">
        <v>1.5992824468720902E-2</v>
      </c>
      <c r="BO1094" s="17"/>
      <c r="BP1094" s="17">
        <v>4.7066928987007803E-2</v>
      </c>
      <c r="BQ1094" s="17">
        <v>8.6319103378477199E-3</v>
      </c>
    </row>
    <row r="1095" spans="2:69" x14ac:dyDescent="0.35">
      <c r="B1095" t="s">
        <v>141</v>
      </c>
      <c r="C1095" s="17">
        <v>6.4601759861839303E-2</v>
      </c>
      <c r="D1095" s="17">
        <v>3.4944290204725101E-2</v>
      </c>
      <c r="E1095" s="17">
        <v>8.8818197488762796E-2</v>
      </c>
      <c r="F1095" s="17"/>
      <c r="G1095" s="17">
        <v>2.59427299396882E-2</v>
      </c>
      <c r="H1095" s="17">
        <v>7.9935451567546306E-2</v>
      </c>
      <c r="I1095" s="17">
        <v>0.112901080249645</v>
      </c>
      <c r="J1095" s="17">
        <v>8.7473845282846199E-2</v>
      </c>
      <c r="K1095" s="17">
        <v>0</v>
      </c>
      <c r="L1095" s="17"/>
      <c r="M1095" s="17">
        <v>9.6908967571203E-2</v>
      </c>
      <c r="N1095" s="17">
        <v>8.89750532676227E-2</v>
      </c>
      <c r="O1095" s="17">
        <v>5.0919328196228401E-2</v>
      </c>
      <c r="P1095" s="17">
        <v>1.28582985823856E-2</v>
      </c>
      <c r="Q1095" s="17">
        <v>4.3736399387985701E-2</v>
      </c>
      <c r="R1095" s="17"/>
      <c r="S1095" s="17">
        <v>8.6461555083084701E-2</v>
      </c>
      <c r="T1095" s="17">
        <v>6.1424341774413499E-2</v>
      </c>
      <c r="U1095" s="17">
        <v>5.0841572967952699E-2</v>
      </c>
      <c r="V1095" s="17">
        <v>3.6830797876113201E-2</v>
      </c>
      <c r="W1095" s="17"/>
      <c r="X1095" s="17">
        <v>5.9172302143691097E-2</v>
      </c>
      <c r="Y1095" s="17">
        <v>0.119025883065126</v>
      </c>
      <c r="Z1095" s="17">
        <v>4.7335396800520402E-2</v>
      </c>
      <c r="AA1095" s="17"/>
      <c r="AB1095" s="17">
        <v>5.8649198301970198E-2</v>
      </c>
      <c r="AC1095" s="17">
        <v>7.9104539538424598E-2</v>
      </c>
      <c r="AD1095" s="17"/>
      <c r="AE1095" s="17">
        <v>4.9131942481037402E-2</v>
      </c>
      <c r="AF1095" s="17">
        <v>6.7705136963598603E-2</v>
      </c>
      <c r="AG1095" s="17"/>
      <c r="AH1095" s="17">
        <v>6.8500945871271507E-2</v>
      </c>
      <c r="AI1095" s="17">
        <v>8.5107803432355494E-2</v>
      </c>
      <c r="AJ1095" s="17"/>
      <c r="AK1095" s="17">
        <v>4.9144703294177902E-2</v>
      </c>
      <c r="AL1095" s="17">
        <v>7.39721954225315E-2</v>
      </c>
      <c r="AM1095" s="17">
        <v>5.74889219750905E-2</v>
      </c>
      <c r="AN1095" s="17">
        <v>5.6945875792613197E-2</v>
      </c>
      <c r="AO1095" s="17">
        <v>9.5211709488995197E-2</v>
      </c>
      <c r="AP1095" s="17"/>
      <c r="AQ1095" s="17">
        <v>2.7724808431402601E-2</v>
      </c>
      <c r="AR1095" s="17">
        <v>7.3512075529639703E-2</v>
      </c>
      <c r="AS1095" s="17"/>
      <c r="AT1095" s="17">
        <v>6.7096405464861994E-2</v>
      </c>
      <c r="AU1095" s="17">
        <v>6.0532753330446901E-2</v>
      </c>
      <c r="AV1095" s="17"/>
      <c r="AW1095" s="17">
        <v>7.5588088092470807E-2</v>
      </c>
      <c r="AX1095" s="17">
        <v>4.2305674724546702E-2</v>
      </c>
      <c r="AY1095" s="17">
        <v>7.4604603516355297E-2</v>
      </c>
      <c r="AZ1095" s="17">
        <v>0.139621060351866</v>
      </c>
      <c r="BA1095" s="17">
        <v>0</v>
      </c>
      <c r="BB1095" s="17"/>
      <c r="BC1095" s="17">
        <v>5.4118829080489596E-3</v>
      </c>
      <c r="BD1095" s="17"/>
      <c r="BE1095" s="17">
        <v>4.36543324408089E-2</v>
      </c>
      <c r="BF1095" s="17">
        <v>4.3412510977211799E-2</v>
      </c>
      <c r="BG1095" s="17">
        <v>0.129215429155254</v>
      </c>
      <c r="BH1095" s="17">
        <v>0</v>
      </c>
      <c r="BI1095" s="17"/>
      <c r="BJ1095" s="17">
        <v>6.9467550752392596E-2</v>
      </c>
      <c r="BK1095" s="17"/>
      <c r="BL1095" s="17">
        <v>5.5367351457534603E-2</v>
      </c>
      <c r="BM1095" s="17"/>
      <c r="BN1095" s="17">
        <v>6.8006439544991706E-2</v>
      </c>
      <c r="BO1095" s="17"/>
      <c r="BP1095" s="17">
        <v>5.16025992976165E-2</v>
      </c>
      <c r="BQ1095" s="17">
        <v>0.100839220766716</v>
      </c>
    </row>
    <row r="1096" spans="2:69" x14ac:dyDescent="0.35"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/>
      <c r="BP1096" s="17"/>
      <c r="BQ1096" s="17"/>
    </row>
    <row r="1097" spans="2:69" x14ac:dyDescent="0.35">
      <c r="B1097" s="6" t="s">
        <v>301</v>
      </c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  <c r="BN1097" s="17"/>
      <c r="BO1097" s="17"/>
      <c r="BP1097" s="17"/>
      <c r="BQ1097" s="17"/>
    </row>
    <row r="1098" spans="2:69" x14ac:dyDescent="0.35">
      <c r="B1098" s="24" t="s">
        <v>143</v>
      </c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</row>
    <row r="1099" spans="2:69" x14ac:dyDescent="0.35">
      <c r="B1099" t="s">
        <v>280</v>
      </c>
      <c r="C1099" s="17">
        <v>0.170787658818705</v>
      </c>
      <c r="D1099" s="17">
        <v>0.16654566319206501</v>
      </c>
      <c r="E1099" s="17">
        <v>0.17425140753678101</v>
      </c>
      <c r="F1099" s="17"/>
      <c r="G1099" s="17">
        <v>0.22492566428183899</v>
      </c>
      <c r="H1099" s="17">
        <v>0.17500790523235299</v>
      </c>
      <c r="I1099" s="17">
        <v>0.21161887930251599</v>
      </c>
      <c r="J1099" s="17">
        <v>0.123006340962681</v>
      </c>
      <c r="K1099" s="17">
        <v>2.2845856881380001E-2</v>
      </c>
      <c r="L1099" s="17"/>
      <c r="M1099" s="17">
        <v>0.16058704117784001</v>
      </c>
      <c r="N1099" s="17">
        <v>0.20735699338121799</v>
      </c>
      <c r="O1099" s="17">
        <v>0.16416523956301801</v>
      </c>
      <c r="P1099" s="17">
        <v>0.14609708231733201</v>
      </c>
      <c r="Q1099" s="17">
        <v>0.111486582339253</v>
      </c>
      <c r="R1099" s="17"/>
      <c r="S1099" s="17">
        <v>0.11662069073798199</v>
      </c>
      <c r="T1099" s="17">
        <v>0.13229388473804701</v>
      </c>
      <c r="U1099" s="17">
        <v>0.199817436035755</v>
      </c>
      <c r="V1099" s="17">
        <v>0.19416985618868399</v>
      </c>
      <c r="W1099" s="17"/>
      <c r="X1099" s="17">
        <v>0.181574624762079</v>
      </c>
      <c r="Y1099" s="17">
        <v>0.138445439806406</v>
      </c>
      <c r="Z1099" s="17">
        <v>0.11870435882778201</v>
      </c>
      <c r="AA1099" s="17"/>
      <c r="AB1099" s="17">
        <v>0.17713861047656501</v>
      </c>
      <c r="AC1099" s="17">
        <v>0.15531424427200799</v>
      </c>
      <c r="AD1099" s="17"/>
      <c r="AE1099" s="17">
        <v>0.17453412364568099</v>
      </c>
      <c r="AF1099" s="17">
        <v>0.17035327443814</v>
      </c>
      <c r="AG1099" s="17"/>
      <c r="AH1099" s="17">
        <v>0.17515113976792801</v>
      </c>
      <c r="AI1099" s="17">
        <v>0.14885230591644399</v>
      </c>
      <c r="AJ1099" s="17"/>
      <c r="AK1099" s="17">
        <v>0.20072958436076499</v>
      </c>
      <c r="AL1099" s="17">
        <v>0.15343490263026499</v>
      </c>
      <c r="AM1099" s="17">
        <v>0.201451194920204</v>
      </c>
      <c r="AN1099" s="17">
        <v>0.16357850118401601</v>
      </c>
      <c r="AO1099" s="17">
        <v>7.1096148522024297E-2</v>
      </c>
      <c r="AP1099" s="17"/>
      <c r="AQ1099" s="17">
        <v>0.18006151613527399</v>
      </c>
      <c r="AR1099" s="17">
        <v>0.16854688259009901</v>
      </c>
      <c r="AS1099" s="17"/>
      <c r="AT1099" s="17">
        <v>0.194622720530227</v>
      </c>
      <c r="AU1099" s="17">
        <v>0.165387316593895</v>
      </c>
      <c r="AV1099" s="17"/>
      <c r="AW1099" s="17">
        <v>0.114401164354459</v>
      </c>
      <c r="AX1099" s="17">
        <v>0.17567107529361201</v>
      </c>
      <c r="AY1099" s="17">
        <v>0.12977848354013499</v>
      </c>
      <c r="AZ1099" s="17">
        <v>0.18219979299203901</v>
      </c>
      <c r="BA1099" s="17">
        <v>0.24866364877906499</v>
      </c>
      <c r="BB1099" s="17"/>
      <c r="BC1099" s="17">
        <v>0.21536017099990801</v>
      </c>
      <c r="BD1099" s="17"/>
      <c r="BE1099" s="17">
        <v>0.15863410448558601</v>
      </c>
      <c r="BF1099" s="17">
        <v>5.1030428706984599E-2</v>
      </c>
      <c r="BG1099" s="17">
        <v>0.13878256574782599</v>
      </c>
      <c r="BH1099" s="17">
        <v>0.25533195185852398</v>
      </c>
      <c r="BI1099" s="17"/>
      <c r="BJ1099" s="17">
        <v>0.166512770402136</v>
      </c>
      <c r="BK1099" s="17"/>
      <c r="BL1099" s="17">
        <v>0.17320000628958501</v>
      </c>
      <c r="BM1099" s="17"/>
      <c r="BN1099" s="17">
        <v>0.138449456780771</v>
      </c>
      <c r="BO1099" s="17"/>
      <c r="BP1099" s="17">
        <v>0.195086981618002</v>
      </c>
      <c r="BQ1099" s="17">
        <v>2.3370531231429001E-2</v>
      </c>
    </row>
    <row r="1100" spans="2:69" x14ac:dyDescent="0.35">
      <c r="B1100" t="s">
        <v>281</v>
      </c>
      <c r="C1100" s="17">
        <v>0.42831264182992901</v>
      </c>
      <c r="D1100" s="17">
        <v>0.44552202708829902</v>
      </c>
      <c r="E1100" s="17">
        <v>0.41426053254598499</v>
      </c>
      <c r="F1100" s="17"/>
      <c r="G1100" s="17">
        <v>0.36032670037264902</v>
      </c>
      <c r="H1100" s="17">
        <v>0.43843835581354201</v>
      </c>
      <c r="I1100" s="17">
        <v>0.43341911981922598</v>
      </c>
      <c r="J1100" s="17">
        <v>0.46995243157035599</v>
      </c>
      <c r="K1100" s="17">
        <v>0.49851967953000798</v>
      </c>
      <c r="L1100" s="17"/>
      <c r="M1100" s="17">
        <v>0.47071380964807902</v>
      </c>
      <c r="N1100" s="17">
        <v>0.39990080462104499</v>
      </c>
      <c r="O1100" s="17">
        <v>0.39982691910591101</v>
      </c>
      <c r="P1100" s="17">
        <v>0.56730982269962904</v>
      </c>
      <c r="Q1100" s="17">
        <v>0.40060300186340903</v>
      </c>
      <c r="R1100" s="17"/>
      <c r="S1100" s="17">
        <v>0.41345662562723701</v>
      </c>
      <c r="T1100" s="17">
        <v>0.47213704204763801</v>
      </c>
      <c r="U1100" s="17">
        <v>0.392613665371428</v>
      </c>
      <c r="V1100" s="17">
        <v>0.47576407256404502</v>
      </c>
      <c r="W1100" s="17"/>
      <c r="X1100" s="17">
        <v>0.45143899216128702</v>
      </c>
      <c r="Y1100" s="17">
        <v>0.31721733219156301</v>
      </c>
      <c r="Z1100" s="17">
        <v>0.36424848455974401</v>
      </c>
      <c r="AA1100" s="17"/>
      <c r="AB1100" s="17">
        <v>0.41890160526100201</v>
      </c>
      <c r="AC1100" s="17">
        <v>0.45124162601844803</v>
      </c>
      <c r="AD1100" s="17"/>
      <c r="AE1100" s="17">
        <v>0.34673061286159301</v>
      </c>
      <c r="AF1100" s="17">
        <v>0.44482777637679999</v>
      </c>
      <c r="AG1100" s="17"/>
      <c r="AH1100" s="17">
        <v>0.42334226545314302</v>
      </c>
      <c r="AI1100" s="17">
        <v>0.47525445872572297</v>
      </c>
      <c r="AJ1100" s="17"/>
      <c r="AK1100" s="17">
        <v>0.38957551077786901</v>
      </c>
      <c r="AL1100" s="17">
        <v>0.38191749721286899</v>
      </c>
      <c r="AM1100" s="17">
        <v>0.43360391408063897</v>
      </c>
      <c r="AN1100" s="17">
        <v>0.41470315573316402</v>
      </c>
      <c r="AO1100" s="17">
        <v>0.68950484251077604</v>
      </c>
      <c r="AP1100" s="17"/>
      <c r="AQ1100" s="17">
        <v>0.448409681331564</v>
      </c>
      <c r="AR1100" s="17">
        <v>0.42345673701671199</v>
      </c>
      <c r="AS1100" s="17"/>
      <c r="AT1100" s="17">
        <v>0.38845682866971798</v>
      </c>
      <c r="AU1100" s="17">
        <v>0.44073845537860801</v>
      </c>
      <c r="AV1100" s="17"/>
      <c r="AW1100" s="17">
        <v>0.449683100609308</v>
      </c>
      <c r="AX1100" s="17">
        <v>0.47209385048556801</v>
      </c>
      <c r="AY1100" s="17">
        <v>0.35967572462137698</v>
      </c>
      <c r="AZ1100" s="17">
        <v>0.478755010014487</v>
      </c>
      <c r="BA1100" s="17">
        <v>0.43178224104148399</v>
      </c>
      <c r="BB1100" s="17"/>
      <c r="BC1100" s="17">
        <v>0.41729272213058599</v>
      </c>
      <c r="BD1100" s="17"/>
      <c r="BE1100" s="17">
        <v>0.50507917397894297</v>
      </c>
      <c r="BF1100" s="17">
        <v>0.30713134177089202</v>
      </c>
      <c r="BG1100" s="17">
        <v>0.47667594077225101</v>
      </c>
      <c r="BH1100" s="17">
        <v>0.40824809804260598</v>
      </c>
      <c r="BI1100" s="17"/>
      <c r="BJ1100" s="17">
        <v>0.44486725660465298</v>
      </c>
      <c r="BK1100" s="17"/>
      <c r="BL1100" s="17">
        <v>0.43275035122198502</v>
      </c>
      <c r="BM1100" s="17"/>
      <c r="BN1100" s="17">
        <v>0.44069927444677198</v>
      </c>
      <c r="BO1100" s="17"/>
      <c r="BP1100" s="17">
        <v>0.43022439234038101</v>
      </c>
      <c r="BQ1100" s="17">
        <v>0.44139410477348501</v>
      </c>
    </row>
    <row r="1101" spans="2:69" x14ac:dyDescent="0.35">
      <c r="B1101" t="s">
        <v>282</v>
      </c>
      <c r="C1101" s="17">
        <v>0.158103254140811</v>
      </c>
      <c r="D1101" s="17">
        <v>0.20582629075390399</v>
      </c>
      <c r="E1101" s="17">
        <v>0.119135602723821</v>
      </c>
      <c r="F1101" s="17"/>
      <c r="G1101" s="17">
        <v>0.22958369189710201</v>
      </c>
      <c r="H1101" s="17">
        <v>0.145568580272254</v>
      </c>
      <c r="I1101" s="17">
        <v>0.123826144930775</v>
      </c>
      <c r="J1101" s="17">
        <v>0.158874578684738</v>
      </c>
      <c r="K1101" s="17">
        <v>9.0659883159172297E-2</v>
      </c>
      <c r="L1101" s="17"/>
      <c r="M1101" s="17">
        <v>0.14517821807140099</v>
      </c>
      <c r="N1101" s="17">
        <v>0.136458976640249</v>
      </c>
      <c r="O1101" s="17">
        <v>0.113390015940929</v>
      </c>
      <c r="P1101" s="17">
        <v>0.15566481511560301</v>
      </c>
      <c r="Q1101" s="17">
        <v>0.28409837659224002</v>
      </c>
      <c r="R1101" s="17"/>
      <c r="S1101" s="17">
        <v>0.15523671337688899</v>
      </c>
      <c r="T1101" s="17">
        <v>0.17112209445349499</v>
      </c>
      <c r="U1101" s="17">
        <v>0.16844875424876199</v>
      </c>
      <c r="V1101" s="17">
        <v>0.16247230995060399</v>
      </c>
      <c r="W1101" s="17"/>
      <c r="X1101" s="17">
        <v>0.16369276954300499</v>
      </c>
      <c r="Y1101" s="17">
        <v>0.16868246968649001</v>
      </c>
      <c r="Z1101" s="17">
        <v>9.9952371024315007E-2</v>
      </c>
      <c r="AA1101" s="17"/>
      <c r="AB1101" s="17">
        <v>0.16424428034169999</v>
      </c>
      <c r="AC1101" s="17">
        <v>0.14314130052069701</v>
      </c>
      <c r="AD1101" s="17"/>
      <c r="AE1101" s="17">
        <v>0.256745377650267</v>
      </c>
      <c r="AF1101" s="17">
        <v>0.13928462983384499</v>
      </c>
      <c r="AG1101" s="17"/>
      <c r="AH1101" s="17">
        <v>0.163506277353794</v>
      </c>
      <c r="AI1101" s="17">
        <v>0.14543827317802799</v>
      </c>
      <c r="AJ1101" s="17"/>
      <c r="AK1101" s="17">
        <v>0.125646628627053</v>
      </c>
      <c r="AL1101" s="17">
        <v>0.18361134955411601</v>
      </c>
      <c r="AM1101" s="17">
        <v>0.15884067912962099</v>
      </c>
      <c r="AN1101" s="17">
        <v>0.152802455394455</v>
      </c>
      <c r="AO1101" s="17">
        <v>9.6618241125817697E-2</v>
      </c>
      <c r="AP1101" s="17"/>
      <c r="AQ1101" s="17">
        <v>0.17852782962983199</v>
      </c>
      <c r="AR1101" s="17">
        <v>0.15316820913495399</v>
      </c>
      <c r="AS1101" s="17"/>
      <c r="AT1101" s="17">
        <v>0.19069061318657801</v>
      </c>
      <c r="AU1101" s="17">
        <v>0.14592196165201499</v>
      </c>
      <c r="AV1101" s="17"/>
      <c r="AW1101" s="17">
        <v>0.16913688337944499</v>
      </c>
      <c r="AX1101" s="17">
        <v>0.17160400497326</v>
      </c>
      <c r="AY1101" s="17">
        <v>0.164459309637428</v>
      </c>
      <c r="AZ1101" s="17">
        <v>3.8712385264719998E-2</v>
      </c>
      <c r="BA1101" s="17">
        <v>0.16117607941387799</v>
      </c>
      <c r="BB1101" s="17"/>
      <c r="BC1101" s="17">
        <v>0.175152658213652</v>
      </c>
      <c r="BD1101" s="17"/>
      <c r="BE1101" s="17">
        <v>0.147233788086786</v>
      </c>
      <c r="BF1101" s="17">
        <v>0.24221256097799601</v>
      </c>
      <c r="BG1101" s="17">
        <v>8.8524920162839194E-2</v>
      </c>
      <c r="BH1101" s="17">
        <v>0.17248490656808799</v>
      </c>
      <c r="BI1101" s="17"/>
      <c r="BJ1101" s="17">
        <v>0.16197927660457301</v>
      </c>
      <c r="BK1101" s="17"/>
      <c r="BL1101" s="17">
        <v>0.153908265452666</v>
      </c>
      <c r="BM1101" s="17"/>
      <c r="BN1101" s="17">
        <v>0.16939148412275301</v>
      </c>
      <c r="BO1101" s="17"/>
      <c r="BP1101" s="17">
        <v>0.149304712561102</v>
      </c>
      <c r="BQ1101" s="17">
        <v>0.21034243963471499</v>
      </c>
    </row>
    <row r="1102" spans="2:69" x14ac:dyDescent="0.35">
      <c r="B1102" t="s">
        <v>283</v>
      </c>
      <c r="C1102" s="17">
        <v>7.0172898286000193E-2</v>
      </c>
      <c r="D1102" s="17">
        <v>9.6954353317650399E-2</v>
      </c>
      <c r="E1102" s="17">
        <v>4.8304834596465403E-2</v>
      </c>
      <c r="F1102" s="17"/>
      <c r="G1102" s="17">
        <v>7.0399491020372199E-2</v>
      </c>
      <c r="H1102" s="17">
        <v>8.0038839590835797E-2</v>
      </c>
      <c r="I1102" s="17">
        <v>6.1205098237602701E-2</v>
      </c>
      <c r="J1102" s="17">
        <v>5.7056107662023299E-2</v>
      </c>
      <c r="K1102" s="17">
        <v>8.4667097616615103E-2</v>
      </c>
      <c r="L1102" s="17"/>
      <c r="M1102" s="17">
        <v>2.4083049423790501E-2</v>
      </c>
      <c r="N1102" s="17">
        <v>6.1427716319215203E-2</v>
      </c>
      <c r="O1102" s="17">
        <v>0.10725022888219</v>
      </c>
      <c r="P1102" s="17">
        <v>5.7918359370403801E-2</v>
      </c>
      <c r="Q1102" s="17">
        <v>7.9952204985491396E-2</v>
      </c>
      <c r="R1102" s="17"/>
      <c r="S1102" s="17">
        <v>8.1468734470691001E-2</v>
      </c>
      <c r="T1102" s="17">
        <v>5.7953783801645002E-2</v>
      </c>
      <c r="U1102" s="17">
        <v>5.2342943364412899E-2</v>
      </c>
      <c r="V1102" s="17">
        <v>9.6968974143355993E-2</v>
      </c>
      <c r="W1102" s="17"/>
      <c r="X1102" s="17">
        <v>7.5917497352309904E-2</v>
      </c>
      <c r="Y1102" s="17">
        <v>7.5836335518588399E-2</v>
      </c>
      <c r="Z1102" s="17">
        <v>1.6346684637800899E-2</v>
      </c>
      <c r="AA1102" s="17"/>
      <c r="AB1102" s="17">
        <v>7.5482840293059406E-2</v>
      </c>
      <c r="AC1102" s="17">
        <v>5.7235792428413798E-2</v>
      </c>
      <c r="AD1102" s="17"/>
      <c r="AE1102" s="17">
        <v>0.10217428852216</v>
      </c>
      <c r="AF1102" s="17">
        <v>6.4099900458208306E-2</v>
      </c>
      <c r="AG1102" s="17"/>
      <c r="AH1102" s="17">
        <v>8.2892489475892506E-2</v>
      </c>
      <c r="AI1102" s="17">
        <v>4.4276448250177798E-2</v>
      </c>
      <c r="AJ1102" s="17"/>
      <c r="AK1102" s="17">
        <v>0.14154480989305199</v>
      </c>
      <c r="AL1102" s="17">
        <v>7.35566690719133E-2</v>
      </c>
      <c r="AM1102" s="17">
        <v>5.9802801498412897E-2</v>
      </c>
      <c r="AN1102" s="17">
        <v>7.4477718308576094E-2</v>
      </c>
      <c r="AO1102" s="17">
        <v>0</v>
      </c>
      <c r="AP1102" s="17"/>
      <c r="AQ1102" s="17">
        <v>6.5225834087534199E-2</v>
      </c>
      <c r="AR1102" s="17">
        <v>7.1368222246560101E-2</v>
      </c>
      <c r="AS1102" s="17"/>
      <c r="AT1102" s="17">
        <v>5.2035556421510802E-2</v>
      </c>
      <c r="AU1102" s="17">
        <v>8.0652436195101707E-2</v>
      </c>
      <c r="AV1102" s="17"/>
      <c r="AW1102" s="17">
        <v>4.87213872578778E-2</v>
      </c>
      <c r="AX1102" s="17">
        <v>4.2573614959911098E-2</v>
      </c>
      <c r="AY1102" s="17">
        <v>0.140011755790863</v>
      </c>
      <c r="AZ1102" s="17">
        <v>4.7639120811324903E-2</v>
      </c>
      <c r="BA1102" s="17">
        <v>9.4801879653208895E-2</v>
      </c>
      <c r="BB1102" s="17"/>
      <c r="BC1102" s="17">
        <v>0.119401420005391</v>
      </c>
      <c r="BD1102" s="17"/>
      <c r="BE1102" s="17">
        <v>4.8094143554883902E-2</v>
      </c>
      <c r="BF1102" s="17">
        <v>0.183447766874653</v>
      </c>
      <c r="BG1102" s="17">
        <v>7.5934172242167697E-2</v>
      </c>
      <c r="BH1102" s="17">
        <v>8.9981807937088307E-2</v>
      </c>
      <c r="BI1102" s="17"/>
      <c r="BJ1102" s="17">
        <v>6.6714021326105502E-2</v>
      </c>
      <c r="BK1102" s="17"/>
      <c r="BL1102" s="17">
        <v>8.1172417214438297E-2</v>
      </c>
      <c r="BM1102" s="17"/>
      <c r="BN1102" s="17">
        <v>9.2002968038206803E-2</v>
      </c>
      <c r="BO1102" s="17"/>
      <c r="BP1102" s="17">
        <v>5.5336810338101602E-2</v>
      </c>
      <c r="BQ1102" s="17">
        <v>0.16606399263849</v>
      </c>
    </row>
    <row r="1103" spans="2:69" x14ac:dyDescent="0.35">
      <c r="B1103" t="s">
        <v>284</v>
      </c>
      <c r="C1103" s="17">
        <v>4.3912583406276899E-2</v>
      </c>
      <c r="D1103" s="17">
        <v>3.00313644305737E-2</v>
      </c>
      <c r="E1103" s="17">
        <v>5.5247119946219003E-2</v>
      </c>
      <c r="F1103" s="17"/>
      <c r="G1103" s="17">
        <v>3.3140017133565798E-2</v>
      </c>
      <c r="H1103" s="17">
        <v>1.1251553436696199E-2</v>
      </c>
      <c r="I1103" s="17">
        <v>1.21184638198373E-2</v>
      </c>
      <c r="J1103" s="17">
        <v>2.7574072086913901E-2</v>
      </c>
      <c r="K1103" s="17">
        <v>0.20818682862571999</v>
      </c>
      <c r="L1103" s="17"/>
      <c r="M1103" s="17">
        <v>2.4083049423790501E-2</v>
      </c>
      <c r="N1103" s="17">
        <v>5.0449269698638298E-2</v>
      </c>
      <c r="O1103" s="17">
        <v>8.6000125886689302E-2</v>
      </c>
      <c r="P1103" s="17">
        <v>0</v>
      </c>
      <c r="Q1103" s="17">
        <v>1.8082431750049699E-2</v>
      </c>
      <c r="R1103" s="17"/>
      <c r="S1103" s="17">
        <v>4.8577751929891798E-2</v>
      </c>
      <c r="T1103" s="17">
        <v>5.5471583547510701E-2</v>
      </c>
      <c r="U1103" s="17">
        <v>7.0795516069517506E-2</v>
      </c>
      <c r="V1103" s="17">
        <v>1.3866407295179401E-2</v>
      </c>
      <c r="W1103" s="17"/>
      <c r="X1103" s="17">
        <v>1.45073158355683E-2</v>
      </c>
      <c r="Y1103" s="17">
        <v>4.4590707788421703E-2</v>
      </c>
      <c r="Z1103" s="17">
        <v>0.28561793159828502</v>
      </c>
      <c r="AA1103" s="17"/>
      <c r="AB1103" s="17">
        <v>2.8650400359923899E-2</v>
      </c>
      <c r="AC1103" s="17">
        <v>8.1097260268290103E-2</v>
      </c>
      <c r="AD1103" s="17"/>
      <c r="AE1103" s="17">
        <v>1.3769587444529E-2</v>
      </c>
      <c r="AF1103" s="17">
        <v>4.8118720438818999E-2</v>
      </c>
      <c r="AG1103" s="17"/>
      <c r="AH1103" s="17">
        <v>3.1461934985813497E-2</v>
      </c>
      <c r="AI1103" s="17">
        <v>1.6358285089886401E-2</v>
      </c>
      <c r="AJ1103" s="17"/>
      <c r="AK1103" s="17">
        <v>2.26379740300372E-2</v>
      </c>
      <c r="AL1103" s="17">
        <v>5.2702017998394399E-2</v>
      </c>
      <c r="AM1103" s="17">
        <v>5.5279286870834901E-2</v>
      </c>
      <c r="AN1103" s="17">
        <v>2.40285829981765E-2</v>
      </c>
      <c r="AO1103" s="17">
        <v>1.9685923110521902E-2</v>
      </c>
      <c r="AP1103" s="17"/>
      <c r="AQ1103" s="17">
        <v>7.3148265969577003E-3</v>
      </c>
      <c r="AR1103" s="17">
        <v>5.2755439262178301E-2</v>
      </c>
      <c r="AS1103" s="17"/>
      <c r="AT1103" s="17">
        <v>2.2838081625239599E-2</v>
      </c>
      <c r="AU1103" s="17">
        <v>5.2775660735773999E-2</v>
      </c>
      <c r="AV1103" s="17"/>
      <c r="AW1103" s="17">
        <v>2.3819547276922599E-2</v>
      </c>
      <c r="AX1103" s="17">
        <v>2.0678556955063598E-2</v>
      </c>
      <c r="AY1103" s="17">
        <v>5.6031449117553402E-2</v>
      </c>
      <c r="AZ1103" s="17">
        <v>7.9136642713868194E-2</v>
      </c>
      <c r="BA1103" s="17">
        <v>4.1841289619922402E-2</v>
      </c>
      <c r="BB1103" s="17"/>
      <c r="BC1103" s="17">
        <v>2.87485614914154E-2</v>
      </c>
      <c r="BD1103" s="17"/>
      <c r="BE1103" s="17">
        <v>1.7207390580226599E-2</v>
      </c>
      <c r="BF1103" s="17">
        <v>0.10638764795498599</v>
      </c>
      <c r="BG1103" s="17">
        <v>7.2614446702605195E-2</v>
      </c>
      <c r="BH1103" s="17">
        <v>1.8381331838806601E-2</v>
      </c>
      <c r="BI1103" s="17"/>
      <c r="BJ1103" s="17">
        <v>3.2486026565243797E-2</v>
      </c>
      <c r="BK1103" s="17"/>
      <c r="BL1103" s="17">
        <v>4.5626628661255199E-2</v>
      </c>
      <c r="BM1103" s="17"/>
      <c r="BN1103" s="17">
        <v>4.9969335738005098E-2</v>
      </c>
      <c r="BO1103" s="17"/>
      <c r="BP1103" s="17">
        <v>5.0766376086062902E-2</v>
      </c>
      <c r="BQ1103" s="17">
        <v>9.9079476976764603E-3</v>
      </c>
    </row>
    <row r="1104" spans="2:69" x14ac:dyDescent="0.35">
      <c r="B1104" t="s">
        <v>141</v>
      </c>
      <c r="C1104" s="17">
        <v>0.12871096351827899</v>
      </c>
      <c r="D1104" s="17">
        <v>5.5120301217507398E-2</v>
      </c>
      <c r="E1104" s="17">
        <v>0.18880050265072901</v>
      </c>
      <c r="F1104" s="17"/>
      <c r="G1104" s="17">
        <v>8.16244352944719E-2</v>
      </c>
      <c r="H1104" s="17">
        <v>0.14969476565431999</v>
      </c>
      <c r="I1104" s="17">
        <v>0.157812293890042</v>
      </c>
      <c r="J1104" s="17">
        <v>0.163536469033288</v>
      </c>
      <c r="K1104" s="17">
        <v>9.5120654187103804E-2</v>
      </c>
      <c r="L1104" s="17"/>
      <c r="M1104" s="17">
        <v>0.17535483225509901</v>
      </c>
      <c r="N1104" s="17">
        <v>0.14440623933963401</v>
      </c>
      <c r="O1104" s="17">
        <v>0.129367470621264</v>
      </c>
      <c r="P1104" s="17">
        <v>7.3009920497032602E-2</v>
      </c>
      <c r="Q1104" s="17">
        <v>0.105777402469556</v>
      </c>
      <c r="R1104" s="17"/>
      <c r="S1104" s="17">
        <v>0.18463948385730899</v>
      </c>
      <c r="T1104" s="17">
        <v>0.111021611411665</v>
      </c>
      <c r="U1104" s="17">
        <v>0.115981684910125</v>
      </c>
      <c r="V1104" s="17">
        <v>5.6758379858132001E-2</v>
      </c>
      <c r="W1104" s="17"/>
      <c r="X1104" s="17">
        <v>0.11286880034575</v>
      </c>
      <c r="Y1104" s="17">
        <v>0.25522771500853098</v>
      </c>
      <c r="Z1104" s="17">
        <v>0.115130169352073</v>
      </c>
      <c r="AA1104" s="17"/>
      <c r="AB1104" s="17">
        <v>0.13558226326775</v>
      </c>
      <c r="AC1104" s="17">
        <v>0.111969776492143</v>
      </c>
      <c r="AD1104" s="17"/>
      <c r="AE1104" s="17">
        <v>0.10604600987576999</v>
      </c>
      <c r="AF1104" s="17">
        <v>0.133315698454188</v>
      </c>
      <c r="AG1104" s="17"/>
      <c r="AH1104" s="17">
        <v>0.123645892963429</v>
      </c>
      <c r="AI1104" s="17">
        <v>0.16982022883974099</v>
      </c>
      <c r="AJ1104" s="17"/>
      <c r="AK1104" s="17">
        <v>0.11986549231122499</v>
      </c>
      <c r="AL1104" s="17">
        <v>0.15477756353244301</v>
      </c>
      <c r="AM1104" s="17">
        <v>9.1022123500288404E-2</v>
      </c>
      <c r="AN1104" s="17">
        <v>0.17040958638161299</v>
      </c>
      <c r="AO1104" s="17">
        <v>0.12309484473086001</v>
      </c>
      <c r="AP1104" s="17"/>
      <c r="AQ1104" s="17">
        <v>0.120460312218837</v>
      </c>
      <c r="AR1104" s="17">
        <v>0.13070450974949699</v>
      </c>
      <c r="AS1104" s="17"/>
      <c r="AT1104" s="17">
        <v>0.151356199566727</v>
      </c>
      <c r="AU1104" s="17">
        <v>0.114524169444606</v>
      </c>
      <c r="AV1104" s="17"/>
      <c r="AW1104" s="17">
        <v>0.19423791712198701</v>
      </c>
      <c r="AX1104" s="17">
        <v>0.117378897332585</v>
      </c>
      <c r="AY1104" s="17">
        <v>0.150043277292644</v>
      </c>
      <c r="AZ1104" s="17">
        <v>0.17355704820355999</v>
      </c>
      <c r="BA1104" s="17">
        <v>2.1734861492441901E-2</v>
      </c>
      <c r="BB1104" s="17"/>
      <c r="BC1104" s="17">
        <v>4.4044467159047897E-2</v>
      </c>
      <c r="BD1104" s="17"/>
      <c r="BE1104" s="17">
        <v>0.123751399313574</v>
      </c>
      <c r="BF1104" s="17">
        <v>0.109790253714488</v>
      </c>
      <c r="BG1104" s="17">
        <v>0.147467954372311</v>
      </c>
      <c r="BH1104" s="17">
        <v>5.5571903754886999E-2</v>
      </c>
      <c r="BI1104" s="17"/>
      <c r="BJ1104" s="17">
        <v>0.12744064849728901</v>
      </c>
      <c r="BK1104" s="17"/>
      <c r="BL1104" s="17">
        <v>0.11334233116007</v>
      </c>
      <c r="BM1104" s="17"/>
      <c r="BN1104" s="17">
        <v>0.109487480873492</v>
      </c>
      <c r="BO1104" s="17"/>
      <c r="BP1104" s="17">
        <v>0.119280727056351</v>
      </c>
      <c r="BQ1104" s="17">
        <v>0.14892098402420401</v>
      </c>
    </row>
    <row r="1105" spans="2:69" x14ac:dyDescent="0.35"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</row>
    <row r="1106" spans="2:69" x14ac:dyDescent="0.35">
      <c r="B1106" s="6" t="s">
        <v>302</v>
      </c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17"/>
      <c r="BG1106" s="17"/>
      <c r="BH1106" s="17"/>
      <c r="BI1106" s="17"/>
      <c r="BJ1106" s="17"/>
      <c r="BK1106" s="17"/>
      <c r="BL1106" s="17"/>
      <c r="BM1106" s="17"/>
      <c r="BN1106" s="17"/>
      <c r="BO1106" s="17"/>
      <c r="BP1106" s="17"/>
      <c r="BQ1106" s="17"/>
    </row>
    <row r="1107" spans="2:69" x14ac:dyDescent="0.35">
      <c r="B1107" s="24" t="s">
        <v>143</v>
      </c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</row>
    <row r="1108" spans="2:69" x14ac:dyDescent="0.35">
      <c r="B1108" t="s">
        <v>280</v>
      </c>
      <c r="C1108" s="17">
        <v>0.19415102396560699</v>
      </c>
      <c r="D1108" s="17">
        <v>0.20076505423153099</v>
      </c>
      <c r="E1108" s="17">
        <v>0.18875041989354299</v>
      </c>
      <c r="F1108" s="17"/>
      <c r="G1108" s="17">
        <v>0.22718407854500999</v>
      </c>
      <c r="H1108" s="17">
        <v>0.16150635832905999</v>
      </c>
      <c r="I1108" s="17">
        <v>0.22809158355172501</v>
      </c>
      <c r="J1108" s="17">
        <v>0.19277250123973</v>
      </c>
      <c r="K1108" s="17">
        <v>0.117636500357277</v>
      </c>
      <c r="L1108" s="17"/>
      <c r="M1108" s="17">
        <v>0.15774095723047199</v>
      </c>
      <c r="N1108" s="17">
        <v>0.218919868991584</v>
      </c>
      <c r="O1108" s="17">
        <v>0.17883282318966601</v>
      </c>
      <c r="P1108" s="17">
        <v>0.194317194502582</v>
      </c>
      <c r="Q1108" s="17">
        <v>0.172013227693111</v>
      </c>
      <c r="R1108" s="17"/>
      <c r="S1108" s="17">
        <v>0.15255120081821</v>
      </c>
      <c r="T1108" s="17">
        <v>0.16439132517087099</v>
      </c>
      <c r="U1108" s="17">
        <v>0.230572226190907</v>
      </c>
      <c r="V1108" s="17">
        <v>0.18089554180704201</v>
      </c>
      <c r="W1108" s="17"/>
      <c r="X1108" s="17">
        <v>0.18486979178337301</v>
      </c>
      <c r="Y1108" s="17">
        <v>0.28586196749382298</v>
      </c>
      <c r="Z1108" s="17">
        <v>0.166143422785926</v>
      </c>
      <c r="AA1108" s="17"/>
      <c r="AB1108" s="17">
        <v>0.19582095409751599</v>
      </c>
      <c r="AC1108" s="17">
        <v>0.19008241778072699</v>
      </c>
      <c r="AD1108" s="17"/>
      <c r="AE1108" s="17">
        <v>0.199641712653887</v>
      </c>
      <c r="AF1108" s="17">
        <v>0.19171752070269801</v>
      </c>
      <c r="AG1108" s="17"/>
      <c r="AH1108" s="17">
        <v>0.18682440679534101</v>
      </c>
      <c r="AI1108" s="17">
        <v>0.17918012618051599</v>
      </c>
      <c r="AJ1108" s="17"/>
      <c r="AK1108" s="17">
        <v>0.20302223287202401</v>
      </c>
      <c r="AL1108" s="17">
        <v>0.15664053443348799</v>
      </c>
      <c r="AM1108" s="17">
        <v>0.21145134701714</v>
      </c>
      <c r="AN1108" s="17">
        <v>0.24550143952150799</v>
      </c>
      <c r="AO1108" s="17">
        <v>0.155318300960434</v>
      </c>
      <c r="AP1108" s="17"/>
      <c r="AQ1108" s="17">
        <v>0.12794859968886299</v>
      </c>
      <c r="AR1108" s="17">
        <v>0.21014704520375599</v>
      </c>
      <c r="AS1108" s="17"/>
      <c r="AT1108" s="17">
        <v>0.172155597695727</v>
      </c>
      <c r="AU1108" s="17">
        <v>0.20821478055694101</v>
      </c>
      <c r="AV1108" s="17"/>
      <c r="AW1108" s="17">
        <v>0.159908959119241</v>
      </c>
      <c r="AX1108" s="17">
        <v>0.22368511191259</v>
      </c>
      <c r="AY1108" s="17">
        <v>0.14249777892779</v>
      </c>
      <c r="AZ1108" s="17">
        <v>0.20703175953751099</v>
      </c>
      <c r="BA1108" s="17">
        <v>0.219849886192335</v>
      </c>
      <c r="BB1108" s="17"/>
      <c r="BC1108" s="17">
        <v>0.19231417874640699</v>
      </c>
      <c r="BD1108" s="17"/>
      <c r="BE1108" s="17">
        <v>0.20184841519990701</v>
      </c>
      <c r="BF1108" s="17">
        <v>9.5853342799313596E-2</v>
      </c>
      <c r="BG1108" s="17">
        <v>0.17628884342811099</v>
      </c>
      <c r="BH1108" s="17">
        <v>0.24355387074682</v>
      </c>
      <c r="BI1108" s="17"/>
      <c r="BJ1108" s="17">
        <v>0.18515128859202401</v>
      </c>
      <c r="BK1108" s="17"/>
      <c r="BL1108" s="17">
        <v>0.190543425969215</v>
      </c>
      <c r="BM1108" s="17"/>
      <c r="BN1108" s="17">
        <v>0.15620217279950499</v>
      </c>
      <c r="BO1108" s="17"/>
      <c r="BP1108" s="17">
        <v>0.21668949866023901</v>
      </c>
      <c r="BQ1108" s="17">
        <v>4.9187484260509402E-2</v>
      </c>
    </row>
    <row r="1109" spans="2:69" x14ac:dyDescent="0.35">
      <c r="B1109" t="s">
        <v>281</v>
      </c>
      <c r="C1109" s="17">
        <v>0.41365198900275302</v>
      </c>
      <c r="D1109" s="17">
        <v>0.43221564581239602</v>
      </c>
      <c r="E1109" s="17">
        <v>0.39849406614366301</v>
      </c>
      <c r="F1109" s="17"/>
      <c r="G1109" s="17">
        <v>0.365347936541493</v>
      </c>
      <c r="H1109" s="17">
        <v>0.43212539814619799</v>
      </c>
      <c r="I1109" s="17">
        <v>0.43482690737079099</v>
      </c>
      <c r="J1109" s="17">
        <v>0.42219142779569502</v>
      </c>
      <c r="K1109" s="17">
        <v>0.434001571640108</v>
      </c>
      <c r="L1109" s="17"/>
      <c r="M1109" s="17">
        <v>0.47893800244527601</v>
      </c>
      <c r="N1109" s="17">
        <v>0.41527928750308801</v>
      </c>
      <c r="O1109" s="17">
        <v>0.38192867335154201</v>
      </c>
      <c r="P1109" s="17">
        <v>0.43531611006235499</v>
      </c>
      <c r="Q1109" s="17">
        <v>0.39600617180363101</v>
      </c>
      <c r="R1109" s="17"/>
      <c r="S1109" s="17">
        <v>0.35975351493489</v>
      </c>
      <c r="T1109" s="17">
        <v>0.44795808294997502</v>
      </c>
      <c r="U1109" s="17">
        <v>0.36199520686748199</v>
      </c>
      <c r="V1109" s="17">
        <v>0.48202721444322699</v>
      </c>
      <c r="W1109" s="17"/>
      <c r="X1109" s="17">
        <v>0.43097445384682798</v>
      </c>
      <c r="Y1109" s="17">
        <v>0.37329766240010398</v>
      </c>
      <c r="Z1109" s="17">
        <v>0.316809420601601</v>
      </c>
      <c r="AA1109" s="17"/>
      <c r="AB1109" s="17">
        <v>0.41742920530667998</v>
      </c>
      <c r="AC1109" s="17">
        <v>0.40444920541190799</v>
      </c>
      <c r="AD1109" s="17"/>
      <c r="AE1109" s="17">
        <v>0.391990160821865</v>
      </c>
      <c r="AF1109" s="17">
        <v>0.41854740116866002</v>
      </c>
      <c r="AG1109" s="17"/>
      <c r="AH1109" s="17">
        <v>0.40731253886479801</v>
      </c>
      <c r="AI1109" s="17">
        <v>0.48232526879784399</v>
      </c>
      <c r="AJ1109" s="17"/>
      <c r="AK1109" s="17">
        <v>0.440140660121845</v>
      </c>
      <c r="AL1109" s="17">
        <v>0.37898099370850002</v>
      </c>
      <c r="AM1109" s="17">
        <v>0.42798318819105802</v>
      </c>
      <c r="AN1109" s="17">
        <v>0.35530169101377201</v>
      </c>
      <c r="AO1109" s="17">
        <v>0.58352286644166496</v>
      </c>
      <c r="AP1109" s="17"/>
      <c r="AQ1109" s="17">
        <v>0.42461084337078903</v>
      </c>
      <c r="AR1109" s="17">
        <v>0.41100407891287299</v>
      </c>
      <c r="AS1109" s="17"/>
      <c r="AT1109" s="17">
        <v>0.35586164256483999</v>
      </c>
      <c r="AU1109" s="17">
        <v>0.43805508672098598</v>
      </c>
      <c r="AV1109" s="17"/>
      <c r="AW1109" s="17">
        <v>0.45433165424374</v>
      </c>
      <c r="AX1109" s="17">
        <v>0.446764714665981</v>
      </c>
      <c r="AY1109" s="17">
        <v>0.38105277801262</v>
      </c>
      <c r="AZ1109" s="17">
        <v>0.39568379029559603</v>
      </c>
      <c r="BA1109" s="17">
        <v>0.37915398434082298</v>
      </c>
      <c r="BB1109" s="17"/>
      <c r="BC1109" s="17">
        <v>0.40278948337037501</v>
      </c>
      <c r="BD1109" s="17"/>
      <c r="BE1109" s="17">
        <v>0.48340558937955902</v>
      </c>
      <c r="BF1109" s="17">
        <v>0.35155250138985999</v>
      </c>
      <c r="BG1109" s="17">
        <v>0.40435082614753798</v>
      </c>
      <c r="BH1109" s="17">
        <v>0.38687450938113499</v>
      </c>
      <c r="BI1109" s="17"/>
      <c r="BJ1109" s="17">
        <v>0.42195711291835197</v>
      </c>
      <c r="BK1109" s="17"/>
      <c r="BL1109" s="17">
        <v>0.42858093981023798</v>
      </c>
      <c r="BM1109" s="17"/>
      <c r="BN1109" s="17">
        <v>0.413338183490636</v>
      </c>
      <c r="BO1109" s="17"/>
      <c r="BP1109" s="17">
        <v>0.41897977447298601</v>
      </c>
      <c r="BQ1109" s="17">
        <v>0.40029455060612301</v>
      </c>
    </row>
    <row r="1110" spans="2:69" x14ac:dyDescent="0.35">
      <c r="B1110" t="s">
        <v>282</v>
      </c>
      <c r="C1110" s="17">
        <v>0.14723558278506199</v>
      </c>
      <c r="D1110" s="17">
        <v>0.18755985367969299</v>
      </c>
      <c r="E1110" s="17">
        <v>0.114309301404317</v>
      </c>
      <c r="F1110" s="17"/>
      <c r="G1110" s="17">
        <v>0.19291903971577501</v>
      </c>
      <c r="H1110" s="17">
        <v>0.15503087083536199</v>
      </c>
      <c r="I1110" s="17">
        <v>8.8834008768232497E-2</v>
      </c>
      <c r="J1110" s="17">
        <v>0.180606344823773</v>
      </c>
      <c r="K1110" s="17">
        <v>0.106789410131647</v>
      </c>
      <c r="L1110" s="17"/>
      <c r="M1110" s="17">
        <v>0.18464596946131301</v>
      </c>
      <c r="N1110" s="17">
        <v>0.10872231836644999</v>
      </c>
      <c r="O1110" s="17">
        <v>0.138032908233546</v>
      </c>
      <c r="P1110" s="17">
        <v>0.160175981408925</v>
      </c>
      <c r="Q1110" s="17">
        <v>0.226639249197642</v>
      </c>
      <c r="R1110" s="17"/>
      <c r="S1110" s="17">
        <v>0.13626834852411601</v>
      </c>
      <c r="T1110" s="17">
        <v>0.14913996691227999</v>
      </c>
      <c r="U1110" s="17">
        <v>0.145071954014176</v>
      </c>
      <c r="V1110" s="17">
        <v>0.16729517592837601</v>
      </c>
      <c r="W1110" s="17"/>
      <c r="X1110" s="17">
        <v>0.16254325180197901</v>
      </c>
      <c r="Y1110" s="17">
        <v>9.8291267996093695E-2</v>
      </c>
      <c r="Z1110" s="17">
        <v>7.6798932094732597E-2</v>
      </c>
      <c r="AA1110" s="17"/>
      <c r="AB1110" s="17">
        <v>0.14647597133913201</v>
      </c>
      <c r="AC1110" s="17">
        <v>0.14908629484059199</v>
      </c>
      <c r="AD1110" s="17"/>
      <c r="AE1110" s="17">
        <v>0.215753133187463</v>
      </c>
      <c r="AF1110" s="17">
        <v>0.13422768449840999</v>
      </c>
      <c r="AG1110" s="17"/>
      <c r="AH1110" s="17">
        <v>0.15929417687126299</v>
      </c>
      <c r="AI1110" s="17">
        <v>0.12341684014021601</v>
      </c>
      <c r="AJ1110" s="17"/>
      <c r="AK1110" s="17">
        <v>0.122985506061956</v>
      </c>
      <c r="AL1110" s="17">
        <v>0.17929891940247999</v>
      </c>
      <c r="AM1110" s="17">
        <v>0.152902060610458</v>
      </c>
      <c r="AN1110" s="17">
        <v>0.127411476726489</v>
      </c>
      <c r="AO1110" s="17">
        <v>5.17361749470681E-2</v>
      </c>
      <c r="AP1110" s="17"/>
      <c r="AQ1110" s="17">
        <v>0.22725665008196999</v>
      </c>
      <c r="AR1110" s="17">
        <v>0.12790066105123099</v>
      </c>
      <c r="AS1110" s="17"/>
      <c r="AT1110" s="17">
        <v>0.212884613882624</v>
      </c>
      <c r="AU1110" s="17">
        <v>0.122075243730685</v>
      </c>
      <c r="AV1110" s="17"/>
      <c r="AW1110" s="17">
        <v>0.110469821089314</v>
      </c>
      <c r="AX1110" s="17">
        <v>0.15040093781633099</v>
      </c>
      <c r="AY1110" s="17">
        <v>0.136208322415276</v>
      </c>
      <c r="AZ1110" s="17">
        <v>9.4531813042627005E-2</v>
      </c>
      <c r="BA1110" s="17">
        <v>0.19849970784660201</v>
      </c>
      <c r="BB1110" s="17"/>
      <c r="BC1110" s="17">
        <v>0.20609987459260001</v>
      </c>
      <c r="BD1110" s="17"/>
      <c r="BE1110" s="17">
        <v>0.12938877857973699</v>
      </c>
      <c r="BF1110" s="17">
        <v>0.17012202635333201</v>
      </c>
      <c r="BG1110" s="17">
        <v>0.113055324121163</v>
      </c>
      <c r="BH1110" s="17">
        <v>0.18740329187428101</v>
      </c>
      <c r="BI1110" s="17"/>
      <c r="BJ1110" s="17">
        <v>0.142054784108718</v>
      </c>
      <c r="BK1110" s="17"/>
      <c r="BL1110" s="17">
        <v>0.15460126154157799</v>
      </c>
      <c r="BM1110" s="17"/>
      <c r="BN1110" s="17">
        <v>0.16945892341046701</v>
      </c>
      <c r="BO1110" s="17"/>
      <c r="BP1110" s="17">
        <v>0.13069632428873701</v>
      </c>
      <c r="BQ1110" s="17">
        <v>0.243102636734355</v>
      </c>
    </row>
    <row r="1111" spans="2:69" x14ac:dyDescent="0.35">
      <c r="B1111" t="s">
        <v>283</v>
      </c>
      <c r="C1111" s="17">
        <v>7.7267952154235098E-2</v>
      </c>
      <c r="D1111" s="17">
        <v>8.7092872230323901E-2</v>
      </c>
      <c r="E1111" s="17">
        <v>6.9245535981753606E-2</v>
      </c>
      <c r="F1111" s="17"/>
      <c r="G1111" s="17">
        <v>7.3559439184847294E-2</v>
      </c>
      <c r="H1111" s="17">
        <v>9.1150313833502306E-2</v>
      </c>
      <c r="I1111" s="17">
        <v>6.1205098237602701E-2</v>
      </c>
      <c r="J1111" s="17">
        <v>4.56448861296187E-2</v>
      </c>
      <c r="K1111" s="17">
        <v>0.128815363326587</v>
      </c>
      <c r="L1111" s="17"/>
      <c r="M1111" s="17">
        <v>2.4083049423790501E-2</v>
      </c>
      <c r="N1111" s="17">
        <v>7.2099680884367703E-2</v>
      </c>
      <c r="O1111" s="17">
        <v>0.11201768562181599</v>
      </c>
      <c r="P1111" s="17">
        <v>9.4503299810360694E-2</v>
      </c>
      <c r="Q1111" s="17">
        <v>6.0757802964413403E-2</v>
      </c>
      <c r="R1111" s="17"/>
      <c r="S1111" s="17">
        <v>0.114150986020071</v>
      </c>
      <c r="T1111" s="17">
        <v>3.8392660132861002E-2</v>
      </c>
      <c r="U1111" s="17">
        <v>0.10580695646032</v>
      </c>
      <c r="V1111" s="17">
        <v>7.8201990149783102E-2</v>
      </c>
      <c r="W1111" s="17"/>
      <c r="X1111" s="17">
        <v>7.94003104422073E-2</v>
      </c>
      <c r="Y1111" s="17">
        <v>3.4310466014498602E-2</v>
      </c>
      <c r="Z1111" s="17">
        <v>0.108651642540917</v>
      </c>
      <c r="AA1111" s="17"/>
      <c r="AB1111" s="17">
        <v>6.9994940124006505E-2</v>
      </c>
      <c r="AC1111" s="17">
        <v>9.4987868193520897E-2</v>
      </c>
      <c r="AD1111" s="17"/>
      <c r="AE1111" s="17">
        <v>7.2361382085356404E-2</v>
      </c>
      <c r="AF1111" s="17">
        <v>7.8348851702193606E-2</v>
      </c>
      <c r="AG1111" s="17"/>
      <c r="AH1111" s="17">
        <v>8.6340131187632105E-2</v>
      </c>
      <c r="AI1111" s="17">
        <v>1.6358285089886401E-2</v>
      </c>
      <c r="AJ1111" s="17"/>
      <c r="AK1111" s="17">
        <v>9.6927158830124094E-2</v>
      </c>
      <c r="AL1111" s="17">
        <v>8.4311258188469407E-2</v>
      </c>
      <c r="AM1111" s="17">
        <v>7.1688368548556494E-2</v>
      </c>
      <c r="AN1111" s="17">
        <v>8.4829309081001905E-2</v>
      </c>
      <c r="AO1111" s="17">
        <v>3.0829829760971001E-2</v>
      </c>
      <c r="AP1111" s="17"/>
      <c r="AQ1111" s="17">
        <v>0.10469740123821999</v>
      </c>
      <c r="AR1111" s="17">
        <v>7.0640369329412894E-2</v>
      </c>
      <c r="AS1111" s="17"/>
      <c r="AT1111" s="17">
        <v>7.60769231460416E-2</v>
      </c>
      <c r="AU1111" s="17">
        <v>7.3580623723853003E-2</v>
      </c>
      <c r="AV1111" s="17"/>
      <c r="AW1111" s="17">
        <v>0</v>
      </c>
      <c r="AX1111" s="17">
        <v>5.9773910121115097E-2</v>
      </c>
      <c r="AY1111" s="17">
        <v>0.118880309209316</v>
      </c>
      <c r="AZ1111" s="17">
        <v>6.5191104713770903E-2</v>
      </c>
      <c r="BA1111" s="17">
        <v>9.8191884389942793E-2</v>
      </c>
      <c r="BB1111" s="17"/>
      <c r="BC1111" s="17">
        <v>9.6770184633045195E-2</v>
      </c>
      <c r="BD1111" s="17"/>
      <c r="BE1111" s="17">
        <v>6.5642429629011706E-2</v>
      </c>
      <c r="BF1111" s="17">
        <v>0.121823997374023</v>
      </c>
      <c r="BG1111" s="17">
        <v>5.5083515968862899E-2</v>
      </c>
      <c r="BH1111" s="17">
        <v>7.4284156881653393E-2</v>
      </c>
      <c r="BI1111" s="17"/>
      <c r="BJ1111" s="17">
        <v>8.1453302960153504E-2</v>
      </c>
      <c r="BK1111" s="17"/>
      <c r="BL1111" s="17">
        <v>7.8853770763657904E-2</v>
      </c>
      <c r="BM1111" s="17"/>
      <c r="BN1111" s="17">
        <v>0.11827915012301</v>
      </c>
      <c r="BO1111" s="17"/>
      <c r="BP1111" s="17">
        <v>7.1274191291024205E-2</v>
      </c>
      <c r="BQ1111" s="17">
        <v>0.122604977855353</v>
      </c>
    </row>
    <row r="1112" spans="2:69" x14ac:dyDescent="0.35">
      <c r="B1112" t="s">
        <v>284</v>
      </c>
      <c r="C1112" s="17">
        <v>4.0985198789838799E-2</v>
      </c>
      <c r="D1112" s="17">
        <v>2.4980107466521E-2</v>
      </c>
      <c r="E1112" s="17">
        <v>5.4053956854010501E-2</v>
      </c>
      <c r="F1112" s="17"/>
      <c r="G1112" s="17">
        <v>4.7211613184581801E-2</v>
      </c>
      <c r="H1112" s="17">
        <v>1.8436063294390299E-2</v>
      </c>
      <c r="I1112" s="17">
        <v>0</v>
      </c>
      <c r="J1112" s="17">
        <v>2.7574072086913901E-2</v>
      </c>
      <c r="K1112" s="17">
        <v>0.164038562915749</v>
      </c>
      <c r="L1112" s="17"/>
      <c r="M1112" s="17">
        <v>0</v>
      </c>
      <c r="N1112" s="17">
        <v>4.8837011105138398E-2</v>
      </c>
      <c r="O1112" s="17">
        <v>7.8372440482504302E-2</v>
      </c>
      <c r="P1112" s="17">
        <v>1.2107686684199001E-2</v>
      </c>
      <c r="Q1112" s="17">
        <v>1.8123366302902601E-2</v>
      </c>
      <c r="R1112" s="17"/>
      <c r="S1112" s="17">
        <v>3.5603513348285203E-2</v>
      </c>
      <c r="T1112" s="17">
        <v>7.6203110123104198E-2</v>
      </c>
      <c r="U1112" s="17">
        <v>5.1851587714521502E-2</v>
      </c>
      <c r="V1112" s="17">
        <v>2.2197256291108799E-2</v>
      </c>
      <c r="W1112" s="17"/>
      <c r="X1112" s="17">
        <v>1.9206241479439199E-2</v>
      </c>
      <c r="Y1112" s="17">
        <v>4.4590707788421703E-2</v>
      </c>
      <c r="Z1112" s="17">
        <v>0.216466412624751</v>
      </c>
      <c r="AA1112" s="17"/>
      <c r="AB1112" s="17">
        <v>3.2172904952556799E-2</v>
      </c>
      <c r="AC1112" s="17">
        <v>6.2455410341962801E-2</v>
      </c>
      <c r="AD1112" s="17"/>
      <c r="AE1112" s="17">
        <v>4.0830492260104503E-2</v>
      </c>
      <c r="AF1112" s="17">
        <v>4.1084865425670899E-2</v>
      </c>
      <c r="AG1112" s="17"/>
      <c r="AH1112" s="17">
        <v>3.32080067293401E-2</v>
      </c>
      <c r="AI1112" s="17">
        <v>3.94566877412489E-2</v>
      </c>
      <c r="AJ1112" s="17"/>
      <c r="AK1112" s="17">
        <v>2.8506886759035802E-2</v>
      </c>
      <c r="AL1112" s="17">
        <v>5.6418053452841899E-2</v>
      </c>
      <c r="AM1112" s="17">
        <v>3.9831639022550998E-2</v>
      </c>
      <c r="AN1112" s="17">
        <v>2.40285829981765E-2</v>
      </c>
      <c r="AO1112" s="17">
        <v>3.0829829760971001E-2</v>
      </c>
      <c r="AP1112" s="17"/>
      <c r="AQ1112" s="17">
        <v>0</v>
      </c>
      <c r="AR1112" s="17">
        <v>5.0888161067344201E-2</v>
      </c>
      <c r="AS1112" s="17"/>
      <c r="AT1112" s="17">
        <v>3.0126869492586299E-2</v>
      </c>
      <c r="AU1112" s="17">
        <v>4.7226373290641298E-2</v>
      </c>
      <c r="AV1112" s="17"/>
      <c r="AW1112" s="17">
        <v>5.8055281896149898E-2</v>
      </c>
      <c r="AX1112" s="17">
        <v>2.62248108311544E-2</v>
      </c>
      <c r="AY1112" s="17">
        <v>6.7605153921941802E-2</v>
      </c>
      <c r="AZ1112" s="17">
        <v>7.9136642713868194E-2</v>
      </c>
      <c r="BA1112" s="17">
        <v>2.9794510851689701E-2</v>
      </c>
      <c r="BB1112" s="17"/>
      <c r="BC1112" s="17">
        <v>3.9459826839744E-2</v>
      </c>
      <c r="BD1112" s="17"/>
      <c r="BE1112" s="17">
        <v>2.3514200337137001E-2</v>
      </c>
      <c r="BF1112" s="17">
        <v>0.10737128070410901</v>
      </c>
      <c r="BG1112" s="17">
        <v>7.2614446702605195E-2</v>
      </c>
      <c r="BH1112" s="17">
        <v>3.9058456396386901E-2</v>
      </c>
      <c r="BI1112" s="17"/>
      <c r="BJ1112" s="17">
        <v>3.39877295602573E-2</v>
      </c>
      <c r="BK1112" s="17"/>
      <c r="BL1112" s="17">
        <v>2.9573202693067499E-2</v>
      </c>
      <c r="BM1112" s="17"/>
      <c r="BN1112" s="17">
        <v>4.4094907758627198E-2</v>
      </c>
      <c r="BO1112" s="17"/>
      <c r="BP1112" s="17">
        <v>4.8969500760560503E-2</v>
      </c>
      <c r="BQ1112" s="17">
        <v>0</v>
      </c>
    </row>
    <row r="1113" spans="2:69" x14ac:dyDescent="0.35">
      <c r="B1113" t="s">
        <v>141</v>
      </c>
      <c r="C1113" s="17">
        <v>0.12670825330250399</v>
      </c>
      <c r="D1113" s="17">
        <v>6.7386466579534204E-2</v>
      </c>
      <c r="E1113" s="17">
        <v>0.17514671972271201</v>
      </c>
      <c r="F1113" s="17"/>
      <c r="G1113" s="17">
        <v>9.3777892828293102E-2</v>
      </c>
      <c r="H1113" s="17">
        <v>0.14175099556148699</v>
      </c>
      <c r="I1113" s="17">
        <v>0.18704240207164899</v>
      </c>
      <c r="J1113" s="17">
        <v>0.131210767924269</v>
      </c>
      <c r="K1113" s="17">
        <v>4.8718591628631798E-2</v>
      </c>
      <c r="L1113" s="17"/>
      <c r="M1113" s="17">
        <v>0.15459202143914799</v>
      </c>
      <c r="N1113" s="17">
        <v>0.136141833149372</v>
      </c>
      <c r="O1113" s="17">
        <v>0.11081546912092601</v>
      </c>
      <c r="P1113" s="17">
        <v>0.103579727531578</v>
      </c>
      <c r="Q1113" s="17">
        <v>0.12646018203830001</v>
      </c>
      <c r="R1113" s="17"/>
      <c r="S1113" s="17">
        <v>0.201672436354428</v>
      </c>
      <c r="T1113" s="17">
        <v>0.123914854710909</v>
      </c>
      <c r="U1113" s="17">
        <v>0.104702068752594</v>
      </c>
      <c r="V1113" s="17">
        <v>6.9382821380462895E-2</v>
      </c>
      <c r="W1113" s="17"/>
      <c r="X1113" s="17">
        <v>0.12300595064617401</v>
      </c>
      <c r="Y1113" s="17">
        <v>0.16364792830705899</v>
      </c>
      <c r="Z1113" s="17">
        <v>0.115130169352073</v>
      </c>
      <c r="AA1113" s="17"/>
      <c r="AB1113" s="17">
        <v>0.138106024180109</v>
      </c>
      <c r="AC1113" s="17">
        <v>9.8938803431289996E-2</v>
      </c>
      <c r="AD1113" s="17"/>
      <c r="AE1113" s="17">
        <v>7.9423118991323802E-2</v>
      </c>
      <c r="AF1113" s="17">
        <v>0.13607367650236701</v>
      </c>
      <c r="AG1113" s="17"/>
      <c r="AH1113" s="17">
        <v>0.12702073955162599</v>
      </c>
      <c r="AI1113" s="17">
        <v>0.15926279205028901</v>
      </c>
      <c r="AJ1113" s="17"/>
      <c r="AK1113" s="17">
        <v>0.108417555355016</v>
      </c>
      <c r="AL1113" s="17">
        <v>0.14435024081422099</v>
      </c>
      <c r="AM1113" s="17">
        <v>9.6143396610236201E-2</v>
      </c>
      <c r="AN1113" s="17">
        <v>0.16292750065905301</v>
      </c>
      <c r="AO1113" s="17">
        <v>0.14776299812889199</v>
      </c>
      <c r="AP1113" s="17"/>
      <c r="AQ1113" s="17">
        <v>0.115486505620158</v>
      </c>
      <c r="AR1113" s="17">
        <v>0.12941968443538199</v>
      </c>
      <c r="AS1113" s="17"/>
      <c r="AT1113" s="17">
        <v>0.15289435321818201</v>
      </c>
      <c r="AU1113" s="17">
        <v>0.110847891976894</v>
      </c>
      <c r="AV1113" s="17"/>
      <c r="AW1113" s="17">
        <v>0.217234283651556</v>
      </c>
      <c r="AX1113" s="17">
        <v>9.3150514652828906E-2</v>
      </c>
      <c r="AY1113" s="17">
        <v>0.153755657513056</v>
      </c>
      <c r="AZ1113" s="17">
        <v>0.15842488969662699</v>
      </c>
      <c r="BA1113" s="17">
        <v>7.4510026378607694E-2</v>
      </c>
      <c r="BB1113" s="17"/>
      <c r="BC1113" s="17">
        <v>6.2566451817829202E-2</v>
      </c>
      <c r="BD1113" s="17"/>
      <c r="BE1113" s="17">
        <v>9.6200586874648095E-2</v>
      </c>
      <c r="BF1113" s="17">
        <v>0.15327685137936201</v>
      </c>
      <c r="BG1113" s="17">
        <v>0.17860704363172</v>
      </c>
      <c r="BH1113" s="17">
        <v>6.8825714719723902E-2</v>
      </c>
      <c r="BI1113" s="17"/>
      <c r="BJ1113" s="17">
        <v>0.135395781860495</v>
      </c>
      <c r="BK1113" s="17"/>
      <c r="BL1113" s="17">
        <v>0.11784739922224401</v>
      </c>
      <c r="BM1113" s="17"/>
      <c r="BN1113" s="17">
        <v>9.8626662417754807E-2</v>
      </c>
      <c r="BO1113" s="17"/>
      <c r="BP1113" s="17">
        <v>0.113390710526454</v>
      </c>
      <c r="BQ1113" s="17">
        <v>0.18481035054365899</v>
      </c>
    </row>
    <row r="1114" spans="2:69" x14ac:dyDescent="0.35"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  <c r="BN1114" s="17"/>
      <c r="BO1114" s="17"/>
      <c r="BP1114" s="17"/>
      <c r="BQ1114" s="17"/>
    </row>
    <row r="1115" spans="2:69" x14ac:dyDescent="0.35">
      <c r="B1115" s="6" t="s">
        <v>305</v>
      </c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</row>
    <row r="1116" spans="2:69" x14ac:dyDescent="0.35">
      <c r="B1116" s="24" t="s">
        <v>143</v>
      </c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  <c r="BN1116" s="17"/>
      <c r="BO1116" s="17"/>
      <c r="BP1116" s="17"/>
      <c r="BQ1116" s="17"/>
    </row>
    <row r="1117" spans="2:69" x14ac:dyDescent="0.35">
      <c r="B1117" t="s">
        <v>137</v>
      </c>
      <c r="C1117" s="17">
        <v>3.9725766163842803E-2</v>
      </c>
      <c r="D1117" s="17">
        <v>2.7230379587870699E-2</v>
      </c>
      <c r="E1117" s="17">
        <v>5.0977252405836102E-2</v>
      </c>
      <c r="F1117" s="17"/>
      <c r="G1117" s="17">
        <v>5.0243513424218997E-2</v>
      </c>
      <c r="H1117" s="17">
        <v>2.8186303863198401E-2</v>
      </c>
      <c r="I1117" s="17">
        <v>4.8584828252772501E-2</v>
      </c>
      <c r="J1117" s="17">
        <v>3.4692122192424603E-2</v>
      </c>
      <c r="K1117" s="17">
        <v>3.2101953858027901E-2</v>
      </c>
      <c r="L1117" s="17"/>
      <c r="M1117" s="17">
        <v>4.1110243904426601E-2</v>
      </c>
      <c r="N1117" s="17">
        <v>2.5677074528866001E-2</v>
      </c>
      <c r="O1117" s="17">
        <v>7.6915415077141405E-2</v>
      </c>
      <c r="P1117" s="17">
        <v>3.1758085767889903E-2</v>
      </c>
      <c r="Q1117" s="17">
        <v>3.6911391758395598E-2</v>
      </c>
      <c r="R1117" s="17"/>
      <c r="S1117" s="17">
        <v>2.8612508277638199E-2</v>
      </c>
      <c r="T1117" s="17">
        <v>4.7318539237806802E-2</v>
      </c>
      <c r="U1117" s="17">
        <v>4.5344288877314502E-2</v>
      </c>
      <c r="V1117" s="17">
        <v>3.0924308696431899E-2</v>
      </c>
      <c r="W1117" s="17"/>
      <c r="X1117" s="17">
        <v>4.5356150714173302E-2</v>
      </c>
      <c r="Y1117" s="17">
        <v>1.28552533258228E-2</v>
      </c>
      <c r="Z1117" s="17">
        <v>3.66850794705239E-2</v>
      </c>
      <c r="AA1117" s="17"/>
      <c r="AB1117" s="17">
        <v>4.4445599544940401E-2</v>
      </c>
      <c r="AC1117" s="17">
        <v>3.1362946607295203E-2</v>
      </c>
      <c r="AD1117" s="17"/>
      <c r="AE1117" s="17">
        <v>7.3517637599300995E-2</v>
      </c>
      <c r="AF1117" s="17">
        <v>3.2490907091849E-2</v>
      </c>
      <c r="AG1117" s="17"/>
      <c r="AH1117" s="17">
        <v>4.0543683128079801E-2</v>
      </c>
      <c r="AI1117" s="17">
        <v>2.5306736812393201E-2</v>
      </c>
      <c r="AJ1117" s="17"/>
      <c r="AK1117" s="17">
        <v>3.0305835949891901E-2</v>
      </c>
      <c r="AL1117" s="17">
        <v>2.9182424665778701E-2</v>
      </c>
      <c r="AM1117" s="17">
        <v>4.9588008615524003E-2</v>
      </c>
      <c r="AN1117" s="17">
        <v>3.40494028093331E-2</v>
      </c>
      <c r="AO1117" s="17">
        <v>5.5969201565152199E-2</v>
      </c>
      <c r="AP1117" s="17"/>
      <c r="AQ1117" s="17">
        <v>2.5215204014252601E-2</v>
      </c>
      <c r="AR1117" s="17">
        <v>4.41452168887667E-2</v>
      </c>
      <c r="AS1117" s="17"/>
      <c r="AT1117" s="17">
        <v>2.4831241971598701E-2</v>
      </c>
      <c r="AU1117" s="17">
        <v>4.5815266619918499E-2</v>
      </c>
      <c r="AV1117" s="17"/>
      <c r="AW1117" s="17">
        <v>0</v>
      </c>
      <c r="AX1117" s="17">
        <v>3.5996648341167697E-2</v>
      </c>
      <c r="AY1117" s="17">
        <v>7.2413187843465704E-2</v>
      </c>
      <c r="AZ1117" s="17">
        <v>1.7809183809915901E-2</v>
      </c>
      <c r="BA1117" s="17">
        <v>3.3558805684248003E-2</v>
      </c>
      <c r="BB1117" s="17"/>
      <c r="BC1117" s="17">
        <v>3.4126894134463397E-2</v>
      </c>
      <c r="BD1117" s="17"/>
      <c r="BE1117" s="17">
        <v>3.8961761970522903E-2</v>
      </c>
      <c r="BF1117" s="17">
        <v>7.9530179177656493E-2</v>
      </c>
      <c r="BG1117" s="17">
        <v>5.5303183541676397E-2</v>
      </c>
      <c r="BH1117" s="17">
        <v>2.88179629640593E-2</v>
      </c>
      <c r="BI1117" s="17"/>
      <c r="BJ1117" s="17">
        <v>3.7102468805410703E-2</v>
      </c>
      <c r="BK1117" s="17"/>
      <c r="BL1117" s="17">
        <v>4.2545651576445902E-2</v>
      </c>
      <c r="BM1117" s="17"/>
      <c r="BN1117" s="17">
        <v>1.5865541040742798E-2</v>
      </c>
      <c r="BO1117" s="17"/>
      <c r="BP1117" s="17">
        <v>3.9838274477137101E-2</v>
      </c>
      <c r="BQ1117" s="17">
        <v>1.7637058308028201E-2</v>
      </c>
    </row>
    <row r="1118" spans="2:69" x14ac:dyDescent="0.35">
      <c r="B1118" t="s">
        <v>303</v>
      </c>
      <c r="C1118" s="17">
        <v>0.21601004755568801</v>
      </c>
      <c r="D1118" s="17">
        <v>0.21062812464583999</v>
      </c>
      <c r="E1118" s="17">
        <v>0.221596627166461</v>
      </c>
      <c r="F1118" s="17"/>
      <c r="G1118" s="17">
        <v>0.21883985472060699</v>
      </c>
      <c r="H1118" s="17">
        <v>0.21964381069192501</v>
      </c>
      <c r="I1118" s="17">
        <v>0.17601715704464099</v>
      </c>
      <c r="J1118" s="17">
        <v>0.150379397673024</v>
      </c>
      <c r="K1118" s="17">
        <v>0.32635864992165903</v>
      </c>
      <c r="L1118" s="17"/>
      <c r="M1118" s="17">
        <v>0.27646414125777502</v>
      </c>
      <c r="N1118" s="17">
        <v>0.20464701603716601</v>
      </c>
      <c r="O1118" s="17">
        <v>0.25742201079964999</v>
      </c>
      <c r="P1118" s="17">
        <v>0.218005505105722</v>
      </c>
      <c r="Q1118" s="17">
        <v>0.166156717855858</v>
      </c>
      <c r="R1118" s="17"/>
      <c r="S1118" s="17">
        <v>0.16514556390787999</v>
      </c>
      <c r="T1118" s="17">
        <v>0.230791592483857</v>
      </c>
      <c r="U1118" s="17">
        <v>0.236602032789585</v>
      </c>
      <c r="V1118" s="17">
        <v>0.21464148226214</v>
      </c>
      <c r="W1118" s="17"/>
      <c r="X1118" s="17">
        <v>0.19471883064484399</v>
      </c>
      <c r="Y1118" s="17">
        <v>0.22039674161588399</v>
      </c>
      <c r="Z1118" s="17">
        <v>0.35082982316928701</v>
      </c>
      <c r="AA1118" s="17"/>
      <c r="AB1118" s="17">
        <v>0.18861844868720301</v>
      </c>
      <c r="AC1118" s="17">
        <v>0.26454375207582598</v>
      </c>
      <c r="AD1118" s="17"/>
      <c r="AE1118" s="17">
        <v>0.22572486383110299</v>
      </c>
      <c r="AF1118" s="17">
        <v>0.21393009981449301</v>
      </c>
      <c r="AG1118" s="17"/>
      <c r="AH1118" s="17">
        <v>0.193594267809647</v>
      </c>
      <c r="AI1118" s="17">
        <v>0.241456267474085</v>
      </c>
      <c r="AJ1118" s="17"/>
      <c r="AK1118" s="17">
        <v>0.37438576362479697</v>
      </c>
      <c r="AL1118" s="17">
        <v>0.228300758647697</v>
      </c>
      <c r="AM1118" s="17">
        <v>0.13751554657276299</v>
      </c>
      <c r="AN1118" s="17">
        <v>0.26513454705800099</v>
      </c>
      <c r="AO1118" s="17">
        <v>0.188854799072986</v>
      </c>
      <c r="AP1118" s="17"/>
      <c r="AQ1118" s="17">
        <v>0.207936813634057</v>
      </c>
      <c r="AR1118" s="17">
        <v>0.21846889505860501</v>
      </c>
      <c r="AS1118" s="17"/>
      <c r="AT1118" s="17">
        <v>0.22839258264839199</v>
      </c>
      <c r="AU1118" s="17">
        <v>0.19918605535490799</v>
      </c>
      <c r="AV1118" s="17"/>
      <c r="AW1118" s="17">
        <v>8.9990357037548499E-2</v>
      </c>
      <c r="AX1118" s="17">
        <v>0.17108039515700901</v>
      </c>
      <c r="AY1118" s="17">
        <v>0.34241090165107202</v>
      </c>
      <c r="AZ1118" s="17">
        <v>0.187772743250089</v>
      </c>
      <c r="BA1118" s="17">
        <v>0.16298562032975</v>
      </c>
      <c r="BB1118" s="17"/>
      <c r="BC1118" s="17">
        <v>0.178053483426131</v>
      </c>
      <c r="BD1118" s="17"/>
      <c r="BE1118" s="17">
        <v>0.21013164104118101</v>
      </c>
      <c r="BF1118" s="17">
        <v>0.46952305904282499</v>
      </c>
      <c r="BG1118" s="17">
        <v>0.207957211575062</v>
      </c>
      <c r="BH1118" s="17">
        <v>0.14067322339917299</v>
      </c>
      <c r="BI1118" s="17"/>
      <c r="BJ1118" s="17">
        <v>0.21619444279778799</v>
      </c>
      <c r="BK1118" s="17"/>
      <c r="BL1118" s="17">
        <v>0.205376546893414</v>
      </c>
      <c r="BM1118" s="17"/>
      <c r="BN1118" s="17">
        <v>0.20071092314909</v>
      </c>
      <c r="BO1118" s="17"/>
      <c r="BP1118" s="17">
        <v>0.219209894868655</v>
      </c>
      <c r="BQ1118" s="17">
        <v>0.22028947858260101</v>
      </c>
    </row>
    <row r="1119" spans="2:69" x14ac:dyDescent="0.35">
      <c r="B1119" t="s">
        <v>139</v>
      </c>
      <c r="C1119" s="17">
        <v>0.418544160202661</v>
      </c>
      <c r="D1119" s="17">
        <v>0.44752891278029899</v>
      </c>
      <c r="E1119" s="17">
        <v>0.394345903009512</v>
      </c>
      <c r="F1119" s="17"/>
      <c r="G1119" s="17">
        <v>0.43213690207126898</v>
      </c>
      <c r="H1119" s="17">
        <v>0.39497474202691202</v>
      </c>
      <c r="I1119" s="17">
        <v>0.388600520186275</v>
      </c>
      <c r="J1119" s="17">
        <v>0.46811744034306801</v>
      </c>
      <c r="K1119" s="17">
        <v>0.43138201020338401</v>
      </c>
      <c r="L1119" s="17"/>
      <c r="M1119" s="17">
        <v>0.36643464176413698</v>
      </c>
      <c r="N1119" s="17">
        <v>0.42571178173172303</v>
      </c>
      <c r="O1119" s="17">
        <v>0.33796285432992401</v>
      </c>
      <c r="P1119" s="17">
        <v>0.41967262425652002</v>
      </c>
      <c r="Q1119" s="17">
        <v>0.51203738096377605</v>
      </c>
      <c r="R1119" s="17"/>
      <c r="S1119" s="17">
        <v>0.416234093153665</v>
      </c>
      <c r="T1119" s="17">
        <v>0.40979058716568301</v>
      </c>
      <c r="U1119" s="17">
        <v>0.35260775672656802</v>
      </c>
      <c r="V1119" s="17">
        <v>0.49190186562886901</v>
      </c>
      <c r="W1119" s="17"/>
      <c r="X1119" s="17">
        <v>0.42067452580357301</v>
      </c>
      <c r="Y1119" s="17">
        <v>0.42124640081979597</v>
      </c>
      <c r="Z1119" s="17">
        <v>0.40106995858401401</v>
      </c>
      <c r="AA1119" s="17"/>
      <c r="AB1119" s="17">
        <v>0.42367438701187399</v>
      </c>
      <c r="AC1119" s="17">
        <v>0.40945418654777999</v>
      </c>
      <c r="AD1119" s="17"/>
      <c r="AE1119" s="17">
        <v>0.362944801945708</v>
      </c>
      <c r="AF1119" s="17">
        <v>0.43044801472136301</v>
      </c>
      <c r="AG1119" s="17"/>
      <c r="AH1119" s="17">
        <v>0.428128239849842</v>
      </c>
      <c r="AI1119" s="17">
        <v>0.372435157284771</v>
      </c>
      <c r="AJ1119" s="17"/>
      <c r="AK1119" s="17">
        <v>0.39344255720705601</v>
      </c>
      <c r="AL1119" s="17">
        <v>0.39871859130128501</v>
      </c>
      <c r="AM1119" s="17">
        <v>0.46697735127104201</v>
      </c>
      <c r="AN1119" s="17">
        <v>0.35636326425723303</v>
      </c>
      <c r="AO1119" s="17">
        <v>0.44677545472594699</v>
      </c>
      <c r="AP1119" s="17"/>
      <c r="AQ1119" s="17">
        <v>0.42741604445736597</v>
      </c>
      <c r="AR1119" s="17">
        <v>0.41584206948441799</v>
      </c>
      <c r="AS1119" s="17"/>
      <c r="AT1119" s="17">
        <v>0.41519574095525802</v>
      </c>
      <c r="AU1119" s="17">
        <v>0.42905858726118401</v>
      </c>
      <c r="AV1119" s="17"/>
      <c r="AW1119" s="17">
        <v>0.49096680759605799</v>
      </c>
      <c r="AX1119" s="17">
        <v>0.39760859319734199</v>
      </c>
      <c r="AY1119" s="17">
        <v>0.37755312988332801</v>
      </c>
      <c r="AZ1119" s="17">
        <v>0.510871037632601</v>
      </c>
      <c r="BA1119" s="17">
        <v>0.481927452810201</v>
      </c>
      <c r="BB1119" s="17"/>
      <c r="BC1119" s="17">
        <v>0.41542289526416698</v>
      </c>
      <c r="BD1119" s="17"/>
      <c r="BE1119" s="17">
        <v>0.41269928715684601</v>
      </c>
      <c r="BF1119" s="17">
        <v>0.345687128412138</v>
      </c>
      <c r="BG1119" s="17">
        <v>0.45276427295094201</v>
      </c>
      <c r="BH1119" s="17">
        <v>0.42469735126034602</v>
      </c>
      <c r="BI1119" s="17"/>
      <c r="BJ1119" s="17">
        <v>0.40903582371335401</v>
      </c>
      <c r="BK1119" s="17"/>
      <c r="BL1119" s="17">
        <v>0.41823003717109603</v>
      </c>
      <c r="BM1119" s="17"/>
      <c r="BN1119" s="17">
        <v>0.48690788358832898</v>
      </c>
      <c r="BO1119" s="17"/>
      <c r="BP1119" s="17">
        <v>0.41542454921416899</v>
      </c>
      <c r="BQ1119" s="17">
        <v>0.45645303509725199</v>
      </c>
    </row>
    <row r="1120" spans="2:69" x14ac:dyDescent="0.35">
      <c r="B1120" t="s">
        <v>140</v>
      </c>
      <c r="C1120" s="17">
        <v>0.24257610207555999</v>
      </c>
      <c r="D1120" s="17">
        <v>0.25665492235885701</v>
      </c>
      <c r="E1120" s="17">
        <v>0.22724585990454199</v>
      </c>
      <c r="F1120" s="17"/>
      <c r="G1120" s="17">
        <v>0.231826939857528</v>
      </c>
      <c r="H1120" s="17">
        <v>0.24419789672432601</v>
      </c>
      <c r="I1120" s="17">
        <v>0.27585521415063802</v>
      </c>
      <c r="J1120" s="17">
        <v>0.290924351092676</v>
      </c>
      <c r="K1120" s="17">
        <v>0.164770397364535</v>
      </c>
      <c r="L1120" s="17"/>
      <c r="M1120" s="17">
        <v>0.272241145310257</v>
      </c>
      <c r="N1120" s="17">
        <v>0.26506183125472599</v>
      </c>
      <c r="O1120" s="17">
        <v>0.23009748081548301</v>
      </c>
      <c r="P1120" s="17">
        <v>0.22579285203216901</v>
      </c>
      <c r="Q1120" s="17">
        <v>0.20647202165148801</v>
      </c>
      <c r="R1120" s="17"/>
      <c r="S1120" s="17">
        <v>0.273389043226268</v>
      </c>
      <c r="T1120" s="17">
        <v>0.26158648608317903</v>
      </c>
      <c r="U1120" s="17">
        <v>0.222803937525344</v>
      </c>
      <c r="V1120" s="17">
        <v>0.231827354618211</v>
      </c>
      <c r="W1120" s="17"/>
      <c r="X1120" s="17">
        <v>0.25035309870598599</v>
      </c>
      <c r="Y1120" s="17">
        <v>0.27010966542089998</v>
      </c>
      <c r="Z1120" s="17">
        <v>0.15637396898689601</v>
      </c>
      <c r="AA1120" s="17"/>
      <c r="AB1120" s="17">
        <v>0.26097772100064298</v>
      </c>
      <c r="AC1120" s="17">
        <v>0.209971260719269</v>
      </c>
      <c r="AD1120" s="17"/>
      <c r="AE1120" s="17">
        <v>0.24715538095393999</v>
      </c>
      <c r="AF1120" s="17">
        <v>0.24159567583904001</v>
      </c>
      <c r="AG1120" s="17"/>
      <c r="AH1120" s="17">
        <v>0.25878291089642003</v>
      </c>
      <c r="AI1120" s="17">
        <v>0.22844923938567799</v>
      </c>
      <c r="AJ1120" s="17"/>
      <c r="AK1120" s="17">
        <v>0.131422733616395</v>
      </c>
      <c r="AL1120" s="17">
        <v>0.26333497039884901</v>
      </c>
      <c r="AM1120" s="17">
        <v>0.23699733695650199</v>
      </c>
      <c r="AN1120" s="17">
        <v>0.27120501098648597</v>
      </c>
      <c r="AO1120" s="17">
        <v>0.28661943023737702</v>
      </c>
      <c r="AP1120" s="17"/>
      <c r="AQ1120" s="17">
        <v>0.25324797962120899</v>
      </c>
      <c r="AR1120" s="17">
        <v>0.23932579126959699</v>
      </c>
      <c r="AS1120" s="17"/>
      <c r="AT1120" s="17">
        <v>0.236618852815868</v>
      </c>
      <c r="AU1120" s="17">
        <v>0.24631392410671701</v>
      </c>
      <c r="AV1120" s="17"/>
      <c r="AW1120" s="17">
        <v>0.28648111337913401</v>
      </c>
      <c r="AX1120" s="17">
        <v>0.31020985126314199</v>
      </c>
      <c r="AY1120" s="17">
        <v>0.13606008245505399</v>
      </c>
      <c r="AZ1120" s="17">
        <v>0.22227404318463101</v>
      </c>
      <c r="BA1120" s="17">
        <v>0.21132496401158701</v>
      </c>
      <c r="BB1120" s="17"/>
      <c r="BC1120" s="17">
        <v>0.308570196962763</v>
      </c>
      <c r="BD1120" s="17"/>
      <c r="BE1120" s="17">
        <v>0.26236288056213503</v>
      </c>
      <c r="BF1120" s="17">
        <v>4.0053397171560999E-2</v>
      </c>
      <c r="BG1120" s="17">
        <v>0.24890520026594201</v>
      </c>
      <c r="BH1120" s="17">
        <v>0.32138478539537702</v>
      </c>
      <c r="BI1120" s="17"/>
      <c r="BJ1120" s="17">
        <v>0.246602516422678</v>
      </c>
      <c r="BK1120" s="17"/>
      <c r="BL1120" s="17">
        <v>0.24513079821313999</v>
      </c>
      <c r="BM1120" s="17"/>
      <c r="BN1120" s="17">
        <v>0.238316929490198</v>
      </c>
      <c r="BO1120" s="17"/>
      <c r="BP1120" s="17">
        <v>0.249960690999389</v>
      </c>
      <c r="BQ1120" s="17">
        <v>0.204308153524388</v>
      </c>
    </row>
    <row r="1121" spans="2:69" x14ac:dyDescent="0.35">
      <c r="B1121" t="s">
        <v>141</v>
      </c>
      <c r="C1121" s="17">
        <v>8.3143924002247196E-2</v>
      </c>
      <c r="D1121" s="17">
        <v>5.7957660627133097E-2</v>
      </c>
      <c r="E1121" s="17">
        <v>0.105834357513649</v>
      </c>
      <c r="F1121" s="17"/>
      <c r="G1121" s="17">
        <v>6.6952789926376793E-2</v>
      </c>
      <c r="H1121" s="17">
        <v>0.112997246693638</v>
      </c>
      <c r="I1121" s="17">
        <v>0.110942280365674</v>
      </c>
      <c r="J1121" s="17">
        <v>5.5886688698807301E-2</v>
      </c>
      <c r="K1121" s="17">
        <v>4.5386988652393198E-2</v>
      </c>
      <c r="L1121" s="17"/>
      <c r="M1121" s="17">
        <v>4.37498277634044E-2</v>
      </c>
      <c r="N1121" s="17">
        <v>7.8902296447519005E-2</v>
      </c>
      <c r="O1121" s="17">
        <v>9.7602238977801306E-2</v>
      </c>
      <c r="P1121" s="17">
        <v>0.104770932837699</v>
      </c>
      <c r="Q1121" s="17">
        <v>7.8422487770481594E-2</v>
      </c>
      <c r="R1121" s="17"/>
      <c r="S1121" s="17">
        <v>0.11661879143454899</v>
      </c>
      <c r="T1121" s="17">
        <v>5.0512795029473499E-2</v>
      </c>
      <c r="U1121" s="17">
        <v>0.142641984081188</v>
      </c>
      <c r="V1121" s="17">
        <v>3.0704988794348201E-2</v>
      </c>
      <c r="W1121" s="17"/>
      <c r="X1121" s="17">
        <v>8.8897394131423599E-2</v>
      </c>
      <c r="Y1121" s="17">
        <v>7.5391938817596399E-2</v>
      </c>
      <c r="Z1121" s="17">
        <v>5.50411697892794E-2</v>
      </c>
      <c r="AA1121" s="17"/>
      <c r="AB1121" s="17">
        <v>8.2283843755339994E-2</v>
      </c>
      <c r="AC1121" s="17">
        <v>8.4667854049829294E-2</v>
      </c>
      <c r="AD1121" s="17"/>
      <c r="AE1121" s="17">
        <v>9.0657315669947502E-2</v>
      </c>
      <c r="AF1121" s="17">
        <v>8.1535302533254903E-2</v>
      </c>
      <c r="AG1121" s="17"/>
      <c r="AH1121" s="17">
        <v>7.8950898316011403E-2</v>
      </c>
      <c r="AI1121" s="17">
        <v>0.13235259904307201</v>
      </c>
      <c r="AJ1121" s="17"/>
      <c r="AK1121" s="17">
        <v>7.0443109601860399E-2</v>
      </c>
      <c r="AL1121" s="17">
        <v>8.0463254986390106E-2</v>
      </c>
      <c r="AM1121" s="17">
        <v>0.108921756584169</v>
      </c>
      <c r="AN1121" s="17">
        <v>7.3247774888946404E-2</v>
      </c>
      <c r="AO1121" s="17">
        <v>2.1781114398537499E-2</v>
      </c>
      <c r="AP1121" s="17"/>
      <c r="AQ1121" s="17">
        <v>8.6183958273115202E-2</v>
      </c>
      <c r="AR1121" s="17">
        <v>8.2218027298613203E-2</v>
      </c>
      <c r="AS1121" s="17"/>
      <c r="AT1121" s="17">
        <v>9.4961581608883003E-2</v>
      </c>
      <c r="AU1121" s="17">
        <v>7.9626166657272401E-2</v>
      </c>
      <c r="AV1121" s="17"/>
      <c r="AW1121" s="17">
        <v>0.13256172198725999</v>
      </c>
      <c r="AX1121" s="17">
        <v>8.5104512041338898E-2</v>
      </c>
      <c r="AY1121" s="17">
        <v>7.1562698167081495E-2</v>
      </c>
      <c r="AZ1121" s="17">
        <v>6.1272992122763201E-2</v>
      </c>
      <c r="BA1121" s="17">
        <v>0.110203157164214</v>
      </c>
      <c r="BB1121" s="17"/>
      <c r="BC1121" s="17">
        <v>6.38265302124746E-2</v>
      </c>
      <c r="BD1121" s="17"/>
      <c r="BE1121" s="17">
        <v>7.5844429269314506E-2</v>
      </c>
      <c r="BF1121" s="17">
        <v>6.5206236195819001E-2</v>
      </c>
      <c r="BG1121" s="17">
        <v>3.50701316663777E-2</v>
      </c>
      <c r="BH1121" s="17">
        <v>8.4426676981045098E-2</v>
      </c>
      <c r="BI1121" s="17"/>
      <c r="BJ1121" s="17">
        <v>9.1064748260769504E-2</v>
      </c>
      <c r="BK1121" s="17"/>
      <c r="BL1121" s="17">
        <v>8.8716966145903797E-2</v>
      </c>
      <c r="BM1121" s="17"/>
      <c r="BN1121" s="17">
        <v>5.8198722731640597E-2</v>
      </c>
      <c r="BO1121" s="17"/>
      <c r="BP1121" s="17">
        <v>7.5566590440649298E-2</v>
      </c>
      <c r="BQ1121" s="17">
        <v>0.10131227448773</v>
      </c>
    </row>
    <row r="1122" spans="2:69" x14ac:dyDescent="0.35"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  <c r="BN1122" s="17"/>
      <c r="BO1122" s="17"/>
      <c r="BP1122" s="17"/>
      <c r="BQ1122" s="17"/>
    </row>
    <row r="1123" spans="2:69" x14ac:dyDescent="0.35">
      <c r="B1123" s="6" t="s">
        <v>306</v>
      </c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</row>
    <row r="1124" spans="2:69" x14ac:dyDescent="0.35">
      <c r="B1124" s="24" t="s">
        <v>143</v>
      </c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</row>
    <row r="1125" spans="2:69" x14ac:dyDescent="0.35">
      <c r="B1125" t="s">
        <v>137</v>
      </c>
      <c r="C1125" s="17">
        <v>1.6853668454884198E-2</v>
      </c>
      <c r="D1125" s="17">
        <v>6.4653486664268296E-3</v>
      </c>
      <c r="E1125" s="17">
        <v>2.6147637588078899E-2</v>
      </c>
      <c r="F1125" s="17"/>
      <c r="G1125" s="17">
        <v>1.5201270488389399E-2</v>
      </c>
      <c r="H1125" s="17">
        <v>5.87206388602232E-3</v>
      </c>
      <c r="I1125" s="17">
        <v>0</v>
      </c>
      <c r="J1125" s="17">
        <v>1.15640407308082E-2</v>
      </c>
      <c r="K1125" s="17">
        <v>7.0320868564676897E-2</v>
      </c>
      <c r="L1125" s="17"/>
      <c r="M1125" s="17">
        <v>2.3494459882713401E-2</v>
      </c>
      <c r="N1125" s="17">
        <v>3.9421057007348404E-3</v>
      </c>
      <c r="O1125" s="17">
        <v>5.0931898581844499E-2</v>
      </c>
      <c r="P1125" s="17">
        <v>1.3840133315337001E-2</v>
      </c>
      <c r="Q1125" s="17">
        <v>8.2322311319083397E-3</v>
      </c>
      <c r="R1125" s="17"/>
      <c r="S1125" s="17">
        <v>1.0847537287149499E-2</v>
      </c>
      <c r="T1125" s="17">
        <v>6.28737625181353E-3</v>
      </c>
      <c r="U1125" s="17">
        <v>5.5306966364777603E-2</v>
      </c>
      <c r="V1125" s="17">
        <v>0</v>
      </c>
      <c r="W1125" s="17"/>
      <c r="X1125" s="17">
        <v>9.6193441472694503E-3</v>
      </c>
      <c r="Y1125" s="17">
        <v>0</v>
      </c>
      <c r="Z1125" s="17">
        <v>8.5930991055351E-2</v>
      </c>
      <c r="AA1125" s="17"/>
      <c r="AB1125" s="17">
        <v>5.5560748913500704E-3</v>
      </c>
      <c r="AC1125" s="17">
        <v>3.6871268392506998E-2</v>
      </c>
      <c r="AD1125" s="17"/>
      <c r="AE1125" s="17">
        <v>2.0445334305164601E-2</v>
      </c>
      <c r="AF1125" s="17">
        <v>1.6084690734603099E-2</v>
      </c>
      <c r="AG1125" s="17"/>
      <c r="AH1125" s="17">
        <v>6.4503029810474297E-3</v>
      </c>
      <c r="AI1125" s="17">
        <v>1.46819569760374E-2</v>
      </c>
      <c r="AJ1125" s="17"/>
      <c r="AK1125" s="17">
        <v>9.5202208249694997E-2</v>
      </c>
      <c r="AL1125" s="17">
        <v>7.8743398100751903E-3</v>
      </c>
      <c r="AM1125" s="17">
        <v>1.15029467700349E-2</v>
      </c>
      <c r="AN1125" s="17">
        <v>0</v>
      </c>
      <c r="AO1125" s="17">
        <v>0</v>
      </c>
      <c r="AP1125" s="17"/>
      <c r="AQ1125" s="17">
        <v>0</v>
      </c>
      <c r="AR1125" s="17">
        <v>2.1986754030942999E-2</v>
      </c>
      <c r="AS1125" s="17"/>
      <c r="AT1125" s="17">
        <v>1.1189335531035601E-2</v>
      </c>
      <c r="AU1125" s="17">
        <v>2.0076105800118701E-2</v>
      </c>
      <c r="AV1125" s="17"/>
      <c r="AW1125" s="17">
        <v>0</v>
      </c>
      <c r="AX1125" s="17">
        <v>5.3545792656035703E-3</v>
      </c>
      <c r="AY1125" s="17">
        <v>5.4522759652800901E-2</v>
      </c>
      <c r="AZ1125" s="17">
        <v>0</v>
      </c>
      <c r="BA1125" s="17">
        <v>0</v>
      </c>
      <c r="BB1125" s="17"/>
      <c r="BC1125" s="17">
        <v>3.9442523149777101E-2</v>
      </c>
      <c r="BD1125" s="17"/>
      <c r="BE1125" s="17">
        <v>6.3067999398659699E-3</v>
      </c>
      <c r="BF1125" s="17">
        <v>7.6685275630274996E-2</v>
      </c>
      <c r="BG1125" s="17">
        <v>1.3259396932609699E-2</v>
      </c>
      <c r="BH1125" s="17">
        <v>0</v>
      </c>
      <c r="BI1125" s="17"/>
      <c r="BJ1125" s="17">
        <v>1.52670544934065E-2</v>
      </c>
      <c r="BK1125" s="17"/>
      <c r="BL1125" s="17">
        <v>6.8936490567933096E-3</v>
      </c>
      <c r="BM1125" s="17"/>
      <c r="BN1125" s="17">
        <v>0</v>
      </c>
      <c r="BO1125" s="17"/>
      <c r="BP1125" s="17">
        <v>1.7892684518606199E-2</v>
      </c>
      <c r="BQ1125" s="17">
        <v>0</v>
      </c>
    </row>
    <row r="1126" spans="2:69" x14ac:dyDescent="0.35">
      <c r="B1126" t="s">
        <v>303</v>
      </c>
      <c r="C1126" s="17">
        <v>6.9173399274653699E-2</v>
      </c>
      <c r="D1126" s="17">
        <v>7.2589712020464797E-2</v>
      </c>
      <c r="E1126" s="17">
        <v>6.6395111926797895E-2</v>
      </c>
      <c r="F1126" s="17"/>
      <c r="G1126" s="17">
        <v>6.4107540558978604E-2</v>
      </c>
      <c r="H1126" s="17">
        <v>7.5534690601707893E-2</v>
      </c>
      <c r="I1126" s="17">
        <v>5.6071192760420899E-2</v>
      </c>
      <c r="J1126" s="17">
        <v>3.8402101797612401E-2</v>
      </c>
      <c r="K1126" s="17">
        <v>0.11656619738627701</v>
      </c>
      <c r="L1126" s="17"/>
      <c r="M1126" s="17">
        <v>0.13639123934795</v>
      </c>
      <c r="N1126" s="17">
        <v>3.9720565746679003E-2</v>
      </c>
      <c r="O1126" s="17">
        <v>9.1892919309869397E-2</v>
      </c>
      <c r="P1126" s="17">
        <v>7.0249861673966796E-2</v>
      </c>
      <c r="Q1126" s="17">
        <v>7.5588170694149304E-2</v>
      </c>
      <c r="R1126" s="17"/>
      <c r="S1126" s="17">
        <v>3.6729059497083702E-2</v>
      </c>
      <c r="T1126" s="17">
        <v>7.3291352037654897E-2</v>
      </c>
      <c r="U1126" s="17">
        <v>6.6130210552553206E-2</v>
      </c>
      <c r="V1126" s="17">
        <v>5.4999936225455501E-2</v>
      </c>
      <c r="W1126" s="17"/>
      <c r="X1126" s="17">
        <v>6.4627477987640999E-2</v>
      </c>
      <c r="Y1126" s="17">
        <v>6.2155544602347103E-2</v>
      </c>
      <c r="Z1126" s="17">
        <v>0.10804865815140299</v>
      </c>
      <c r="AA1126" s="17"/>
      <c r="AB1126" s="17">
        <v>5.6112385493017398E-2</v>
      </c>
      <c r="AC1126" s="17">
        <v>9.2315508892092196E-2</v>
      </c>
      <c r="AD1126" s="17"/>
      <c r="AE1126" s="17">
        <v>0.14852320836746899</v>
      </c>
      <c r="AF1126" s="17">
        <v>5.2184559598442898E-2</v>
      </c>
      <c r="AG1126" s="17"/>
      <c r="AH1126" s="17">
        <v>4.9732625582602601E-2</v>
      </c>
      <c r="AI1126" s="17">
        <v>0.13794975835944101</v>
      </c>
      <c r="AJ1126" s="17"/>
      <c r="AK1126" s="17">
        <v>0.12244191222882</v>
      </c>
      <c r="AL1126" s="17">
        <v>0.121685986378316</v>
      </c>
      <c r="AM1126" s="17">
        <v>3.1851979871039403E-2</v>
      </c>
      <c r="AN1126" s="17">
        <v>4.5855440381295701E-2</v>
      </c>
      <c r="AO1126" s="17">
        <v>4.3907745867698002E-2</v>
      </c>
      <c r="AP1126" s="17"/>
      <c r="AQ1126" s="17">
        <v>5.2635892443447303E-2</v>
      </c>
      <c r="AR1126" s="17">
        <v>7.4210192184546206E-2</v>
      </c>
      <c r="AS1126" s="17"/>
      <c r="AT1126" s="17">
        <v>7.3080681855668003E-2</v>
      </c>
      <c r="AU1126" s="17">
        <v>6.4381681840240707E-2</v>
      </c>
      <c r="AV1126" s="17"/>
      <c r="AW1126" s="17">
        <v>2.09340001121813E-2</v>
      </c>
      <c r="AX1126" s="17">
        <v>3.4484094650484402E-2</v>
      </c>
      <c r="AY1126" s="17">
        <v>0.143779673380171</v>
      </c>
      <c r="AZ1126" s="17">
        <v>6.7725116114561196E-2</v>
      </c>
      <c r="BA1126" s="17">
        <v>9.6350407854502995E-2</v>
      </c>
      <c r="BB1126" s="17"/>
      <c r="BC1126" s="17">
        <v>7.3665556767788201E-2</v>
      </c>
      <c r="BD1126" s="17"/>
      <c r="BE1126" s="17">
        <v>4.06165032358509E-2</v>
      </c>
      <c r="BF1126" s="17">
        <v>0.16937960615761599</v>
      </c>
      <c r="BG1126" s="17">
        <v>9.0988687532323795E-2</v>
      </c>
      <c r="BH1126" s="17">
        <v>7.2497934551753504E-2</v>
      </c>
      <c r="BI1126" s="17"/>
      <c r="BJ1126" s="17">
        <v>6.50772014393977E-2</v>
      </c>
      <c r="BK1126" s="17"/>
      <c r="BL1126" s="17">
        <v>7.0403102993385494E-2</v>
      </c>
      <c r="BM1126" s="17"/>
      <c r="BN1126" s="17">
        <v>4.7149937949661401E-2</v>
      </c>
      <c r="BO1126" s="17"/>
      <c r="BP1126" s="17">
        <v>7.5282869205524405E-2</v>
      </c>
      <c r="BQ1126" s="17">
        <v>4.5829113583048101E-2</v>
      </c>
    </row>
    <row r="1127" spans="2:69" x14ac:dyDescent="0.35">
      <c r="B1127" t="s">
        <v>139</v>
      </c>
      <c r="C1127" s="17">
        <v>0.40590136342577698</v>
      </c>
      <c r="D1127" s="17">
        <v>0.436070572753747</v>
      </c>
      <c r="E1127" s="17">
        <v>0.38060351483435101</v>
      </c>
      <c r="F1127" s="17"/>
      <c r="G1127" s="17">
        <v>0.41605717498822697</v>
      </c>
      <c r="H1127" s="17">
        <v>0.43467041806027701</v>
      </c>
      <c r="I1127" s="17">
        <v>0.35127161667403101</v>
      </c>
      <c r="J1127" s="17">
        <v>0.42510908590296898</v>
      </c>
      <c r="K1127" s="17">
        <v>0.394961604041909</v>
      </c>
      <c r="L1127" s="17"/>
      <c r="M1127" s="17">
        <v>0.31413024308898502</v>
      </c>
      <c r="N1127" s="17">
        <v>0.44051648543573102</v>
      </c>
      <c r="O1127" s="17">
        <v>0.33150519337870898</v>
      </c>
      <c r="P1127" s="17">
        <v>0.38033182556582501</v>
      </c>
      <c r="Q1127" s="17">
        <v>0.47465426482723899</v>
      </c>
      <c r="R1127" s="17"/>
      <c r="S1127" s="17">
        <v>0.38107370125038498</v>
      </c>
      <c r="T1127" s="17">
        <v>0.38727501241371198</v>
      </c>
      <c r="U1127" s="17">
        <v>0.37593304152153001</v>
      </c>
      <c r="V1127" s="17">
        <v>0.51727706107004301</v>
      </c>
      <c r="W1127" s="17"/>
      <c r="X1127" s="17">
        <v>0.391236542489665</v>
      </c>
      <c r="Y1127" s="17">
        <v>0.44126114426359198</v>
      </c>
      <c r="Z1127" s="17">
        <v>0.45774271787517401</v>
      </c>
      <c r="AA1127" s="17"/>
      <c r="AB1127" s="17">
        <v>0.41061015506478199</v>
      </c>
      <c r="AC1127" s="17">
        <v>0.39755810813967002</v>
      </c>
      <c r="AD1127" s="17"/>
      <c r="AE1127" s="17">
        <v>0.334501835019131</v>
      </c>
      <c r="AF1127" s="17">
        <v>0.42118804344335198</v>
      </c>
      <c r="AG1127" s="17"/>
      <c r="AH1127" s="17">
        <v>0.40905874270687398</v>
      </c>
      <c r="AI1127" s="17">
        <v>0.37502860609968602</v>
      </c>
      <c r="AJ1127" s="17"/>
      <c r="AK1127" s="17">
        <v>0.42961081491394398</v>
      </c>
      <c r="AL1127" s="17">
        <v>0.32969515191919402</v>
      </c>
      <c r="AM1127" s="17">
        <v>0.45354147179676801</v>
      </c>
      <c r="AN1127" s="17">
        <v>0.41177148458789298</v>
      </c>
      <c r="AO1127" s="17">
        <v>0.397141805400201</v>
      </c>
      <c r="AP1127" s="17"/>
      <c r="AQ1127" s="17">
        <v>0.43079340755316597</v>
      </c>
      <c r="AR1127" s="17">
        <v>0.39832004704881302</v>
      </c>
      <c r="AS1127" s="17"/>
      <c r="AT1127" s="17">
        <v>0.41321752713742699</v>
      </c>
      <c r="AU1127" s="17">
        <v>0.40066601574718702</v>
      </c>
      <c r="AV1127" s="17"/>
      <c r="AW1127" s="17">
        <v>0.29270503462963499</v>
      </c>
      <c r="AX1127" s="17">
        <v>0.349180774647396</v>
      </c>
      <c r="AY1127" s="17">
        <v>0.48933733712439298</v>
      </c>
      <c r="AZ1127" s="17">
        <v>0.36197174032766699</v>
      </c>
      <c r="BA1127" s="17">
        <v>0.51640957490276895</v>
      </c>
      <c r="BB1127" s="17"/>
      <c r="BC1127" s="17">
        <v>0.39447232108598701</v>
      </c>
      <c r="BD1127" s="17"/>
      <c r="BE1127" s="17">
        <v>0.38472263199883699</v>
      </c>
      <c r="BF1127" s="17">
        <v>0.51142477268229702</v>
      </c>
      <c r="BG1127" s="17">
        <v>0.43684509754328799</v>
      </c>
      <c r="BH1127" s="17">
        <v>0.42062968528575101</v>
      </c>
      <c r="BI1127" s="17"/>
      <c r="BJ1127" s="17">
        <v>0.398461289384479</v>
      </c>
      <c r="BK1127" s="17"/>
      <c r="BL1127" s="17">
        <v>0.42571464559587902</v>
      </c>
      <c r="BM1127" s="17"/>
      <c r="BN1127" s="17">
        <v>0.42251234681811201</v>
      </c>
      <c r="BO1127" s="17"/>
      <c r="BP1127" s="17">
        <v>0.41985727773162301</v>
      </c>
      <c r="BQ1127" s="17">
        <v>0.36876426743590701</v>
      </c>
    </row>
    <row r="1128" spans="2:69" x14ac:dyDescent="0.35">
      <c r="B1128" t="s">
        <v>140</v>
      </c>
      <c r="C1128" s="17">
        <v>0.39079710358550901</v>
      </c>
      <c r="D1128" s="17">
        <v>0.415907008946654</v>
      </c>
      <c r="E1128" s="17">
        <v>0.36621622477576998</v>
      </c>
      <c r="F1128" s="17"/>
      <c r="G1128" s="17">
        <v>0.37312175967473299</v>
      </c>
      <c r="H1128" s="17">
        <v>0.36693414273388503</v>
      </c>
      <c r="I1128" s="17">
        <v>0.44623980300894001</v>
      </c>
      <c r="J1128" s="17">
        <v>0.41990017201401703</v>
      </c>
      <c r="K1128" s="17">
        <v>0.35947930656037902</v>
      </c>
      <c r="L1128" s="17"/>
      <c r="M1128" s="17">
        <v>0.41029431925760701</v>
      </c>
      <c r="N1128" s="17">
        <v>0.411078840113352</v>
      </c>
      <c r="O1128" s="17">
        <v>0.38332168850993797</v>
      </c>
      <c r="P1128" s="17">
        <v>0.40257397742867002</v>
      </c>
      <c r="Q1128" s="17">
        <v>0.33565129779392699</v>
      </c>
      <c r="R1128" s="17"/>
      <c r="S1128" s="17">
        <v>0.36732409641001901</v>
      </c>
      <c r="T1128" s="17">
        <v>0.433266315498613</v>
      </c>
      <c r="U1128" s="17">
        <v>0.38844406936943998</v>
      </c>
      <c r="V1128" s="17">
        <v>0.38063720667475098</v>
      </c>
      <c r="W1128" s="17"/>
      <c r="X1128" s="17">
        <v>0.40623240127246701</v>
      </c>
      <c r="Y1128" s="17">
        <v>0.39801726283268402</v>
      </c>
      <c r="Z1128" s="17">
        <v>0.27986595427289601</v>
      </c>
      <c r="AA1128" s="17"/>
      <c r="AB1128" s="17">
        <v>0.38782325916515997</v>
      </c>
      <c r="AC1128" s="17">
        <v>0.39606629897198797</v>
      </c>
      <c r="AD1128" s="17"/>
      <c r="AE1128" s="17">
        <v>0.37182331754155801</v>
      </c>
      <c r="AF1128" s="17">
        <v>0.39485940206910602</v>
      </c>
      <c r="AG1128" s="17"/>
      <c r="AH1128" s="17">
        <v>0.41476264387530698</v>
      </c>
      <c r="AI1128" s="17">
        <v>0.32787336126087002</v>
      </c>
      <c r="AJ1128" s="17"/>
      <c r="AK1128" s="17">
        <v>0.244525221169729</v>
      </c>
      <c r="AL1128" s="17">
        <v>0.43488600225170698</v>
      </c>
      <c r="AM1128" s="17">
        <v>0.34816840175048702</v>
      </c>
      <c r="AN1128" s="17">
        <v>0.458184888505065</v>
      </c>
      <c r="AO1128" s="17">
        <v>0.47968800204322998</v>
      </c>
      <c r="AP1128" s="17"/>
      <c r="AQ1128" s="17">
        <v>0.40687909850848097</v>
      </c>
      <c r="AR1128" s="17">
        <v>0.38589904495843103</v>
      </c>
      <c r="AS1128" s="17"/>
      <c r="AT1128" s="17">
        <v>0.37698546904256602</v>
      </c>
      <c r="AU1128" s="17">
        <v>0.39845397281919998</v>
      </c>
      <c r="AV1128" s="17"/>
      <c r="AW1128" s="17">
        <v>0.41015697514578398</v>
      </c>
      <c r="AX1128" s="17">
        <v>0.48645861177662297</v>
      </c>
      <c r="AY1128" s="17">
        <v>0.23158784414485301</v>
      </c>
      <c r="AZ1128" s="17">
        <v>0.44332391450185299</v>
      </c>
      <c r="BA1128" s="17">
        <v>0.30623525284488001</v>
      </c>
      <c r="BB1128" s="17"/>
      <c r="BC1128" s="17">
        <v>0.42046822502603098</v>
      </c>
      <c r="BD1128" s="17"/>
      <c r="BE1128" s="17">
        <v>0.46059083309871801</v>
      </c>
      <c r="BF1128" s="17">
        <v>0.162546981779565</v>
      </c>
      <c r="BG1128" s="17">
        <v>0.36347027107920798</v>
      </c>
      <c r="BH1128" s="17">
        <v>0.41050122500200897</v>
      </c>
      <c r="BI1128" s="17"/>
      <c r="BJ1128" s="17">
        <v>0.39792168244101001</v>
      </c>
      <c r="BK1128" s="17"/>
      <c r="BL1128" s="17">
        <v>0.389677775269964</v>
      </c>
      <c r="BM1128" s="17"/>
      <c r="BN1128" s="17">
        <v>0.43812648143135302</v>
      </c>
      <c r="BO1128" s="17"/>
      <c r="BP1128" s="17">
        <v>0.37261110916979701</v>
      </c>
      <c r="BQ1128" s="17">
        <v>0.48409434449331501</v>
      </c>
    </row>
    <row r="1129" spans="2:69" x14ac:dyDescent="0.35">
      <c r="B1129" t="s">
        <v>141</v>
      </c>
      <c r="C1129" s="17">
        <v>0.11727446525917599</v>
      </c>
      <c r="D1129" s="17">
        <v>6.8967357612706698E-2</v>
      </c>
      <c r="E1129" s="17">
        <v>0.160637510875002</v>
      </c>
      <c r="F1129" s="17"/>
      <c r="G1129" s="17">
        <v>0.131512254289672</v>
      </c>
      <c r="H1129" s="17">
        <v>0.116988684718108</v>
      </c>
      <c r="I1129" s="17">
        <v>0.14641738755660799</v>
      </c>
      <c r="J1129" s="17">
        <v>0.10502459955459401</v>
      </c>
      <c r="K1129" s="17">
        <v>5.8672023446758599E-2</v>
      </c>
      <c r="L1129" s="17"/>
      <c r="M1129" s="17">
        <v>0.11568973842274501</v>
      </c>
      <c r="N1129" s="17">
        <v>0.104742003003503</v>
      </c>
      <c r="O1129" s="17">
        <v>0.14234830021963901</v>
      </c>
      <c r="P1129" s="17">
        <v>0.133004202016201</v>
      </c>
      <c r="Q1129" s="17">
        <v>0.105874035552777</v>
      </c>
      <c r="R1129" s="17"/>
      <c r="S1129" s="17">
        <v>0.204025605555363</v>
      </c>
      <c r="T1129" s="17">
        <v>9.9879943798206597E-2</v>
      </c>
      <c r="U1129" s="17">
        <v>0.114185712191699</v>
      </c>
      <c r="V1129" s="17">
        <v>4.7085796029750798E-2</v>
      </c>
      <c r="W1129" s="17"/>
      <c r="X1129" s="17">
        <v>0.128284234102958</v>
      </c>
      <c r="Y1129" s="17">
        <v>9.8566048301376594E-2</v>
      </c>
      <c r="Z1129" s="17">
        <v>6.8411678645175805E-2</v>
      </c>
      <c r="AA1129" s="17"/>
      <c r="AB1129" s="17">
        <v>0.13989812538569099</v>
      </c>
      <c r="AC1129" s="17">
        <v>7.7188815603742703E-2</v>
      </c>
      <c r="AD1129" s="17"/>
      <c r="AE1129" s="17">
        <v>0.124706304766678</v>
      </c>
      <c r="AF1129" s="17">
        <v>0.115683304154496</v>
      </c>
      <c r="AG1129" s="17"/>
      <c r="AH1129" s="17">
        <v>0.119995684854169</v>
      </c>
      <c r="AI1129" s="17">
        <v>0.144466317303965</v>
      </c>
      <c r="AJ1129" s="17"/>
      <c r="AK1129" s="17">
        <v>0.108219843437812</v>
      </c>
      <c r="AL1129" s="17">
        <v>0.105858519640707</v>
      </c>
      <c r="AM1129" s="17">
        <v>0.154935199811671</v>
      </c>
      <c r="AN1129" s="17">
        <v>8.4188186525746E-2</v>
      </c>
      <c r="AO1129" s="17">
        <v>7.92624466888706E-2</v>
      </c>
      <c r="AP1129" s="17"/>
      <c r="AQ1129" s="17">
        <v>0.109691601494906</v>
      </c>
      <c r="AR1129" s="17">
        <v>0.119583961777266</v>
      </c>
      <c r="AS1129" s="17"/>
      <c r="AT1129" s="17">
        <v>0.12552698643330401</v>
      </c>
      <c r="AU1129" s="17">
        <v>0.116422223793254</v>
      </c>
      <c r="AV1129" s="17"/>
      <c r="AW1129" s="17">
        <v>0.27620399011239999</v>
      </c>
      <c r="AX1129" s="17">
        <v>0.124521939659893</v>
      </c>
      <c r="AY1129" s="17">
        <v>8.0772385697781696E-2</v>
      </c>
      <c r="AZ1129" s="17">
        <v>0.12697922905591899</v>
      </c>
      <c r="BA1129" s="17">
        <v>8.1004764397847706E-2</v>
      </c>
      <c r="BB1129" s="17"/>
      <c r="BC1129" s="17">
        <v>7.1951373970417398E-2</v>
      </c>
      <c r="BD1129" s="17"/>
      <c r="BE1129" s="17">
        <v>0.107763231726728</v>
      </c>
      <c r="BF1129" s="17">
        <v>7.9963363750246694E-2</v>
      </c>
      <c r="BG1129" s="17">
        <v>9.5436546912571002E-2</v>
      </c>
      <c r="BH1129" s="17">
        <v>9.6371155160486693E-2</v>
      </c>
      <c r="BI1129" s="17"/>
      <c r="BJ1129" s="17">
        <v>0.12327277224170601</v>
      </c>
      <c r="BK1129" s="17"/>
      <c r="BL1129" s="17">
        <v>0.107310827083979</v>
      </c>
      <c r="BM1129" s="17"/>
      <c r="BN1129" s="17">
        <v>9.2211233800873496E-2</v>
      </c>
      <c r="BO1129" s="17"/>
      <c r="BP1129" s="17">
        <v>0.11435605937444999</v>
      </c>
      <c r="BQ1129" s="17">
        <v>0.10131227448773</v>
      </c>
    </row>
    <row r="1130" spans="2:69" x14ac:dyDescent="0.35"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  <c r="BN1130" s="17"/>
      <c r="BO1130" s="17"/>
      <c r="BP1130" s="17"/>
      <c r="BQ1130" s="17"/>
    </row>
    <row r="1131" spans="2:69" x14ac:dyDescent="0.35">
      <c r="B1131" s="6" t="s">
        <v>307</v>
      </c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</row>
    <row r="1132" spans="2:69" x14ac:dyDescent="0.35">
      <c r="B1132" s="24" t="s">
        <v>143</v>
      </c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  <c r="BN1132" s="17"/>
      <c r="BO1132" s="17"/>
      <c r="BP1132" s="17"/>
      <c r="BQ1132" s="17"/>
    </row>
    <row r="1133" spans="2:69" x14ac:dyDescent="0.35">
      <c r="B1133" t="s">
        <v>137</v>
      </c>
      <c r="C1133" s="17">
        <v>2.2103855482014999E-2</v>
      </c>
      <c r="D1133" s="17">
        <v>3.2029374441446101E-2</v>
      </c>
      <c r="E1133" s="17">
        <v>1.33661613164221E-2</v>
      </c>
      <c r="F1133" s="17"/>
      <c r="G1133" s="17">
        <v>2.8552403102834498E-2</v>
      </c>
      <c r="H1133" s="17">
        <v>2.6676644980596499E-2</v>
      </c>
      <c r="I1133" s="17">
        <v>1.31097210618384E-2</v>
      </c>
      <c r="J1133" s="17">
        <v>2.31280814616164E-2</v>
      </c>
      <c r="K1133" s="17">
        <v>1.32850347943653E-2</v>
      </c>
      <c r="L1133" s="17"/>
      <c r="M1133" s="17">
        <v>0</v>
      </c>
      <c r="N1133" s="17">
        <v>2.5710954866027199E-2</v>
      </c>
      <c r="O1133" s="17">
        <v>2.2671465686557101E-2</v>
      </c>
      <c r="P1133" s="17">
        <v>2.4217252028931099E-2</v>
      </c>
      <c r="Q1133" s="17">
        <v>2.26680784060765E-2</v>
      </c>
      <c r="R1133" s="17"/>
      <c r="S1133" s="17">
        <v>1.9527076417431101E-2</v>
      </c>
      <c r="T1133" s="17">
        <v>3.8993788456244197E-2</v>
      </c>
      <c r="U1133" s="17">
        <v>8.2974773285948399E-3</v>
      </c>
      <c r="V1133" s="17">
        <v>2.504824745716E-2</v>
      </c>
      <c r="W1133" s="17"/>
      <c r="X1133" s="17">
        <v>2.58860041181409E-2</v>
      </c>
      <c r="Y1133" s="17">
        <v>1.9869751149307498E-2</v>
      </c>
      <c r="Z1133" s="17">
        <v>0</v>
      </c>
      <c r="AA1133" s="17"/>
      <c r="AB1133" s="17">
        <v>2.4962214408243501E-2</v>
      </c>
      <c r="AC1133" s="17">
        <v>1.7039282646959201E-2</v>
      </c>
      <c r="AD1133" s="17"/>
      <c r="AE1133" s="17">
        <v>3.7713453021398897E-2</v>
      </c>
      <c r="AF1133" s="17">
        <v>1.87618316884029E-2</v>
      </c>
      <c r="AG1133" s="17"/>
      <c r="AH1133" s="17">
        <v>2.61340102483749E-2</v>
      </c>
      <c r="AI1133" s="17">
        <v>0</v>
      </c>
      <c r="AJ1133" s="17"/>
      <c r="AK1133" s="17">
        <v>1.37364143305882E-2</v>
      </c>
      <c r="AL1133" s="17">
        <v>2.0434430499513101E-2</v>
      </c>
      <c r="AM1133" s="17">
        <v>2.4646266605816401E-2</v>
      </c>
      <c r="AN1133" s="17">
        <v>3.4683483574852E-2</v>
      </c>
      <c r="AO1133" s="17">
        <v>0</v>
      </c>
      <c r="AP1133" s="17"/>
      <c r="AQ1133" s="17">
        <v>0</v>
      </c>
      <c r="AR1133" s="17">
        <v>2.8835979236184299E-2</v>
      </c>
      <c r="AS1133" s="17"/>
      <c r="AT1133" s="17">
        <v>1.2041855688252801E-2</v>
      </c>
      <c r="AU1133" s="17">
        <v>2.7615858023286699E-2</v>
      </c>
      <c r="AV1133" s="17"/>
      <c r="AW1133" s="17">
        <v>2.3260182656769698E-2</v>
      </c>
      <c r="AX1133" s="17">
        <v>1.7434184198598102E-2</v>
      </c>
      <c r="AY1133" s="17">
        <v>4.8313573149093798E-2</v>
      </c>
      <c r="AZ1133" s="17">
        <v>2.6653899000929099E-2</v>
      </c>
      <c r="BA1133" s="17">
        <v>0</v>
      </c>
      <c r="BB1133" s="17"/>
      <c r="BC1133" s="17">
        <v>1.6309411341710801E-2</v>
      </c>
      <c r="BD1133" s="17"/>
      <c r="BE1133" s="17">
        <v>2.16889222323269E-2</v>
      </c>
      <c r="BF1133" s="17">
        <v>6.0430254480748999E-2</v>
      </c>
      <c r="BG1133" s="17">
        <v>3.4024740161396699E-2</v>
      </c>
      <c r="BH1133" s="17">
        <v>7.5037308831583703E-3</v>
      </c>
      <c r="BI1133" s="17"/>
      <c r="BJ1133" s="17">
        <v>2.2015348736914801E-2</v>
      </c>
      <c r="BK1133" s="17"/>
      <c r="BL1133" s="17">
        <v>2.24725084033418E-2</v>
      </c>
      <c r="BM1133" s="17"/>
      <c r="BN1133" s="17">
        <v>1.9843059996187299E-2</v>
      </c>
      <c r="BO1133" s="17"/>
      <c r="BP1133" s="17">
        <v>1.8164438647464799E-2</v>
      </c>
      <c r="BQ1133" s="17">
        <v>2.11148680536794E-2</v>
      </c>
    </row>
    <row r="1134" spans="2:69" x14ac:dyDescent="0.35">
      <c r="B1134" t="s">
        <v>303</v>
      </c>
      <c r="C1134" s="17">
        <v>0.18722304625306199</v>
      </c>
      <c r="D1134" s="17">
        <v>0.17087395426621099</v>
      </c>
      <c r="E1134" s="17">
        <v>0.20244806870234</v>
      </c>
      <c r="F1134" s="17"/>
      <c r="G1134" s="17">
        <v>0.17024717958003899</v>
      </c>
      <c r="H1134" s="17">
        <v>0.16442597980191001</v>
      </c>
      <c r="I1134" s="17">
        <v>0.16140670890179601</v>
      </c>
      <c r="J1134" s="17">
        <v>0.152108994150461</v>
      </c>
      <c r="K1134" s="17">
        <v>0.334696877026051</v>
      </c>
      <c r="L1134" s="17"/>
      <c r="M1134" s="17">
        <v>0.26079751107736099</v>
      </c>
      <c r="N1134" s="17">
        <v>0.172178910487466</v>
      </c>
      <c r="O1134" s="17">
        <v>0.24605435085177399</v>
      </c>
      <c r="P1134" s="17">
        <v>0.17938615295544999</v>
      </c>
      <c r="Q1134" s="17">
        <v>0.1287539724334</v>
      </c>
      <c r="R1134" s="17"/>
      <c r="S1134" s="17">
        <v>9.9070878724502404E-2</v>
      </c>
      <c r="T1134" s="17">
        <v>0.137580346931782</v>
      </c>
      <c r="U1134" s="17">
        <v>0.22273409731471899</v>
      </c>
      <c r="V1134" s="17">
        <v>0.26526573136784098</v>
      </c>
      <c r="W1134" s="17"/>
      <c r="X1134" s="17">
        <v>0.18309879671523899</v>
      </c>
      <c r="Y1134" s="17">
        <v>0.115080074583434</v>
      </c>
      <c r="Z1134" s="17">
        <v>0.30592461244118202</v>
      </c>
      <c r="AA1134" s="17"/>
      <c r="AB1134" s="17">
        <v>0.13993701079662099</v>
      </c>
      <c r="AC1134" s="17">
        <v>0.271006635659087</v>
      </c>
      <c r="AD1134" s="17"/>
      <c r="AE1134" s="17">
        <v>0.194295597216011</v>
      </c>
      <c r="AF1134" s="17">
        <v>0.185708809032015</v>
      </c>
      <c r="AG1134" s="17"/>
      <c r="AH1134" s="17">
        <v>0.162770508461522</v>
      </c>
      <c r="AI1134" s="17">
        <v>0.220121214327689</v>
      </c>
      <c r="AJ1134" s="17"/>
      <c r="AK1134" s="17">
        <v>0.33915001640435999</v>
      </c>
      <c r="AL1134" s="17">
        <v>0.188880794241234</v>
      </c>
      <c r="AM1134" s="17">
        <v>0.15952554568657801</v>
      </c>
      <c r="AN1134" s="17">
        <v>0.14516143297700601</v>
      </c>
      <c r="AO1134" s="17">
        <v>0.18897839839647701</v>
      </c>
      <c r="AP1134" s="17"/>
      <c r="AQ1134" s="17">
        <v>0.184084524504913</v>
      </c>
      <c r="AR1134" s="17">
        <v>0.188178939075963</v>
      </c>
      <c r="AS1134" s="17"/>
      <c r="AT1134" s="17">
        <v>0.20889710301991801</v>
      </c>
      <c r="AU1134" s="17">
        <v>0.17567528869416801</v>
      </c>
      <c r="AV1134" s="17"/>
      <c r="AW1134" s="17">
        <v>7.1518911335012494E-2</v>
      </c>
      <c r="AX1134" s="17">
        <v>0.124595544133495</v>
      </c>
      <c r="AY1134" s="17">
        <v>0.367039475592424</v>
      </c>
      <c r="AZ1134" s="17">
        <v>0.16526217234009</v>
      </c>
      <c r="BA1134" s="17">
        <v>0.156665240542296</v>
      </c>
      <c r="BB1134" s="17"/>
      <c r="BC1134" s="17">
        <v>0.158248785531686</v>
      </c>
      <c r="BD1134" s="17"/>
      <c r="BE1134" s="17">
        <v>0.121470865514541</v>
      </c>
      <c r="BF1134" s="17">
        <v>0.432219441722904</v>
      </c>
      <c r="BG1134" s="17">
        <v>0.268155316614827</v>
      </c>
      <c r="BH1134" s="17">
        <v>0.119982766586163</v>
      </c>
      <c r="BI1134" s="17"/>
      <c r="BJ1134" s="17">
        <v>0.175374432901727</v>
      </c>
      <c r="BK1134" s="17"/>
      <c r="BL1134" s="17">
        <v>0.184370930605046</v>
      </c>
      <c r="BM1134" s="17"/>
      <c r="BN1134" s="17">
        <v>0.1612437755278</v>
      </c>
      <c r="BO1134" s="17"/>
      <c r="BP1134" s="17">
        <v>0.18995595821759201</v>
      </c>
      <c r="BQ1134" s="17">
        <v>0.172234720393448</v>
      </c>
    </row>
    <row r="1135" spans="2:69" x14ac:dyDescent="0.35">
      <c r="B1135" t="s">
        <v>139</v>
      </c>
      <c r="C1135" s="17">
        <v>0.39575920473739801</v>
      </c>
      <c r="D1135" s="17">
        <v>0.41409534378643098</v>
      </c>
      <c r="E1135" s="17">
        <v>0.38093865985526199</v>
      </c>
      <c r="F1135" s="17"/>
      <c r="G1135" s="17">
        <v>0.41031741904750801</v>
      </c>
      <c r="H1135" s="17">
        <v>0.39267788825371802</v>
      </c>
      <c r="I1135" s="17">
        <v>0.374332151126053</v>
      </c>
      <c r="J1135" s="17">
        <v>0.39657411057681702</v>
      </c>
      <c r="K1135" s="17">
        <v>0.40364178745600598</v>
      </c>
      <c r="L1135" s="17"/>
      <c r="M1135" s="17">
        <v>0.32777714530692298</v>
      </c>
      <c r="N1135" s="17">
        <v>0.39508300824777898</v>
      </c>
      <c r="O1135" s="17">
        <v>0.35737294996998098</v>
      </c>
      <c r="P1135" s="17">
        <v>0.40972775120737298</v>
      </c>
      <c r="Q1135" s="17">
        <v>0.45900456728036698</v>
      </c>
      <c r="R1135" s="17"/>
      <c r="S1135" s="17">
        <v>0.396659567689777</v>
      </c>
      <c r="T1135" s="17">
        <v>0.40032702889128402</v>
      </c>
      <c r="U1135" s="17">
        <v>0.42870443537152098</v>
      </c>
      <c r="V1135" s="17">
        <v>0.38015812712923103</v>
      </c>
      <c r="W1135" s="17"/>
      <c r="X1135" s="17">
        <v>0.38116070551742998</v>
      </c>
      <c r="Y1135" s="17">
        <v>0.45881394475258103</v>
      </c>
      <c r="Z1135" s="17">
        <v>0.41203416804752702</v>
      </c>
      <c r="AA1135" s="17"/>
      <c r="AB1135" s="17">
        <v>0.41248172382100601</v>
      </c>
      <c r="AC1135" s="17">
        <v>0.36612947030922799</v>
      </c>
      <c r="AD1135" s="17"/>
      <c r="AE1135" s="17">
        <v>0.37257577432199002</v>
      </c>
      <c r="AF1135" s="17">
        <v>0.40072279049740001</v>
      </c>
      <c r="AG1135" s="17"/>
      <c r="AH1135" s="17">
        <v>0.399275861342691</v>
      </c>
      <c r="AI1135" s="17">
        <v>0.38180312979307601</v>
      </c>
      <c r="AJ1135" s="17"/>
      <c r="AK1135" s="17">
        <v>0.381814735394222</v>
      </c>
      <c r="AL1135" s="17">
        <v>0.404376527536775</v>
      </c>
      <c r="AM1135" s="17">
        <v>0.38967027123744102</v>
      </c>
      <c r="AN1135" s="17">
        <v>0.41810902563432301</v>
      </c>
      <c r="AO1135" s="17">
        <v>0.36397500529650201</v>
      </c>
      <c r="AP1135" s="17"/>
      <c r="AQ1135" s="17">
        <v>0.41366493604781601</v>
      </c>
      <c r="AR1135" s="17">
        <v>0.39030569463873199</v>
      </c>
      <c r="AS1135" s="17"/>
      <c r="AT1135" s="17">
        <v>0.38775870608858998</v>
      </c>
      <c r="AU1135" s="17">
        <v>0.39507517416516702</v>
      </c>
      <c r="AV1135" s="17"/>
      <c r="AW1135" s="17">
        <v>0.25355234727350501</v>
      </c>
      <c r="AX1135" s="17">
        <v>0.38558878469213498</v>
      </c>
      <c r="AY1135" s="17">
        <v>0.36520915189400499</v>
      </c>
      <c r="AZ1135" s="17">
        <v>0.43238116337451099</v>
      </c>
      <c r="BA1135" s="17">
        <v>0.44576517195710103</v>
      </c>
      <c r="BB1135" s="17"/>
      <c r="BC1135" s="17">
        <v>0.36509806184846499</v>
      </c>
      <c r="BD1135" s="17"/>
      <c r="BE1135" s="17">
        <v>0.41841856387306298</v>
      </c>
      <c r="BF1135" s="17">
        <v>0.34288362139643103</v>
      </c>
      <c r="BG1135" s="17">
        <v>0.40363795515505602</v>
      </c>
      <c r="BH1135" s="17">
        <v>0.377719002700241</v>
      </c>
      <c r="BI1135" s="17"/>
      <c r="BJ1135" s="17">
        <v>0.39797610706932801</v>
      </c>
      <c r="BK1135" s="17"/>
      <c r="BL1135" s="17">
        <v>0.40494036004871098</v>
      </c>
      <c r="BM1135" s="17"/>
      <c r="BN1135" s="17">
        <v>0.40113390435867302</v>
      </c>
      <c r="BO1135" s="17"/>
      <c r="BP1135" s="17">
        <v>0.40895089108993299</v>
      </c>
      <c r="BQ1135" s="17">
        <v>0.37094397276808599</v>
      </c>
    </row>
    <row r="1136" spans="2:69" x14ac:dyDescent="0.35">
      <c r="B1136" t="s">
        <v>140</v>
      </c>
      <c r="C1136" s="17">
        <v>0.30489631794587202</v>
      </c>
      <c r="D1136" s="17">
        <v>0.32482271580232502</v>
      </c>
      <c r="E1136" s="17">
        <v>0.28460181540690099</v>
      </c>
      <c r="F1136" s="17"/>
      <c r="G1136" s="17">
        <v>0.31632957309904602</v>
      </c>
      <c r="H1136" s="17">
        <v>0.27629600154894901</v>
      </c>
      <c r="I1136" s="17">
        <v>0.35331885960647702</v>
      </c>
      <c r="J1136" s="17">
        <v>0.36748686222451099</v>
      </c>
      <c r="K1136" s="17">
        <v>0.20298931207118401</v>
      </c>
      <c r="L1136" s="17"/>
      <c r="M1136" s="17">
        <v>0.31923006507568402</v>
      </c>
      <c r="N1136" s="17">
        <v>0.33091402239332002</v>
      </c>
      <c r="O1136" s="17">
        <v>0.268811680118343</v>
      </c>
      <c r="P1136" s="17">
        <v>0.30135141980659802</v>
      </c>
      <c r="Q1136" s="17">
        <v>0.28250436751781499</v>
      </c>
      <c r="R1136" s="17"/>
      <c r="S1136" s="17">
        <v>0.327791870038801</v>
      </c>
      <c r="T1136" s="17">
        <v>0.38921568939302698</v>
      </c>
      <c r="U1136" s="17">
        <v>0.217797907493154</v>
      </c>
      <c r="V1136" s="17">
        <v>0.272926867348177</v>
      </c>
      <c r="W1136" s="17"/>
      <c r="X1136" s="17">
        <v>0.31577274036834901</v>
      </c>
      <c r="Y1136" s="17">
        <v>0.33316662663313601</v>
      </c>
      <c r="Z1136" s="17">
        <v>0.19732356082543501</v>
      </c>
      <c r="AA1136" s="17"/>
      <c r="AB1136" s="17">
        <v>0.31344966611748198</v>
      </c>
      <c r="AC1136" s="17">
        <v>0.28974109919387497</v>
      </c>
      <c r="AD1136" s="17"/>
      <c r="AE1136" s="17">
        <v>0.29407784351378502</v>
      </c>
      <c r="AF1136" s="17">
        <v>0.30721255953194698</v>
      </c>
      <c r="AG1136" s="17"/>
      <c r="AH1136" s="17">
        <v>0.32393727474923001</v>
      </c>
      <c r="AI1136" s="17">
        <v>0.26702914442306602</v>
      </c>
      <c r="AJ1136" s="17"/>
      <c r="AK1136" s="17">
        <v>0.17539947137355</v>
      </c>
      <c r="AL1136" s="17">
        <v>0.329293814628631</v>
      </c>
      <c r="AM1136" s="17">
        <v>0.28614952410890998</v>
      </c>
      <c r="AN1136" s="17">
        <v>0.32998259290071502</v>
      </c>
      <c r="AO1136" s="17">
        <v>0.42526548190848401</v>
      </c>
      <c r="AP1136" s="17"/>
      <c r="AQ1136" s="17">
        <v>0.30551696889244101</v>
      </c>
      <c r="AR1136" s="17">
        <v>0.304707287621101</v>
      </c>
      <c r="AS1136" s="17"/>
      <c r="AT1136" s="17">
        <v>0.30247359957188402</v>
      </c>
      <c r="AU1136" s="17">
        <v>0.30859673687160399</v>
      </c>
      <c r="AV1136" s="17"/>
      <c r="AW1136" s="17">
        <v>0.39937839071398201</v>
      </c>
      <c r="AX1136" s="17">
        <v>0.38896733185336801</v>
      </c>
      <c r="AY1136" s="17">
        <v>0.13208810349022801</v>
      </c>
      <c r="AZ1136" s="17">
        <v>0.31442977316170601</v>
      </c>
      <c r="BA1136" s="17">
        <v>0.30377347885924399</v>
      </c>
      <c r="BB1136" s="17"/>
      <c r="BC1136" s="17">
        <v>0.38993045537139598</v>
      </c>
      <c r="BD1136" s="17"/>
      <c r="BE1136" s="17">
        <v>0.37616436126157599</v>
      </c>
      <c r="BF1136" s="17">
        <v>7.1014804347740504E-2</v>
      </c>
      <c r="BG1136" s="17">
        <v>0.25911185640234202</v>
      </c>
      <c r="BH1136" s="17">
        <v>0.40068451545205602</v>
      </c>
      <c r="BI1136" s="17"/>
      <c r="BJ1136" s="17">
        <v>0.310193127859478</v>
      </c>
      <c r="BK1136" s="17"/>
      <c r="BL1136" s="17">
        <v>0.30459300818201601</v>
      </c>
      <c r="BM1136" s="17"/>
      <c r="BN1136" s="17">
        <v>0.35823895620842999</v>
      </c>
      <c r="BO1136" s="17"/>
      <c r="BP1136" s="17">
        <v>0.301540502462945</v>
      </c>
      <c r="BQ1136" s="17">
        <v>0.33439416429705698</v>
      </c>
    </row>
    <row r="1137" spans="2:69" x14ac:dyDescent="0.35">
      <c r="B1137" t="s">
        <v>141</v>
      </c>
      <c r="C1137" s="17">
        <v>9.0017575581652604E-2</v>
      </c>
      <c r="D1137" s="17">
        <v>5.8178611703586097E-2</v>
      </c>
      <c r="E1137" s="17">
        <v>0.11864529471907501</v>
      </c>
      <c r="F1137" s="17"/>
      <c r="G1137" s="17">
        <v>7.4553425170571494E-2</v>
      </c>
      <c r="H1137" s="17">
        <v>0.13992348541482599</v>
      </c>
      <c r="I1137" s="17">
        <v>9.7832559303835304E-2</v>
      </c>
      <c r="J1137" s="17">
        <v>6.0701951586594603E-2</v>
      </c>
      <c r="K1137" s="17">
        <v>4.5386988652393198E-2</v>
      </c>
      <c r="L1137" s="17"/>
      <c r="M1137" s="17">
        <v>9.2195278540031497E-2</v>
      </c>
      <c r="N1137" s="17">
        <v>7.6113104005408799E-2</v>
      </c>
      <c r="O1137" s="17">
        <v>0.105089553373345</v>
      </c>
      <c r="P1137" s="17">
        <v>8.5317424001647296E-2</v>
      </c>
      <c r="Q1137" s="17">
        <v>0.10706901436234099</v>
      </c>
      <c r="R1137" s="17"/>
      <c r="S1137" s="17">
        <v>0.156950607129488</v>
      </c>
      <c r="T1137" s="17">
        <v>3.3883146327663503E-2</v>
      </c>
      <c r="U1137" s="17">
        <v>0.122466082492012</v>
      </c>
      <c r="V1137" s="17">
        <v>5.6601026697590498E-2</v>
      </c>
      <c r="W1137" s="17"/>
      <c r="X1137" s="17">
        <v>9.40817532808403E-2</v>
      </c>
      <c r="Y1137" s="17">
        <v>7.3069602881541101E-2</v>
      </c>
      <c r="Z1137" s="17">
        <v>8.4717658685856498E-2</v>
      </c>
      <c r="AA1137" s="17"/>
      <c r="AB1137" s="17">
        <v>0.109169384856647</v>
      </c>
      <c r="AC1137" s="17">
        <v>5.60835121908504E-2</v>
      </c>
      <c r="AD1137" s="17"/>
      <c r="AE1137" s="17">
        <v>0.101337331926815</v>
      </c>
      <c r="AF1137" s="17">
        <v>8.7594009250235499E-2</v>
      </c>
      <c r="AG1137" s="17"/>
      <c r="AH1137" s="17">
        <v>8.7882345198182596E-2</v>
      </c>
      <c r="AI1137" s="17">
        <v>0.131046511456168</v>
      </c>
      <c r="AJ1137" s="17"/>
      <c r="AK1137" s="17">
        <v>8.9899362497279395E-2</v>
      </c>
      <c r="AL1137" s="17">
        <v>5.70144330938471E-2</v>
      </c>
      <c r="AM1137" s="17">
        <v>0.14000839236125401</v>
      </c>
      <c r="AN1137" s="17">
        <v>7.2063464913104003E-2</v>
      </c>
      <c r="AO1137" s="17">
        <v>2.1781114398537499E-2</v>
      </c>
      <c r="AP1137" s="17"/>
      <c r="AQ1137" s="17">
        <v>9.6733570554830395E-2</v>
      </c>
      <c r="AR1137" s="17">
        <v>8.7972099428019604E-2</v>
      </c>
      <c r="AS1137" s="17"/>
      <c r="AT1137" s="17">
        <v>8.8828735631355599E-2</v>
      </c>
      <c r="AU1137" s="17">
        <v>9.3036942245774204E-2</v>
      </c>
      <c r="AV1137" s="17"/>
      <c r="AW1137" s="17">
        <v>0.25229016802073101</v>
      </c>
      <c r="AX1137" s="17">
        <v>8.3414155122404104E-2</v>
      </c>
      <c r="AY1137" s="17">
        <v>8.7349695874249803E-2</v>
      </c>
      <c r="AZ1137" s="17">
        <v>6.1272992122763201E-2</v>
      </c>
      <c r="BA1137" s="17">
        <v>9.3796108641358497E-2</v>
      </c>
      <c r="BB1137" s="17"/>
      <c r="BC1137" s="17">
        <v>7.0413285906741799E-2</v>
      </c>
      <c r="BD1137" s="17"/>
      <c r="BE1137" s="17">
        <v>6.2257287118492502E-2</v>
      </c>
      <c r="BF1137" s="17">
        <v>9.3451878052176099E-2</v>
      </c>
      <c r="BG1137" s="17">
        <v>3.50701316663777E-2</v>
      </c>
      <c r="BH1137" s="17">
        <v>9.4109984378381195E-2</v>
      </c>
      <c r="BI1137" s="17"/>
      <c r="BJ1137" s="17">
        <v>9.4440983432551903E-2</v>
      </c>
      <c r="BK1137" s="17"/>
      <c r="BL1137" s="17">
        <v>8.3623192760885895E-2</v>
      </c>
      <c r="BM1137" s="17"/>
      <c r="BN1137" s="17">
        <v>5.9540303908909402E-2</v>
      </c>
      <c r="BO1137" s="17"/>
      <c r="BP1137" s="17">
        <v>8.1388209582065593E-2</v>
      </c>
      <c r="BQ1137" s="17">
        <v>0.10131227448773</v>
      </c>
    </row>
    <row r="1138" spans="2:69" x14ac:dyDescent="0.35"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/>
      <c r="BP1138" s="17"/>
      <c r="BQ1138" s="17"/>
    </row>
    <row r="1139" spans="2:69" x14ac:dyDescent="0.35">
      <c r="B1139" s="6" t="s">
        <v>308</v>
      </c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/>
    </row>
    <row r="1140" spans="2:69" x14ac:dyDescent="0.35">
      <c r="B1140" s="24" t="s">
        <v>143</v>
      </c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  <c r="BP1140" s="17"/>
      <c r="BQ1140" s="17"/>
    </row>
    <row r="1141" spans="2:69" x14ac:dyDescent="0.35">
      <c r="B1141" t="s">
        <v>137</v>
      </c>
      <c r="C1141" s="17">
        <v>4.8586206193705399E-2</v>
      </c>
      <c r="D1141" s="17">
        <v>5.5158696653904098E-2</v>
      </c>
      <c r="E1141" s="17">
        <v>4.2926650449033203E-2</v>
      </c>
      <c r="F1141" s="17"/>
      <c r="G1141" s="17">
        <v>5.1140739720045299E-2</v>
      </c>
      <c r="H1141" s="17">
        <v>4.5566805379228803E-2</v>
      </c>
      <c r="I1141" s="17">
        <v>1.31097210618384E-2</v>
      </c>
      <c r="J1141" s="17">
        <v>2.31280814616164E-2</v>
      </c>
      <c r="K1141" s="17">
        <v>0.126141581618817</v>
      </c>
      <c r="L1141" s="17"/>
      <c r="M1141" s="17">
        <v>0.110951027733248</v>
      </c>
      <c r="N1141" s="17">
        <v>3.3394564143953198E-2</v>
      </c>
      <c r="O1141" s="17">
        <v>3.6300157039989102E-2</v>
      </c>
      <c r="P1141" s="17">
        <v>4.16454508874851E-2</v>
      </c>
      <c r="Q1141" s="17">
        <v>6.9878007309440396E-2</v>
      </c>
      <c r="R1141" s="17"/>
      <c r="S1141" s="17">
        <v>7.8354059897466105E-2</v>
      </c>
      <c r="T1141" s="17">
        <v>4.8935929750574703E-2</v>
      </c>
      <c r="U1141" s="17">
        <v>6.3448387783739499E-2</v>
      </c>
      <c r="V1141" s="17">
        <v>6.2951270264910604E-3</v>
      </c>
      <c r="W1141" s="17"/>
      <c r="X1141" s="17">
        <v>3.7980216547033797E-2</v>
      </c>
      <c r="Y1141" s="17">
        <v>1.0793744224574801E-2</v>
      </c>
      <c r="Z1141" s="17">
        <v>0.16645403865272701</v>
      </c>
      <c r="AA1141" s="17"/>
      <c r="AB1141" s="17">
        <v>4.23500261075151E-2</v>
      </c>
      <c r="AC1141" s="17">
        <v>5.9635759127461101E-2</v>
      </c>
      <c r="AD1141" s="17"/>
      <c r="AE1141" s="17">
        <v>3.6965876233968402E-2</v>
      </c>
      <c r="AF1141" s="17">
        <v>5.1074125508542297E-2</v>
      </c>
      <c r="AG1141" s="17"/>
      <c r="AH1141" s="17">
        <v>2.5075970992226599E-2</v>
      </c>
      <c r="AI1141" s="17">
        <v>7.8196448935982599E-2</v>
      </c>
      <c r="AJ1141" s="17"/>
      <c r="AK1141" s="17">
        <v>0.148590760547262</v>
      </c>
      <c r="AL1141" s="17">
        <v>6.2291405744206697E-2</v>
      </c>
      <c r="AM1141" s="17">
        <v>3.63367923107989E-2</v>
      </c>
      <c r="AN1141" s="17">
        <v>1.4327685884847299E-2</v>
      </c>
      <c r="AO1141" s="17">
        <v>0</v>
      </c>
      <c r="AP1141" s="17"/>
      <c r="AQ1141" s="17">
        <v>2.0004916310315701E-2</v>
      </c>
      <c r="AR1141" s="17">
        <v>5.72911482209153E-2</v>
      </c>
      <c r="AS1141" s="17"/>
      <c r="AT1141" s="17">
        <v>2.6209180741898701E-2</v>
      </c>
      <c r="AU1141" s="17">
        <v>5.7290245977312797E-2</v>
      </c>
      <c r="AV1141" s="17"/>
      <c r="AW1141" s="17">
        <v>4.8122356813186003E-2</v>
      </c>
      <c r="AX1141" s="17">
        <v>2.5650579167803202E-2</v>
      </c>
      <c r="AY1141" s="17">
        <v>8.90552084909286E-2</v>
      </c>
      <c r="AZ1141" s="17">
        <v>1.59574870921118E-2</v>
      </c>
      <c r="BA1141" s="17">
        <v>9.6350407854502995E-2</v>
      </c>
      <c r="BB1141" s="17"/>
      <c r="BC1141" s="17">
        <v>6.3522346422246606E-2</v>
      </c>
      <c r="BD1141" s="17"/>
      <c r="BE1141" s="17">
        <v>3.0212097557732801E-2</v>
      </c>
      <c r="BF1141" s="17">
        <v>0.121599528371372</v>
      </c>
      <c r="BG1141" s="17">
        <v>4.6960798298486997E-2</v>
      </c>
      <c r="BH1141" s="17">
        <v>6.39938301259559E-2</v>
      </c>
      <c r="BI1141" s="17"/>
      <c r="BJ1141" s="17">
        <v>3.8515385741839603E-2</v>
      </c>
      <c r="BK1141" s="17"/>
      <c r="BL1141" s="17">
        <v>3.1338394685810997E-2</v>
      </c>
      <c r="BM1141" s="17"/>
      <c r="BN1141" s="17">
        <v>4.5297355445329097E-2</v>
      </c>
      <c r="BO1141" s="17"/>
      <c r="BP1141" s="17">
        <v>5.4279809832251898E-2</v>
      </c>
      <c r="BQ1141" s="17">
        <v>1.0900428189211799E-2</v>
      </c>
    </row>
    <row r="1142" spans="2:69" x14ac:dyDescent="0.35">
      <c r="B1142" t="s">
        <v>303</v>
      </c>
      <c r="C1142" s="17">
        <v>9.1635676051651502E-2</v>
      </c>
      <c r="D1142" s="17">
        <v>9.6254310592522194E-2</v>
      </c>
      <c r="E1142" s="17">
        <v>8.7872603691793102E-2</v>
      </c>
      <c r="F1142" s="17"/>
      <c r="G1142" s="17">
        <v>5.7715585923611097E-2</v>
      </c>
      <c r="H1142" s="17">
        <v>0.110216477840666</v>
      </c>
      <c r="I1142" s="17">
        <v>6.9344126766198902E-2</v>
      </c>
      <c r="J1142" s="17">
        <v>7.3094223990036997E-2</v>
      </c>
      <c r="K1142" s="17">
        <v>0.174964957243153</v>
      </c>
      <c r="L1142" s="17"/>
      <c r="M1142" s="17">
        <v>5.3911263354568001E-2</v>
      </c>
      <c r="N1142" s="17">
        <v>7.03544824913621E-2</v>
      </c>
      <c r="O1142" s="17">
        <v>0.106759674888076</v>
      </c>
      <c r="P1142" s="17">
        <v>0.122620455729421</v>
      </c>
      <c r="Q1142" s="17">
        <v>0.114582449779743</v>
      </c>
      <c r="R1142" s="17"/>
      <c r="S1142" s="17">
        <v>6.0447827941686703E-2</v>
      </c>
      <c r="T1142" s="17">
        <v>5.1209520058049803E-2</v>
      </c>
      <c r="U1142" s="17">
        <v>9.8465397993907203E-2</v>
      </c>
      <c r="V1142" s="17">
        <v>0.1380705766959</v>
      </c>
      <c r="W1142" s="17"/>
      <c r="X1142" s="17">
        <v>7.5534736132247607E-2</v>
      </c>
      <c r="Y1142" s="17">
        <v>6.95864559430803E-2</v>
      </c>
      <c r="Z1142" s="17">
        <v>0.22576536367130201</v>
      </c>
      <c r="AA1142" s="17"/>
      <c r="AB1142" s="17">
        <v>6.5839591605270004E-2</v>
      </c>
      <c r="AC1142" s="17">
        <v>0.13734237416403</v>
      </c>
      <c r="AD1142" s="17"/>
      <c r="AE1142" s="17">
        <v>9.1160308625605396E-2</v>
      </c>
      <c r="AF1142" s="17">
        <v>9.1737452490444807E-2</v>
      </c>
      <c r="AG1142" s="17"/>
      <c r="AH1142" s="17">
        <v>8.1955053662596797E-2</v>
      </c>
      <c r="AI1142" s="17">
        <v>9.0330055067278606E-2</v>
      </c>
      <c r="AJ1142" s="17"/>
      <c r="AK1142" s="17">
        <v>0.134592844052696</v>
      </c>
      <c r="AL1142" s="17">
        <v>0.10846496289596499</v>
      </c>
      <c r="AM1142" s="17">
        <v>7.1222841313519206E-2</v>
      </c>
      <c r="AN1142" s="17">
        <v>8.6325159519511599E-2</v>
      </c>
      <c r="AO1142" s="17">
        <v>7.9847042768074902E-2</v>
      </c>
      <c r="AP1142" s="17"/>
      <c r="AQ1142" s="17">
        <v>7.7990918996648395E-2</v>
      </c>
      <c r="AR1142" s="17">
        <v>9.5791430379877099E-2</v>
      </c>
      <c r="AS1142" s="17"/>
      <c r="AT1142" s="17">
        <v>7.97811993092893E-2</v>
      </c>
      <c r="AU1142" s="17">
        <v>9.1610071544212093E-2</v>
      </c>
      <c r="AV1142" s="17"/>
      <c r="AW1142" s="17">
        <v>4.18680002243626E-2</v>
      </c>
      <c r="AX1142" s="17">
        <v>5.9034215702531999E-2</v>
      </c>
      <c r="AY1142" s="17">
        <v>0.198268520179081</v>
      </c>
      <c r="AZ1142" s="17">
        <v>3.2117555183288599E-2</v>
      </c>
      <c r="BA1142" s="17">
        <v>4.7781050771761903E-2</v>
      </c>
      <c r="BB1142" s="17"/>
      <c r="BC1142" s="17">
        <v>7.3535616565086601E-2</v>
      </c>
      <c r="BD1142" s="17"/>
      <c r="BE1142" s="17">
        <v>7.2116053594725699E-2</v>
      </c>
      <c r="BF1142" s="17">
        <v>0.30827229340663898</v>
      </c>
      <c r="BG1142" s="17">
        <v>4.4168074454294499E-2</v>
      </c>
      <c r="BH1142" s="17">
        <v>3.6209525158307401E-2</v>
      </c>
      <c r="BI1142" s="17"/>
      <c r="BJ1142" s="17">
        <v>8.3023091226221396E-2</v>
      </c>
      <c r="BK1142" s="17"/>
      <c r="BL1142" s="17">
        <v>8.5130390399281899E-2</v>
      </c>
      <c r="BM1142" s="17"/>
      <c r="BN1142" s="17">
        <v>9.3661306912125403E-2</v>
      </c>
      <c r="BO1142" s="17"/>
      <c r="BP1142" s="17">
        <v>9.5548539258243304E-2</v>
      </c>
      <c r="BQ1142" s="17">
        <v>6.9939500533106699E-2</v>
      </c>
    </row>
    <row r="1143" spans="2:69" x14ac:dyDescent="0.35">
      <c r="B1143" t="s">
        <v>139</v>
      </c>
      <c r="C1143" s="17">
        <v>0.27770529081309298</v>
      </c>
      <c r="D1143" s="17">
        <v>0.32783321487793499</v>
      </c>
      <c r="E1143" s="17">
        <v>0.23419458309702201</v>
      </c>
      <c r="F1143" s="17"/>
      <c r="G1143" s="17">
        <v>0.30511649141713099</v>
      </c>
      <c r="H1143" s="17">
        <v>0.25432239890924502</v>
      </c>
      <c r="I1143" s="17">
        <v>0.31006285320516702</v>
      </c>
      <c r="J1143" s="17">
        <v>0.285470589055623</v>
      </c>
      <c r="K1143" s="17">
        <v>0.21160228421563401</v>
      </c>
      <c r="L1143" s="17"/>
      <c r="M1143" s="17">
        <v>0.37061715377350402</v>
      </c>
      <c r="N1143" s="17">
        <v>0.29934074666433902</v>
      </c>
      <c r="O1143" s="17">
        <v>0.22311246323766701</v>
      </c>
      <c r="P1143" s="17">
        <v>0.25938949794953797</v>
      </c>
      <c r="Q1143" s="17">
        <v>0.25834287443936998</v>
      </c>
      <c r="R1143" s="17"/>
      <c r="S1143" s="17">
        <v>0.210232428997155</v>
      </c>
      <c r="T1143" s="17">
        <v>0.25602287572877502</v>
      </c>
      <c r="U1143" s="17">
        <v>0.32458493276528599</v>
      </c>
      <c r="V1143" s="17">
        <v>0.33021356328069901</v>
      </c>
      <c r="W1143" s="17"/>
      <c r="X1143" s="17">
        <v>0.26962576737896299</v>
      </c>
      <c r="Y1143" s="17">
        <v>0.32138187636183801</v>
      </c>
      <c r="Z1143" s="17">
        <v>0.27557709966451099</v>
      </c>
      <c r="AA1143" s="17"/>
      <c r="AB1143" s="17">
        <v>0.25390028363478601</v>
      </c>
      <c r="AC1143" s="17">
        <v>0.31988410593224098</v>
      </c>
      <c r="AD1143" s="17"/>
      <c r="AE1143" s="17">
        <v>0.31081713238465097</v>
      </c>
      <c r="AF1143" s="17">
        <v>0.27061602652532002</v>
      </c>
      <c r="AG1143" s="17"/>
      <c r="AH1143" s="17">
        <v>0.284132154361314</v>
      </c>
      <c r="AI1143" s="17">
        <v>0.25644929883449802</v>
      </c>
      <c r="AJ1143" s="17"/>
      <c r="AK1143" s="17">
        <v>0.28966786198724398</v>
      </c>
      <c r="AL1143" s="17">
        <v>0.289466733212911</v>
      </c>
      <c r="AM1143" s="17">
        <v>0.25819822529211001</v>
      </c>
      <c r="AN1143" s="17">
        <v>0.27892992431021701</v>
      </c>
      <c r="AO1143" s="17">
        <v>0.30466811167191699</v>
      </c>
      <c r="AP1143" s="17"/>
      <c r="AQ1143" s="17">
        <v>0.30333133979294702</v>
      </c>
      <c r="AR1143" s="17">
        <v>0.269900420155883</v>
      </c>
      <c r="AS1143" s="17"/>
      <c r="AT1143" s="17">
        <v>0.32889774842890201</v>
      </c>
      <c r="AU1143" s="17">
        <v>0.26023266717023202</v>
      </c>
      <c r="AV1143" s="17"/>
      <c r="AW1143" s="17">
        <v>0.10487860378347599</v>
      </c>
      <c r="AX1143" s="17">
        <v>0.227980470096595</v>
      </c>
      <c r="AY1143" s="17">
        <v>0.37151702719558799</v>
      </c>
      <c r="AZ1143" s="17">
        <v>0.42479573506978502</v>
      </c>
      <c r="BA1143" s="17">
        <v>0.18397534260704801</v>
      </c>
      <c r="BB1143" s="17"/>
      <c r="BC1143" s="17">
        <v>0.16759372473280301</v>
      </c>
      <c r="BD1143" s="17"/>
      <c r="BE1143" s="17">
        <v>0.24414341768108699</v>
      </c>
      <c r="BF1143" s="17">
        <v>0.412845470096046</v>
      </c>
      <c r="BG1143" s="17">
        <v>0.463329744000471</v>
      </c>
      <c r="BH1143" s="17">
        <v>0.11233046826531801</v>
      </c>
      <c r="BI1143" s="17"/>
      <c r="BJ1143" s="17">
        <v>0.27817467318272499</v>
      </c>
      <c r="BK1143" s="17"/>
      <c r="BL1143" s="17">
        <v>0.28227785665732102</v>
      </c>
      <c r="BM1143" s="17"/>
      <c r="BN1143" s="17">
        <v>0.30805232467014099</v>
      </c>
      <c r="BO1143" s="17"/>
      <c r="BP1143" s="17">
        <v>0.26888938108976601</v>
      </c>
      <c r="BQ1143" s="17">
        <v>0.35663112011820503</v>
      </c>
    </row>
    <row r="1144" spans="2:69" x14ac:dyDescent="0.35">
      <c r="B1144" t="s">
        <v>140</v>
      </c>
      <c r="C1144" s="17">
        <v>0.536018681269671</v>
      </c>
      <c r="D1144" s="17">
        <v>0.48430473028543197</v>
      </c>
      <c r="E1144" s="17">
        <v>0.58024533030165404</v>
      </c>
      <c r="F1144" s="17"/>
      <c r="G1144" s="17">
        <v>0.54875047035392599</v>
      </c>
      <c r="H1144" s="17">
        <v>0.53695592587998597</v>
      </c>
      <c r="I1144" s="17">
        <v>0.56749123298299098</v>
      </c>
      <c r="J1144" s="17">
        <v>0.55760515390612897</v>
      </c>
      <c r="K1144" s="17">
        <v>0.441904188270003</v>
      </c>
      <c r="L1144" s="17"/>
      <c r="M1144" s="17">
        <v>0.39581973648136198</v>
      </c>
      <c r="N1144" s="17">
        <v>0.55088449083722102</v>
      </c>
      <c r="O1144" s="17">
        <v>0.57666550728680399</v>
      </c>
      <c r="P1144" s="17">
        <v>0.53570441210313602</v>
      </c>
      <c r="Q1144" s="17">
        <v>0.529271900864699</v>
      </c>
      <c r="R1144" s="17"/>
      <c r="S1144" s="17">
        <v>0.60945572553434502</v>
      </c>
      <c r="T1144" s="17">
        <v>0.61979509404898203</v>
      </c>
      <c r="U1144" s="17">
        <v>0.44509073660757698</v>
      </c>
      <c r="V1144" s="17">
        <v>0.47833493696716001</v>
      </c>
      <c r="W1144" s="17"/>
      <c r="X1144" s="17">
        <v>0.56816825405113203</v>
      </c>
      <c r="Y1144" s="17">
        <v>0.54148331560563301</v>
      </c>
      <c r="Z1144" s="17">
        <v>0.317108445008842</v>
      </c>
      <c r="AA1144" s="17"/>
      <c r="AB1144" s="17">
        <v>0.59042788625353804</v>
      </c>
      <c r="AC1144" s="17">
        <v>0.43961392992451298</v>
      </c>
      <c r="AD1144" s="17"/>
      <c r="AE1144" s="17">
        <v>0.50764511701514103</v>
      </c>
      <c r="AF1144" s="17">
        <v>0.54209347766393901</v>
      </c>
      <c r="AG1144" s="17"/>
      <c r="AH1144" s="17">
        <v>0.56084540323379695</v>
      </c>
      <c r="AI1144" s="17">
        <v>0.53265117302170695</v>
      </c>
      <c r="AJ1144" s="17"/>
      <c r="AK1144" s="17">
        <v>0.35050701364091302</v>
      </c>
      <c r="AL1144" s="17">
        <v>0.49783421809649298</v>
      </c>
      <c r="AM1144" s="17">
        <v>0.57070912086369696</v>
      </c>
      <c r="AN1144" s="17">
        <v>0.599511203385096</v>
      </c>
      <c r="AO1144" s="17">
        <v>0.61548484556000804</v>
      </c>
      <c r="AP1144" s="17"/>
      <c r="AQ1144" s="17">
        <v>0.54476875379637901</v>
      </c>
      <c r="AR1144" s="17">
        <v>0.53335369048760295</v>
      </c>
      <c r="AS1144" s="17"/>
      <c r="AT1144" s="17">
        <v>0.518808828653197</v>
      </c>
      <c r="AU1144" s="17">
        <v>0.54368664431249902</v>
      </c>
      <c r="AV1144" s="17"/>
      <c r="AW1144" s="17">
        <v>0.62152422157472298</v>
      </c>
      <c r="AX1144" s="17">
        <v>0.64208781482424504</v>
      </c>
      <c r="AY1144" s="17">
        <v>0.30572357434036401</v>
      </c>
      <c r="AZ1144" s="17">
        <v>0.50890028860943703</v>
      </c>
      <c r="BA1144" s="17">
        <v>0.648001218006376</v>
      </c>
      <c r="BB1144" s="17"/>
      <c r="BC1144" s="17">
        <v>0.67256356224534497</v>
      </c>
      <c r="BD1144" s="17"/>
      <c r="BE1144" s="17">
        <v>0.61646456894318302</v>
      </c>
      <c r="BF1144" s="17">
        <v>0.11118159930367801</v>
      </c>
      <c r="BG1144" s="17">
        <v>0.41047125158037001</v>
      </c>
      <c r="BH1144" s="17">
        <v>0.76337575483450604</v>
      </c>
      <c r="BI1144" s="17"/>
      <c r="BJ1144" s="17">
        <v>0.54958927914526801</v>
      </c>
      <c r="BK1144" s="17"/>
      <c r="BL1144" s="17">
        <v>0.55164481138285404</v>
      </c>
      <c r="BM1144" s="17"/>
      <c r="BN1144" s="17">
        <v>0.50173638163025402</v>
      </c>
      <c r="BO1144" s="17"/>
      <c r="BP1144" s="17">
        <v>0.54184560924089797</v>
      </c>
      <c r="BQ1144" s="17">
        <v>0.50894282820912395</v>
      </c>
    </row>
    <row r="1145" spans="2:69" x14ac:dyDescent="0.35">
      <c r="B1145" t="s">
        <v>141</v>
      </c>
      <c r="C1145" s="17">
        <v>4.6054145671879002E-2</v>
      </c>
      <c r="D1145" s="17">
        <v>3.6449047590206701E-2</v>
      </c>
      <c r="E1145" s="17">
        <v>5.4760832460497302E-2</v>
      </c>
      <c r="F1145" s="17"/>
      <c r="G1145" s="17">
        <v>3.7276712585285803E-2</v>
      </c>
      <c r="H1145" s="17">
        <v>5.2938391990874203E-2</v>
      </c>
      <c r="I1145" s="17">
        <v>3.99920659838056E-2</v>
      </c>
      <c r="J1145" s="17">
        <v>6.0701951586594603E-2</v>
      </c>
      <c r="K1145" s="17">
        <v>4.5386988652393198E-2</v>
      </c>
      <c r="L1145" s="17"/>
      <c r="M1145" s="17">
        <v>6.87008186573181E-2</v>
      </c>
      <c r="N1145" s="17">
        <v>4.6025715863124102E-2</v>
      </c>
      <c r="O1145" s="17">
        <v>5.7162197547465099E-2</v>
      </c>
      <c r="P1145" s="17">
        <v>4.0640183330419098E-2</v>
      </c>
      <c r="Q1145" s="17">
        <v>2.79247676067482E-2</v>
      </c>
      <c r="R1145" s="17"/>
      <c r="S1145" s="17">
        <v>4.1509957629347498E-2</v>
      </c>
      <c r="T1145" s="17">
        <v>2.40365804136181E-2</v>
      </c>
      <c r="U1145" s="17">
        <v>6.8410544849490204E-2</v>
      </c>
      <c r="V1145" s="17">
        <v>4.7085796029750798E-2</v>
      </c>
      <c r="W1145" s="17"/>
      <c r="X1145" s="17">
        <v>4.8691025890623102E-2</v>
      </c>
      <c r="Y1145" s="17">
        <v>5.6754607864873498E-2</v>
      </c>
      <c r="Z1145" s="17">
        <v>1.5095053002618999E-2</v>
      </c>
      <c r="AA1145" s="17"/>
      <c r="AB1145" s="17">
        <v>4.7482212398890597E-2</v>
      </c>
      <c r="AC1145" s="17">
        <v>4.3523830851754999E-2</v>
      </c>
      <c r="AD1145" s="17"/>
      <c r="AE1145" s="17">
        <v>5.3411565740634798E-2</v>
      </c>
      <c r="AF1145" s="17">
        <v>4.4478917811753699E-2</v>
      </c>
      <c r="AG1145" s="17"/>
      <c r="AH1145" s="17">
        <v>4.7991417750065699E-2</v>
      </c>
      <c r="AI1145" s="17">
        <v>4.2373024140534399E-2</v>
      </c>
      <c r="AJ1145" s="17"/>
      <c r="AK1145" s="17">
        <v>7.6641519771885006E-2</v>
      </c>
      <c r="AL1145" s="17">
        <v>4.19426800504233E-2</v>
      </c>
      <c r="AM1145" s="17">
        <v>6.3533020219875405E-2</v>
      </c>
      <c r="AN1145" s="17">
        <v>2.0906026900328299E-2</v>
      </c>
      <c r="AO1145" s="17">
        <v>0</v>
      </c>
      <c r="AP1145" s="17"/>
      <c r="AQ1145" s="17">
        <v>5.3904071103710899E-2</v>
      </c>
      <c r="AR1145" s="17">
        <v>4.3663310755721899E-2</v>
      </c>
      <c r="AS1145" s="17"/>
      <c r="AT1145" s="17">
        <v>4.6303042866713599E-2</v>
      </c>
      <c r="AU1145" s="17">
        <v>4.71803709957445E-2</v>
      </c>
      <c r="AV1145" s="17"/>
      <c r="AW1145" s="17">
        <v>0.18360681760425199</v>
      </c>
      <c r="AX1145" s="17">
        <v>4.5246920208825203E-2</v>
      </c>
      <c r="AY1145" s="17">
        <v>3.5435669794037797E-2</v>
      </c>
      <c r="AZ1145" s="17">
        <v>1.8228934045377201E-2</v>
      </c>
      <c r="BA1145" s="17">
        <v>2.3891980760311099E-2</v>
      </c>
      <c r="BB1145" s="17"/>
      <c r="BC1145" s="17">
        <v>2.2784750034519002E-2</v>
      </c>
      <c r="BD1145" s="17"/>
      <c r="BE1145" s="17">
        <v>3.7063862223271599E-2</v>
      </c>
      <c r="BF1145" s="17">
        <v>4.6101108822264002E-2</v>
      </c>
      <c r="BG1145" s="17">
        <v>3.50701316663777E-2</v>
      </c>
      <c r="BH1145" s="17">
        <v>2.4090421615912901E-2</v>
      </c>
      <c r="BI1145" s="17"/>
      <c r="BJ1145" s="17">
        <v>5.0697570703945698E-2</v>
      </c>
      <c r="BK1145" s="17"/>
      <c r="BL1145" s="17">
        <v>4.96085468747317E-2</v>
      </c>
      <c r="BM1145" s="17"/>
      <c r="BN1145" s="17">
        <v>5.1252631342150697E-2</v>
      </c>
      <c r="BO1145" s="17"/>
      <c r="BP1145" s="17">
        <v>3.9436660578841397E-2</v>
      </c>
      <c r="BQ1145" s="17">
        <v>5.3586122950352498E-2</v>
      </c>
    </row>
    <row r="1146" spans="2:69" x14ac:dyDescent="0.35"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  <c r="BN1146" s="17"/>
      <c r="BO1146" s="17"/>
      <c r="BP1146" s="17"/>
      <c r="BQ1146" s="17"/>
    </row>
    <row r="1147" spans="2:69" x14ac:dyDescent="0.35">
      <c r="B1147" s="6" t="s">
        <v>309</v>
      </c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</row>
    <row r="1148" spans="2:69" x14ac:dyDescent="0.35">
      <c r="B1148" s="24" t="s">
        <v>143</v>
      </c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</row>
    <row r="1149" spans="2:69" x14ac:dyDescent="0.35">
      <c r="B1149" t="s">
        <v>137</v>
      </c>
      <c r="C1149" s="17">
        <v>1.0093821113515001E-2</v>
      </c>
      <c r="D1149" s="17">
        <v>6.6088664944949299E-3</v>
      </c>
      <c r="E1149" s="17">
        <v>1.32281835662283E-2</v>
      </c>
      <c r="F1149" s="17"/>
      <c r="G1149" s="17">
        <v>1.29668008389333E-2</v>
      </c>
      <c r="H1149" s="17">
        <v>1.5688776034950599E-2</v>
      </c>
      <c r="I1149" s="17">
        <v>0</v>
      </c>
      <c r="J1149" s="17">
        <v>0</v>
      </c>
      <c r="K1149" s="17">
        <v>1.8816919063662601E-2</v>
      </c>
      <c r="L1149" s="17"/>
      <c r="M1149" s="17">
        <v>0</v>
      </c>
      <c r="N1149" s="17">
        <v>9.6705669064282695E-3</v>
      </c>
      <c r="O1149" s="17">
        <v>1.3628691353432001E-2</v>
      </c>
      <c r="P1149" s="17">
        <v>2.4914165650868798E-2</v>
      </c>
      <c r="Q1149" s="17">
        <v>0</v>
      </c>
      <c r="R1149" s="17"/>
      <c r="S1149" s="17">
        <v>1.0847537287149499E-2</v>
      </c>
      <c r="T1149" s="17">
        <v>9.8465659140453791E-3</v>
      </c>
      <c r="U1149" s="17">
        <v>3.25005486277248E-2</v>
      </c>
      <c r="V1149" s="17">
        <v>0</v>
      </c>
      <c r="W1149" s="17"/>
      <c r="X1149" s="17">
        <v>1.0079131171384601E-2</v>
      </c>
      <c r="Y1149" s="17">
        <v>0</v>
      </c>
      <c r="Z1149" s="17">
        <v>2.2993977986231401E-2</v>
      </c>
      <c r="AA1149" s="17"/>
      <c r="AB1149" s="17">
        <v>1.17315176011706E-2</v>
      </c>
      <c r="AC1149" s="17">
        <v>7.1920745668030703E-3</v>
      </c>
      <c r="AD1149" s="17"/>
      <c r="AE1149" s="17">
        <v>1.32422249976919E-2</v>
      </c>
      <c r="AF1149" s="17">
        <v>9.4197460346238104E-3</v>
      </c>
      <c r="AG1149" s="17"/>
      <c r="AH1149" s="17">
        <v>6.5355984425114798E-3</v>
      </c>
      <c r="AI1149" s="17">
        <v>0</v>
      </c>
      <c r="AJ1149" s="17"/>
      <c r="AK1149" s="17">
        <v>0</v>
      </c>
      <c r="AL1149" s="17">
        <v>1.34337450456283E-2</v>
      </c>
      <c r="AM1149" s="17">
        <v>1.8521000527236101E-2</v>
      </c>
      <c r="AN1149" s="17">
        <v>0</v>
      </c>
      <c r="AO1149" s="17">
        <v>0</v>
      </c>
      <c r="AP1149" s="17"/>
      <c r="AQ1149" s="17">
        <v>0</v>
      </c>
      <c r="AR1149" s="17">
        <v>1.3168074514417E-2</v>
      </c>
      <c r="AS1149" s="17"/>
      <c r="AT1149" s="17">
        <v>0</v>
      </c>
      <c r="AU1149" s="17">
        <v>1.52959702028254E-2</v>
      </c>
      <c r="AV1149" s="17"/>
      <c r="AW1149" s="17">
        <v>0</v>
      </c>
      <c r="AX1149" s="17">
        <v>5.3545792656035703E-3</v>
      </c>
      <c r="AY1149" s="17">
        <v>1.38712127402581E-2</v>
      </c>
      <c r="AZ1149" s="17">
        <v>0</v>
      </c>
      <c r="BA1149" s="17">
        <v>2.0914880356612701E-2</v>
      </c>
      <c r="BB1149" s="17"/>
      <c r="BC1149" s="17">
        <v>2.3081814054889401E-2</v>
      </c>
      <c r="BD1149" s="17"/>
      <c r="BE1149" s="17">
        <v>6.3067999398659699E-3</v>
      </c>
      <c r="BF1149" s="17">
        <v>1.04187594346436E-2</v>
      </c>
      <c r="BG1149" s="17">
        <v>0</v>
      </c>
      <c r="BH1149" s="17">
        <v>2.0549315233754001E-2</v>
      </c>
      <c r="BI1149" s="17"/>
      <c r="BJ1149" s="17">
        <v>8.9409102355489205E-3</v>
      </c>
      <c r="BK1149" s="17"/>
      <c r="BL1149" s="17">
        <v>9.6140033887882805E-3</v>
      </c>
      <c r="BM1149" s="17"/>
      <c r="BN1149" s="17">
        <v>0</v>
      </c>
      <c r="BO1149" s="17"/>
      <c r="BP1149" s="17">
        <v>9.7164900075547098E-3</v>
      </c>
      <c r="BQ1149" s="17">
        <v>0</v>
      </c>
    </row>
    <row r="1150" spans="2:69" x14ac:dyDescent="0.35">
      <c r="B1150" t="s">
        <v>303</v>
      </c>
      <c r="C1150" s="17">
        <v>6.9313162265602996E-2</v>
      </c>
      <c r="D1150" s="17">
        <v>8.3691114528531799E-2</v>
      </c>
      <c r="E1150" s="17">
        <v>5.6794704009196902E-2</v>
      </c>
      <c r="F1150" s="17"/>
      <c r="G1150" s="17">
        <v>6.1873070909522397E-2</v>
      </c>
      <c r="H1150" s="17">
        <v>5.1270323856913103E-2</v>
      </c>
      <c r="I1150" s="17">
        <v>5.5702824664858597E-2</v>
      </c>
      <c r="J1150" s="17">
        <v>6.2635466541828194E-2</v>
      </c>
      <c r="K1150" s="17">
        <v>0.143721343554331</v>
      </c>
      <c r="L1150" s="17"/>
      <c r="M1150" s="17">
        <v>8.0179155527576706E-2</v>
      </c>
      <c r="N1150" s="17">
        <v>6.2413468914399597E-2</v>
      </c>
      <c r="O1150" s="17">
        <v>9.4012445855572099E-2</v>
      </c>
      <c r="P1150" s="17">
        <v>5.6492064009067401E-2</v>
      </c>
      <c r="Q1150" s="17">
        <v>6.3557619149054598E-2</v>
      </c>
      <c r="R1150" s="17"/>
      <c r="S1150" s="17">
        <v>7.0751535077345606E-2</v>
      </c>
      <c r="T1150" s="17">
        <v>6.6765896322841106E-2</v>
      </c>
      <c r="U1150" s="17">
        <v>8.4813546085354199E-2</v>
      </c>
      <c r="V1150" s="17">
        <v>4.0682476501325601E-2</v>
      </c>
      <c r="W1150" s="17"/>
      <c r="X1150" s="17">
        <v>5.6934682878178003E-2</v>
      </c>
      <c r="Y1150" s="17">
        <v>2.34718005127992E-2</v>
      </c>
      <c r="Z1150" s="17">
        <v>0.20907739517666599</v>
      </c>
      <c r="AA1150" s="17"/>
      <c r="AB1150" s="17">
        <v>5.5385548939208197E-2</v>
      </c>
      <c r="AC1150" s="17">
        <v>9.3990753124736606E-2</v>
      </c>
      <c r="AD1150" s="17"/>
      <c r="AE1150" s="17">
        <v>9.6068188391509005E-2</v>
      </c>
      <c r="AF1150" s="17">
        <v>6.3584895813768499E-2</v>
      </c>
      <c r="AG1150" s="17"/>
      <c r="AH1150" s="17">
        <v>4.6226068558710899E-2</v>
      </c>
      <c r="AI1150" s="17">
        <v>0.12657133255976</v>
      </c>
      <c r="AJ1150" s="17"/>
      <c r="AK1150" s="17">
        <v>0.18031178965109901</v>
      </c>
      <c r="AL1150" s="17">
        <v>8.4191623174197705E-2</v>
      </c>
      <c r="AM1150" s="17">
        <v>5.1099948372374998E-2</v>
      </c>
      <c r="AN1150" s="17">
        <v>4.7546249247349202E-2</v>
      </c>
      <c r="AO1150" s="17">
        <v>0</v>
      </c>
      <c r="AP1150" s="17"/>
      <c r="AQ1150" s="17">
        <v>5.8849271745649197E-2</v>
      </c>
      <c r="AR1150" s="17">
        <v>7.2500126910197596E-2</v>
      </c>
      <c r="AS1150" s="17"/>
      <c r="AT1150" s="17">
        <v>6.7677673607893202E-2</v>
      </c>
      <c r="AU1150" s="17">
        <v>6.9491283517334704E-2</v>
      </c>
      <c r="AV1150" s="17"/>
      <c r="AW1150" s="17">
        <v>0</v>
      </c>
      <c r="AX1150" s="17">
        <v>3.0148874612817001E-2</v>
      </c>
      <c r="AY1150" s="17">
        <v>0.142967335405668</v>
      </c>
      <c r="AZ1150" s="17">
        <v>7.4728941276329494E-2</v>
      </c>
      <c r="BA1150" s="17">
        <v>0.13448891280820099</v>
      </c>
      <c r="BB1150" s="17"/>
      <c r="BC1150" s="17">
        <v>0.119768363212732</v>
      </c>
      <c r="BD1150" s="17"/>
      <c r="BE1150" s="17">
        <v>4.0239079612458303E-2</v>
      </c>
      <c r="BF1150" s="17">
        <v>0.19692086873599299</v>
      </c>
      <c r="BG1150" s="17">
        <v>6.8638935384373601E-2</v>
      </c>
      <c r="BH1150" s="17">
        <v>8.59583990947827E-2</v>
      </c>
      <c r="BI1150" s="17"/>
      <c r="BJ1150" s="17">
        <v>6.4627081316555895E-2</v>
      </c>
      <c r="BK1150" s="17"/>
      <c r="BL1150" s="17">
        <v>4.9487192470954601E-2</v>
      </c>
      <c r="BM1150" s="17"/>
      <c r="BN1150" s="17">
        <v>3.26169890220597E-2</v>
      </c>
      <c r="BO1150" s="17"/>
      <c r="BP1150" s="17">
        <v>7.6232995586990399E-2</v>
      </c>
      <c r="BQ1150" s="17">
        <v>4.1559522301309798E-2</v>
      </c>
    </row>
    <row r="1151" spans="2:69" x14ac:dyDescent="0.35">
      <c r="B1151" t="s">
        <v>139</v>
      </c>
      <c r="C1151" s="17">
        <v>0.424167779521609</v>
      </c>
      <c r="D1151" s="17">
        <v>0.43081849327421801</v>
      </c>
      <c r="E1151" s="17">
        <v>0.41983684692677498</v>
      </c>
      <c r="F1151" s="17"/>
      <c r="G1151" s="17">
        <v>0.43907264983618499</v>
      </c>
      <c r="H1151" s="17">
        <v>0.42740168225400699</v>
      </c>
      <c r="I1151" s="17">
        <v>0.37851825432588898</v>
      </c>
      <c r="J1151" s="17">
        <v>0.409159271188339</v>
      </c>
      <c r="K1151" s="17">
        <v>0.47081435687588302</v>
      </c>
      <c r="L1151" s="17"/>
      <c r="M1151" s="17">
        <v>0.36478708004986199</v>
      </c>
      <c r="N1151" s="17">
        <v>0.45661557823623899</v>
      </c>
      <c r="O1151" s="17">
        <v>0.34168129188990898</v>
      </c>
      <c r="P1151" s="17">
        <v>0.36392685755703302</v>
      </c>
      <c r="Q1151" s="17">
        <v>0.51892843333624195</v>
      </c>
      <c r="R1151" s="17"/>
      <c r="S1151" s="17">
        <v>0.31133880846223999</v>
      </c>
      <c r="T1151" s="17">
        <v>0.43812092953343701</v>
      </c>
      <c r="U1151" s="17">
        <v>0.35203612837848602</v>
      </c>
      <c r="V1151" s="17">
        <v>0.54347354217702104</v>
      </c>
      <c r="W1151" s="17"/>
      <c r="X1151" s="17">
        <v>0.40565757201477498</v>
      </c>
      <c r="Y1151" s="17">
        <v>0.52108588165987302</v>
      </c>
      <c r="Z1151" s="17">
        <v>0.42328137451553199</v>
      </c>
      <c r="AA1151" s="17"/>
      <c r="AB1151" s="17">
        <v>0.40665649154556799</v>
      </c>
      <c r="AC1151" s="17">
        <v>0.45519509123410701</v>
      </c>
      <c r="AD1151" s="17"/>
      <c r="AE1151" s="17">
        <v>0.42318360447909298</v>
      </c>
      <c r="AF1151" s="17">
        <v>0.42437849196316102</v>
      </c>
      <c r="AG1151" s="17"/>
      <c r="AH1151" s="17">
        <v>0.43377382143392601</v>
      </c>
      <c r="AI1151" s="17">
        <v>0.38267874080022202</v>
      </c>
      <c r="AJ1151" s="17"/>
      <c r="AK1151" s="17">
        <v>0.48600466325479802</v>
      </c>
      <c r="AL1151" s="17">
        <v>0.38174688481629299</v>
      </c>
      <c r="AM1151" s="17">
        <v>0.42256533032193</v>
      </c>
      <c r="AN1151" s="17">
        <v>0.41639451081612899</v>
      </c>
      <c r="AO1151" s="17">
        <v>0.49711158451041398</v>
      </c>
      <c r="AP1151" s="17"/>
      <c r="AQ1151" s="17">
        <v>0.43970278175071298</v>
      </c>
      <c r="AR1151" s="17">
        <v>0.41943631728359698</v>
      </c>
      <c r="AS1151" s="17"/>
      <c r="AT1151" s="17">
        <v>0.40140259502851899</v>
      </c>
      <c r="AU1151" s="17">
        <v>0.431462824114895</v>
      </c>
      <c r="AV1151" s="17"/>
      <c r="AW1151" s="17">
        <v>0.28953690366235402</v>
      </c>
      <c r="AX1151" s="17">
        <v>0.37766240246932098</v>
      </c>
      <c r="AY1151" s="17">
        <v>0.51487862495002901</v>
      </c>
      <c r="AZ1151" s="17">
        <v>0.42557173713273599</v>
      </c>
      <c r="BA1151" s="17">
        <v>0.43800654552715501</v>
      </c>
      <c r="BB1151" s="17"/>
      <c r="BC1151" s="17">
        <v>0.41430130032604701</v>
      </c>
      <c r="BD1151" s="17"/>
      <c r="BE1151" s="17">
        <v>0.39339366996829001</v>
      </c>
      <c r="BF1151" s="17">
        <v>0.52591495661350296</v>
      </c>
      <c r="BG1151" s="17">
        <v>0.48667518901016499</v>
      </c>
      <c r="BH1151" s="17">
        <v>0.44022770783931298</v>
      </c>
      <c r="BI1151" s="17"/>
      <c r="BJ1151" s="17">
        <v>0.411900653714875</v>
      </c>
      <c r="BK1151" s="17"/>
      <c r="BL1151" s="17">
        <v>0.44277757028971598</v>
      </c>
      <c r="BM1151" s="17"/>
      <c r="BN1151" s="17">
        <v>0.48087757723914998</v>
      </c>
      <c r="BO1151" s="17"/>
      <c r="BP1151" s="17">
        <v>0.42844938208630301</v>
      </c>
      <c r="BQ1151" s="17">
        <v>0.43454849785115401</v>
      </c>
    </row>
    <row r="1152" spans="2:69" x14ac:dyDescent="0.35">
      <c r="B1152" t="s">
        <v>140</v>
      </c>
      <c r="C1152" s="17">
        <v>0.366104399136508</v>
      </c>
      <c r="D1152" s="17">
        <v>0.39887898370963898</v>
      </c>
      <c r="E1152" s="17">
        <v>0.33462064105191103</v>
      </c>
      <c r="F1152" s="17"/>
      <c r="G1152" s="17">
        <v>0.35543862805765303</v>
      </c>
      <c r="H1152" s="17">
        <v>0.38672551254680099</v>
      </c>
      <c r="I1152" s="17">
        <v>0.40239775639622399</v>
      </c>
      <c r="J1152" s="17">
        <v>0.42910120888562597</v>
      </c>
      <c r="K1152" s="17">
        <v>0.23450618934988801</v>
      </c>
      <c r="L1152" s="17"/>
      <c r="M1152" s="17">
        <v>0.47120202609120199</v>
      </c>
      <c r="N1152" s="17">
        <v>0.35338296016771098</v>
      </c>
      <c r="O1152" s="17">
        <v>0.39257335535352</v>
      </c>
      <c r="P1152" s="17">
        <v>0.384247146535178</v>
      </c>
      <c r="Q1152" s="17">
        <v>0.30000853669170802</v>
      </c>
      <c r="R1152" s="17"/>
      <c r="S1152" s="17">
        <v>0.41654148087884502</v>
      </c>
      <c r="T1152" s="17">
        <v>0.35548330517259502</v>
      </c>
      <c r="U1152" s="17">
        <v>0.38956770013313402</v>
      </c>
      <c r="V1152" s="17">
        <v>0.37174695649503903</v>
      </c>
      <c r="W1152" s="17"/>
      <c r="X1152" s="17">
        <v>0.39187618249427397</v>
      </c>
      <c r="Y1152" s="17">
        <v>0.31057558078361702</v>
      </c>
      <c r="Z1152" s="17">
        <v>0.26661210454605999</v>
      </c>
      <c r="AA1152" s="17"/>
      <c r="AB1152" s="17">
        <v>0.37026029219366502</v>
      </c>
      <c r="AC1152" s="17">
        <v>0.35874079518546398</v>
      </c>
      <c r="AD1152" s="17"/>
      <c r="AE1152" s="17">
        <v>0.35448416378496</v>
      </c>
      <c r="AF1152" s="17">
        <v>0.36859229819567702</v>
      </c>
      <c r="AG1152" s="17"/>
      <c r="AH1152" s="17">
        <v>0.377780197536282</v>
      </c>
      <c r="AI1152" s="17">
        <v>0.36013742781063202</v>
      </c>
      <c r="AJ1152" s="17"/>
      <c r="AK1152" s="17">
        <v>0.20859033813281999</v>
      </c>
      <c r="AL1152" s="17">
        <v>0.41361250777921799</v>
      </c>
      <c r="AM1152" s="17">
        <v>0.33159803035705898</v>
      </c>
      <c r="AN1152" s="17">
        <v>0.42246238898418598</v>
      </c>
      <c r="AO1152" s="17">
        <v>0.449529406258806</v>
      </c>
      <c r="AP1152" s="17"/>
      <c r="AQ1152" s="17">
        <v>0.36258278613260603</v>
      </c>
      <c r="AR1152" s="17">
        <v>0.36717696923975801</v>
      </c>
      <c r="AS1152" s="17"/>
      <c r="AT1152" s="17">
        <v>0.39010020654404098</v>
      </c>
      <c r="AU1152" s="17">
        <v>0.355024628345877</v>
      </c>
      <c r="AV1152" s="17"/>
      <c r="AW1152" s="17">
        <v>0.47840146994816901</v>
      </c>
      <c r="AX1152" s="17">
        <v>0.43251780448364302</v>
      </c>
      <c r="AY1152" s="17">
        <v>0.21147398898050501</v>
      </c>
      <c r="AZ1152" s="17">
        <v>0.39266348280524099</v>
      </c>
      <c r="BA1152" s="17">
        <v>0.33668553342698399</v>
      </c>
      <c r="BB1152" s="17"/>
      <c r="BC1152" s="17">
        <v>0.37813712972248698</v>
      </c>
      <c r="BD1152" s="17"/>
      <c r="BE1152" s="17">
        <v>0.41181157670161</v>
      </c>
      <c r="BF1152" s="17">
        <v>0.16211873556905301</v>
      </c>
      <c r="BG1152" s="17">
        <v>0.36757195733001702</v>
      </c>
      <c r="BH1152" s="17">
        <v>0.37550597081471598</v>
      </c>
      <c r="BI1152" s="17"/>
      <c r="BJ1152" s="17">
        <v>0.36910068748281799</v>
      </c>
      <c r="BK1152" s="17"/>
      <c r="BL1152" s="17">
        <v>0.35287845710986199</v>
      </c>
      <c r="BM1152" s="17"/>
      <c r="BN1152" s="17">
        <v>0.38233227245047702</v>
      </c>
      <c r="BO1152" s="17"/>
      <c r="BP1152" s="17">
        <v>0.35729104028793701</v>
      </c>
      <c r="BQ1152" s="17">
        <v>0.408594051859551</v>
      </c>
    </row>
    <row r="1153" spans="2:69" x14ac:dyDescent="0.35">
      <c r="B1153" t="s">
        <v>141</v>
      </c>
      <c r="C1153" s="17">
        <v>0.130320837962765</v>
      </c>
      <c r="D1153" s="17">
        <v>8.0002541993116696E-2</v>
      </c>
      <c r="E1153" s="17">
        <v>0.17551962444589</v>
      </c>
      <c r="F1153" s="17"/>
      <c r="G1153" s="17">
        <v>0.13064885035770599</v>
      </c>
      <c r="H1153" s="17">
        <v>0.118913705307329</v>
      </c>
      <c r="I1153" s="17">
        <v>0.16338116461302701</v>
      </c>
      <c r="J1153" s="17">
        <v>9.9104053384206997E-2</v>
      </c>
      <c r="K1153" s="17">
        <v>0.13214119115623499</v>
      </c>
      <c r="L1153" s="17"/>
      <c r="M1153" s="17">
        <v>8.3831738331358499E-2</v>
      </c>
      <c r="N1153" s="17">
        <v>0.117917425775222</v>
      </c>
      <c r="O1153" s="17">
        <v>0.15810421554756601</v>
      </c>
      <c r="P1153" s="17">
        <v>0.17041976624785399</v>
      </c>
      <c r="Q1153" s="17">
        <v>0.117505410822996</v>
      </c>
      <c r="R1153" s="17"/>
      <c r="S1153" s="17">
        <v>0.19052063829442001</v>
      </c>
      <c r="T1153" s="17">
        <v>0.129783303057081</v>
      </c>
      <c r="U1153" s="17">
        <v>0.14108207677530099</v>
      </c>
      <c r="V1153" s="17">
        <v>4.4097024826614602E-2</v>
      </c>
      <c r="W1153" s="17"/>
      <c r="X1153" s="17">
        <v>0.13545243144138799</v>
      </c>
      <c r="Y1153" s="17">
        <v>0.144866737043711</v>
      </c>
      <c r="Z1153" s="17">
        <v>7.8035147775510794E-2</v>
      </c>
      <c r="AA1153" s="17"/>
      <c r="AB1153" s="17">
        <v>0.155966149720387</v>
      </c>
      <c r="AC1153" s="17">
        <v>8.4881285888888894E-2</v>
      </c>
      <c r="AD1153" s="17"/>
      <c r="AE1153" s="17">
        <v>0.113021818346746</v>
      </c>
      <c r="AF1153" s="17">
        <v>0.13402456799276899</v>
      </c>
      <c r="AG1153" s="17"/>
      <c r="AH1153" s="17">
        <v>0.13568431402857001</v>
      </c>
      <c r="AI1153" s="17">
        <v>0.130612498829386</v>
      </c>
      <c r="AJ1153" s="17"/>
      <c r="AK1153" s="17">
        <v>0.12509320896128301</v>
      </c>
      <c r="AL1153" s="17">
        <v>0.10701523918466301</v>
      </c>
      <c r="AM1153" s="17">
        <v>0.17621569042140001</v>
      </c>
      <c r="AN1153" s="17">
        <v>0.113596850952335</v>
      </c>
      <c r="AO1153" s="17">
        <v>5.3359009230779499E-2</v>
      </c>
      <c r="AP1153" s="17"/>
      <c r="AQ1153" s="17">
        <v>0.138865160371032</v>
      </c>
      <c r="AR1153" s="17">
        <v>0.127718512052031</v>
      </c>
      <c r="AS1153" s="17"/>
      <c r="AT1153" s="17">
        <v>0.14081952481954699</v>
      </c>
      <c r="AU1153" s="17">
        <v>0.128725293819068</v>
      </c>
      <c r="AV1153" s="17"/>
      <c r="AW1153" s="17">
        <v>0.232061626389477</v>
      </c>
      <c r="AX1153" s="17">
        <v>0.15431633916861501</v>
      </c>
      <c r="AY1153" s="17">
        <v>0.11680883792353899</v>
      </c>
      <c r="AZ1153" s="17">
        <v>0.107035838785694</v>
      </c>
      <c r="BA1153" s="17">
        <v>6.9904127881047398E-2</v>
      </c>
      <c r="BB1153" s="17"/>
      <c r="BC1153" s="17">
        <v>6.4711392683844807E-2</v>
      </c>
      <c r="BD1153" s="17"/>
      <c r="BE1153" s="17">
        <v>0.14824887377777601</v>
      </c>
      <c r="BF1153" s="17">
        <v>0.104626679646809</v>
      </c>
      <c r="BG1153" s="17">
        <v>7.7113918275444407E-2</v>
      </c>
      <c r="BH1153" s="17">
        <v>7.7758607017434006E-2</v>
      </c>
      <c r="BI1153" s="17"/>
      <c r="BJ1153" s="17">
        <v>0.14543066725020201</v>
      </c>
      <c r="BK1153" s="17"/>
      <c r="BL1153" s="17">
        <v>0.14524277674068001</v>
      </c>
      <c r="BM1153" s="17"/>
      <c r="BN1153" s="17">
        <v>0.104173161288314</v>
      </c>
      <c r="BO1153" s="17"/>
      <c r="BP1153" s="17">
        <v>0.12831009203121499</v>
      </c>
      <c r="BQ1153" s="17">
        <v>0.11529792798798499</v>
      </c>
    </row>
    <row r="1154" spans="2:69" x14ac:dyDescent="0.35"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  <c r="BP1154" s="17"/>
      <c r="BQ1154" s="17"/>
    </row>
    <row r="1155" spans="2:69" x14ac:dyDescent="0.35">
      <c r="B1155" s="6" t="s">
        <v>310</v>
      </c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</row>
    <row r="1156" spans="2:69" x14ac:dyDescent="0.35">
      <c r="B1156" s="24" t="s">
        <v>143</v>
      </c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</row>
    <row r="1157" spans="2:69" x14ac:dyDescent="0.35">
      <c r="B1157" t="s">
        <v>137</v>
      </c>
      <c r="C1157" s="17">
        <v>8.02889909465926E-2</v>
      </c>
      <c r="D1157" s="17">
        <v>7.1112067126308701E-2</v>
      </c>
      <c r="E1157" s="17">
        <v>8.8742637179921799E-2</v>
      </c>
      <c r="F1157" s="17"/>
      <c r="G1157" s="17">
        <v>9.9542493921283698E-2</v>
      </c>
      <c r="H1157" s="17">
        <v>9.1460064119783802E-2</v>
      </c>
      <c r="I1157" s="17">
        <v>5.39864373254485E-2</v>
      </c>
      <c r="J1157" s="17">
        <v>5.7228572677292602E-2</v>
      </c>
      <c r="K1157" s="17">
        <v>8.3020826779718296E-2</v>
      </c>
      <c r="L1157" s="17"/>
      <c r="M1157" s="17">
        <v>4.7004254157095297E-2</v>
      </c>
      <c r="N1157" s="17">
        <v>5.8159805216114399E-2</v>
      </c>
      <c r="O1157" s="17">
        <v>0.11122340261173599</v>
      </c>
      <c r="P1157" s="17">
        <v>0.106918638452391</v>
      </c>
      <c r="Q1157" s="17">
        <v>8.9882396997733496E-2</v>
      </c>
      <c r="R1157" s="17"/>
      <c r="S1157" s="17">
        <v>0.11490741668009</v>
      </c>
      <c r="T1157" s="17">
        <v>6.04628232543582E-2</v>
      </c>
      <c r="U1157" s="17">
        <v>8.8590618140141394E-2</v>
      </c>
      <c r="V1157" s="17">
        <v>3.2755479678956298E-2</v>
      </c>
      <c r="W1157" s="17"/>
      <c r="X1157" s="17">
        <v>8.4129756884131005E-2</v>
      </c>
      <c r="Y1157" s="17">
        <v>5.9302250536573502E-2</v>
      </c>
      <c r="Z1157" s="17">
        <v>8.1585034474066495E-2</v>
      </c>
      <c r="AA1157" s="17"/>
      <c r="AB1157" s="17">
        <v>9.5429718869188607E-2</v>
      </c>
      <c r="AC1157" s="17">
        <v>5.3461947416083899E-2</v>
      </c>
      <c r="AD1157" s="17"/>
      <c r="AE1157" s="17">
        <v>0.13333459585688301</v>
      </c>
      <c r="AF1157" s="17">
        <v>6.8931896485351501E-2</v>
      </c>
      <c r="AG1157" s="17"/>
      <c r="AH1157" s="17">
        <v>7.2304695251888595E-2</v>
      </c>
      <c r="AI1157" s="17">
        <v>0.104725095245773</v>
      </c>
      <c r="AJ1157" s="17"/>
      <c r="AK1157" s="17">
        <v>5.0033426996543201E-2</v>
      </c>
      <c r="AL1157" s="17">
        <v>7.8717058094741305E-2</v>
      </c>
      <c r="AM1157" s="17">
        <v>8.4397514861294098E-2</v>
      </c>
      <c r="AN1157" s="17">
        <v>7.4007174672221801E-2</v>
      </c>
      <c r="AO1157" s="17">
        <v>0.122009541321156</v>
      </c>
      <c r="AP1157" s="17"/>
      <c r="AQ1157" s="17">
        <v>0.10037448892454499</v>
      </c>
      <c r="AR1157" s="17">
        <v>7.4171593999181704E-2</v>
      </c>
      <c r="AS1157" s="17"/>
      <c r="AT1157" s="17">
        <v>9.0409574562766395E-2</v>
      </c>
      <c r="AU1157" s="17">
        <v>7.4400101140090005E-2</v>
      </c>
      <c r="AV1157" s="17"/>
      <c r="AW1157" s="17">
        <v>0.124325482614775</v>
      </c>
      <c r="AX1157" s="17">
        <v>5.6791542239466301E-2</v>
      </c>
      <c r="AY1157" s="17">
        <v>8.7953704993348203E-2</v>
      </c>
      <c r="AZ1157" s="17">
        <v>6.0677630094279102E-2</v>
      </c>
      <c r="BA1157" s="17">
        <v>8.2956891932545407E-2</v>
      </c>
      <c r="BB1157" s="17"/>
      <c r="BC1157" s="17">
        <v>7.0911180865338999E-2</v>
      </c>
      <c r="BD1157" s="17"/>
      <c r="BE1157" s="17">
        <v>7.2251324329720604E-2</v>
      </c>
      <c r="BF1157" s="17">
        <v>2.8614498566663201E-2</v>
      </c>
      <c r="BG1157" s="17">
        <v>0.120850901630524</v>
      </c>
      <c r="BH1157" s="17">
        <v>8.1149513464326195E-2</v>
      </c>
      <c r="BI1157" s="17"/>
      <c r="BJ1157" s="17">
        <v>6.8877695161128696E-2</v>
      </c>
      <c r="BK1157" s="17"/>
      <c r="BL1157" s="17">
        <v>6.1455280516602102E-2</v>
      </c>
      <c r="BM1157" s="17"/>
      <c r="BN1157" s="17">
        <v>3.78078838370745E-2</v>
      </c>
      <c r="BO1157" s="17"/>
      <c r="BP1157" s="17">
        <v>8.2632032456135707E-2</v>
      </c>
      <c r="BQ1157" s="17">
        <v>6.8933799804841295E-2</v>
      </c>
    </row>
    <row r="1158" spans="2:69" x14ac:dyDescent="0.35">
      <c r="B1158" t="s">
        <v>303</v>
      </c>
      <c r="C1158" s="17">
        <v>0.13839675788787101</v>
      </c>
      <c r="D1158" s="17">
        <v>0.11124064033710999</v>
      </c>
      <c r="E1158" s="17">
        <v>0.16304331913231401</v>
      </c>
      <c r="F1158" s="17"/>
      <c r="G1158" s="17">
        <v>0.17566531121960599</v>
      </c>
      <c r="H1158" s="17">
        <v>0.14341478975549701</v>
      </c>
      <c r="I1158" s="17">
        <v>0.15410971563961201</v>
      </c>
      <c r="J1158" s="17">
        <v>0.100168885752727</v>
      </c>
      <c r="K1158" s="17">
        <v>6.9735791985352999E-2</v>
      </c>
      <c r="L1158" s="17"/>
      <c r="M1158" s="17">
        <v>0.16679270842813601</v>
      </c>
      <c r="N1158" s="17">
        <v>0.139421442246879</v>
      </c>
      <c r="O1158" s="17">
        <v>8.9608877765590997E-2</v>
      </c>
      <c r="P1158" s="17">
        <v>0.129879579574049</v>
      </c>
      <c r="Q1158" s="17">
        <v>0.18071169122207401</v>
      </c>
      <c r="R1158" s="17"/>
      <c r="S1158" s="17">
        <v>0.200179935758554</v>
      </c>
      <c r="T1158" s="17">
        <v>0.19978667646610199</v>
      </c>
      <c r="U1158" s="17">
        <v>9.3634400213338798E-2</v>
      </c>
      <c r="V1158" s="17">
        <v>6.7828747745838594E-2</v>
      </c>
      <c r="W1158" s="17"/>
      <c r="X1158" s="17">
        <v>0.12944880704085801</v>
      </c>
      <c r="Y1158" s="17">
        <v>0.13661861382253199</v>
      </c>
      <c r="Z1158" s="17">
        <v>0.19965066817877899</v>
      </c>
      <c r="AA1158" s="17"/>
      <c r="AB1158" s="17">
        <v>0.14611739666515999</v>
      </c>
      <c r="AC1158" s="17">
        <v>0.124716972238161</v>
      </c>
      <c r="AD1158" s="17"/>
      <c r="AE1158" s="17">
        <v>0.142649870764544</v>
      </c>
      <c r="AF1158" s="17">
        <v>0.13748616397954599</v>
      </c>
      <c r="AG1158" s="17"/>
      <c r="AH1158" s="17">
        <v>0.121690873596507</v>
      </c>
      <c r="AI1158" s="17">
        <v>0.26513629045401499</v>
      </c>
      <c r="AJ1158" s="17"/>
      <c r="AK1158" s="17">
        <v>0.13457671970926599</v>
      </c>
      <c r="AL1158" s="17">
        <v>0.15721844059804599</v>
      </c>
      <c r="AM1158" s="17">
        <v>0.120355315821362</v>
      </c>
      <c r="AN1158" s="17">
        <v>0.13994829614984</v>
      </c>
      <c r="AO1158" s="17">
        <v>0.157619544460504</v>
      </c>
      <c r="AP1158" s="17"/>
      <c r="AQ1158" s="17">
        <v>0.15383846037298801</v>
      </c>
      <c r="AR1158" s="17">
        <v>0.13369371175234601</v>
      </c>
      <c r="AS1158" s="17"/>
      <c r="AT1158" s="17">
        <v>0.15183507386578901</v>
      </c>
      <c r="AU1158" s="17">
        <v>0.13308624933208199</v>
      </c>
      <c r="AV1158" s="17"/>
      <c r="AW1158" s="17">
        <v>0.201446473503544</v>
      </c>
      <c r="AX1158" s="17">
        <v>0.10693839925208599</v>
      </c>
      <c r="AY1158" s="17">
        <v>0.114933454794761</v>
      </c>
      <c r="AZ1158" s="17">
        <v>0.105780263194869</v>
      </c>
      <c r="BA1158" s="17">
        <v>0.27618630660878102</v>
      </c>
      <c r="BB1158" s="17"/>
      <c r="BC1158" s="17">
        <v>0.23134456830316899</v>
      </c>
      <c r="BD1158" s="17"/>
      <c r="BE1158" s="17">
        <v>0.123827333709546</v>
      </c>
      <c r="BF1158" s="17">
        <v>0.12972290167727299</v>
      </c>
      <c r="BG1158" s="17">
        <v>8.34609686865255E-2</v>
      </c>
      <c r="BH1158" s="17">
        <v>0.22655935881669501</v>
      </c>
      <c r="BI1158" s="17"/>
      <c r="BJ1158" s="17">
        <v>0.13850784180075701</v>
      </c>
      <c r="BK1158" s="17"/>
      <c r="BL1158" s="17">
        <v>0.117057960452535</v>
      </c>
      <c r="BM1158" s="17"/>
      <c r="BN1158" s="17">
        <v>0.104270309467743</v>
      </c>
      <c r="BO1158" s="17"/>
      <c r="BP1158" s="17">
        <v>0.165400010851916</v>
      </c>
      <c r="BQ1158" s="17">
        <v>1.0900428189211799E-2</v>
      </c>
    </row>
    <row r="1159" spans="2:69" x14ac:dyDescent="0.35">
      <c r="B1159" t="s">
        <v>139</v>
      </c>
      <c r="C1159" s="17">
        <v>0.213962665526022</v>
      </c>
      <c r="D1159" s="17">
        <v>0.23510901461273401</v>
      </c>
      <c r="E1159" s="17">
        <v>0.195968169555371</v>
      </c>
      <c r="F1159" s="17"/>
      <c r="G1159" s="17">
        <v>0.241085287078566</v>
      </c>
      <c r="H1159" s="17">
        <v>0.195264613773238</v>
      </c>
      <c r="I1159" s="17">
        <v>0.162597602424815</v>
      </c>
      <c r="J1159" s="17">
        <v>0.16315429080791399</v>
      </c>
      <c r="K1159" s="17">
        <v>0.32009709992943602</v>
      </c>
      <c r="L1159" s="17"/>
      <c r="M1159" s="17">
        <v>0.148092389833899</v>
      </c>
      <c r="N1159" s="17">
        <v>0.22705049794083901</v>
      </c>
      <c r="O1159" s="17">
        <v>0.23186011802789</v>
      </c>
      <c r="P1159" s="17">
        <v>0.13485518815619199</v>
      </c>
      <c r="Q1159" s="17">
        <v>0.26374869753527103</v>
      </c>
      <c r="R1159" s="17"/>
      <c r="S1159" s="17">
        <v>0.14852962317608701</v>
      </c>
      <c r="T1159" s="17">
        <v>0.20792617452249501</v>
      </c>
      <c r="U1159" s="17">
        <v>0.24887477840834099</v>
      </c>
      <c r="V1159" s="17">
        <v>0.25645392199955303</v>
      </c>
      <c r="W1159" s="17"/>
      <c r="X1159" s="17">
        <v>0.20213713511932799</v>
      </c>
      <c r="Y1159" s="17">
        <v>0.16479491795988599</v>
      </c>
      <c r="Z1159" s="17">
        <v>0.354300305534476</v>
      </c>
      <c r="AA1159" s="17"/>
      <c r="AB1159" s="17">
        <v>0.17872584584652901</v>
      </c>
      <c r="AC1159" s="17">
        <v>0.27639689591779099</v>
      </c>
      <c r="AD1159" s="17"/>
      <c r="AE1159" s="17">
        <v>0.21035503117228099</v>
      </c>
      <c r="AF1159" s="17">
        <v>0.21473506211206</v>
      </c>
      <c r="AG1159" s="17"/>
      <c r="AH1159" s="17">
        <v>0.19707271324947601</v>
      </c>
      <c r="AI1159" s="17">
        <v>0.153812715756239</v>
      </c>
      <c r="AJ1159" s="17"/>
      <c r="AK1159" s="17">
        <v>0.24215293176768399</v>
      </c>
      <c r="AL1159" s="17">
        <v>0.199859787633309</v>
      </c>
      <c r="AM1159" s="17">
        <v>0.227630653648173</v>
      </c>
      <c r="AN1159" s="17">
        <v>0.14907467667628299</v>
      </c>
      <c r="AO1159" s="17">
        <v>0.30565824578477202</v>
      </c>
      <c r="AP1159" s="17"/>
      <c r="AQ1159" s="17">
        <v>0.16684730875020201</v>
      </c>
      <c r="AR1159" s="17">
        <v>0.228312488469569</v>
      </c>
      <c r="AS1159" s="17"/>
      <c r="AT1159" s="17">
        <v>0.188516636724953</v>
      </c>
      <c r="AU1159" s="17">
        <v>0.22579232965033</v>
      </c>
      <c r="AV1159" s="17"/>
      <c r="AW1159" s="17">
        <v>0.10710946041057701</v>
      </c>
      <c r="AX1159" s="17">
        <v>0.15954791807167201</v>
      </c>
      <c r="AY1159" s="17">
        <v>0.32678886498627802</v>
      </c>
      <c r="AZ1159" s="17">
        <v>0.25853944200964701</v>
      </c>
      <c r="BA1159" s="17">
        <v>0.22012480529082201</v>
      </c>
      <c r="BB1159" s="17"/>
      <c r="BC1159" s="17">
        <v>0.19140613171981899</v>
      </c>
      <c r="BD1159" s="17"/>
      <c r="BE1159" s="17">
        <v>0.157655536882368</v>
      </c>
      <c r="BF1159" s="17">
        <v>0.30347881880801603</v>
      </c>
      <c r="BG1159" s="17">
        <v>0.316774859233867</v>
      </c>
      <c r="BH1159" s="17">
        <v>0.221693929548827</v>
      </c>
      <c r="BI1159" s="17"/>
      <c r="BJ1159" s="17">
        <v>0.19818400661469501</v>
      </c>
      <c r="BK1159" s="17"/>
      <c r="BL1159" s="17">
        <v>0.21401127146495699</v>
      </c>
      <c r="BM1159" s="17"/>
      <c r="BN1159" s="17">
        <v>0.23859589949615201</v>
      </c>
      <c r="BO1159" s="17"/>
      <c r="BP1159" s="17">
        <v>0.19483194294942199</v>
      </c>
      <c r="BQ1159" s="17">
        <v>0.33600446702366599</v>
      </c>
    </row>
    <row r="1160" spans="2:69" x14ac:dyDescent="0.35">
      <c r="B1160" t="s">
        <v>140</v>
      </c>
      <c r="C1160" s="17">
        <v>0.46336609433141202</v>
      </c>
      <c r="D1160" s="17">
        <v>0.51110789100637799</v>
      </c>
      <c r="E1160" s="17">
        <v>0.418944292850084</v>
      </c>
      <c r="F1160" s="17"/>
      <c r="G1160" s="17">
        <v>0.39154697981198799</v>
      </c>
      <c r="H1160" s="17">
        <v>0.46344481860870101</v>
      </c>
      <c r="I1160" s="17">
        <v>0.49985263410993602</v>
      </c>
      <c r="J1160" s="17">
        <v>0.59080295482606804</v>
      </c>
      <c r="K1160" s="17">
        <v>0.427107044007285</v>
      </c>
      <c r="L1160" s="17"/>
      <c r="M1160" s="17">
        <v>0.541280942686169</v>
      </c>
      <c r="N1160" s="17">
        <v>0.49211226705461703</v>
      </c>
      <c r="O1160" s="17">
        <v>0.450812520279401</v>
      </c>
      <c r="P1160" s="17">
        <v>0.50997281170034403</v>
      </c>
      <c r="Q1160" s="17">
        <v>0.338330321072568</v>
      </c>
      <c r="R1160" s="17"/>
      <c r="S1160" s="17">
        <v>0.35364672326888402</v>
      </c>
      <c r="T1160" s="17">
        <v>0.47324292415761199</v>
      </c>
      <c r="U1160" s="17">
        <v>0.45348891774018701</v>
      </c>
      <c r="V1160" s="17">
        <v>0.58279476186035195</v>
      </c>
      <c r="W1160" s="17"/>
      <c r="X1160" s="17">
        <v>0.48108026802176401</v>
      </c>
      <c r="Y1160" s="17">
        <v>0.53447716505454201</v>
      </c>
      <c r="Z1160" s="17">
        <v>0.25636803438594202</v>
      </c>
      <c r="AA1160" s="17"/>
      <c r="AB1160" s="17">
        <v>0.470887744266686</v>
      </c>
      <c r="AC1160" s="17">
        <v>0.45003888633543998</v>
      </c>
      <c r="AD1160" s="17"/>
      <c r="AE1160" s="17">
        <v>0.40306927266668502</v>
      </c>
      <c r="AF1160" s="17">
        <v>0.47627567846221802</v>
      </c>
      <c r="AG1160" s="17"/>
      <c r="AH1160" s="17">
        <v>0.50660349369964297</v>
      </c>
      <c r="AI1160" s="17">
        <v>0.32708189628509898</v>
      </c>
      <c r="AJ1160" s="17"/>
      <c r="AK1160" s="17">
        <v>0.45479324919207298</v>
      </c>
      <c r="AL1160" s="17">
        <v>0.45631582013305</v>
      </c>
      <c r="AM1160" s="17">
        <v>0.46107932558359099</v>
      </c>
      <c r="AN1160" s="17">
        <v>0.51477402750196799</v>
      </c>
      <c r="AO1160" s="17">
        <v>0.39293155403503</v>
      </c>
      <c r="AP1160" s="17"/>
      <c r="AQ1160" s="17">
        <v>0.48605810421187801</v>
      </c>
      <c r="AR1160" s="17">
        <v>0.45645483765628397</v>
      </c>
      <c r="AS1160" s="17"/>
      <c r="AT1160" s="17">
        <v>0.458386589223788</v>
      </c>
      <c r="AU1160" s="17">
        <v>0.46327140256053501</v>
      </c>
      <c r="AV1160" s="17"/>
      <c r="AW1160" s="17">
        <v>0.33381007576119798</v>
      </c>
      <c r="AX1160" s="17">
        <v>0.56342989309652602</v>
      </c>
      <c r="AY1160" s="17">
        <v>0.393139351534468</v>
      </c>
      <c r="AZ1160" s="17">
        <v>0.43192263368618999</v>
      </c>
      <c r="BA1160" s="17">
        <v>0.36520568106456403</v>
      </c>
      <c r="BB1160" s="17"/>
      <c r="BC1160" s="17">
        <v>0.444046728461721</v>
      </c>
      <c r="BD1160" s="17"/>
      <c r="BE1160" s="17">
        <v>0.55011469183436301</v>
      </c>
      <c r="BF1160" s="17">
        <v>0.46255878531758499</v>
      </c>
      <c r="BG1160" s="17">
        <v>0.34791906009239498</v>
      </c>
      <c r="BH1160" s="17">
        <v>0.41281540944294198</v>
      </c>
      <c r="BI1160" s="17"/>
      <c r="BJ1160" s="17">
        <v>0.47865015735216898</v>
      </c>
      <c r="BK1160" s="17"/>
      <c r="BL1160" s="17">
        <v>0.50336580756185201</v>
      </c>
      <c r="BM1160" s="17"/>
      <c r="BN1160" s="17">
        <v>0.53057243064475801</v>
      </c>
      <c r="BO1160" s="17"/>
      <c r="BP1160" s="17">
        <v>0.45313453051947</v>
      </c>
      <c r="BQ1160" s="17">
        <v>0.50048608880257905</v>
      </c>
    </row>
    <row r="1161" spans="2:69" x14ac:dyDescent="0.35">
      <c r="B1161" t="s">
        <v>141</v>
      </c>
      <c r="C1161" s="17">
        <v>0.103985491308103</v>
      </c>
      <c r="D1161" s="17">
        <v>7.1430386917469696E-2</v>
      </c>
      <c r="E1161" s="17">
        <v>0.13330158128230901</v>
      </c>
      <c r="F1161" s="17"/>
      <c r="G1161" s="17">
        <v>9.2159927968555599E-2</v>
      </c>
      <c r="H1161" s="17">
        <v>0.106415713742781</v>
      </c>
      <c r="I1161" s="17">
        <v>0.129453610500188</v>
      </c>
      <c r="J1161" s="17">
        <v>8.8645295935998195E-2</v>
      </c>
      <c r="K1161" s="17">
        <v>0.100039237298207</v>
      </c>
      <c r="L1161" s="17"/>
      <c r="M1161" s="17">
        <v>9.6829704894700094E-2</v>
      </c>
      <c r="N1161" s="17">
        <v>8.3255987541550294E-2</v>
      </c>
      <c r="O1161" s="17">
        <v>0.116495081315382</v>
      </c>
      <c r="P1161" s="17">
        <v>0.118373782117024</v>
      </c>
      <c r="Q1161" s="17">
        <v>0.12732689317235399</v>
      </c>
      <c r="R1161" s="17"/>
      <c r="S1161" s="17">
        <v>0.182736301116386</v>
      </c>
      <c r="T1161" s="17">
        <v>5.8581401599432502E-2</v>
      </c>
      <c r="U1161" s="17">
        <v>0.115411285497991</v>
      </c>
      <c r="V1161" s="17">
        <v>6.0167088715300202E-2</v>
      </c>
      <c r="W1161" s="17"/>
      <c r="X1161" s="17">
        <v>0.103204032933919</v>
      </c>
      <c r="Y1161" s="17">
        <v>0.104807052626467</v>
      </c>
      <c r="Z1161" s="17">
        <v>0.108095957426736</v>
      </c>
      <c r="AA1161" s="17"/>
      <c r="AB1161" s="17">
        <v>0.108839294352436</v>
      </c>
      <c r="AC1161" s="17">
        <v>9.5385298092523801E-2</v>
      </c>
      <c r="AD1161" s="17"/>
      <c r="AE1161" s="17">
        <v>0.110591229539607</v>
      </c>
      <c r="AF1161" s="17">
        <v>0.10257119896082401</v>
      </c>
      <c r="AG1161" s="17"/>
      <c r="AH1161" s="17">
        <v>0.102328224202486</v>
      </c>
      <c r="AI1161" s="17">
        <v>0.14924400225887399</v>
      </c>
      <c r="AJ1161" s="17"/>
      <c r="AK1161" s="17">
        <v>0.118443672334433</v>
      </c>
      <c r="AL1161" s="17">
        <v>0.107888893540854</v>
      </c>
      <c r="AM1161" s="17">
        <v>0.10653719008558001</v>
      </c>
      <c r="AN1161" s="17">
        <v>0.12219582499968699</v>
      </c>
      <c r="AO1161" s="17">
        <v>2.1781114398537499E-2</v>
      </c>
      <c r="AP1161" s="17"/>
      <c r="AQ1161" s="17">
        <v>9.2881637740387393E-2</v>
      </c>
      <c r="AR1161" s="17">
        <v>0.107367368122619</v>
      </c>
      <c r="AS1161" s="17"/>
      <c r="AT1161" s="17">
        <v>0.110852125622703</v>
      </c>
      <c r="AU1161" s="17">
        <v>0.103449917316964</v>
      </c>
      <c r="AV1161" s="17"/>
      <c r="AW1161" s="17">
        <v>0.23330850770990599</v>
      </c>
      <c r="AX1161" s="17">
        <v>0.11329224734024999</v>
      </c>
      <c r="AY1161" s="17">
        <v>7.7184623691145093E-2</v>
      </c>
      <c r="AZ1161" s="17">
        <v>0.14308003101501501</v>
      </c>
      <c r="BA1161" s="17">
        <v>5.5526315103287503E-2</v>
      </c>
      <c r="BB1161" s="17"/>
      <c r="BC1161" s="17">
        <v>6.2291390649953003E-2</v>
      </c>
      <c r="BD1161" s="17"/>
      <c r="BE1161" s="17">
        <v>9.6151113244001302E-2</v>
      </c>
      <c r="BF1161" s="17">
        <v>7.5624995630462599E-2</v>
      </c>
      <c r="BG1161" s="17">
        <v>0.13099421035668801</v>
      </c>
      <c r="BH1161" s="17">
        <v>5.77817887272093E-2</v>
      </c>
      <c r="BI1161" s="17"/>
      <c r="BJ1161" s="17">
        <v>0.11578029907125</v>
      </c>
      <c r="BK1161" s="17"/>
      <c r="BL1161" s="17">
        <v>0.104109680004054</v>
      </c>
      <c r="BM1161" s="17"/>
      <c r="BN1161" s="17">
        <v>8.8753476554271904E-2</v>
      </c>
      <c r="BO1161" s="17"/>
      <c r="BP1161" s="17">
        <v>0.104001483223056</v>
      </c>
      <c r="BQ1161" s="17">
        <v>8.3675216179702194E-2</v>
      </c>
    </row>
    <row r="1162" spans="2:69" x14ac:dyDescent="0.35"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/>
      <c r="BP1162" s="17"/>
      <c r="BQ1162" s="17"/>
    </row>
    <row r="1163" spans="2:69" x14ac:dyDescent="0.35">
      <c r="B1163" s="6" t="s">
        <v>311</v>
      </c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</row>
    <row r="1164" spans="2:69" x14ac:dyDescent="0.35">
      <c r="B1164" s="24" t="s">
        <v>143</v>
      </c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/>
      <c r="BP1164" s="17"/>
      <c r="BQ1164" s="17"/>
    </row>
    <row r="1165" spans="2:69" x14ac:dyDescent="0.35">
      <c r="B1165" t="s">
        <v>137</v>
      </c>
      <c r="C1165" s="17">
        <v>8.4109945705347106E-2</v>
      </c>
      <c r="D1165" s="17">
        <v>8.6522896624259896E-2</v>
      </c>
      <c r="E1165" s="17">
        <v>8.2278864534766197E-2</v>
      </c>
      <c r="F1165" s="17"/>
      <c r="G1165" s="17">
        <v>6.0249380978008402E-2</v>
      </c>
      <c r="H1165" s="17">
        <v>8.3281431573531003E-2</v>
      </c>
      <c r="I1165" s="17">
        <v>2.6219442123676901E-2</v>
      </c>
      <c r="J1165" s="17">
        <v>4.5150879640633301E-2</v>
      </c>
      <c r="K1165" s="17">
        <v>0.25571955020957599</v>
      </c>
      <c r="L1165" s="17"/>
      <c r="M1165" s="17">
        <v>8.6535747345707806E-2</v>
      </c>
      <c r="N1165" s="17">
        <v>6.8223582680977807E-2</v>
      </c>
      <c r="O1165" s="17">
        <v>7.4522733386714807E-2</v>
      </c>
      <c r="P1165" s="17">
        <v>0.112141157423431</v>
      </c>
      <c r="Q1165" s="17">
        <v>0.104345127506824</v>
      </c>
      <c r="R1165" s="17"/>
      <c r="S1165" s="17">
        <v>9.5848022527301902E-2</v>
      </c>
      <c r="T1165" s="17">
        <v>6.6737323088380499E-2</v>
      </c>
      <c r="U1165" s="17">
        <v>8.5908882615903001E-2</v>
      </c>
      <c r="V1165" s="17">
        <v>7.1527407435304904E-2</v>
      </c>
      <c r="W1165" s="17"/>
      <c r="X1165" s="17">
        <v>5.81347875214622E-2</v>
      </c>
      <c r="Y1165" s="17">
        <v>3.90969336441431E-2</v>
      </c>
      <c r="Z1165" s="17">
        <v>0.31247339960574999</v>
      </c>
      <c r="AA1165" s="17"/>
      <c r="AB1165" s="17">
        <v>6.8406478514002098E-2</v>
      </c>
      <c r="AC1165" s="17">
        <v>0.11193407675610099</v>
      </c>
      <c r="AD1165" s="17"/>
      <c r="AE1165" s="17">
        <v>8.7939418199023997E-2</v>
      </c>
      <c r="AF1165" s="17">
        <v>8.3290053446205894E-2</v>
      </c>
      <c r="AG1165" s="17"/>
      <c r="AH1165" s="17">
        <v>4.6272954017942597E-2</v>
      </c>
      <c r="AI1165" s="17">
        <v>0.13962510831036101</v>
      </c>
      <c r="AJ1165" s="17"/>
      <c r="AK1165" s="17">
        <v>0.22719687984683201</v>
      </c>
      <c r="AL1165" s="17">
        <v>8.8601055931490494E-2</v>
      </c>
      <c r="AM1165" s="17">
        <v>7.9899237328427006E-2</v>
      </c>
      <c r="AN1165" s="17">
        <v>2.8703355001454701E-2</v>
      </c>
      <c r="AO1165" s="17">
        <v>1.9516439134787799E-2</v>
      </c>
      <c r="AP1165" s="17"/>
      <c r="AQ1165" s="17">
        <v>3.86640124846577E-2</v>
      </c>
      <c r="AR1165" s="17">
        <v>9.7951315904963698E-2</v>
      </c>
      <c r="AS1165" s="17"/>
      <c r="AT1165" s="17">
        <v>5.9824549753667501E-2</v>
      </c>
      <c r="AU1165" s="17">
        <v>9.5987393419702596E-2</v>
      </c>
      <c r="AV1165" s="17"/>
      <c r="AW1165" s="17">
        <v>3.9405445814717298E-2</v>
      </c>
      <c r="AX1165" s="17">
        <v>5.7195353292189402E-2</v>
      </c>
      <c r="AY1165" s="17">
        <v>0.171874308412304</v>
      </c>
      <c r="AZ1165" s="17">
        <v>1.59574870921118E-2</v>
      </c>
      <c r="BA1165" s="17">
        <v>0.105752390118318</v>
      </c>
      <c r="BB1165" s="17"/>
      <c r="BC1165" s="17">
        <v>9.4225100911816198E-2</v>
      </c>
      <c r="BD1165" s="17"/>
      <c r="BE1165" s="17">
        <v>7.9242916077058106E-2</v>
      </c>
      <c r="BF1165" s="17">
        <v>0.23890154091473501</v>
      </c>
      <c r="BG1165" s="17">
        <v>3.1582025569736299E-2</v>
      </c>
      <c r="BH1165" s="17">
        <v>7.7912685028416806E-2</v>
      </c>
      <c r="BI1165" s="17"/>
      <c r="BJ1165" s="17">
        <v>6.4123292008012103E-2</v>
      </c>
      <c r="BK1165" s="17"/>
      <c r="BL1165" s="17">
        <v>3.8208705722015401E-2</v>
      </c>
      <c r="BM1165" s="17"/>
      <c r="BN1165" s="17">
        <v>0.12988474151766</v>
      </c>
      <c r="BO1165" s="17"/>
      <c r="BP1165" s="17">
        <v>8.9010211440029893E-2</v>
      </c>
      <c r="BQ1165" s="17">
        <v>4.5022357348798302E-2</v>
      </c>
    </row>
    <row r="1166" spans="2:69" x14ac:dyDescent="0.35">
      <c r="B1166" t="s">
        <v>303</v>
      </c>
      <c r="C1166" s="17">
        <v>0.165444423877117</v>
      </c>
      <c r="D1166" s="17">
        <v>0.18899721039886699</v>
      </c>
      <c r="E1166" s="17">
        <v>0.14513091526687699</v>
      </c>
      <c r="F1166" s="17"/>
      <c r="G1166" s="17">
        <v>0.15212778226174101</v>
      </c>
      <c r="H1166" s="17">
        <v>0.163289212128297</v>
      </c>
      <c r="I1166" s="17">
        <v>0.20479081079044401</v>
      </c>
      <c r="J1166" s="17">
        <v>0.118522155240636</v>
      </c>
      <c r="K1166" s="17">
        <v>0.18299285280827901</v>
      </c>
      <c r="L1166" s="17"/>
      <c r="M1166" s="17">
        <v>0.30750608951755798</v>
      </c>
      <c r="N1166" s="17">
        <v>0.144653412203364</v>
      </c>
      <c r="O1166" s="17">
        <v>0.15827345383175501</v>
      </c>
      <c r="P1166" s="17">
        <v>0.16756034005133699</v>
      </c>
      <c r="Q1166" s="17">
        <v>0.14744247331818899</v>
      </c>
      <c r="R1166" s="17"/>
      <c r="S1166" s="17">
        <v>8.9830801621252399E-2</v>
      </c>
      <c r="T1166" s="17">
        <v>0.17364616977320299</v>
      </c>
      <c r="U1166" s="17">
        <v>0.190649919742167</v>
      </c>
      <c r="V1166" s="17">
        <v>0.20685745754453699</v>
      </c>
      <c r="W1166" s="17"/>
      <c r="X1166" s="17">
        <v>0.18216893087476799</v>
      </c>
      <c r="Y1166" s="17">
        <v>0.113143313511631</v>
      </c>
      <c r="Z1166" s="17">
        <v>0.12151137453284599</v>
      </c>
      <c r="AA1166" s="17"/>
      <c r="AB1166" s="17">
        <v>0.148660528907961</v>
      </c>
      <c r="AC1166" s="17">
        <v>0.19518290694417401</v>
      </c>
      <c r="AD1166" s="17"/>
      <c r="AE1166" s="17">
        <v>0.17339421675359201</v>
      </c>
      <c r="AF1166" s="17">
        <v>0.163742368658818</v>
      </c>
      <c r="AG1166" s="17"/>
      <c r="AH1166" s="17">
        <v>0.16701936400249501</v>
      </c>
      <c r="AI1166" s="17">
        <v>0.13610052349072899</v>
      </c>
      <c r="AJ1166" s="17"/>
      <c r="AK1166" s="17">
        <v>0.14356447078037399</v>
      </c>
      <c r="AL1166" s="17">
        <v>0.18333642133724301</v>
      </c>
      <c r="AM1166" s="17">
        <v>0.14105250846942299</v>
      </c>
      <c r="AN1166" s="17">
        <v>0.189312058534854</v>
      </c>
      <c r="AO1166" s="17">
        <v>0.18910870676842401</v>
      </c>
      <c r="AP1166" s="17"/>
      <c r="AQ1166" s="17">
        <v>0.108899424729518</v>
      </c>
      <c r="AR1166" s="17">
        <v>0.18266621272978001</v>
      </c>
      <c r="AS1166" s="17"/>
      <c r="AT1166" s="17">
        <v>0.13078983679446399</v>
      </c>
      <c r="AU1166" s="17">
        <v>0.18081111507519901</v>
      </c>
      <c r="AV1166" s="17"/>
      <c r="AW1166" s="17">
        <v>7.3845093879600907E-2</v>
      </c>
      <c r="AX1166" s="17">
        <v>0.137902559695712</v>
      </c>
      <c r="AY1166" s="17">
        <v>0.24367506429477301</v>
      </c>
      <c r="AZ1166" s="17">
        <v>0.20714729793845499</v>
      </c>
      <c r="BA1166" s="17">
        <v>0.115358351477578</v>
      </c>
      <c r="BB1166" s="17"/>
      <c r="BC1166" s="17">
        <v>0.139867765165852</v>
      </c>
      <c r="BD1166" s="17"/>
      <c r="BE1166" s="17">
        <v>0.13789460036530801</v>
      </c>
      <c r="BF1166" s="17">
        <v>0.39611216951815598</v>
      </c>
      <c r="BG1166" s="17">
        <v>0.219652541870859</v>
      </c>
      <c r="BH1166" s="17">
        <v>6.8595953980601407E-2</v>
      </c>
      <c r="BI1166" s="17"/>
      <c r="BJ1166" s="17">
        <v>0.16744724314200701</v>
      </c>
      <c r="BK1166" s="17"/>
      <c r="BL1166" s="17">
        <v>0.19012536336497299</v>
      </c>
      <c r="BM1166" s="17"/>
      <c r="BN1166" s="17">
        <v>0.19363904041134999</v>
      </c>
      <c r="BO1166" s="17"/>
      <c r="BP1166" s="17">
        <v>0.158171256720436</v>
      </c>
      <c r="BQ1166" s="17">
        <v>0.21561937398237899</v>
      </c>
    </row>
    <row r="1167" spans="2:69" x14ac:dyDescent="0.35">
      <c r="B1167" t="s">
        <v>139</v>
      </c>
      <c r="C1167" s="17">
        <v>0.39136083975883101</v>
      </c>
      <c r="D1167" s="17">
        <v>0.43042085957523202</v>
      </c>
      <c r="E1167" s="17">
        <v>0.35810834403203301</v>
      </c>
      <c r="F1167" s="17"/>
      <c r="G1167" s="17">
        <v>0.43257206967314599</v>
      </c>
      <c r="H1167" s="17">
        <v>0.37048758837636903</v>
      </c>
      <c r="I1167" s="17">
        <v>0.35110278241271597</v>
      </c>
      <c r="J1167" s="17">
        <v>0.45541543411157098</v>
      </c>
      <c r="K1167" s="17">
        <v>0.34612557904619101</v>
      </c>
      <c r="L1167" s="17"/>
      <c r="M1167" s="17">
        <v>0.30040311424259097</v>
      </c>
      <c r="N1167" s="17">
        <v>0.39806714986136699</v>
      </c>
      <c r="O1167" s="17">
        <v>0.403422700632114</v>
      </c>
      <c r="P1167" s="17">
        <v>0.39794046941869499</v>
      </c>
      <c r="Q1167" s="17">
        <v>0.402805318994512</v>
      </c>
      <c r="R1167" s="17"/>
      <c r="S1167" s="17">
        <v>0.32049468481937798</v>
      </c>
      <c r="T1167" s="17">
        <v>0.43121604065840402</v>
      </c>
      <c r="U1167" s="17">
        <v>0.34257905021122098</v>
      </c>
      <c r="V1167" s="17">
        <v>0.49134324713989402</v>
      </c>
      <c r="W1167" s="17"/>
      <c r="X1167" s="17">
        <v>0.38548406035209498</v>
      </c>
      <c r="Y1167" s="17">
        <v>0.51889811013531295</v>
      </c>
      <c r="Z1167" s="17">
        <v>0.26833746967420402</v>
      </c>
      <c r="AA1167" s="17"/>
      <c r="AB1167" s="17">
        <v>0.39750589832679101</v>
      </c>
      <c r="AC1167" s="17">
        <v>0.380472740154706</v>
      </c>
      <c r="AD1167" s="17"/>
      <c r="AE1167" s="17">
        <v>0.39888823238550097</v>
      </c>
      <c r="AF1167" s="17">
        <v>0.38974922067648599</v>
      </c>
      <c r="AG1167" s="17"/>
      <c r="AH1167" s="17">
        <v>0.43116636038230299</v>
      </c>
      <c r="AI1167" s="17">
        <v>0.30022768003037198</v>
      </c>
      <c r="AJ1167" s="17"/>
      <c r="AK1167" s="17">
        <v>0.37607825725546701</v>
      </c>
      <c r="AL1167" s="17">
        <v>0.382208121417283</v>
      </c>
      <c r="AM1167" s="17">
        <v>0.380027847076298</v>
      </c>
      <c r="AN1167" s="17">
        <v>0.40335242436483898</v>
      </c>
      <c r="AO1167" s="17">
        <v>0.46128082229185502</v>
      </c>
      <c r="AP1167" s="17"/>
      <c r="AQ1167" s="17">
        <v>0.45734453504287997</v>
      </c>
      <c r="AR1167" s="17">
        <v>0.37126432751140698</v>
      </c>
      <c r="AS1167" s="17"/>
      <c r="AT1167" s="17">
        <v>0.45463779126441101</v>
      </c>
      <c r="AU1167" s="17">
        <v>0.35801343578087202</v>
      </c>
      <c r="AV1167" s="17"/>
      <c r="AW1167" s="17">
        <v>0.27590264928998598</v>
      </c>
      <c r="AX1167" s="17">
        <v>0.400216554149741</v>
      </c>
      <c r="AY1167" s="17">
        <v>0.30869931880825202</v>
      </c>
      <c r="AZ1167" s="17">
        <v>0.54451570909345903</v>
      </c>
      <c r="BA1167" s="17">
        <v>0.39570004334592701</v>
      </c>
      <c r="BB1167" s="17"/>
      <c r="BC1167" s="17">
        <v>0.33767533226267998</v>
      </c>
      <c r="BD1167" s="17"/>
      <c r="BE1167" s="17">
        <v>0.40686018408973401</v>
      </c>
      <c r="BF1167" s="17">
        <v>0.23950626165522301</v>
      </c>
      <c r="BG1167" s="17">
        <v>0.51193200306110298</v>
      </c>
      <c r="BH1167" s="17">
        <v>0.39218999532364801</v>
      </c>
      <c r="BI1167" s="17"/>
      <c r="BJ1167" s="17">
        <v>0.39591763203299002</v>
      </c>
      <c r="BK1167" s="17"/>
      <c r="BL1167" s="17">
        <v>0.41688375150720203</v>
      </c>
      <c r="BM1167" s="17"/>
      <c r="BN1167" s="17">
        <v>0.37102578183728202</v>
      </c>
      <c r="BO1167" s="17"/>
      <c r="BP1167" s="17">
        <v>0.38236693739736699</v>
      </c>
      <c r="BQ1167" s="17">
        <v>0.414660954446186</v>
      </c>
    </row>
    <row r="1168" spans="2:69" x14ac:dyDescent="0.35">
      <c r="B1168" t="s">
        <v>140</v>
      </c>
      <c r="C1168" s="17">
        <v>0.27808380537016097</v>
      </c>
      <c r="D1168" s="17">
        <v>0.243623004959759</v>
      </c>
      <c r="E1168" s="17">
        <v>0.30601884011991998</v>
      </c>
      <c r="F1168" s="17"/>
      <c r="G1168" s="17">
        <v>0.29569861240492201</v>
      </c>
      <c r="H1168" s="17">
        <v>0.29092919515726501</v>
      </c>
      <c r="I1168" s="17">
        <v>0.316200349374746</v>
      </c>
      <c r="J1168" s="17">
        <v>0.30864553868975703</v>
      </c>
      <c r="K1168" s="17">
        <v>0.13393969970140901</v>
      </c>
      <c r="L1168" s="17"/>
      <c r="M1168" s="17">
        <v>0.25710959811751699</v>
      </c>
      <c r="N1168" s="17">
        <v>0.30205399809572803</v>
      </c>
      <c r="O1168" s="17">
        <v>0.26714114773801101</v>
      </c>
      <c r="P1168" s="17">
        <v>0.245881944871012</v>
      </c>
      <c r="Q1168" s="17">
        <v>0.27434565118133403</v>
      </c>
      <c r="R1168" s="17"/>
      <c r="S1168" s="17">
        <v>0.40526065345961698</v>
      </c>
      <c r="T1168" s="17">
        <v>0.31131571331986402</v>
      </c>
      <c r="U1168" s="17">
        <v>0.22751255338238599</v>
      </c>
      <c r="V1168" s="17">
        <v>0.173670861182674</v>
      </c>
      <c r="W1168" s="17"/>
      <c r="X1168" s="17">
        <v>0.29550199395141902</v>
      </c>
      <c r="Y1168" s="17">
        <v>0.202631533828282</v>
      </c>
      <c r="Z1168" s="17">
        <v>0.25894256643860197</v>
      </c>
      <c r="AA1168" s="17"/>
      <c r="AB1168" s="17">
        <v>0.30813664346754699</v>
      </c>
      <c r="AC1168" s="17">
        <v>0.22483479383150801</v>
      </c>
      <c r="AD1168" s="17"/>
      <c r="AE1168" s="17">
        <v>0.27123939528679403</v>
      </c>
      <c r="AF1168" s="17">
        <v>0.279549197497929</v>
      </c>
      <c r="AG1168" s="17"/>
      <c r="AH1168" s="17">
        <v>0.27602960471674098</v>
      </c>
      <c r="AI1168" s="17">
        <v>0.32860911176013402</v>
      </c>
      <c r="AJ1168" s="17"/>
      <c r="AK1168" s="17">
        <v>0.17905573539554501</v>
      </c>
      <c r="AL1168" s="17">
        <v>0.26992110091165</v>
      </c>
      <c r="AM1168" s="17">
        <v>0.290277629738183</v>
      </c>
      <c r="AN1168" s="17">
        <v>0.30251527165813902</v>
      </c>
      <c r="AO1168" s="17">
        <v>0.33009403180493402</v>
      </c>
      <c r="AP1168" s="17"/>
      <c r="AQ1168" s="17">
        <v>0.33173265261063201</v>
      </c>
      <c r="AR1168" s="17">
        <v>0.261744091278868</v>
      </c>
      <c r="AS1168" s="17"/>
      <c r="AT1168" s="17">
        <v>0.28856329689291299</v>
      </c>
      <c r="AU1168" s="17">
        <v>0.27475781314050601</v>
      </c>
      <c r="AV1168" s="17"/>
      <c r="AW1168" s="17">
        <v>0.45502490637166698</v>
      </c>
      <c r="AX1168" s="17">
        <v>0.31568800531611602</v>
      </c>
      <c r="AY1168" s="17">
        <v>0.201800991517987</v>
      </c>
      <c r="AZ1168" s="17">
        <v>0.173765303132457</v>
      </c>
      <c r="BA1168" s="17">
        <v>0.30587279795143701</v>
      </c>
      <c r="BB1168" s="17"/>
      <c r="BC1168" s="17">
        <v>0.37728858815170202</v>
      </c>
      <c r="BD1168" s="17"/>
      <c r="BE1168" s="17">
        <v>0.30902695062229901</v>
      </c>
      <c r="BF1168" s="17">
        <v>4.16908671343654E-2</v>
      </c>
      <c r="BG1168" s="17">
        <v>0.18344066919479701</v>
      </c>
      <c r="BH1168" s="17">
        <v>0.39581468308379397</v>
      </c>
      <c r="BI1168" s="17"/>
      <c r="BJ1168" s="17">
        <v>0.283916572759838</v>
      </c>
      <c r="BK1168" s="17"/>
      <c r="BL1168" s="17">
        <v>0.26785872039825098</v>
      </c>
      <c r="BM1168" s="17"/>
      <c r="BN1168" s="17">
        <v>0.26279435927123601</v>
      </c>
      <c r="BO1168" s="17"/>
      <c r="BP1168" s="17">
        <v>0.29812954151342402</v>
      </c>
      <c r="BQ1168" s="17">
        <v>0.208917310354787</v>
      </c>
    </row>
    <row r="1169" spans="2:69" x14ac:dyDescent="0.35">
      <c r="B1169" t="s">
        <v>141</v>
      </c>
      <c r="C1169" s="17">
        <v>8.1000985288543798E-2</v>
      </c>
      <c r="D1169" s="17">
        <v>5.0436028441883302E-2</v>
      </c>
      <c r="E1169" s="17">
        <v>0.10846303604640301</v>
      </c>
      <c r="F1169" s="17"/>
      <c r="G1169" s="17">
        <v>5.93521546821821E-2</v>
      </c>
      <c r="H1169" s="17">
        <v>9.2012572764538697E-2</v>
      </c>
      <c r="I1169" s="17">
        <v>0.10168661529841699</v>
      </c>
      <c r="J1169" s="17">
        <v>7.22659923174028E-2</v>
      </c>
      <c r="K1169" s="17">
        <v>8.1222318234544802E-2</v>
      </c>
      <c r="L1169" s="17"/>
      <c r="M1169" s="17">
        <v>4.8445450776627097E-2</v>
      </c>
      <c r="N1169" s="17">
        <v>8.7001857158563095E-2</v>
      </c>
      <c r="O1169" s="17">
        <v>9.6639964411404405E-2</v>
      </c>
      <c r="P1169" s="17">
        <v>7.6476088235524903E-2</v>
      </c>
      <c r="Q1169" s="17">
        <v>7.1061428999140905E-2</v>
      </c>
      <c r="R1169" s="17"/>
      <c r="S1169" s="17">
        <v>8.8565837572450998E-2</v>
      </c>
      <c r="T1169" s="17">
        <v>1.7084753160148299E-2</v>
      </c>
      <c r="U1169" s="17">
        <v>0.15334959404832299</v>
      </c>
      <c r="V1169" s="17">
        <v>5.6601026697590498E-2</v>
      </c>
      <c r="W1169" s="17"/>
      <c r="X1169" s="17">
        <v>7.8710227300256105E-2</v>
      </c>
      <c r="Y1169" s="17">
        <v>0.12623010888063199</v>
      </c>
      <c r="Z1169" s="17">
        <v>3.87351897485987E-2</v>
      </c>
      <c r="AA1169" s="17"/>
      <c r="AB1169" s="17">
        <v>7.72904507836987E-2</v>
      </c>
      <c r="AC1169" s="17">
        <v>8.7575482313510006E-2</v>
      </c>
      <c r="AD1169" s="17"/>
      <c r="AE1169" s="17">
        <v>6.8538737375089601E-2</v>
      </c>
      <c r="AF1169" s="17">
        <v>8.3669159720560604E-2</v>
      </c>
      <c r="AG1169" s="17"/>
      <c r="AH1169" s="17">
        <v>7.9511716880518293E-2</v>
      </c>
      <c r="AI1169" s="17">
        <v>9.5437576408403293E-2</v>
      </c>
      <c r="AJ1169" s="17"/>
      <c r="AK1169" s="17">
        <v>7.4104656721782403E-2</v>
      </c>
      <c r="AL1169" s="17">
        <v>7.5933300402334397E-2</v>
      </c>
      <c r="AM1169" s="17">
        <v>0.10874277738766799</v>
      </c>
      <c r="AN1169" s="17">
        <v>7.6116890440714402E-2</v>
      </c>
      <c r="AO1169" s="17">
        <v>0</v>
      </c>
      <c r="AP1169" s="17"/>
      <c r="AQ1169" s="17">
        <v>6.3359375132311394E-2</v>
      </c>
      <c r="AR1169" s="17">
        <v>8.6374052574981694E-2</v>
      </c>
      <c r="AS1169" s="17"/>
      <c r="AT1169" s="17">
        <v>6.6184525294544605E-2</v>
      </c>
      <c r="AU1169" s="17">
        <v>9.0430242583719803E-2</v>
      </c>
      <c r="AV1169" s="17"/>
      <c r="AW1169" s="17">
        <v>0.15582190464402901</v>
      </c>
      <c r="AX1169" s="17">
        <v>8.8997527546241198E-2</v>
      </c>
      <c r="AY1169" s="17">
        <v>7.3950316966683902E-2</v>
      </c>
      <c r="AZ1169" s="17">
        <v>5.8614202743517398E-2</v>
      </c>
      <c r="BA1169" s="17">
        <v>7.7316417106739296E-2</v>
      </c>
      <c r="BB1169" s="17"/>
      <c r="BC1169" s="17">
        <v>5.0943213507949003E-2</v>
      </c>
      <c r="BD1169" s="17"/>
      <c r="BE1169" s="17">
        <v>6.6975348845600899E-2</v>
      </c>
      <c r="BF1169" s="17">
        <v>8.3789160777521396E-2</v>
      </c>
      <c r="BG1169" s="17">
        <v>5.3392760303504302E-2</v>
      </c>
      <c r="BH1169" s="17">
        <v>6.5486682583539596E-2</v>
      </c>
      <c r="BI1169" s="17"/>
      <c r="BJ1169" s="17">
        <v>8.8595260057153194E-2</v>
      </c>
      <c r="BK1169" s="17"/>
      <c r="BL1169" s="17">
        <v>8.6923459007558504E-2</v>
      </c>
      <c r="BM1169" s="17"/>
      <c r="BN1169" s="17">
        <v>4.2656076962472297E-2</v>
      </c>
      <c r="BO1169" s="17"/>
      <c r="BP1169" s="17">
        <v>7.2322052928742803E-2</v>
      </c>
      <c r="BQ1169" s="17">
        <v>0.11578000386784899</v>
      </c>
    </row>
    <row r="1170" spans="2:69" x14ac:dyDescent="0.35"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  <c r="BN1170" s="17"/>
      <c r="BO1170" s="17"/>
      <c r="BP1170" s="17"/>
      <c r="BQ1170" s="17"/>
    </row>
    <row r="1171" spans="2:69" x14ac:dyDescent="0.35">
      <c r="B1171" s="6" t="s">
        <v>312</v>
      </c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</row>
    <row r="1172" spans="2:69" x14ac:dyDescent="0.35">
      <c r="B1172" s="24" t="s">
        <v>143</v>
      </c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</row>
    <row r="1173" spans="2:69" x14ac:dyDescent="0.35">
      <c r="B1173" t="s">
        <v>137</v>
      </c>
      <c r="C1173" s="17">
        <v>2.5543148142928698E-2</v>
      </c>
      <c r="D1173" s="17">
        <v>2.5361892783494201E-2</v>
      </c>
      <c r="E1173" s="17">
        <v>2.5799301096923698E-2</v>
      </c>
      <c r="F1173" s="17"/>
      <c r="G1173" s="17">
        <v>3.5426574711341398E-2</v>
      </c>
      <c r="H1173" s="17">
        <v>2.98780293442782E-2</v>
      </c>
      <c r="I1173" s="17">
        <v>1.31097210618384E-2</v>
      </c>
      <c r="J1173" s="17">
        <v>2.31280814616164E-2</v>
      </c>
      <c r="K1173" s="17">
        <v>1.8816919063662601E-2</v>
      </c>
      <c r="L1173" s="17"/>
      <c r="M1173" s="17">
        <v>0</v>
      </c>
      <c r="N1173" s="17">
        <v>2.13013844477737E-2</v>
      </c>
      <c r="O1173" s="17">
        <v>3.5755176991822603E-2</v>
      </c>
      <c r="P1173" s="17">
        <v>2.4217252028931099E-2</v>
      </c>
      <c r="Q1173" s="17">
        <v>3.7444699398302403E-2</v>
      </c>
      <c r="R1173" s="17"/>
      <c r="S1173" s="17">
        <v>1.9527076417431101E-2</v>
      </c>
      <c r="T1173" s="17">
        <v>5.0279450194829697E-2</v>
      </c>
      <c r="U1173" s="17">
        <v>2.30968780041645E-2</v>
      </c>
      <c r="V1173" s="17">
        <v>1.25902540529821E-2</v>
      </c>
      <c r="W1173" s="17"/>
      <c r="X1173" s="17">
        <v>1.9131522947988599E-2</v>
      </c>
      <c r="Y1173" s="17">
        <v>3.8569216184338499E-2</v>
      </c>
      <c r="Z1173" s="17">
        <v>5.12956572937769E-2</v>
      </c>
      <c r="AA1173" s="17"/>
      <c r="AB1173" s="17">
        <v>3.3841921035394601E-2</v>
      </c>
      <c r="AC1173" s="17">
        <v>1.0838997670498E-2</v>
      </c>
      <c r="AD1173" s="17"/>
      <c r="AE1173" s="17">
        <v>2.0703177686438399E-2</v>
      </c>
      <c r="AF1173" s="17">
        <v>2.6579388595967899E-2</v>
      </c>
      <c r="AG1173" s="17"/>
      <c r="AH1173" s="17">
        <v>1.9978270267917E-2</v>
      </c>
      <c r="AI1173" s="17">
        <v>2.50262737364523E-2</v>
      </c>
      <c r="AJ1173" s="17"/>
      <c r="AK1173" s="17">
        <v>1.4658933820610599E-2</v>
      </c>
      <c r="AL1173" s="17">
        <v>1.8461786045176801E-2</v>
      </c>
      <c r="AM1173" s="17">
        <v>4.0913678703497401E-2</v>
      </c>
      <c r="AN1173" s="17">
        <v>2.43368641440408E-2</v>
      </c>
      <c r="AO1173" s="17">
        <v>0</v>
      </c>
      <c r="AP1173" s="17"/>
      <c r="AQ1173" s="17">
        <v>9.0464298912359704E-3</v>
      </c>
      <c r="AR1173" s="17">
        <v>3.0567518162829699E-2</v>
      </c>
      <c r="AS1173" s="17"/>
      <c r="AT1173" s="17">
        <v>6.55452949647532E-3</v>
      </c>
      <c r="AU1173" s="17">
        <v>3.5507077855692702E-2</v>
      </c>
      <c r="AV1173" s="17"/>
      <c r="AW1173" s="17">
        <v>1.8471445702536001E-2</v>
      </c>
      <c r="AX1173" s="17">
        <v>1.8638193574145399E-2</v>
      </c>
      <c r="AY1173" s="17">
        <v>3.1995372200234802E-2</v>
      </c>
      <c r="AZ1173" s="17">
        <v>1.59574870921118E-2</v>
      </c>
      <c r="BA1173" s="17">
        <v>2.0914880356612701E-2</v>
      </c>
      <c r="BB1173" s="17"/>
      <c r="BC1173" s="17">
        <v>2.8185983539015101E-2</v>
      </c>
      <c r="BD1173" s="17"/>
      <c r="BE1173" s="17">
        <v>2.22287221719948E-2</v>
      </c>
      <c r="BF1173" s="17">
        <v>2.9523886808198702E-2</v>
      </c>
      <c r="BG1173" s="17">
        <v>1.3259396932609699E-2</v>
      </c>
      <c r="BH1173" s="17">
        <v>2.8053046116912301E-2</v>
      </c>
      <c r="BI1173" s="17"/>
      <c r="BJ1173" s="17">
        <v>2.5228273318497401E-2</v>
      </c>
      <c r="BK1173" s="17"/>
      <c r="BL1173" s="17">
        <v>1.9866873119356299E-2</v>
      </c>
      <c r="BM1173" s="17"/>
      <c r="BN1173" s="17">
        <v>2.81988516341527E-2</v>
      </c>
      <c r="BO1173" s="17"/>
      <c r="BP1173" s="17">
        <v>2.42801642772691E-2</v>
      </c>
      <c r="BQ1173" s="17">
        <v>2.2535512645630501E-2</v>
      </c>
    </row>
    <row r="1174" spans="2:69" x14ac:dyDescent="0.35">
      <c r="B1174" t="s">
        <v>303</v>
      </c>
      <c r="C1174" s="17">
        <v>0.104890119097867</v>
      </c>
      <c r="D1174" s="17">
        <v>9.9246775109066904E-2</v>
      </c>
      <c r="E1174" s="17">
        <v>0.110295348557559</v>
      </c>
      <c r="F1174" s="17"/>
      <c r="G1174" s="17">
        <v>0.11634480616514301</v>
      </c>
      <c r="H1174" s="17">
        <v>0.13904319479771399</v>
      </c>
      <c r="I1174" s="17">
        <v>6.6211508107482497E-2</v>
      </c>
      <c r="J1174" s="17">
        <v>7.3094223990036997E-2</v>
      </c>
      <c r="K1174" s="17">
        <v>0.10735876162190799</v>
      </c>
      <c r="L1174" s="17"/>
      <c r="M1174" s="17">
        <v>0.19922024530607499</v>
      </c>
      <c r="N1174" s="17">
        <v>9.0573113985630505E-2</v>
      </c>
      <c r="O1174" s="17">
        <v>0.11079484430098201</v>
      </c>
      <c r="P1174" s="17">
        <v>9.3974244524936107E-2</v>
      </c>
      <c r="Q1174" s="17">
        <v>9.2959397866767601E-2</v>
      </c>
      <c r="R1174" s="17"/>
      <c r="S1174" s="17">
        <v>5.2197922357251098E-2</v>
      </c>
      <c r="T1174" s="17">
        <v>0.123114532548349</v>
      </c>
      <c r="U1174" s="17">
        <v>0.123694783112954</v>
      </c>
      <c r="V1174" s="17">
        <v>9.2224654367800599E-2</v>
      </c>
      <c r="W1174" s="17"/>
      <c r="X1174" s="17">
        <v>0.108278075283238</v>
      </c>
      <c r="Y1174" s="17">
        <v>7.5823203878109299E-2</v>
      </c>
      <c r="Z1174" s="17">
        <v>0.119420901649362</v>
      </c>
      <c r="AA1174" s="17"/>
      <c r="AB1174" s="17">
        <v>8.2125274771980894E-2</v>
      </c>
      <c r="AC1174" s="17">
        <v>0.145225925461865</v>
      </c>
      <c r="AD1174" s="17"/>
      <c r="AE1174" s="17">
        <v>0.15883416858614299</v>
      </c>
      <c r="AF1174" s="17">
        <v>9.3340667136742703E-2</v>
      </c>
      <c r="AG1174" s="17"/>
      <c r="AH1174" s="17">
        <v>8.7652349576605504E-2</v>
      </c>
      <c r="AI1174" s="17">
        <v>0.16788910358774001</v>
      </c>
      <c r="AJ1174" s="17"/>
      <c r="AK1174" s="17">
        <v>0.20920243586402101</v>
      </c>
      <c r="AL1174" s="17">
        <v>0.12874478966403499</v>
      </c>
      <c r="AM1174" s="17">
        <v>6.19370958558065E-2</v>
      </c>
      <c r="AN1174" s="17">
        <v>8.9182230913222901E-2</v>
      </c>
      <c r="AO1174" s="17">
        <v>0.107342713525861</v>
      </c>
      <c r="AP1174" s="17"/>
      <c r="AQ1174" s="17">
        <v>9.7212790650228406E-2</v>
      </c>
      <c r="AR1174" s="17">
        <v>0.107228386521529</v>
      </c>
      <c r="AS1174" s="17"/>
      <c r="AT1174" s="17">
        <v>0.121000234550836</v>
      </c>
      <c r="AU1174" s="17">
        <v>9.1568894703810202E-2</v>
      </c>
      <c r="AV1174" s="17"/>
      <c r="AW1174" s="17">
        <v>7.1518911335012494E-2</v>
      </c>
      <c r="AX1174" s="17">
        <v>4.20533660853043E-2</v>
      </c>
      <c r="AY1174" s="17">
        <v>0.23935578682858899</v>
      </c>
      <c r="AZ1174" s="17">
        <v>9.6549477815540102E-2</v>
      </c>
      <c r="BA1174" s="17">
        <v>8.0045719390775802E-2</v>
      </c>
      <c r="BB1174" s="17"/>
      <c r="BC1174" s="17">
        <v>0.10416601312563099</v>
      </c>
      <c r="BD1174" s="17"/>
      <c r="BE1174" s="17">
        <v>5.4821224725947401E-2</v>
      </c>
      <c r="BF1174" s="17">
        <v>0.31309870435253501</v>
      </c>
      <c r="BG1174" s="17">
        <v>0.169999910211448</v>
      </c>
      <c r="BH1174" s="17">
        <v>7.3736088302330097E-2</v>
      </c>
      <c r="BI1174" s="17"/>
      <c r="BJ1174" s="17">
        <v>0.101103371512215</v>
      </c>
      <c r="BK1174" s="17"/>
      <c r="BL1174" s="17">
        <v>0.105937857275632</v>
      </c>
      <c r="BM1174" s="17"/>
      <c r="BN1174" s="17">
        <v>7.7836458545728293E-2</v>
      </c>
      <c r="BO1174" s="17"/>
      <c r="BP1174" s="17">
        <v>0.10592265675934701</v>
      </c>
      <c r="BQ1174" s="17">
        <v>9.1246437606730693E-2</v>
      </c>
    </row>
    <row r="1175" spans="2:69" x14ac:dyDescent="0.35">
      <c r="B1175" t="s">
        <v>139</v>
      </c>
      <c r="C1175" s="17">
        <v>0.46029327004777199</v>
      </c>
      <c r="D1175" s="17">
        <v>0.48860644470278503</v>
      </c>
      <c r="E1175" s="17">
        <v>0.43684720245446301</v>
      </c>
      <c r="F1175" s="17"/>
      <c r="G1175" s="17">
        <v>0.43907028705761703</v>
      </c>
      <c r="H1175" s="17">
        <v>0.40967433484244498</v>
      </c>
      <c r="I1175" s="17">
        <v>0.49762639432739297</v>
      </c>
      <c r="J1175" s="17">
        <v>0.49492281919178299</v>
      </c>
      <c r="K1175" s="17">
        <v>0.506591862228983</v>
      </c>
      <c r="L1175" s="17"/>
      <c r="M1175" s="17">
        <v>0.38678602885910801</v>
      </c>
      <c r="N1175" s="17">
        <v>0.45663896339364302</v>
      </c>
      <c r="O1175" s="17">
        <v>0.42433528099552198</v>
      </c>
      <c r="P1175" s="17">
        <v>0.43763374700393898</v>
      </c>
      <c r="Q1175" s="17">
        <v>0.56021133423479497</v>
      </c>
      <c r="R1175" s="17"/>
      <c r="S1175" s="17">
        <v>0.45265992290900198</v>
      </c>
      <c r="T1175" s="17">
        <v>0.391801931832578</v>
      </c>
      <c r="U1175" s="17">
        <v>0.417467188976132</v>
      </c>
      <c r="V1175" s="17">
        <v>0.58852071828119701</v>
      </c>
      <c r="W1175" s="17"/>
      <c r="X1175" s="17">
        <v>0.445607841000556</v>
      </c>
      <c r="Y1175" s="17">
        <v>0.48363201675612599</v>
      </c>
      <c r="Z1175" s="17">
        <v>0.52751833638006296</v>
      </c>
      <c r="AA1175" s="17"/>
      <c r="AB1175" s="17">
        <v>0.447345497035738</v>
      </c>
      <c r="AC1175" s="17">
        <v>0.483234734420736</v>
      </c>
      <c r="AD1175" s="17"/>
      <c r="AE1175" s="17">
        <v>0.40122346638337703</v>
      </c>
      <c r="AF1175" s="17">
        <v>0.47294014892035802</v>
      </c>
      <c r="AG1175" s="17"/>
      <c r="AH1175" s="17">
        <v>0.46994889242089199</v>
      </c>
      <c r="AI1175" s="17">
        <v>0.37747327826462201</v>
      </c>
      <c r="AJ1175" s="17"/>
      <c r="AK1175" s="17">
        <v>0.48506650644036398</v>
      </c>
      <c r="AL1175" s="17">
        <v>0.42623327072108402</v>
      </c>
      <c r="AM1175" s="17">
        <v>0.46871916315434597</v>
      </c>
      <c r="AN1175" s="17">
        <v>0.44384542180631098</v>
      </c>
      <c r="AO1175" s="17">
        <v>0.53363691877000796</v>
      </c>
      <c r="AP1175" s="17"/>
      <c r="AQ1175" s="17">
        <v>0.43883553086058302</v>
      </c>
      <c r="AR1175" s="17">
        <v>0.46682860755078698</v>
      </c>
      <c r="AS1175" s="17"/>
      <c r="AT1175" s="17">
        <v>0.46106652189776498</v>
      </c>
      <c r="AU1175" s="17">
        <v>0.45933317080314501</v>
      </c>
      <c r="AV1175" s="17"/>
      <c r="AW1175" s="17">
        <v>0.28773923687980102</v>
      </c>
      <c r="AX1175" s="17">
        <v>0.45250427576394803</v>
      </c>
      <c r="AY1175" s="17">
        <v>0.45162623267379198</v>
      </c>
      <c r="AZ1175" s="17">
        <v>0.541368435495301</v>
      </c>
      <c r="BA1175" s="17">
        <v>0.512585892458568</v>
      </c>
      <c r="BB1175" s="17"/>
      <c r="BC1175" s="17">
        <v>0.448490519698859</v>
      </c>
      <c r="BD1175" s="17"/>
      <c r="BE1175" s="17">
        <v>0.49173779661195399</v>
      </c>
      <c r="BF1175" s="17">
        <v>0.49695422343138201</v>
      </c>
      <c r="BG1175" s="17">
        <v>0.48775061366240702</v>
      </c>
      <c r="BH1175" s="17">
        <v>0.43012112594161001</v>
      </c>
      <c r="BI1175" s="17"/>
      <c r="BJ1175" s="17">
        <v>0.45491051136365002</v>
      </c>
      <c r="BK1175" s="17"/>
      <c r="BL1175" s="17">
        <v>0.48429705507161103</v>
      </c>
      <c r="BM1175" s="17"/>
      <c r="BN1175" s="17">
        <v>0.48548376916143199</v>
      </c>
      <c r="BO1175" s="17"/>
      <c r="BP1175" s="17">
        <v>0.47343862672737103</v>
      </c>
      <c r="BQ1175" s="17">
        <v>0.42747179443866701</v>
      </c>
    </row>
    <row r="1176" spans="2:69" x14ac:dyDescent="0.35">
      <c r="B1176" t="s">
        <v>140</v>
      </c>
      <c r="C1176" s="17">
        <v>0.305137510948646</v>
      </c>
      <c r="D1176" s="17">
        <v>0.32666587743533398</v>
      </c>
      <c r="E1176" s="17">
        <v>0.28342037088663602</v>
      </c>
      <c r="F1176" s="17"/>
      <c r="G1176" s="17">
        <v>0.30268245315826697</v>
      </c>
      <c r="H1176" s="17">
        <v>0.31898016529725298</v>
      </c>
      <c r="I1176" s="17">
        <v>0.31211009613761198</v>
      </c>
      <c r="J1176" s="17">
        <v>0.33177362015137302</v>
      </c>
      <c r="K1176" s="17">
        <v>0.248376300723577</v>
      </c>
      <c r="L1176" s="17"/>
      <c r="M1176" s="17">
        <v>0.32179844729478602</v>
      </c>
      <c r="N1176" s="17">
        <v>0.333351335498274</v>
      </c>
      <c r="O1176" s="17">
        <v>0.29233318288513499</v>
      </c>
      <c r="P1176" s="17">
        <v>0.36306479987395202</v>
      </c>
      <c r="Q1176" s="17">
        <v>0.201870820294548</v>
      </c>
      <c r="R1176" s="17"/>
      <c r="S1176" s="17">
        <v>0.31109620960902001</v>
      </c>
      <c r="T1176" s="17">
        <v>0.40207923202585999</v>
      </c>
      <c r="U1176" s="17">
        <v>0.28678438149507002</v>
      </c>
      <c r="V1176" s="17">
        <v>0.25219890794348399</v>
      </c>
      <c r="W1176" s="17"/>
      <c r="X1176" s="17">
        <v>0.31302509679406298</v>
      </c>
      <c r="Y1176" s="17">
        <v>0.31018836381532999</v>
      </c>
      <c r="Z1176" s="17">
        <v>0.24672393488751901</v>
      </c>
      <c r="AA1176" s="17"/>
      <c r="AB1176" s="17">
        <v>0.32609864643104702</v>
      </c>
      <c r="AC1176" s="17">
        <v>0.267997599518362</v>
      </c>
      <c r="AD1176" s="17"/>
      <c r="AE1176" s="17">
        <v>0.31790185541722799</v>
      </c>
      <c r="AF1176" s="17">
        <v>0.302404657470764</v>
      </c>
      <c r="AG1176" s="17"/>
      <c r="AH1176" s="17">
        <v>0.31385178685551501</v>
      </c>
      <c r="AI1176" s="17">
        <v>0.33106828050223402</v>
      </c>
      <c r="AJ1176" s="17"/>
      <c r="AK1176" s="17">
        <v>0.169917738606991</v>
      </c>
      <c r="AL1176" s="17">
        <v>0.33426299678421501</v>
      </c>
      <c r="AM1176" s="17">
        <v>0.30657333873739001</v>
      </c>
      <c r="AN1176" s="17">
        <v>0.34290928224665801</v>
      </c>
      <c r="AO1176" s="17">
        <v>0.30566135847335202</v>
      </c>
      <c r="AP1176" s="17"/>
      <c r="AQ1176" s="17">
        <v>0.334008102575717</v>
      </c>
      <c r="AR1176" s="17">
        <v>0.29634445691118799</v>
      </c>
      <c r="AS1176" s="17"/>
      <c r="AT1176" s="17">
        <v>0.310752799926309</v>
      </c>
      <c r="AU1176" s="17">
        <v>0.30491961596905898</v>
      </c>
      <c r="AV1176" s="17"/>
      <c r="AW1176" s="17">
        <v>0.41926606453452803</v>
      </c>
      <c r="AX1176" s="17">
        <v>0.37762886176688498</v>
      </c>
      <c r="AY1176" s="17">
        <v>0.17121246866944601</v>
      </c>
      <c r="AZ1176" s="17">
        <v>0.26756700658330501</v>
      </c>
      <c r="BA1176" s="17">
        <v>0.29166962086599602</v>
      </c>
      <c r="BB1176" s="17"/>
      <c r="BC1176" s="17">
        <v>0.35414187863025198</v>
      </c>
      <c r="BD1176" s="17"/>
      <c r="BE1176" s="17">
        <v>0.33963005638765797</v>
      </c>
      <c r="BF1176" s="17">
        <v>7.1309675475491899E-2</v>
      </c>
      <c r="BG1176" s="17">
        <v>0.257274690252904</v>
      </c>
      <c r="BH1176" s="17">
        <v>0.381914982528684</v>
      </c>
      <c r="BI1176" s="17"/>
      <c r="BJ1176" s="17">
        <v>0.31103714614894201</v>
      </c>
      <c r="BK1176" s="17"/>
      <c r="BL1176" s="17">
        <v>0.29942093556705301</v>
      </c>
      <c r="BM1176" s="17"/>
      <c r="BN1176" s="17">
        <v>0.331121273890223</v>
      </c>
      <c r="BO1176" s="17"/>
      <c r="BP1176" s="17">
        <v>0.30109848320892901</v>
      </c>
      <c r="BQ1176" s="17">
        <v>0.32629334489282302</v>
      </c>
    </row>
    <row r="1177" spans="2:69" x14ac:dyDescent="0.35">
      <c r="B1177" t="s">
        <v>141</v>
      </c>
      <c r="C1177" s="17">
        <v>0.10413595176278601</v>
      </c>
      <c r="D1177" s="17">
        <v>6.0119009969319702E-2</v>
      </c>
      <c r="E1177" s="17">
        <v>0.14363777700441799</v>
      </c>
      <c r="F1177" s="17"/>
      <c r="G1177" s="17">
        <v>0.10647587890763199</v>
      </c>
      <c r="H1177" s="17">
        <v>0.102424275718311</v>
      </c>
      <c r="I1177" s="17">
        <v>0.110942280365674</v>
      </c>
      <c r="J1177" s="17">
        <v>7.7081255205190102E-2</v>
      </c>
      <c r="K1177" s="17">
        <v>0.11885615636187</v>
      </c>
      <c r="L1177" s="17"/>
      <c r="M1177" s="17">
        <v>9.2195278540031497E-2</v>
      </c>
      <c r="N1177" s="17">
        <v>9.8135202674678998E-2</v>
      </c>
      <c r="O1177" s="17">
        <v>0.136781514826539</v>
      </c>
      <c r="P1177" s="17">
        <v>8.1109956568241895E-2</v>
      </c>
      <c r="Q1177" s="17">
        <v>0.107513748205588</v>
      </c>
      <c r="R1177" s="17"/>
      <c r="S1177" s="17">
        <v>0.16451886870729601</v>
      </c>
      <c r="T1177" s="17">
        <v>3.2724853398383102E-2</v>
      </c>
      <c r="U1177" s="17">
        <v>0.14895676841168001</v>
      </c>
      <c r="V1177" s="17">
        <v>5.4465465354537002E-2</v>
      </c>
      <c r="W1177" s="17"/>
      <c r="X1177" s="17">
        <v>0.113957463974155</v>
      </c>
      <c r="Y1177" s="17">
        <v>9.1787199366096403E-2</v>
      </c>
      <c r="Z1177" s="17">
        <v>5.50411697892794E-2</v>
      </c>
      <c r="AA1177" s="17"/>
      <c r="AB1177" s="17">
        <v>0.11058866072583901</v>
      </c>
      <c r="AC1177" s="17">
        <v>9.2702742928539195E-2</v>
      </c>
      <c r="AD1177" s="17"/>
      <c r="AE1177" s="17">
        <v>0.101337331926815</v>
      </c>
      <c r="AF1177" s="17">
        <v>0.10473513787616801</v>
      </c>
      <c r="AG1177" s="17"/>
      <c r="AH1177" s="17">
        <v>0.10856870087907</v>
      </c>
      <c r="AI1177" s="17">
        <v>9.8543063908951706E-2</v>
      </c>
      <c r="AJ1177" s="17"/>
      <c r="AK1177" s="17">
        <v>0.121154385268015</v>
      </c>
      <c r="AL1177" s="17">
        <v>9.2297156785488998E-2</v>
      </c>
      <c r="AM1177" s="17">
        <v>0.12185672354896</v>
      </c>
      <c r="AN1177" s="17">
        <v>9.9726200889767302E-2</v>
      </c>
      <c r="AO1177" s="17">
        <v>5.3359009230779499E-2</v>
      </c>
      <c r="AP1177" s="17"/>
      <c r="AQ1177" s="17">
        <v>0.120897146022236</v>
      </c>
      <c r="AR1177" s="17">
        <v>9.9031030853666199E-2</v>
      </c>
      <c r="AS1177" s="17"/>
      <c r="AT1177" s="17">
        <v>0.10062591412861401</v>
      </c>
      <c r="AU1177" s="17">
        <v>0.10867124066829301</v>
      </c>
      <c r="AV1177" s="17"/>
      <c r="AW1177" s="17">
        <v>0.203004341548123</v>
      </c>
      <c r="AX1177" s="17">
        <v>0.109175302809718</v>
      </c>
      <c r="AY1177" s="17">
        <v>0.105810139627938</v>
      </c>
      <c r="AZ1177" s="17">
        <v>7.8557593013741794E-2</v>
      </c>
      <c r="BA1177" s="17">
        <v>9.4783886928046596E-2</v>
      </c>
      <c r="BB1177" s="17"/>
      <c r="BC1177" s="17">
        <v>6.5015605006243302E-2</v>
      </c>
      <c r="BD1177" s="17"/>
      <c r="BE1177" s="17">
        <v>9.1582200102445693E-2</v>
      </c>
      <c r="BF1177" s="17">
        <v>8.9113509932392004E-2</v>
      </c>
      <c r="BG1177" s="17">
        <v>7.1715388940630898E-2</v>
      </c>
      <c r="BH1177" s="17">
        <v>8.6174757110464198E-2</v>
      </c>
      <c r="BI1177" s="17"/>
      <c r="BJ1177" s="17">
        <v>0.10772069765669599</v>
      </c>
      <c r="BK1177" s="17"/>
      <c r="BL1177" s="17">
        <v>9.0477278966348496E-2</v>
      </c>
      <c r="BM1177" s="17"/>
      <c r="BN1177" s="17">
        <v>7.7359646768463394E-2</v>
      </c>
      <c r="BO1177" s="17"/>
      <c r="BP1177" s="17">
        <v>9.5260069027084004E-2</v>
      </c>
      <c r="BQ1177" s="17">
        <v>0.13245291041614901</v>
      </c>
    </row>
    <row r="1178" spans="2:69" x14ac:dyDescent="0.35"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/>
      <c r="BP1178" s="17"/>
      <c r="BQ1178" s="17"/>
    </row>
    <row r="1179" spans="2:69" x14ac:dyDescent="0.35">
      <c r="B1179" s="6" t="s">
        <v>313</v>
      </c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</row>
    <row r="1180" spans="2:69" x14ac:dyDescent="0.35">
      <c r="B1180" s="24" t="s">
        <v>143</v>
      </c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  <c r="BP1180" s="17"/>
      <c r="BQ1180" s="17"/>
    </row>
    <row r="1181" spans="2:69" x14ac:dyDescent="0.35">
      <c r="B1181" t="s">
        <v>137</v>
      </c>
      <c r="C1181" s="17">
        <v>4.5185551056116102E-2</v>
      </c>
      <c r="D1181" s="17">
        <v>5.7432953775923397E-2</v>
      </c>
      <c r="E1181" s="17">
        <v>3.4470516742208003E-2</v>
      </c>
      <c r="F1181" s="17"/>
      <c r="G1181" s="17">
        <v>4.8906270070589203E-2</v>
      </c>
      <c r="H1181" s="17">
        <v>4.8735342441429297E-2</v>
      </c>
      <c r="I1181" s="17">
        <v>0</v>
      </c>
      <c r="J1181" s="17">
        <v>2.31280814616164E-2</v>
      </c>
      <c r="K1181" s="17">
        <v>0.11938340871214199</v>
      </c>
      <c r="L1181" s="17"/>
      <c r="M1181" s="17">
        <v>8.4324361161457806E-2</v>
      </c>
      <c r="N1181" s="17">
        <v>4.0465318509525498E-2</v>
      </c>
      <c r="O1181" s="17">
        <v>3.1910548966106997E-2</v>
      </c>
      <c r="P1181" s="17">
        <v>5.9770563367976801E-2</v>
      </c>
      <c r="Q1181" s="17">
        <v>3.8413091342816799E-2</v>
      </c>
      <c r="R1181" s="17"/>
      <c r="S1181" s="17">
        <v>4.86336283364176E-2</v>
      </c>
      <c r="T1181" s="17">
        <v>2.8278695829753699E-2</v>
      </c>
      <c r="U1181" s="17">
        <v>6.0200717602264801E-2</v>
      </c>
      <c r="V1181" s="17">
        <v>6.2951270264910604E-3</v>
      </c>
      <c r="W1181" s="17"/>
      <c r="X1181" s="17">
        <v>4.0683938241544301E-2</v>
      </c>
      <c r="Y1181" s="17">
        <v>1.27985869545733E-2</v>
      </c>
      <c r="Z1181" s="17">
        <v>0.11594758313501501</v>
      </c>
      <c r="AA1181" s="17"/>
      <c r="AB1181" s="17">
        <v>4.8922807325378299E-2</v>
      </c>
      <c r="AC1181" s="17">
        <v>3.85637071703583E-2</v>
      </c>
      <c r="AD1181" s="17"/>
      <c r="AE1181" s="17">
        <v>5.5603401745132099E-2</v>
      </c>
      <c r="AF1181" s="17">
        <v>4.2955083243403698E-2</v>
      </c>
      <c r="AG1181" s="17"/>
      <c r="AH1181" s="17">
        <v>3.0509312909474E-2</v>
      </c>
      <c r="AI1181" s="17">
        <v>7.4610140785478299E-2</v>
      </c>
      <c r="AJ1181" s="17"/>
      <c r="AK1181" s="17">
        <v>0.14076239316935299</v>
      </c>
      <c r="AL1181" s="17">
        <v>3.4607282373333999E-2</v>
      </c>
      <c r="AM1181" s="17">
        <v>4.2190240924685797E-2</v>
      </c>
      <c r="AN1181" s="17">
        <v>1.9678153928820899E-2</v>
      </c>
      <c r="AO1181" s="17">
        <v>1.9516439134787799E-2</v>
      </c>
      <c r="AP1181" s="17"/>
      <c r="AQ1181" s="17">
        <v>1.6389377047844201E-2</v>
      </c>
      <c r="AR1181" s="17">
        <v>5.3955939879369801E-2</v>
      </c>
      <c r="AS1181" s="17"/>
      <c r="AT1181" s="17">
        <v>4.1036736347314702E-2</v>
      </c>
      <c r="AU1181" s="17">
        <v>4.84355856289699E-2</v>
      </c>
      <c r="AV1181" s="17"/>
      <c r="AW1181" s="17">
        <v>3.9405445814717298E-2</v>
      </c>
      <c r="AX1181" s="17">
        <v>4.3061250090871903E-2</v>
      </c>
      <c r="AY1181" s="17">
        <v>3.5784036283179797E-2</v>
      </c>
      <c r="AZ1181" s="17">
        <v>3.0037827915237399E-2</v>
      </c>
      <c r="BA1181" s="17">
        <v>0.105752390118318</v>
      </c>
      <c r="BB1181" s="17"/>
      <c r="BC1181" s="17">
        <v>7.8410796616789999E-2</v>
      </c>
      <c r="BD1181" s="17"/>
      <c r="BE1181" s="17">
        <v>4.5990218185929903E-2</v>
      </c>
      <c r="BF1181" s="17">
        <v>3.6240553854256098E-2</v>
      </c>
      <c r="BG1181" s="17">
        <v>3.91315132067903E-2</v>
      </c>
      <c r="BH1181" s="17">
        <v>8.5881607143277597E-2</v>
      </c>
      <c r="BI1181" s="17"/>
      <c r="BJ1181" s="17">
        <v>3.8216077582416602E-2</v>
      </c>
      <c r="BK1181" s="17"/>
      <c r="BL1181" s="17">
        <v>3.2058473690137701E-2</v>
      </c>
      <c r="BM1181" s="17"/>
      <c r="BN1181" s="17">
        <v>2.04549149305807E-2</v>
      </c>
      <c r="BO1181" s="17"/>
      <c r="BP1181" s="17">
        <v>4.6412962458466399E-2</v>
      </c>
      <c r="BQ1181" s="17">
        <v>3.1419021390004798E-2</v>
      </c>
    </row>
    <row r="1182" spans="2:69" x14ac:dyDescent="0.35">
      <c r="B1182" t="s">
        <v>303</v>
      </c>
      <c r="C1182" s="17">
        <v>9.7961701949184604E-2</v>
      </c>
      <c r="D1182" s="17">
        <v>0.115101832218932</v>
      </c>
      <c r="E1182" s="17">
        <v>8.3095373954942195E-2</v>
      </c>
      <c r="F1182" s="17"/>
      <c r="G1182" s="17">
        <v>0.114921806521945</v>
      </c>
      <c r="H1182" s="17">
        <v>8.6222151499484506E-2</v>
      </c>
      <c r="I1182" s="17">
        <v>9.6226471688166101E-2</v>
      </c>
      <c r="J1182" s="17">
        <v>7.3094223990036997E-2</v>
      </c>
      <c r="K1182" s="17">
        <v>0.112890645891205</v>
      </c>
      <c r="L1182" s="17"/>
      <c r="M1182" s="17">
        <v>0.125604658968858</v>
      </c>
      <c r="N1182" s="17">
        <v>5.4325693082382803E-2</v>
      </c>
      <c r="O1182" s="17">
        <v>0.16158398205541299</v>
      </c>
      <c r="P1182" s="17">
        <v>8.39739772422958E-2</v>
      </c>
      <c r="Q1182" s="17">
        <v>0.123615309133855</v>
      </c>
      <c r="R1182" s="17"/>
      <c r="S1182" s="17">
        <v>5.57386054969859E-2</v>
      </c>
      <c r="T1182" s="17">
        <v>9.1384008838213501E-2</v>
      </c>
      <c r="U1182" s="17">
        <v>0.11322322477711801</v>
      </c>
      <c r="V1182" s="17">
        <v>0.108645136829015</v>
      </c>
      <c r="W1182" s="17"/>
      <c r="X1182" s="17">
        <v>0.10134542638793501</v>
      </c>
      <c r="Y1182" s="17">
        <v>6.0413707950907301E-2</v>
      </c>
      <c r="Z1182" s="17">
        <v>0.12327803545126099</v>
      </c>
      <c r="AA1182" s="17"/>
      <c r="AB1182" s="17">
        <v>7.9103152008586405E-2</v>
      </c>
      <c r="AC1182" s="17">
        <v>0.13137615485825899</v>
      </c>
      <c r="AD1182" s="17"/>
      <c r="AE1182" s="17">
        <v>0.16224529736379401</v>
      </c>
      <c r="AF1182" s="17">
        <v>8.4198547269987198E-2</v>
      </c>
      <c r="AG1182" s="17"/>
      <c r="AH1182" s="17">
        <v>8.4465765981847296E-2</v>
      </c>
      <c r="AI1182" s="17">
        <v>0.13364596501791201</v>
      </c>
      <c r="AJ1182" s="17"/>
      <c r="AK1182" s="17">
        <v>0.14752738588289799</v>
      </c>
      <c r="AL1182" s="17">
        <v>0.110788260977492</v>
      </c>
      <c r="AM1182" s="17">
        <v>8.1468758566672295E-2</v>
      </c>
      <c r="AN1182" s="17">
        <v>7.9387812374500599E-2</v>
      </c>
      <c r="AO1182" s="17">
        <v>0.10252383354493901</v>
      </c>
      <c r="AP1182" s="17"/>
      <c r="AQ1182" s="17">
        <v>8.3588530697946001E-2</v>
      </c>
      <c r="AR1182" s="17">
        <v>0.102339307823505</v>
      </c>
      <c r="AS1182" s="17"/>
      <c r="AT1182" s="17">
        <v>8.9663043447946497E-2</v>
      </c>
      <c r="AU1182" s="17">
        <v>9.6371233085981195E-2</v>
      </c>
      <c r="AV1182" s="17"/>
      <c r="AW1182" s="17">
        <v>5.0584911222831201E-2</v>
      </c>
      <c r="AX1182" s="17">
        <v>5.6639868125657598E-2</v>
      </c>
      <c r="AY1182" s="17">
        <v>0.20092696678518501</v>
      </c>
      <c r="AZ1182" s="17">
        <v>3.0566965538314599E-2</v>
      </c>
      <c r="BA1182" s="17">
        <v>7.7678371683441702E-2</v>
      </c>
      <c r="BB1182" s="17"/>
      <c r="BC1182" s="17">
        <v>8.0016085112434798E-2</v>
      </c>
      <c r="BD1182" s="17"/>
      <c r="BE1182" s="17">
        <v>6.0405503524120198E-2</v>
      </c>
      <c r="BF1182" s="17">
        <v>0.29777492336647499</v>
      </c>
      <c r="BG1182" s="17">
        <v>6.6684682279715093E-2</v>
      </c>
      <c r="BH1182" s="17">
        <v>3.7232473493455397E-2</v>
      </c>
      <c r="BI1182" s="17"/>
      <c r="BJ1182" s="17">
        <v>9.0759795172543706E-2</v>
      </c>
      <c r="BK1182" s="17"/>
      <c r="BL1182" s="17">
        <v>9.1432862200117801E-2</v>
      </c>
      <c r="BM1182" s="17"/>
      <c r="BN1182" s="17">
        <v>7.3419463945919305E-2</v>
      </c>
      <c r="BO1182" s="17"/>
      <c r="BP1182" s="17">
        <v>0.105823160164963</v>
      </c>
      <c r="BQ1182" s="17">
        <v>5.9605695150759197E-2</v>
      </c>
    </row>
    <row r="1183" spans="2:69" x14ac:dyDescent="0.35">
      <c r="B1183" t="s">
        <v>139</v>
      </c>
      <c r="C1183" s="17">
        <v>0.30261024195455999</v>
      </c>
      <c r="D1183" s="17">
        <v>0.34065607696682898</v>
      </c>
      <c r="E1183" s="17">
        <v>0.26992858586166502</v>
      </c>
      <c r="F1183" s="17"/>
      <c r="G1183" s="17">
        <v>0.33010102355364601</v>
      </c>
      <c r="H1183" s="17">
        <v>0.27319806142060699</v>
      </c>
      <c r="I1183" s="17">
        <v>0.29903226626092499</v>
      </c>
      <c r="J1183" s="17">
        <v>0.30339569513050102</v>
      </c>
      <c r="K1183" s="17">
        <v>0.30724569133643898</v>
      </c>
      <c r="L1183" s="17"/>
      <c r="M1183" s="17">
        <v>0.42784594220364602</v>
      </c>
      <c r="N1183" s="17">
        <v>0.29426515363919098</v>
      </c>
      <c r="O1183" s="17">
        <v>0.210659847940837</v>
      </c>
      <c r="P1183" s="17">
        <v>0.28638202724793399</v>
      </c>
      <c r="Q1183" s="17">
        <v>0.37001503131015401</v>
      </c>
      <c r="R1183" s="17"/>
      <c r="S1183" s="17">
        <v>0.167674724960612</v>
      </c>
      <c r="T1183" s="17">
        <v>0.279499771453463</v>
      </c>
      <c r="U1183" s="17">
        <v>0.29254985844987902</v>
      </c>
      <c r="V1183" s="17">
        <v>0.45366943964300899</v>
      </c>
      <c r="W1183" s="17"/>
      <c r="X1183" s="17">
        <v>0.27244891421939099</v>
      </c>
      <c r="Y1183" s="17">
        <v>0.386555896747939</v>
      </c>
      <c r="Z1183" s="17">
        <v>0.39500032109240102</v>
      </c>
      <c r="AA1183" s="17"/>
      <c r="AB1183" s="17">
        <v>0.27078721069554501</v>
      </c>
      <c r="AC1183" s="17">
        <v>0.358995763788304</v>
      </c>
      <c r="AD1183" s="17"/>
      <c r="AE1183" s="17">
        <v>0.26174890463952399</v>
      </c>
      <c r="AF1183" s="17">
        <v>0.311358677729481</v>
      </c>
      <c r="AG1183" s="17"/>
      <c r="AH1183" s="17">
        <v>0.30786070917146502</v>
      </c>
      <c r="AI1183" s="17">
        <v>0.20709661754483399</v>
      </c>
      <c r="AJ1183" s="17"/>
      <c r="AK1183" s="17">
        <v>0.34499708436821103</v>
      </c>
      <c r="AL1183" s="17">
        <v>0.34434062329091097</v>
      </c>
      <c r="AM1183" s="17">
        <v>0.27570573063213499</v>
      </c>
      <c r="AN1183" s="17">
        <v>0.28674631756483299</v>
      </c>
      <c r="AO1183" s="17">
        <v>0.265002764092169</v>
      </c>
      <c r="AP1183" s="17"/>
      <c r="AQ1183" s="17">
        <v>0.30886260226483297</v>
      </c>
      <c r="AR1183" s="17">
        <v>0.30070597401367199</v>
      </c>
      <c r="AS1183" s="17"/>
      <c r="AT1183" s="17">
        <v>0.30704258262265699</v>
      </c>
      <c r="AU1183" s="17">
        <v>0.299523243717498</v>
      </c>
      <c r="AV1183" s="17"/>
      <c r="AW1183" s="17">
        <v>8.1618421126706697E-2</v>
      </c>
      <c r="AX1183" s="17">
        <v>0.22068446687342899</v>
      </c>
      <c r="AY1183" s="17">
        <v>0.47054822266608198</v>
      </c>
      <c r="AZ1183" s="17">
        <v>0.48504005727625299</v>
      </c>
      <c r="BA1183" s="17">
        <v>0.171616807950072</v>
      </c>
      <c r="BB1183" s="17"/>
      <c r="BC1183" s="17">
        <v>0.18374842188268101</v>
      </c>
      <c r="BD1183" s="17"/>
      <c r="BE1183" s="17">
        <v>0.25596228521021902</v>
      </c>
      <c r="BF1183" s="17">
        <v>0.52079170137535202</v>
      </c>
      <c r="BG1183" s="17">
        <v>0.45604939583767501</v>
      </c>
      <c r="BH1183" s="17">
        <v>0.17768573337393501</v>
      </c>
      <c r="BI1183" s="17"/>
      <c r="BJ1183" s="17">
        <v>0.28594830408683802</v>
      </c>
      <c r="BK1183" s="17"/>
      <c r="BL1183" s="17">
        <v>0.32270083328522298</v>
      </c>
      <c r="BM1183" s="17"/>
      <c r="BN1183" s="17">
        <v>0.36328641650949001</v>
      </c>
      <c r="BO1183" s="17"/>
      <c r="BP1183" s="17">
        <v>0.28801299895537003</v>
      </c>
      <c r="BQ1183" s="17">
        <v>0.37960138431208601</v>
      </c>
    </row>
    <row r="1184" spans="2:69" x14ac:dyDescent="0.35">
      <c r="B1184" t="s">
        <v>140</v>
      </c>
      <c r="C1184" s="17">
        <v>0.49558854480978798</v>
      </c>
      <c r="D1184" s="17">
        <v>0.443775339358155</v>
      </c>
      <c r="E1184" s="17">
        <v>0.53975288843094105</v>
      </c>
      <c r="F1184" s="17"/>
      <c r="G1184" s="17">
        <v>0.46119355202433898</v>
      </c>
      <c r="H1184" s="17">
        <v>0.524096238618735</v>
      </c>
      <c r="I1184" s="17">
        <v>0.53852975394342695</v>
      </c>
      <c r="J1184" s="17">
        <v>0.53968004783125101</v>
      </c>
      <c r="K1184" s="17">
        <v>0.40462544193932098</v>
      </c>
      <c r="L1184" s="17"/>
      <c r="M1184" s="17">
        <v>0.27002975912600702</v>
      </c>
      <c r="N1184" s="17">
        <v>0.55130461703532496</v>
      </c>
      <c r="O1184" s="17">
        <v>0.53002363196703906</v>
      </c>
      <c r="P1184" s="17">
        <v>0.52923324881137401</v>
      </c>
      <c r="Q1184" s="17">
        <v>0.42040271063572099</v>
      </c>
      <c r="R1184" s="17"/>
      <c r="S1184" s="17">
        <v>0.64723715821593197</v>
      </c>
      <c r="T1184" s="17">
        <v>0.57680094346495203</v>
      </c>
      <c r="U1184" s="17">
        <v>0.43622655534771099</v>
      </c>
      <c r="V1184" s="17">
        <v>0.38430450047173398</v>
      </c>
      <c r="W1184" s="17"/>
      <c r="X1184" s="17">
        <v>0.523481409316921</v>
      </c>
      <c r="Y1184" s="17">
        <v>0.483477200481707</v>
      </c>
      <c r="Z1184" s="17">
        <v>0.32703887057272402</v>
      </c>
      <c r="AA1184" s="17"/>
      <c r="AB1184" s="17">
        <v>0.537217094113979</v>
      </c>
      <c r="AC1184" s="17">
        <v>0.42182915160196299</v>
      </c>
      <c r="AD1184" s="17"/>
      <c r="AE1184" s="17">
        <v>0.45186365887646102</v>
      </c>
      <c r="AF1184" s="17">
        <v>0.50495006798765696</v>
      </c>
      <c r="AG1184" s="17"/>
      <c r="AH1184" s="17">
        <v>0.52136196676684698</v>
      </c>
      <c r="AI1184" s="17">
        <v>0.49646990059087898</v>
      </c>
      <c r="AJ1184" s="17"/>
      <c r="AK1184" s="17">
        <v>0.27175113586712102</v>
      </c>
      <c r="AL1184" s="17">
        <v>0.46280502628039399</v>
      </c>
      <c r="AM1184" s="17">
        <v>0.52208177989148197</v>
      </c>
      <c r="AN1184" s="17">
        <v>0.57308301937392803</v>
      </c>
      <c r="AO1184" s="17">
        <v>0.612956963228104</v>
      </c>
      <c r="AP1184" s="17"/>
      <c r="AQ1184" s="17">
        <v>0.52842959191925798</v>
      </c>
      <c r="AR1184" s="17">
        <v>0.48558621768014498</v>
      </c>
      <c r="AS1184" s="17"/>
      <c r="AT1184" s="17">
        <v>0.50955990157369602</v>
      </c>
      <c r="AU1184" s="17">
        <v>0.49251850597751701</v>
      </c>
      <c r="AV1184" s="17"/>
      <c r="AW1184" s="17">
        <v>0.64478440423149297</v>
      </c>
      <c r="AX1184" s="17">
        <v>0.62368427067340004</v>
      </c>
      <c r="AY1184" s="17">
        <v>0.24538189972210001</v>
      </c>
      <c r="AZ1184" s="17">
        <v>0.39574094652667802</v>
      </c>
      <c r="BA1184" s="17">
        <v>0.60629422169479796</v>
      </c>
      <c r="BB1184" s="17"/>
      <c r="BC1184" s="17">
        <v>0.62925530522293505</v>
      </c>
      <c r="BD1184" s="17"/>
      <c r="BE1184" s="17">
        <v>0.59241311258130602</v>
      </c>
      <c r="BF1184" s="17">
        <v>7.9986585208097399E-2</v>
      </c>
      <c r="BG1184" s="17">
        <v>0.384741648372315</v>
      </c>
      <c r="BH1184" s="17">
        <v>0.666605659947622</v>
      </c>
      <c r="BI1184" s="17"/>
      <c r="BJ1184" s="17">
        <v>0.51985842824233197</v>
      </c>
      <c r="BK1184" s="17"/>
      <c r="BL1184" s="17">
        <v>0.49541878371516102</v>
      </c>
      <c r="BM1184" s="17"/>
      <c r="BN1184" s="17">
        <v>0.49158657327185901</v>
      </c>
      <c r="BO1184" s="17"/>
      <c r="BP1184" s="17">
        <v>0.50830097192675305</v>
      </c>
      <c r="BQ1184" s="17">
        <v>0.45815071788876899</v>
      </c>
    </row>
    <row r="1185" spans="2:69" x14ac:dyDescent="0.35">
      <c r="B1185" t="s">
        <v>141</v>
      </c>
      <c r="C1185" s="17">
        <v>5.8653960230351597E-2</v>
      </c>
      <c r="D1185" s="17">
        <v>4.3033797680160003E-2</v>
      </c>
      <c r="E1185" s="17">
        <v>7.27526350102429E-2</v>
      </c>
      <c r="F1185" s="17"/>
      <c r="G1185" s="17">
        <v>4.4877347829480503E-2</v>
      </c>
      <c r="H1185" s="17">
        <v>6.7748206019743795E-2</v>
      </c>
      <c r="I1185" s="17">
        <v>6.6211508107482497E-2</v>
      </c>
      <c r="J1185" s="17">
        <v>6.0701951586594603E-2</v>
      </c>
      <c r="K1185" s="17">
        <v>5.5854812120893403E-2</v>
      </c>
      <c r="L1185" s="17"/>
      <c r="M1185" s="17">
        <v>9.2195278540031497E-2</v>
      </c>
      <c r="N1185" s="17">
        <v>5.9639217733575403E-2</v>
      </c>
      <c r="O1185" s="17">
        <v>6.58219890706042E-2</v>
      </c>
      <c r="P1185" s="17">
        <v>4.0640183330419098E-2</v>
      </c>
      <c r="Q1185" s="17">
        <v>4.7553857577452299E-2</v>
      </c>
      <c r="R1185" s="17"/>
      <c r="S1185" s="17">
        <v>8.0715882990052404E-2</v>
      </c>
      <c r="T1185" s="17">
        <v>2.40365804136181E-2</v>
      </c>
      <c r="U1185" s="17">
        <v>9.7799643823027693E-2</v>
      </c>
      <c r="V1185" s="17">
        <v>4.7085796029750798E-2</v>
      </c>
      <c r="W1185" s="17"/>
      <c r="X1185" s="17">
        <v>6.2040311834208099E-2</v>
      </c>
      <c r="Y1185" s="17">
        <v>5.6754607864873498E-2</v>
      </c>
      <c r="Z1185" s="17">
        <v>3.87351897485987E-2</v>
      </c>
      <c r="AA1185" s="17"/>
      <c r="AB1185" s="17">
        <v>6.3969735856511001E-2</v>
      </c>
      <c r="AC1185" s="17">
        <v>4.9235222581115699E-2</v>
      </c>
      <c r="AD1185" s="17"/>
      <c r="AE1185" s="17">
        <v>6.8538737375089601E-2</v>
      </c>
      <c r="AF1185" s="17">
        <v>5.6537623769471197E-2</v>
      </c>
      <c r="AG1185" s="17"/>
      <c r="AH1185" s="17">
        <v>5.5802245170366999E-2</v>
      </c>
      <c r="AI1185" s="17">
        <v>8.8177376060897206E-2</v>
      </c>
      <c r="AJ1185" s="17"/>
      <c r="AK1185" s="17">
        <v>9.4962000712417602E-2</v>
      </c>
      <c r="AL1185" s="17">
        <v>4.7458807077869598E-2</v>
      </c>
      <c r="AM1185" s="17">
        <v>7.8553489985024705E-2</v>
      </c>
      <c r="AN1185" s="17">
        <v>4.1104696757917399E-2</v>
      </c>
      <c r="AO1185" s="17">
        <v>0</v>
      </c>
      <c r="AP1185" s="17"/>
      <c r="AQ1185" s="17">
        <v>6.2729898070119305E-2</v>
      </c>
      <c r="AR1185" s="17">
        <v>5.7412560603307197E-2</v>
      </c>
      <c r="AS1185" s="17"/>
      <c r="AT1185" s="17">
        <v>5.2697736008386502E-2</v>
      </c>
      <c r="AU1185" s="17">
        <v>6.3151431590033599E-2</v>
      </c>
      <c r="AV1185" s="17"/>
      <c r="AW1185" s="17">
        <v>0.18360681760425199</v>
      </c>
      <c r="AX1185" s="17">
        <v>5.5930144236641999E-2</v>
      </c>
      <c r="AY1185" s="17">
        <v>4.7358874543452202E-2</v>
      </c>
      <c r="AZ1185" s="17">
        <v>5.8614202743517398E-2</v>
      </c>
      <c r="BA1185" s="17">
        <v>3.8658208553369697E-2</v>
      </c>
      <c r="BB1185" s="17"/>
      <c r="BC1185" s="17">
        <v>2.8569391165159299E-2</v>
      </c>
      <c r="BD1185" s="17"/>
      <c r="BE1185" s="17">
        <v>4.5228880498424703E-2</v>
      </c>
      <c r="BF1185" s="17">
        <v>6.5206236195819001E-2</v>
      </c>
      <c r="BG1185" s="17">
        <v>5.3392760303504302E-2</v>
      </c>
      <c r="BH1185" s="17">
        <v>3.2594526041710398E-2</v>
      </c>
      <c r="BI1185" s="17"/>
      <c r="BJ1185" s="17">
        <v>6.5217394915870003E-2</v>
      </c>
      <c r="BK1185" s="17"/>
      <c r="BL1185" s="17">
        <v>5.8389047109359701E-2</v>
      </c>
      <c r="BM1185" s="17"/>
      <c r="BN1185" s="17">
        <v>5.1252631342150697E-2</v>
      </c>
      <c r="BO1185" s="17"/>
      <c r="BP1185" s="17">
        <v>5.1449906494448701E-2</v>
      </c>
      <c r="BQ1185" s="17">
        <v>7.1223181258380799E-2</v>
      </c>
    </row>
    <row r="1186" spans="2:69" x14ac:dyDescent="0.35"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  <c r="BP1186" s="17"/>
      <c r="BQ1186" s="17"/>
    </row>
    <row r="1187" spans="2:69" x14ac:dyDescent="0.35">
      <c r="B1187" s="6" t="s">
        <v>314</v>
      </c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</row>
    <row r="1188" spans="2:69" x14ac:dyDescent="0.35">
      <c r="B1188" s="24" t="s">
        <v>143</v>
      </c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</row>
    <row r="1189" spans="2:69" x14ac:dyDescent="0.35">
      <c r="B1189" t="s">
        <v>137</v>
      </c>
      <c r="C1189" s="17">
        <v>6.4974600322301899E-3</v>
      </c>
      <c r="D1189" s="17">
        <v>9.4486569425649806E-3</v>
      </c>
      <c r="E1189" s="17">
        <v>3.8991657858812E-3</v>
      </c>
      <c r="F1189" s="17"/>
      <c r="G1189" s="17">
        <v>1.29668008389333E-2</v>
      </c>
      <c r="H1189" s="17">
        <v>1.17441277720446E-2</v>
      </c>
      <c r="I1189" s="17">
        <v>0</v>
      </c>
      <c r="J1189" s="17">
        <v>0</v>
      </c>
      <c r="K1189" s="17">
        <v>0</v>
      </c>
      <c r="L1189" s="17"/>
      <c r="M1189" s="17">
        <v>0</v>
      </c>
      <c r="N1189" s="17">
        <v>3.7119826075493801E-3</v>
      </c>
      <c r="O1189" s="17">
        <v>0</v>
      </c>
      <c r="P1189" s="17">
        <v>1.3840133315337001E-2</v>
      </c>
      <c r="Q1189" s="17">
        <v>1.64644622638167E-2</v>
      </c>
      <c r="R1189" s="17"/>
      <c r="S1189" s="17">
        <v>1.0847537287149499E-2</v>
      </c>
      <c r="T1189" s="17">
        <v>1.24214308499673E-2</v>
      </c>
      <c r="U1189" s="17">
        <v>8.5048740716246896E-3</v>
      </c>
      <c r="V1189" s="17">
        <v>0</v>
      </c>
      <c r="W1189" s="17"/>
      <c r="X1189" s="17">
        <v>6.7287357432049798E-3</v>
      </c>
      <c r="Y1189" s="17">
        <v>0</v>
      </c>
      <c r="Z1189" s="17">
        <v>1.32141085619388E-2</v>
      </c>
      <c r="AA1189" s="17"/>
      <c r="AB1189" s="17">
        <v>1.01645161662415E-2</v>
      </c>
      <c r="AC1189" s="17">
        <v>0</v>
      </c>
      <c r="AD1189" s="17"/>
      <c r="AE1189" s="17">
        <v>0</v>
      </c>
      <c r="AF1189" s="17">
        <v>7.8885699548896203E-3</v>
      </c>
      <c r="AG1189" s="17"/>
      <c r="AH1189" s="17">
        <v>8.2233416308657697E-3</v>
      </c>
      <c r="AI1189" s="17">
        <v>0</v>
      </c>
      <c r="AJ1189" s="17"/>
      <c r="AK1189" s="17">
        <v>0</v>
      </c>
      <c r="AL1189" s="17">
        <v>1.3572703248631E-2</v>
      </c>
      <c r="AM1189" s="17">
        <v>8.29360947143035E-3</v>
      </c>
      <c r="AN1189" s="17">
        <v>0</v>
      </c>
      <c r="AO1189" s="17">
        <v>0</v>
      </c>
      <c r="AP1189" s="17"/>
      <c r="AQ1189" s="17">
        <v>6.3869188926863598E-3</v>
      </c>
      <c r="AR1189" s="17">
        <v>6.5311273095041301E-3</v>
      </c>
      <c r="AS1189" s="17"/>
      <c r="AT1189" s="17">
        <v>4.6275988182105602E-3</v>
      </c>
      <c r="AU1189" s="17">
        <v>7.5865251679476404E-3</v>
      </c>
      <c r="AV1189" s="17"/>
      <c r="AW1189" s="17">
        <v>0</v>
      </c>
      <c r="AX1189" s="17">
        <v>1.3009902273408799E-2</v>
      </c>
      <c r="AY1189" s="17">
        <v>6.6647043398249603E-3</v>
      </c>
      <c r="AZ1189" s="17">
        <v>0</v>
      </c>
      <c r="BA1189" s="17">
        <v>0</v>
      </c>
      <c r="BB1189" s="17"/>
      <c r="BC1189" s="17">
        <v>5.1041694841256896E-3</v>
      </c>
      <c r="BD1189" s="17"/>
      <c r="BE1189" s="17">
        <v>1.08707937550217E-2</v>
      </c>
      <c r="BF1189" s="17">
        <v>0</v>
      </c>
      <c r="BG1189" s="17">
        <v>1.3259396932609699E-2</v>
      </c>
      <c r="BH1189" s="17">
        <v>7.5037308831583703E-3</v>
      </c>
      <c r="BI1189" s="17"/>
      <c r="BJ1189" s="17">
        <v>7.4875687300133198E-3</v>
      </c>
      <c r="BK1189" s="17"/>
      <c r="BL1189" s="17">
        <v>7.4861429028181999E-3</v>
      </c>
      <c r="BM1189" s="17"/>
      <c r="BN1189" s="17">
        <v>0</v>
      </c>
      <c r="BO1189" s="17"/>
      <c r="BP1189" s="17">
        <v>5.3666066081754201E-3</v>
      </c>
      <c r="BQ1189" s="17">
        <v>0</v>
      </c>
    </row>
    <row r="1190" spans="2:69" x14ac:dyDescent="0.35">
      <c r="B1190" t="s">
        <v>303</v>
      </c>
      <c r="C1190" s="17">
        <v>0.104770697959411</v>
      </c>
      <c r="D1190" s="17">
        <v>9.3784802149733199E-2</v>
      </c>
      <c r="E1190" s="17">
        <v>0.114922961319309</v>
      </c>
      <c r="F1190" s="17"/>
      <c r="G1190" s="17">
        <v>8.8429359051843806E-2</v>
      </c>
      <c r="H1190" s="17">
        <v>8.9306187170521106E-2</v>
      </c>
      <c r="I1190" s="17">
        <v>7.8231423737893796E-2</v>
      </c>
      <c r="J1190" s="17">
        <v>7.5541391251121706E-2</v>
      </c>
      <c r="K1190" s="17">
        <v>0.23285913118267099</v>
      </c>
      <c r="L1190" s="17"/>
      <c r="M1190" s="17">
        <v>0.16450351668903401</v>
      </c>
      <c r="N1190" s="17">
        <v>7.0883309883149698E-2</v>
      </c>
      <c r="O1190" s="17">
        <v>0.16199750047369199</v>
      </c>
      <c r="P1190" s="17">
        <v>7.7300941818926702E-2</v>
      </c>
      <c r="Q1190" s="17">
        <v>0.111597634836777</v>
      </c>
      <c r="R1190" s="17"/>
      <c r="S1190" s="17">
        <v>5.7088933660954501E-2</v>
      </c>
      <c r="T1190" s="17">
        <v>8.1451618583939206E-2</v>
      </c>
      <c r="U1190" s="17">
        <v>0.17143829162353499</v>
      </c>
      <c r="V1190" s="17">
        <v>6.8207777709794096E-2</v>
      </c>
      <c r="W1190" s="17"/>
      <c r="X1190" s="17">
        <v>9.2627886466058004E-2</v>
      </c>
      <c r="Y1190" s="17">
        <v>3.0710788604734099E-2</v>
      </c>
      <c r="Z1190" s="17">
        <v>0.27877428347723299</v>
      </c>
      <c r="AA1190" s="17"/>
      <c r="AB1190" s="17">
        <v>8.2903573997941807E-2</v>
      </c>
      <c r="AC1190" s="17">
        <v>0.14351588177094299</v>
      </c>
      <c r="AD1190" s="17"/>
      <c r="AE1190" s="17">
        <v>0.15805525928796699</v>
      </c>
      <c r="AF1190" s="17">
        <v>9.3362442791850797E-2</v>
      </c>
      <c r="AG1190" s="17"/>
      <c r="AH1190" s="17">
        <v>6.6764669383899897E-2</v>
      </c>
      <c r="AI1190" s="17">
        <v>0.19385448950464401</v>
      </c>
      <c r="AJ1190" s="17"/>
      <c r="AK1190" s="17">
        <v>0.28584735078467099</v>
      </c>
      <c r="AL1190" s="17">
        <v>9.6268300150687006E-2</v>
      </c>
      <c r="AM1190" s="17">
        <v>8.1799651920340805E-2</v>
      </c>
      <c r="AN1190" s="17">
        <v>4.1758451858020497E-2</v>
      </c>
      <c r="AO1190" s="17">
        <v>0.125490476924145</v>
      </c>
      <c r="AP1190" s="17"/>
      <c r="AQ1190" s="17">
        <v>8.2437877527558795E-2</v>
      </c>
      <c r="AR1190" s="17">
        <v>0.11157255707621599</v>
      </c>
      <c r="AS1190" s="17"/>
      <c r="AT1190" s="17">
        <v>7.9935083213969194E-2</v>
      </c>
      <c r="AU1190" s="17">
        <v>0.105440461994377</v>
      </c>
      <c r="AV1190" s="17"/>
      <c r="AW1190" s="17">
        <v>5.0584911222831201E-2</v>
      </c>
      <c r="AX1190" s="17">
        <v>4.8111893905078702E-2</v>
      </c>
      <c r="AY1190" s="17">
        <v>0.20503567395755101</v>
      </c>
      <c r="AZ1190" s="17">
        <v>6.64956960059917E-2</v>
      </c>
      <c r="BA1190" s="17">
        <v>0.142803379018652</v>
      </c>
      <c r="BB1190" s="17"/>
      <c r="BC1190" s="17">
        <v>0.14721073442937499</v>
      </c>
      <c r="BD1190" s="17"/>
      <c r="BE1190" s="17">
        <v>5.64271295869943E-2</v>
      </c>
      <c r="BF1190" s="17">
        <v>0.27754089101448098</v>
      </c>
      <c r="BG1190" s="17">
        <v>8.1707591169345298E-2</v>
      </c>
      <c r="BH1190" s="17">
        <v>0.107625395352918</v>
      </c>
      <c r="BI1190" s="17"/>
      <c r="BJ1190" s="17">
        <v>8.3606590148582294E-2</v>
      </c>
      <c r="BK1190" s="17"/>
      <c r="BL1190" s="17">
        <v>7.35154851594811E-2</v>
      </c>
      <c r="BM1190" s="17"/>
      <c r="BN1190" s="17">
        <v>7.4144695666748903E-2</v>
      </c>
      <c r="BO1190" s="17"/>
      <c r="BP1190" s="17">
        <v>0.11940357100822301</v>
      </c>
      <c r="BQ1190" s="17">
        <v>3.0389750557618899E-2</v>
      </c>
    </row>
    <row r="1191" spans="2:69" x14ac:dyDescent="0.35">
      <c r="B1191" t="s">
        <v>139</v>
      </c>
      <c r="C1191" s="17">
        <v>0.41329970858509402</v>
      </c>
      <c r="D1191" s="17">
        <v>0.43493766031359699</v>
      </c>
      <c r="E1191" s="17">
        <v>0.39561041522962598</v>
      </c>
      <c r="F1191" s="17"/>
      <c r="G1191" s="17">
        <v>0.42768733791394098</v>
      </c>
      <c r="H1191" s="17">
        <v>0.44727515842419002</v>
      </c>
      <c r="I1191" s="17">
        <v>0.41667754602343299</v>
      </c>
      <c r="J1191" s="17">
        <v>0.36002645210005602</v>
      </c>
      <c r="K1191" s="17">
        <v>0.36907623261858002</v>
      </c>
      <c r="L1191" s="17"/>
      <c r="M1191" s="17">
        <v>0.30908422795588603</v>
      </c>
      <c r="N1191" s="17">
        <v>0.44192925404272498</v>
      </c>
      <c r="O1191" s="17">
        <v>0.40664894228721599</v>
      </c>
      <c r="P1191" s="17">
        <v>0.38609696688098499</v>
      </c>
      <c r="Q1191" s="17">
        <v>0.43116475104158197</v>
      </c>
      <c r="R1191" s="17"/>
      <c r="S1191" s="17">
        <v>0.41536400028925102</v>
      </c>
      <c r="T1191" s="17">
        <v>0.39998274090123997</v>
      </c>
      <c r="U1191" s="17">
        <v>0.36069199631129201</v>
      </c>
      <c r="V1191" s="17">
        <v>0.492134570442257</v>
      </c>
      <c r="W1191" s="17"/>
      <c r="X1191" s="17">
        <v>0.40784722827241099</v>
      </c>
      <c r="Y1191" s="17">
        <v>0.44377426751589</v>
      </c>
      <c r="Z1191" s="17">
        <v>0.410595903097558</v>
      </c>
      <c r="AA1191" s="17"/>
      <c r="AB1191" s="17">
        <v>0.42229344738854002</v>
      </c>
      <c r="AC1191" s="17">
        <v>0.39736418529879403</v>
      </c>
      <c r="AD1191" s="17"/>
      <c r="AE1191" s="17">
        <v>0.39132636560327799</v>
      </c>
      <c r="AF1191" s="17">
        <v>0.41800421393093301</v>
      </c>
      <c r="AG1191" s="17"/>
      <c r="AH1191" s="17">
        <v>0.42078079719378603</v>
      </c>
      <c r="AI1191" s="17">
        <v>0.356104401419576</v>
      </c>
      <c r="AJ1191" s="17"/>
      <c r="AK1191" s="17">
        <v>0.31765718903065798</v>
      </c>
      <c r="AL1191" s="17">
        <v>0.426298969515436</v>
      </c>
      <c r="AM1191" s="17">
        <v>0.43693878351680898</v>
      </c>
      <c r="AN1191" s="17">
        <v>0.43106133640863098</v>
      </c>
      <c r="AO1191" s="17">
        <v>0.36182880558038399</v>
      </c>
      <c r="AP1191" s="17"/>
      <c r="AQ1191" s="17">
        <v>0.44775690496001402</v>
      </c>
      <c r="AR1191" s="17">
        <v>0.40280515434742198</v>
      </c>
      <c r="AS1191" s="17"/>
      <c r="AT1191" s="17">
        <v>0.42949370252195801</v>
      </c>
      <c r="AU1191" s="17">
        <v>0.41265811718515999</v>
      </c>
      <c r="AV1191" s="17"/>
      <c r="AW1191" s="17">
        <v>0.27673422618186999</v>
      </c>
      <c r="AX1191" s="17">
        <v>0.34970535787781998</v>
      </c>
      <c r="AY1191" s="17">
        <v>0.51814433659487702</v>
      </c>
      <c r="AZ1191" s="17">
        <v>0.41993097958395997</v>
      </c>
      <c r="BA1191" s="17">
        <v>0.43262314704054999</v>
      </c>
      <c r="BB1191" s="17"/>
      <c r="BC1191" s="17">
        <v>0.36095738529615301</v>
      </c>
      <c r="BD1191" s="17"/>
      <c r="BE1191" s="17">
        <v>0.41925494142957398</v>
      </c>
      <c r="BF1191" s="17">
        <v>0.48732865854065199</v>
      </c>
      <c r="BG1191" s="17">
        <v>0.46847312559374799</v>
      </c>
      <c r="BH1191" s="17">
        <v>0.36188430567684898</v>
      </c>
      <c r="BI1191" s="17"/>
      <c r="BJ1191" s="17">
        <v>0.413572517719136</v>
      </c>
      <c r="BK1191" s="17"/>
      <c r="BL1191" s="17">
        <v>0.43682881335218998</v>
      </c>
      <c r="BM1191" s="17"/>
      <c r="BN1191" s="17">
        <v>0.41744557780008301</v>
      </c>
      <c r="BO1191" s="17"/>
      <c r="BP1191" s="17">
        <v>0.41646584526769698</v>
      </c>
      <c r="BQ1191" s="17">
        <v>0.414575437065486</v>
      </c>
    </row>
    <row r="1192" spans="2:69" x14ac:dyDescent="0.35">
      <c r="B1192" t="s">
        <v>140</v>
      </c>
      <c r="C1192" s="17">
        <v>0.37988777600439699</v>
      </c>
      <c r="D1192" s="17">
        <v>0.38782921897710099</v>
      </c>
      <c r="E1192" s="17">
        <v>0.37052246127327798</v>
      </c>
      <c r="F1192" s="17"/>
      <c r="G1192" s="17">
        <v>0.39323138107942801</v>
      </c>
      <c r="H1192" s="17">
        <v>0.349250250914933</v>
      </c>
      <c r="I1192" s="17">
        <v>0.37178336374390297</v>
      </c>
      <c r="J1192" s="17">
        <v>0.46903808286980297</v>
      </c>
      <c r="K1192" s="17">
        <v>0.33565923702786699</v>
      </c>
      <c r="L1192" s="17"/>
      <c r="M1192" s="17">
        <v>0.45916796770896201</v>
      </c>
      <c r="N1192" s="17">
        <v>0.40053522813540199</v>
      </c>
      <c r="O1192" s="17">
        <v>0.31504866375201501</v>
      </c>
      <c r="P1192" s="17">
        <v>0.40757314463705202</v>
      </c>
      <c r="Q1192" s="17">
        <v>0.34222285481908399</v>
      </c>
      <c r="R1192" s="17"/>
      <c r="S1192" s="17">
        <v>0.39791273917122799</v>
      </c>
      <c r="T1192" s="17">
        <v>0.451291021186837</v>
      </c>
      <c r="U1192" s="17">
        <v>0.32044079332497299</v>
      </c>
      <c r="V1192" s="17">
        <v>0.378970061307568</v>
      </c>
      <c r="W1192" s="17"/>
      <c r="X1192" s="17">
        <v>0.38998954340118602</v>
      </c>
      <c r="Y1192" s="17">
        <v>0.42293400028870398</v>
      </c>
      <c r="Z1192" s="17">
        <v>0.25868051511467199</v>
      </c>
      <c r="AA1192" s="17"/>
      <c r="AB1192" s="17">
        <v>0.38655556742823499</v>
      </c>
      <c r="AC1192" s="17">
        <v>0.36807347409671398</v>
      </c>
      <c r="AD1192" s="17"/>
      <c r="AE1192" s="17">
        <v>0.37164554585873899</v>
      </c>
      <c r="AF1192" s="17">
        <v>0.38165244220989802</v>
      </c>
      <c r="AG1192" s="17"/>
      <c r="AH1192" s="17">
        <v>0.40934054912060203</v>
      </c>
      <c r="AI1192" s="17">
        <v>0.31907043057808998</v>
      </c>
      <c r="AJ1192" s="17"/>
      <c r="AK1192" s="17">
        <v>0.27805178785023799</v>
      </c>
      <c r="AL1192" s="17">
        <v>0.38374937654282898</v>
      </c>
      <c r="AM1192" s="17">
        <v>0.34780258976384298</v>
      </c>
      <c r="AN1192" s="17">
        <v>0.44681891827583597</v>
      </c>
      <c r="AO1192" s="17">
        <v>0.49089960309693298</v>
      </c>
      <c r="AP1192" s="17"/>
      <c r="AQ1192" s="17">
        <v>0.35360441870639397</v>
      </c>
      <c r="AR1192" s="17">
        <v>0.387892841643248</v>
      </c>
      <c r="AS1192" s="17"/>
      <c r="AT1192" s="17">
        <v>0.38179266420232799</v>
      </c>
      <c r="AU1192" s="17">
        <v>0.38038440866511702</v>
      </c>
      <c r="AV1192" s="17"/>
      <c r="AW1192" s="17">
        <v>0.50036420117751901</v>
      </c>
      <c r="AX1192" s="17">
        <v>0.48821579645570401</v>
      </c>
      <c r="AY1192" s="17">
        <v>0.19479791186804801</v>
      </c>
      <c r="AZ1192" s="17">
        <v>0.37335530483847601</v>
      </c>
      <c r="BA1192" s="17">
        <v>0.34818632857373</v>
      </c>
      <c r="BB1192" s="17"/>
      <c r="BC1192" s="17">
        <v>0.42891899364976499</v>
      </c>
      <c r="BD1192" s="17"/>
      <c r="BE1192" s="17">
        <v>0.43154466475257203</v>
      </c>
      <c r="BF1192" s="17">
        <v>0.15950545481440501</v>
      </c>
      <c r="BG1192" s="17">
        <v>0.32896044035919803</v>
      </c>
      <c r="BH1192" s="17">
        <v>0.44740678577461002</v>
      </c>
      <c r="BI1192" s="17"/>
      <c r="BJ1192" s="17">
        <v>0.38997851455962101</v>
      </c>
      <c r="BK1192" s="17"/>
      <c r="BL1192" s="17">
        <v>0.37948101340757501</v>
      </c>
      <c r="BM1192" s="17"/>
      <c r="BN1192" s="17">
        <v>0.443809463586397</v>
      </c>
      <c r="BO1192" s="17"/>
      <c r="BP1192" s="17">
        <v>0.37271413073475601</v>
      </c>
      <c r="BQ1192" s="17">
        <v>0.42904036864457801</v>
      </c>
    </row>
    <row r="1193" spans="2:69" x14ac:dyDescent="0.35">
      <c r="B1193" t="s">
        <v>141</v>
      </c>
      <c r="C1193" s="17">
        <v>9.5544357418867298E-2</v>
      </c>
      <c r="D1193" s="17">
        <v>7.3999661617003498E-2</v>
      </c>
      <c r="E1193" s="17">
        <v>0.11504499639190501</v>
      </c>
      <c r="F1193" s="17"/>
      <c r="G1193" s="17">
        <v>7.7685121115854003E-2</v>
      </c>
      <c r="H1193" s="17">
        <v>0.102424275718311</v>
      </c>
      <c r="I1193" s="17">
        <v>0.13330766649476899</v>
      </c>
      <c r="J1193" s="17">
        <v>9.5394073779019206E-2</v>
      </c>
      <c r="K1193" s="17">
        <v>6.2405399170882302E-2</v>
      </c>
      <c r="L1193" s="17"/>
      <c r="M1193" s="17">
        <v>6.7244287646117798E-2</v>
      </c>
      <c r="N1193" s="17">
        <v>8.2940225331173595E-2</v>
      </c>
      <c r="O1193" s="17">
        <v>0.116304893487078</v>
      </c>
      <c r="P1193" s="17">
        <v>0.11518881334769999</v>
      </c>
      <c r="Q1193" s="17">
        <v>9.8550297038740103E-2</v>
      </c>
      <c r="R1193" s="17"/>
      <c r="S1193" s="17">
        <v>0.118786789591417</v>
      </c>
      <c r="T1193" s="17">
        <v>5.4853188478016499E-2</v>
      </c>
      <c r="U1193" s="17">
        <v>0.138924044668576</v>
      </c>
      <c r="V1193" s="17">
        <v>6.0687590540380899E-2</v>
      </c>
      <c r="W1193" s="17"/>
      <c r="X1193" s="17">
        <v>0.102806606117141</v>
      </c>
      <c r="Y1193" s="17">
        <v>0.10258094359067101</v>
      </c>
      <c r="Z1193" s="17">
        <v>3.87351897485987E-2</v>
      </c>
      <c r="AA1193" s="17"/>
      <c r="AB1193" s="17">
        <v>9.8082895019042604E-2</v>
      </c>
      <c r="AC1193" s="17">
        <v>9.1046458833548796E-2</v>
      </c>
      <c r="AD1193" s="17"/>
      <c r="AE1193" s="17">
        <v>7.8972829250015794E-2</v>
      </c>
      <c r="AF1193" s="17">
        <v>9.9092331112428697E-2</v>
      </c>
      <c r="AG1193" s="17"/>
      <c r="AH1193" s="17">
        <v>9.4890642670846598E-2</v>
      </c>
      <c r="AI1193" s="17">
        <v>0.13097067849769101</v>
      </c>
      <c r="AJ1193" s="17"/>
      <c r="AK1193" s="17">
        <v>0.118443672334433</v>
      </c>
      <c r="AL1193" s="17">
        <v>8.0110650542417602E-2</v>
      </c>
      <c r="AM1193" s="17">
        <v>0.12516536532757599</v>
      </c>
      <c r="AN1193" s="17">
        <v>8.03612934575125E-2</v>
      </c>
      <c r="AO1193" s="17">
        <v>2.1781114398537499E-2</v>
      </c>
      <c r="AP1193" s="17"/>
      <c r="AQ1193" s="17">
        <v>0.109813879913347</v>
      </c>
      <c r="AR1193" s="17">
        <v>9.1198319623609997E-2</v>
      </c>
      <c r="AS1193" s="17"/>
      <c r="AT1193" s="17">
        <v>0.104150951243534</v>
      </c>
      <c r="AU1193" s="17">
        <v>9.3930486987398795E-2</v>
      </c>
      <c r="AV1193" s="17"/>
      <c r="AW1193" s="17">
        <v>0.17231666141777999</v>
      </c>
      <c r="AX1193" s="17">
        <v>0.100957049487988</v>
      </c>
      <c r="AY1193" s="17">
        <v>7.5357373239700098E-2</v>
      </c>
      <c r="AZ1193" s="17">
        <v>0.14021801957157201</v>
      </c>
      <c r="BA1193" s="17">
        <v>7.6387145367067893E-2</v>
      </c>
      <c r="BB1193" s="17"/>
      <c r="BC1193" s="17">
        <v>5.7808717140581202E-2</v>
      </c>
      <c r="BD1193" s="17"/>
      <c r="BE1193" s="17">
        <v>8.1902470475837097E-2</v>
      </c>
      <c r="BF1193" s="17">
        <v>7.5624995630462599E-2</v>
      </c>
      <c r="BG1193" s="17">
        <v>0.107599445945098</v>
      </c>
      <c r="BH1193" s="17">
        <v>7.5579782312464899E-2</v>
      </c>
      <c r="BI1193" s="17"/>
      <c r="BJ1193" s="17">
        <v>0.105354808842647</v>
      </c>
      <c r="BK1193" s="17"/>
      <c r="BL1193" s="17">
        <v>0.10268854517793501</v>
      </c>
      <c r="BM1193" s="17"/>
      <c r="BN1193" s="17">
        <v>6.4600262946770404E-2</v>
      </c>
      <c r="BO1193" s="17"/>
      <c r="BP1193" s="17">
        <v>8.6049846381148404E-2</v>
      </c>
      <c r="BQ1193" s="17">
        <v>0.125994443732316</v>
      </c>
    </row>
    <row r="1194" spans="2:69" x14ac:dyDescent="0.35"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  <c r="BP1194" s="17"/>
      <c r="BQ1194" s="17"/>
    </row>
    <row r="1195" spans="2:69" x14ac:dyDescent="0.35">
      <c r="B1195" s="6" t="s">
        <v>315</v>
      </c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</row>
    <row r="1196" spans="2:69" x14ac:dyDescent="0.35">
      <c r="B1196" s="24" t="s">
        <v>143</v>
      </c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  <c r="BP1196" s="17"/>
      <c r="BQ1196" s="17"/>
    </row>
    <row r="1197" spans="2:69" x14ac:dyDescent="0.35">
      <c r="B1197" t="s">
        <v>137</v>
      </c>
      <c r="C1197" s="17">
        <v>1.5020761671699001E-2</v>
      </c>
      <c r="D1197" s="17">
        <v>1.6393096385973201E-2</v>
      </c>
      <c r="E1197" s="17">
        <v>1.3857198755269E-2</v>
      </c>
      <c r="F1197" s="17"/>
      <c r="G1197" s="17">
        <v>1.8332966433671799E-2</v>
      </c>
      <c r="H1197" s="17">
        <v>1.88573130971511E-2</v>
      </c>
      <c r="I1197" s="17">
        <v>1.31097210618384E-2</v>
      </c>
      <c r="J1197" s="17">
        <v>0</v>
      </c>
      <c r="K1197" s="17">
        <v>1.8816919063662601E-2</v>
      </c>
      <c r="L1197" s="17"/>
      <c r="M1197" s="17">
        <v>3.5386287554731402E-2</v>
      </c>
      <c r="N1197" s="17">
        <v>3.7119826075493801E-3</v>
      </c>
      <c r="O1197" s="17">
        <v>2.2671465686557101E-2</v>
      </c>
      <c r="P1197" s="17">
        <v>3.1268332173891002E-2</v>
      </c>
      <c r="Q1197" s="17">
        <v>8.2322311319083397E-3</v>
      </c>
      <c r="R1197" s="17"/>
      <c r="S1197" s="17">
        <v>2.8206615547712699E-2</v>
      </c>
      <c r="T1197" s="17">
        <v>2.36695928935588E-2</v>
      </c>
      <c r="U1197" s="17">
        <v>8.2974773285948399E-3</v>
      </c>
      <c r="V1197" s="17">
        <v>0</v>
      </c>
      <c r="W1197" s="17"/>
      <c r="X1197" s="17">
        <v>2.0188495264185001E-2</v>
      </c>
      <c r="Y1197" s="17">
        <v>0</v>
      </c>
      <c r="Z1197" s="17">
        <v>0</v>
      </c>
      <c r="AA1197" s="17"/>
      <c r="AB1197" s="17">
        <v>1.9439139765116801E-2</v>
      </c>
      <c r="AC1197" s="17">
        <v>7.1920745668030703E-3</v>
      </c>
      <c r="AD1197" s="17"/>
      <c r="AE1197" s="17">
        <v>2.4062913682774901E-2</v>
      </c>
      <c r="AF1197" s="17">
        <v>1.3084831735630501E-2</v>
      </c>
      <c r="AG1197" s="17"/>
      <c r="AH1197" s="17">
        <v>1.38855777801701E-2</v>
      </c>
      <c r="AI1197" s="17">
        <v>1.84882659712216E-2</v>
      </c>
      <c r="AJ1197" s="17"/>
      <c r="AK1197" s="17">
        <v>1.2934541830202701E-2</v>
      </c>
      <c r="AL1197" s="17">
        <v>2.9650081164215199E-2</v>
      </c>
      <c r="AM1197" s="17">
        <v>8.8396244290890602E-3</v>
      </c>
      <c r="AN1197" s="17">
        <v>1.4327685884847299E-2</v>
      </c>
      <c r="AO1197" s="17">
        <v>0</v>
      </c>
      <c r="AP1197" s="17"/>
      <c r="AQ1197" s="17">
        <v>0</v>
      </c>
      <c r="AR1197" s="17">
        <v>1.9595602768449599E-2</v>
      </c>
      <c r="AS1197" s="17"/>
      <c r="AT1197" s="17">
        <v>1.7683918557082502E-2</v>
      </c>
      <c r="AU1197" s="17">
        <v>1.4127340611855299E-2</v>
      </c>
      <c r="AV1197" s="17"/>
      <c r="AW1197" s="17">
        <v>0</v>
      </c>
      <c r="AX1197" s="17">
        <v>2.0666154326150099E-2</v>
      </c>
      <c r="AY1197" s="17">
        <v>3.1592271692558002E-2</v>
      </c>
      <c r="AZ1197" s="17">
        <v>0</v>
      </c>
      <c r="BA1197" s="17">
        <v>0</v>
      </c>
      <c r="BB1197" s="17"/>
      <c r="BC1197" s="17">
        <v>1.15692822612806E-2</v>
      </c>
      <c r="BD1197" s="17"/>
      <c r="BE1197" s="17">
        <v>2.4341277698264299E-2</v>
      </c>
      <c r="BF1197" s="17">
        <v>2.9523886808198702E-2</v>
      </c>
      <c r="BG1197" s="17">
        <v>2.6195455069699999E-2</v>
      </c>
      <c r="BH1197" s="17">
        <v>0</v>
      </c>
      <c r="BI1197" s="17"/>
      <c r="BJ1197" s="17">
        <v>1.43196087903382E-2</v>
      </c>
      <c r="BK1197" s="17"/>
      <c r="BL1197" s="17">
        <v>1.47073372934167E-2</v>
      </c>
      <c r="BM1197" s="17"/>
      <c r="BN1197" s="17">
        <v>7.2549732024095002E-3</v>
      </c>
      <c r="BO1197" s="17"/>
      <c r="BP1197" s="17">
        <v>1.16874882467941E-2</v>
      </c>
      <c r="BQ1197" s="17">
        <v>2.1800856378423598E-2</v>
      </c>
    </row>
    <row r="1198" spans="2:69" x14ac:dyDescent="0.35">
      <c r="B1198" t="s">
        <v>303</v>
      </c>
      <c r="C1198" s="17">
        <v>8.4497837709624796E-2</v>
      </c>
      <c r="D1198" s="17">
        <v>8.3423912391473495E-2</v>
      </c>
      <c r="E1198" s="17">
        <v>8.5766695444559504E-2</v>
      </c>
      <c r="F1198" s="17"/>
      <c r="G1198" s="17">
        <v>9.6402419325037597E-2</v>
      </c>
      <c r="H1198" s="17">
        <v>7.6155251321250006E-2</v>
      </c>
      <c r="I1198" s="17">
        <v>5.5702824664858597E-2</v>
      </c>
      <c r="J1198" s="17">
        <v>3.9507385080211802E-2</v>
      </c>
      <c r="K1198" s="17">
        <v>0.16253826261799401</v>
      </c>
      <c r="L1198" s="17"/>
      <c r="M1198" s="17">
        <v>0.127168075293003</v>
      </c>
      <c r="N1198" s="17">
        <v>6.4828172835201398E-2</v>
      </c>
      <c r="O1198" s="17">
        <v>0.11698843784436599</v>
      </c>
      <c r="P1198" s="17">
        <v>7.3712876275709605E-2</v>
      </c>
      <c r="Q1198" s="17">
        <v>8.1109957854615E-2</v>
      </c>
      <c r="R1198" s="17"/>
      <c r="S1198" s="17">
        <v>5.6859553981882201E-2</v>
      </c>
      <c r="T1198" s="17">
        <v>5.4812358198830402E-2</v>
      </c>
      <c r="U1198" s="17">
        <v>0.14650907725521201</v>
      </c>
      <c r="V1198" s="17">
        <v>4.7400375965684499E-2</v>
      </c>
      <c r="W1198" s="17"/>
      <c r="X1198" s="17">
        <v>6.6251283952181605E-2</v>
      </c>
      <c r="Y1198" s="17">
        <v>5.2585382484040197E-2</v>
      </c>
      <c r="Z1198" s="17">
        <v>0.245285481724836</v>
      </c>
      <c r="AA1198" s="17"/>
      <c r="AB1198" s="17">
        <v>5.99973261088729E-2</v>
      </c>
      <c r="AC1198" s="17">
        <v>0.12790897980221699</v>
      </c>
      <c r="AD1198" s="17"/>
      <c r="AE1198" s="17">
        <v>0.12284742341867599</v>
      </c>
      <c r="AF1198" s="17">
        <v>7.6287169395374596E-2</v>
      </c>
      <c r="AG1198" s="17"/>
      <c r="AH1198" s="17">
        <v>5.9076856821164397E-2</v>
      </c>
      <c r="AI1198" s="17">
        <v>0.11975414669029601</v>
      </c>
      <c r="AJ1198" s="17"/>
      <c r="AK1198" s="17">
        <v>0.19688121127040301</v>
      </c>
      <c r="AL1198" s="17">
        <v>0.101713944517594</v>
      </c>
      <c r="AM1198" s="17">
        <v>5.13139892921343E-2</v>
      </c>
      <c r="AN1198" s="17">
        <v>6.6323482463776298E-2</v>
      </c>
      <c r="AO1198" s="17">
        <v>6.1128384248000302E-2</v>
      </c>
      <c r="AP1198" s="17"/>
      <c r="AQ1198" s="17">
        <v>7.6243863930000405E-2</v>
      </c>
      <c r="AR1198" s="17">
        <v>8.7011732762608304E-2</v>
      </c>
      <c r="AS1198" s="17"/>
      <c r="AT1198" s="17">
        <v>7.4108226383081705E-2</v>
      </c>
      <c r="AU1198" s="17">
        <v>8.5823164957321896E-2</v>
      </c>
      <c r="AV1198" s="17"/>
      <c r="AW1198" s="17">
        <v>4.18680002243626E-2</v>
      </c>
      <c r="AX1198" s="17">
        <v>3.9063848159782297E-2</v>
      </c>
      <c r="AY1198" s="17">
        <v>0.16638129518560099</v>
      </c>
      <c r="AZ1198" s="17">
        <v>6.0648600453203902E-2</v>
      </c>
      <c r="BA1198" s="17">
        <v>0.155156233483942</v>
      </c>
      <c r="BB1198" s="17"/>
      <c r="BC1198" s="17">
        <v>0.149302268632062</v>
      </c>
      <c r="BD1198" s="17"/>
      <c r="BE1198" s="17">
        <v>5.2593531289150897E-2</v>
      </c>
      <c r="BF1198" s="17">
        <v>0.22765916714370099</v>
      </c>
      <c r="BG1198" s="17">
        <v>6.0457815927318401E-2</v>
      </c>
      <c r="BH1198" s="17">
        <v>0.11386887167109599</v>
      </c>
      <c r="BI1198" s="17"/>
      <c r="BJ1198" s="17">
        <v>7.4895439640822403E-2</v>
      </c>
      <c r="BK1198" s="17"/>
      <c r="BL1198" s="17">
        <v>6.58524073098639E-2</v>
      </c>
      <c r="BM1198" s="17"/>
      <c r="BN1198" s="17">
        <v>4.9294470977039699E-2</v>
      </c>
      <c r="BO1198" s="17"/>
      <c r="BP1198" s="17">
        <v>9.5117646681663406E-2</v>
      </c>
      <c r="BQ1198" s="17">
        <v>2.9107487379988299E-2</v>
      </c>
    </row>
    <row r="1199" spans="2:69" x14ac:dyDescent="0.35">
      <c r="B1199" t="s">
        <v>139</v>
      </c>
      <c r="C1199" s="17">
        <v>0.35732338840365802</v>
      </c>
      <c r="D1199" s="17">
        <v>0.37172319467985199</v>
      </c>
      <c r="E1199" s="17">
        <v>0.345857652333184</v>
      </c>
      <c r="F1199" s="17"/>
      <c r="G1199" s="17">
        <v>0.39717688622996999</v>
      </c>
      <c r="H1199" s="17">
        <v>0.30758249882328198</v>
      </c>
      <c r="I1199" s="17">
        <v>0.368124608955812</v>
      </c>
      <c r="J1199" s="17">
        <v>0.36247361936114098</v>
      </c>
      <c r="K1199" s="17">
        <v>0.34964182665916199</v>
      </c>
      <c r="L1199" s="17"/>
      <c r="M1199" s="17">
        <v>0.26671312564883098</v>
      </c>
      <c r="N1199" s="17">
        <v>0.35014680692982703</v>
      </c>
      <c r="O1199" s="17">
        <v>0.31210502447987698</v>
      </c>
      <c r="P1199" s="17">
        <v>0.34672704465820797</v>
      </c>
      <c r="Q1199" s="17">
        <v>0.47296183415094301</v>
      </c>
      <c r="R1199" s="17"/>
      <c r="S1199" s="17">
        <v>0.28704437700836699</v>
      </c>
      <c r="T1199" s="17">
        <v>0.35018684504163</v>
      </c>
      <c r="U1199" s="17">
        <v>0.28909720062418598</v>
      </c>
      <c r="V1199" s="17">
        <v>0.46229729561371502</v>
      </c>
      <c r="W1199" s="17"/>
      <c r="X1199" s="17">
        <v>0.34500342200156298</v>
      </c>
      <c r="Y1199" s="17">
        <v>0.38761865314381999</v>
      </c>
      <c r="Z1199" s="17">
        <v>0.40012788676734901</v>
      </c>
      <c r="AA1199" s="17"/>
      <c r="AB1199" s="17">
        <v>0.33982934270838</v>
      </c>
      <c r="AC1199" s="17">
        <v>0.38832014944389298</v>
      </c>
      <c r="AD1199" s="17"/>
      <c r="AE1199" s="17">
        <v>0.39008792969999401</v>
      </c>
      <c r="AF1199" s="17">
        <v>0.35030848130417203</v>
      </c>
      <c r="AG1199" s="17"/>
      <c r="AH1199" s="17">
        <v>0.34753918076700002</v>
      </c>
      <c r="AI1199" s="17">
        <v>0.352474356569009</v>
      </c>
      <c r="AJ1199" s="17"/>
      <c r="AK1199" s="17">
        <v>0.35455682009408301</v>
      </c>
      <c r="AL1199" s="17">
        <v>0.36846284784845301</v>
      </c>
      <c r="AM1199" s="17">
        <v>0.36812923869633402</v>
      </c>
      <c r="AN1199" s="17">
        <v>0.30049826488636799</v>
      </c>
      <c r="AO1199" s="17">
        <v>0.40630795715979201</v>
      </c>
      <c r="AP1199" s="17"/>
      <c r="AQ1199" s="17">
        <v>0.34249291809410998</v>
      </c>
      <c r="AR1199" s="17">
        <v>0.36184027286925002</v>
      </c>
      <c r="AS1199" s="17"/>
      <c r="AT1199" s="17">
        <v>0.34292124584101402</v>
      </c>
      <c r="AU1199" s="17">
        <v>0.36184628071882202</v>
      </c>
      <c r="AV1199" s="17"/>
      <c r="AW1199" s="17">
        <v>0.24024987254112801</v>
      </c>
      <c r="AX1199" s="17">
        <v>0.26610981076021401</v>
      </c>
      <c r="AY1199" s="17">
        <v>0.50072407058901303</v>
      </c>
      <c r="AZ1199" s="17">
        <v>0.34713784502534101</v>
      </c>
      <c r="BA1199" s="17">
        <v>0.313212670541055</v>
      </c>
      <c r="BB1199" s="17"/>
      <c r="BC1199" s="17">
        <v>0.279168637256209</v>
      </c>
      <c r="BD1199" s="17"/>
      <c r="BE1199" s="17">
        <v>0.31092032215168403</v>
      </c>
      <c r="BF1199" s="17">
        <v>0.53534438621581204</v>
      </c>
      <c r="BG1199" s="17">
        <v>0.32699847030397</v>
      </c>
      <c r="BH1199" s="17">
        <v>0.29752439621708199</v>
      </c>
      <c r="BI1199" s="17"/>
      <c r="BJ1199" s="17">
        <v>0.341327906043082</v>
      </c>
      <c r="BK1199" s="17"/>
      <c r="BL1199" s="17">
        <v>0.36593455855319101</v>
      </c>
      <c r="BM1199" s="17"/>
      <c r="BN1199" s="17">
        <v>0.37707749577212202</v>
      </c>
      <c r="BO1199" s="17"/>
      <c r="BP1199" s="17">
        <v>0.35949285674239001</v>
      </c>
      <c r="BQ1199" s="17">
        <v>0.36953631654955199</v>
      </c>
    </row>
    <row r="1200" spans="2:69" x14ac:dyDescent="0.35">
      <c r="B1200" t="s">
        <v>140</v>
      </c>
      <c r="C1200" s="17">
        <v>0.46220530819741401</v>
      </c>
      <c r="D1200" s="17">
        <v>0.46690444627351302</v>
      </c>
      <c r="E1200" s="17">
        <v>0.45602759219907602</v>
      </c>
      <c r="F1200" s="17"/>
      <c r="G1200" s="17">
        <v>0.40056750200181601</v>
      </c>
      <c r="H1200" s="17">
        <v>0.50140092596930796</v>
      </c>
      <c r="I1200" s="17">
        <v>0.46908434200823701</v>
      </c>
      <c r="J1200" s="17">
        <v>0.54213230685984004</v>
      </c>
      <c r="K1200" s="17">
        <v>0.42361600300678798</v>
      </c>
      <c r="L1200" s="17"/>
      <c r="M1200" s="17">
        <v>0.50348822385731695</v>
      </c>
      <c r="N1200" s="17">
        <v>0.49319215421969798</v>
      </c>
      <c r="O1200" s="17">
        <v>0.45087491092281201</v>
      </c>
      <c r="P1200" s="17">
        <v>0.49381143024643598</v>
      </c>
      <c r="Q1200" s="17">
        <v>0.36110225242943</v>
      </c>
      <c r="R1200" s="17"/>
      <c r="S1200" s="17">
        <v>0.49018823150555502</v>
      </c>
      <c r="T1200" s="17">
        <v>0.52081840883650699</v>
      </c>
      <c r="U1200" s="17">
        <v>0.45823200773726203</v>
      </c>
      <c r="V1200" s="17">
        <v>0.45213294831195799</v>
      </c>
      <c r="W1200" s="17"/>
      <c r="X1200" s="17">
        <v>0.48885236815498401</v>
      </c>
      <c r="Y1200" s="17">
        <v>0.475625709658829</v>
      </c>
      <c r="Z1200" s="17">
        <v>0.26948465206730998</v>
      </c>
      <c r="AA1200" s="17"/>
      <c r="AB1200" s="17">
        <v>0.48382060571542601</v>
      </c>
      <c r="AC1200" s="17">
        <v>0.42390632215096402</v>
      </c>
      <c r="AD1200" s="17"/>
      <c r="AE1200" s="17">
        <v>0.394462995823466</v>
      </c>
      <c r="AF1200" s="17">
        <v>0.47670897616302499</v>
      </c>
      <c r="AG1200" s="17"/>
      <c r="AH1200" s="17">
        <v>0.506321009785897</v>
      </c>
      <c r="AI1200" s="17">
        <v>0.360039228510599</v>
      </c>
      <c r="AJ1200" s="17"/>
      <c r="AK1200" s="17">
        <v>0.33011829630108103</v>
      </c>
      <c r="AL1200" s="17">
        <v>0.44512897452276101</v>
      </c>
      <c r="AM1200" s="17">
        <v>0.43931265241849599</v>
      </c>
      <c r="AN1200" s="17">
        <v>0.57774587000709099</v>
      </c>
      <c r="AO1200" s="17">
        <v>0.532563658592208</v>
      </c>
      <c r="AP1200" s="17"/>
      <c r="AQ1200" s="17">
        <v>0.50478219948944403</v>
      </c>
      <c r="AR1200" s="17">
        <v>0.449237755931295</v>
      </c>
      <c r="AS1200" s="17"/>
      <c r="AT1200" s="17">
        <v>0.48374992004557399</v>
      </c>
      <c r="AU1200" s="17">
        <v>0.45534238639660102</v>
      </c>
      <c r="AV1200" s="17"/>
      <c r="AW1200" s="17">
        <v>0.46721392234711201</v>
      </c>
      <c r="AX1200" s="17">
        <v>0.606837915841969</v>
      </c>
      <c r="AY1200" s="17">
        <v>0.223237483064087</v>
      </c>
      <c r="AZ1200" s="17">
        <v>0.51537041773256098</v>
      </c>
      <c r="BA1200" s="17">
        <v>0.47205800706502099</v>
      </c>
      <c r="BB1200" s="17"/>
      <c r="BC1200" s="17">
        <v>0.50873796875228805</v>
      </c>
      <c r="BD1200" s="17"/>
      <c r="BE1200" s="17">
        <v>0.555386730940999</v>
      </c>
      <c r="BF1200" s="17">
        <v>0.14226632363646899</v>
      </c>
      <c r="BG1200" s="17">
        <v>0.51620799536625595</v>
      </c>
      <c r="BH1200" s="17">
        <v>0.53475564199038805</v>
      </c>
      <c r="BI1200" s="17"/>
      <c r="BJ1200" s="17">
        <v>0.48091742403086402</v>
      </c>
      <c r="BK1200" s="17"/>
      <c r="BL1200" s="17">
        <v>0.47603827814715799</v>
      </c>
      <c r="BM1200" s="17"/>
      <c r="BN1200" s="17">
        <v>0.480543583482478</v>
      </c>
      <c r="BO1200" s="17"/>
      <c r="BP1200" s="17">
        <v>0.45755922361047002</v>
      </c>
      <c r="BQ1200" s="17">
        <v>0.49588012351233401</v>
      </c>
    </row>
    <row r="1201" spans="2:69" x14ac:dyDescent="0.35">
      <c r="B1201" t="s">
        <v>141</v>
      </c>
      <c r="C1201" s="17">
        <v>8.0952704017604196E-2</v>
      </c>
      <c r="D1201" s="17">
        <v>6.1555350269188201E-2</v>
      </c>
      <c r="E1201" s="17">
        <v>9.8490861267911803E-2</v>
      </c>
      <c r="F1201" s="17"/>
      <c r="G1201" s="17">
        <v>8.7520226009504806E-2</v>
      </c>
      <c r="H1201" s="17">
        <v>9.6004010789008401E-2</v>
      </c>
      <c r="I1201" s="17">
        <v>9.3978503309254099E-2</v>
      </c>
      <c r="J1201" s="17">
        <v>5.5886688698807301E-2</v>
      </c>
      <c r="K1201" s="17">
        <v>4.5386988652393198E-2</v>
      </c>
      <c r="L1201" s="17"/>
      <c r="M1201" s="17">
        <v>6.7244287646117798E-2</v>
      </c>
      <c r="N1201" s="17">
        <v>8.8120883407724296E-2</v>
      </c>
      <c r="O1201" s="17">
        <v>9.7360161066387105E-2</v>
      </c>
      <c r="P1201" s="17">
        <v>5.4480316645756102E-2</v>
      </c>
      <c r="Q1201" s="17">
        <v>7.6593724433103999E-2</v>
      </c>
      <c r="R1201" s="17"/>
      <c r="S1201" s="17">
        <v>0.13770122195648299</v>
      </c>
      <c r="T1201" s="17">
        <v>5.0512795029473499E-2</v>
      </c>
      <c r="U1201" s="17">
        <v>9.7864237054744604E-2</v>
      </c>
      <c r="V1201" s="17">
        <v>3.8169380108642501E-2</v>
      </c>
      <c r="W1201" s="17"/>
      <c r="X1201" s="17">
        <v>7.9704430627086195E-2</v>
      </c>
      <c r="Y1201" s="17">
        <v>8.4170254713310105E-2</v>
      </c>
      <c r="Z1201" s="17">
        <v>8.5101979440505002E-2</v>
      </c>
      <c r="AA1201" s="17"/>
      <c r="AB1201" s="17">
        <v>9.6913585702204194E-2</v>
      </c>
      <c r="AC1201" s="17">
        <v>5.2672474036122102E-2</v>
      </c>
      <c r="AD1201" s="17"/>
      <c r="AE1201" s="17">
        <v>6.8538737375089601E-2</v>
      </c>
      <c r="AF1201" s="17">
        <v>8.36105414017978E-2</v>
      </c>
      <c r="AG1201" s="17"/>
      <c r="AH1201" s="17">
        <v>7.3177374845767806E-2</v>
      </c>
      <c r="AI1201" s="17">
        <v>0.14924400225887399</v>
      </c>
      <c r="AJ1201" s="17"/>
      <c r="AK1201" s="17">
        <v>0.10550913050423</v>
      </c>
      <c r="AL1201" s="17">
        <v>5.50441519469771E-2</v>
      </c>
      <c r="AM1201" s="17">
        <v>0.13240449516394701</v>
      </c>
      <c r="AN1201" s="17">
        <v>4.1104696757917399E-2</v>
      </c>
      <c r="AO1201" s="17">
        <v>0</v>
      </c>
      <c r="AP1201" s="17"/>
      <c r="AQ1201" s="17">
        <v>7.6481018486445201E-2</v>
      </c>
      <c r="AR1201" s="17">
        <v>8.2314635668396294E-2</v>
      </c>
      <c r="AS1201" s="17"/>
      <c r="AT1201" s="17">
        <v>8.1536689173247107E-2</v>
      </c>
      <c r="AU1201" s="17">
        <v>8.2860827315399899E-2</v>
      </c>
      <c r="AV1201" s="17"/>
      <c r="AW1201" s="17">
        <v>0.25066820488739699</v>
      </c>
      <c r="AX1201" s="17">
        <v>6.7322270911884696E-2</v>
      </c>
      <c r="AY1201" s="17">
        <v>7.8064879468740897E-2</v>
      </c>
      <c r="AZ1201" s="17">
        <v>7.6843136788894595E-2</v>
      </c>
      <c r="BA1201" s="17">
        <v>5.9573088909982301E-2</v>
      </c>
      <c r="BB1201" s="17"/>
      <c r="BC1201" s="17">
        <v>5.1221843098160698E-2</v>
      </c>
      <c r="BD1201" s="17"/>
      <c r="BE1201" s="17">
        <v>5.6758137919902397E-2</v>
      </c>
      <c r="BF1201" s="17">
        <v>6.5206236195819001E-2</v>
      </c>
      <c r="BG1201" s="17">
        <v>7.0140263332755304E-2</v>
      </c>
      <c r="BH1201" s="17">
        <v>5.3851090121434603E-2</v>
      </c>
      <c r="BI1201" s="17"/>
      <c r="BJ1201" s="17">
        <v>8.8539621494893597E-2</v>
      </c>
      <c r="BK1201" s="17"/>
      <c r="BL1201" s="17">
        <v>7.7467418696370499E-2</v>
      </c>
      <c r="BM1201" s="17"/>
      <c r="BN1201" s="17">
        <v>8.5829476565950996E-2</v>
      </c>
      <c r="BO1201" s="17"/>
      <c r="BP1201" s="17">
        <v>7.6142784718682299E-2</v>
      </c>
      <c r="BQ1201" s="17">
        <v>8.3675216179702194E-2</v>
      </c>
    </row>
    <row r="1202" spans="2:69" x14ac:dyDescent="0.35"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/>
      <c r="BP1202" s="17"/>
      <c r="BQ1202" s="17"/>
    </row>
    <row r="1203" spans="2:69" x14ac:dyDescent="0.35">
      <c r="B1203" s="6" t="s">
        <v>316</v>
      </c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  <c r="BP1203" s="17"/>
      <c r="BQ1203" s="17"/>
    </row>
    <row r="1204" spans="2:69" x14ac:dyDescent="0.35">
      <c r="B1204" s="24" t="s">
        <v>143</v>
      </c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  <c r="BN1204" s="17"/>
      <c r="BO1204" s="17"/>
      <c r="BP1204" s="17"/>
      <c r="BQ1204" s="17"/>
    </row>
    <row r="1205" spans="2:69" x14ac:dyDescent="0.35">
      <c r="B1205" t="s">
        <v>137</v>
      </c>
      <c r="C1205" s="17">
        <v>4.67204683127522E-2</v>
      </c>
      <c r="D1205" s="17">
        <v>4.5155801918144597E-2</v>
      </c>
      <c r="E1205" s="17">
        <v>4.8284777151979902E-2</v>
      </c>
      <c r="F1205" s="17"/>
      <c r="G1205" s="17">
        <v>2.5420707157552101E-2</v>
      </c>
      <c r="H1205" s="17">
        <v>2.15608399209729E-2</v>
      </c>
      <c r="I1205" s="17">
        <v>1.31097210618384E-2</v>
      </c>
      <c r="J1205" s="17">
        <v>3.9507385080211802E-2</v>
      </c>
      <c r="K1205" s="17">
        <v>0.19151564249351999</v>
      </c>
      <c r="L1205" s="17"/>
      <c r="M1205" s="17">
        <v>5.70434700436451E-2</v>
      </c>
      <c r="N1205" s="17">
        <v>4.4322299624225098E-2</v>
      </c>
      <c r="O1205" s="17">
        <v>5.6911835099425101E-2</v>
      </c>
      <c r="P1205" s="17">
        <v>2.3611480687924201E-2</v>
      </c>
      <c r="Q1205" s="17">
        <v>5.5193217417834298E-2</v>
      </c>
      <c r="R1205" s="17"/>
      <c r="S1205" s="17">
        <v>8.1194547421306398E-2</v>
      </c>
      <c r="T1205" s="17">
        <v>1.7535538295404999E-2</v>
      </c>
      <c r="U1205" s="17">
        <v>6.9106531215683401E-2</v>
      </c>
      <c r="V1205" s="17">
        <v>3.5233375157409097E-2</v>
      </c>
      <c r="W1205" s="17"/>
      <c r="X1205" s="17">
        <v>1.9869377133646299E-2</v>
      </c>
      <c r="Y1205" s="17">
        <v>0</v>
      </c>
      <c r="Z1205" s="17">
        <v>0.28302518828902701</v>
      </c>
      <c r="AA1205" s="17"/>
      <c r="AB1205" s="17">
        <v>2.4077441905372698E-2</v>
      </c>
      <c r="AC1205" s="17">
        <v>8.6840432042281299E-2</v>
      </c>
      <c r="AD1205" s="17"/>
      <c r="AE1205" s="17">
        <v>3.6155714443638701E-2</v>
      </c>
      <c r="AF1205" s="17">
        <v>4.8982388180650697E-2</v>
      </c>
      <c r="AG1205" s="17"/>
      <c r="AH1205" s="17">
        <v>1.63924369310922E-2</v>
      </c>
      <c r="AI1205" s="17">
        <v>4.3068874167117202E-2</v>
      </c>
      <c r="AJ1205" s="17"/>
      <c r="AK1205" s="17">
        <v>0.156885134258273</v>
      </c>
      <c r="AL1205" s="17">
        <v>5.0575222773799097E-2</v>
      </c>
      <c r="AM1205" s="17">
        <v>4.0503676443773999E-2</v>
      </c>
      <c r="AN1205" s="17">
        <v>7.8134371768695792E-3</v>
      </c>
      <c r="AO1205" s="17">
        <v>0</v>
      </c>
      <c r="AP1205" s="17"/>
      <c r="AQ1205" s="17">
        <v>1.8828285121566299E-2</v>
      </c>
      <c r="AR1205" s="17">
        <v>5.5215530595882301E-2</v>
      </c>
      <c r="AS1205" s="17"/>
      <c r="AT1205" s="17">
        <v>1.8436548829925702E-2</v>
      </c>
      <c r="AU1205" s="17">
        <v>6.1796929102090198E-2</v>
      </c>
      <c r="AV1205" s="17"/>
      <c r="AW1205" s="17">
        <v>0</v>
      </c>
      <c r="AX1205" s="17">
        <v>1.4821529308957301E-2</v>
      </c>
      <c r="AY1205" s="17">
        <v>0.13723261211212501</v>
      </c>
      <c r="AZ1205" s="17">
        <v>1.59574870921118E-2</v>
      </c>
      <c r="BA1205" s="17">
        <v>6.5822752666785694E-2</v>
      </c>
      <c r="BB1205" s="17"/>
      <c r="BC1205" s="17">
        <v>6.19092910522899E-2</v>
      </c>
      <c r="BD1205" s="17"/>
      <c r="BE1205" s="17">
        <v>2.21860271417165E-2</v>
      </c>
      <c r="BF1205" s="17">
        <v>0.17904547643007099</v>
      </c>
      <c r="BG1205" s="17">
        <v>3.6980554904549802E-2</v>
      </c>
      <c r="BH1205" s="17">
        <v>4.6412470063697697E-2</v>
      </c>
      <c r="BI1205" s="17"/>
      <c r="BJ1205" s="17">
        <v>3.0022240683127598E-2</v>
      </c>
      <c r="BK1205" s="17"/>
      <c r="BL1205" s="17">
        <v>1.0708723045170499E-2</v>
      </c>
      <c r="BM1205" s="17"/>
      <c r="BN1205" s="17">
        <v>6.9691008445670194E-2</v>
      </c>
      <c r="BO1205" s="17"/>
      <c r="BP1205" s="17">
        <v>5.4017282120999897E-2</v>
      </c>
      <c r="BQ1205" s="17">
        <v>0</v>
      </c>
    </row>
    <row r="1206" spans="2:69" x14ac:dyDescent="0.35">
      <c r="B1206" t="s">
        <v>303</v>
      </c>
      <c r="C1206" s="17">
        <v>0.16572890455073999</v>
      </c>
      <c r="D1206" s="17">
        <v>0.168289305597697</v>
      </c>
      <c r="E1206" s="17">
        <v>0.16407063015951101</v>
      </c>
      <c r="F1206" s="17"/>
      <c r="G1206" s="17">
        <v>0.17749141343897801</v>
      </c>
      <c r="H1206" s="17">
        <v>0.18128591263357799</v>
      </c>
      <c r="I1206" s="17">
        <v>0.192385394284008</v>
      </c>
      <c r="J1206" s="17">
        <v>5.1071425811019998E-2</v>
      </c>
      <c r="K1206" s="17">
        <v>0.18570604430153501</v>
      </c>
      <c r="L1206" s="17"/>
      <c r="M1206" s="17">
        <v>0.24418943710902599</v>
      </c>
      <c r="N1206" s="17">
        <v>0.14807448298592901</v>
      </c>
      <c r="O1206" s="17">
        <v>0.13195015510116401</v>
      </c>
      <c r="P1206" s="17">
        <v>0.20589074193646201</v>
      </c>
      <c r="Q1206" s="17">
        <v>0.16843108450876301</v>
      </c>
      <c r="R1206" s="17"/>
      <c r="S1206" s="17">
        <v>7.6244461728620497E-2</v>
      </c>
      <c r="T1206" s="17">
        <v>0.16357897568695801</v>
      </c>
      <c r="U1206" s="17">
        <v>0.195339171875723</v>
      </c>
      <c r="V1206" s="17">
        <v>0.19865714091997699</v>
      </c>
      <c r="W1206" s="17"/>
      <c r="X1206" s="17">
        <v>0.17679833598868799</v>
      </c>
      <c r="Y1206" s="17">
        <v>0.174373454563821</v>
      </c>
      <c r="Z1206" s="17">
        <v>8.1777426763893393E-2</v>
      </c>
      <c r="AA1206" s="17"/>
      <c r="AB1206" s="17">
        <v>0.14988785298422799</v>
      </c>
      <c r="AC1206" s="17">
        <v>0.19379681397467399</v>
      </c>
      <c r="AD1206" s="17"/>
      <c r="AE1206" s="17">
        <v>0.19082162491392701</v>
      </c>
      <c r="AF1206" s="17">
        <v>0.16035653871692301</v>
      </c>
      <c r="AG1206" s="17"/>
      <c r="AH1206" s="17">
        <v>0.16350458690811201</v>
      </c>
      <c r="AI1206" s="17">
        <v>0.20041222042007001</v>
      </c>
      <c r="AJ1206" s="17"/>
      <c r="AK1206" s="17">
        <v>0.186871360753641</v>
      </c>
      <c r="AL1206" s="17">
        <v>0.19039252585344299</v>
      </c>
      <c r="AM1206" s="17">
        <v>0.14169853888571701</v>
      </c>
      <c r="AN1206" s="17">
        <v>0.173534176830661</v>
      </c>
      <c r="AO1206" s="17">
        <v>0.14501984199929099</v>
      </c>
      <c r="AP1206" s="17"/>
      <c r="AQ1206" s="17">
        <v>0.117622816525568</v>
      </c>
      <c r="AR1206" s="17">
        <v>0.18038047238142599</v>
      </c>
      <c r="AS1206" s="17"/>
      <c r="AT1206" s="17">
        <v>0.14946386076576601</v>
      </c>
      <c r="AU1206" s="17">
        <v>0.16986434882624299</v>
      </c>
      <c r="AV1206" s="17"/>
      <c r="AW1206" s="17">
        <v>0.12159568325357099</v>
      </c>
      <c r="AX1206" s="17">
        <v>0.133871941805352</v>
      </c>
      <c r="AY1206" s="17">
        <v>0.26077186042639799</v>
      </c>
      <c r="AZ1206" s="17">
        <v>0.162093916032896</v>
      </c>
      <c r="BA1206" s="17">
        <v>7.3873732169907599E-2</v>
      </c>
      <c r="BB1206" s="17"/>
      <c r="BC1206" s="17">
        <v>0.131861986204479</v>
      </c>
      <c r="BD1206" s="17"/>
      <c r="BE1206" s="17">
        <v>0.12280690251652999</v>
      </c>
      <c r="BF1206" s="17">
        <v>0.31454968268345301</v>
      </c>
      <c r="BG1206" s="17">
        <v>0.20463023752147499</v>
      </c>
      <c r="BH1206" s="17">
        <v>0.116609646707029</v>
      </c>
      <c r="BI1206" s="17"/>
      <c r="BJ1206" s="17">
        <v>0.15274396108911201</v>
      </c>
      <c r="BK1206" s="17"/>
      <c r="BL1206" s="17">
        <v>0.17628461175487201</v>
      </c>
      <c r="BM1206" s="17"/>
      <c r="BN1206" s="17">
        <v>0.18824032183442599</v>
      </c>
      <c r="BO1206" s="17"/>
      <c r="BP1206" s="17">
        <v>0.15462940880975101</v>
      </c>
      <c r="BQ1206" s="17">
        <v>0.186072884569739</v>
      </c>
    </row>
    <row r="1207" spans="2:69" x14ac:dyDescent="0.35">
      <c r="B1207" t="s">
        <v>139</v>
      </c>
      <c r="C1207" s="17">
        <v>0.37983198219873998</v>
      </c>
      <c r="D1207" s="17">
        <v>0.430370342995956</v>
      </c>
      <c r="E1207" s="17">
        <v>0.336336728827207</v>
      </c>
      <c r="F1207" s="17"/>
      <c r="G1207" s="17">
        <v>0.40870040312771699</v>
      </c>
      <c r="H1207" s="17">
        <v>0.36300360909108398</v>
      </c>
      <c r="I1207" s="17">
        <v>0.35814934047789299</v>
      </c>
      <c r="J1207" s="17">
        <v>0.45759064153019502</v>
      </c>
      <c r="K1207" s="17">
        <v>0.31072535711558302</v>
      </c>
      <c r="L1207" s="17"/>
      <c r="M1207" s="17">
        <v>0.231230296038268</v>
      </c>
      <c r="N1207" s="17">
        <v>0.37728489163148499</v>
      </c>
      <c r="O1207" s="17">
        <v>0.40766027476233802</v>
      </c>
      <c r="P1207" s="17">
        <v>0.34794473866643499</v>
      </c>
      <c r="Q1207" s="17">
        <v>0.45425397690039199</v>
      </c>
      <c r="R1207" s="17"/>
      <c r="S1207" s="17">
        <v>0.33248019510735</v>
      </c>
      <c r="T1207" s="17">
        <v>0.41981917802851998</v>
      </c>
      <c r="U1207" s="17">
        <v>0.34822742109077898</v>
      </c>
      <c r="V1207" s="17">
        <v>0.42856663947729801</v>
      </c>
      <c r="W1207" s="17"/>
      <c r="X1207" s="17">
        <v>0.37893228578986998</v>
      </c>
      <c r="Y1207" s="17">
        <v>0.43269733010905898</v>
      </c>
      <c r="Z1207" s="17">
        <v>0.31870818868042</v>
      </c>
      <c r="AA1207" s="17"/>
      <c r="AB1207" s="17">
        <v>0.39926256635823398</v>
      </c>
      <c r="AC1207" s="17">
        <v>0.34540397254591299</v>
      </c>
      <c r="AD1207" s="17"/>
      <c r="AE1207" s="17">
        <v>0.36228261074909102</v>
      </c>
      <c r="AF1207" s="17">
        <v>0.38358931270003499</v>
      </c>
      <c r="AG1207" s="17"/>
      <c r="AH1207" s="17">
        <v>0.40646358061151699</v>
      </c>
      <c r="AI1207" s="17">
        <v>0.31106836287267697</v>
      </c>
      <c r="AJ1207" s="17"/>
      <c r="AK1207" s="17">
        <v>0.364946632684234</v>
      </c>
      <c r="AL1207" s="17">
        <v>0.34462943342031599</v>
      </c>
      <c r="AM1207" s="17">
        <v>0.39770536030492398</v>
      </c>
      <c r="AN1207" s="17">
        <v>0.38061262885755498</v>
      </c>
      <c r="AO1207" s="17">
        <v>0.43182037639097098</v>
      </c>
      <c r="AP1207" s="17"/>
      <c r="AQ1207" s="17">
        <v>0.38550899859172599</v>
      </c>
      <c r="AR1207" s="17">
        <v>0.37810294551809698</v>
      </c>
      <c r="AS1207" s="17"/>
      <c r="AT1207" s="17">
        <v>0.377067707352786</v>
      </c>
      <c r="AU1207" s="17">
        <v>0.37841924751619799</v>
      </c>
      <c r="AV1207" s="17"/>
      <c r="AW1207" s="17">
        <v>0.33661431025709898</v>
      </c>
      <c r="AX1207" s="17">
        <v>0.31362572881833201</v>
      </c>
      <c r="AY1207" s="17">
        <v>0.37632957439188802</v>
      </c>
      <c r="AZ1207" s="17">
        <v>0.51044921713232105</v>
      </c>
      <c r="BA1207" s="17">
        <v>0.46940611812078897</v>
      </c>
      <c r="BB1207" s="17"/>
      <c r="BC1207" s="17">
        <v>0.37271332683741198</v>
      </c>
      <c r="BD1207" s="17"/>
      <c r="BE1207" s="17">
        <v>0.33665184131780601</v>
      </c>
      <c r="BF1207" s="17">
        <v>0.35981024338506701</v>
      </c>
      <c r="BG1207" s="17">
        <v>0.52637850861697799</v>
      </c>
      <c r="BH1207" s="17">
        <v>0.35566014823693498</v>
      </c>
      <c r="BI1207" s="17"/>
      <c r="BJ1207" s="17">
        <v>0.38726322826195902</v>
      </c>
      <c r="BK1207" s="17"/>
      <c r="BL1207" s="17">
        <v>0.39659344522106299</v>
      </c>
      <c r="BM1207" s="17"/>
      <c r="BN1207" s="17">
        <v>0.37041826055265897</v>
      </c>
      <c r="BO1207" s="17"/>
      <c r="BP1207" s="17">
        <v>0.386771410379388</v>
      </c>
      <c r="BQ1207" s="17">
        <v>0.37726069002085999</v>
      </c>
    </row>
    <row r="1208" spans="2:69" x14ac:dyDescent="0.35">
      <c r="B1208" t="s">
        <v>140</v>
      </c>
      <c r="C1208" s="17">
        <v>0.30301008241509297</v>
      </c>
      <c r="D1208" s="17">
        <v>0.29172529514065099</v>
      </c>
      <c r="E1208" s="17">
        <v>0.31044332502717897</v>
      </c>
      <c r="F1208" s="17"/>
      <c r="G1208" s="17">
        <v>0.307845199045988</v>
      </c>
      <c r="H1208" s="17">
        <v>0.29498241176593798</v>
      </c>
      <c r="I1208" s="17">
        <v>0.303047877681491</v>
      </c>
      <c r="J1208" s="17">
        <v>0.35162121091176701</v>
      </c>
      <c r="K1208" s="17">
        <v>0.26113408316767101</v>
      </c>
      <c r="L1208" s="17"/>
      <c r="M1208" s="17">
        <v>0.35772573424731602</v>
      </c>
      <c r="N1208" s="17">
        <v>0.33844055714552501</v>
      </c>
      <c r="O1208" s="17">
        <v>0.25968656592490102</v>
      </c>
      <c r="P1208" s="17">
        <v>0.34954019163937</v>
      </c>
      <c r="Q1208" s="17">
        <v>0.207149478688956</v>
      </c>
      <c r="R1208" s="17"/>
      <c r="S1208" s="17">
        <v>0.335193209030129</v>
      </c>
      <c r="T1208" s="17">
        <v>0.32586045299027999</v>
      </c>
      <c r="U1208" s="17">
        <v>0.26440784545347001</v>
      </c>
      <c r="V1208" s="17">
        <v>0.28395216291071002</v>
      </c>
      <c r="W1208" s="17"/>
      <c r="X1208" s="17">
        <v>0.31092174359272201</v>
      </c>
      <c r="Y1208" s="17">
        <v>0.31804669296437899</v>
      </c>
      <c r="Z1208" s="17">
        <v>0.23177153758080299</v>
      </c>
      <c r="AA1208" s="17"/>
      <c r="AB1208" s="17">
        <v>0.305955017618534</v>
      </c>
      <c r="AC1208" s="17">
        <v>0.29779210971912101</v>
      </c>
      <c r="AD1208" s="17"/>
      <c r="AE1208" s="17">
        <v>0.320082734223395</v>
      </c>
      <c r="AF1208" s="17">
        <v>0.29935481786266299</v>
      </c>
      <c r="AG1208" s="17"/>
      <c r="AH1208" s="17">
        <v>0.313497058934397</v>
      </c>
      <c r="AI1208" s="17">
        <v>0.30824442558367698</v>
      </c>
      <c r="AJ1208" s="17"/>
      <c r="AK1208" s="17">
        <v>0.19633487159143501</v>
      </c>
      <c r="AL1208" s="17">
        <v>0.33389724118076902</v>
      </c>
      <c r="AM1208" s="17">
        <v>0.27259285474717299</v>
      </c>
      <c r="AN1208" s="17">
        <v>0.35176373669955102</v>
      </c>
      <c r="AO1208" s="17">
        <v>0.36980077237895798</v>
      </c>
      <c r="AP1208" s="17"/>
      <c r="AQ1208" s="17">
        <v>0.37105671583979</v>
      </c>
      <c r="AR1208" s="17">
        <v>0.28228526553224698</v>
      </c>
      <c r="AS1208" s="17"/>
      <c r="AT1208" s="17">
        <v>0.33061474206689001</v>
      </c>
      <c r="AU1208" s="17">
        <v>0.29199744063542299</v>
      </c>
      <c r="AV1208" s="17"/>
      <c r="AW1208" s="17">
        <v>0.32242821417850698</v>
      </c>
      <c r="AX1208" s="17">
        <v>0.42131786687803002</v>
      </c>
      <c r="AY1208" s="17">
        <v>0.151475058633393</v>
      </c>
      <c r="AZ1208" s="17">
        <v>0.204463540956977</v>
      </c>
      <c r="BA1208" s="17">
        <v>0.29028820655816501</v>
      </c>
      <c r="BB1208" s="17"/>
      <c r="BC1208" s="17">
        <v>0.36621773951702002</v>
      </c>
      <c r="BD1208" s="17"/>
      <c r="BE1208" s="17">
        <v>0.410142182689128</v>
      </c>
      <c r="BF1208" s="17">
        <v>5.1740769858702997E-2</v>
      </c>
      <c r="BG1208" s="17">
        <v>0.15489678068155299</v>
      </c>
      <c r="BH1208" s="17">
        <v>0.391788093313583</v>
      </c>
      <c r="BI1208" s="17"/>
      <c r="BJ1208" s="17">
        <v>0.31405507814390898</v>
      </c>
      <c r="BK1208" s="17"/>
      <c r="BL1208" s="17">
        <v>0.31269426279315399</v>
      </c>
      <c r="BM1208" s="17"/>
      <c r="BN1208" s="17">
        <v>0.29656745948916702</v>
      </c>
      <c r="BO1208" s="17"/>
      <c r="BP1208" s="17">
        <v>0.29970584380902598</v>
      </c>
      <c r="BQ1208" s="17">
        <v>0.35299120922969901</v>
      </c>
    </row>
    <row r="1209" spans="2:69" x14ac:dyDescent="0.35">
      <c r="B1209" t="s">
        <v>141</v>
      </c>
      <c r="C1209" s="17">
        <v>0.10470856252267501</v>
      </c>
      <c r="D1209" s="17">
        <v>6.4459254347551107E-2</v>
      </c>
      <c r="E1209" s="17">
        <v>0.140864538834123</v>
      </c>
      <c r="F1209" s="17"/>
      <c r="G1209" s="17">
        <v>8.0542277229764994E-2</v>
      </c>
      <c r="H1209" s="17">
        <v>0.13916722658842701</v>
      </c>
      <c r="I1209" s="17">
        <v>0.13330766649476899</v>
      </c>
      <c r="J1209" s="17">
        <v>0.100209336666806</v>
      </c>
      <c r="K1209" s="17">
        <v>5.0918872921690402E-2</v>
      </c>
      <c r="L1209" s="17"/>
      <c r="M1209" s="17">
        <v>0.109811062561745</v>
      </c>
      <c r="N1209" s="17">
        <v>9.1877768612836003E-2</v>
      </c>
      <c r="O1209" s="17">
        <v>0.14379116911217199</v>
      </c>
      <c r="P1209" s="17">
        <v>7.3012847069809095E-2</v>
      </c>
      <c r="Q1209" s="17">
        <v>0.11497224248405501</v>
      </c>
      <c r="R1209" s="17"/>
      <c r="S1209" s="17">
        <v>0.174887586712594</v>
      </c>
      <c r="T1209" s="17">
        <v>7.3205854998836695E-2</v>
      </c>
      <c r="U1209" s="17">
        <v>0.122919030364344</v>
      </c>
      <c r="V1209" s="17">
        <v>5.35906815346055E-2</v>
      </c>
      <c r="W1209" s="17"/>
      <c r="X1209" s="17">
        <v>0.11347825749507399</v>
      </c>
      <c r="Y1209" s="17">
        <v>7.4882522362741205E-2</v>
      </c>
      <c r="Z1209" s="17">
        <v>8.4717658685856498E-2</v>
      </c>
      <c r="AA1209" s="17"/>
      <c r="AB1209" s="17">
        <v>0.12081712113363099</v>
      </c>
      <c r="AC1209" s="17">
        <v>7.6166671718010906E-2</v>
      </c>
      <c r="AD1209" s="17"/>
      <c r="AE1209" s="17">
        <v>9.0657315669947502E-2</v>
      </c>
      <c r="AF1209" s="17">
        <v>0.10771694253972899</v>
      </c>
      <c r="AG1209" s="17"/>
      <c r="AH1209" s="17">
        <v>0.10014233661488101</v>
      </c>
      <c r="AI1209" s="17">
        <v>0.13720611695645901</v>
      </c>
      <c r="AJ1209" s="17"/>
      <c r="AK1209" s="17">
        <v>9.4962000712417602E-2</v>
      </c>
      <c r="AL1209" s="17">
        <v>8.0505576771673901E-2</v>
      </c>
      <c r="AM1209" s="17">
        <v>0.14749956961841201</v>
      </c>
      <c r="AN1209" s="17">
        <v>8.6276020435363004E-2</v>
      </c>
      <c r="AO1209" s="17">
        <v>5.3359009230779499E-2</v>
      </c>
      <c r="AP1209" s="17"/>
      <c r="AQ1209" s="17">
        <v>0.10698318392135001</v>
      </c>
      <c r="AR1209" s="17">
        <v>0.10401578597234799</v>
      </c>
      <c r="AS1209" s="17"/>
      <c r="AT1209" s="17">
        <v>0.124417140984633</v>
      </c>
      <c r="AU1209" s="17">
        <v>9.7922033920045004E-2</v>
      </c>
      <c r="AV1209" s="17"/>
      <c r="AW1209" s="17">
        <v>0.21936179231082301</v>
      </c>
      <c r="AX1209" s="17">
        <v>0.116362933189327</v>
      </c>
      <c r="AY1209" s="17">
        <v>7.4190894436195004E-2</v>
      </c>
      <c r="AZ1209" s="17">
        <v>0.107035838785694</v>
      </c>
      <c r="BA1209" s="17">
        <v>0.100609190484352</v>
      </c>
      <c r="BB1209" s="17"/>
      <c r="BC1209" s="17">
        <v>6.7297656388798394E-2</v>
      </c>
      <c r="BD1209" s="17"/>
      <c r="BE1209" s="17">
        <v>0.10821304633482</v>
      </c>
      <c r="BF1209" s="17">
        <v>9.4853827642706098E-2</v>
      </c>
      <c r="BG1209" s="17">
        <v>7.7113918275444407E-2</v>
      </c>
      <c r="BH1209" s="17">
        <v>8.9529641678754698E-2</v>
      </c>
      <c r="BI1209" s="17"/>
      <c r="BJ1209" s="17">
        <v>0.11591549182189199</v>
      </c>
      <c r="BK1209" s="17"/>
      <c r="BL1209" s="17">
        <v>0.10371895718573999</v>
      </c>
      <c r="BM1209" s="17"/>
      <c r="BN1209" s="17">
        <v>7.5082949678077701E-2</v>
      </c>
      <c r="BO1209" s="17"/>
      <c r="BP1209" s="17">
        <v>0.104876054880836</v>
      </c>
      <c r="BQ1209" s="17">
        <v>8.3675216179702194E-2</v>
      </c>
    </row>
    <row r="1210" spans="2:69" x14ac:dyDescent="0.35"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</row>
    <row r="1211" spans="2:69" x14ac:dyDescent="0.35">
      <c r="B1211" s="6" t="s">
        <v>317</v>
      </c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</row>
    <row r="1212" spans="2:69" x14ac:dyDescent="0.35">
      <c r="B1212" s="24" t="s">
        <v>143</v>
      </c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</row>
    <row r="1213" spans="2:69" x14ac:dyDescent="0.35">
      <c r="B1213" t="s">
        <v>137</v>
      </c>
      <c r="C1213" s="17">
        <v>0.21649779166396901</v>
      </c>
      <c r="D1213" s="17">
        <v>0.195684336490346</v>
      </c>
      <c r="E1213" s="17">
        <v>0.23207631437746401</v>
      </c>
      <c r="F1213" s="17"/>
      <c r="G1213" s="17">
        <v>0.16793708641064101</v>
      </c>
      <c r="H1213" s="17">
        <v>0.27427254877093998</v>
      </c>
      <c r="I1213" s="17">
        <v>0.24684690911398599</v>
      </c>
      <c r="J1213" s="17">
        <v>0.163673034881269</v>
      </c>
      <c r="K1213" s="17">
        <v>0.21196875123362999</v>
      </c>
      <c r="L1213" s="17"/>
      <c r="M1213" s="17">
        <v>8.1383812694154803E-2</v>
      </c>
      <c r="N1213" s="17">
        <v>0.23775183120353799</v>
      </c>
      <c r="O1213" s="17">
        <v>0.20272263048400699</v>
      </c>
      <c r="P1213" s="17">
        <v>0.19578834774722001</v>
      </c>
      <c r="Q1213" s="17">
        <v>0.26743296408120698</v>
      </c>
      <c r="R1213" s="17"/>
      <c r="S1213" s="17">
        <v>0.31247096240964101</v>
      </c>
      <c r="T1213" s="17">
        <v>0.213658572697111</v>
      </c>
      <c r="U1213" s="17">
        <v>0.210407877978254</v>
      </c>
      <c r="V1213" s="17">
        <v>0.14145228072309199</v>
      </c>
      <c r="W1213" s="17"/>
      <c r="X1213" s="17">
        <v>0.19885872094399801</v>
      </c>
      <c r="Y1213" s="17">
        <v>0.28740464451169601</v>
      </c>
      <c r="Z1213" s="17">
        <v>0.242860962864373</v>
      </c>
      <c r="AA1213" s="17"/>
      <c r="AB1213" s="17">
        <v>0.24856717840574999</v>
      </c>
      <c r="AC1213" s="17">
        <v>0.159675765766883</v>
      </c>
      <c r="AD1213" s="17"/>
      <c r="AE1213" s="17">
        <v>0.264942848638901</v>
      </c>
      <c r="AF1213" s="17">
        <v>0.206125677156556</v>
      </c>
      <c r="AG1213" s="17"/>
      <c r="AH1213" s="17">
        <v>0.198354610075302</v>
      </c>
      <c r="AI1213" s="17">
        <v>0.29890249766569998</v>
      </c>
      <c r="AJ1213" s="17"/>
      <c r="AK1213" s="17">
        <v>0.14813639066815201</v>
      </c>
      <c r="AL1213" s="17">
        <v>0.238119276468962</v>
      </c>
      <c r="AM1213" s="17">
        <v>0.24744090399216301</v>
      </c>
      <c r="AN1213" s="17">
        <v>0.194808930701516</v>
      </c>
      <c r="AO1213" s="17">
        <v>0.15823482047071699</v>
      </c>
      <c r="AP1213" s="17"/>
      <c r="AQ1213" s="17">
        <v>0.21774723567444501</v>
      </c>
      <c r="AR1213" s="17">
        <v>0.216117251187251</v>
      </c>
      <c r="AS1213" s="17"/>
      <c r="AT1213" s="17">
        <v>0.23007142785521101</v>
      </c>
      <c r="AU1213" s="17">
        <v>0.215735609334682</v>
      </c>
      <c r="AV1213" s="17"/>
      <c r="AW1213" s="17">
        <v>0.27603716004585799</v>
      </c>
      <c r="AX1213" s="17">
        <v>0.24434829127022101</v>
      </c>
      <c r="AY1213" s="17">
        <v>0.12341250381411099</v>
      </c>
      <c r="AZ1213" s="17">
        <v>0.15386691143179901</v>
      </c>
      <c r="BA1213" s="17">
        <v>0.36548331445247401</v>
      </c>
      <c r="BB1213" s="17"/>
      <c r="BC1213" s="17">
        <v>0.37403817403056699</v>
      </c>
      <c r="BD1213" s="17"/>
      <c r="BE1213" s="17">
        <v>0.202929051367397</v>
      </c>
      <c r="BF1213" s="17">
        <v>0.15642781056880301</v>
      </c>
      <c r="BG1213" s="17">
        <v>9.8330215141596997E-2</v>
      </c>
      <c r="BH1213" s="17">
        <v>0.40549607433080098</v>
      </c>
      <c r="BI1213" s="17"/>
      <c r="BJ1213" s="17">
        <v>0.19619786379318699</v>
      </c>
      <c r="BK1213" s="17"/>
      <c r="BL1213" s="17">
        <v>0.19888652568771001</v>
      </c>
      <c r="BM1213" s="17"/>
      <c r="BN1213" s="17">
        <v>0.240776411747296</v>
      </c>
      <c r="BO1213" s="17"/>
      <c r="BP1213" s="17">
        <v>0.225151906999497</v>
      </c>
      <c r="BQ1213" s="17">
        <v>0.145174662227359</v>
      </c>
    </row>
    <row r="1214" spans="2:69" x14ac:dyDescent="0.35">
      <c r="B1214" t="s">
        <v>303</v>
      </c>
      <c r="C1214" s="17">
        <v>0.26832424063177102</v>
      </c>
      <c r="D1214" s="17">
        <v>0.32042518487571198</v>
      </c>
      <c r="E1214" s="17">
        <v>0.22302535335001</v>
      </c>
      <c r="F1214" s="17"/>
      <c r="G1214" s="17">
        <v>0.27980793898228801</v>
      </c>
      <c r="H1214" s="17">
        <v>0.190920558184029</v>
      </c>
      <c r="I1214" s="17">
        <v>0.25496439680102401</v>
      </c>
      <c r="J1214" s="17">
        <v>0.26400806512620001</v>
      </c>
      <c r="K1214" s="17">
        <v>0.41218581953647299</v>
      </c>
      <c r="L1214" s="17"/>
      <c r="M1214" s="17">
        <v>0.28888441432531697</v>
      </c>
      <c r="N1214" s="17">
        <v>0.25493935010741398</v>
      </c>
      <c r="O1214" s="17">
        <v>0.26765467527320402</v>
      </c>
      <c r="P1214" s="17">
        <v>0.29045358409287497</v>
      </c>
      <c r="Q1214" s="17">
        <v>0.26984434011888803</v>
      </c>
      <c r="R1214" s="17"/>
      <c r="S1214" s="17">
        <v>0.20442346010301099</v>
      </c>
      <c r="T1214" s="17">
        <v>0.310080595680503</v>
      </c>
      <c r="U1214" s="17">
        <v>0.25677541684600103</v>
      </c>
      <c r="V1214" s="17">
        <v>0.30490990785503003</v>
      </c>
      <c r="W1214" s="17"/>
      <c r="X1214" s="17">
        <v>0.26310650274013098</v>
      </c>
      <c r="Y1214" s="17">
        <v>0.21579626907603999</v>
      </c>
      <c r="Z1214" s="17">
        <v>0.36935549920383198</v>
      </c>
      <c r="AA1214" s="17"/>
      <c r="AB1214" s="17">
        <v>0.25132060062268402</v>
      </c>
      <c r="AC1214" s="17">
        <v>0.29845207814611702</v>
      </c>
      <c r="AD1214" s="17"/>
      <c r="AE1214" s="17">
        <v>0.267623647546893</v>
      </c>
      <c r="AF1214" s="17">
        <v>0.26847423801340797</v>
      </c>
      <c r="AG1214" s="17"/>
      <c r="AH1214" s="17">
        <v>0.24988648798919</v>
      </c>
      <c r="AI1214" s="17">
        <v>0.29411310785007899</v>
      </c>
      <c r="AJ1214" s="17"/>
      <c r="AK1214" s="17">
        <v>0.336859261041004</v>
      </c>
      <c r="AL1214" s="17">
        <v>0.31349043105055502</v>
      </c>
      <c r="AM1214" s="17">
        <v>0.22841448171909401</v>
      </c>
      <c r="AN1214" s="17">
        <v>0.27481103571302701</v>
      </c>
      <c r="AO1214" s="17">
        <v>0.190683265410306</v>
      </c>
      <c r="AP1214" s="17"/>
      <c r="AQ1214" s="17">
        <v>0.26622653463172002</v>
      </c>
      <c r="AR1214" s="17">
        <v>0.26896313443940101</v>
      </c>
      <c r="AS1214" s="17"/>
      <c r="AT1214" s="17">
        <v>0.265344040455187</v>
      </c>
      <c r="AU1214" s="17">
        <v>0.27234633991339302</v>
      </c>
      <c r="AV1214" s="17"/>
      <c r="AW1214" s="17">
        <v>0.15072947956573601</v>
      </c>
      <c r="AX1214" s="17">
        <v>0.29358626799832399</v>
      </c>
      <c r="AY1214" s="17">
        <v>0.26624433207833598</v>
      </c>
      <c r="AZ1214" s="17">
        <v>0.224718230996241</v>
      </c>
      <c r="BA1214" s="17">
        <v>0.308167329873891</v>
      </c>
      <c r="BB1214" s="17"/>
      <c r="BC1214" s="17">
        <v>0.28976539218026898</v>
      </c>
      <c r="BD1214" s="17"/>
      <c r="BE1214" s="17">
        <v>0.28524692512051403</v>
      </c>
      <c r="BF1214" s="17">
        <v>0.28000450762969398</v>
      </c>
      <c r="BG1214" s="17">
        <v>0.232581019719726</v>
      </c>
      <c r="BH1214" s="17">
        <v>0.27430045738914999</v>
      </c>
      <c r="BI1214" s="17"/>
      <c r="BJ1214" s="17">
        <v>0.27178649282232498</v>
      </c>
      <c r="BK1214" s="17"/>
      <c r="BL1214" s="17">
        <v>0.27769048055156598</v>
      </c>
      <c r="BM1214" s="17"/>
      <c r="BN1214" s="17">
        <v>0.24174883408129799</v>
      </c>
      <c r="BO1214" s="17"/>
      <c r="BP1214" s="17">
        <v>0.28078107828882098</v>
      </c>
      <c r="BQ1214" s="17">
        <v>0.23922251838188699</v>
      </c>
    </row>
    <row r="1215" spans="2:69" x14ac:dyDescent="0.35">
      <c r="B1215" t="s">
        <v>139</v>
      </c>
      <c r="C1215" s="17">
        <v>0.23292470745258501</v>
      </c>
      <c r="D1215" s="17">
        <v>0.23417252243016001</v>
      </c>
      <c r="E1215" s="17">
        <v>0.23268296035872499</v>
      </c>
      <c r="F1215" s="17"/>
      <c r="G1215" s="17">
        <v>0.31842741851344802</v>
      </c>
      <c r="H1215" s="17">
        <v>0.21611644836567601</v>
      </c>
      <c r="I1215" s="17">
        <v>0.224660519834988</v>
      </c>
      <c r="J1215" s="17">
        <v>0.18703262527126699</v>
      </c>
      <c r="K1215" s="17">
        <v>0.15243685408121399</v>
      </c>
      <c r="L1215" s="17"/>
      <c r="M1215" s="17">
        <v>0.22353247399298301</v>
      </c>
      <c r="N1215" s="17">
        <v>0.220780505686683</v>
      </c>
      <c r="O1215" s="17">
        <v>0.27592172435908302</v>
      </c>
      <c r="P1215" s="17">
        <v>0.206254200243286</v>
      </c>
      <c r="Q1215" s="17">
        <v>0.240476216450453</v>
      </c>
      <c r="R1215" s="17"/>
      <c r="S1215" s="17">
        <v>0.164932251744148</v>
      </c>
      <c r="T1215" s="17">
        <v>0.180442223967825</v>
      </c>
      <c r="U1215" s="17">
        <v>0.23524295520621999</v>
      </c>
      <c r="V1215" s="17">
        <v>0.34245276284163401</v>
      </c>
      <c r="W1215" s="17"/>
      <c r="X1215" s="17">
        <v>0.234847322566723</v>
      </c>
      <c r="Y1215" s="17">
        <v>0.239489484092967</v>
      </c>
      <c r="Z1215" s="17">
        <v>0.21192095818294901</v>
      </c>
      <c r="AA1215" s="17"/>
      <c r="AB1215" s="17">
        <v>0.21018863057411399</v>
      </c>
      <c r="AC1215" s="17">
        <v>0.27320954231983302</v>
      </c>
      <c r="AD1215" s="17"/>
      <c r="AE1215" s="17">
        <v>0.176410706353157</v>
      </c>
      <c r="AF1215" s="17">
        <v>0.24502438752889499</v>
      </c>
      <c r="AG1215" s="17"/>
      <c r="AH1215" s="17">
        <v>0.260932587916679</v>
      </c>
      <c r="AI1215" s="17">
        <v>0.157366520475654</v>
      </c>
      <c r="AJ1215" s="17"/>
      <c r="AK1215" s="17">
        <v>0.203167604137554</v>
      </c>
      <c r="AL1215" s="17">
        <v>0.212727647833413</v>
      </c>
      <c r="AM1215" s="17">
        <v>0.21668400319962899</v>
      </c>
      <c r="AN1215" s="17">
        <v>0.26124989428726397</v>
      </c>
      <c r="AO1215" s="17">
        <v>0.340962521987967</v>
      </c>
      <c r="AP1215" s="17"/>
      <c r="AQ1215" s="17">
        <v>0.21703313169917601</v>
      </c>
      <c r="AR1215" s="17">
        <v>0.23776477052247499</v>
      </c>
      <c r="AS1215" s="17"/>
      <c r="AT1215" s="17">
        <v>0.220921976779964</v>
      </c>
      <c r="AU1215" s="17">
        <v>0.23516522308871701</v>
      </c>
      <c r="AV1215" s="17"/>
      <c r="AW1215" s="17">
        <v>0.18859493954287099</v>
      </c>
      <c r="AX1215" s="17">
        <v>0.17832866802874101</v>
      </c>
      <c r="AY1215" s="17">
        <v>0.30877697709538299</v>
      </c>
      <c r="AZ1215" s="17">
        <v>0.33856978430052898</v>
      </c>
      <c r="BA1215" s="17">
        <v>0.108912436523011</v>
      </c>
      <c r="BB1215" s="17"/>
      <c r="BC1215" s="17">
        <v>0.14216733859209299</v>
      </c>
      <c r="BD1215" s="17"/>
      <c r="BE1215" s="17">
        <v>0.19540525825118099</v>
      </c>
      <c r="BF1215" s="17">
        <v>0.32490084626207599</v>
      </c>
      <c r="BG1215" s="17">
        <v>0.371177185919917</v>
      </c>
      <c r="BH1215" s="17">
        <v>0.14470009437343401</v>
      </c>
      <c r="BI1215" s="17"/>
      <c r="BJ1215" s="17">
        <v>0.23515354388027501</v>
      </c>
      <c r="BK1215" s="17"/>
      <c r="BL1215" s="17">
        <v>0.24690287505817399</v>
      </c>
      <c r="BM1215" s="17"/>
      <c r="BN1215" s="17">
        <v>0.26079313229544498</v>
      </c>
      <c r="BO1215" s="17"/>
      <c r="BP1215" s="17">
        <v>0.21324620397236099</v>
      </c>
      <c r="BQ1215" s="17">
        <v>0.32134933029237001</v>
      </c>
    </row>
    <row r="1216" spans="2:69" x14ac:dyDescent="0.35">
      <c r="B1216" t="s">
        <v>140</v>
      </c>
      <c r="C1216" s="17">
        <v>0.200221760257835</v>
      </c>
      <c r="D1216" s="17">
        <v>0.186985412076772</v>
      </c>
      <c r="E1216" s="17">
        <v>0.21272913672013399</v>
      </c>
      <c r="F1216" s="17"/>
      <c r="G1216" s="17">
        <v>0.14613656742398001</v>
      </c>
      <c r="H1216" s="17">
        <v>0.253387364196894</v>
      </c>
      <c r="I1216" s="17">
        <v>0.16643994987891</v>
      </c>
      <c r="J1216" s="17">
        <v>0.31412556568646099</v>
      </c>
      <c r="K1216" s="17">
        <v>0.14814089889403301</v>
      </c>
      <c r="L1216" s="17"/>
      <c r="M1216" s="17">
        <v>0.30936959409284598</v>
      </c>
      <c r="N1216" s="17">
        <v>0.18948311997904399</v>
      </c>
      <c r="O1216" s="17">
        <v>0.190790342265864</v>
      </c>
      <c r="P1216" s="17">
        <v>0.227867481004974</v>
      </c>
      <c r="Q1216" s="17">
        <v>0.157798323159062</v>
      </c>
      <c r="R1216" s="17"/>
      <c r="S1216" s="17">
        <v>0.22355948503942799</v>
      </c>
      <c r="T1216" s="17">
        <v>0.26384065152389702</v>
      </c>
      <c r="U1216" s="17">
        <v>0.17386498714293999</v>
      </c>
      <c r="V1216" s="17">
        <v>0.179028035179082</v>
      </c>
      <c r="W1216" s="17"/>
      <c r="X1216" s="17">
        <v>0.22566876690360399</v>
      </c>
      <c r="Y1216" s="17">
        <v>0.13084415828948201</v>
      </c>
      <c r="Z1216" s="17">
        <v>0.120437089204918</v>
      </c>
      <c r="AA1216" s="17"/>
      <c r="AB1216" s="17">
        <v>0.207335542555459</v>
      </c>
      <c r="AC1216" s="17">
        <v>0.18761723104757599</v>
      </c>
      <c r="AD1216" s="17"/>
      <c r="AE1216" s="17">
        <v>0.20598520518650301</v>
      </c>
      <c r="AF1216" s="17">
        <v>0.198987803390197</v>
      </c>
      <c r="AG1216" s="17"/>
      <c r="AH1216" s="17">
        <v>0.21233801792853799</v>
      </c>
      <c r="AI1216" s="17">
        <v>0.141075602904497</v>
      </c>
      <c r="AJ1216" s="17"/>
      <c r="AK1216" s="17">
        <v>0.20632761364905999</v>
      </c>
      <c r="AL1216" s="17">
        <v>0.14695156211213101</v>
      </c>
      <c r="AM1216" s="17">
        <v>0.20336267645711101</v>
      </c>
      <c r="AN1216" s="17">
        <v>0.21554626804032501</v>
      </c>
      <c r="AO1216" s="17">
        <v>0.31011939213100898</v>
      </c>
      <c r="AP1216" s="17"/>
      <c r="AQ1216" s="17">
        <v>0.19893581024074899</v>
      </c>
      <c r="AR1216" s="17">
        <v>0.20061341929052001</v>
      </c>
      <c r="AS1216" s="17"/>
      <c r="AT1216" s="17">
        <v>0.186507560199038</v>
      </c>
      <c r="AU1216" s="17">
        <v>0.19988341911010199</v>
      </c>
      <c r="AV1216" s="17"/>
      <c r="AW1216" s="17">
        <v>0.21513380745320401</v>
      </c>
      <c r="AX1216" s="17">
        <v>0.20584597585417599</v>
      </c>
      <c r="AY1216" s="17">
        <v>0.19847944443137799</v>
      </c>
      <c r="AZ1216" s="17">
        <v>0.201330084888932</v>
      </c>
      <c r="BA1216" s="17">
        <v>0.16800129498487201</v>
      </c>
      <c r="BB1216" s="17"/>
      <c r="BC1216" s="17">
        <v>0.15613350286121699</v>
      </c>
      <c r="BD1216" s="17"/>
      <c r="BE1216" s="17">
        <v>0.24276408756164899</v>
      </c>
      <c r="BF1216" s="17">
        <v>0.154877674761905</v>
      </c>
      <c r="BG1216" s="17">
        <v>0.22302115987405499</v>
      </c>
      <c r="BH1216" s="17">
        <v>0.129198232658115</v>
      </c>
      <c r="BI1216" s="17"/>
      <c r="BJ1216" s="17">
        <v>0.20973407830413801</v>
      </c>
      <c r="BK1216" s="17"/>
      <c r="BL1216" s="17">
        <v>0.19062584571772001</v>
      </c>
      <c r="BM1216" s="17"/>
      <c r="BN1216" s="17">
        <v>0.18294025337515199</v>
      </c>
      <c r="BO1216" s="17"/>
      <c r="BP1216" s="17">
        <v>0.206209872469725</v>
      </c>
      <c r="BQ1216" s="17">
        <v>0.18296056196667301</v>
      </c>
    </row>
    <row r="1217" spans="2:69" x14ac:dyDescent="0.35">
      <c r="B1217" t="s">
        <v>141</v>
      </c>
      <c r="C1217" s="17">
        <v>8.2031499993840601E-2</v>
      </c>
      <c r="D1217" s="17">
        <v>6.2732544127009904E-2</v>
      </c>
      <c r="E1217" s="17">
        <v>9.9486235193667005E-2</v>
      </c>
      <c r="F1217" s="17"/>
      <c r="G1217" s="17">
        <v>8.7690988669643297E-2</v>
      </c>
      <c r="H1217" s="17">
        <v>6.5303080482460904E-2</v>
      </c>
      <c r="I1217" s="17">
        <v>0.107088224371093</v>
      </c>
      <c r="J1217" s="17">
        <v>7.1160709034803302E-2</v>
      </c>
      <c r="K1217" s="17">
        <v>7.5267676254650195E-2</v>
      </c>
      <c r="L1217" s="17"/>
      <c r="M1217" s="17">
        <v>9.6829704894700094E-2</v>
      </c>
      <c r="N1217" s="17">
        <v>9.7045193023321596E-2</v>
      </c>
      <c r="O1217" s="17">
        <v>6.2910627617841802E-2</v>
      </c>
      <c r="P1217" s="17">
        <v>7.9636386911645304E-2</v>
      </c>
      <c r="Q1217" s="17">
        <v>6.4448156190389905E-2</v>
      </c>
      <c r="R1217" s="17"/>
      <c r="S1217" s="17">
        <v>9.4613840703770796E-2</v>
      </c>
      <c r="T1217" s="17">
        <v>3.1977956130663197E-2</v>
      </c>
      <c r="U1217" s="17">
        <v>0.12370876282658599</v>
      </c>
      <c r="V1217" s="17">
        <v>3.2157013401162199E-2</v>
      </c>
      <c r="W1217" s="17"/>
      <c r="X1217" s="17">
        <v>7.75186868455425E-2</v>
      </c>
      <c r="Y1217" s="17">
        <v>0.12646544402981499</v>
      </c>
      <c r="Z1217" s="17">
        <v>5.5425490543927897E-2</v>
      </c>
      <c r="AA1217" s="17"/>
      <c r="AB1217" s="17">
        <v>8.2588047841993195E-2</v>
      </c>
      <c r="AC1217" s="17">
        <v>8.1045382719589998E-2</v>
      </c>
      <c r="AD1217" s="17"/>
      <c r="AE1217" s="17">
        <v>8.5037592274545007E-2</v>
      </c>
      <c r="AF1217" s="17">
        <v>8.1387893910944503E-2</v>
      </c>
      <c r="AG1217" s="17"/>
      <c r="AH1217" s="17">
        <v>7.8488296090290705E-2</v>
      </c>
      <c r="AI1217" s="17">
        <v>0.108542271104069</v>
      </c>
      <c r="AJ1217" s="17"/>
      <c r="AK1217" s="17">
        <v>0.10550913050423</v>
      </c>
      <c r="AL1217" s="17">
        <v>8.8711082534938895E-2</v>
      </c>
      <c r="AM1217" s="17">
        <v>0.10409793463200399</v>
      </c>
      <c r="AN1217" s="17">
        <v>5.3583871257868197E-2</v>
      </c>
      <c r="AO1217" s="17">
        <v>0</v>
      </c>
      <c r="AP1217" s="17"/>
      <c r="AQ1217" s="17">
        <v>0.100057287753911</v>
      </c>
      <c r="AR1217" s="17">
        <v>7.6541424560352497E-2</v>
      </c>
      <c r="AS1217" s="17"/>
      <c r="AT1217" s="17">
        <v>9.7154994710600698E-2</v>
      </c>
      <c r="AU1217" s="17">
        <v>7.6869408553107005E-2</v>
      </c>
      <c r="AV1217" s="17"/>
      <c r="AW1217" s="17">
        <v>0.169504613392332</v>
      </c>
      <c r="AX1217" s="17">
        <v>7.7890796848538599E-2</v>
      </c>
      <c r="AY1217" s="17">
        <v>0.10308674258079099</v>
      </c>
      <c r="AZ1217" s="17">
        <v>8.1514988382499098E-2</v>
      </c>
      <c r="BA1217" s="17">
        <v>4.9435624165751001E-2</v>
      </c>
      <c r="BB1217" s="17"/>
      <c r="BC1217" s="17">
        <v>3.7895592335853802E-2</v>
      </c>
      <c r="BD1217" s="17"/>
      <c r="BE1217" s="17">
        <v>7.3654677699258E-2</v>
      </c>
      <c r="BF1217" s="17">
        <v>8.3789160777521396E-2</v>
      </c>
      <c r="BG1217" s="17">
        <v>7.4890419344705195E-2</v>
      </c>
      <c r="BH1217" s="17">
        <v>4.6305141248500603E-2</v>
      </c>
      <c r="BI1217" s="17"/>
      <c r="BJ1217" s="17">
        <v>8.7128021200074804E-2</v>
      </c>
      <c r="BK1217" s="17"/>
      <c r="BL1217" s="17">
        <v>8.58942729848296E-2</v>
      </c>
      <c r="BM1217" s="17"/>
      <c r="BN1217" s="17">
        <v>7.3741368500808799E-2</v>
      </c>
      <c r="BO1217" s="17"/>
      <c r="BP1217" s="17">
        <v>7.4610938269596805E-2</v>
      </c>
      <c r="BQ1217" s="17">
        <v>0.11129292713171</v>
      </c>
    </row>
    <row r="1218" spans="2:69" x14ac:dyDescent="0.35"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  <c r="BP1218" s="17"/>
      <c r="BQ1218" s="17"/>
    </row>
    <row r="1219" spans="2:69" x14ac:dyDescent="0.35">
      <c r="B1219" s="6" t="s">
        <v>318</v>
      </c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</row>
    <row r="1220" spans="2:69" x14ac:dyDescent="0.35">
      <c r="B1220" s="24" t="s">
        <v>143</v>
      </c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</row>
    <row r="1221" spans="2:69" x14ac:dyDescent="0.35">
      <c r="B1221" t="s">
        <v>137</v>
      </c>
      <c r="C1221" s="17">
        <v>3.2083993700955299E-2</v>
      </c>
      <c r="D1221" s="17">
        <v>3.2162814398834297E-2</v>
      </c>
      <c r="E1221" s="17">
        <v>3.2133387681288102E-2</v>
      </c>
      <c r="F1221" s="17"/>
      <c r="G1221" s="17">
        <v>3.6153038347029202E-2</v>
      </c>
      <c r="H1221" s="17">
        <v>2.80534645265373E-2</v>
      </c>
      <c r="I1221" s="17">
        <v>2.6219442123676901E-2</v>
      </c>
      <c r="J1221" s="17">
        <v>3.4692122192424603E-2</v>
      </c>
      <c r="K1221" s="17">
        <v>3.7633838127325098E-2</v>
      </c>
      <c r="L1221" s="17"/>
      <c r="M1221" s="17">
        <v>9.1246704750598998E-2</v>
      </c>
      <c r="N1221" s="17">
        <v>1.5572923242080299E-2</v>
      </c>
      <c r="O1221" s="17">
        <v>4.6578034062477298E-2</v>
      </c>
      <c r="P1221" s="17">
        <v>4.2342364509422803E-2</v>
      </c>
      <c r="Q1221" s="17">
        <v>1.5496070319302301E-2</v>
      </c>
      <c r="R1221" s="17"/>
      <c r="S1221" s="17">
        <v>3.1820772885104001E-2</v>
      </c>
      <c r="T1221" s="17">
        <v>3.9309693131793499E-2</v>
      </c>
      <c r="U1221" s="17">
        <v>2.30968780041645E-2</v>
      </c>
      <c r="V1221" s="17">
        <v>1.7951338451384601E-2</v>
      </c>
      <c r="W1221" s="17"/>
      <c r="X1221" s="17">
        <v>3.2203838167112801E-2</v>
      </c>
      <c r="Y1221" s="17">
        <v>0</v>
      </c>
      <c r="Z1221" s="17">
        <v>7.1990075082588603E-2</v>
      </c>
      <c r="AA1221" s="17"/>
      <c r="AB1221" s="17">
        <v>3.3425208942148503E-2</v>
      </c>
      <c r="AC1221" s="17">
        <v>2.9707566369111399E-2</v>
      </c>
      <c r="AD1221" s="17"/>
      <c r="AE1221" s="17">
        <v>5.7747157423519699E-2</v>
      </c>
      <c r="AF1221" s="17">
        <v>2.6589495616441701E-2</v>
      </c>
      <c r="AG1221" s="17"/>
      <c r="AH1221" s="17">
        <v>2.0505471303704899E-2</v>
      </c>
      <c r="AI1221" s="17">
        <v>8.3670436379829197E-2</v>
      </c>
      <c r="AJ1221" s="17"/>
      <c r="AK1221" s="17">
        <v>6.2092799189513402E-2</v>
      </c>
      <c r="AL1221" s="17">
        <v>4.6977672562805599E-2</v>
      </c>
      <c r="AM1221" s="17">
        <v>2.8547795861579298E-2</v>
      </c>
      <c r="AN1221" s="17">
        <v>1.4327685884847299E-2</v>
      </c>
      <c r="AO1221" s="17">
        <v>0</v>
      </c>
      <c r="AP1221" s="17"/>
      <c r="AQ1221" s="17">
        <v>1.6233627983815301E-2</v>
      </c>
      <c r="AR1221" s="17">
        <v>3.6911505518676502E-2</v>
      </c>
      <c r="AS1221" s="17"/>
      <c r="AT1221" s="17">
        <v>3.92826312215123E-2</v>
      </c>
      <c r="AU1221" s="17">
        <v>2.94382588489903E-2</v>
      </c>
      <c r="AV1221" s="17"/>
      <c r="AW1221" s="17">
        <v>0</v>
      </c>
      <c r="AX1221" s="17">
        <v>2.01621613563377E-2</v>
      </c>
      <c r="AY1221" s="17">
        <v>7.9321716560173797E-2</v>
      </c>
      <c r="AZ1221" s="17">
        <v>1.59574870921118E-2</v>
      </c>
      <c r="BA1221" s="17">
        <v>2.0914880356612701E-2</v>
      </c>
      <c r="BB1221" s="17"/>
      <c r="BC1221" s="17">
        <v>3.3606584265959902E-2</v>
      </c>
      <c r="BD1221" s="17"/>
      <c r="BE1221" s="17">
        <v>2.84763995882749E-2</v>
      </c>
      <c r="BF1221" s="17">
        <v>9.0600048719488693E-2</v>
      </c>
      <c r="BG1221" s="17">
        <v>3.1582025569736299E-2</v>
      </c>
      <c r="BH1221" s="17">
        <v>2.0549315233754001E-2</v>
      </c>
      <c r="BI1221" s="17"/>
      <c r="BJ1221" s="17">
        <v>2.7452123084562699E-2</v>
      </c>
      <c r="BK1221" s="17"/>
      <c r="BL1221" s="17">
        <v>2.73882100944908E-2</v>
      </c>
      <c r="BM1221" s="17"/>
      <c r="BN1221" s="17">
        <v>2.8910199523888701E-2</v>
      </c>
      <c r="BO1221" s="17"/>
      <c r="BP1221" s="17">
        <v>3.4554572742742498E-2</v>
      </c>
      <c r="BQ1221" s="17">
        <v>0</v>
      </c>
    </row>
    <row r="1222" spans="2:69" x14ac:dyDescent="0.35">
      <c r="B1222" t="s">
        <v>303</v>
      </c>
      <c r="C1222" s="17">
        <v>9.7518129762467196E-2</v>
      </c>
      <c r="D1222" s="17">
        <v>0.118974408133651</v>
      </c>
      <c r="E1222" s="17">
        <v>7.8814751120152696E-2</v>
      </c>
      <c r="F1222" s="17"/>
      <c r="G1222" s="17">
        <v>9.4324442810639397E-2</v>
      </c>
      <c r="H1222" s="17">
        <v>0.12727921465136199</v>
      </c>
      <c r="I1222" s="17">
        <v>7.0728466900354101E-2</v>
      </c>
      <c r="J1222" s="17">
        <v>4.6256162923232702E-2</v>
      </c>
      <c r="K1222" s="17">
        <v>0.13818945928503401</v>
      </c>
      <c r="L1222" s="17"/>
      <c r="M1222" s="17">
        <v>0.14633731528798</v>
      </c>
      <c r="N1222" s="17">
        <v>7.2676042871705607E-2</v>
      </c>
      <c r="O1222" s="17">
        <v>0.11275920137530999</v>
      </c>
      <c r="P1222" s="17">
        <v>8.1813647603497505E-2</v>
      </c>
      <c r="Q1222" s="17">
        <v>0.124518729621416</v>
      </c>
      <c r="R1222" s="17"/>
      <c r="S1222" s="17">
        <v>7.5578748374726598E-2</v>
      </c>
      <c r="T1222" s="17">
        <v>9.5565426180802202E-2</v>
      </c>
      <c r="U1222" s="17">
        <v>7.6872433973562096E-2</v>
      </c>
      <c r="V1222" s="17">
        <v>0.102871255980151</v>
      </c>
      <c r="W1222" s="17"/>
      <c r="X1222" s="17">
        <v>9.5066761854807599E-2</v>
      </c>
      <c r="Y1222" s="17">
        <v>5.3065569016722797E-2</v>
      </c>
      <c r="Z1222" s="17">
        <v>0.17006619488156199</v>
      </c>
      <c r="AA1222" s="17"/>
      <c r="AB1222" s="17">
        <v>8.3921104815736905E-2</v>
      </c>
      <c r="AC1222" s="17">
        <v>0.121609968807204</v>
      </c>
      <c r="AD1222" s="17"/>
      <c r="AE1222" s="17">
        <v>0.12948154540215401</v>
      </c>
      <c r="AF1222" s="17">
        <v>9.0674744125942702E-2</v>
      </c>
      <c r="AG1222" s="17"/>
      <c r="AH1222" s="17">
        <v>8.2723999969617296E-2</v>
      </c>
      <c r="AI1222" s="17">
        <v>9.4989278840352104E-2</v>
      </c>
      <c r="AJ1222" s="17"/>
      <c r="AK1222" s="17">
        <v>0.16605433678626999</v>
      </c>
      <c r="AL1222" s="17">
        <v>9.1042646312151004E-2</v>
      </c>
      <c r="AM1222" s="17">
        <v>8.0122197188074895E-2</v>
      </c>
      <c r="AN1222" s="17">
        <v>8.5938810648471795E-2</v>
      </c>
      <c r="AO1222" s="17">
        <v>0.124993784454699</v>
      </c>
      <c r="AP1222" s="17"/>
      <c r="AQ1222" s="17">
        <v>6.8896554769628096E-2</v>
      </c>
      <c r="AR1222" s="17">
        <v>0.106235341338873</v>
      </c>
      <c r="AS1222" s="17"/>
      <c r="AT1222" s="17">
        <v>6.5104817831654005E-2</v>
      </c>
      <c r="AU1222" s="17">
        <v>0.10456805635951399</v>
      </c>
      <c r="AV1222" s="17"/>
      <c r="AW1222" s="17">
        <v>8.9990357037548499E-2</v>
      </c>
      <c r="AX1222" s="17">
        <v>6.2990013613569304E-2</v>
      </c>
      <c r="AY1222" s="17">
        <v>0.15526743934561801</v>
      </c>
      <c r="AZ1222" s="17">
        <v>3.4023731093350003E-2</v>
      </c>
      <c r="BA1222" s="17">
        <v>0.14101395655924101</v>
      </c>
      <c r="BB1222" s="17"/>
      <c r="BC1222" s="17">
        <v>8.3612257810189605E-2</v>
      </c>
      <c r="BD1222" s="17"/>
      <c r="BE1222" s="17">
        <v>9.4550751621196194E-2</v>
      </c>
      <c r="BF1222" s="17">
        <v>0.19495596150963301</v>
      </c>
      <c r="BG1222" s="17">
        <v>6.1298111779678803E-2</v>
      </c>
      <c r="BH1222" s="17">
        <v>9.0817504401308299E-2</v>
      </c>
      <c r="BI1222" s="17"/>
      <c r="BJ1222" s="17">
        <v>8.9155793676792605E-2</v>
      </c>
      <c r="BK1222" s="17"/>
      <c r="BL1222" s="17">
        <v>7.93029650390768E-2</v>
      </c>
      <c r="BM1222" s="17"/>
      <c r="BN1222" s="17">
        <v>0.115665866513497</v>
      </c>
      <c r="BO1222" s="17"/>
      <c r="BP1222" s="17">
        <v>0.10151705993921099</v>
      </c>
      <c r="BQ1222" s="17">
        <v>8.9829445201416405E-2</v>
      </c>
    </row>
    <row r="1223" spans="2:69" x14ac:dyDescent="0.35">
      <c r="B1223" t="s">
        <v>139</v>
      </c>
      <c r="C1223" s="17">
        <v>0.31943678089117999</v>
      </c>
      <c r="D1223" s="17">
        <v>0.32173706048984901</v>
      </c>
      <c r="E1223" s="17">
        <v>0.31858184500226</v>
      </c>
      <c r="F1223" s="17"/>
      <c r="G1223" s="17">
        <v>0.31346484667554603</v>
      </c>
      <c r="H1223" s="17">
        <v>0.27024443825836603</v>
      </c>
      <c r="I1223" s="17">
        <v>0.35654190398791902</v>
      </c>
      <c r="J1223" s="17">
        <v>0.31230355835492302</v>
      </c>
      <c r="K1223" s="17">
        <v>0.37392341872247498</v>
      </c>
      <c r="L1223" s="17"/>
      <c r="M1223" s="17">
        <v>0.155549816410714</v>
      </c>
      <c r="N1223" s="17">
        <v>0.32211671912246698</v>
      </c>
      <c r="O1223" s="17">
        <v>0.33552186915226501</v>
      </c>
      <c r="P1223" s="17">
        <v>0.33856428660351801</v>
      </c>
      <c r="Q1223" s="17">
        <v>0.36036220632493998</v>
      </c>
      <c r="R1223" s="17"/>
      <c r="S1223" s="17">
        <v>0.284852566750666</v>
      </c>
      <c r="T1223" s="17">
        <v>0.25895912748330202</v>
      </c>
      <c r="U1223" s="17">
        <v>0.37920610304279301</v>
      </c>
      <c r="V1223" s="17">
        <v>0.42947349745295799</v>
      </c>
      <c r="W1223" s="17"/>
      <c r="X1223" s="17">
        <v>0.312890940555898</v>
      </c>
      <c r="Y1223" s="17">
        <v>0.31692454631321798</v>
      </c>
      <c r="Z1223" s="17">
        <v>0.36578347815607998</v>
      </c>
      <c r="AA1223" s="17"/>
      <c r="AB1223" s="17">
        <v>0.292236294995735</v>
      </c>
      <c r="AC1223" s="17">
        <v>0.36763186258729003</v>
      </c>
      <c r="AD1223" s="17"/>
      <c r="AE1223" s="17">
        <v>0.30080160819469398</v>
      </c>
      <c r="AF1223" s="17">
        <v>0.32342658206270802</v>
      </c>
      <c r="AG1223" s="17"/>
      <c r="AH1223" s="17">
        <v>0.32630182015063403</v>
      </c>
      <c r="AI1223" s="17">
        <v>0.22790466102618201</v>
      </c>
      <c r="AJ1223" s="17"/>
      <c r="AK1223" s="17">
        <v>0.358513931470267</v>
      </c>
      <c r="AL1223" s="17">
        <v>0.30399905889073803</v>
      </c>
      <c r="AM1223" s="17">
        <v>0.33354742142047999</v>
      </c>
      <c r="AN1223" s="17">
        <v>0.32102974373043902</v>
      </c>
      <c r="AO1223" s="17">
        <v>0.25238897220144402</v>
      </c>
      <c r="AP1223" s="17"/>
      <c r="AQ1223" s="17">
        <v>0.31313513183540398</v>
      </c>
      <c r="AR1223" s="17">
        <v>0.32135606059934402</v>
      </c>
      <c r="AS1223" s="17"/>
      <c r="AT1223" s="17">
        <v>0.32334401952338299</v>
      </c>
      <c r="AU1223" s="17">
        <v>0.31625257382821198</v>
      </c>
      <c r="AV1223" s="17"/>
      <c r="AW1223" s="17">
        <v>0.182734514685368</v>
      </c>
      <c r="AX1223" s="17">
        <v>0.277098057879613</v>
      </c>
      <c r="AY1223" s="17">
        <v>0.45366624051909799</v>
      </c>
      <c r="AZ1223" s="17">
        <v>0.38659286144322003</v>
      </c>
      <c r="BA1223" s="17">
        <v>0.17570976956168699</v>
      </c>
      <c r="BB1223" s="17"/>
      <c r="BC1223" s="17">
        <v>0.238251760098045</v>
      </c>
      <c r="BD1223" s="17"/>
      <c r="BE1223" s="17">
        <v>0.29172887764428801</v>
      </c>
      <c r="BF1223" s="17">
        <v>0.50429949787306805</v>
      </c>
      <c r="BG1223" s="17">
        <v>0.45597054387936797</v>
      </c>
      <c r="BH1223" s="17">
        <v>0.206998427146077</v>
      </c>
      <c r="BI1223" s="17"/>
      <c r="BJ1223" s="17">
        <v>0.31385817200628702</v>
      </c>
      <c r="BK1223" s="17"/>
      <c r="BL1223" s="17">
        <v>0.341614873907788</v>
      </c>
      <c r="BM1223" s="17"/>
      <c r="BN1223" s="17">
        <v>0.33697321283209802</v>
      </c>
      <c r="BO1223" s="17"/>
      <c r="BP1223" s="17">
        <v>0.312722842207527</v>
      </c>
      <c r="BQ1223" s="17">
        <v>0.37280617781477998</v>
      </c>
    </row>
    <row r="1224" spans="2:69" x14ac:dyDescent="0.35">
      <c r="B1224" t="s">
        <v>140</v>
      </c>
      <c r="C1224" s="17">
        <v>0.46536709618511002</v>
      </c>
      <c r="D1224" s="17">
        <v>0.478097890702949</v>
      </c>
      <c r="E1224" s="17">
        <v>0.45206408964039901</v>
      </c>
      <c r="F1224" s="17"/>
      <c r="G1224" s="17">
        <v>0.450204479723608</v>
      </c>
      <c r="H1224" s="17">
        <v>0.49085306117237898</v>
      </c>
      <c r="I1224" s="17">
        <v>0.47104301381330999</v>
      </c>
      <c r="J1224" s="17">
        <v>0.54604620494282496</v>
      </c>
      <c r="K1224" s="17">
        <v>0.36170057281614998</v>
      </c>
      <c r="L1224" s="17"/>
      <c r="M1224" s="17">
        <v>0.48654199877329402</v>
      </c>
      <c r="N1224" s="17">
        <v>0.49894389272942802</v>
      </c>
      <c r="O1224" s="17">
        <v>0.42187363308591902</v>
      </c>
      <c r="P1224" s="17">
        <v>0.46150075323394801</v>
      </c>
      <c r="Q1224" s="17">
        <v>0.43135893594027203</v>
      </c>
      <c r="R1224" s="17"/>
      <c r="S1224" s="17">
        <v>0.52878195862337396</v>
      </c>
      <c r="T1224" s="17">
        <v>0.54531958034396399</v>
      </c>
      <c r="U1224" s="17">
        <v>0.394038353558815</v>
      </c>
      <c r="V1224" s="17">
        <v>0.41307127460318599</v>
      </c>
      <c r="W1224" s="17"/>
      <c r="X1224" s="17">
        <v>0.47632810808634501</v>
      </c>
      <c r="Y1224" s="17">
        <v>0.51193058567965299</v>
      </c>
      <c r="Z1224" s="17">
        <v>0.33403299033685502</v>
      </c>
      <c r="AA1224" s="17"/>
      <c r="AB1224" s="17">
        <v>0.503918362789739</v>
      </c>
      <c r="AC1224" s="17">
        <v>0.39706017510140501</v>
      </c>
      <c r="AD1224" s="17"/>
      <c r="AE1224" s="17">
        <v>0.43518915039913297</v>
      </c>
      <c r="AF1224" s="17">
        <v>0.471828211701036</v>
      </c>
      <c r="AG1224" s="17"/>
      <c r="AH1224" s="17">
        <v>0.49171755411607099</v>
      </c>
      <c r="AI1224" s="17">
        <v>0.47762820250911397</v>
      </c>
      <c r="AJ1224" s="17"/>
      <c r="AK1224" s="17">
        <v>0.32489864290674803</v>
      </c>
      <c r="AL1224" s="17">
        <v>0.44021986439766703</v>
      </c>
      <c r="AM1224" s="17">
        <v>0.467464440232982</v>
      </c>
      <c r="AN1224" s="17">
        <v>0.51021409610186996</v>
      </c>
      <c r="AO1224" s="17">
        <v>0.62261724334385704</v>
      </c>
      <c r="AP1224" s="17"/>
      <c r="AQ1224" s="17">
        <v>0.50714984523371698</v>
      </c>
      <c r="AR1224" s="17">
        <v>0.45264141411514303</v>
      </c>
      <c r="AS1224" s="17"/>
      <c r="AT1224" s="17">
        <v>0.47355617233305303</v>
      </c>
      <c r="AU1224" s="17">
        <v>0.46823360317646501</v>
      </c>
      <c r="AV1224" s="17"/>
      <c r="AW1224" s="17">
        <v>0.59471340628982405</v>
      </c>
      <c r="AX1224" s="17">
        <v>0.56432109036205802</v>
      </c>
      <c r="AY1224" s="17">
        <v>0.197486759832119</v>
      </c>
      <c r="AZ1224" s="17">
        <v>0.43857482340168003</v>
      </c>
      <c r="BA1224" s="17">
        <v>0.63846941276214797</v>
      </c>
      <c r="BB1224" s="17"/>
      <c r="BC1224" s="17">
        <v>0.61451510375495899</v>
      </c>
      <c r="BD1224" s="17"/>
      <c r="BE1224" s="17">
        <v>0.51448925960246406</v>
      </c>
      <c r="BF1224" s="17">
        <v>0.109605393549224</v>
      </c>
      <c r="BG1224" s="17">
        <v>0.33690261144378097</v>
      </c>
      <c r="BH1224" s="17">
        <v>0.65754433160294801</v>
      </c>
      <c r="BI1224" s="17"/>
      <c r="BJ1224" s="17">
        <v>0.48039471154480301</v>
      </c>
      <c r="BK1224" s="17"/>
      <c r="BL1224" s="17">
        <v>0.46365077989491299</v>
      </c>
      <c r="BM1224" s="17"/>
      <c r="BN1224" s="17">
        <v>0.44010790329407001</v>
      </c>
      <c r="BO1224" s="17"/>
      <c r="BP1224" s="17">
        <v>0.47280156657037298</v>
      </c>
      <c r="BQ1224" s="17">
        <v>0.44898621329725902</v>
      </c>
    </row>
    <row r="1225" spans="2:69" x14ac:dyDescent="0.35">
      <c r="B1225" t="s">
        <v>141</v>
      </c>
      <c r="C1225" s="17">
        <v>8.5593999460287701E-2</v>
      </c>
      <c r="D1225" s="17">
        <v>4.9027826274716399E-2</v>
      </c>
      <c r="E1225" s="17">
        <v>0.1184059265559</v>
      </c>
      <c r="F1225" s="17"/>
      <c r="G1225" s="17">
        <v>0.10585319244317699</v>
      </c>
      <c r="H1225" s="17">
        <v>8.3569821391355506E-2</v>
      </c>
      <c r="I1225" s="17">
        <v>7.5467173174739693E-2</v>
      </c>
      <c r="J1225" s="17">
        <v>6.0701951586594603E-2</v>
      </c>
      <c r="K1225" s="17">
        <v>8.8552711049015506E-2</v>
      </c>
      <c r="L1225" s="17"/>
      <c r="M1225" s="17">
        <v>0.12032416477741401</v>
      </c>
      <c r="N1225" s="17">
        <v>9.0690422034318999E-2</v>
      </c>
      <c r="O1225" s="17">
        <v>8.3267262324029603E-2</v>
      </c>
      <c r="P1225" s="17">
        <v>7.57789480496142E-2</v>
      </c>
      <c r="Q1225" s="17">
        <v>6.8264057794069105E-2</v>
      </c>
      <c r="R1225" s="17"/>
      <c r="S1225" s="17">
        <v>7.8965953366128799E-2</v>
      </c>
      <c r="T1225" s="17">
        <v>6.0846172860137403E-2</v>
      </c>
      <c r="U1225" s="17">
        <v>0.126786231420666</v>
      </c>
      <c r="V1225" s="17">
        <v>3.6632633512320302E-2</v>
      </c>
      <c r="W1225" s="17"/>
      <c r="X1225" s="17">
        <v>8.3510351335836994E-2</v>
      </c>
      <c r="Y1225" s="17">
        <v>0.11807929899040601</v>
      </c>
      <c r="Z1225" s="17">
        <v>5.81272615429149E-2</v>
      </c>
      <c r="AA1225" s="17"/>
      <c r="AB1225" s="17">
        <v>8.6499028456640897E-2</v>
      </c>
      <c r="AC1225" s="17">
        <v>8.3990427134989901E-2</v>
      </c>
      <c r="AD1225" s="17"/>
      <c r="AE1225" s="17">
        <v>7.6780538580498298E-2</v>
      </c>
      <c r="AF1225" s="17">
        <v>8.7480966493871395E-2</v>
      </c>
      <c r="AG1225" s="17"/>
      <c r="AH1225" s="17">
        <v>7.8751154459972605E-2</v>
      </c>
      <c r="AI1225" s="17">
        <v>0.11580742124452301</v>
      </c>
      <c r="AJ1225" s="17"/>
      <c r="AK1225" s="17">
        <v>8.8440289647201298E-2</v>
      </c>
      <c r="AL1225" s="17">
        <v>0.117760757836638</v>
      </c>
      <c r="AM1225" s="17">
        <v>9.0318145296883701E-2</v>
      </c>
      <c r="AN1225" s="17">
        <v>6.8489663634370895E-2</v>
      </c>
      <c r="AO1225" s="17">
        <v>0</v>
      </c>
      <c r="AP1225" s="17"/>
      <c r="AQ1225" s="17">
        <v>9.4584840177436E-2</v>
      </c>
      <c r="AR1225" s="17">
        <v>8.2855678427963098E-2</v>
      </c>
      <c r="AS1225" s="17"/>
      <c r="AT1225" s="17">
        <v>9.8712359090398202E-2</v>
      </c>
      <c r="AU1225" s="17">
        <v>8.15075077868187E-2</v>
      </c>
      <c r="AV1225" s="17"/>
      <c r="AW1225" s="17">
        <v>0.13256172198725999</v>
      </c>
      <c r="AX1225" s="17">
        <v>7.5428676788421301E-2</v>
      </c>
      <c r="AY1225" s="17">
        <v>0.114257843742991</v>
      </c>
      <c r="AZ1225" s="17">
        <v>0.124851096969638</v>
      </c>
      <c r="BA1225" s="17">
        <v>2.3891980760311099E-2</v>
      </c>
      <c r="BB1225" s="17"/>
      <c r="BC1225" s="17">
        <v>3.00142940708467E-2</v>
      </c>
      <c r="BD1225" s="17"/>
      <c r="BE1225" s="17">
        <v>7.0754711543777105E-2</v>
      </c>
      <c r="BF1225" s="17">
        <v>0.100539098348587</v>
      </c>
      <c r="BG1225" s="17">
        <v>0.114246707327437</v>
      </c>
      <c r="BH1225" s="17">
        <v>2.4090421615912901E-2</v>
      </c>
      <c r="BI1225" s="17"/>
      <c r="BJ1225" s="17">
        <v>8.9139199687555001E-2</v>
      </c>
      <c r="BK1225" s="17"/>
      <c r="BL1225" s="17">
        <v>8.8043171063731496E-2</v>
      </c>
      <c r="BM1225" s="17"/>
      <c r="BN1225" s="17">
        <v>7.8342817836446796E-2</v>
      </c>
      <c r="BO1225" s="17"/>
      <c r="BP1225" s="17">
        <v>7.8403958540147103E-2</v>
      </c>
      <c r="BQ1225" s="17">
        <v>8.8378163686544997E-2</v>
      </c>
    </row>
    <row r="1226" spans="2:69" x14ac:dyDescent="0.35"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  <c r="BP1226" s="17"/>
      <c r="BQ1226" s="17"/>
    </row>
    <row r="1227" spans="2:69" x14ac:dyDescent="0.35">
      <c r="B1227" s="6" t="s">
        <v>319</v>
      </c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</row>
    <row r="1228" spans="2:69" x14ac:dyDescent="0.35">
      <c r="B1228" s="24" t="s">
        <v>143</v>
      </c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  <c r="BP1228" s="17"/>
      <c r="BQ1228" s="17"/>
    </row>
    <row r="1229" spans="2:69" x14ac:dyDescent="0.35">
      <c r="B1229" t="s">
        <v>137</v>
      </c>
      <c r="C1229" s="17">
        <v>9.3473330121664394E-2</v>
      </c>
      <c r="D1229" s="17">
        <v>9.7686730662212395E-2</v>
      </c>
      <c r="E1229" s="17">
        <v>9.0077196106528604E-2</v>
      </c>
      <c r="F1229" s="17"/>
      <c r="G1229" s="17">
        <v>9.6402419325037597E-2</v>
      </c>
      <c r="H1229" s="17">
        <v>7.0296182362402204E-2</v>
      </c>
      <c r="I1229" s="17">
        <v>3.4590456911129698E-2</v>
      </c>
      <c r="J1229" s="17">
        <v>5.6714920371441498E-2</v>
      </c>
      <c r="K1229" s="17">
        <v>0.252902338883711</v>
      </c>
      <c r="L1229" s="17"/>
      <c r="M1229" s="17">
        <v>0.14736564862445201</v>
      </c>
      <c r="N1229" s="17">
        <v>6.6444445707166899E-2</v>
      </c>
      <c r="O1229" s="17">
        <v>8.3364628220788495E-2</v>
      </c>
      <c r="P1229" s="17">
        <v>0.10260268147139801</v>
      </c>
      <c r="Q1229" s="17">
        <v>0.12898196406076201</v>
      </c>
      <c r="R1229" s="17"/>
      <c r="S1229" s="17">
        <v>8.5657791670615102E-2</v>
      </c>
      <c r="T1229" s="17">
        <v>7.9235949365962302E-2</v>
      </c>
      <c r="U1229" s="17">
        <v>8.5908882615903001E-2</v>
      </c>
      <c r="V1229" s="17">
        <v>8.8697636433861193E-2</v>
      </c>
      <c r="W1229" s="17"/>
      <c r="X1229" s="17">
        <v>7.1708219389767694E-2</v>
      </c>
      <c r="Y1229" s="17">
        <v>3.5580525582048703E-2</v>
      </c>
      <c r="Z1229" s="17">
        <v>0.31041487351462399</v>
      </c>
      <c r="AA1229" s="17"/>
      <c r="AB1229" s="17">
        <v>7.8900387423864099E-2</v>
      </c>
      <c r="AC1229" s="17">
        <v>0.119294345473115</v>
      </c>
      <c r="AD1229" s="17"/>
      <c r="AE1229" s="17">
        <v>0.108381245666198</v>
      </c>
      <c r="AF1229" s="17">
        <v>9.0281536845938606E-2</v>
      </c>
      <c r="AG1229" s="17"/>
      <c r="AH1229" s="17">
        <v>5.36208218135849E-2</v>
      </c>
      <c r="AI1229" s="17">
        <v>0.14360095784330601</v>
      </c>
      <c r="AJ1229" s="17"/>
      <c r="AK1229" s="17">
        <v>0.22547248785642399</v>
      </c>
      <c r="AL1229" s="17">
        <v>8.8109859765513096E-2</v>
      </c>
      <c r="AM1229" s="17">
        <v>9.78495795589963E-2</v>
      </c>
      <c r="AN1229" s="17">
        <v>4.4269404222676598E-2</v>
      </c>
      <c r="AO1229" s="17">
        <v>2.4391306732910199E-2</v>
      </c>
      <c r="AP1229" s="17"/>
      <c r="AQ1229" s="17">
        <v>5.59625268782383E-2</v>
      </c>
      <c r="AR1229" s="17">
        <v>0.10489791483986</v>
      </c>
      <c r="AS1229" s="17"/>
      <c r="AT1229" s="17">
        <v>6.3940404867808304E-2</v>
      </c>
      <c r="AU1229" s="17">
        <v>0.104628044504688</v>
      </c>
      <c r="AV1229" s="17"/>
      <c r="AW1229" s="17">
        <v>4.8122356813186003E-2</v>
      </c>
      <c r="AX1229" s="17">
        <v>6.3144020648197199E-2</v>
      </c>
      <c r="AY1229" s="17">
        <v>0.205278042664402</v>
      </c>
      <c r="AZ1229" s="17">
        <v>0</v>
      </c>
      <c r="BA1229" s="17">
        <v>0.118781604480081</v>
      </c>
      <c r="BB1229" s="17"/>
      <c r="BC1229" s="17">
        <v>8.7759988134661196E-2</v>
      </c>
      <c r="BD1229" s="17"/>
      <c r="BE1229" s="17">
        <v>7.2795050155521804E-2</v>
      </c>
      <c r="BF1229" s="17">
        <v>0.28200719970917998</v>
      </c>
      <c r="BG1229" s="17">
        <v>6.5283426935613606E-2</v>
      </c>
      <c r="BH1229" s="17">
        <v>6.8408207059980103E-2</v>
      </c>
      <c r="BI1229" s="17"/>
      <c r="BJ1229" s="17">
        <v>6.84881045999058E-2</v>
      </c>
      <c r="BK1229" s="17"/>
      <c r="BL1229" s="17">
        <v>5.3101348698683201E-2</v>
      </c>
      <c r="BM1229" s="17"/>
      <c r="BN1229" s="17">
        <v>0.12539848505854601</v>
      </c>
      <c r="BO1229" s="17"/>
      <c r="BP1229" s="17">
        <v>9.8810474044456198E-2</v>
      </c>
      <c r="BQ1229" s="17">
        <v>5.3358259182748898E-2</v>
      </c>
    </row>
    <row r="1230" spans="2:69" x14ac:dyDescent="0.35">
      <c r="B1230" t="s">
        <v>303</v>
      </c>
      <c r="C1230" s="17">
        <v>0.112381960693439</v>
      </c>
      <c r="D1230" s="17">
        <v>0.131606418590897</v>
      </c>
      <c r="E1230" s="17">
        <v>9.5717145875813106E-2</v>
      </c>
      <c r="F1230" s="17"/>
      <c r="G1230" s="17">
        <v>0.103856963222915</v>
      </c>
      <c r="H1230" s="17">
        <v>0.103152048973519</v>
      </c>
      <c r="I1230" s="17">
        <v>0.12224075866021999</v>
      </c>
      <c r="J1230" s="17">
        <v>0.130086195971444</v>
      </c>
      <c r="K1230" s="17">
        <v>0.11443808247234399</v>
      </c>
      <c r="L1230" s="17"/>
      <c r="M1230" s="17">
        <v>0.15904140977605799</v>
      </c>
      <c r="N1230" s="17">
        <v>8.9532356414865802E-2</v>
      </c>
      <c r="O1230" s="17">
        <v>0.111420831486049</v>
      </c>
      <c r="P1230" s="17">
        <v>0.116312689012312</v>
      </c>
      <c r="Q1230" s="17">
        <v>0.137008173602783</v>
      </c>
      <c r="R1230" s="17"/>
      <c r="S1230" s="17">
        <v>9.7086196971541097E-2</v>
      </c>
      <c r="T1230" s="17">
        <v>0.12799425893828001</v>
      </c>
      <c r="U1230" s="17">
        <v>7.1148847256227402E-2</v>
      </c>
      <c r="V1230" s="17">
        <v>0.14722947846882201</v>
      </c>
      <c r="W1230" s="17"/>
      <c r="X1230" s="17">
        <v>0.11475567694272901</v>
      </c>
      <c r="Y1230" s="17">
        <v>0.120998442642049</v>
      </c>
      <c r="Z1230" s="17">
        <v>8.5801425573582599E-2</v>
      </c>
      <c r="AA1230" s="17"/>
      <c r="AB1230" s="17">
        <v>0.10952606186083701</v>
      </c>
      <c r="AC1230" s="17">
        <v>0.117442174620579</v>
      </c>
      <c r="AD1230" s="17"/>
      <c r="AE1230" s="17">
        <v>0.137891199438375</v>
      </c>
      <c r="AF1230" s="17">
        <v>0.106920418034994</v>
      </c>
      <c r="AG1230" s="17"/>
      <c r="AH1230" s="17">
        <v>0.112887472311653</v>
      </c>
      <c r="AI1230" s="17">
        <v>0.116621744514424</v>
      </c>
      <c r="AJ1230" s="17"/>
      <c r="AK1230" s="17">
        <v>0.141709052825187</v>
      </c>
      <c r="AL1230" s="17">
        <v>0.119802214904367</v>
      </c>
      <c r="AM1230" s="17">
        <v>8.3768429625200896E-2</v>
      </c>
      <c r="AN1230" s="17">
        <v>0.140849333428227</v>
      </c>
      <c r="AO1230" s="17">
        <v>0.107920440728977</v>
      </c>
      <c r="AP1230" s="17"/>
      <c r="AQ1230" s="17">
        <v>6.7103290638701296E-2</v>
      </c>
      <c r="AR1230" s="17">
        <v>0.12617238791011701</v>
      </c>
      <c r="AS1230" s="17"/>
      <c r="AT1230" s="17">
        <v>8.6884046444928406E-2</v>
      </c>
      <c r="AU1230" s="17">
        <v>0.12537865222210201</v>
      </c>
      <c r="AV1230" s="17"/>
      <c r="AW1230" s="17">
        <v>4.18680002243626E-2</v>
      </c>
      <c r="AX1230" s="17">
        <v>7.0786760544897603E-2</v>
      </c>
      <c r="AY1230" s="17">
        <v>0.18051290411887799</v>
      </c>
      <c r="AZ1230" s="17">
        <v>0.12973732864652501</v>
      </c>
      <c r="BA1230" s="17">
        <v>7.8486113375066904E-2</v>
      </c>
      <c r="BB1230" s="17"/>
      <c r="BC1230" s="17">
        <v>0.108263812062577</v>
      </c>
      <c r="BD1230" s="17"/>
      <c r="BE1230" s="17">
        <v>6.0619878125788298E-2</v>
      </c>
      <c r="BF1230" s="17">
        <v>0.24755416270248401</v>
      </c>
      <c r="BG1230" s="17">
        <v>0.12598707443213</v>
      </c>
      <c r="BH1230" s="17">
        <v>0.105098207940404</v>
      </c>
      <c r="BI1230" s="17"/>
      <c r="BJ1230" s="17">
        <v>0.115583226103808</v>
      </c>
      <c r="BK1230" s="17"/>
      <c r="BL1230" s="17">
        <v>0.12770879008861499</v>
      </c>
      <c r="BM1230" s="17"/>
      <c r="BN1230" s="17">
        <v>9.7426744649300706E-2</v>
      </c>
      <c r="BO1230" s="17"/>
      <c r="BP1230" s="17">
        <v>0.115040245564326</v>
      </c>
      <c r="BQ1230" s="17">
        <v>0.10055832756815</v>
      </c>
    </row>
    <row r="1231" spans="2:69" x14ac:dyDescent="0.35">
      <c r="B1231" t="s">
        <v>139</v>
      </c>
      <c r="C1231" s="17">
        <v>0.28814458789359898</v>
      </c>
      <c r="D1231" s="17">
        <v>0.31162013592750898</v>
      </c>
      <c r="E1231" s="17">
        <v>0.26835647622434</v>
      </c>
      <c r="F1231" s="17"/>
      <c r="G1231" s="17">
        <v>0.29510660348764201</v>
      </c>
      <c r="H1231" s="17">
        <v>0.28538265707766902</v>
      </c>
      <c r="I1231" s="17">
        <v>0.30148179947668602</v>
      </c>
      <c r="J1231" s="17">
        <v>0.25641686965611599</v>
      </c>
      <c r="K1231" s="17">
        <v>0.290601854744233</v>
      </c>
      <c r="L1231" s="17"/>
      <c r="M1231" s="17">
        <v>0.298115197008118</v>
      </c>
      <c r="N1231" s="17">
        <v>0.33392774253024798</v>
      </c>
      <c r="O1231" s="17">
        <v>0.23373003193764599</v>
      </c>
      <c r="P1231" s="17">
        <v>0.244328219826808</v>
      </c>
      <c r="Q1231" s="17">
        <v>0.277466637900663</v>
      </c>
      <c r="R1231" s="17"/>
      <c r="S1231" s="17">
        <v>0.17866161265776201</v>
      </c>
      <c r="T1231" s="17">
        <v>0.25542971308328999</v>
      </c>
      <c r="U1231" s="17">
        <v>0.34590796280663999</v>
      </c>
      <c r="V1231" s="17">
        <v>0.38020252696198598</v>
      </c>
      <c r="W1231" s="17"/>
      <c r="X1231" s="17">
        <v>0.29327427364021302</v>
      </c>
      <c r="Y1231" s="17">
        <v>0.33264984790726698</v>
      </c>
      <c r="Z1231" s="17">
        <v>0.197870145004724</v>
      </c>
      <c r="AA1231" s="17"/>
      <c r="AB1231" s="17">
        <v>0.26316857735242</v>
      </c>
      <c r="AC1231" s="17">
        <v>0.33239824104898602</v>
      </c>
      <c r="AD1231" s="17"/>
      <c r="AE1231" s="17">
        <v>0.242250145951345</v>
      </c>
      <c r="AF1231" s="17">
        <v>0.29797061425837701</v>
      </c>
      <c r="AG1231" s="17"/>
      <c r="AH1231" s="17">
        <v>0.32097546441798003</v>
      </c>
      <c r="AI1231" s="17">
        <v>0.13751651882051699</v>
      </c>
      <c r="AJ1231" s="17"/>
      <c r="AK1231" s="17">
        <v>0.26797916574097103</v>
      </c>
      <c r="AL1231" s="17">
        <v>0.31609620601862398</v>
      </c>
      <c r="AM1231" s="17">
        <v>0.25180510016265301</v>
      </c>
      <c r="AN1231" s="17">
        <v>0.28819116650089099</v>
      </c>
      <c r="AO1231" s="17">
        <v>0.38110223960595502</v>
      </c>
      <c r="AP1231" s="17"/>
      <c r="AQ1231" s="17">
        <v>0.25120257616881603</v>
      </c>
      <c r="AR1231" s="17">
        <v>0.29939593700152101</v>
      </c>
      <c r="AS1231" s="17"/>
      <c r="AT1231" s="17">
        <v>0.30509156985904001</v>
      </c>
      <c r="AU1231" s="17">
        <v>0.28128415943832302</v>
      </c>
      <c r="AV1231" s="17"/>
      <c r="AW1231" s="17">
        <v>0.10487860378347599</v>
      </c>
      <c r="AX1231" s="17">
        <v>0.28498813833096498</v>
      </c>
      <c r="AY1231" s="17">
        <v>0.31007069031342499</v>
      </c>
      <c r="AZ1231" s="17">
        <v>0.470210364102981</v>
      </c>
      <c r="BA1231" s="17">
        <v>0.17815387552892401</v>
      </c>
      <c r="BB1231" s="17"/>
      <c r="BC1231" s="17">
        <v>0.19788820496110601</v>
      </c>
      <c r="BD1231" s="17"/>
      <c r="BE1231" s="17">
        <v>0.32141969629647998</v>
      </c>
      <c r="BF1231" s="17">
        <v>0.296713559990682</v>
      </c>
      <c r="BG1231" s="17">
        <v>0.49120504609701898</v>
      </c>
      <c r="BH1231" s="17">
        <v>0.176506637466741</v>
      </c>
      <c r="BI1231" s="17"/>
      <c r="BJ1231" s="17">
        <v>0.289993713702968</v>
      </c>
      <c r="BK1231" s="17"/>
      <c r="BL1231" s="17">
        <v>0.32519910376426098</v>
      </c>
      <c r="BM1231" s="17"/>
      <c r="BN1231" s="17">
        <v>0.29801599783426302</v>
      </c>
      <c r="BO1231" s="17"/>
      <c r="BP1231" s="17">
        <v>0.26191548577839002</v>
      </c>
      <c r="BQ1231" s="17">
        <v>0.44023972477195</v>
      </c>
    </row>
    <row r="1232" spans="2:69" x14ac:dyDescent="0.35">
      <c r="B1232" t="s">
        <v>140</v>
      </c>
      <c r="C1232" s="17">
        <v>0.45123931140378398</v>
      </c>
      <c r="D1232" s="17">
        <v>0.42305067342647201</v>
      </c>
      <c r="E1232" s="17">
        <v>0.47424538635698499</v>
      </c>
      <c r="F1232" s="17"/>
      <c r="G1232" s="17">
        <v>0.44678986529599102</v>
      </c>
      <c r="H1232" s="17">
        <v>0.48640615477779497</v>
      </c>
      <c r="I1232" s="17">
        <v>0.48858519790631999</v>
      </c>
      <c r="J1232" s="17">
        <v>0.496080062414404</v>
      </c>
      <c r="K1232" s="17">
        <v>0.29667073524731902</v>
      </c>
      <c r="L1232" s="17"/>
      <c r="M1232" s="17">
        <v>0.30549385223559</v>
      </c>
      <c r="N1232" s="17">
        <v>0.458812088498118</v>
      </c>
      <c r="O1232" s="17">
        <v>0.50442985295357801</v>
      </c>
      <c r="P1232" s="17">
        <v>0.49084862442194699</v>
      </c>
      <c r="Q1232" s="17">
        <v>0.41695832726821103</v>
      </c>
      <c r="R1232" s="17"/>
      <c r="S1232" s="17">
        <v>0.57511823060607303</v>
      </c>
      <c r="T1232" s="17">
        <v>0.51412127085416603</v>
      </c>
      <c r="U1232" s="17">
        <v>0.41239815979765898</v>
      </c>
      <c r="V1232" s="17">
        <v>0.33678456210558</v>
      </c>
      <c r="W1232" s="17"/>
      <c r="X1232" s="17">
        <v>0.46092274543351303</v>
      </c>
      <c r="Y1232" s="17">
        <v>0.44853748787194597</v>
      </c>
      <c r="Z1232" s="17">
        <v>0.39081850290445003</v>
      </c>
      <c r="AA1232" s="17"/>
      <c r="AB1232" s="17">
        <v>0.49175245760917302</v>
      </c>
      <c r="AC1232" s="17">
        <v>0.37945624110715498</v>
      </c>
      <c r="AD1232" s="17"/>
      <c r="AE1232" s="17">
        <v>0.44638135678351598</v>
      </c>
      <c r="AF1232" s="17">
        <v>0.45227940227661101</v>
      </c>
      <c r="AG1232" s="17"/>
      <c r="AH1232" s="17">
        <v>0.45854082411180203</v>
      </c>
      <c r="AI1232" s="17">
        <v>0.53153878346457795</v>
      </c>
      <c r="AJ1232" s="17"/>
      <c r="AK1232" s="17">
        <v>0.27160168485540798</v>
      </c>
      <c r="AL1232" s="17">
        <v>0.43105203867646902</v>
      </c>
      <c r="AM1232" s="17">
        <v>0.49194049485233199</v>
      </c>
      <c r="AN1232" s="17">
        <v>0.49444049886813901</v>
      </c>
      <c r="AO1232" s="17">
        <v>0.48658601293215697</v>
      </c>
      <c r="AP1232" s="17"/>
      <c r="AQ1232" s="17">
        <v>0.57189953270741201</v>
      </c>
      <c r="AR1232" s="17">
        <v>0.41449008714820501</v>
      </c>
      <c r="AS1232" s="17"/>
      <c r="AT1232" s="17">
        <v>0.49783310126015701</v>
      </c>
      <c r="AU1232" s="17">
        <v>0.42830940024754699</v>
      </c>
      <c r="AV1232" s="17"/>
      <c r="AW1232" s="17">
        <v>0.62152422157472298</v>
      </c>
      <c r="AX1232" s="17">
        <v>0.53318633080484901</v>
      </c>
      <c r="AY1232" s="17">
        <v>0.26220051180759801</v>
      </c>
      <c r="AZ1232" s="17">
        <v>0.34143810450697698</v>
      </c>
      <c r="BA1232" s="17">
        <v>0.60068642585561705</v>
      </c>
      <c r="BB1232" s="17"/>
      <c r="BC1232" s="17">
        <v>0.58330324480713702</v>
      </c>
      <c r="BD1232" s="17"/>
      <c r="BE1232" s="17">
        <v>0.51314783066398895</v>
      </c>
      <c r="BF1232" s="17">
        <v>0.117205209340747</v>
      </c>
      <c r="BG1232" s="17">
        <v>0.264131692231733</v>
      </c>
      <c r="BH1232" s="17">
        <v>0.62589652591696099</v>
      </c>
      <c r="BI1232" s="17"/>
      <c r="BJ1232" s="17">
        <v>0.46520396469127501</v>
      </c>
      <c r="BK1232" s="17"/>
      <c r="BL1232" s="17">
        <v>0.43982283428653102</v>
      </c>
      <c r="BM1232" s="17"/>
      <c r="BN1232" s="17">
        <v>0.42687344175139103</v>
      </c>
      <c r="BO1232" s="17"/>
      <c r="BP1232" s="17">
        <v>0.47630961861592103</v>
      </c>
      <c r="BQ1232" s="17">
        <v>0.33980553060547702</v>
      </c>
    </row>
    <row r="1233" spans="2:69" x14ac:dyDescent="0.35">
      <c r="B1233" t="s">
        <v>141</v>
      </c>
      <c r="C1233" s="17">
        <v>5.4760809887513702E-2</v>
      </c>
      <c r="D1233" s="17">
        <v>3.6036041392908502E-2</v>
      </c>
      <c r="E1233" s="17">
        <v>7.1603795436333204E-2</v>
      </c>
      <c r="F1233" s="17"/>
      <c r="G1233" s="17">
        <v>5.7844148668413801E-2</v>
      </c>
      <c r="H1233" s="17">
        <v>5.47629568086151E-2</v>
      </c>
      <c r="I1233" s="17">
        <v>5.3101787045644097E-2</v>
      </c>
      <c r="J1233" s="17">
        <v>6.0701951586594603E-2</v>
      </c>
      <c r="K1233" s="17">
        <v>4.5386988652393198E-2</v>
      </c>
      <c r="L1233" s="17"/>
      <c r="M1233" s="17">
        <v>8.9983892355781497E-2</v>
      </c>
      <c r="N1233" s="17">
        <v>5.1283366849601303E-2</v>
      </c>
      <c r="O1233" s="17">
        <v>6.7054655401938501E-2</v>
      </c>
      <c r="P1233" s="17">
        <v>4.5907785267534501E-2</v>
      </c>
      <c r="Q1233" s="17">
        <v>3.9584897167581803E-2</v>
      </c>
      <c r="R1233" s="17"/>
      <c r="S1233" s="17">
        <v>6.3476168094008897E-2</v>
      </c>
      <c r="T1233" s="17">
        <v>2.3218807758302099E-2</v>
      </c>
      <c r="U1233" s="17">
        <v>8.4636147523570099E-2</v>
      </c>
      <c r="V1233" s="17">
        <v>4.7085796029750798E-2</v>
      </c>
      <c r="W1233" s="17"/>
      <c r="X1233" s="17">
        <v>5.93390845937775E-2</v>
      </c>
      <c r="Y1233" s="17">
        <v>6.2233695996689403E-2</v>
      </c>
      <c r="Z1233" s="17">
        <v>1.5095053002618999E-2</v>
      </c>
      <c r="AA1233" s="17"/>
      <c r="AB1233" s="17">
        <v>5.6652515753706001E-2</v>
      </c>
      <c r="AC1233" s="17">
        <v>5.1408997750164602E-2</v>
      </c>
      <c r="AD1233" s="17"/>
      <c r="AE1233" s="17">
        <v>6.5096052160566603E-2</v>
      </c>
      <c r="AF1233" s="17">
        <v>5.2548028584078997E-2</v>
      </c>
      <c r="AG1233" s="17"/>
      <c r="AH1233" s="17">
        <v>5.3975417344980299E-2</v>
      </c>
      <c r="AI1233" s="17">
        <v>7.0721995357174994E-2</v>
      </c>
      <c r="AJ1233" s="17"/>
      <c r="AK1233" s="17">
        <v>9.3237608722009799E-2</v>
      </c>
      <c r="AL1233" s="17">
        <v>4.4939680635026902E-2</v>
      </c>
      <c r="AM1233" s="17">
        <v>7.4636395800817698E-2</v>
      </c>
      <c r="AN1233" s="17">
        <v>3.2249596980066603E-2</v>
      </c>
      <c r="AO1233" s="17">
        <v>0</v>
      </c>
      <c r="AP1233" s="17"/>
      <c r="AQ1233" s="17">
        <v>5.3832073606832301E-2</v>
      </c>
      <c r="AR1233" s="17">
        <v>5.5043673100296703E-2</v>
      </c>
      <c r="AS1233" s="17"/>
      <c r="AT1233" s="17">
        <v>4.6250877568066902E-2</v>
      </c>
      <c r="AU1233" s="17">
        <v>6.0399743587340099E-2</v>
      </c>
      <c r="AV1233" s="17"/>
      <c r="AW1233" s="17">
        <v>0.18360681760425199</v>
      </c>
      <c r="AX1233" s="17">
        <v>4.7894749671092002E-2</v>
      </c>
      <c r="AY1233" s="17">
        <v>4.1937851095697101E-2</v>
      </c>
      <c r="AZ1233" s="17">
        <v>5.8614202743517398E-2</v>
      </c>
      <c r="BA1233" s="17">
        <v>2.3891980760311099E-2</v>
      </c>
      <c r="BB1233" s="17"/>
      <c r="BC1233" s="17">
        <v>2.2784750034519002E-2</v>
      </c>
      <c r="BD1233" s="17"/>
      <c r="BE1233" s="17">
        <v>3.2017544758221599E-2</v>
      </c>
      <c r="BF1233" s="17">
        <v>5.65198682569076E-2</v>
      </c>
      <c r="BG1233" s="17">
        <v>5.3392760303504302E-2</v>
      </c>
      <c r="BH1233" s="17">
        <v>2.4090421615912901E-2</v>
      </c>
      <c r="BI1233" s="17"/>
      <c r="BJ1233" s="17">
        <v>6.0730990902043598E-2</v>
      </c>
      <c r="BK1233" s="17"/>
      <c r="BL1233" s="17">
        <v>5.4167923161910103E-2</v>
      </c>
      <c r="BM1233" s="17"/>
      <c r="BN1233" s="17">
        <v>5.2285330706499898E-2</v>
      </c>
      <c r="BO1233" s="17"/>
      <c r="BP1233" s="17">
        <v>4.79241759969058E-2</v>
      </c>
      <c r="BQ1233" s="17">
        <v>6.6038157871673997E-2</v>
      </c>
    </row>
    <row r="1234" spans="2:69" x14ac:dyDescent="0.35"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  <c r="BN1234" s="17"/>
      <c r="BO1234" s="17"/>
      <c r="BP1234" s="17"/>
      <c r="BQ1234" s="17"/>
    </row>
    <row r="1235" spans="2:69" x14ac:dyDescent="0.35">
      <c r="B1235" s="6" t="s">
        <v>320</v>
      </c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  <c r="BP1235" s="17"/>
      <c r="BQ1235" s="17"/>
    </row>
    <row r="1236" spans="2:69" x14ac:dyDescent="0.35">
      <c r="B1236" s="24" t="s">
        <v>143</v>
      </c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  <c r="BN1236" s="17"/>
      <c r="BO1236" s="17"/>
      <c r="BP1236" s="17"/>
      <c r="BQ1236" s="17"/>
    </row>
    <row r="1237" spans="2:69" x14ac:dyDescent="0.35">
      <c r="B1237" t="s">
        <v>137</v>
      </c>
      <c r="C1237" s="17">
        <v>6.2609575156189007E-2</v>
      </c>
      <c r="D1237" s="17">
        <v>7.5026277372017905E-2</v>
      </c>
      <c r="E1237" s="17">
        <v>5.1808960934808801E-2</v>
      </c>
      <c r="F1237" s="17"/>
      <c r="G1237" s="17">
        <v>4.5774574125306798E-2</v>
      </c>
      <c r="H1237" s="17">
        <v>5.5848527766535698E-2</v>
      </c>
      <c r="I1237" s="17">
        <v>0</v>
      </c>
      <c r="J1237" s="17">
        <v>7.9843001833057897E-2</v>
      </c>
      <c r="K1237" s="17">
        <v>0.183852726513936</v>
      </c>
      <c r="L1237" s="17"/>
      <c r="M1237" s="17">
        <v>9.4112315480871095E-2</v>
      </c>
      <c r="N1237" s="17">
        <v>5.2794947531091402E-2</v>
      </c>
      <c r="O1237" s="17">
        <v>3.1365568917940401E-2</v>
      </c>
      <c r="P1237" s="17">
        <v>8.1918628039040403E-2</v>
      </c>
      <c r="Q1237" s="17">
        <v>8.5561126134711299E-2</v>
      </c>
      <c r="R1237" s="17"/>
      <c r="S1237" s="17">
        <v>6.5514140620543698E-2</v>
      </c>
      <c r="T1237" s="17">
        <v>4.1744856299877502E-2</v>
      </c>
      <c r="U1237" s="17">
        <v>2.30968780041645E-2</v>
      </c>
      <c r="V1237" s="17">
        <v>8.8277246400633905E-2</v>
      </c>
      <c r="W1237" s="17"/>
      <c r="X1237" s="17">
        <v>5.32061775310083E-2</v>
      </c>
      <c r="Y1237" s="17">
        <v>9.76208536710527E-3</v>
      </c>
      <c r="Z1237" s="17">
        <v>0.19164433592683899</v>
      </c>
      <c r="AA1237" s="17"/>
      <c r="AB1237" s="17">
        <v>4.2055388866345099E-2</v>
      </c>
      <c r="AC1237" s="17">
        <v>9.9028435144347296E-2</v>
      </c>
      <c r="AD1237" s="17"/>
      <c r="AE1237" s="17">
        <v>7.6048736050296703E-2</v>
      </c>
      <c r="AF1237" s="17">
        <v>5.97322430942335E-2</v>
      </c>
      <c r="AG1237" s="17"/>
      <c r="AH1237" s="17">
        <v>3.5283423519736103E-2</v>
      </c>
      <c r="AI1237" s="17">
        <v>8.4400397357307796E-2</v>
      </c>
      <c r="AJ1237" s="17"/>
      <c r="AK1237" s="17">
        <v>9.0878726361848405E-2</v>
      </c>
      <c r="AL1237" s="17">
        <v>6.2468261993421599E-2</v>
      </c>
      <c r="AM1237" s="17">
        <v>6.3598006370526594E-2</v>
      </c>
      <c r="AN1237" s="17">
        <v>4.6802586476618203E-2</v>
      </c>
      <c r="AO1237" s="17">
        <v>5.6092891077864297E-2</v>
      </c>
      <c r="AP1237" s="17"/>
      <c r="AQ1237" s="17">
        <v>2.2505185616810801E-2</v>
      </c>
      <c r="AR1237" s="17">
        <v>7.4824082877893203E-2</v>
      </c>
      <c r="AS1237" s="17"/>
      <c r="AT1237" s="17">
        <v>5.0864438773181399E-2</v>
      </c>
      <c r="AU1237" s="17">
        <v>7.0040863464322006E-2</v>
      </c>
      <c r="AV1237" s="17"/>
      <c r="AW1237" s="17">
        <v>2.09340001121813E-2</v>
      </c>
      <c r="AX1237" s="17">
        <v>3.0645435907867301E-2</v>
      </c>
      <c r="AY1237" s="17">
        <v>0.15476649180902599</v>
      </c>
      <c r="AZ1237" s="17">
        <v>3.0037827915237399E-2</v>
      </c>
      <c r="BA1237" s="17">
        <v>5.3766593504920003E-2</v>
      </c>
      <c r="BB1237" s="17"/>
      <c r="BC1237" s="17">
        <v>4.7156650893193298E-2</v>
      </c>
      <c r="BD1237" s="17"/>
      <c r="BE1237" s="17">
        <v>4.08239458718637E-2</v>
      </c>
      <c r="BF1237" s="17">
        <v>0.226245986882435</v>
      </c>
      <c r="BG1237" s="17">
        <v>2.6195455069699999E-2</v>
      </c>
      <c r="BH1237" s="17">
        <v>4.7973241505377399E-2</v>
      </c>
      <c r="BI1237" s="17"/>
      <c r="BJ1237" s="17">
        <v>3.9346609826202701E-2</v>
      </c>
      <c r="BK1237" s="17"/>
      <c r="BL1237" s="17">
        <v>4.3202608477274501E-2</v>
      </c>
      <c r="BM1237" s="17"/>
      <c r="BN1237" s="17">
        <v>8.3744383161120997E-2</v>
      </c>
      <c r="BO1237" s="17"/>
      <c r="BP1237" s="17">
        <v>6.4428672698850206E-2</v>
      </c>
      <c r="BQ1237" s="17">
        <v>3.7240219403852699E-2</v>
      </c>
    </row>
    <row r="1238" spans="2:69" x14ac:dyDescent="0.35">
      <c r="B1238" t="s">
        <v>303</v>
      </c>
      <c r="C1238" s="17">
        <v>0.16147136638902199</v>
      </c>
      <c r="D1238" s="17">
        <v>0.17997190920106401</v>
      </c>
      <c r="E1238" s="17">
        <v>0.14563257368718099</v>
      </c>
      <c r="F1238" s="17"/>
      <c r="G1238" s="17">
        <v>0.134677772598815</v>
      </c>
      <c r="H1238" s="17">
        <v>0.15014841243600499</v>
      </c>
      <c r="I1238" s="17">
        <v>0.21920037622473701</v>
      </c>
      <c r="J1238" s="17">
        <v>9.0578810891231903E-2</v>
      </c>
      <c r="K1238" s="17">
        <v>0.21849561312131999</v>
      </c>
      <c r="L1238" s="17"/>
      <c r="M1238" s="17">
        <v>0.14724650706610301</v>
      </c>
      <c r="N1238" s="17">
        <v>0.134040978403306</v>
      </c>
      <c r="O1238" s="17">
        <v>0.24379871124203101</v>
      </c>
      <c r="P1238" s="17">
        <v>0.16466941469402999</v>
      </c>
      <c r="Q1238" s="17">
        <v>0.13854704002709001</v>
      </c>
      <c r="R1238" s="17"/>
      <c r="S1238" s="17">
        <v>5.8185073748826199E-2</v>
      </c>
      <c r="T1238" s="17">
        <v>0.161816363808229</v>
      </c>
      <c r="U1238" s="17">
        <v>0.229517079602194</v>
      </c>
      <c r="V1238" s="17">
        <v>0.19841385515966001</v>
      </c>
      <c r="W1238" s="17"/>
      <c r="X1238" s="17">
        <v>0.169680582573419</v>
      </c>
      <c r="Y1238" s="17">
        <v>0.120435321124647</v>
      </c>
      <c r="Z1238" s="17">
        <v>0.159395087590115</v>
      </c>
      <c r="AA1238" s="17"/>
      <c r="AB1238" s="17">
        <v>0.13086000121728</v>
      </c>
      <c r="AC1238" s="17">
        <v>0.215710002086651</v>
      </c>
      <c r="AD1238" s="17"/>
      <c r="AE1238" s="17">
        <v>0.131663212716288</v>
      </c>
      <c r="AF1238" s="17">
        <v>0.16785330920123001</v>
      </c>
      <c r="AG1238" s="17"/>
      <c r="AH1238" s="17">
        <v>0.16182955206352001</v>
      </c>
      <c r="AI1238" s="17">
        <v>9.9223377860919199E-2</v>
      </c>
      <c r="AJ1238" s="17"/>
      <c r="AK1238" s="17">
        <v>0.21343855637506801</v>
      </c>
      <c r="AL1238" s="17">
        <v>0.206071561959913</v>
      </c>
      <c r="AM1238" s="17">
        <v>0.11638037955616801</v>
      </c>
      <c r="AN1238" s="17">
        <v>0.17442391546593899</v>
      </c>
      <c r="AO1238" s="17">
        <v>0.11517634736294401</v>
      </c>
      <c r="AP1238" s="17"/>
      <c r="AQ1238" s="17">
        <v>7.96403651350064E-2</v>
      </c>
      <c r="AR1238" s="17">
        <v>0.186394458553548</v>
      </c>
      <c r="AS1238" s="17"/>
      <c r="AT1238" s="17">
        <v>0.10623152530725399</v>
      </c>
      <c r="AU1238" s="17">
        <v>0.18452231828719501</v>
      </c>
      <c r="AV1238" s="17"/>
      <c r="AW1238" s="17">
        <v>0.14173967206579599</v>
      </c>
      <c r="AX1238" s="17">
        <v>0.114410311619366</v>
      </c>
      <c r="AY1238" s="17">
        <v>0.31713348247957301</v>
      </c>
      <c r="AZ1238" s="17">
        <v>0.147916785647143</v>
      </c>
      <c r="BA1238" s="17">
        <v>8.0588980459844195E-2</v>
      </c>
      <c r="BB1238" s="17"/>
      <c r="BC1238" s="17">
        <v>0.124094127990467</v>
      </c>
      <c r="BD1238" s="17"/>
      <c r="BE1238" s="17">
        <v>0.129043154762849</v>
      </c>
      <c r="BF1238" s="17">
        <v>0.40234599582731601</v>
      </c>
      <c r="BG1238" s="17">
        <v>0.18440020944916</v>
      </c>
      <c r="BH1238" s="17">
        <v>6.9308594759798101E-2</v>
      </c>
      <c r="BI1238" s="17"/>
      <c r="BJ1238" s="17">
        <v>0.16321577516066799</v>
      </c>
      <c r="BK1238" s="17"/>
      <c r="BL1238" s="17">
        <v>0.18009790411346199</v>
      </c>
      <c r="BM1238" s="17"/>
      <c r="BN1238" s="17">
        <v>0.196767570373624</v>
      </c>
      <c r="BO1238" s="17"/>
      <c r="BP1238" s="17">
        <v>0.15388958323044899</v>
      </c>
      <c r="BQ1238" s="17">
        <v>0.18300722172363601</v>
      </c>
    </row>
    <row r="1239" spans="2:69" x14ac:dyDescent="0.35">
      <c r="B1239" t="s">
        <v>139</v>
      </c>
      <c r="C1239" s="17">
        <v>0.39303924114973399</v>
      </c>
      <c r="D1239" s="17">
        <v>0.410773303365015</v>
      </c>
      <c r="E1239" s="17">
        <v>0.37874358624540799</v>
      </c>
      <c r="F1239" s="17"/>
      <c r="G1239" s="17">
        <v>0.41266520873665402</v>
      </c>
      <c r="H1239" s="17">
        <v>0.38745914069783199</v>
      </c>
      <c r="I1239" s="17">
        <v>0.37413107134010198</v>
      </c>
      <c r="J1239" s="17">
        <v>0.41590804903135897</v>
      </c>
      <c r="K1239" s="17">
        <v>0.37047586382932701</v>
      </c>
      <c r="L1239" s="17"/>
      <c r="M1239" s="17">
        <v>0.47107539385234498</v>
      </c>
      <c r="N1239" s="17">
        <v>0.41957120331419201</v>
      </c>
      <c r="O1239" s="17">
        <v>0.32391241811217197</v>
      </c>
      <c r="P1239" s="17">
        <v>0.34552542905195699</v>
      </c>
      <c r="Q1239" s="17">
        <v>0.40956071816134199</v>
      </c>
      <c r="R1239" s="17"/>
      <c r="S1239" s="17">
        <v>0.37816367259526601</v>
      </c>
      <c r="T1239" s="17">
        <v>0.41472028510474701</v>
      </c>
      <c r="U1239" s="17">
        <v>0.35922662675318701</v>
      </c>
      <c r="V1239" s="17">
        <v>0.44119722090494901</v>
      </c>
      <c r="W1239" s="17"/>
      <c r="X1239" s="17">
        <v>0.38286936216520401</v>
      </c>
      <c r="Y1239" s="17">
        <v>0.47783167484039302</v>
      </c>
      <c r="Z1239" s="17">
        <v>0.35254129682971702</v>
      </c>
      <c r="AA1239" s="17"/>
      <c r="AB1239" s="17">
        <v>0.40208416643124201</v>
      </c>
      <c r="AC1239" s="17">
        <v>0.37701302328902803</v>
      </c>
      <c r="AD1239" s="17"/>
      <c r="AE1239" s="17">
        <v>0.36651327574867198</v>
      </c>
      <c r="AF1239" s="17">
        <v>0.39871846556889101</v>
      </c>
      <c r="AG1239" s="17"/>
      <c r="AH1239" s="17">
        <v>0.40480239503844601</v>
      </c>
      <c r="AI1239" s="17">
        <v>0.401479616390023</v>
      </c>
      <c r="AJ1239" s="17"/>
      <c r="AK1239" s="17">
        <v>0.40977570829378202</v>
      </c>
      <c r="AL1239" s="17">
        <v>0.375518542682092</v>
      </c>
      <c r="AM1239" s="17">
        <v>0.38417867402849198</v>
      </c>
      <c r="AN1239" s="17">
        <v>0.386790512807757</v>
      </c>
      <c r="AO1239" s="17">
        <v>0.47605602557969301</v>
      </c>
      <c r="AP1239" s="17"/>
      <c r="AQ1239" s="17">
        <v>0.45323072299583</v>
      </c>
      <c r="AR1239" s="17">
        <v>0.37470685089933398</v>
      </c>
      <c r="AS1239" s="17"/>
      <c r="AT1239" s="17">
        <v>0.43600914725720602</v>
      </c>
      <c r="AU1239" s="17">
        <v>0.37319167675701997</v>
      </c>
      <c r="AV1239" s="17"/>
      <c r="AW1239" s="17">
        <v>0.21485274851904801</v>
      </c>
      <c r="AX1239" s="17">
        <v>0.39976732826392802</v>
      </c>
      <c r="AY1239" s="17">
        <v>0.32872001057044098</v>
      </c>
      <c r="AZ1239" s="17">
        <v>0.51388917246128396</v>
      </c>
      <c r="BA1239" s="17">
        <v>0.431310553071659</v>
      </c>
      <c r="BB1239" s="17"/>
      <c r="BC1239" s="17">
        <v>0.38929724639774699</v>
      </c>
      <c r="BD1239" s="17"/>
      <c r="BE1239" s="17">
        <v>0.40840259841675097</v>
      </c>
      <c r="BF1239" s="17">
        <v>0.24778641308152999</v>
      </c>
      <c r="BG1239" s="17">
        <v>0.52540604176404904</v>
      </c>
      <c r="BH1239" s="17">
        <v>0.42547113613432003</v>
      </c>
      <c r="BI1239" s="17"/>
      <c r="BJ1239" s="17">
        <v>0.41181225161360901</v>
      </c>
      <c r="BK1239" s="17"/>
      <c r="BL1239" s="17">
        <v>0.41605226221629599</v>
      </c>
      <c r="BM1239" s="17"/>
      <c r="BN1239" s="17">
        <v>0.358235994664032</v>
      </c>
      <c r="BO1239" s="17"/>
      <c r="BP1239" s="17">
        <v>0.39856935312164998</v>
      </c>
      <c r="BQ1239" s="17">
        <v>0.40009082030121801</v>
      </c>
    </row>
    <row r="1240" spans="2:69" x14ac:dyDescent="0.35">
      <c r="B1240" t="s">
        <v>140</v>
      </c>
      <c r="C1240" s="17">
        <v>0.30761295269926398</v>
      </c>
      <c r="D1240" s="17">
        <v>0.28749547308676099</v>
      </c>
      <c r="E1240" s="17">
        <v>0.32291220397176901</v>
      </c>
      <c r="F1240" s="17"/>
      <c r="G1240" s="17">
        <v>0.33383702538242099</v>
      </c>
      <c r="H1240" s="17">
        <v>0.32492422447589098</v>
      </c>
      <c r="I1240" s="17">
        <v>0.31809165819858198</v>
      </c>
      <c r="J1240" s="17">
        <v>0.35296818665775598</v>
      </c>
      <c r="K1240" s="17">
        <v>0.164770397364535</v>
      </c>
      <c r="L1240" s="17"/>
      <c r="M1240" s="17">
        <v>0.21416934193014001</v>
      </c>
      <c r="N1240" s="17">
        <v>0.31972636843733199</v>
      </c>
      <c r="O1240" s="17">
        <v>0.314385997732124</v>
      </c>
      <c r="P1240" s="17">
        <v>0.34932839243199998</v>
      </c>
      <c r="Q1240" s="17">
        <v>0.28524132624305798</v>
      </c>
      <c r="R1240" s="17"/>
      <c r="S1240" s="17">
        <v>0.39019786073109702</v>
      </c>
      <c r="T1240" s="17">
        <v>0.34112314105931502</v>
      </c>
      <c r="U1240" s="17">
        <v>0.283377374072315</v>
      </c>
      <c r="V1240" s="17">
        <v>0.22502588150500599</v>
      </c>
      <c r="W1240" s="17"/>
      <c r="X1240" s="17">
        <v>0.31908760387485202</v>
      </c>
      <c r="Y1240" s="17">
        <v>0.30018371930175902</v>
      </c>
      <c r="Z1240" s="17">
        <v>0.24137810986404901</v>
      </c>
      <c r="AA1240" s="17"/>
      <c r="AB1240" s="17">
        <v>0.34610944477274302</v>
      </c>
      <c r="AC1240" s="17">
        <v>0.239403083668739</v>
      </c>
      <c r="AD1240" s="17"/>
      <c r="AE1240" s="17">
        <v>0.32343297339486399</v>
      </c>
      <c r="AF1240" s="17">
        <v>0.30422587718711702</v>
      </c>
      <c r="AG1240" s="17"/>
      <c r="AH1240" s="17">
        <v>0.31917007465215902</v>
      </c>
      <c r="AI1240" s="17">
        <v>0.33846684072428801</v>
      </c>
      <c r="AJ1240" s="17"/>
      <c r="AK1240" s="17">
        <v>0.19234609935210001</v>
      </c>
      <c r="AL1240" s="17">
        <v>0.28696217357184001</v>
      </c>
      <c r="AM1240" s="17">
        <v>0.336910208378294</v>
      </c>
      <c r="AN1240" s="17">
        <v>0.33981133855585099</v>
      </c>
      <c r="AO1240" s="17">
        <v>0.33089362158096203</v>
      </c>
      <c r="AP1240" s="17"/>
      <c r="AQ1240" s="17">
        <v>0.37319302419686701</v>
      </c>
      <c r="AR1240" s="17">
        <v>0.28763937128092898</v>
      </c>
      <c r="AS1240" s="17"/>
      <c r="AT1240" s="17">
        <v>0.34149835092462499</v>
      </c>
      <c r="AU1240" s="17">
        <v>0.29011950468394598</v>
      </c>
      <c r="AV1240" s="17"/>
      <c r="AW1240" s="17">
        <v>0.43886676169872302</v>
      </c>
      <c r="AX1240" s="17">
        <v>0.37544081678643199</v>
      </c>
      <c r="AY1240" s="17">
        <v>0.14535643625768299</v>
      </c>
      <c r="AZ1240" s="17">
        <v>0.249542011232818</v>
      </c>
      <c r="BA1240" s="17">
        <v>0.37919597287558798</v>
      </c>
      <c r="BB1240" s="17"/>
      <c r="BC1240" s="17">
        <v>0.39209298280115601</v>
      </c>
      <c r="BD1240" s="17"/>
      <c r="BE1240" s="17">
        <v>0.362968453449942</v>
      </c>
      <c r="BF1240" s="17">
        <v>5.8415368012899697E-2</v>
      </c>
      <c r="BG1240" s="17">
        <v>0.21060553341358701</v>
      </c>
      <c r="BH1240" s="17">
        <v>0.397029573306592</v>
      </c>
      <c r="BI1240" s="17"/>
      <c r="BJ1240" s="17">
        <v>0.303638012049052</v>
      </c>
      <c r="BK1240" s="17"/>
      <c r="BL1240" s="17">
        <v>0.28960749413753101</v>
      </c>
      <c r="BM1240" s="17"/>
      <c r="BN1240" s="17">
        <v>0.30896672109472301</v>
      </c>
      <c r="BO1240" s="17"/>
      <c r="BP1240" s="17">
        <v>0.31185263668243501</v>
      </c>
      <c r="BQ1240" s="17">
        <v>0.29598652239159101</v>
      </c>
    </row>
    <row r="1241" spans="2:69" x14ac:dyDescent="0.35">
      <c r="B1241" t="s">
        <v>141</v>
      </c>
      <c r="C1241" s="17">
        <v>7.5266864605790407E-2</v>
      </c>
      <c r="D1241" s="17">
        <v>4.6733036975141598E-2</v>
      </c>
      <c r="E1241" s="17">
        <v>0.100902675160833</v>
      </c>
      <c r="F1241" s="17"/>
      <c r="G1241" s="17">
        <v>7.3045419156803196E-2</v>
      </c>
      <c r="H1241" s="17">
        <v>8.1619694623736805E-2</v>
      </c>
      <c r="I1241" s="17">
        <v>8.8576894236578094E-2</v>
      </c>
      <c r="J1241" s="17">
        <v>6.0701951586594603E-2</v>
      </c>
      <c r="K1241" s="17">
        <v>6.2405399170882302E-2</v>
      </c>
      <c r="L1241" s="17"/>
      <c r="M1241" s="17">
        <v>7.3396441670540796E-2</v>
      </c>
      <c r="N1241" s="17">
        <v>7.3866502314079305E-2</v>
      </c>
      <c r="O1241" s="17">
        <v>8.6537303995732395E-2</v>
      </c>
      <c r="P1241" s="17">
        <v>5.8558135782971997E-2</v>
      </c>
      <c r="Q1241" s="17">
        <v>8.1089789433799395E-2</v>
      </c>
      <c r="R1241" s="17"/>
      <c r="S1241" s="17">
        <v>0.107939252304267</v>
      </c>
      <c r="T1241" s="17">
        <v>4.0595353727832101E-2</v>
      </c>
      <c r="U1241" s="17">
        <v>0.104782041568139</v>
      </c>
      <c r="V1241" s="17">
        <v>4.7085796029750798E-2</v>
      </c>
      <c r="W1241" s="17"/>
      <c r="X1241" s="17">
        <v>7.5156273855517E-2</v>
      </c>
      <c r="Y1241" s="17">
        <v>9.1787199366096403E-2</v>
      </c>
      <c r="Z1241" s="17">
        <v>5.50411697892794E-2</v>
      </c>
      <c r="AA1241" s="17"/>
      <c r="AB1241" s="17">
        <v>7.8890998712389901E-2</v>
      </c>
      <c r="AC1241" s="17">
        <v>6.8845455811233802E-2</v>
      </c>
      <c r="AD1241" s="17"/>
      <c r="AE1241" s="17">
        <v>0.102341802089879</v>
      </c>
      <c r="AF1241" s="17">
        <v>6.9470104948529093E-2</v>
      </c>
      <c r="AG1241" s="17"/>
      <c r="AH1241" s="17">
        <v>7.89145547261388E-2</v>
      </c>
      <c r="AI1241" s="17">
        <v>7.6429767667461193E-2</v>
      </c>
      <c r="AJ1241" s="17"/>
      <c r="AK1241" s="17">
        <v>9.3560909617201399E-2</v>
      </c>
      <c r="AL1241" s="17">
        <v>6.8979459792733705E-2</v>
      </c>
      <c r="AM1241" s="17">
        <v>9.8932731666519197E-2</v>
      </c>
      <c r="AN1241" s="17">
        <v>5.2171646693835103E-2</v>
      </c>
      <c r="AO1241" s="17">
        <v>2.1781114398537499E-2</v>
      </c>
      <c r="AP1241" s="17"/>
      <c r="AQ1241" s="17">
        <v>7.1430702055485698E-2</v>
      </c>
      <c r="AR1241" s="17">
        <v>7.6435236388295594E-2</v>
      </c>
      <c r="AS1241" s="17"/>
      <c r="AT1241" s="17">
        <v>6.5396537737733698E-2</v>
      </c>
      <c r="AU1241" s="17">
        <v>8.2125636807516902E-2</v>
      </c>
      <c r="AV1241" s="17"/>
      <c r="AW1241" s="17">
        <v>0.18360681760425199</v>
      </c>
      <c r="AX1241" s="17">
        <v>7.9736107422406693E-2</v>
      </c>
      <c r="AY1241" s="17">
        <v>5.4023578883277197E-2</v>
      </c>
      <c r="AZ1241" s="17">
        <v>5.8614202743517398E-2</v>
      </c>
      <c r="BA1241" s="17">
        <v>5.51379000879888E-2</v>
      </c>
      <c r="BB1241" s="17"/>
      <c r="BC1241" s="17">
        <v>4.7358991917437497E-2</v>
      </c>
      <c r="BD1241" s="17"/>
      <c r="BE1241" s="17">
        <v>5.8761847498593901E-2</v>
      </c>
      <c r="BF1241" s="17">
        <v>6.5206236195819001E-2</v>
      </c>
      <c r="BG1241" s="17">
        <v>5.3392760303504302E-2</v>
      </c>
      <c r="BH1241" s="17">
        <v>6.0217454293912898E-2</v>
      </c>
      <c r="BI1241" s="17"/>
      <c r="BJ1241" s="17">
        <v>8.1987351350468904E-2</v>
      </c>
      <c r="BK1241" s="17"/>
      <c r="BL1241" s="17">
        <v>7.1039731055435706E-2</v>
      </c>
      <c r="BM1241" s="17"/>
      <c r="BN1241" s="17">
        <v>5.2285330706499898E-2</v>
      </c>
      <c r="BO1241" s="17"/>
      <c r="BP1241" s="17">
        <v>7.1259754266616099E-2</v>
      </c>
      <c r="BQ1241" s="17">
        <v>8.3675216179702194E-2</v>
      </c>
    </row>
    <row r="1242" spans="2:69" x14ac:dyDescent="0.35"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  <c r="BM1242" s="17"/>
      <c r="BN1242" s="17"/>
      <c r="BO1242" s="17"/>
      <c r="BP1242" s="17"/>
      <c r="BQ1242" s="17"/>
    </row>
    <row r="1243" spans="2:69" x14ac:dyDescent="0.35">
      <c r="B1243" s="6" t="s">
        <v>321</v>
      </c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  <c r="BM1243" s="17"/>
      <c r="BN1243" s="17"/>
      <c r="BO1243" s="17"/>
      <c r="BP1243" s="17"/>
      <c r="BQ1243" s="17"/>
    </row>
    <row r="1244" spans="2:69" x14ac:dyDescent="0.35">
      <c r="B1244" s="24" t="s">
        <v>143</v>
      </c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  <c r="BM1244" s="17"/>
      <c r="BN1244" s="17"/>
      <c r="BO1244" s="17"/>
      <c r="BP1244" s="17"/>
      <c r="BQ1244" s="17"/>
    </row>
    <row r="1245" spans="2:69" x14ac:dyDescent="0.35">
      <c r="B1245" t="s">
        <v>137</v>
      </c>
      <c r="C1245" s="17">
        <v>8.69436933212588E-2</v>
      </c>
      <c r="D1245" s="17">
        <v>6.8936301004706005E-2</v>
      </c>
      <c r="E1245" s="17">
        <v>0.103269010188601</v>
      </c>
      <c r="F1245" s="17"/>
      <c r="G1245" s="17">
        <v>8.0816817061136401E-2</v>
      </c>
      <c r="H1245" s="17">
        <v>5.1438869265251097E-2</v>
      </c>
      <c r="I1245" s="17">
        <v>3.4590456911129698E-2</v>
      </c>
      <c r="J1245" s="17">
        <v>5.5886688698807301E-2</v>
      </c>
      <c r="K1245" s="17">
        <v>0.271719257947374</v>
      </c>
      <c r="L1245" s="17"/>
      <c r="M1245" s="17">
        <v>0.13572856261487701</v>
      </c>
      <c r="N1245" s="17">
        <v>6.6033208952875094E-2</v>
      </c>
      <c r="O1245" s="17">
        <v>7.7356758259615799E-2</v>
      </c>
      <c r="P1245" s="17">
        <v>0.10260268147139801</v>
      </c>
      <c r="Q1245" s="17">
        <v>0.105771735326059</v>
      </c>
      <c r="R1245" s="17"/>
      <c r="S1245" s="17">
        <v>4.8701285169230002E-2</v>
      </c>
      <c r="T1245" s="17">
        <v>7.0447064343695201E-2</v>
      </c>
      <c r="U1245" s="17">
        <v>9.7661426869002393E-2</v>
      </c>
      <c r="V1245" s="17">
        <v>0.10156339070963299</v>
      </c>
      <c r="W1245" s="17"/>
      <c r="X1245" s="17">
        <v>7.1289311761108906E-2</v>
      </c>
      <c r="Y1245" s="17">
        <v>1.3019853260370201E-2</v>
      </c>
      <c r="Z1245" s="17">
        <v>0.28392827922513197</v>
      </c>
      <c r="AA1245" s="17"/>
      <c r="AB1245" s="17">
        <v>6.9199826558662206E-2</v>
      </c>
      <c r="AC1245" s="17">
        <v>0.11838309890818</v>
      </c>
      <c r="AD1245" s="17"/>
      <c r="AE1245" s="17">
        <v>9.2677625105855005E-2</v>
      </c>
      <c r="AF1245" s="17">
        <v>8.5716055234708502E-2</v>
      </c>
      <c r="AG1245" s="17"/>
      <c r="AH1245" s="17">
        <v>5.9443218067567201E-2</v>
      </c>
      <c r="AI1245" s="17">
        <v>6.4937154261496904E-2</v>
      </c>
      <c r="AJ1245" s="17"/>
      <c r="AK1245" s="17">
        <v>0.17500757418442101</v>
      </c>
      <c r="AL1245" s="17">
        <v>8.0616981212666194E-2</v>
      </c>
      <c r="AM1245" s="17">
        <v>9.4391270823747306E-2</v>
      </c>
      <c r="AN1245" s="17">
        <v>5.6811764735811697E-2</v>
      </c>
      <c r="AO1245" s="17">
        <v>2.4391306732910199E-2</v>
      </c>
      <c r="AP1245" s="17"/>
      <c r="AQ1245" s="17">
        <v>2.5215204014252601E-2</v>
      </c>
      <c r="AR1245" s="17">
        <v>0.105744206630387</v>
      </c>
      <c r="AS1245" s="17"/>
      <c r="AT1245" s="17">
        <v>4.9139246915134403E-2</v>
      </c>
      <c r="AU1245" s="17">
        <v>0.107758676249809</v>
      </c>
      <c r="AV1245" s="17"/>
      <c r="AW1245" s="17">
        <v>1.8471445702536001E-2</v>
      </c>
      <c r="AX1245" s="17">
        <v>6.9886603914604495E-2</v>
      </c>
      <c r="AY1245" s="17">
        <v>0.190667530088208</v>
      </c>
      <c r="AZ1245" s="17">
        <v>3.0566965538314599E-2</v>
      </c>
      <c r="BA1245" s="17">
        <v>8.4837509761705801E-2</v>
      </c>
      <c r="BB1245" s="17"/>
      <c r="BC1245" s="17">
        <v>5.81530434484787E-2</v>
      </c>
      <c r="BD1245" s="17"/>
      <c r="BE1245" s="17">
        <v>8.0736686954566497E-2</v>
      </c>
      <c r="BF1245" s="17">
        <v>0.28377195608130701</v>
      </c>
      <c r="BG1245" s="17">
        <v>2.6195455069699999E-2</v>
      </c>
      <c r="BH1245" s="17">
        <v>4.8859265368865298E-2</v>
      </c>
      <c r="BI1245" s="17"/>
      <c r="BJ1245" s="17">
        <v>6.4420235680697699E-2</v>
      </c>
      <c r="BK1245" s="17"/>
      <c r="BL1245" s="17">
        <v>5.2078134129376202E-2</v>
      </c>
      <c r="BM1245" s="17"/>
      <c r="BN1245" s="17">
        <v>0.113156509952375</v>
      </c>
      <c r="BO1245" s="17"/>
      <c r="BP1245" s="17">
        <v>8.8396391785924497E-2</v>
      </c>
      <c r="BQ1245" s="17">
        <v>6.4390471123530704E-2</v>
      </c>
    </row>
    <row r="1246" spans="2:69" x14ac:dyDescent="0.35">
      <c r="B1246" t="s">
        <v>303</v>
      </c>
      <c r="C1246" s="17">
        <v>0.20817149620860101</v>
      </c>
      <c r="D1246" s="17">
        <v>0.21432710742241301</v>
      </c>
      <c r="E1246" s="17">
        <v>0.203476455656774</v>
      </c>
      <c r="F1246" s="17"/>
      <c r="G1246" s="17">
        <v>0.17539437636595001</v>
      </c>
      <c r="H1246" s="17">
        <v>0.177536790962917</v>
      </c>
      <c r="I1246" s="17">
        <v>0.29555219967928198</v>
      </c>
      <c r="J1246" s="17">
        <v>0.21719162795337399</v>
      </c>
      <c r="K1246" s="17">
        <v>0.19134194840344099</v>
      </c>
      <c r="L1246" s="17"/>
      <c r="M1246" s="17">
        <v>0.28753539614576201</v>
      </c>
      <c r="N1246" s="17">
        <v>0.19529691533129101</v>
      </c>
      <c r="O1246" s="17">
        <v>0.24077512457014799</v>
      </c>
      <c r="P1246" s="17">
        <v>0.23740241718729499</v>
      </c>
      <c r="Q1246" s="17">
        <v>0.13930507612574899</v>
      </c>
      <c r="R1246" s="17"/>
      <c r="S1246" s="17">
        <v>0.21160522737221699</v>
      </c>
      <c r="T1246" s="17">
        <v>0.20262311384856499</v>
      </c>
      <c r="U1246" s="17">
        <v>0.196867308576021</v>
      </c>
      <c r="V1246" s="17">
        <v>0.21936772697451801</v>
      </c>
      <c r="W1246" s="17"/>
      <c r="X1246" s="17">
        <v>0.21081515145670901</v>
      </c>
      <c r="Y1246" s="17">
        <v>0.20908103767113101</v>
      </c>
      <c r="Z1246" s="17">
        <v>0.189586823049124</v>
      </c>
      <c r="AA1246" s="17"/>
      <c r="AB1246" s="17">
        <v>0.20117711925728399</v>
      </c>
      <c r="AC1246" s="17">
        <v>0.220564457491639</v>
      </c>
      <c r="AD1246" s="17"/>
      <c r="AE1246" s="17">
        <v>0.214830379504694</v>
      </c>
      <c r="AF1246" s="17">
        <v>0.20674582547248599</v>
      </c>
      <c r="AG1246" s="17"/>
      <c r="AH1246" s="17">
        <v>0.206734139428598</v>
      </c>
      <c r="AI1246" s="17">
        <v>0.23462363211906201</v>
      </c>
      <c r="AJ1246" s="17"/>
      <c r="AK1246" s="17">
        <v>0.20021719606309299</v>
      </c>
      <c r="AL1246" s="17">
        <v>0.26940339838820598</v>
      </c>
      <c r="AM1246" s="17">
        <v>0.16897402159439601</v>
      </c>
      <c r="AN1246" s="17">
        <v>0.23164306099131601</v>
      </c>
      <c r="AO1246" s="17">
        <v>0.14217237981765299</v>
      </c>
      <c r="AP1246" s="17"/>
      <c r="AQ1246" s="17">
        <v>0.13975398467622899</v>
      </c>
      <c r="AR1246" s="17">
        <v>0.22900927063953599</v>
      </c>
      <c r="AS1246" s="17"/>
      <c r="AT1246" s="17">
        <v>0.150999638675609</v>
      </c>
      <c r="AU1246" s="17">
        <v>0.226769929860129</v>
      </c>
      <c r="AV1246" s="17"/>
      <c r="AW1246" s="17">
        <v>0.11439567065803299</v>
      </c>
      <c r="AX1246" s="17">
        <v>0.20646433976218301</v>
      </c>
      <c r="AY1246" s="17">
        <v>0.26115621035939601</v>
      </c>
      <c r="AZ1246" s="17">
        <v>0.221852089826992</v>
      </c>
      <c r="BA1246" s="17">
        <v>9.7560973187989203E-2</v>
      </c>
      <c r="BB1246" s="17"/>
      <c r="BC1246" s="17">
        <v>0.187971166330028</v>
      </c>
      <c r="BD1246" s="17"/>
      <c r="BE1246" s="17">
        <v>0.23712658341776799</v>
      </c>
      <c r="BF1246" s="17">
        <v>0.36552383415607798</v>
      </c>
      <c r="BG1246" s="17">
        <v>0.24062209366676299</v>
      </c>
      <c r="BH1246" s="17">
        <v>9.4987038674366406E-2</v>
      </c>
      <c r="BI1246" s="17"/>
      <c r="BJ1246" s="17">
        <v>0.21830162577006099</v>
      </c>
      <c r="BK1246" s="17"/>
      <c r="BL1246" s="17">
        <v>0.23216762331715399</v>
      </c>
      <c r="BM1246" s="17"/>
      <c r="BN1246" s="17">
        <v>0.229691359028321</v>
      </c>
      <c r="BO1246" s="17"/>
      <c r="BP1246" s="17">
        <v>0.206897366746396</v>
      </c>
      <c r="BQ1246" s="17">
        <v>0.23327433214245799</v>
      </c>
    </row>
    <row r="1247" spans="2:69" x14ac:dyDescent="0.35">
      <c r="B1247" t="s">
        <v>139</v>
      </c>
      <c r="C1247" s="17">
        <v>0.39221982290071</v>
      </c>
      <c r="D1247" s="17">
        <v>0.42800276371253598</v>
      </c>
      <c r="E1247" s="17">
        <v>0.36188259052180199</v>
      </c>
      <c r="F1247" s="17"/>
      <c r="G1247" s="17">
        <v>0.46495984118058897</v>
      </c>
      <c r="H1247" s="17">
        <v>0.39386345124681799</v>
      </c>
      <c r="I1247" s="17">
        <v>0.329396223716239</v>
      </c>
      <c r="J1247" s="17">
        <v>0.43599733225514298</v>
      </c>
      <c r="K1247" s="17">
        <v>0.29647796231940199</v>
      </c>
      <c r="L1247" s="17"/>
      <c r="M1247" s="17">
        <v>0.26987879793909098</v>
      </c>
      <c r="N1247" s="17">
        <v>0.40718121493371401</v>
      </c>
      <c r="O1247" s="17">
        <v>0.360120143304409</v>
      </c>
      <c r="P1247" s="17">
        <v>0.36320166162874701</v>
      </c>
      <c r="Q1247" s="17">
        <v>0.47667562121024398</v>
      </c>
      <c r="R1247" s="17"/>
      <c r="S1247" s="17">
        <v>0.35670842860840901</v>
      </c>
      <c r="T1247" s="17">
        <v>0.41372083271445498</v>
      </c>
      <c r="U1247" s="17">
        <v>0.372085144277507</v>
      </c>
      <c r="V1247" s="17">
        <v>0.42902791522839701</v>
      </c>
      <c r="W1247" s="17"/>
      <c r="X1247" s="17">
        <v>0.39922657145748103</v>
      </c>
      <c r="Y1247" s="17">
        <v>0.486953999482861</v>
      </c>
      <c r="Z1247" s="17">
        <v>0.225857105944442</v>
      </c>
      <c r="AA1247" s="17"/>
      <c r="AB1247" s="17">
        <v>0.40120233765033098</v>
      </c>
      <c r="AC1247" s="17">
        <v>0.37630418691322998</v>
      </c>
      <c r="AD1247" s="17"/>
      <c r="AE1247" s="17">
        <v>0.401520187964438</v>
      </c>
      <c r="AF1247" s="17">
        <v>0.390228609401846</v>
      </c>
      <c r="AG1247" s="17"/>
      <c r="AH1247" s="17">
        <v>0.41580443891079599</v>
      </c>
      <c r="AI1247" s="17">
        <v>0.31970444336745502</v>
      </c>
      <c r="AJ1247" s="17"/>
      <c r="AK1247" s="17">
        <v>0.37263901879835298</v>
      </c>
      <c r="AL1247" s="17">
        <v>0.33413373726426499</v>
      </c>
      <c r="AM1247" s="17">
        <v>0.36862112758541399</v>
      </c>
      <c r="AN1247" s="17">
        <v>0.43980922367407299</v>
      </c>
      <c r="AO1247" s="17">
        <v>0.59255296054614204</v>
      </c>
      <c r="AP1247" s="17"/>
      <c r="AQ1247" s="17">
        <v>0.52661846834465298</v>
      </c>
      <c r="AR1247" s="17">
        <v>0.35128631633405999</v>
      </c>
      <c r="AS1247" s="17"/>
      <c r="AT1247" s="17">
        <v>0.51580469422986497</v>
      </c>
      <c r="AU1247" s="17">
        <v>0.33610931805259803</v>
      </c>
      <c r="AV1247" s="17"/>
      <c r="AW1247" s="17">
        <v>0.33093484742756901</v>
      </c>
      <c r="AX1247" s="17">
        <v>0.33808930683477501</v>
      </c>
      <c r="AY1247" s="17">
        <v>0.41019048106355499</v>
      </c>
      <c r="AZ1247" s="17">
        <v>0.47081923570945</v>
      </c>
      <c r="BA1247" s="17">
        <v>0.44283066032072599</v>
      </c>
      <c r="BB1247" s="17"/>
      <c r="BC1247" s="17">
        <v>0.36235216390264202</v>
      </c>
      <c r="BD1247" s="17"/>
      <c r="BE1247" s="17">
        <v>0.343129809769401</v>
      </c>
      <c r="BF1247" s="17">
        <v>0.26430122968654601</v>
      </c>
      <c r="BG1247" s="17">
        <v>0.52850731905080195</v>
      </c>
      <c r="BH1247" s="17">
        <v>0.425102457372942</v>
      </c>
      <c r="BI1247" s="17"/>
      <c r="BJ1247" s="17">
        <v>0.39324234193185897</v>
      </c>
      <c r="BK1247" s="17"/>
      <c r="BL1247" s="17">
        <v>0.39658944598454299</v>
      </c>
      <c r="BM1247" s="17"/>
      <c r="BN1247" s="17">
        <v>0.34145028057890098</v>
      </c>
      <c r="BO1247" s="17"/>
      <c r="BP1247" s="17">
        <v>0.39268797342350098</v>
      </c>
      <c r="BQ1247" s="17">
        <v>0.41880347559487702</v>
      </c>
    </row>
    <row r="1248" spans="2:69" x14ac:dyDescent="0.35">
      <c r="B1248" t="s">
        <v>140</v>
      </c>
      <c r="C1248" s="17">
        <v>0.23455116299082199</v>
      </c>
      <c r="D1248" s="17">
        <v>0.23115528044417399</v>
      </c>
      <c r="E1248" s="17">
        <v>0.2347193525124</v>
      </c>
      <c r="F1248" s="17"/>
      <c r="G1248" s="17">
        <v>0.20801801588497701</v>
      </c>
      <c r="H1248" s="17">
        <v>0.27003570571739799</v>
      </c>
      <c r="I1248" s="17">
        <v>0.26499394651861002</v>
      </c>
      <c r="J1248" s="17">
        <v>0.246601703124677</v>
      </c>
      <c r="K1248" s="17">
        <v>0.164770397364535</v>
      </c>
      <c r="L1248" s="17"/>
      <c r="M1248" s="17">
        <v>0.22302550496891199</v>
      </c>
      <c r="N1248" s="17">
        <v>0.26442890940326602</v>
      </c>
      <c r="O1248" s="17">
        <v>0.21548594336488699</v>
      </c>
      <c r="P1248" s="17">
        <v>0.22254984804644401</v>
      </c>
      <c r="Q1248" s="17">
        <v>0.205390009036057</v>
      </c>
      <c r="R1248" s="17"/>
      <c r="S1248" s="17">
        <v>0.306626094585779</v>
      </c>
      <c r="T1248" s="17">
        <v>0.25674500228795999</v>
      </c>
      <c r="U1248" s="17">
        <v>0.19543244709146301</v>
      </c>
      <c r="V1248" s="17">
        <v>0.21187158697881001</v>
      </c>
      <c r="W1248" s="17"/>
      <c r="X1248" s="17">
        <v>0.237213232670451</v>
      </c>
      <c r="Y1248" s="17">
        <v>0.19915791021954099</v>
      </c>
      <c r="Z1248" s="17">
        <v>0.26189260203270298</v>
      </c>
      <c r="AA1248" s="17"/>
      <c r="AB1248" s="17">
        <v>0.24817165912554601</v>
      </c>
      <c r="AC1248" s="17">
        <v>0.21041773660727001</v>
      </c>
      <c r="AD1248" s="17"/>
      <c r="AE1248" s="17">
        <v>0.207192235939793</v>
      </c>
      <c r="AF1248" s="17">
        <v>0.240408724977385</v>
      </c>
      <c r="AG1248" s="17"/>
      <c r="AH1248" s="17">
        <v>0.23942824692088899</v>
      </c>
      <c r="AI1248" s="17">
        <v>0.28219170634303398</v>
      </c>
      <c r="AJ1248" s="17"/>
      <c r="AK1248" s="17">
        <v>0.163695921306933</v>
      </c>
      <c r="AL1248" s="17">
        <v>0.245816641395734</v>
      </c>
      <c r="AM1248" s="17">
        <v>0.26947065880779902</v>
      </c>
      <c r="AN1248" s="17">
        <v>0.20191178976368501</v>
      </c>
      <c r="AO1248" s="17">
        <v>0.21910223850475799</v>
      </c>
      <c r="AP1248" s="17"/>
      <c r="AQ1248" s="17">
        <v>0.217647391815977</v>
      </c>
      <c r="AR1248" s="17">
        <v>0.23969950824460901</v>
      </c>
      <c r="AS1248" s="17"/>
      <c r="AT1248" s="17">
        <v>0.19740416993384999</v>
      </c>
      <c r="AU1248" s="17">
        <v>0.253301086627084</v>
      </c>
      <c r="AV1248" s="17"/>
      <c r="AW1248" s="17">
        <v>0.38037613156783301</v>
      </c>
      <c r="AX1248" s="17">
        <v>0.29547079888212502</v>
      </c>
      <c r="AY1248" s="17">
        <v>9.6047927393143398E-2</v>
      </c>
      <c r="AZ1248" s="17">
        <v>0.19554532653225501</v>
      </c>
      <c r="BA1248" s="17">
        <v>0.30493937186029602</v>
      </c>
      <c r="BB1248" s="17"/>
      <c r="BC1248" s="17">
        <v>0.33840845102989697</v>
      </c>
      <c r="BD1248" s="17"/>
      <c r="BE1248" s="17">
        <v>0.26805115243973898</v>
      </c>
      <c r="BF1248" s="17">
        <v>2.9883111819161499E-2</v>
      </c>
      <c r="BG1248" s="17">
        <v>0.15128237190923</v>
      </c>
      <c r="BH1248" s="17">
        <v>0.36237151612497398</v>
      </c>
      <c r="BI1248" s="17"/>
      <c r="BJ1248" s="17">
        <v>0.24044407945349799</v>
      </c>
      <c r="BK1248" s="17"/>
      <c r="BL1248" s="17">
        <v>0.23196287319009501</v>
      </c>
      <c r="BM1248" s="17"/>
      <c r="BN1248" s="17">
        <v>0.26579080027552099</v>
      </c>
      <c r="BO1248" s="17"/>
      <c r="BP1248" s="17">
        <v>0.241068723583475</v>
      </c>
      <c r="BQ1248" s="17">
        <v>0.199856504959433</v>
      </c>
    </row>
    <row r="1249" spans="2:69" x14ac:dyDescent="0.35">
      <c r="B1249" t="s">
        <v>141</v>
      </c>
      <c r="C1249" s="17">
        <v>7.8113824578608299E-2</v>
      </c>
      <c r="D1249" s="17">
        <v>5.7578547416171799E-2</v>
      </c>
      <c r="E1249" s="17">
        <v>9.6652591120423598E-2</v>
      </c>
      <c r="F1249" s="17"/>
      <c r="G1249" s="17">
        <v>7.0810949507346996E-2</v>
      </c>
      <c r="H1249" s="17">
        <v>0.107125182807616</v>
      </c>
      <c r="I1249" s="17">
        <v>7.5467173174739693E-2</v>
      </c>
      <c r="J1249" s="17">
        <v>4.4322647967999097E-2</v>
      </c>
      <c r="K1249" s="17">
        <v>7.5690433965247605E-2</v>
      </c>
      <c r="L1249" s="17"/>
      <c r="M1249" s="17">
        <v>8.3831738331358499E-2</v>
      </c>
      <c r="N1249" s="17">
        <v>6.7059751378853602E-2</v>
      </c>
      <c r="O1249" s="17">
        <v>0.10626203050094001</v>
      </c>
      <c r="P1249" s="17">
        <v>7.4243391666115405E-2</v>
      </c>
      <c r="Q1249" s="17">
        <v>7.2857558301891098E-2</v>
      </c>
      <c r="R1249" s="17"/>
      <c r="S1249" s="17">
        <v>7.6358964264364004E-2</v>
      </c>
      <c r="T1249" s="17">
        <v>5.6463986805324197E-2</v>
      </c>
      <c r="U1249" s="17">
        <v>0.13795367318600599</v>
      </c>
      <c r="V1249" s="17">
        <v>3.8169380108642501E-2</v>
      </c>
      <c r="W1249" s="17"/>
      <c r="X1249" s="17">
        <v>8.1455732654251004E-2</v>
      </c>
      <c r="Y1249" s="17">
        <v>9.1787199366096403E-2</v>
      </c>
      <c r="Z1249" s="17">
        <v>3.87351897485987E-2</v>
      </c>
      <c r="AA1249" s="17"/>
      <c r="AB1249" s="17">
        <v>8.0249057408176297E-2</v>
      </c>
      <c r="AC1249" s="17">
        <v>7.4330520079680995E-2</v>
      </c>
      <c r="AD1249" s="17"/>
      <c r="AE1249" s="17">
        <v>8.37795714852205E-2</v>
      </c>
      <c r="AF1249" s="17">
        <v>7.6900784913574799E-2</v>
      </c>
      <c r="AG1249" s="17"/>
      <c r="AH1249" s="17">
        <v>7.8589956672151198E-2</v>
      </c>
      <c r="AI1249" s="17">
        <v>9.8543063908951706E-2</v>
      </c>
      <c r="AJ1249" s="17"/>
      <c r="AK1249" s="17">
        <v>8.8440289647201298E-2</v>
      </c>
      <c r="AL1249" s="17">
        <v>7.0029241739129194E-2</v>
      </c>
      <c r="AM1249" s="17">
        <v>9.8542921188644106E-2</v>
      </c>
      <c r="AN1249" s="17">
        <v>6.9824160835115195E-2</v>
      </c>
      <c r="AO1249" s="17">
        <v>2.1781114398537499E-2</v>
      </c>
      <c r="AP1249" s="17"/>
      <c r="AQ1249" s="17">
        <v>9.0764951148887593E-2</v>
      </c>
      <c r="AR1249" s="17">
        <v>7.42606981514074E-2</v>
      </c>
      <c r="AS1249" s="17"/>
      <c r="AT1249" s="17">
        <v>8.6652250245541004E-2</v>
      </c>
      <c r="AU1249" s="17">
        <v>7.60609892103805E-2</v>
      </c>
      <c r="AV1249" s="17"/>
      <c r="AW1249" s="17">
        <v>0.15582190464402901</v>
      </c>
      <c r="AX1249" s="17">
        <v>9.0088950606312099E-2</v>
      </c>
      <c r="AY1249" s="17">
        <v>4.1937851095697101E-2</v>
      </c>
      <c r="AZ1249" s="17">
        <v>8.1216382392987604E-2</v>
      </c>
      <c r="BA1249" s="17">
        <v>6.9831484869283297E-2</v>
      </c>
      <c r="BB1249" s="17"/>
      <c r="BC1249" s="17">
        <v>5.3115175288953799E-2</v>
      </c>
      <c r="BD1249" s="17"/>
      <c r="BE1249" s="17">
        <v>7.0955767418525495E-2</v>
      </c>
      <c r="BF1249" s="17">
        <v>5.65198682569076E-2</v>
      </c>
      <c r="BG1249" s="17">
        <v>5.3392760303504302E-2</v>
      </c>
      <c r="BH1249" s="17">
        <v>6.86797224588519E-2</v>
      </c>
      <c r="BI1249" s="17"/>
      <c r="BJ1249" s="17">
        <v>8.3591717163884E-2</v>
      </c>
      <c r="BK1249" s="17"/>
      <c r="BL1249" s="17">
        <v>8.7201923378832494E-2</v>
      </c>
      <c r="BM1249" s="17"/>
      <c r="BN1249" s="17">
        <v>4.9911050164881801E-2</v>
      </c>
      <c r="BO1249" s="17"/>
      <c r="BP1249" s="17">
        <v>7.0949544460703104E-2</v>
      </c>
      <c r="BQ1249" s="17">
        <v>8.3675216179702194E-2</v>
      </c>
    </row>
    <row r="1250" spans="2:69" x14ac:dyDescent="0.35"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  <c r="BP1250" s="17"/>
      <c r="BQ1250" s="17"/>
    </row>
    <row r="1251" spans="2:69" x14ac:dyDescent="0.35">
      <c r="B1251" s="6" t="s">
        <v>336</v>
      </c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  <c r="BM1251" s="17"/>
      <c r="BN1251" s="17"/>
      <c r="BO1251" s="17"/>
      <c r="BP1251" s="17"/>
      <c r="BQ1251" s="17"/>
    </row>
    <row r="1252" spans="2:69" x14ac:dyDescent="0.35">
      <c r="B1252" s="24" t="s">
        <v>143</v>
      </c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  <c r="BP1252" s="17"/>
      <c r="BQ1252" s="17"/>
    </row>
    <row r="1253" spans="2:69" x14ac:dyDescent="0.35">
      <c r="B1253" t="s">
        <v>330</v>
      </c>
      <c r="C1253" s="17">
        <v>0.13555900312998201</v>
      </c>
      <c r="D1253" s="17">
        <v>0.137876683026188</v>
      </c>
      <c r="E1253" s="17">
        <v>0.13420317227610001</v>
      </c>
      <c r="F1253" s="17"/>
      <c r="G1253" s="17">
        <v>0.16554010760065899</v>
      </c>
      <c r="H1253" s="17">
        <v>0.114671126688242</v>
      </c>
      <c r="I1253" s="17">
        <v>0.154473462151277</v>
      </c>
      <c r="J1253" s="17">
        <v>0.107678654005692</v>
      </c>
      <c r="K1253" s="17">
        <v>0.10867357452563001</v>
      </c>
      <c r="L1253" s="17"/>
      <c r="M1253" s="17">
        <v>0.153149089412667</v>
      </c>
      <c r="N1253" s="17">
        <v>0.13286861991069801</v>
      </c>
      <c r="O1253" s="17">
        <v>0.155236906764152</v>
      </c>
      <c r="P1253" s="17">
        <v>0.12657831875634801</v>
      </c>
      <c r="Q1253" s="17">
        <v>0.11478209557128299</v>
      </c>
      <c r="R1253" s="17"/>
      <c r="S1253" s="17">
        <v>6.6434650354379801E-2</v>
      </c>
      <c r="T1253" s="17">
        <v>0.14814841083783101</v>
      </c>
      <c r="U1253" s="17">
        <v>0.15876184683241701</v>
      </c>
      <c r="V1253" s="17">
        <v>0.12749894752472701</v>
      </c>
      <c r="W1253" s="17"/>
      <c r="X1253" s="17">
        <v>0.120908890747553</v>
      </c>
      <c r="Y1253" s="17">
        <v>0.196022414315523</v>
      </c>
      <c r="Z1253" s="17">
        <v>0.167019853756287</v>
      </c>
      <c r="AA1253" s="17"/>
      <c r="AB1253" s="17">
        <v>0.120781901625154</v>
      </c>
      <c r="AC1253" s="17">
        <v>0.16659125775435099</v>
      </c>
      <c r="AD1253" s="17"/>
      <c r="AE1253" s="17">
        <v>0.118291487370641</v>
      </c>
      <c r="AF1253" s="17">
        <v>0.13939560621251801</v>
      </c>
      <c r="AG1253" s="17"/>
      <c r="AH1253" s="17">
        <v>0.11928020183393</v>
      </c>
      <c r="AI1253" s="17">
        <v>0.18897835132454099</v>
      </c>
      <c r="AJ1253" s="17"/>
      <c r="AK1253" s="17">
        <v>0.159980859487138</v>
      </c>
      <c r="AL1253" s="17">
        <v>0.11724355904263301</v>
      </c>
      <c r="AM1253" s="17">
        <v>0.142207315610963</v>
      </c>
      <c r="AN1253" s="17">
        <v>0.167775818905572</v>
      </c>
      <c r="AO1253" s="17">
        <v>7.0911556919072499E-2</v>
      </c>
      <c r="AP1253" s="17"/>
      <c r="AQ1253" s="17">
        <v>9.9412692669258201E-2</v>
      </c>
      <c r="AR1253" s="17">
        <v>0.14593754858267199</v>
      </c>
      <c r="AS1253" s="17"/>
      <c r="AT1253" s="17">
        <v>0.120467904387975</v>
      </c>
      <c r="AU1253" s="17">
        <v>0.13505734739178599</v>
      </c>
      <c r="AV1253" s="17"/>
      <c r="AW1253" s="17">
        <v>0.14255220933232499</v>
      </c>
      <c r="AX1253" s="17">
        <v>5.6115596103762599E-2</v>
      </c>
      <c r="AY1253" s="17">
        <v>0.28013391730286702</v>
      </c>
      <c r="AZ1253" s="17">
        <v>0.20794451734671099</v>
      </c>
      <c r="BA1253" s="17">
        <v>7.4056007375560395E-2</v>
      </c>
      <c r="BB1253" s="17"/>
      <c r="BC1253" s="17">
        <v>7.2070631757105194E-2</v>
      </c>
      <c r="BD1253" s="17"/>
      <c r="BE1253" s="17">
        <v>6.8319069565590904E-2</v>
      </c>
      <c r="BF1253" s="17">
        <v>0.35723067358388</v>
      </c>
      <c r="BG1253" s="17">
        <v>0.202912709271792</v>
      </c>
      <c r="BH1253" s="17">
        <v>6.6025080236014999E-2</v>
      </c>
      <c r="BI1253" s="17"/>
      <c r="BJ1253" s="17">
        <v>0.12293273362175999</v>
      </c>
      <c r="BK1253" s="17"/>
      <c r="BL1253" s="17">
        <v>0.15440186231403499</v>
      </c>
      <c r="BM1253" s="17"/>
      <c r="BN1253" s="17">
        <v>0.170988719758942</v>
      </c>
      <c r="BO1253" s="17"/>
      <c r="BP1253" s="17">
        <v>0.14560260300950201</v>
      </c>
      <c r="BQ1253" s="17">
        <v>5.5851361484486897E-2</v>
      </c>
    </row>
    <row r="1254" spans="2:69" x14ac:dyDescent="0.35">
      <c r="B1254" t="s">
        <v>331</v>
      </c>
      <c r="C1254" s="17">
        <v>0.29279183573755102</v>
      </c>
      <c r="D1254" s="17">
        <v>0.33242187067922802</v>
      </c>
      <c r="E1254" s="17">
        <v>0.26243873022282899</v>
      </c>
      <c r="F1254" s="17"/>
      <c r="G1254" s="17">
        <v>0.27905430526931302</v>
      </c>
      <c r="H1254" s="17">
        <v>0.239389803934692</v>
      </c>
      <c r="I1254" s="17">
        <v>0.324938678434951</v>
      </c>
      <c r="J1254" s="17">
        <v>0.25954474629660701</v>
      </c>
      <c r="K1254" s="17">
        <v>0.40885900642945</v>
      </c>
      <c r="L1254" s="17"/>
      <c r="M1254" s="17">
        <v>0.320305288536195</v>
      </c>
      <c r="N1254" s="17">
        <v>0.24068254003435599</v>
      </c>
      <c r="O1254" s="17">
        <v>0.395342409885445</v>
      </c>
      <c r="P1254" s="17">
        <v>0.25572683733236201</v>
      </c>
      <c r="Q1254" s="17">
        <v>0.304261476755945</v>
      </c>
      <c r="R1254" s="17"/>
      <c r="S1254" s="17">
        <v>0.31785463099331401</v>
      </c>
      <c r="T1254" s="17">
        <v>0.32617078987032799</v>
      </c>
      <c r="U1254" s="17">
        <v>0.36010918579004098</v>
      </c>
      <c r="V1254" s="17">
        <v>0.237925537712979</v>
      </c>
      <c r="W1254" s="17"/>
      <c r="X1254" s="17">
        <v>0.30324216212996702</v>
      </c>
      <c r="Y1254" s="17">
        <v>0.28915707818729902</v>
      </c>
      <c r="Z1254" s="17">
        <v>0.19537896105093799</v>
      </c>
      <c r="AA1254" s="17"/>
      <c r="AB1254" s="17">
        <v>0.29250655023279998</v>
      </c>
      <c r="AC1254" s="17">
        <v>0.29339094188980902</v>
      </c>
      <c r="AD1254" s="17"/>
      <c r="AE1254" s="17">
        <v>0.33022944433692702</v>
      </c>
      <c r="AF1254" s="17">
        <v>0.285410836954615</v>
      </c>
      <c r="AG1254" s="17"/>
      <c r="AH1254" s="17">
        <v>0.29374561594194698</v>
      </c>
      <c r="AI1254" s="17">
        <v>0.21598199377439101</v>
      </c>
      <c r="AJ1254" s="17"/>
      <c r="AK1254" s="17">
        <v>0.387879457048659</v>
      </c>
      <c r="AL1254" s="17">
        <v>0.316019614067924</v>
      </c>
      <c r="AM1254" s="17">
        <v>0.23612319762123199</v>
      </c>
      <c r="AN1254" s="17">
        <v>0.26832706157562303</v>
      </c>
      <c r="AO1254" s="17">
        <v>0.349318503831689</v>
      </c>
      <c r="AP1254" s="17"/>
      <c r="AQ1254" s="17">
        <v>0.29554416938170902</v>
      </c>
      <c r="AR1254" s="17">
        <v>0.29200156919408499</v>
      </c>
      <c r="AS1254" s="17"/>
      <c r="AT1254" s="17">
        <v>0.26029271232575901</v>
      </c>
      <c r="AU1254" s="17">
        <v>0.30781248671480699</v>
      </c>
      <c r="AV1254" s="17"/>
      <c r="AW1254" s="17">
        <v>0</v>
      </c>
      <c r="AX1254" s="17">
        <v>0.23737958274517701</v>
      </c>
      <c r="AY1254" s="17">
        <v>0.46627773853446602</v>
      </c>
      <c r="AZ1254" s="17">
        <v>0.372075643044388</v>
      </c>
      <c r="BA1254" s="17">
        <v>0.20128388697601299</v>
      </c>
      <c r="BB1254" s="17"/>
      <c r="BC1254" s="17">
        <v>0.25704654402764399</v>
      </c>
      <c r="BD1254" s="17"/>
      <c r="BE1254" s="17">
        <v>0.26624033985134299</v>
      </c>
      <c r="BF1254" s="17">
        <v>0.394517570581078</v>
      </c>
      <c r="BG1254" s="17">
        <v>0.38541610807426002</v>
      </c>
      <c r="BH1254" s="17">
        <v>0.206545189159279</v>
      </c>
      <c r="BI1254" s="17"/>
      <c r="BJ1254" s="17">
        <v>0.30260673901170398</v>
      </c>
      <c r="BK1254" s="17"/>
      <c r="BL1254" s="17">
        <v>0.27452668521909801</v>
      </c>
      <c r="BM1254" s="17"/>
      <c r="BN1254" s="17">
        <v>0.34187382929798998</v>
      </c>
      <c r="BO1254" s="17"/>
      <c r="BP1254" s="17">
        <v>0.27655865132266699</v>
      </c>
      <c r="BQ1254" s="17">
        <v>0.426576083523871</v>
      </c>
    </row>
    <row r="1255" spans="2:69" x14ac:dyDescent="0.35">
      <c r="B1255" t="s">
        <v>332</v>
      </c>
      <c r="C1255" s="17">
        <v>0.135085077220162</v>
      </c>
      <c r="D1255" s="17">
        <v>0.119246218986704</v>
      </c>
      <c r="E1255" s="17">
        <v>0.14810878912380801</v>
      </c>
      <c r="F1255" s="17"/>
      <c r="G1255" s="17">
        <v>0.12853170037785699</v>
      </c>
      <c r="H1255" s="17">
        <v>0.112687719489743</v>
      </c>
      <c r="I1255" s="17">
        <v>0.14465163712923801</v>
      </c>
      <c r="J1255" s="17">
        <v>0.1269341458503</v>
      </c>
      <c r="K1255" s="17">
        <v>0.18552874736399499</v>
      </c>
      <c r="L1255" s="17"/>
      <c r="M1255" s="17">
        <v>9.0845024243127806E-2</v>
      </c>
      <c r="N1255" s="17">
        <v>0.16325102305304001</v>
      </c>
      <c r="O1255" s="17">
        <v>0.120242345854824</v>
      </c>
      <c r="P1255" s="17">
        <v>0.13260980538582501</v>
      </c>
      <c r="Q1255" s="17">
        <v>0.10970002824149</v>
      </c>
      <c r="R1255" s="17"/>
      <c r="S1255" s="17">
        <v>0.114059368607753</v>
      </c>
      <c r="T1255" s="17">
        <v>0.15611474197361599</v>
      </c>
      <c r="U1255" s="17">
        <v>0.14680335406985301</v>
      </c>
      <c r="V1255" s="17">
        <v>0.16963911764506501</v>
      </c>
      <c r="W1255" s="17"/>
      <c r="X1255" s="17">
        <v>0.131386262393696</v>
      </c>
      <c r="Y1255" s="17">
        <v>0.12676601144643901</v>
      </c>
      <c r="Z1255" s="17">
        <v>0.18779708772119999</v>
      </c>
      <c r="AA1255" s="17"/>
      <c r="AB1255" s="17">
        <v>0.11968372976625399</v>
      </c>
      <c r="AC1255" s="17">
        <v>0.16742826276246101</v>
      </c>
      <c r="AD1255" s="17"/>
      <c r="AE1255" s="17">
        <v>0.116105796873732</v>
      </c>
      <c r="AF1255" s="17">
        <v>0.139279789050924</v>
      </c>
      <c r="AG1255" s="17"/>
      <c r="AH1255" s="17">
        <v>0.143878807338537</v>
      </c>
      <c r="AI1255" s="17">
        <v>7.5917053673003998E-2</v>
      </c>
      <c r="AJ1255" s="17"/>
      <c r="AK1255" s="17">
        <v>0.12906985647453101</v>
      </c>
      <c r="AL1255" s="17">
        <v>0.113416496379756</v>
      </c>
      <c r="AM1255" s="17">
        <v>0.168930285960603</v>
      </c>
      <c r="AN1255" s="17">
        <v>0.12841601733593999</v>
      </c>
      <c r="AO1255" s="17">
        <v>9.3109405804872897E-2</v>
      </c>
      <c r="AP1255" s="17"/>
      <c r="AQ1255" s="17">
        <v>0.110750320977933</v>
      </c>
      <c r="AR1255" s="17">
        <v>0.14207221838397499</v>
      </c>
      <c r="AS1255" s="17"/>
      <c r="AT1255" s="17">
        <v>0.111844547430401</v>
      </c>
      <c r="AU1255" s="17">
        <v>0.15099690956759801</v>
      </c>
      <c r="AV1255" s="17"/>
      <c r="AW1255" s="17">
        <v>0.22768996490091101</v>
      </c>
      <c r="AX1255" s="17">
        <v>0.20948777362066001</v>
      </c>
      <c r="AY1255" s="17">
        <v>5.6044947129767902E-2</v>
      </c>
      <c r="AZ1255" s="17">
        <v>2.56364703236166E-2</v>
      </c>
      <c r="BA1255" s="17">
        <v>0.15586306725490201</v>
      </c>
      <c r="BB1255" s="17"/>
      <c r="BC1255" s="17">
        <v>0.21038864531179</v>
      </c>
      <c r="BD1255" s="17"/>
      <c r="BE1255" s="17">
        <v>0.179263704119036</v>
      </c>
      <c r="BF1255" s="17">
        <v>9.8884165919095698E-2</v>
      </c>
      <c r="BG1255" s="17">
        <v>2.2301982131695298E-2</v>
      </c>
      <c r="BH1255" s="17">
        <v>0.21868119895444599</v>
      </c>
      <c r="BI1255" s="17"/>
      <c r="BJ1255" s="17">
        <v>0.13880908964557301</v>
      </c>
      <c r="BK1255" s="17"/>
      <c r="BL1255" s="17">
        <v>0.14043587780227601</v>
      </c>
      <c r="BM1255" s="17"/>
      <c r="BN1255" s="17">
        <v>0.12937600632691801</v>
      </c>
      <c r="BO1255" s="17"/>
      <c r="BP1255" s="17">
        <v>0.139563586399332</v>
      </c>
      <c r="BQ1255" s="17">
        <v>0.12563952397639599</v>
      </c>
    </row>
    <row r="1256" spans="2:69" x14ac:dyDescent="0.35">
      <c r="B1256" t="s">
        <v>333</v>
      </c>
      <c r="C1256" s="17">
        <v>0.16350085942047199</v>
      </c>
      <c r="D1256" s="17">
        <v>0.222614938555946</v>
      </c>
      <c r="E1256" s="17">
        <v>0.113716939797374</v>
      </c>
      <c r="F1256" s="17"/>
      <c r="G1256" s="17">
        <v>0.132883843257974</v>
      </c>
      <c r="H1256" s="17">
        <v>0.201680098614582</v>
      </c>
      <c r="I1256" s="17">
        <v>0.13715275335646199</v>
      </c>
      <c r="J1256" s="17">
        <v>0.199305393731595</v>
      </c>
      <c r="K1256" s="17">
        <v>0.162279946248886</v>
      </c>
      <c r="L1256" s="17"/>
      <c r="M1256" s="17">
        <v>0.22252957603033499</v>
      </c>
      <c r="N1256" s="17">
        <v>0.17045204674434</v>
      </c>
      <c r="O1256" s="17">
        <v>9.9648254630443994E-2</v>
      </c>
      <c r="P1256" s="17">
        <v>0.20025735371414999</v>
      </c>
      <c r="Q1256" s="17">
        <v>0.168830654265368</v>
      </c>
      <c r="R1256" s="17"/>
      <c r="S1256" s="17">
        <v>0.224182183082759</v>
      </c>
      <c r="T1256" s="17">
        <v>0.13674548036947201</v>
      </c>
      <c r="U1256" s="17">
        <v>0.12179350619496999</v>
      </c>
      <c r="V1256" s="17">
        <v>0.16646952445714</v>
      </c>
      <c r="W1256" s="17"/>
      <c r="X1256" s="17">
        <v>0.16909467864040501</v>
      </c>
      <c r="Y1256" s="17">
        <v>0.15402428640434801</v>
      </c>
      <c r="Z1256" s="17">
        <v>0.12565341687074599</v>
      </c>
      <c r="AA1256" s="17"/>
      <c r="AB1256" s="17">
        <v>0.17978554411101899</v>
      </c>
      <c r="AC1256" s="17">
        <v>0.12930264526937499</v>
      </c>
      <c r="AD1256" s="17"/>
      <c r="AE1256" s="17">
        <v>0.17001778354583599</v>
      </c>
      <c r="AF1256" s="17">
        <v>0.16239576496069599</v>
      </c>
      <c r="AG1256" s="17"/>
      <c r="AH1256" s="17">
        <v>0.17266863838577301</v>
      </c>
      <c r="AI1256" s="17">
        <v>0.17165178885065999</v>
      </c>
      <c r="AJ1256" s="17"/>
      <c r="AK1256" s="17">
        <v>0.116287847912387</v>
      </c>
      <c r="AL1256" s="17">
        <v>0.14784299376635199</v>
      </c>
      <c r="AM1256" s="17">
        <v>0.16956200365413901</v>
      </c>
      <c r="AN1256" s="17">
        <v>0.208229563497842</v>
      </c>
      <c r="AO1256" s="17">
        <v>0.173745028914253</v>
      </c>
      <c r="AP1256" s="17"/>
      <c r="AQ1256" s="17">
        <v>0.22062067095641899</v>
      </c>
      <c r="AR1256" s="17">
        <v>0.14710027654718</v>
      </c>
      <c r="AS1256" s="17"/>
      <c r="AT1256" s="17">
        <v>0.22024701058735399</v>
      </c>
      <c r="AU1256" s="17">
        <v>0.13513244221831999</v>
      </c>
      <c r="AV1256" s="17"/>
      <c r="AW1256" s="17">
        <v>5.3912678631180301E-2</v>
      </c>
      <c r="AX1256" s="17">
        <v>0.22840127970198601</v>
      </c>
      <c r="AY1256" s="17">
        <v>3.5685326991409701E-2</v>
      </c>
      <c r="AZ1256" s="17">
        <v>6.3213978655433406E-2</v>
      </c>
      <c r="BA1256" s="17">
        <v>0.34841615009965499</v>
      </c>
      <c r="BB1256" s="17"/>
      <c r="BC1256" s="17">
        <v>0.27182231913062199</v>
      </c>
      <c r="BD1256" s="17"/>
      <c r="BE1256" s="17">
        <v>0.218647345676454</v>
      </c>
      <c r="BF1256" s="17">
        <v>2.1209333646987599E-2</v>
      </c>
      <c r="BG1256" s="17">
        <v>5.3370437473884799E-2</v>
      </c>
      <c r="BH1256" s="17">
        <v>0.30535129436573599</v>
      </c>
      <c r="BI1256" s="17"/>
      <c r="BJ1256" s="17">
        <v>0.16112915513350201</v>
      </c>
      <c r="BK1256" s="17"/>
      <c r="BL1256" s="17">
        <v>0.163316561197897</v>
      </c>
      <c r="BM1256" s="17"/>
      <c r="BN1256" s="17">
        <v>0.156928237859564</v>
      </c>
      <c r="BO1256" s="17"/>
      <c r="BP1256" s="17">
        <v>0.166616670739342</v>
      </c>
      <c r="BQ1256" s="17">
        <v>0.13468020891264901</v>
      </c>
    </row>
    <row r="1257" spans="2:69" x14ac:dyDescent="0.35">
      <c r="B1257" t="s">
        <v>334</v>
      </c>
      <c r="C1257" s="17">
        <v>0.153901395253425</v>
      </c>
      <c r="D1257" s="17">
        <v>0.12309692963760099</v>
      </c>
      <c r="E1257" s="17">
        <v>0.17884550918082001</v>
      </c>
      <c r="F1257" s="17"/>
      <c r="G1257" s="17">
        <v>0.187845434165201</v>
      </c>
      <c r="H1257" s="17">
        <v>0.15974480908144001</v>
      </c>
      <c r="I1257" s="17">
        <v>0.160957894926583</v>
      </c>
      <c r="J1257" s="17">
        <v>0.16472214059395099</v>
      </c>
      <c r="K1257" s="17">
        <v>4.1541967785000002E-2</v>
      </c>
      <c r="L1257" s="17"/>
      <c r="M1257" s="17">
        <v>0.11887689432095799</v>
      </c>
      <c r="N1257" s="17">
        <v>0.17930636214420501</v>
      </c>
      <c r="O1257" s="17">
        <v>8.2041234668024904E-2</v>
      </c>
      <c r="P1257" s="17">
        <v>0.11977810192031201</v>
      </c>
      <c r="Q1257" s="17">
        <v>0.22795532848560801</v>
      </c>
      <c r="R1257" s="17"/>
      <c r="S1257" s="17">
        <v>0.13696456351998501</v>
      </c>
      <c r="T1257" s="17">
        <v>0.162805292979502</v>
      </c>
      <c r="U1257" s="17">
        <v>0.13143921017735999</v>
      </c>
      <c r="V1257" s="17">
        <v>0.16378035060211699</v>
      </c>
      <c r="W1257" s="17"/>
      <c r="X1257" s="17">
        <v>0.145920769770398</v>
      </c>
      <c r="Y1257" s="17">
        <v>0.14834420239906199</v>
      </c>
      <c r="Z1257" s="17">
        <v>0.24411068741825401</v>
      </c>
      <c r="AA1257" s="17"/>
      <c r="AB1257" s="17">
        <v>0.15742702149978199</v>
      </c>
      <c r="AC1257" s="17">
        <v>0.14649749866710499</v>
      </c>
      <c r="AD1257" s="17"/>
      <c r="AE1257" s="17">
        <v>0.14113286046022</v>
      </c>
      <c r="AF1257" s="17">
        <v>0.15522681802048899</v>
      </c>
      <c r="AG1257" s="17"/>
      <c r="AH1257" s="17">
        <v>0.144614934369729</v>
      </c>
      <c r="AI1257" s="17">
        <v>0.223581378377119</v>
      </c>
      <c r="AJ1257" s="17"/>
      <c r="AK1257" s="17">
        <v>0.120084073339078</v>
      </c>
      <c r="AL1257" s="17">
        <v>0.18117771416891501</v>
      </c>
      <c r="AM1257" s="17">
        <v>0.14183805847609399</v>
      </c>
      <c r="AN1257" s="17">
        <v>0.137010670318372</v>
      </c>
      <c r="AO1257" s="17">
        <v>0.19508505478304999</v>
      </c>
      <c r="AP1257" s="17"/>
      <c r="AQ1257" s="17">
        <v>0.15759247478251101</v>
      </c>
      <c r="AR1257" s="17">
        <v>0.15284159036120201</v>
      </c>
      <c r="AS1257" s="17"/>
      <c r="AT1257" s="17">
        <v>0.16703609192723601</v>
      </c>
      <c r="AU1257" s="17">
        <v>0.14802837286016901</v>
      </c>
      <c r="AV1257" s="17"/>
      <c r="AW1257" s="17">
        <v>0.256971338906338</v>
      </c>
      <c r="AX1257" s="17">
        <v>0.14533992177515201</v>
      </c>
      <c r="AY1257" s="17">
        <v>8.00873167967949E-2</v>
      </c>
      <c r="AZ1257" s="17">
        <v>0.19935515911957999</v>
      </c>
      <c r="BA1257" s="17">
        <v>0.16403507487178901</v>
      </c>
      <c r="BB1257" s="17"/>
      <c r="BC1257" s="17">
        <v>0.120124758941895</v>
      </c>
      <c r="BD1257" s="17"/>
      <c r="BE1257" s="17">
        <v>0.13054835050574001</v>
      </c>
      <c r="BF1257" s="17">
        <v>6.10134145345861E-2</v>
      </c>
      <c r="BG1257" s="17">
        <v>0.208448047681739</v>
      </c>
      <c r="BH1257" s="17">
        <v>0.127358026009667</v>
      </c>
      <c r="BI1257" s="17"/>
      <c r="BJ1257" s="17">
        <v>0.15142629057452001</v>
      </c>
      <c r="BK1257" s="17"/>
      <c r="BL1257" s="17">
        <v>0.15302856883330199</v>
      </c>
      <c r="BM1257" s="17"/>
      <c r="BN1257" s="17">
        <v>0.13366749397104299</v>
      </c>
      <c r="BO1257" s="17"/>
      <c r="BP1257" s="17">
        <v>0.14792043015197601</v>
      </c>
      <c r="BQ1257" s="17">
        <v>0.17182161683590799</v>
      </c>
    </row>
    <row r="1258" spans="2:69" x14ac:dyDescent="0.35">
      <c r="B1258" t="s">
        <v>141</v>
      </c>
      <c r="C1258" s="17">
        <v>0.119161829238407</v>
      </c>
      <c r="D1258" s="17">
        <v>6.4743359114333196E-2</v>
      </c>
      <c r="E1258" s="17">
        <v>0.16268685939906799</v>
      </c>
      <c r="F1258" s="17"/>
      <c r="G1258" s="17">
        <v>0.106144609328996</v>
      </c>
      <c r="H1258" s="17">
        <v>0.171826442191302</v>
      </c>
      <c r="I1258" s="17">
        <v>7.7825574001489206E-2</v>
      </c>
      <c r="J1258" s="17">
        <v>0.14181491952185599</v>
      </c>
      <c r="K1258" s="17">
        <v>9.3116757647039305E-2</v>
      </c>
      <c r="L1258" s="17"/>
      <c r="M1258" s="17">
        <v>9.4294127456717197E-2</v>
      </c>
      <c r="N1258" s="17">
        <v>0.11343940811336101</v>
      </c>
      <c r="O1258" s="17">
        <v>0.147488848197109</v>
      </c>
      <c r="P1258" s="17">
        <v>0.16504958289100199</v>
      </c>
      <c r="Q1258" s="17">
        <v>7.4470416680305504E-2</v>
      </c>
      <c r="R1258" s="17"/>
      <c r="S1258" s="17">
        <v>0.14050460344181001</v>
      </c>
      <c r="T1258" s="17">
        <v>7.0015283969251094E-2</v>
      </c>
      <c r="U1258" s="17">
        <v>8.1092896935358302E-2</v>
      </c>
      <c r="V1258" s="17">
        <v>0.13468652205797199</v>
      </c>
      <c r="W1258" s="17"/>
      <c r="X1258" s="17">
        <v>0.12944723631798</v>
      </c>
      <c r="Y1258" s="17">
        <v>8.5686007247328902E-2</v>
      </c>
      <c r="Z1258" s="17">
        <v>8.0039993182574806E-2</v>
      </c>
      <c r="AA1258" s="17"/>
      <c r="AB1258" s="17">
        <v>0.12981525276499001</v>
      </c>
      <c r="AC1258" s="17">
        <v>9.6789393656898898E-2</v>
      </c>
      <c r="AD1258" s="17"/>
      <c r="AE1258" s="17">
        <v>0.12422262741264301</v>
      </c>
      <c r="AF1258" s="17">
        <v>0.118291184800758</v>
      </c>
      <c r="AG1258" s="17"/>
      <c r="AH1258" s="17">
        <v>0.125811802130085</v>
      </c>
      <c r="AI1258" s="17">
        <v>0.123889434000283</v>
      </c>
      <c r="AJ1258" s="17"/>
      <c r="AK1258" s="17">
        <v>8.6697905738206293E-2</v>
      </c>
      <c r="AL1258" s="17">
        <v>0.12429962257442</v>
      </c>
      <c r="AM1258" s="17">
        <v>0.14133913867697001</v>
      </c>
      <c r="AN1258" s="17">
        <v>9.0240868366650004E-2</v>
      </c>
      <c r="AO1258" s="17">
        <v>0.117830449747063</v>
      </c>
      <c r="AP1258" s="17"/>
      <c r="AQ1258" s="17">
        <v>0.11607967123217</v>
      </c>
      <c r="AR1258" s="17">
        <v>0.120046796930887</v>
      </c>
      <c r="AS1258" s="17"/>
      <c r="AT1258" s="17">
        <v>0.12011173334127501</v>
      </c>
      <c r="AU1258" s="17">
        <v>0.122972441247321</v>
      </c>
      <c r="AV1258" s="17"/>
      <c r="AW1258" s="17">
        <v>0.31887380822924599</v>
      </c>
      <c r="AX1258" s="17">
        <v>0.123275846053261</v>
      </c>
      <c r="AY1258" s="17">
        <v>8.1770753244694502E-2</v>
      </c>
      <c r="AZ1258" s="17">
        <v>0.13177423151027101</v>
      </c>
      <c r="BA1258" s="17">
        <v>5.6345813422080698E-2</v>
      </c>
      <c r="BB1258" s="17"/>
      <c r="BC1258" s="17">
        <v>6.8547100830942995E-2</v>
      </c>
      <c r="BD1258" s="17"/>
      <c r="BE1258" s="17">
        <v>0.136981190281835</v>
      </c>
      <c r="BF1258" s="17">
        <v>6.7144841734372102E-2</v>
      </c>
      <c r="BG1258" s="17">
        <v>0.12755071536662899</v>
      </c>
      <c r="BH1258" s="17">
        <v>7.6039211274856605E-2</v>
      </c>
      <c r="BI1258" s="17"/>
      <c r="BJ1258" s="17">
        <v>0.123095992012941</v>
      </c>
      <c r="BK1258" s="17"/>
      <c r="BL1258" s="17">
        <v>0.114290444633392</v>
      </c>
      <c r="BM1258" s="17"/>
      <c r="BN1258" s="17">
        <v>6.7165712785542606E-2</v>
      </c>
      <c r="BO1258" s="17"/>
      <c r="BP1258" s="17">
        <v>0.12373805837718101</v>
      </c>
      <c r="BQ1258" s="17">
        <v>8.5431205266688195E-2</v>
      </c>
    </row>
    <row r="1259" spans="2:69" x14ac:dyDescent="0.35"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</row>
    <row r="1260" spans="2:69" x14ac:dyDescent="0.35">
      <c r="B1260" s="6" t="s">
        <v>337</v>
      </c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</row>
    <row r="1261" spans="2:69" x14ac:dyDescent="0.35">
      <c r="B1261" s="24" t="s">
        <v>143</v>
      </c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  <c r="BM1261" s="17"/>
      <c r="BN1261" s="17"/>
      <c r="BO1261" s="17"/>
      <c r="BP1261" s="17"/>
      <c r="BQ1261" s="17"/>
    </row>
    <row r="1262" spans="2:69" x14ac:dyDescent="0.35">
      <c r="B1262" t="s">
        <v>330</v>
      </c>
      <c r="C1262" s="17">
        <v>0.19408636180021599</v>
      </c>
      <c r="D1262" s="17">
        <v>0.211612562114636</v>
      </c>
      <c r="E1262" s="17">
        <v>0.17735117228988301</v>
      </c>
      <c r="F1262" s="17"/>
      <c r="G1262" s="17">
        <v>0.21964145403202101</v>
      </c>
      <c r="H1262" s="17">
        <v>0.163749910736357</v>
      </c>
      <c r="I1262" s="17">
        <v>0.19993338620305301</v>
      </c>
      <c r="J1262" s="17">
        <v>0.163579487909915</v>
      </c>
      <c r="K1262" s="17">
        <v>0.221469674097823</v>
      </c>
      <c r="L1262" s="17"/>
      <c r="M1262" s="17">
        <v>0.11903429502917801</v>
      </c>
      <c r="N1262" s="17">
        <v>0.17461212212632099</v>
      </c>
      <c r="O1262" s="17">
        <v>0.27014418039912003</v>
      </c>
      <c r="P1262" s="17">
        <v>0.20267621823604601</v>
      </c>
      <c r="Q1262" s="17">
        <v>0.17724700134775401</v>
      </c>
      <c r="R1262" s="17"/>
      <c r="S1262" s="17">
        <v>0.116225597659079</v>
      </c>
      <c r="T1262" s="17">
        <v>0.206594351052765</v>
      </c>
      <c r="U1262" s="17">
        <v>0.22601056253780599</v>
      </c>
      <c r="V1262" s="17">
        <v>0.189939133689665</v>
      </c>
      <c r="W1262" s="17"/>
      <c r="X1262" s="17">
        <v>0.18243810744352101</v>
      </c>
      <c r="Y1262" s="17">
        <v>0.25434817092138001</v>
      </c>
      <c r="Z1262" s="17">
        <v>0.195966131613976</v>
      </c>
      <c r="AA1262" s="17"/>
      <c r="AB1262" s="17">
        <v>0.17608380170833901</v>
      </c>
      <c r="AC1262" s="17">
        <v>0.231892153990188</v>
      </c>
      <c r="AD1262" s="17"/>
      <c r="AE1262" s="17">
        <v>0.204699247145888</v>
      </c>
      <c r="AF1262" s="17">
        <v>0.19217141638965299</v>
      </c>
      <c r="AG1262" s="17"/>
      <c r="AH1262" s="17">
        <v>0.174723737766351</v>
      </c>
      <c r="AI1262" s="17">
        <v>0.20845199114236401</v>
      </c>
      <c r="AJ1262" s="17"/>
      <c r="AK1262" s="17">
        <v>0.21088462360299901</v>
      </c>
      <c r="AL1262" s="17">
        <v>0.19285655942284999</v>
      </c>
      <c r="AM1262" s="17">
        <v>0.18512720061403701</v>
      </c>
      <c r="AN1262" s="17">
        <v>0.25881466586365498</v>
      </c>
      <c r="AO1262" s="17">
        <v>8.4201436183515901E-2</v>
      </c>
      <c r="AP1262" s="17"/>
      <c r="AQ1262" s="17">
        <v>0.116441099708279</v>
      </c>
      <c r="AR1262" s="17">
        <v>0.21638033514177701</v>
      </c>
      <c r="AS1262" s="17"/>
      <c r="AT1262" s="17">
        <v>0.176537644475387</v>
      </c>
      <c r="AU1262" s="17">
        <v>0.20039027978114499</v>
      </c>
      <c r="AV1262" s="17"/>
      <c r="AW1262" s="17">
        <v>5.9177561122474798E-2</v>
      </c>
      <c r="AX1262" s="17">
        <v>8.2896494127961101E-2</v>
      </c>
      <c r="AY1262" s="17">
        <v>0.34720812034823301</v>
      </c>
      <c r="AZ1262" s="17">
        <v>0.30820823092144101</v>
      </c>
      <c r="BA1262" s="17">
        <v>0.16153711024126499</v>
      </c>
      <c r="BB1262" s="17"/>
      <c r="BC1262" s="17">
        <v>0.10844703597704899</v>
      </c>
      <c r="BD1262" s="17"/>
      <c r="BE1262" s="17">
        <v>9.4143310717181794E-2</v>
      </c>
      <c r="BF1262" s="17">
        <v>0.42538871870594802</v>
      </c>
      <c r="BG1262" s="17">
        <v>0.28357211712592001</v>
      </c>
      <c r="BH1262" s="17">
        <v>0.120035407197703</v>
      </c>
      <c r="BI1262" s="17"/>
      <c r="BJ1262" s="17">
        <v>0.181271249428476</v>
      </c>
      <c r="BK1262" s="17"/>
      <c r="BL1262" s="17">
        <v>0.22047860129323801</v>
      </c>
      <c r="BM1262" s="17"/>
      <c r="BN1262" s="17">
        <v>0.23209295225413001</v>
      </c>
      <c r="BO1262" s="17"/>
      <c r="BP1262" s="17">
        <v>0.19280358622940999</v>
      </c>
      <c r="BQ1262" s="17">
        <v>0.20000483741966599</v>
      </c>
    </row>
    <row r="1263" spans="2:69" x14ac:dyDescent="0.35">
      <c r="B1263" t="s">
        <v>331</v>
      </c>
      <c r="C1263" s="17">
        <v>0.32127651055599099</v>
      </c>
      <c r="D1263" s="17">
        <v>0.31161204080364802</v>
      </c>
      <c r="E1263" s="17">
        <v>0.33006887247775601</v>
      </c>
      <c r="F1263" s="17"/>
      <c r="G1263" s="17">
        <v>0.37969712706990399</v>
      </c>
      <c r="H1263" s="17">
        <v>0.28590034857948399</v>
      </c>
      <c r="I1263" s="17">
        <v>0.31745600988924499</v>
      </c>
      <c r="J1263" s="17">
        <v>0.26709837802192998</v>
      </c>
      <c r="K1263" s="17">
        <v>0.33043921446289198</v>
      </c>
      <c r="L1263" s="17"/>
      <c r="M1263" s="17">
        <v>0.27343885657307399</v>
      </c>
      <c r="N1263" s="17">
        <v>0.34112657126102902</v>
      </c>
      <c r="O1263" s="17">
        <v>0.33167680275419598</v>
      </c>
      <c r="P1263" s="17">
        <v>0.297384224575865</v>
      </c>
      <c r="Q1263" s="17">
        <v>0.30252966853552898</v>
      </c>
      <c r="R1263" s="17"/>
      <c r="S1263" s="17">
        <v>0.27618305908879898</v>
      </c>
      <c r="T1263" s="17">
        <v>0.30335200587002498</v>
      </c>
      <c r="U1263" s="17">
        <v>0.47514285347819701</v>
      </c>
      <c r="V1263" s="17">
        <v>0.26816945664981001</v>
      </c>
      <c r="W1263" s="17"/>
      <c r="X1263" s="17">
        <v>0.33511062185081703</v>
      </c>
      <c r="Y1263" s="17">
        <v>0.28655927795858899</v>
      </c>
      <c r="Z1263" s="17">
        <v>0.24908890102974199</v>
      </c>
      <c r="AA1263" s="17"/>
      <c r="AB1263" s="17">
        <v>0.346462953058844</v>
      </c>
      <c r="AC1263" s="17">
        <v>0.26838439930026198</v>
      </c>
      <c r="AD1263" s="17"/>
      <c r="AE1263" s="17">
        <v>0.34670129874060901</v>
      </c>
      <c r="AF1263" s="17">
        <v>0.31645945759835797</v>
      </c>
      <c r="AG1263" s="17"/>
      <c r="AH1263" s="17">
        <v>0.326899487053817</v>
      </c>
      <c r="AI1263" s="17">
        <v>0.27209397824908699</v>
      </c>
      <c r="AJ1263" s="17"/>
      <c r="AK1263" s="17">
        <v>0.31505182050535702</v>
      </c>
      <c r="AL1263" s="17">
        <v>0.322265116039127</v>
      </c>
      <c r="AM1263" s="17">
        <v>0.32333028141741699</v>
      </c>
      <c r="AN1263" s="17">
        <v>0.29772410909836</v>
      </c>
      <c r="AO1263" s="17">
        <v>0.36444847618605603</v>
      </c>
      <c r="AP1263" s="17"/>
      <c r="AQ1263" s="17">
        <v>0.35303171311160603</v>
      </c>
      <c r="AR1263" s="17">
        <v>0.31215876634138001</v>
      </c>
      <c r="AS1263" s="17"/>
      <c r="AT1263" s="17">
        <v>0.31720082164993701</v>
      </c>
      <c r="AU1263" s="17">
        <v>0.31618300252915799</v>
      </c>
      <c r="AV1263" s="17"/>
      <c r="AW1263" s="17">
        <v>0.24495216150419899</v>
      </c>
      <c r="AX1263" s="17">
        <v>0.31866677151505401</v>
      </c>
      <c r="AY1263" s="17">
        <v>0.37072581210471101</v>
      </c>
      <c r="AZ1263" s="17">
        <v>0.28837433513014499</v>
      </c>
      <c r="BA1263" s="17">
        <v>0.35690098857950803</v>
      </c>
      <c r="BB1263" s="17"/>
      <c r="BC1263" s="17">
        <v>0.345567573911708</v>
      </c>
      <c r="BD1263" s="17"/>
      <c r="BE1263" s="17">
        <v>0.32886006992455402</v>
      </c>
      <c r="BF1263" s="17">
        <v>0.398808119395064</v>
      </c>
      <c r="BG1263" s="17">
        <v>0.32370266133134901</v>
      </c>
      <c r="BH1263" s="17">
        <v>0.32086027219815499</v>
      </c>
      <c r="BI1263" s="17"/>
      <c r="BJ1263" s="17">
        <v>0.32755178000309898</v>
      </c>
      <c r="BK1263" s="17"/>
      <c r="BL1263" s="17">
        <v>0.332772907068139</v>
      </c>
      <c r="BM1263" s="17"/>
      <c r="BN1263" s="17">
        <v>0.31543528152631001</v>
      </c>
      <c r="BO1263" s="17"/>
      <c r="BP1263" s="17">
        <v>0.327726804559475</v>
      </c>
      <c r="BQ1263" s="17">
        <v>0.31567879712077002</v>
      </c>
    </row>
    <row r="1264" spans="2:69" x14ac:dyDescent="0.35">
      <c r="B1264" t="s">
        <v>332</v>
      </c>
      <c r="C1264" s="17">
        <v>0.15773191889045399</v>
      </c>
      <c r="D1264" s="17">
        <v>0.17197620762754201</v>
      </c>
      <c r="E1264" s="17">
        <v>0.14700789822802099</v>
      </c>
      <c r="F1264" s="17"/>
      <c r="G1264" s="17">
        <v>0.15899083099142899</v>
      </c>
      <c r="H1264" s="17">
        <v>0.15146870348921801</v>
      </c>
      <c r="I1264" s="17">
        <v>0.17600853178341599</v>
      </c>
      <c r="J1264" s="17">
        <v>0.13837792087225101</v>
      </c>
      <c r="K1264" s="17">
        <v>0.15776801465125101</v>
      </c>
      <c r="L1264" s="17"/>
      <c r="M1264" s="17">
        <v>0.27349382921349702</v>
      </c>
      <c r="N1264" s="17">
        <v>0.14614999922392</v>
      </c>
      <c r="O1264" s="17">
        <v>0.15856108512122499</v>
      </c>
      <c r="P1264" s="17">
        <v>0.136925610842036</v>
      </c>
      <c r="Q1264" s="17">
        <v>0.14090497923912301</v>
      </c>
      <c r="R1264" s="17"/>
      <c r="S1264" s="17">
        <v>0.17165103073762</v>
      </c>
      <c r="T1264" s="17">
        <v>0.17854867286797399</v>
      </c>
      <c r="U1264" s="17">
        <v>0.10371676905414801</v>
      </c>
      <c r="V1264" s="17">
        <v>0.182868811287133</v>
      </c>
      <c r="W1264" s="17"/>
      <c r="X1264" s="17">
        <v>0.16204627616193101</v>
      </c>
      <c r="Y1264" s="17">
        <v>0.110085886664336</v>
      </c>
      <c r="Z1264" s="17">
        <v>0.205109701510649</v>
      </c>
      <c r="AA1264" s="17"/>
      <c r="AB1264" s="17">
        <v>0.13790862418105801</v>
      </c>
      <c r="AC1264" s="17">
        <v>0.19936129585013099</v>
      </c>
      <c r="AD1264" s="17"/>
      <c r="AE1264" s="17">
        <v>0.119108739942792</v>
      </c>
      <c r="AF1264" s="17">
        <v>0.16608108199368499</v>
      </c>
      <c r="AG1264" s="17"/>
      <c r="AH1264" s="17">
        <v>0.170460793128271</v>
      </c>
      <c r="AI1264" s="17">
        <v>0.109932002809981</v>
      </c>
      <c r="AJ1264" s="17"/>
      <c r="AK1264" s="17">
        <v>0.17161907967128001</v>
      </c>
      <c r="AL1264" s="17">
        <v>0.171468493636494</v>
      </c>
      <c r="AM1264" s="17">
        <v>0.152392128451797</v>
      </c>
      <c r="AN1264" s="17">
        <v>8.6608701661333901E-2</v>
      </c>
      <c r="AO1264" s="17">
        <v>0.25077968710466603</v>
      </c>
      <c r="AP1264" s="17"/>
      <c r="AQ1264" s="17">
        <v>0.15001652877661401</v>
      </c>
      <c r="AR1264" s="17">
        <v>0.159947207974211</v>
      </c>
      <c r="AS1264" s="17"/>
      <c r="AT1264" s="17">
        <v>0.13295420746442499</v>
      </c>
      <c r="AU1264" s="17">
        <v>0.17206320327592001</v>
      </c>
      <c r="AV1264" s="17"/>
      <c r="AW1264" s="17">
        <v>0.19279128328081499</v>
      </c>
      <c r="AX1264" s="17">
        <v>0.190528428570791</v>
      </c>
      <c r="AY1264" s="17">
        <v>8.46663230804095E-2</v>
      </c>
      <c r="AZ1264" s="17">
        <v>0.12926108616748</v>
      </c>
      <c r="BA1264" s="17">
        <v>0.24202425024257501</v>
      </c>
      <c r="BB1264" s="17"/>
      <c r="BC1264" s="17">
        <v>0.25523882174093099</v>
      </c>
      <c r="BD1264" s="17"/>
      <c r="BE1264" s="17">
        <v>0.16942132101267901</v>
      </c>
      <c r="BF1264" s="17">
        <v>7.2840540761904299E-2</v>
      </c>
      <c r="BG1264" s="17">
        <v>0.107323758195723</v>
      </c>
      <c r="BH1264" s="17">
        <v>0.26471817753660398</v>
      </c>
      <c r="BI1264" s="17"/>
      <c r="BJ1264" s="17">
        <v>0.15244089625936999</v>
      </c>
      <c r="BK1264" s="17"/>
      <c r="BL1264" s="17">
        <v>0.15534298642673999</v>
      </c>
      <c r="BM1264" s="17"/>
      <c r="BN1264" s="17">
        <v>0.16799108462395099</v>
      </c>
      <c r="BO1264" s="17"/>
      <c r="BP1264" s="17">
        <v>0.15069789710900799</v>
      </c>
      <c r="BQ1264" s="17">
        <v>0.20846813432439501</v>
      </c>
    </row>
    <row r="1265" spans="2:69" x14ac:dyDescent="0.35">
      <c r="B1265" t="s">
        <v>333</v>
      </c>
      <c r="C1265" s="17">
        <v>0.12309337329480501</v>
      </c>
      <c r="D1265" s="17">
        <v>0.17597715858370999</v>
      </c>
      <c r="E1265" s="17">
        <v>8.1641593723796493E-2</v>
      </c>
      <c r="F1265" s="17"/>
      <c r="G1265" s="17">
        <v>4.5493075330013899E-2</v>
      </c>
      <c r="H1265" s="17">
        <v>0.13944430998261101</v>
      </c>
      <c r="I1265" s="17">
        <v>0.14624141374981001</v>
      </c>
      <c r="J1265" s="17">
        <v>0.14537073806595499</v>
      </c>
      <c r="K1265" s="17">
        <v>0.197206339140995</v>
      </c>
      <c r="L1265" s="17"/>
      <c r="M1265" s="17">
        <v>8.6766264216461206E-2</v>
      </c>
      <c r="N1265" s="17">
        <v>0.13397012525087801</v>
      </c>
      <c r="O1265" s="17">
        <v>8.8145322673227097E-2</v>
      </c>
      <c r="P1265" s="17">
        <v>0.14996338131122899</v>
      </c>
      <c r="Q1265" s="17">
        <v>0.139174199614163</v>
      </c>
      <c r="R1265" s="17"/>
      <c r="S1265" s="17">
        <v>9.0838324237149701E-2</v>
      </c>
      <c r="T1265" s="17">
        <v>0.12501541163414001</v>
      </c>
      <c r="U1265" s="17">
        <v>7.2778647309119801E-2</v>
      </c>
      <c r="V1265" s="17">
        <v>0.20869602248604399</v>
      </c>
      <c r="W1265" s="17"/>
      <c r="X1265" s="17">
        <v>0.111527787115438</v>
      </c>
      <c r="Y1265" s="17">
        <v>0.20296233933053701</v>
      </c>
      <c r="Z1265" s="17">
        <v>8.6929305261669004E-2</v>
      </c>
      <c r="AA1265" s="17"/>
      <c r="AB1265" s="17">
        <v>0.124891528191898</v>
      </c>
      <c r="AC1265" s="17">
        <v>0.119317206459758</v>
      </c>
      <c r="AD1265" s="17"/>
      <c r="AE1265" s="17">
        <v>0.115232242428043</v>
      </c>
      <c r="AF1265" s="17">
        <v>0.124938048004668</v>
      </c>
      <c r="AG1265" s="17"/>
      <c r="AH1265" s="17">
        <v>0.130861191629419</v>
      </c>
      <c r="AI1265" s="17">
        <v>0.110656897510645</v>
      </c>
      <c r="AJ1265" s="17"/>
      <c r="AK1265" s="17">
        <v>9.7310847311485704E-2</v>
      </c>
      <c r="AL1265" s="17">
        <v>8.2128607529885198E-2</v>
      </c>
      <c r="AM1265" s="17">
        <v>0.124871952043439</v>
      </c>
      <c r="AN1265" s="17">
        <v>0.19605582288496401</v>
      </c>
      <c r="AO1265" s="17">
        <v>0.14698172099093801</v>
      </c>
      <c r="AP1265" s="17"/>
      <c r="AQ1265" s="17">
        <v>0.14765959498622699</v>
      </c>
      <c r="AR1265" s="17">
        <v>0.116039772382969</v>
      </c>
      <c r="AS1265" s="17"/>
      <c r="AT1265" s="17">
        <v>0.12586430852452801</v>
      </c>
      <c r="AU1265" s="17">
        <v>0.12617656961502299</v>
      </c>
      <c r="AV1265" s="17"/>
      <c r="AW1265" s="17">
        <v>6.1855020935686102E-2</v>
      </c>
      <c r="AX1265" s="17">
        <v>0.199049982845666</v>
      </c>
      <c r="AY1265" s="17">
        <v>4.8044196561714797E-2</v>
      </c>
      <c r="AZ1265" s="17">
        <v>3.3944137228600402E-2</v>
      </c>
      <c r="BA1265" s="17">
        <v>0.13766789148974201</v>
      </c>
      <c r="BB1265" s="17"/>
      <c r="BC1265" s="17">
        <v>0.165746018738957</v>
      </c>
      <c r="BD1265" s="17"/>
      <c r="BE1265" s="17">
        <v>0.20994010960368101</v>
      </c>
      <c r="BF1265" s="17">
        <v>1.18553644739529E-2</v>
      </c>
      <c r="BG1265" s="17">
        <v>4.80780436741279E-2</v>
      </c>
      <c r="BH1265" s="17">
        <v>0.17603182376707099</v>
      </c>
      <c r="BI1265" s="17"/>
      <c r="BJ1265" s="17">
        <v>0.12888316976084599</v>
      </c>
      <c r="BK1265" s="17"/>
      <c r="BL1265" s="17">
        <v>0.124910160635711</v>
      </c>
      <c r="BM1265" s="17"/>
      <c r="BN1265" s="17">
        <v>0.12450937509467699</v>
      </c>
      <c r="BO1265" s="17"/>
      <c r="BP1265" s="17">
        <v>0.123376104339131</v>
      </c>
      <c r="BQ1265" s="17">
        <v>0.118741256625715</v>
      </c>
    </row>
    <row r="1266" spans="2:69" x14ac:dyDescent="0.35">
      <c r="B1266" t="s">
        <v>334</v>
      </c>
      <c r="C1266" s="17">
        <v>0.129083608650301</v>
      </c>
      <c r="D1266" s="17">
        <v>0.100672120137826</v>
      </c>
      <c r="E1266" s="17">
        <v>0.15204445659697299</v>
      </c>
      <c r="F1266" s="17"/>
      <c r="G1266" s="17">
        <v>0.121590120246461</v>
      </c>
      <c r="H1266" s="17">
        <v>0.154905361066625</v>
      </c>
      <c r="I1266" s="17">
        <v>9.1540113975588894E-2</v>
      </c>
      <c r="J1266" s="17">
        <v>0.187205072001981</v>
      </c>
      <c r="K1266" s="17">
        <v>9.3116757647039305E-2</v>
      </c>
      <c r="L1266" s="17"/>
      <c r="M1266" s="17">
        <v>0.157205267215486</v>
      </c>
      <c r="N1266" s="17">
        <v>0.13463987232750799</v>
      </c>
      <c r="O1266" s="17">
        <v>7.5873662682968898E-2</v>
      </c>
      <c r="P1266" s="17">
        <v>0.15797141516438901</v>
      </c>
      <c r="Q1266" s="17">
        <v>0.146447647001543</v>
      </c>
      <c r="R1266" s="17"/>
      <c r="S1266" s="17">
        <v>0.22963472285429801</v>
      </c>
      <c r="T1266" s="17">
        <v>0.123427617126561</v>
      </c>
      <c r="U1266" s="17">
        <v>8.3856407257499405E-2</v>
      </c>
      <c r="V1266" s="17">
        <v>9.5136736336575503E-2</v>
      </c>
      <c r="W1266" s="17"/>
      <c r="X1266" s="17">
        <v>0.120086058346615</v>
      </c>
      <c r="Y1266" s="17">
        <v>0.11991118552327799</v>
      </c>
      <c r="Z1266" s="17">
        <v>0.23630607626050301</v>
      </c>
      <c r="AA1266" s="17"/>
      <c r="AB1266" s="17">
        <v>0.134505610103312</v>
      </c>
      <c r="AC1266" s="17">
        <v>0.117697280309217</v>
      </c>
      <c r="AD1266" s="17"/>
      <c r="AE1266" s="17">
        <v>0.146167180816513</v>
      </c>
      <c r="AF1266" s="17">
        <v>0.124110995668663</v>
      </c>
      <c r="AG1266" s="17"/>
      <c r="AH1266" s="17">
        <v>0.116837568560085</v>
      </c>
      <c r="AI1266" s="17">
        <v>0.21690058630208001</v>
      </c>
      <c r="AJ1266" s="17"/>
      <c r="AK1266" s="17">
        <v>7.9456039419368699E-2</v>
      </c>
      <c r="AL1266" s="17">
        <v>0.165146591291783</v>
      </c>
      <c r="AM1266" s="17">
        <v>0.13171278494908301</v>
      </c>
      <c r="AN1266" s="17">
        <v>0.10189271256401899</v>
      </c>
      <c r="AO1266" s="17">
        <v>0.12636402233715999</v>
      </c>
      <c r="AP1266" s="17"/>
      <c r="AQ1266" s="17">
        <v>0.135999502240575</v>
      </c>
      <c r="AR1266" s="17">
        <v>0.12709787580349799</v>
      </c>
      <c r="AS1266" s="17"/>
      <c r="AT1266" s="17">
        <v>0.14569733316901101</v>
      </c>
      <c r="AU1266" s="17">
        <v>0.12378778857304</v>
      </c>
      <c r="AV1266" s="17"/>
      <c r="AW1266" s="17">
        <v>0.29515228935211502</v>
      </c>
      <c r="AX1266" s="17">
        <v>0.13418175945024899</v>
      </c>
      <c r="AY1266" s="17">
        <v>9.8645538913606404E-2</v>
      </c>
      <c r="AZ1266" s="17">
        <v>0.129592697798111</v>
      </c>
      <c r="BA1266" s="17">
        <v>7.2795867321809704E-2</v>
      </c>
      <c r="BB1266" s="17"/>
      <c r="BC1266" s="17">
        <v>8.0590018685112993E-2</v>
      </c>
      <c r="BD1266" s="17"/>
      <c r="BE1266" s="17">
        <v>0.13497495405947299</v>
      </c>
      <c r="BF1266" s="17">
        <v>3.4948961508071801E-2</v>
      </c>
      <c r="BG1266" s="17">
        <v>0.158748992269172</v>
      </c>
      <c r="BH1266" s="17">
        <v>9.4282505638682207E-2</v>
      </c>
      <c r="BI1266" s="17"/>
      <c r="BJ1266" s="17">
        <v>0.13651014148267299</v>
      </c>
      <c r="BK1266" s="17"/>
      <c r="BL1266" s="17">
        <v>0.10268162107852601</v>
      </c>
      <c r="BM1266" s="17"/>
      <c r="BN1266" s="17">
        <v>0.131730534114085</v>
      </c>
      <c r="BO1266" s="17"/>
      <c r="BP1266" s="17">
        <v>0.12450917046315101</v>
      </c>
      <c r="BQ1266" s="17">
        <v>0.11249548064623401</v>
      </c>
    </row>
    <row r="1267" spans="2:69" x14ac:dyDescent="0.35">
      <c r="B1267" t="s">
        <v>141</v>
      </c>
      <c r="C1267" s="17">
        <v>7.4728226808231601E-2</v>
      </c>
      <c r="D1267" s="17">
        <v>2.8149910732638402E-2</v>
      </c>
      <c r="E1267" s="17">
        <v>0.111886006683571</v>
      </c>
      <c r="F1267" s="17"/>
      <c r="G1267" s="17">
        <v>7.4587392330170699E-2</v>
      </c>
      <c r="H1267" s="17">
        <v>0.104531366145705</v>
      </c>
      <c r="I1267" s="17">
        <v>6.8820544398887296E-2</v>
      </c>
      <c r="J1267" s="17">
        <v>9.8368403127968004E-2</v>
      </c>
      <c r="K1267" s="17">
        <v>0</v>
      </c>
      <c r="L1267" s="17"/>
      <c r="M1267" s="17">
        <v>9.0061487752304104E-2</v>
      </c>
      <c r="N1267" s="17">
        <v>6.9501309810343206E-2</v>
      </c>
      <c r="O1267" s="17">
        <v>7.5598946369261802E-2</v>
      </c>
      <c r="P1267" s="17">
        <v>5.50791498704346E-2</v>
      </c>
      <c r="Q1267" s="17">
        <v>9.3696504261888899E-2</v>
      </c>
      <c r="R1267" s="17"/>
      <c r="S1267" s="17">
        <v>0.11546726542305399</v>
      </c>
      <c r="T1267" s="17">
        <v>6.3061941448534595E-2</v>
      </c>
      <c r="U1267" s="17">
        <v>3.8494760363229803E-2</v>
      </c>
      <c r="V1267" s="17">
        <v>5.5189839550772501E-2</v>
      </c>
      <c r="W1267" s="17"/>
      <c r="X1267" s="17">
        <v>8.8791149081677595E-2</v>
      </c>
      <c r="Y1267" s="17">
        <v>2.61331396018799E-2</v>
      </c>
      <c r="Z1267" s="17">
        <v>2.6599884323461401E-2</v>
      </c>
      <c r="AA1267" s="17"/>
      <c r="AB1267" s="17">
        <v>8.0147482756548705E-2</v>
      </c>
      <c r="AC1267" s="17">
        <v>6.3347664090444303E-2</v>
      </c>
      <c r="AD1267" s="17"/>
      <c r="AE1267" s="17">
        <v>6.8091290926154693E-2</v>
      </c>
      <c r="AF1267" s="17">
        <v>7.6239000344972802E-2</v>
      </c>
      <c r="AG1267" s="17"/>
      <c r="AH1267" s="17">
        <v>8.0217221862056098E-2</v>
      </c>
      <c r="AI1267" s="17">
        <v>8.1964543985843005E-2</v>
      </c>
      <c r="AJ1267" s="17"/>
      <c r="AK1267" s="17">
        <v>0.12567758948950999</v>
      </c>
      <c r="AL1267" s="17">
        <v>6.6134632079861103E-2</v>
      </c>
      <c r="AM1267" s="17">
        <v>8.2565652524227498E-2</v>
      </c>
      <c r="AN1267" s="17">
        <v>5.8903987927668197E-2</v>
      </c>
      <c r="AO1267" s="17">
        <v>2.72246571976652E-2</v>
      </c>
      <c r="AP1267" s="17"/>
      <c r="AQ1267" s="17">
        <v>9.6851561176699796E-2</v>
      </c>
      <c r="AR1267" s="17">
        <v>6.8376042356164707E-2</v>
      </c>
      <c r="AS1267" s="17"/>
      <c r="AT1267" s="17">
        <v>0.101745684716712</v>
      </c>
      <c r="AU1267" s="17">
        <v>6.1399156225713798E-2</v>
      </c>
      <c r="AV1267" s="17"/>
      <c r="AW1267" s="17">
        <v>0.146071683804711</v>
      </c>
      <c r="AX1267" s="17">
        <v>7.4676563490278403E-2</v>
      </c>
      <c r="AY1267" s="17">
        <v>5.07100089913253E-2</v>
      </c>
      <c r="AZ1267" s="17">
        <v>0.11061951275422199</v>
      </c>
      <c r="BA1267" s="17">
        <v>2.9073892125100202E-2</v>
      </c>
      <c r="BB1267" s="17"/>
      <c r="BC1267" s="17">
        <v>4.4410530946240902E-2</v>
      </c>
      <c r="BD1267" s="17"/>
      <c r="BE1267" s="17">
        <v>6.2660234682431898E-2</v>
      </c>
      <c r="BF1267" s="17">
        <v>5.61582951550594E-2</v>
      </c>
      <c r="BG1267" s="17">
        <v>7.8574427403706903E-2</v>
      </c>
      <c r="BH1267" s="17">
        <v>2.4071813661784298E-2</v>
      </c>
      <c r="BI1267" s="17"/>
      <c r="BJ1267" s="17">
        <v>7.3342763065536901E-2</v>
      </c>
      <c r="BK1267" s="17"/>
      <c r="BL1267" s="17">
        <v>6.3813723497646302E-2</v>
      </c>
      <c r="BM1267" s="17"/>
      <c r="BN1267" s="17">
        <v>2.8240772386846601E-2</v>
      </c>
      <c r="BO1267" s="17"/>
      <c r="BP1267" s="17">
        <v>8.0886437299824504E-2</v>
      </c>
      <c r="BQ1267" s="17">
        <v>4.4611493863218797E-2</v>
      </c>
    </row>
    <row r="1268" spans="2:69" x14ac:dyDescent="0.35"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</row>
    <row r="1269" spans="2:69" x14ac:dyDescent="0.35">
      <c r="B1269" s="6" t="s">
        <v>338</v>
      </c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  <c r="BP1269" s="17"/>
      <c r="BQ1269" s="17"/>
    </row>
    <row r="1270" spans="2:69" x14ac:dyDescent="0.35">
      <c r="B1270" s="24" t="s">
        <v>143</v>
      </c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</row>
    <row r="1271" spans="2:69" x14ac:dyDescent="0.35">
      <c r="B1271" t="s">
        <v>330</v>
      </c>
      <c r="C1271" s="17">
        <v>0.21942377374668301</v>
      </c>
      <c r="D1271" s="17">
        <v>0.22466887088618501</v>
      </c>
      <c r="E1271" s="17">
        <v>0.21604614117139301</v>
      </c>
      <c r="F1271" s="17"/>
      <c r="G1271" s="17">
        <v>0.25710956762083198</v>
      </c>
      <c r="H1271" s="17">
        <v>0.19055638753537399</v>
      </c>
      <c r="I1271" s="17">
        <v>0.17808664384530101</v>
      </c>
      <c r="J1271" s="17">
        <v>0.19334103525302701</v>
      </c>
      <c r="K1271" s="17">
        <v>0.29510018633741902</v>
      </c>
      <c r="L1271" s="17"/>
      <c r="M1271" s="17">
        <v>0.182231272654478</v>
      </c>
      <c r="N1271" s="17">
        <v>0.16375539865013</v>
      </c>
      <c r="O1271" s="17">
        <v>0.30981785956578101</v>
      </c>
      <c r="P1271" s="17">
        <v>0.220957354138864</v>
      </c>
      <c r="Q1271" s="17">
        <v>0.25909713359151798</v>
      </c>
      <c r="R1271" s="17"/>
      <c r="S1271" s="17">
        <v>0.205238079623798</v>
      </c>
      <c r="T1271" s="17">
        <v>0.17984039283713699</v>
      </c>
      <c r="U1271" s="17">
        <v>0.35809156060487402</v>
      </c>
      <c r="V1271" s="17">
        <v>0.191560935026521</v>
      </c>
      <c r="W1271" s="17"/>
      <c r="X1271" s="17">
        <v>0.18922771904194899</v>
      </c>
      <c r="Y1271" s="17">
        <v>0.208860539277399</v>
      </c>
      <c r="Z1271" s="17">
        <v>0.540884258867107</v>
      </c>
      <c r="AA1271" s="17"/>
      <c r="AB1271" s="17">
        <v>0.20824474699721901</v>
      </c>
      <c r="AC1271" s="17">
        <v>0.24289998824169901</v>
      </c>
      <c r="AD1271" s="17"/>
      <c r="AE1271" s="17">
        <v>0.26878582830551301</v>
      </c>
      <c r="AF1271" s="17">
        <v>0.207828383206377</v>
      </c>
      <c r="AG1271" s="17"/>
      <c r="AH1271" s="17">
        <v>0.17288880240271601</v>
      </c>
      <c r="AI1271" s="17">
        <v>0.33784517819104598</v>
      </c>
      <c r="AJ1271" s="17"/>
      <c r="AK1271" s="17">
        <v>0.36596370939654899</v>
      </c>
      <c r="AL1271" s="17">
        <v>0.234796100721855</v>
      </c>
      <c r="AM1271" s="17">
        <v>0.211532551878893</v>
      </c>
      <c r="AN1271" s="17">
        <v>0.182203891497664</v>
      </c>
      <c r="AO1271" s="17">
        <v>5.6829820438818401E-2</v>
      </c>
      <c r="AP1271" s="17"/>
      <c r="AQ1271" s="17">
        <v>0.14685952997990301</v>
      </c>
      <c r="AR1271" s="17">
        <v>0.24025885463251401</v>
      </c>
      <c r="AS1271" s="17"/>
      <c r="AT1271" s="17">
        <v>0.19343367984756701</v>
      </c>
      <c r="AU1271" s="17">
        <v>0.23178727361517401</v>
      </c>
      <c r="AV1271" s="17"/>
      <c r="AW1271" s="17">
        <v>0.249239363612448</v>
      </c>
      <c r="AX1271" s="17">
        <v>0.120164241875467</v>
      </c>
      <c r="AY1271" s="17">
        <v>0.36495863996883599</v>
      </c>
      <c r="AZ1271" s="17">
        <v>0.239945323113192</v>
      </c>
      <c r="BA1271" s="17">
        <v>0.11184927880527799</v>
      </c>
      <c r="BB1271" s="17"/>
      <c r="BC1271" s="17">
        <v>0.149606325889963</v>
      </c>
      <c r="BD1271" s="17"/>
      <c r="BE1271" s="17">
        <v>0.12934200121966899</v>
      </c>
      <c r="BF1271" s="17">
        <v>0.40453850843796002</v>
      </c>
      <c r="BG1271" s="17">
        <v>0.30081678535814499</v>
      </c>
      <c r="BH1271" s="17">
        <v>0.12794936412877</v>
      </c>
      <c r="BI1271" s="17"/>
      <c r="BJ1271" s="17">
        <v>0.208182698747575</v>
      </c>
      <c r="BK1271" s="17"/>
      <c r="BL1271" s="17">
        <v>0.20473878796623499</v>
      </c>
      <c r="BM1271" s="17"/>
      <c r="BN1271" s="17">
        <v>0.215973320709577</v>
      </c>
      <c r="BO1271" s="17"/>
      <c r="BP1271" s="17">
        <v>0.238177859119903</v>
      </c>
      <c r="BQ1271" s="17">
        <v>9.3748823782234106E-2</v>
      </c>
    </row>
    <row r="1272" spans="2:69" x14ac:dyDescent="0.35">
      <c r="B1272" t="s">
        <v>331</v>
      </c>
      <c r="C1272" s="17">
        <v>0.489502607198322</v>
      </c>
      <c r="D1272" s="17">
        <v>0.475025497300746</v>
      </c>
      <c r="E1272" s="17">
        <v>0.50270249354591301</v>
      </c>
      <c r="F1272" s="17"/>
      <c r="G1272" s="17">
        <v>0.44935463422182598</v>
      </c>
      <c r="H1272" s="17">
        <v>0.49973209909966099</v>
      </c>
      <c r="I1272" s="17">
        <v>0.54031645068090195</v>
      </c>
      <c r="J1272" s="17">
        <v>0.44115598408481099</v>
      </c>
      <c r="K1272" s="17">
        <v>0.52736228787435702</v>
      </c>
      <c r="L1272" s="17"/>
      <c r="M1272" s="17">
        <v>0.43089199327701799</v>
      </c>
      <c r="N1272" s="17">
        <v>0.54273833322001397</v>
      </c>
      <c r="O1272" s="17">
        <v>0.42311216075564101</v>
      </c>
      <c r="P1272" s="17">
        <v>0.47726039215806199</v>
      </c>
      <c r="Q1272" s="17">
        <v>0.48338079625682101</v>
      </c>
      <c r="R1272" s="17"/>
      <c r="S1272" s="17">
        <v>0.471982908363271</v>
      </c>
      <c r="T1272" s="17">
        <v>0.59132506782920602</v>
      </c>
      <c r="U1272" s="17">
        <v>0.44007917539007302</v>
      </c>
      <c r="V1272" s="17">
        <v>0.50758401444353995</v>
      </c>
      <c r="W1272" s="17"/>
      <c r="X1272" s="17">
        <v>0.49132451604327099</v>
      </c>
      <c r="Y1272" s="17">
        <v>0.50751444535625601</v>
      </c>
      <c r="Z1272" s="17">
        <v>0.437126385042164</v>
      </c>
      <c r="AA1272" s="17"/>
      <c r="AB1272" s="17">
        <v>0.49170815097826098</v>
      </c>
      <c r="AC1272" s="17">
        <v>0.484870914295495</v>
      </c>
      <c r="AD1272" s="17"/>
      <c r="AE1272" s="17">
        <v>0.38543647009520998</v>
      </c>
      <c r="AF1272" s="17">
        <v>0.51210159972291402</v>
      </c>
      <c r="AG1272" s="17"/>
      <c r="AH1272" s="17">
        <v>0.49405415837032102</v>
      </c>
      <c r="AI1272" s="17">
        <v>0.51793351467182303</v>
      </c>
      <c r="AJ1272" s="17"/>
      <c r="AK1272" s="17">
        <v>0.38611482621191201</v>
      </c>
      <c r="AL1272" s="17">
        <v>0.46663580137353999</v>
      </c>
      <c r="AM1272" s="17">
        <v>0.52377921326520704</v>
      </c>
      <c r="AN1272" s="17">
        <v>0.52754249437437295</v>
      </c>
      <c r="AO1272" s="17">
        <v>0.50674603965475196</v>
      </c>
      <c r="AP1272" s="17"/>
      <c r="AQ1272" s="17">
        <v>0.49340674624222702</v>
      </c>
      <c r="AR1272" s="17">
        <v>0.48838162738034502</v>
      </c>
      <c r="AS1272" s="17"/>
      <c r="AT1272" s="17">
        <v>0.46880283106729698</v>
      </c>
      <c r="AU1272" s="17">
        <v>0.49614936516228902</v>
      </c>
      <c r="AV1272" s="17"/>
      <c r="AW1272" s="17">
        <v>0.34159034539162703</v>
      </c>
      <c r="AX1272" s="17">
        <v>0.51777011256893601</v>
      </c>
      <c r="AY1272" s="17">
        <v>0.46072887664046203</v>
      </c>
      <c r="AZ1272" s="17">
        <v>0.64095711417915902</v>
      </c>
      <c r="BA1272" s="17">
        <v>0.45669755381886401</v>
      </c>
      <c r="BB1272" s="17"/>
      <c r="BC1272" s="17">
        <v>0.45364487092187999</v>
      </c>
      <c r="BD1272" s="17"/>
      <c r="BE1272" s="17">
        <v>0.55172509820508997</v>
      </c>
      <c r="BF1272" s="17">
        <v>0.408177780523446</v>
      </c>
      <c r="BG1272" s="17">
        <v>0.56560419391615702</v>
      </c>
      <c r="BH1272" s="17">
        <v>0.454124092729496</v>
      </c>
      <c r="BI1272" s="17"/>
      <c r="BJ1272" s="17">
        <v>0.52168820745339795</v>
      </c>
      <c r="BK1272" s="17"/>
      <c r="BL1272" s="17">
        <v>0.53183046768035402</v>
      </c>
      <c r="BM1272" s="17"/>
      <c r="BN1272" s="17">
        <v>0.51402202003984299</v>
      </c>
      <c r="BO1272" s="17"/>
      <c r="BP1272" s="17">
        <v>0.49066642495194701</v>
      </c>
      <c r="BQ1272" s="17">
        <v>0.50327453868318395</v>
      </c>
    </row>
    <row r="1273" spans="2:69" x14ac:dyDescent="0.35">
      <c r="B1273" t="s">
        <v>332</v>
      </c>
      <c r="C1273" s="17">
        <v>0.113112317417932</v>
      </c>
      <c r="D1273" s="17">
        <v>0.12643545897168801</v>
      </c>
      <c r="E1273" s="17">
        <v>0.10295993806691101</v>
      </c>
      <c r="F1273" s="17"/>
      <c r="G1273" s="17">
        <v>8.9010947836112894E-2</v>
      </c>
      <c r="H1273" s="17">
        <v>0.158596950115929</v>
      </c>
      <c r="I1273" s="17">
        <v>0.10803307188646399</v>
      </c>
      <c r="J1273" s="17">
        <v>0.12174052804829499</v>
      </c>
      <c r="K1273" s="17">
        <v>7.8216166876464002E-2</v>
      </c>
      <c r="L1273" s="17"/>
      <c r="M1273" s="17">
        <v>0.13807527716283099</v>
      </c>
      <c r="N1273" s="17">
        <v>0.121227838952443</v>
      </c>
      <c r="O1273" s="17">
        <v>0.113781574154928</v>
      </c>
      <c r="P1273" s="17">
        <v>9.1817116398651394E-2</v>
      </c>
      <c r="Q1273" s="17">
        <v>9.5725883161462494E-2</v>
      </c>
      <c r="R1273" s="17"/>
      <c r="S1273" s="17">
        <v>8.1718560916366603E-2</v>
      </c>
      <c r="T1273" s="17">
        <v>7.7859318804397906E-2</v>
      </c>
      <c r="U1273" s="17">
        <v>0.121424294447808</v>
      </c>
      <c r="V1273" s="17">
        <v>0.14700310860888299</v>
      </c>
      <c r="W1273" s="17"/>
      <c r="X1273" s="17">
        <v>0.12329472354014601</v>
      </c>
      <c r="Y1273" s="17">
        <v>0.119157032652852</v>
      </c>
      <c r="Z1273" s="17">
        <v>0</v>
      </c>
      <c r="AA1273" s="17"/>
      <c r="AB1273" s="17">
        <v>0.102299114198301</v>
      </c>
      <c r="AC1273" s="17">
        <v>0.13582029404697399</v>
      </c>
      <c r="AD1273" s="17"/>
      <c r="AE1273" s="17">
        <v>0.102696889445084</v>
      </c>
      <c r="AF1273" s="17">
        <v>0.11547654944423</v>
      </c>
      <c r="AG1273" s="17"/>
      <c r="AH1273" s="17">
        <v>0.12772015889098401</v>
      </c>
      <c r="AI1273" s="17">
        <v>4.4950529848218998E-2</v>
      </c>
      <c r="AJ1273" s="17"/>
      <c r="AK1273" s="17">
        <v>9.1096482002259602E-2</v>
      </c>
      <c r="AL1273" s="17">
        <v>0.11259487761223901</v>
      </c>
      <c r="AM1273" s="17">
        <v>0.102028095787943</v>
      </c>
      <c r="AN1273" s="17">
        <v>0.112762199794518</v>
      </c>
      <c r="AO1273" s="17">
        <v>0.19186312534093899</v>
      </c>
      <c r="AP1273" s="17"/>
      <c r="AQ1273" s="17">
        <v>0.138514873350808</v>
      </c>
      <c r="AR1273" s="17">
        <v>0.10581858320264299</v>
      </c>
      <c r="AS1273" s="17"/>
      <c r="AT1273" s="17">
        <v>0.12525575455912599</v>
      </c>
      <c r="AU1273" s="17">
        <v>0.108246974331439</v>
      </c>
      <c r="AV1273" s="17"/>
      <c r="AW1273" s="17">
        <v>0.105685255181695</v>
      </c>
      <c r="AX1273" s="17">
        <v>0.14981171189949199</v>
      </c>
      <c r="AY1273" s="17">
        <v>4.8969104639735403E-2</v>
      </c>
      <c r="AZ1273" s="17">
        <v>6.3877695034627702E-2</v>
      </c>
      <c r="BA1273" s="17">
        <v>0.20428587093387701</v>
      </c>
      <c r="BB1273" s="17"/>
      <c r="BC1273" s="17">
        <v>0.18439386953627601</v>
      </c>
      <c r="BD1273" s="17"/>
      <c r="BE1273" s="17">
        <v>0.119756073742081</v>
      </c>
      <c r="BF1273" s="17">
        <v>0.102161074924979</v>
      </c>
      <c r="BG1273" s="17">
        <v>2.80241377200156E-2</v>
      </c>
      <c r="BH1273" s="17">
        <v>0.210072211264311</v>
      </c>
      <c r="BI1273" s="17"/>
      <c r="BJ1273" s="17">
        <v>0.10533328274237599</v>
      </c>
      <c r="BK1273" s="17"/>
      <c r="BL1273" s="17">
        <v>0.117585995572839</v>
      </c>
      <c r="BM1273" s="17"/>
      <c r="BN1273" s="17">
        <v>0.13511013564716301</v>
      </c>
      <c r="BO1273" s="17"/>
      <c r="BP1273" s="17">
        <v>0.111099750295999</v>
      </c>
      <c r="BQ1273" s="17">
        <v>0.14417373330750999</v>
      </c>
    </row>
    <row r="1274" spans="2:69" x14ac:dyDescent="0.35">
      <c r="B1274" t="s">
        <v>333</v>
      </c>
      <c r="C1274" s="17">
        <v>5.5880445678308799E-2</v>
      </c>
      <c r="D1274" s="17">
        <v>7.0583398639992703E-2</v>
      </c>
      <c r="E1274" s="17">
        <v>4.0892159968330101E-2</v>
      </c>
      <c r="F1274" s="17"/>
      <c r="G1274" s="17">
        <v>6.5087710659975304E-2</v>
      </c>
      <c r="H1274" s="17">
        <v>4.2593755655436501E-2</v>
      </c>
      <c r="I1274" s="17">
        <v>6.6539516996403397E-2</v>
      </c>
      <c r="J1274" s="17">
        <v>4.3243338034740501E-2</v>
      </c>
      <c r="K1274" s="17">
        <v>5.71109748411677E-2</v>
      </c>
      <c r="L1274" s="17"/>
      <c r="M1274" s="17">
        <v>7.6776017015339704E-2</v>
      </c>
      <c r="N1274" s="17">
        <v>6.2820317718796995E-2</v>
      </c>
      <c r="O1274" s="17">
        <v>2.2019617780829701E-2</v>
      </c>
      <c r="P1274" s="17">
        <v>6.3259214299688199E-2</v>
      </c>
      <c r="Q1274" s="17">
        <v>6.5498118344432602E-2</v>
      </c>
      <c r="R1274" s="17"/>
      <c r="S1274" s="17">
        <v>7.8700780069960799E-2</v>
      </c>
      <c r="T1274" s="17">
        <v>3.7282331930734998E-2</v>
      </c>
      <c r="U1274" s="17">
        <v>6.05537593919976E-2</v>
      </c>
      <c r="V1274" s="17">
        <v>5.7004285654397503E-2</v>
      </c>
      <c r="W1274" s="17"/>
      <c r="X1274" s="17">
        <v>5.9928021839736098E-2</v>
      </c>
      <c r="Y1274" s="17">
        <v>6.4034720243615603E-2</v>
      </c>
      <c r="Z1274" s="17">
        <v>0</v>
      </c>
      <c r="AA1274" s="17"/>
      <c r="AB1274" s="17">
        <v>5.9665382926415197E-2</v>
      </c>
      <c r="AC1274" s="17">
        <v>4.7931989996244199E-2</v>
      </c>
      <c r="AD1274" s="17"/>
      <c r="AE1274" s="17">
        <v>6.9221346991803198E-2</v>
      </c>
      <c r="AF1274" s="17">
        <v>5.3172826999784699E-2</v>
      </c>
      <c r="AG1274" s="17"/>
      <c r="AH1274" s="17">
        <v>6.6313353781272899E-2</v>
      </c>
      <c r="AI1274" s="17">
        <v>2.4921328609267799E-2</v>
      </c>
      <c r="AJ1274" s="17"/>
      <c r="AK1274" s="17">
        <v>7.3616149643086798E-2</v>
      </c>
      <c r="AL1274" s="17">
        <v>4.1542453053342601E-2</v>
      </c>
      <c r="AM1274" s="17">
        <v>5.62919610301887E-2</v>
      </c>
      <c r="AN1274" s="17">
        <v>7.3401024044823196E-2</v>
      </c>
      <c r="AO1274" s="17">
        <v>4.1178046131713199E-2</v>
      </c>
      <c r="AP1274" s="17"/>
      <c r="AQ1274" s="17">
        <v>8.4052277366160694E-2</v>
      </c>
      <c r="AR1274" s="17">
        <v>4.7791580399082399E-2</v>
      </c>
      <c r="AS1274" s="17"/>
      <c r="AT1274" s="17">
        <v>5.6832751207099998E-2</v>
      </c>
      <c r="AU1274" s="17">
        <v>5.3381888663266999E-2</v>
      </c>
      <c r="AV1274" s="17"/>
      <c r="AW1274" s="17">
        <v>8.4462751394520405E-2</v>
      </c>
      <c r="AX1274" s="17">
        <v>6.8900695251649199E-2</v>
      </c>
      <c r="AY1274" s="17">
        <v>3.2007576455296997E-2</v>
      </c>
      <c r="AZ1274" s="17">
        <v>4.1239316178512397E-2</v>
      </c>
      <c r="BA1274" s="17">
        <v>7.5629076528279507E-2</v>
      </c>
      <c r="BB1274" s="17"/>
      <c r="BC1274" s="17">
        <v>0.109790889610678</v>
      </c>
      <c r="BD1274" s="17"/>
      <c r="BE1274" s="17">
        <v>5.4798751997663001E-2</v>
      </c>
      <c r="BF1274" s="17">
        <v>0</v>
      </c>
      <c r="BG1274" s="17">
        <v>4.8037521804388902E-2</v>
      </c>
      <c r="BH1274" s="17">
        <v>0.112058780642943</v>
      </c>
      <c r="BI1274" s="17"/>
      <c r="BJ1274" s="17">
        <v>5.2341329261936E-2</v>
      </c>
      <c r="BK1274" s="17"/>
      <c r="BL1274" s="17">
        <v>4.4998177313431302E-2</v>
      </c>
      <c r="BM1274" s="17"/>
      <c r="BN1274" s="17">
        <v>7.6641623575349094E-2</v>
      </c>
      <c r="BO1274" s="17"/>
      <c r="BP1274" s="17">
        <v>5.1006947391231398E-2</v>
      </c>
      <c r="BQ1274" s="17">
        <v>7.6028471792736696E-2</v>
      </c>
    </row>
    <row r="1275" spans="2:69" x14ac:dyDescent="0.35">
      <c r="B1275" t="s">
        <v>334</v>
      </c>
      <c r="C1275" s="17">
        <v>8.3564647422692706E-2</v>
      </c>
      <c r="D1275" s="17">
        <v>8.5896711652475796E-2</v>
      </c>
      <c r="E1275" s="17">
        <v>8.2013343477683201E-2</v>
      </c>
      <c r="F1275" s="17"/>
      <c r="G1275" s="17">
        <v>9.4693315869043504E-2</v>
      </c>
      <c r="H1275" s="17">
        <v>7.8838764504904998E-2</v>
      </c>
      <c r="I1275" s="17">
        <v>9.8363962193522197E-2</v>
      </c>
      <c r="J1275" s="17">
        <v>0.100728417051287</v>
      </c>
      <c r="K1275" s="17">
        <v>2.1105192035296198E-2</v>
      </c>
      <c r="L1275" s="17"/>
      <c r="M1275" s="17">
        <v>9.9669046980595005E-2</v>
      </c>
      <c r="N1275" s="17">
        <v>8.0376148333102096E-2</v>
      </c>
      <c r="O1275" s="17">
        <v>9.8826562606272997E-2</v>
      </c>
      <c r="P1275" s="17">
        <v>6.6034257507624705E-2</v>
      </c>
      <c r="Q1275" s="17">
        <v>7.7057192469608696E-2</v>
      </c>
      <c r="R1275" s="17"/>
      <c r="S1275" s="17">
        <v>8.3605310576457204E-2</v>
      </c>
      <c r="T1275" s="17">
        <v>6.7005394904585097E-2</v>
      </c>
      <c r="U1275" s="17">
        <v>1.98512101652473E-2</v>
      </c>
      <c r="V1275" s="17">
        <v>8.8197059803713604E-2</v>
      </c>
      <c r="W1275" s="17"/>
      <c r="X1275" s="17">
        <v>9.37638293780437E-2</v>
      </c>
      <c r="Y1275" s="17">
        <v>6.2370938113109099E-2</v>
      </c>
      <c r="Z1275" s="17">
        <v>2.1989356090729099E-2</v>
      </c>
      <c r="AA1275" s="17"/>
      <c r="AB1275" s="17">
        <v>9.1155900530675904E-2</v>
      </c>
      <c r="AC1275" s="17">
        <v>6.7622840479835897E-2</v>
      </c>
      <c r="AD1275" s="17"/>
      <c r="AE1275" s="17">
        <v>0.107758487046307</v>
      </c>
      <c r="AF1275" s="17">
        <v>7.8625965867952605E-2</v>
      </c>
      <c r="AG1275" s="17"/>
      <c r="AH1275" s="17">
        <v>9.2170959928565097E-2</v>
      </c>
      <c r="AI1275" s="17">
        <v>6.37547934019672E-2</v>
      </c>
      <c r="AJ1275" s="17"/>
      <c r="AK1275" s="17">
        <v>5.4329387261163799E-2</v>
      </c>
      <c r="AL1275" s="17">
        <v>8.1612707763971504E-2</v>
      </c>
      <c r="AM1275" s="17">
        <v>7.9027776920469694E-2</v>
      </c>
      <c r="AN1275" s="17">
        <v>8.2829005255417906E-2</v>
      </c>
      <c r="AO1275" s="17">
        <v>0.15236027116918499</v>
      </c>
      <c r="AP1275" s="17"/>
      <c r="AQ1275" s="17">
        <v>0.10434399663058801</v>
      </c>
      <c r="AR1275" s="17">
        <v>7.7598356050692804E-2</v>
      </c>
      <c r="AS1275" s="17"/>
      <c r="AT1275" s="17">
        <v>0.10841599036647399</v>
      </c>
      <c r="AU1275" s="17">
        <v>7.4707898850497903E-2</v>
      </c>
      <c r="AV1275" s="17"/>
      <c r="AW1275" s="17">
        <v>0.175751171059841</v>
      </c>
      <c r="AX1275" s="17">
        <v>8.9861962354916503E-2</v>
      </c>
      <c r="AY1275" s="17">
        <v>6.3938543029067693E-2</v>
      </c>
      <c r="AZ1275" s="17">
        <v>1.39805514945092E-2</v>
      </c>
      <c r="BA1275" s="17">
        <v>0.105268360032231</v>
      </c>
      <c r="BB1275" s="17"/>
      <c r="BC1275" s="17">
        <v>7.5679005820787404E-2</v>
      </c>
      <c r="BD1275" s="17"/>
      <c r="BE1275" s="17">
        <v>8.1398860797489106E-2</v>
      </c>
      <c r="BF1275" s="17">
        <v>5.1342106540514E-2</v>
      </c>
      <c r="BG1275" s="17">
        <v>5.7517361201292798E-2</v>
      </c>
      <c r="BH1275" s="17">
        <v>6.3441908475532105E-2</v>
      </c>
      <c r="BI1275" s="17"/>
      <c r="BJ1275" s="17">
        <v>7.7028829427057105E-2</v>
      </c>
      <c r="BK1275" s="17"/>
      <c r="BL1275" s="17">
        <v>7.0049347667188205E-2</v>
      </c>
      <c r="BM1275" s="17"/>
      <c r="BN1275" s="17">
        <v>3.72771057076959E-2</v>
      </c>
      <c r="BO1275" s="17"/>
      <c r="BP1275" s="17">
        <v>7.5428426119863806E-2</v>
      </c>
      <c r="BQ1275" s="17">
        <v>0.122572313671996</v>
      </c>
    </row>
    <row r="1276" spans="2:69" x14ac:dyDescent="0.35">
      <c r="B1276" t="s">
        <v>141</v>
      </c>
      <c r="C1276" s="17">
        <v>3.8516208536062399E-2</v>
      </c>
      <c r="D1276" s="17">
        <v>1.7390062548912899E-2</v>
      </c>
      <c r="E1276" s="17">
        <v>5.5385923769769703E-2</v>
      </c>
      <c r="F1276" s="17"/>
      <c r="G1276" s="17">
        <v>4.4743823792211201E-2</v>
      </c>
      <c r="H1276" s="17">
        <v>2.9682043088694599E-2</v>
      </c>
      <c r="I1276" s="17">
        <v>8.66035439740751E-3</v>
      </c>
      <c r="J1276" s="17">
        <v>9.97906975278397E-2</v>
      </c>
      <c r="K1276" s="17">
        <v>2.1105192035296198E-2</v>
      </c>
      <c r="L1276" s="17"/>
      <c r="M1276" s="17">
        <v>7.2356392909737305E-2</v>
      </c>
      <c r="N1276" s="17">
        <v>2.9081963125514001E-2</v>
      </c>
      <c r="O1276" s="17">
        <v>3.2442225136547702E-2</v>
      </c>
      <c r="P1276" s="17">
        <v>8.0671665497109302E-2</v>
      </c>
      <c r="Q1276" s="17">
        <v>1.92408761761566E-2</v>
      </c>
      <c r="R1276" s="17"/>
      <c r="S1276" s="17">
        <v>7.8754360450146693E-2</v>
      </c>
      <c r="T1276" s="17">
        <v>4.6687493693939597E-2</v>
      </c>
      <c r="U1276" s="17">
        <v>0</v>
      </c>
      <c r="V1276" s="17">
        <v>8.6505964629449393E-3</v>
      </c>
      <c r="W1276" s="17"/>
      <c r="X1276" s="17">
        <v>4.2461190156854699E-2</v>
      </c>
      <c r="Y1276" s="17">
        <v>3.80623243567677E-2</v>
      </c>
      <c r="Z1276" s="17">
        <v>0</v>
      </c>
      <c r="AA1276" s="17"/>
      <c r="AB1276" s="17">
        <v>4.6926704369126999E-2</v>
      </c>
      <c r="AC1276" s="17">
        <v>2.0853972939752399E-2</v>
      </c>
      <c r="AD1276" s="17"/>
      <c r="AE1276" s="17">
        <v>6.6100978116082995E-2</v>
      </c>
      <c r="AF1276" s="17">
        <v>3.2794674758741801E-2</v>
      </c>
      <c r="AG1276" s="17"/>
      <c r="AH1276" s="17">
        <v>4.6852566626141297E-2</v>
      </c>
      <c r="AI1276" s="17">
        <v>1.05946552776769E-2</v>
      </c>
      <c r="AJ1276" s="17"/>
      <c r="AK1276" s="17">
        <v>2.8879445485028299E-2</v>
      </c>
      <c r="AL1276" s="17">
        <v>6.2818059475052104E-2</v>
      </c>
      <c r="AM1276" s="17">
        <v>2.7340401117298799E-2</v>
      </c>
      <c r="AN1276" s="17">
        <v>2.1261385033204499E-2</v>
      </c>
      <c r="AO1276" s="17">
        <v>5.1022697264593103E-2</v>
      </c>
      <c r="AP1276" s="17"/>
      <c r="AQ1276" s="17">
        <v>3.2822576430313298E-2</v>
      </c>
      <c r="AR1276" s="17">
        <v>4.0150998334722902E-2</v>
      </c>
      <c r="AS1276" s="17"/>
      <c r="AT1276" s="17">
        <v>4.7258992952435998E-2</v>
      </c>
      <c r="AU1276" s="17">
        <v>3.5726599377334099E-2</v>
      </c>
      <c r="AV1276" s="17"/>
      <c r="AW1276" s="17">
        <v>4.3271113359867899E-2</v>
      </c>
      <c r="AX1276" s="17">
        <v>5.3491276049539502E-2</v>
      </c>
      <c r="AY1276" s="17">
        <v>2.9397259266601701E-2</v>
      </c>
      <c r="AZ1276" s="17">
        <v>0</v>
      </c>
      <c r="BA1276" s="17">
        <v>4.62698598814692E-2</v>
      </c>
      <c r="BB1276" s="17"/>
      <c r="BC1276" s="17">
        <v>2.68850382204163E-2</v>
      </c>
      <c r="BD1276" s="17"/>
      <c r="BE1276" s="17">
        <v>6.2979214038007394E-2</v>
      </c>
      <c r="BF1276" s="17">
        <v>3.3780529573101403E-2</v>
      </c>
      <c r="BG1276" s="17">
        <v>0</v>
      </c>
      <c r="BH1276" s="17">
        <v>3.2353642758948101E-2</v>
      </c>
      <c r="BI1276" s="17"/>
      <c r="BJ1276" s="17">
        <v>3.54256523676586E-2</v>
      </c>
      <c r="BK1276" s="17"/>
      <c r="BL1276" s="17">
        <v>3.0797223799953401E-2</v>
      </c>
      <c r="BM1276" s="17"/>
      <c r="BN1276" s="17">
        <v>2.0975794320372099E-2</v>
      </c>
      <c r="BO1276" s="17"/>
      <c r="BP1276" s="17">
        <v>3.3620592121056003E-2</v>
      </c>
      <c r="BQ1276" s="17">
        <v>6.0202118762339302E-2</v>
      </c>
    </row>
    <row r="1277" spans="2:69" x14ac:dyDescent="0.35"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  <c r="BP1277" s="17"/>
      <c r="BQ1277" s="17"/>
    </row>
    <row r="1278" spans="2:69" x14ac:dyDescent="0.35">
      <c r="B1278" s="6" t="s">
        <v>339</v>
      </c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</row>
    <row r="1279" spans="2:69" x14ac:dyDescent="0.35">
      <c r="B1279" s="24" t="s">
        <v>143</v>
      </c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  <c r="BP1279" s="17"/>
      <c r="BQ1279" s="17"/>
    </row>
    <row r="1280" spans="2:69" x14ac:dyDescent="0.35">
      <c r="B1280" t="s">
        <v>330</v>
      </c>
      <c r="C1280" s="17">
        <v>0.24571417671144299</v>
      </c>
      <c r="D1280" s="17">
        <v>0.20940287363191401</v>
      </c>
      <c r="E1280" s="17">
        <v>0.27534513476315398</v>
      </c>
      <c r="F1280" s="17"/>
      <c r="G1280" s="17">
        <v>0.27074750194095698</v>
      </c>
      <c r="H1280" s="17">
        <v>0.285072629988048</v>
      </c>
      <c r="I1280" s="17">
        <v>0.24173381826968901</v>
      </c>
      <c r="J1280" s="17">
        <v>0.16720174869191601</v>
      </c>
      <c r="K1280" s="17">
        <v>0.21526507283310201</v>
      </c>
      <c r="L1280" s="17"/>
      <c r="M1280" s="17">
        <v>0.24386977595654599</v>
      </c>
      <c r="N1280" s="17">
        <v>0.155391248246741</v>
      </c>
      <c r="O1280" s="17">
        <v>0.343301809250456</v>
      </c>
      <c r="P1280" s="17">
        <v>0.210428998331123</v>
      </c>
      <c r="Q1280" s="17">
        <v>0.37159326586619801</v>
      </c>
      <c r="R1280" s="17"/>
      <c r="S1280" s="17">
        <v>0.244446332611579</v>
      </c>
      <c r="T1280" s="17">
        <v>0.28443427042514802</v>
      </c>
      <c r="U1280" s="17">
        <v>0.33901892552805901</v>
      </c>
      <c r="V1280" s="17">
        <v>0.200057292524111</v>
      </c>
      <c r="W1280" s="17"/>
      <c r="X1280" s="17">
        <v>0.228471749459805</v>
      </c>
      <c r="Y1280" s="17">
        <v>0.26519556967758701</v>
      </c>
      <c r="Z1280" s="17">
        <v>0.38084365988639901</v>
      </c>
      <c r="AA1280" s="17"/>
      <c r="AB1280" s="17">
        <v>0.23870280771942401</v>
      </c>
      <c r="AC1280" s="17">
        <v>0.26043821361101199</v>
      </c>
      <c r="AD1280" s="17"/>
      <c r="AE1280" s="17">
        <v>0.25067702740543002</v>
      </c>
      <c r="AF1280" s="17">
        <v>0.24506620641310101</v>
      </c>
      <c r="AG1280" s="17"/>
      <c r="AH1280" s="17">
        <v>0.226532382189535</v>
      </c>
      <c r="AI1280" s="17">
        <v>0.25542248438209803</v>
      </c>
      <c r="AJ1280" s="17"/>
      <c r="AK1280" s="17">
        <v>0.32190498437214199</v>
      </c>
      <c r="AL1280" s="17">
        <v>0.257183616398308</v>
      </c>
      <c r="AM1280" s="17">
        <v>0.22866036675055701</v>
      </c>
      <c r="AN1280" s="17">
        <v>0.24594666051167499</v>
      </c>
      <c r="AO1280" s="17">
        <v>0.16350344750638501</v>
      </c>
      <c r="AP1280" s="17"/>
      <c r="AQ1280" s="17">
        <v>0.137922459010798</v>
      </c>
      <c r="AR1280" s="17">
        <v>0.276663981195505</v>
      </c>
      <c r="AS1280" s="17"/>
      <c r="AT1280" s="17">
        <v>0.192379748202268</v>
      </c>
      <c r="AU1280" s="17">
        <v>0.27284979664148401</v>
      </c>
      <c r="AV1280" s="17"/>
      <c r="AW1280" s="17">
        <v>0.16642348612344601</v>
      </c>
      <c r="AX1280" s="17">
        <v>0.13878256865637001</v>
      </c>
      <c r="AY1280" s="17">
        <v>0.50273219286284099</v>
      </c>
      <c r="AZ1280" s="17">
        <v>0.20735677952905199</v>
      </c>
      <c r="BA1280" s="17">
        <v>0.115077371623364</v>
      </c>
      <c r="BB1280" s="17"/>
      <c r="BC1280" s="17">
        <v>0.181968660600313</v>
      </c>
      <c r="BD1280" s="17"/>
      <c r="BE1280" s="17">
        <v>0.13786723956531199</v>
      </c>
      <c r="BF1280" s="17">
        <v>0.611521416637266</v>
      </c>
      <c r="BG1280" s="17">
        <v>0.272249138798004</v>
      </c>
      <c r="BH1280" s="17">
        <v>0.14859204154462299</v>
      </c>
      <c r="BI1280" s="17"/>
      <c r="BJ1280" s="17">
        <v>0.254222991898439</v>
      </c>
      <c r="BK1280" s="17"/>
      <c r="BL1280" s="17">
        <v>0.24460883164805</v>
      </c>
      <c r="BM1280" s="17"/>
      <c r="BN1280" s="17">
        <v>0.20453135173041601</v>
      </c>
      <c r="BO1280" s="17"/>
      <c r="BP1280" s="17">
        <v>0.25448778777506698</v>
      </c>
      <c r="BQ1280" s="17">
        <v>0.20794010360416801</v>
      </c>
    </row>
    <row r="1281" spans="2:69" x14ac:dyDescent="0.35">
      <c r="B1281" t="s">
        <v>331</v>
      </c>
      <c r="C1281" s="17">
        <v>0.50236236450642002</v>
      </c>
      <c r="D1281" s="17">
        <v>0.51612011220223497</v>
      </c>
      <c r="E1281" s="17">
        <v>0.49324383996548499</v>
      </c>
      <c r="F1281" s="17"/>
      <c r="G1281" s="17">
        <v>0.49645204806184501</v>
      </c>
      <c r="H1281" s="17">
        <v>0.44560248698163002</v>
      </c>
      <c r="I1281" s="17">
        <v>0.47748150200464801</v>
      </c>
      <c r="J1281" s="17">
        <v>0.54206966326849404</v>
      </c>
      <c r="K1281" s="17">
        <v>0.62103079241306403</v>
      </c>
      <c r="L1281" s="17"/>
      <c r="M1281" s="17">
        <v>0.494484295030795</v>
      </c>
      <c r="N1281" s="17">
        <v>0.56576198869005001</v>
      </c>
      <c r="O1281" s="17">
        <v>0.45456347458664498</v>
      </c>
      <c r="P1281" s="17">
        <v>0.52032437233941797</v>
      </c>
      <c r="Q1281" s="17">
        <v>0.397573322014312</v>
      </c>
      <c r="R1281" s="17"/>
      <c r="S1281" s="17">
        <v>0.455753922179718</v>
      </c>
      <c r="T1281" s="17">
        <v>0.51906585022521001</v>
      </c>
      <c r="U1281" s="17">
        <v>0.51708468873340796</v>
      </c>
      <c r="V1281" s="17">
        <v>0.51472876677230295</v>
      </c>
      <c r="W1281" s="17"/>
      <c r="X1281" s="17">
        <v>0.50241694889713495</v>
      </c>
      <c r="Y1281" s="17">
        <v>0.59531369965464598</v>
      </c>
      <c r="Z1281" s="17">
        <v>0.32537558459023103</v>
      </c>
      <c r="AA1281" s="17"/>
      <c r="AB1281" s="17">
        <v>0.50012546546602699</v>
      </c>
      <c r="AC1281" s="17">
        <v>0.50705990418074498</v>
      </c>
      <c r="AD1281" s="17"/>
      <c r="AE1281" s="17">
        <v>0.46456663661285902</v>
      </c>
      <c r="AF1281" s="17">
        <v>0.51108852723313003</v>
      </c>
      <c r="AG1281" s="17"/>
      <c r="AH1281" s="17">
        <v>0.52366871492017897</v>
      </c>
      <c r="AI1281" s="17">
        <v>0.41254731264519201</v>
      </c>
      <c r="AJ1281" s="17"/>
      <c r="AK1281" s="17">
        <v>0.49159490038386799</v>
      </c>
      <c r="AL1281" s="17">
        <v>0.46193704270964098</v>
      </c>
      <c r="AM1281" s="17">
        <v>0.53332611228429605</v>
      </c>
      <c r="AN1281" s="17">
        <v>0.49963344576313601</v>
      </c>
      <c r="AO1281" s="17">
        <v>0.53242631863809498</v>
      </c>
      <c r="AP1281" s="17"/>
      <c r="AQ1281" s="17">
        <v>0.59006640986257797</v>
      </c>
      <c r="AR1281" s="17">
        <v>0.47718025298489403</v>
      </c>
      <c r="AS1281" s="17"/>
      <c r="AT1281" s="17">
        <v>0.51793468631430895</v>
      </c>
      <c r="AU1281" s="17">
        <v>0.48855093332451899</v>
      </c>
      <c r="AV1281" s="17"/>
      <c r="AW1281" s="17">
        <v>0.362795858754141</v>
      </c>
      <c r="AX1281" s="17">
        <v>0.585839934526448</v>
      </c>
      <c r="AY1281" s="17">
        <v>0.36824915504778899</v>
      </c>
      <c r="AZ1281" s="17">
        <v>0.52979586738771101</v>
      </c>
      <c r="BA1281" s="17">
        <v>0.490671227412531</v>
      </c>
      <c r="BB1281" s="17"/>
      <c r="BC1281" s="17">
        <v>0.492760609897615</v>
      </c>
      <c r="BD1281" s="17"/>
      <c r="BE1281" s="17">
        <v>0.58760573810447703</v>
      </c>
      <c r="BF1281" s="17">
        <v>0.31782209908071102</v>
      </c>
      <c r="BG1281" s="17">
        <v>0.55285756053514601</v>
      </c>
      <c r="BH1281" s="17">
        <v>0.50830400607996995</v>
      </c>
      <c r="BI1281" s="17"/>
      <c r="BJ1281" s="17">
        <v>0.51179066478699498</v>
      </c>
      <c r="BK1281" s="17"/>
      <c r="BL1281" s="17">
        <v>0.52215754693961103</v>
      </c>
      <c r="BM1281" s="17"/>
      <c r="BN1281" s="17">
        <v>0.51590091447952402</v>
      </c>
      <c r="BO1281" s="17"/>
      <c r="BP1281" s="17">
        <v>0.50069318028568999</v>
      </c>
      <c r="BQ1281" s="17">
        <v>0.53727694887903699</v>
      </c>
    </row>
    <row r="1282" spans="2:69" x14ac:dyDescent="0.35">
      <c r="B1282" t="s">
        <v>332</v>
      </c>
      <c r="C1282" s="17">
        <v>0.112033360690107</v>
      </c>
      <c r="D1282" s="17">
        <v>0.159878111487777</v>
      </c>
      <c r="E1282" s="17">
        <v>7.4533684618750096E-2</v>
      </c>
      <c r="F1282" s="17"/>
      <c r="G1282" s="17">
        <v>9.8834552777665299E-2</v>
      </c>
      <c r="H1282" s="17">
        <v>0.111503003624785</v>
      </c>
      <c r="I1282" s="17">
        <v>0.144927227796081</v>
      </c>
      <c r="J1282" s="17">
        <v>0.12869076500269999</v>
      </c>
      <c r="K1282" s="17">
        <v>6.4382775842073706E-2</v>
      </c>
      <c r="L1282" s="17"/>
      <c r="M1282" s="17">
        <v>6.2818361957837396E-2</v>
      </c>
      <c r="N1282" s="17">
        <v>0.13601144282755201</v>
      </c>
      <c r="O1282" s="17">
        <v>9.3921683804193606E-2</v>
      </c>
      <c r="P1282" s="17">
        <v>0.113443254292541</v>
      </c>
      <c r="Q1282" s="17">
        <v>0.100734001095453</v>
      </c>
      <c r="R1282" s="17"/>
      <c r="S1282" s="17">
        <v>0.15239471336702501</v>
      </c>
      <c r="T1282" s="17">
        <v>7.9360586584013695E-2</v>
      </c>
      <c r="U1282" s="17">
        <v>6.9926855812487795E-2</v>
      </c>
      <c r="V1282" s="17">
        <v>0.180057079633857</v>
      </c>
      <c r="W1282" s="17"/>
      <c r="X1282" s="17">
        <v>0.114897846371459</v>
      </c>
      <c r="Y1282" s="17">
        <v>3.67149577204035E-2</v>
      </c>
      <c r="Z1282" s="17">
        <v>0.226411586919677</v>
      </c>
      <c r="AA1282" s="17"/>
      <c r="AB1282" s="17">
        <v>0.10515021313489301</v>
      </c>
      <c r="AC1282" s="17">
        <v>0.12648812960948699</v>
      </c>
      <c r="AD1282" s="17"/>
      <c r="AE1282" s="17">
        <v>9.21338050328709E-2</v>
      </c>
      <c r="AF1282" s="17">
        <v>0.11638418508309301</v>
      </c>
      <c r="AG1282" s="17"/>
      <c r="AH1282" s="17">
        <v>0.112050314920768</v>
      </c>
      <c r="AI1282" s="17">
        <v>0.14849032196102499</v>
      </c>
      <c r="AJ1282" s="17"/>
      <c r="AK1282" s="17">
        <v>6.3977567624611306E-2</v>
      </c>
      <c r="AL1282" s="17">
        <v>0.112442062341212</v>
      </c>
      <c r="AM1282" s="17">
        <v>0.122162930649815</v>
      </c>
      <c r="AN1282" s="17">
        <v>9.0304985953500103E-2</v>
      </c>
      <c r="AO1282" s="17">
        <v>0.18303520196311199</v>
      </c>
      <c r="AP1282" s="17"/>
      <c r="AQ1282" s="17">
        <v>0.115760493931626</v>
      </c>
      <c r="AR1282" s="17">
        <v>0.110963203839731</v>
      </c>
      <c r="AS1282" s="17"/>
      <c r="AT1282" s="17">
        <v>0.123805613218891</v>
      </c>
      <c r="AU1282" s="17">
        <v>0.110429944352447</v>
      </c>
      <c r="AV1282" s="17"/>
      <c r="AW1282" s="17">
        <v>0.12662526980272901</v>
      </c>
      <c r="AX1282" s="17">
        <v>0.14210088557856401</v>
      </c>
      <c r="AY1282" s="17">
        <v>2.7172920692081898E-2</v>
      </c>
      <c r="AZ1282" s="17">
        <v>0.102600754613144</v>
      </c>
      <c r="BA1282" s="17">
        <v>0.234806674245707</v>
      </c>
      <c r="BB1282" s="17"/>
      <c r="BC1282" s="17">
        <v>0.18448530987874701</v>
      </c>
      <c r="BD1282" s="17"/>
      <c r="BE1282" s="17">
        <v>0.12944384005239401</v>
      </c>
      <c r="BF1282" s="17">
        <v>3.30646981209404E-2</v>
      </c>
      <c r="BG1282" s="17">
        <v>7.0486645307199294E-2</v>
      </c>
      <c r="BH1282" s="17">
        <v>0.21991641300199599</v>
      </c>
      <c r="BI1282" s="17"/>
      <c r="BJ1282" s="17">
        <v>0.113874164680607</v>
      </c>
      <c r="BK1282" s="17"/>
      <c r="BL1282" s="17">
        <v>0.115294425909804</v>
      </c>
      <c r="BM1282" s="17"/>
      <c r="BN1282" s="17">
        <v>0.16134347459168599</v>
      </c>
      <c r="BO1282" s="17"/>
      <c r="BP1282" s="17">
        <v>0.11634143232666801</v>
      </c>
      <c r="BQ1282" s="17">
        <v>0.10018397215152899</v>
      </c>
    </row>
    <row r="1283" spans="2:69" x14ac:dyDescent="0.35">
      <c r="B1283" t="s">
        <v>333</v>
      </c>
      <c r="C1283" s="17">
        <v>5.3351263979715298E-2</v>
      </c>
      <c r="D1283" s="17">
        <v>5.7354489224439698E-2</v>
      </c>
      <c r="E1283" s="17">
        <v>4.6828940533345298E-2</v>
      </c>
      <c r="F1283" s="17"/>
      <c r="G1283" s="17">
        <v>5.0048593078420502E-2</v>
      </c>
      <c r="H1283" s="17">
        <v>3.4794780470922299E-2</v>
      </c>
      <c r="I1283" s="17">
        <v>7.0298401146215994E-2</v>
      </c>
      <c r="J1283" s="17">
        <v>5.5900833904223103E-2</v>
      </c>
      <c r="K1283" s="17">
        <v>6.3315576105888699E-2</v>
      </c>
      <c r="L1283" s="17"/>
      <c r="M1283" s="17">
        <v>9.5622019604468395E-2</v>
      </c>
      <c r="N1283" s="17">
        <v>4.5109521130917103E-2</v>
      </c>
      <c r="O1283" s="17">
        <v>3.3799840015767899E-2</v>
      </c>
      <c r="P1283" s="17">
        <v>4.8773666920769503E-2</v>
      </c>
      <c r="Q1283" s="17">
        <v>8.0155105996481499E-2</v>
      </c>
      <c r="R1283" s="17"/>
      <c r="S1283" s="17">
        <v>6.19602312261327E-2</v>
      </c>
      <c r="T1283" s="17">
        <v>5.0855838305128701E-2</v>
      </c>
      <c r="U1283" s="17">
        <v>1.3180061913229801E-2</v>
      </c>
      <c r="V1283" s="17">
        <v>4.74898793984386E-2</v>
      </c>
      <c r="W1283" s="17"/>
      <c r="X1283" s="17">
        <v>5.9974539460894601E-2</v>
      </c>
      <c r="Y1283" s="17">
        <v>4.6628882479076997E-2</v>
      </c>
      <c r="Z1283" s="17">
        <v>0</v>
      </c>
      <c r="AA1283" s="17"/>
      <c r="AB1283" s="17">
        <v>5.8655421556019098E-2</v>
      </c>
      <c r="AC1283" s="17">
        <v>4.22124105028098E-2</v>
      </c>
      <c r="AD1283" s="17"/>
      <c r="AE1283" s="17">
        <v>9.3045166542754701E-2</v>
      </c>
      <c r="AF1283" s="17">
        <v>4.5114786589999401E-2</v>
      </c>
      <c r="AG1283" s="17"/>
      <c r="AH1283" s="17">
        <v>5.3688612179597098E-2</v>
      </c>
      <c r="AI1283" s="17">
        <v>4.7424263231056703E-2</v>
      </c>
      <c r="AJ1283" s="17"/>
      <c r="AK1283" s="17">
        <v>8.9843016469719497E-2</v>
      </c>
      <c r="AL1283" s="17">
        <v>3.7662450282079901E-2</v>
      </c>
      <c r="AM1283" s="17">
        <v>5.1352852001859399E-2</v>
      </c>
      <c r="AN1283" s="17">
        <v>8.3863516329872295E-2</v>
      </c>
      <c r="AO1283" s="17">
        <v>0</v>
      </c>
      <c r="AP1283" s="17"/>
      <c r="AQ1283" s="17">
        <v>6.8295660934031097E-2</v>
      </c>
      <c r="AR1283" s="17">
        <v>4.9060339094810897E-2</v>
      </c>
      <c r="AS1283" s="17"/>
      <c r="AT1283" s="17">
        <v>5.0383967333586001E-2</v>
      </c>
      <c r="AU1283" s="17">
        <v>5.4332574909661799E-2</v>
      </c>
      <c r="AV1283" s="17"/>
      <c r="AW1283" s="17">
        <v>9.0880093383649801E-2</v>
      </c>
      <c r="AX1283" s="17">
        <v>7.1689672291581394E-2</v>
      </c>
      <c r="AY1283" s="17">
        <v>1.6906660647436799E-2</v>
      </c>
      <c r="AZ1283" s="17">
        <v>3.4649319703422901E-2</v>
      </c>
      <c r="BA1283" s="17">
        <v>7.4025021171217203E-2</v>
      </c>
      <c r="BB1283" s="17"/>
      <c r="BC1283" s="17">
        <v>9.2929531443357402E-2</v>
      </c>
      <c r="BD1283" s="17"/>
      <c r="BE1283" s="17">
        <v>6.1569583624511197E-2</v>
      </c>
      <c r="BF1283" s="17">
        <v>0</v>
      </c>
      <c r="BG1283" s="17">
        <v>3.0142546893020199E-2</v>
      </c>
      <c r="BH1283" s="17">
        <v>6.91083087702513E-2</v>
      </c>
      <c r="BI1283" s="17"/>
      <c r="BJ1283" s="17">
        <v>4.6970589686104999E-2</v>
      </c>
      <c r="BK1283" s="17"/>
      <c r="BL1283" s="17">
        <v>3.6831691939021603E-2</v>
      </c>
      <c r="BM1283" s="17"/>
      <c r="BN1283" s="17">
        <v>6.9160313810551793E-2</v>
      </c>
      <c r="BO1283" s="17"/>
      <c r="BP1283" s="17">
        <v>5.1097099750557297E-2</v>
      </c>
      <c r="BQ1283" s="17">
        <v>5.5395414755513003E-2</v>
      </c>
    </row>
    <row r="1284" spans="2:69" x14ac:dyDescent="0.35">
      <c r="B1284" t="s">
        <v>334</v>
      </c>
      <c r="C1284" s="17">
        <v>6.6108570082838297E-2</v>
      </c>
      <c r="D1284" s="17">
        <v>4.6446771296999402E-2</v>
      </c>
      <c r="E1284" s="17">
        <v>8.1916109540946302E-2</v>
      </c>
      <c r="F1284" s="17"/>
      <c r="G1284" s="17">
        <v>5.6071514258026998E-2</v>
      </c>
      <c r="H1284" s="17">
        <v>8.0320065945758606E-2</v>
      </c>
      <c r="I1284" s="17">
        <v>5.3292527565243601E-2</v>
      </c>
      <c r="J1284" s="17">
        <v>0.106136989132667</v>
      </c>
      <c r="K1284" s="17">
        <v>3.6005782805871502E-2</v>
      </c>
      <c r="L1284" s="17"/>
      <c r="M1284" s="17">
        <v>7.9303942581120307E-2</v>
      </c>
      <c r="N1284" s="17">
        <v>7.6994020450162903E-2</v>
      </c>
      <c r="O1284" s="17">
        <v>4.4523122325579902E-2</v>
      </c>
      <c r="P1284" s="17">
        <v>9.5654751693352594E-2</v>
      </c>
      <c r="Q1284" s="17">
        <v>3.7162469350760299E-2</v>
      </c>
      <c r="R1284" s="17"/>
      <c r="S1284" s="17">
        <v>5.3864504080989202E-2</v>
      </c>
      <c r="T1284" s="17">
        <v>5.1012099038244801E-2</v>
      </c>
      <c r="U1284" s="17">
        <v>5.0243584639736202E-2</v>
      </c>
      <c r="V1284" s="17">
        <v>5.7666981671291098E-2</v>
      </c>
      <c r="W1284" s="17"/>
      <c r="X1284" s="17">
        <v>7.2422966064833602E-2</v>
      </c>
      <c r="Y1284" s="17">
        <v>5.61468904682869E-2</v>
      </c>
      <c r="Z1284" s="17">
        <v>2.1989356090729099E-2</v>
      </c>
      <c r="AA1284" s="17"/>
      <c r="AB1284" s="17">
        <v>7.0255878064995197E-2</v>
      </c>
      <c r="AC1284" s="17">
        <v>5.7399127485728001E-2</v>
      </c>
      <c r="AD1284" s="17"/>
      <c r="AE1284" s="17">
        <v>7.5713600171197201E-2</v>
      </c>
      <c r="AF1284" s="17">
        <v>6.2603219636357205E-2</v>
      </c>
      <c r="AG1284" s="17"/>
      <c r="AH1284" s="17">
        <v>6.7450018429800696E-2</v>
      </c>
      <c r="AI1284" s="17">
        <v>8.3126244754951006E-2</v>
      </c>
      <c r="AJ1284" s="17"/>
      <c r="AK1284" s="17">
        <v>3.2679531149658499E-2</v>
      </c>
      <c r="AL1284" s="17">
        <v>7.6581597235539103E-2</v>
      </c>
      <c r="AM1284" s="17">
        <v>5.4024914787567699E-2</v>
      </c>
      <c r="AN1284" s="17">
        <v>7.0279578641599894E-2</v>
      </c>
      <c r="AO1284" s="17">
        <v>0.121035031892408</v>
      </c>
      <c r="AP1284" s="17"/>
      <c r="AQ1284" s="17">
        <v>8.7954976260967196E-2</v>
      </c>
      <c r="AR1284" s="17">
        <v>5.9835898913702203E-2</v>
      </c>
      <c r="AS1284" s="17"/>
      <c r="AT1284" s="17">
        <v>0.108943423088913</v>
      </c>
      <c r="AU1284" s="17">
        <v>4.6060062013896598E-2</v>
      </c>
      <c r="AV1284" s="17"/>
      <c r="AW1284" s="17">
        <v>0.171823228130389</v>
      </c>
      <c r="AX1284" s="17">
        <v>5.5115941648420499E-2</v>
      </c>
      <c r="AY1284" s="17">
        <v>6.4871311832944006E-2</v>
      </c>
      <c r="AZ1284" s="17">
        <v>9.1814678575296696E-2</v>
      </c>
      <c r="BA1284" s="17">
        <v>5.8147784250200299E-2</v>
      </c>
      <c r="BB1284" s="17"/>
      <c r="BC1284" s="17">
        <v>2.6810947559897699E-2</v>
      </c>
      <c r="BD1284" s="17"/>
      <c r="BE1284" s="17">
        <v>7.0315395955822493E-2</v>
      </c>
      <c r="BF1284" s="17">
        <v>2.1209333646987599E-2</v>
      </c>
      <c r="BG1284" s="17">
        <v>7.4264108466630799E-2</v>
      </c>
      <c r="BH1284" s="17">
        <v>3.9835254240832903E-2</v>
      </c>
      <c r="BI1284" s="17"/>
      <c r="BJ1284" s="17">
        <v>5.72945464941928E-2</v>
      </c>
      <c r="BK1284" s="17"/>
      <c r="BL1284" s="17">
        <v>6.7262384532836506E-2</v>
      </c>
      <c r="BM1284" s="17"/>
      <c r="BN1284" s="17">
        <v>4.1881951035511199E-2</v>
      </c>
      <c r="BO1284" s="17"/>
      <c r="BP1284" s="17">
        <v>5.5880822639272999E-2</v>
      </c>
      <c r="BQ1284" s="17">
        <v>9.9203560609752897E-2</v>
      </c>
    </row>
    <row r="1285" spans="2:69" x14ac:dyDescent="0.35">
      <c r="B1285" t="s">
        <v>141</v>
      </c>
      <c r="C1285" s="17">
        <v>2.04302640294768E-2</v>
      </c>
      <c r="D1285" s="17">
        <v>1.0797642156635199E-2</v>
      </c>
      <c r="E1285" s="17">
        <v>2.8132290578319299E-2</v>
      </c>
      <c r="F1285" s="17"/>
      <c r="G1285" s="17">
        <v>2.7845789883085802E-2</v>
      </c>
      <c r="H1285" s="17">
        <v>4.2707032988856197E-2</v>
      </c>
      <c r="I1285" s="17">
        <v>1.2266523218122801E-2</v>
      </c>
      <c r="J1285" s="17">
        <v>0</v>
      </c>
      <c r="K1285" s="17">
        <v>0</v>
      </c>
      <c r="L1285" s="17"/>
      <c r="M1285" s="17">
        <v>2.3901604869233001E-2</v>
      </c>
      <c r="N1285" s="17">
        <v>2.07317786545777E-2</v>
      </c>
      <c r="O1285" s="17">
        <v>2.9890070017358199E-2</v>
      </c>
      <c r="P1285" s="17">
        <v>1.13749564227963E-2</v>
      </c>
      <c r="Q1285" s="17">
        <v>1.2781835676796201E-2</v>
      </c>
      <c r="R1285" s="17"/>
      <c r="S1285" s="17">
        <v>3.1580296534555401E-2</v>
      </c>
      <c r="T1285" s="17">
        <v>1.5271355422254799E-2</v>
      </c>
      <c r="U1285" s="17">
        <v>1.05458833730797E-2</v>
      </c>
      <c r="V1285" s="17">
        <v>0</v>
      </c>
      <c r="W1285" s="17"/>
      <c r="X1285" s="17">
        <v>2.1815949745872799E-2</v>
      </c>
      <c r="Y1285" s="17">
        <v>0</v>
      </c>
      <c r="Z1285" s="17">
        <v>4.5379812512964697E-2</v>
      </c>
      <c r="AA1285" s="17"/>
      <c r="AB1285" s="17">
        <v>2.71102140586423E-2</v>
      </c>
      <c r="AC1285" s="17">
        <v>6.4022146102182698E-3</v>
      </c>
      <c r="AD1285" s="17"/>
      <c r="AE1285" s="17">
        <v>2.3863764234888101E-2</v>
      </c>
      <c r="AF1285" s="17">
        <v>1.97430750443192E-2</v>
      </c>
      <c r="AG1285" s="17"/>
      <c r="AH1285" s="17">
        <v>1.66099573601204E-2</v>
      </c>
      <c r="AI1285" s="17">
        <v>5.2989373025677099E-2</v>
      </c>
      <c r="AJ1285" s="17"/>
      <c r="AK1285" s="17">
        <v>0</v>
      </c>
      <c r="AL1285" s="17">
        <v>5.4193231033219998E-2</v>
      </c>
      <c r="AM1285" s="17">
        <v>1.0472823525904699E-2</v>
      </c>
      <c r="AN1285" s="17">
        <v>9.9718128002161295E-3</v>
      </c>
      <c r="AO1285" s="17">
        <v>0</v>
      </c>
      <c r="AP1285" s="17"/>
      <c r="AQ1285" s="17">
        <v>0</v>
      </c>
      <c r="AR1285" s="17">
        <v>2.6296323971355701E-2</v>
      </c>
      <c r="AS1285" s="17"/>
      <c r="AT1285" s="17">
        <v>6.5525618420325896E-3</v>
      </c>
      <c r="AU1285" s="17">
        <v>2.7776688757992302E-2</v>
      </c>
      <c r="AV1285" s="17"/>
      <c r="AW1285" s="17">
        <v>8.1452063805644806E-2</v>
      </c>
      <c r="AX1285" s="17">
        <v>6.4709972986162897E-3</v>
      </c>
      <c r="AY1285" s="17">
        <v>2.0067758916906601E-2</v>
      </c>
      <c r="AZ1285" s="17">
        <v>3.37826001913724E-2</v>
      </c>
      <c r="BA1285" s="17">
        <v>2.72719212969805E-2</v>
      </c>
      <c r="BB1285" s="17"/>
      <c r="BC1285" s="17">
        <v>2.1044940620069799E-2</v>
      </c>
      <c r="BD1285" s="17"/>
      <c r="BE1285" s="17">
        <v>1.3198202697484E-2</v>
      </c>
      <c r="BF1285" s="17">
        <v>1.6382452514095501E-2</v>
      </c>
      <c r="BG1285" s="17">
        <v>0</v>
      </c>
      <c r="BH1285" s="17">
        <v>1.42439763623269E-2</v>
      </c>
      <c r="BI1285" s="17"/>
      <c r="BJ1285" s="17">
        <v>1.5847042453661399E-2</v>
      </c>
      <c r="BK1285" s="17"/>
      <c r="BL1285" s="17">
        <v>1.3845119030677699E-2</v>
      </c>
      <c r="BM1285" s="17"/>
      <c r="BN1285" s="17">
        <v>7.1819943523115798E-3</v>
      </c>
      <c r="BO1285" s="17"/>
      <c r="BP1285" s="17">
        <v>2.1499677222744099E-2</v>
      </c>
      <c r="BQ1285" s="17">
        <v>0</v>
      </c>
    </row>
    <row r="1286" spans="2:69" x14ac:dyDescent="0.35"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</row>
    <row r="1287" spans="2:69" x14ac:dyDescent="0.35">
      <c r="B1287" s="6" t="s">
        <v>340</v>
      </c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</row>
    <row r="1288" spans="2:69" x14ac:dyDescent="0.35">
      <c r="B1288" s="24" t="s">
        <v>143</v>
      </c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</row>
    <row r="1289" spans="2:69" x14ac:dyDescent="0.35">
      <c r="B1289" t="s">
        <v>330</v>
      </c>
      <c r="C1289" s="17">
        <v>0.11109092464771</v>
      </c>
      <c r="D1289" s="17">
        <v>0.149681727293871</v>
      </c>
      <c r="E1289" s="17">
        <v>8.0917672171371302E-2</v>
      </c>
      <c r="F1289" s="17"/>
      <c r="G1289" s="17">
        <v>9.6118622229394296E-2</v>
      </c>
      <c r="H1289" s="17">
        <v>0.124245390445862</v>
      </c>
      <c r="I1289" s="17">
        <v>0.147030610178014</v>
      </c>
      <c r="J1289" s="17">
        <v>7.1785769337127894E-2</v>
      </c>
      <c r="K1289" s="17">
        <v>0.102674259956197</v>
      </c>
      <c r="L1289" s="17"/>
      <c r="M1289" s="17">
        <v>9.96321065375151E-2</v>
      </c>
      <c r="N1289" s="17">
        <v>7.8035372958730795E-2</v>
      </c>
      <c r="O1289" s="17">
        <v>0.109614058099662</v>
      </c>
      <c r="P1289" s="17">
        <v>0.16369894105709601</v>
      </c>
      <c r="Q1289" s="17">
        <v>0.15965671948131399</v>
      </c>
      <c r="R1289" s="17"/>
      <c r="S1289" s="17">
        <v>0.112144659791083</v>
      </c>
      <c r="T1289" s="17">
        <v>0.13156685922015399</v>
      </c>
      <c r="U1289" s="17">
        <v>0.12545308039339501</v>
      </c>
      <c r="V1289" s="17">
        <v>9.9800129982513294E-2</v>
      </c>
      <c r="W1289" s="17"/>
      <c r="X1289" s="17">
        <v>0.109522601110532</v>
      </c>
      <c r="Y1289" s="17">
        <v>7.74447521509503E-2</v>
      </c>
      <c r="Z1289" s="17">
        <v>0.190613305045126</v>
      </c>
      <c r="AA1289" s="17"/>
      <c r="AB1289" s="17">
        <v>0.11152800907315399</v>
      </c>
      <c r="AC1289" s="17">
        <v>0.110173037254279</v>
      </c>
      <c r="AD1289" s="17"/>
      <c r="AE1289" s="17">
        <v>0.15232863787335299</v>
      </c>
      <c r="AF1289" s="17">
        <v>0.101025737093763</v>
      </c>
      <c r="AG1289" s="17"/>
      <c r="AH1289" s="17">
        <v>9.6164271188692099E-2</v>
      </c>
      <c r="AI1289" s="17">
        <v>0.192496782364421</v>
      </c>
      <c r="AJ1289" s="17"/>
      <c r="AK1289" s="17">
        <v>0.19906910978129999</v>
      </c>
      <c r="AL1289" s="17">
        <v>0.104917196058184</v>
      </c>
      <c r="AM1289" s="17">
        <v>7.7104853588676803E-2</v>
      </c>
      <c r="AN1289" s="17">
        <v>0.11851758614294899</v>
      </c>
      <c r="AO1289" s="17">
        <v>0.122478951664363</v>
      </c>
      <c r="AP1289" s="17"/>
      <c r="AQ1289" s="17">
        <v>0.106025456788852</v>
      </c>
      <c r="AR1289" s="17">
        <v>0.11254535216028901</v>
      </c>
      <c r="AS1289" s="17"/>
      <c r="AT1289" s="17">
        <v>8.8407356654585406E-2</v>
      </c>
      <c r="AU1289" s="17">
        <v>0.12154224315747</v>
      </c>
      <c r="AV1289" s="17"/>
      <c r="AW1289" s="17">
        <v>0.188139218085768</v>
      </c>
      <c r="AX1289" s="17">
        <v>5.6927141064456399E-2</v>
      </c>
      <c r="AY1289" s="17">
        <v>0.19068718187223199</v>
      </c>
      <c r="AZ1289" s="17">
        <v>0.18209512201450401</v>
      </c>
      <c r="BA1289" s="17">
        <v>6.5682156407307998E-2</v>
      </c>
      <c r="BB1289" s="17"/>
      <c r="BC1289" s="17">
        <v>8.0263836661309207E-2</v>
      </c>
      <c r="BD1289" s="17"/>
      <c r="BE1289" s="17">
        <v>7.3841717050865105E-2</v>
      </c>
      <c r="BF1289" s="17">
        <v>0.215107793079615</v>
      </c>
      <c r="BG1289" s="17">
        <v>0.14633974251103299</v>
      </c>
      <c r="BH1289" s="17">
        <v>6.0935020943974301E-2</v>
      </c>
      <c r="BI1289" s="17"/>
      <c r="BJ1289" s="17">
        <v>0.10646755662369201</v>
      </c>
      <c r="BK1289" s="17"/>
      <c r="BL1289" s="17">
        <v>0.100093948281579</v>
      </c>
      <c r="BM1289" s="17"/>
      <c r="BN1289" s="17">
        <v>0.20768614103267199</v>
      </c>
      <c r="BO1289" s="17"/>
      <c r="BP1289" s="17">
        <v>0.119072372290665</v>
      </c>
      <c r="BQ1289" s="17">
        <v>7.4254336692056999E-2</v>
      </c>
    </row>
    <row r="1290" spans="2:69" x14ac:dyDescent="0.35">
      <c r="B1290" t="s">
        <v>331</v>
      </c>
      <c r="C1290" s="17">
        <v>0.41991546160540699</v>
      </c>
      <c r="D1290" s="17">
        <v>0.431470360378787</v>
      </c>
      <c r="E1290" s="17">
        <v>0.41224985088298</v>
      </c>
      <c r="F1290" s="17"/>
      <c r="G1290" s="17">
        <v>0.44952693085175999</v>
      </c>
      <c r="H1290" s="17">
        <v>0.33607750692364102</v>
      </c>
      <c r="I1290" s="17">
        <v>0.40739470168849501</v>
      </c>
      <c r="J1290" s="17">
        <v>0.38937816398334202</v>
      </c>
      <c r="K1290" s="17">
        <v>0.57348991029622498</v>
      </c>
      <c r="L1290" s="17"/>
      <c r="M1290" s="17">
        <v>0.38470164568096399</v>
      </c>
      <c r="N1290" s="17">
        <v>0.38392453359142797</v>
      </c>
      <c r="O1290" s="17">
        <v>0.513829460675302</v>
      </c>
      <c r="P1290" s="17">
        <v>0.31577171198979398</v>
      </c>
      <c r="Q1290" s="17">
        <v>0.48738057261447598</v>
      </c>
      <c r="R1290" s="17"/>
      <c r="S1290" s="17">
        <v>0.32058304559901701</v>
      </c>
      <c r="T1290" s="17">
        <v>0.41398549183538202</v>
      </c>
      <c r="U1290" s="17">
        <v>0.49670927225366601</v>
      </c>
      <c r="V1290" s="17">
        <v>0.48455450330571598</v>
      </c>
      <c r="W1290" s="17"/>
      <c r="X1290" s="17">
        <v>0.40149661527845198</v>
      </c>
      <c r="Y1290" s="17">
        <v>0.42412606619458298</v>
      </c>
      <c r="Z1290" s="17">
        <v>0.59577494497762795</v>
      </c>
      <c r="AA1290" s="17"/>
      <c r="AB1290" s="17">
        <v>0.39237517342996697</v>
      </c>
      <c r="AC1290" s="17">
        <v>0.477750703165434</v>
      </c>
      <c r="AD1290" s="17"/>
      <c r="AE1290" s="17">
        <v>0.44012675162537102</v>
      </c>
      <c r="AF1290" s="17">
        <v>0.41634895537793398</v>
      </c>
      <c r="AG1290" s="17"/>
      <c r="AH1290" s="17">
        <v>0.39952401992015801</v>
      </c>
      <c r="AI1290" s="17">
        <v>0.42226949968996702</v>
      </c>
      <c r="AJ1290" s="17"/>
      <c r="AK1290" s="17">
        <v>0.49053561219714698</v>
      </c>
      <c r="AL1290" s="17">
        <v>0.419894358792542</v>
      </c>
      <c r="AM1290" s="17">
        <v>0.41921587118467901</v>
      </c>
      <c r="AN1290" s="17">
        <v>0.34009611135920897</v>
      </c>
      <c r="AO1290" s="17">
        <v>0.47275976214819299</v>
      </c>
      <c r="AP1290" s="17"/>
      <c r="AQ1290" s="17">
        <v>0.38708371825849902</v>
      </c>
      <c r="AR1290" s="17">
        <v>0.42934230866873901</v>
      </c>
      <c r="AS1290" s="17"/>
      <c r="AT1290" s="17">
        <v>0.42109718171764998</v>
      </c>
      <c r="AU1290" s="17">
        <v>0.41230489870536302</v>
      </c>
      <c r="AV1290" s="17"/>
      <c r="AW1290" s="17">
        <v>0.229716802368052</v>
      </c>
      <c r="AX1290" s="17">
        <v>0.428521005025781</v>
      </c>
      <c r="AY1290" s="17">
        <v>0.44824793830758802</v>
      </c>
      <c r="AZ1290" s="17">
        <v>0.40735358290515999</v>
      </c>
      <c r="BA1290" s="17">
        <v>0.37282866733405901</v>
      </c>
      <c r="BB1290" s="17"/>
      <c r="BC1290" s="17">
        <v>0.39289456833640501</v>
      </c>
      <c r="BD1290" s="17"/>
      <c r="BE1290" s="17">
        <v>0.430228069397599</v>
      </c>
      <c r="BF1290" s="17">
        <v>0.47191552167218798</v>
      </c>
      <c r="BG1290" s="17">
        <v>0.47390308801317699</v>
      </c>
      <c r="BH1290" s="17">
        <v>0.36519229049243002</v>
      </c>
      <c r="BI1290" s="17"/>
      <c r="BJ1290" s="17">
        <v>0.42420750005426999</v>
      </c>
      <c r="BK1290" s="17"/>
      <c r="BL1290" s="17">
        <v>0.44269636559514203</v>
      </c>
      <c r="BM1290" s="17"/>
      <c r="BN1290" s="17">
        <v>0.40718810835149999</v>
      </c>
      <c r="BO1290" s="17"/>
      <c r="BP1290" s="17">
        <v>0.41262163145764302</v>
      </c>
      <c r="BQ1290" s="17">
        <v>0.47988408436746399</v>
      </c>
    </row>
    <row r="1291" spans="2:69" x14ac:dyDescent="0.35">
      <c r="B1291" t="s">
        <v>332</v>
      </c>
      <c r="C1291" s="17">
        <v>0.21517178446990001</v>
      </c>
      <c r="D1291" s="17">
        <v>0.21349760334360099</v>
      </c>
      <c r="E1291" s="17">
        <v>0.21725964010861601</v>
      </c>
      <c r="F1291" s="17"/>
      <c r="G1291" s="17">
        <v>0.20876207939577901</v>
      </c>
      <c r="H1291" s="17">
        <v>0.23810336746662999</v>
      </c>
      <c r="I1291" s="17">
        <v>0.18251073411608601</v>
      </c>
      <c r="J1291" s="17">
        <v>0.34968448746715902</v>
      </c>
      <c r="K1291" s="17">
        <v>8.2326501745450295E-2</v>
      </c>
      <c r="L1291" s="17"/>
      <c r="M1291" s="17">
        <v>0.25156401757949098</v>
      </c>
      <c r="N1291" s="17">
        <v>0.265486903942597</v>
      </c>
      <c r="O1291" s="17">
        <v>0.15068312473689</v>
      </c>
      <c r="P1291" s="17">
        <v>0.21481515709019799</v>
      </c>
      <c r="Q1291" s="17">
        <v>0.15504517551180499</v>
      </c>
      <c r="R1291" s="17"/>
      <c r="S1291" s="17">
        <v>0.24311862440557699</v>
      </c>
      <c r="T1291" s="17">
        <v>0.21627746230147399</v>
      </c>
      <c r="U1291" s="17">
        <v>0.15139768597474601</v>
      </c>
      <c r="V1291" s="17">
        <v>0.21441143968836601</v>
      </c>
      <c r="W1291" s="17"/>
      <c r="X1291" s="17">
        <v>0.22613406124000299</v>
      </c>
      <c r="Y1291" s="17">
        <v>0.19103880433835399</v>
      </c>
      <c r="Z1291" s="17">
        <v>0.151558857193547</v>
      </c>
      <c r="AA1291" s="17"/>
      <c r="AB1291" s="17">
        <v>0.24427817988606701</v>
      </c>
      <c r="AC1291" s="17">
        <v>0.15404768151527501</v>
      </c>
      <c r="AD1291" s="17"/>
      <c r="AE1291" s="17">
        <v>0.172549435423974</v>
      </c>
      <c r="AF1291" s="17">
        <v>0.22445110791640399</v>
      </c>
      <c r="AG1291" s="17"/>
      <c r="AH1291" s="17">
        <v>0.238237749842551</v>
      </c>
      <c r="AI1291" s="17">
        <v>0.166333745948892</v>
      </c>
      <c r="AJ1291" s="17"/>
      <c r="AK1291" s="17">
        <v>0.145681368100153</v>
      </c>
      <c r="AL1291" s="17">
        <v>0.23552175798458699</v>
      </c>
      <c r="AM1291" s="17">
        <v>0.229464941922671</v>
      </c>
      <c r="AN1291" s="17">
        <v>0.23837268800148501</v>
      </c>
      <c r="AO1291" s="17">
        <v>0.14949202688034699</v>
      </c>
      <c r="AP1291" s="17"/>
      <c r="AQ1291" s="17">
        <v>0.25024621997098201</v>
      </c>
      <c r="AR1291" s="17">
        <v>0.205101002184363</v>
      </c>
      <c r="AS1291" s="17"/>
      <c r="AT1291" s="17">
        <v>0.22715034827160399</v>
      </c>
      <c r="AU1291" s="17">
        <v>0.20778939311139299</v>
      </c>
      <c r="AV1291" s="17"/>
      <c r="AW1291" s="17">
        <v>0.13425716726857501</v>
      </c>
      <c r="AX1291" s="17">
        <v>0.24464172668028999</v>
      </c>
      <c r="AY1291" s="17">
        <v>0.20335710873149601</v>
      </c>
      <c r="AZ1291" s="17">
        <v>0.16838976117296001</v>
      </c>
      <c r="BA1291" s="17">
        <v>0.25417557568940302</v>
      </c>
      <c r="BB1291" s="17"/>
      <c r="BC1291" s="17">
        <v>0.25177972014915001</v>
      </c>
      <c r="BD1291" s="17"/>
      <c r="BE1291" s="17">
        <v>0.23301467897817499</v>
      </c>
      <c r="BF1291" s="17">
        <v>0.200911780918931</v>
      </c>
      <c r="BG1291" s="17">
        <v>0.12072975770583599</v>
      </c>
      <c r="BH1291" s="17">
        <v>0.28906769157893503</v>
      </c>
      <c r="BI1291" s="17"/>
      <c r="BJ1291" s="17">
        <v>0.213559898075355</v>
      </c>
      <c r="BK1291" s="17"/>
      <c r="BL1291" s="17">
        <v>0.19616724244127701</v>
      </c>
      <c r="BM1291" s="17"/>
      <c r="BN1291" s="17">
        <v>0.186117140913655</v>
      </c>
      <c r="BO1291" s="17"/>
      <c r="BP1291" s="17">
        <v>0.21081222371203601</v>
      </c>
      <c r="BQ1291" s="17">
        <v>0.26048716778108999</v>
      </c>
    </row>
    <row r="1292" spans="2:69" x14ac:dyDescent="0.35">
      <c r="B1292" t="s">
        <v>333</v>
      </c>
      <c r="C1292" s="17">
        <v>0.15958225295470599</v>
      </c>
      <c r="D1292" s="17">
        <v>0.12669509447128899</v>
      </c>
      <c r="E1292" s="17">
        <v>0.182655735739019</v>
      </c>
      <c r="F1292" s="17"/>
      <c r="G1292" s="17">
        <v>0.13309070694246</v>
      </c>
      <c r="H1292" s="17">
        <v>0.195267557713421</v>
      </c>
      <c r="I1292" s="17">
        <v>0.16513925328432599</v>
      </c>
      <c r="J1292" s="17">
        <v>0.12274468980964399</v>
      </c>
      <c r="K1292" s="17">
        <v>0.18439835316096001</v>
      </c>
      <c r="L1292" s="17"/>
      <c r="M1292" s="17">
        <v>0.17530655405840001</v>
      </c>
      <c r="N1292" s="17">
        <v>0.199358723292133</v>
      </c>
      <c r="O1292" s="17">
        <v>0.11730376969449401</v>
      </c>
      <c r="P1292" s="17">
        <v>0.185705182094488</v>
      </c>
      <c r="Q1292" s="17">
        <v>8.7283491732128293E-2</v>
      </c>
      <c r="R1292" s="17"/>
      <c r="S1292" s="17">
        <v>0.20690736512094501</v>
      </c>
      <c r="T1292" s="17">
        <v>0.161246593903002</v>
      </c>
      <c r="U1292" s="17">
        <v>0.148736007101475</v>
      </c>
      <c r="V1292" s="17">
        <v>0.12789864600185999</v>
      </c>
      <c r="W1292" s="17"/>
      <c r="X1292" s="17">
        <v>0.16825009388183601</v>
      </c>
      <c r="Y1292" s="17">
        <v>0.198072092426756</v>
      </c>
      <c r="Z1292" s="17">
        <v>0</v>
      </c>
      <c r="AA1292" s="17"/>
      <c r="AB1292" s="17">
        <v>0.15196824026651501</v>
      </c>
      <c r="AC1292" s="17">
        <v>0.17557185554192001</v>
      </c>
      <c r="AD1292" s="17"/>
      <c r="AE1292" s="17">
        <v>0.15468330639168201</v>
      </c>
      <c r="AF1292" s="17">
        <v>0.16086419862401199</v>
      </c>
      <c r="AG1292" s="17"/>
      <c r="AH1292" s="17">
        <v>0.18077343522377701</v>
      </c>
      <c r="AI1292" s="17">
        <v>5.8985750044603102E-2</v>
      </c>
      <c r="AJ1292" s="17"/>
      <c r="AK1292" s="17">
        <v>0.117447944311488</v>
      </c>
      <c r="AL1292" s="17">
        <v>0.110758992293189</v>
      </c>
      <c r="AM1292" s="17">
        <v>0.164095600404879</v>
      </c>
      <c r="AN1292" s="17">
        <v>0.25615245651090701</v>
      </c>
      <c r="AO1292" s="17">
        <v>0.17679783855359299</v>
      </c>
      <c r="AP1292" s="17"/>
      <c r="AQ1292" s="17">
        <v>0.142403919477401</v>
      </c>
      <c r="AR1292" s="17">
        <v>0.16451459909247801</v>
      </c>
      <c r="AS1292" s="17"/>
      <c r="AT1292" s="17">
        <v>0.143736939025988</v>
      </c>
      <c r="AU1292" s="17">
        <v>0.17284527860686399</v>
      </c>
      <c r="AV1292" s="17"/>
      <c r="AW1292" s="17">
        <v>8.9208944340105095E-2</v>
      </c>
      <c r="AX1292" s="17">
        <v>0.222506222728794</v>
      </c>
      <c r="AY1292" s="17">
        <v>7.7224045248022996E-2</v>
      </c>
      <c r="AZ1292" s="17">
        <v>0.150404851929967</v>
      </c>
      <c r="BA1292" s="17">
        <v>0.19627069655427401</v>
      </c>
      <c r="BB1292" s="17"/>
      <c r="BC1292" s="17">
        <v>0.21918463011178299</v>
      </c>
      <c r="BD1292" s="17"/>
      <c r="BE1292" s="17">
        <v>0.20284411752534301</v>
      </c>
      <c r="BF1292" s="17">
        <v>5.36943144476906E-2</v>
      </c>
      <c r="BG1292" s="17">
        <v>0.115096428512902</v>
      </c>
      <c r="BH1292" s="17">
        <v>0.20815960839384001</v>
      </c>
      <c r="BI1292" s="17"/>
      <c r="BJ1292" s="17">
        <v>0.16416409953007099</v>
      </c>
      <c r="BK1292" s="17"/>
      <c r="BL1292" s="17">
        <v>0.163240873048768</v>
      </c>
      <c r="BM1292" s="17"/>
      <c r="BN1292" s="17">
        <v>0.14031492642472099</v>
      </c>
      <c r="BO1292" s="17"/>
      <c r="BP1292" s="17">
        <v>0.16107346354291399</v>
      </c>
      <c r="BQ1292" s="17">
        <v>0.140404238461631</v>
      </c>
    </row>
    <row r="1293" spans="2:69" x14ac:dyDescent="0.35">
      <c r="B1293" t="s">
        <v>334</v>
      </c>
      <c r="C1293" s="17">
        <v>6.8845224469828006E-2</v>
      </c>
      <c r="D1293" s="17">
        <v>6.7881975871237496E-2</v>
      </c>
      <c r="E1293" s="17">
        <v>6.9851921447315599E-2</v>
      </c>
      <c r="F1293" s="17"/>
      <c r="G1293" s="17">
        <v>8.9176269007471595E-2</v>
      </c>
      <c r="H1293" s="17">
        <v>7.8722249252144202E-2</v>
      </c>
      <c r="I1293" s="17">
        <v>6.1125131078711502E-2</v>
      </c>
      <c r="J1293" s="17">
        <v>6.6406889402727001E-2</v>
      </c>
      <c r="K1293" s="17">
        <v>2.1105192035296198E-2</v>
      </c>
      <c r="L1293" s="17"/>
      <c r="M1293" s="17">
        <v>5.86975612477302E-2</v>
      </c>
      <c r="N1293" s="17">
        <v>5.9490654799152297E-2</v>
      </c>
      <c r="O1293" s="17">
        <v>7.3859927926422805E-2</v>
      </c>
      <c r="P1293" s="17">
        <v>8.4826556298263203E-2</v>
      </c>
      <c r="Q1293" s="17">
        <v>7.8394377211845501E-2</v>
      </c>
      <c r="R1293" s="17"/>
      <c r="S1293" s="17">
        <v>7.2556752602529806E-2</v>
      </c>
      <c r="T1293" s="17">
        <v>7.6923592739986904E-2</v>
      </c>
      <c r="U1293" s="17">
        <v>5.1335228071969698E-2</v>
      </c>
      <c r="V1293" s="17">
        <v>6.4921132373670906E-2</v>
      </c>
      <c r="W1293" s="17"/>
      <c r="X1293" s="17">
        <v>6.76891445786411E-2</v>
      </c>
      <c r="Y1293" s="17">
        <v>7.8502711976965095E-2</v>
      </c>
      <c r="Z1293" s="17">
        <v>6.2052892783699E-2</v>
      </c>
      <c r="AA1293" s="17"/>
      <c r="AB1293" s="17">
        <v>7.9674713296077906E-2</v>
      </c>
      <c r="AC1293" s="17">
        <v>4.61030476905624E-2</v>
      </c>
      <c r="AD1293" s="17"/>
      <c r="AE1293" s="17">
        <v>8.0311868685619306E-2</v>
      </c>
      <c r="AF1293" s="17">
        <v>6.6551245952940402E-2</v>
      </c>
      <c r="AG1293" s="17"/>
      <c r="AH1293" s="17">
        <v>5.6574829733198502E-2</v>
      </c>
      <c r="AI1293" s="17">
        <v>0.14048655018095699</v>
      </c>
      <c r="AJ1293" s="17"/>
      <c r="AK1293" s="17">
        <v>3.2679531149658499E-2</v>
      </c>
      <c r="AL1293" s="17">
        <v>9.7150173387997196E-2</v>
      </c>
      <c r="AM1293" s="17">
        <v>8.0438496371902299E-2</v>
      </c>
      <c r="AN1293" s="17">
        <v>1.9646734527140799E-2</v>
      </c>
      <c r="AO1293" s="17">
        <v>7.8471420753503607E-2</v>
      </c>
      <c r="AP1293" s="17"/>
      <c r="AQ1293" s="17">
        <v>8.0915336598345003E-2</v>
      </c>
      <c r="AR1293" s="17">
        <v>6.5379581483084204E-2</v>
      </c>
      <c r="AS1293" s="17"/>
      <c r="AT1293" s="17">
        <v>9.0094940843283705E-2</v>
      </c>
      <c r="AU1293" s="17">
        <v>6.1178722492290498E-2</v>
      </c>
      <c r="AV1293" s="17"/>
      <c r="AW1293" s="17">
        <v>0.254505623590841</v>
      </c>
      <c r="AX1293" s="17">
        <v>4.3875021241316203E-2</v>
      </c>
      <c r="AY1293" s="17">
        <v>5.4862850171868899E-2</v>
      </c>
      <c r="AZ1293" s="17">
        <v>4.04837413301763E-2</v>
      </c>
      <c r="BA1293" s="17">
        <v>6.7519577213086296E-2</v>
      </c>
      <c r="BB1293" s="17"/>
      <c r="BC1293" s="17">
        <v>4.7636729184675403E-2</v>
      </c>
      <c r="BD1293" s="17"/>
      <c r="BE1293" s="17">
        <v>5.5623145424201999E-2</v>
      </c>
      <c r="BF1293" s="17">
        <v>5.83705898815748E-2</v>
      </c>
      <c r="BG1293" s="17">
        <v>8.5753606387834899E-2</v>
      </c>
      <c r="BH1293" s="17">
        <v>5.2492806540298698E-2</v>
      </c>
      <c r="BI1293" s="17"/>
      <c r="BJ1293" s="17">
        <v>6.5429509517897E-2</v>
      </c>
      <c r="BK1293" s="17"/>
      <c r="BL1293" s="17">
        <v>6.5160071258568597E-2</v>
      </c>
      <c r="BM1293" s="17"/>
      <c r="BN1293" s="17">
        <v>4.9649751190874197E-2</v>
      </c>
      <c r="BO1293" s="17"/>
      <c r="BP1293" s="17">
        <v>7.2951664625773099E-2</v>
      </c>
      <c r="BQ1293" s="17">
        <v>2.38026069767635E-2</v>
      </c>
    </row>
    <row r="1294" spans="2:69" x14ac:dyDescent="0.35">
      <c r="B1294" t="s">
        <v>141</v>
      </c>
      <c r="C1294" s="17">
        <v>2.5394351852448399E-2</v>
      </c>
      <c r="D1294" s="17">
        <v>1.07732386412152E-2</v>
      </c>
      <c r="E1294" s="17">
        <v>3.7065179650697597E-2</v>
      </c>
      <c r="F1294" s="17"/>
      <c r="G1294" s="17">
        <v>2.3325391573135401E-2</v>
      </c>
      <c r="H1294" s="17">
        <v>2.7583928198302899E-2</v>
      </c>
      <c r="I1294" s="17">
        <v>3.67995696543683E-2</v>
      </c>
      <c r="J1294" s="17">
        <v>0</v>
      </c>
      <c r="K1294" s="17">
        <v>3.6005782805871502E-2</v>
      </c>
      <c r="L1294" s="17"/>
      <c r="M1294" s="17">
        <v>3.0098114895899301E-2</v>
      </c>
      <c r="N1294" s="17">
        <v>1.3703811415959499E-2</v>
      </c>
      <c r="O1294" s="17">
        <v>3.47096588672288E-2</v>
      </c>
      <c r="P1294" s="17">
        <v>3.5182451470160199E-2</v>
      </c>
      <c r="Q1294" s="17">
        <v>3.22396634484311E-2</v>
      </c>
      <c r="R1294" s="17"/>
      <c r="S1294" s="17">
        <v>4.4689552480849701E-2</v>
      </c>
      <c r="T1294" s="17">
        <v>0</v>
      </c>
      <c r="U1294" s="17">
        <v>2.6368726204747998E-2</v>
      </c>
      <c r="V1294" s="17">
        <v>8.4141486478734092E-3</v>
      </c>
      <c r="W1294" s="17"/>
      <c r="X1294" s="17">
        <v>2.6907483910536299E-2</v>
      </c>
      <c r="Y1294" s="17">
        <v>3.0815572912392199E-2</v>
      </c>
      <c r="Z1294" s="17">
        <v>0</v>
      </c>
      <c r="AA1294" s="17"/>
      <c r="AB1294" s="17">
        <v>2.01756840482188E-2</v>
      </c>
      <c r="AC1294" s="17">
        <v>3.6353674832529298E-2</v>
      </c>
      <c r="AD1294" s="17"/>
      <c r="AE1294" s="17">
        <v>0</v>
      </c>
      <c r="AF1294" s="17">
        <v>3.07587550349466E-2</v>
      </c>
      <c r="AG1294" s="17"/>
      <c r="AH1294" s="17">
        <v>2.87256940916229E-2</v>
      </c>
      <c r="AI1294" s="17">
        <v>1.94276717711592E-2</v>
      </c>
      <c r="AJ1294" s="17"/>
      <c r="AK1294" s="17">
        <v>1.4586434460253501E-2</v>
      </c>
      <c r="AL1294" s="17">
        <v>3.1757521483501999E-2</v>
      </c>
      <c r="AM1294" s="17">
        <v>2.96802365271919E-2</v>
      </c>
      <c r="AN1294" s="17">
        <v>2.7214423458309898E-2</v>
      </c>
      <c r="AO1294" s="17">
        <v>0</v>
      </c>
      <c r="AP1294" s="17"/>
      <c r="AQ1294" s="17">
        <v>3.3325348905921703E-2</v>
      </c>
      <c r="AR1294" s="17">
        <v>2.3117156411047599E-2</v>
      </c>
      <c r="AS1294" s="17"/>
      <c r="AT1294" s="17">
        <v>2.9513233486889501E-2</v>
      </c>
      <c r="AU1294" s="17">
        <v>2.43394639266192E-2</v>
      </c>
      <c r="AV1294" s="17"/>
      <c r="AW1294" s="17">
        <v>0.104172244346659</v>
      </c>
      <c r="AX1294" s="17">
        <v>3.52888325936174E-3</v>
      </c>
      <c r="AY1294" s="17">
        <v>2.5620875668791801E-2</v>
      </c>
      <c r="AZ1294" s="17">
        <v>5.1272940647233298E-2</v>
      </c>
      <c r="BA1294" s="17">
        <v>4.3523326801870897E-2</v>
      </c>
      <c r="BB1294" s="17"/>
      <c r="BC1294" s="17">
        <v>8.2405155566771006E-3</v>
      </c>
      <c r="BD1294" s="17"/>
      <c r="BE1294" s="17">
        <v>4.4482716238157397E-3</v>
      </c>
      <c r="BF1294" s="17">
        <v>0</v>
      </c>
      <c r="BG1294" s="17">
        <v>5.8177376869217298E-2</v>
      </c>
      <c r="BH1294" s="17">
        <v>2.41525820505223E-2</v>
      </c>
      <c r="BI1294" s="17"/>
      <c r="BJ1294" s="17">
        <v>2.6171436198714301E-2</v>
      </c>
      <c r="BK1294" s="17"/>
      <c r="BL1294" s="17">
        <v>3.26414993746659E-2</v>
      </c>
      <c r="BM1294" s="17"/>
      <c r="BN1294" s="17">
        <v>9.0439320865783393E-3</v>
      </c>
      <c r="BO1294" s="17"/>
      <c r="BP1294" s="17">
        <v>2.34686443709681E-2</v>
      </c>
      <c r="BQ1294" s="17">
        <v>2.11675657209935E-2</v>
      </c>
    </row>
    <row r="1295" spans="2:69" x14ac:dyDescent="0.35"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  <c r="BP1295" s="17"/>
      <c r="BQ1295" s="17"/>
    </row>
    <row r="1296" spans="2:69" x14ac:dyDescent="0.35">
      <c r="B1296" s="6" t="s">
        <v>341</v>
      </c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</row>
    <row r="1297" spans="2:69" x14ac:dyDescent="0.35">
      <c r="B1297" s="24" t="s">
        <v>143</v>
      </c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17"/>
      <c r="BG1297" s="17"/>
      <c r="BH1297" s="17"/>
      <c r="BI1297" s="17"/>
      <c r="BJ1297" s="17"/>
      <c r="BK1297" s="17"/>
      <c r="BL1297" s="17"/>
      <c r="BM1297" s="17"/>
      <c r="BN1297" s="17"/>
      <c r="BO1297" s="17"/>
      <c r="BP1297" s="17"/>
      <c r="BQ1297" s="17"/>
    </row>
    <row r="1298" spans="2:69" x14ac:dyDescent="0.35">
      <c r="B1298" t="s">
        <v>330</v>
      </c>
      <c r="C1298" s="17">
        <v>0.18605807852399101</v>
      </c>
      <c r="D1298" s="17">
        <v>0.16583903680839601</v>
      </c>
      <c r="E1298" s="17">
        <v>0.20273165921077799</v>
      </c>
      <c r="F1298" s="17"/>
      <c r="G1298" s="17">
        <v>0.22571767179336499</v>
      </c>
      <c r="H1298" s="17">
        <v>0.20403764787107101</v>
      </c>
      <c r="I1298" s="17">
        <v>0.183209913960345</v>
      </c>
      <c r="J1298" s="17">
        <v>0.13105715965305401</v>
      </c>
      <c r="K1298" s="17">
        <v>0.13390129160749001</v>
      </c>
      <c r="L1298" s="17"/>
      <c r="M1298" s="17">
        <v>0.21848639926181501</v>
      </c>
      <c r="N1298" s="17">
        <v>0.14349947975743199</v>
      </c>
      <c r="O1298" s="17">
        <v>0.18369809380004301</v>
      </c>
      <c r="P1298" s="17">
        <v>0.19112295935631199</v>
      </c>
      <c r="Q1298" s="17">
        <v>0.27306061932075498</v>
      </c>
      <c r="R1298" s="17"/>
      <c r="S1298" s="17">
        <v>0.14421252377754001</v>
      </c>
      <c r="T1298" s="17">
        <v>0.21974751033194101</v>
      </c>
      <c r="U1298" s="17">
        <v>0.236703067590398</v>
      </c>
      <c r="V1298" s="17">
        <v>0.16548994596404401</v>
      </c>
      <c r="W1298" s="17"/>
      <c r="X1298" s="17">
        <v>0.18187916330364201</v>
      </c>
      <c r="Y1298" s="17">
        <v>0.20777112353837601</v>
      </c>
      <c r="Z1298" s="17">
        <v>0.18655482154781799</v>
      </c>
      <c r="AA1298" s="17"/>
      <c r="AB1298" s="17">
        <v>0.18642117727014099</v>
      </c>
      <c r="AC1298" s="17">
        <v>0.18529556276671399</v>
      </c>
      <c r="AD1298" s="17"/>
      <c r="AE1298" s="17">
        <v>0.25506754144633498</v>
      </c>
      <c r="AF1298" s="17">
        <v>0.17029037987027501</v>
      </c>
      <c r="AG1298" s="17"/>
      <c r="AH1298" s="17">
        <v>0.16670431776880901</v>
      </c>
      <c r="AI1298" s="17">
        <v>0.242708297512023</v>
      </c>
      <c r="AJ1298" s="17"/>
      <c r="AK1298" s="17">
        <v>0.292084862747783</v>
      </c>
      <c r="AL1298" s="17">
        <v>0.17472076935744399</v>
      </c>
      <c r="AM1298" s="17">
        <v>0.17001186695857401</v>
      </c>
      <c r="AN1298" s="17">
        <v>0.217519796996127</v>
      </c>
      <c r="AO1298" s="17">
        <v>7.0193281686015199E-2</v>
      </c>
      <c r="AP1298" s="17"/>
      <c r="AQ1298" s="17">
        <v>0.17571668993483799</v>
      </c>
      <c r="AR1298" s="17">
        <v>0.18902736003982001</v>
      </c>
      <c r="AS1298" s="17"/>
      <c r="AT1298" s="17">
        <v>0.19347479174709101</v>
      </c>
      <c r="AU1298" s="17">
        <v>0.17776286077864301</v>
      </c>
      <c r="AV1298" s="17"/>
      <c r="AW1298" s="17">
        <v>0.188880772143103</v>
      </c>
      <c r="AX1298" s="17">
        <v>6.6204964408653103E-2</v>
      </c>
      <c r="AY1298" s="17">
        <v>0.37166802458572501</v>
      </c>
      <c r="AZ1298" s="17">
        <v>0.28169419519809002</v>
      </c>
      <c r="BA1298" s="17">
        <v>7.8853478176308694E-2</v>
      </c>
      <c r="BB1298" s="17"/>
      <c r="BC1298" s="17">
        <v>0.10630914519719201</v>
      </c>
      <c r="BD1298" s="17"/>
      <c r="BE1298" s="17">
        <v>7.1843867524038305E-2</v>
      </c>
      <c r="BF1298" s="17">
        <v>0.38098852054003801</v>
      </c>
      <c r="BG1298" s="17">
        <v>0.35498907459449502</v>
      </c>
      <c r="BH1298" s="17">
        <v>8.1522703561467597E-2</v>
      </c>
      <c r="BI1298" s="17"/>
      <c r="BJ1298" s="17">
        <v>0.172918950055239</v>
      </c>
      <c r="BK1298" s="17"/>
      <c r="BL1298" s="17">
        <v>0.17476360822174</v>
      </c>
      <c r="BM1298" s="17"/>
      <c r="BN1298" s="17">
        <v>0.16361348462775199</v>
      </c>
      <c r="BO1298" s="17"/>
      <c r="BP1298" s="17">
        <v>0.19228111330911901</v>
      </c>
      <c r="BQ1298" s="17">
        <v>0.118811118905347</v>
      </c>
    </row>
    <row r="1299" spans="2:69" x14ac:dyDescent="0.35">
      <c r="B1299" t="s">
        <v>331</v>
      </c>
      <c r="C1299" s="17">
        <v>0.37050262977284099</v>
      </c>
      <c r="D1299" s="17">
        <v>0.29654417326085603</v>
      </c>
      <c r="E1299" s="17">
        <v>0.43039450789856298</v>
      </c>
      <c r="F1299" s="17"/>
      <c r="G1299" s="17">
        <v>0.40516881292985701</v>
      </c>
      <c r="H1299" s="17">
        <v>0.30769441155467497</v>
      </c>
      <c r="I1299" s="17">
        <v>0.40658316603162498</v>
      </c>
      <c r="J1299" s="17">
        <v>0.33555154526106001</v>
      </c>
      <c r="K1299" s="17">
        <v>0.39173757042266699</v>
      </c>
      <c r="L1299" s="17"/>
      <c r="M1299" s="17">
        <v>0.29360379300829398</v>
      </c>
      <c r="N1299" s="17">
        <v>0.36096767544841302</v>
      </c>
      <c r="O1299" s="17">
        <v>0.41460360567408999</v>
      </c>
      <c r="P1299" s="17">
        <v>0.38289979688624098</v>
      </c>
      <c r="Q1299" s="17">
        <v>0.36808690476408101</v>
      </c>
      <c r="R1299" s="17"/>
      <c r="S1299" s="17">
        <v>0.42176828429794599</v>
      </c>
      <c r="T1299" s="17">
        <v>0.353120319534033</v>
      </c>
      <c r="U1299" s="17">
        <v>0.39297114771261299</v>
      </c>
      <c r="V1299" s="17">
        <v>0.30179168455446098</v>
      </c>
      <c r="W1299" s="17"/>
      <c r="X1299" s="17">
        <v>0.366305069854513</v>
      </c>
      <c r="Y1299" s="17">
        <v>0.39447751205027398</v>
      </c>
      <c r="Z1299" s="17">
        <v>0.36689201825637402</v>
      </c>
      <c r="AA1299" s="17"/>
      <c r="AB1299" s="17">
        <v>0.37556981595989503</v>
      </c>
      <c r="AC1299" s="17">
        <v>0.35986142168921598</v>
      </c>
      <c r="AD1299" s="17"/>
      <c r="AE1299" s="17">
        <v>0.348916054016149</v>
      </c>
      <c r="AF1299" s="17">
        <v>0.37561998059817198</v>
      </c>
      <c r="AG1299" s="17"/>
      <c r="AH1299" s="17">
        <v>0.38194637181608598</v>
      </c>
      <c r="AI1299" s="17">
        <v>0.29882862317384201</v>
      </c>
      <c r="AJ1299" s="17"/>
      <c r="AK1299" s="17">
        <v>0.28343815646030601</v>
      </c>
      <c r="AL1299" s="17">
        <v>0.40655203931667999</v>
      </c>
      <c r="AM1299" s="17">
        <v>0.382935704404748</v>
      </c>
      <c r="AN1299" s="17">
        <v>0.33654017802679698</v>
      </c>
      <c r="AO1299" s="17">
        <v>0.39700949304341399</v>
      </c>
      <c r="AP1299" s="17"/>
      <c r="AQ1299" s="17">
        <v>0.39055076951614898</v>
      </c>
      <c r="AR1299" s="17">
        <v>0.36474628764785799</v>
      </c>
      <c r="AS1299" s="17"/>
      <c r="AT1299" s="17">
        <v>0.36662741108791402</v>
      </c>
      <c r="AU1299" s="17">
        <v>0.371535133262138</v>
      </c>
      <c r="AV1299" s="17"/>
      <c r="AW1299" s="17">
        <v>0.23338297121101301</v>
      </c>
      <c r="AX1299" s="17">
        <v>0.359464349099263</v>
      </c>
      <c r="AY1299" s="17">
        <v>0.40012698810435399</v>
      </c>
      <c r="AZ1299" s="17">
        <v>0.41883705587181502</v>
      </c>
      <c r="BA1299" s="17">
        <v>0.33453854969520502</v>
      </c>
      <c r="BB1299" s="17"/>
      <c r="BC1299" s="17">
        <v>0.28380461999979001</v>
      </c>
      <c r="BD1299" s="17"/>
      <c r="BE1299" s="17">
        <v>0.38483997329582398</v>
      </c>
      <c r="BF1299" s="17">
        <v>0.45658796183654599</v>
      </c>
      <c r="BG1299" s="17">
        <v>0.45334767090884498</v>
      </c>
      <c r="BH1299" s="17">
        <v>0.30525218944549798</v>
      </c>
      <c r="BI1299" s="17"/>
      <c r="BJ1299" s="17">
        <v>0.383100150363754</v>
      </c>
      <c r="BK1299" s="17"/>
      <c r="BL1299" s="17">
        <v>0.39348099660333702</v>
      </c>
      <c r="BM1299" s="17"/>
      <c r="BN1299" s="17">
        <v>0.30597495658534501</v>
      </c>
      <c r="BO1299" s="17"/>
      <c r="BP1299" s="17">
        <v>0.379495790058338</v>
      </c>
      <c r="BQ1299" s="17">
        <v>0.33413547146801398</v>
      </c>
    </row>
    <row r="1300" spans="2:69" x14ac:dyDescent="0.35">
      <c r="B1300" t="s">
        <v>332</v>
      </c>
      <c r="C1300" s="17">
        <v>0.175297008077891</v>
      </c>
      <c r="D1300" s="17">
        <v>0.208704371577561</v>
      </c>
      <c r="E1300" s="17">
        <v>0.14945670796035501</v>
      </c>
      <c r="F1300" s="17"/>
      <c r="G1300" s="17">
        <v>0.15392984959544201</v>
      </c>
      <c r="H1300" s="17">
        <v>0.22391452024243999</v>
      </c>
      <c r="I1300" s="17">
        <v>0.15361061151341901</v>
      </c>
      <c r="J1300" s="17">
        <v>0.112387696931272</v>
      </c>
      <c r="K1300" s="17">
        <v>0.24323109224113501</v>
      </c>
      <c r="L1300" s="17"/>
      <c r="M1300" s="17">
        <v>0.15936155921011499</v>
      </c>
      <c r="N1300" s="17">
        <v>0.22447763565868201</v>
      </c>
      <c r="O1300" s="17">
        <v>0.154612243318376</v>
      </c>
      <c r="P1300" s="17">
        <v>0.154970230747705</v>
      </c>
      <c r="Q1300" s="17">
        <v>0.10467695077309599</v>
      </c>
      <c r="R1300" s="17"/>
      <c r="S1300" s="17">
        <v>9.7803091321553001E-2</v>
      </c>
      <c r="T1300" s="17">
        <v>0.19054545810613599</v>
      </c>
      <c r="U1300" s="17">
        <v>0.17723852121529199</v>
      </c>
      <c r="V1300" s="17">
        <v>0.25794038548229797</v>
      </c>
      <c r="W1300" s="17"/>
      <c r="X1300" s="17">
        <v>0.17775694289557301</v>
      </c>
      <c r="Y1300" s="17">
        <v>0.141356157002854</v>
      </c>
      <c r="Z1300" s="17">
        <v>0.21516972625529299</v>
      </c>
      <c r="AA1300" s="17"/>
      <c r="AB1300" s="17">
        <v>0.17545955086265599</v>
      </c>
      <c r="AC1300" s="17">
        <v>0.17495566447390101</v>
      </c>
      <c r="AD1300" s="17"/>
      <c r="AE1300" s="17">
        <v>7.9922069588401104E-2</v>
      </c>
      <c r="AF1300" s="17">
        <v>0.19557204485268001</v>
      </c>
      <c r="AG1300" s="17"/>
      <c r="AH1300" s="17">
        <v>0.177528269725612</v>
      </c>
      <c r="AI1300" s="17">
        <v>0.13940889756111299</v>
      </c>
      <c r="AJ1300" s="17"/>
      <c r="AK1300" s="17">
        <v>0.17700706949605299</v>
      </c>
      <c r="AL1300" s="17">
        <v>0.18255034206568599</v>
      </c>
      <c r="AM1300" s="17">
        <v>0.16431225372367</v>
      </c>
      <c r="AN1300" s="17">
        <v>0.15012228477680201</v>
      </c>
      <c r="AO1300" s="17">
        <v>0.24125428085373399</v>
      </c>
      <c r="AP1300" s="17"/>
      <c r="AQ1300" s="17">
        <v>0.14346783824215001</v>
      </c>
      <c r="AR1300" s="17">
        <v>0.18443599022160301</v>
      </c>
      <c r="AS1300" s="17"/>
      <c r="AT1300" s="17">
        <v>0.14388042102110701</v>
      </c>
      <c r="AU1300" s="17">
        <v>0.19029789011266601</v>
      </c>
      <c r="AV1300" s="17"/>
      <c r="AW1300" s="17">
        <v>0.21861395813803799</v>
      </c>
      <c r="AX1300" s="17">
        <v>0.22914872146208501</v>
      </c>
      <c r="AY1300" s="17">
        <v>0.107994733149538</v>
      </c>
      <c r="AZ1300" s="17">
        <v>0.160425906088034</v>
      </c>
      <c r="BA1300" s="17">
        <v>0.18155934558126399</v>
      </c>
      <c r="BB1300" s="17"/>
      <c r="BC1300" s="17">
        <v>0.23648044503975699</v>
      </c>
      <c r="BD1300" s="17"/>
      <c r="BE1300" s="17">
        <v>0.22177435604958301</v>
      </c>
      <c r="BF1300" s="17">
        <v>0.107433654403327</v>
      </c>
      <c r="BG1300" s="17">
        <v>0.12144788510465999</v>
      </c>
      <c r="BH1300" s="17">
        <v>0.208869017402492</v>
      </c>
      <c r="BI1300" s="17"/>
      <c r="BJ1300" s="17">
        <v>0.18352803991198199</v>
      </c>
      <c r="BK1300" s="17"/>
      <c r="BL1300" s="17">
        <v>0.19762550973818299</v>
      </c>
      <c r="BM1300" s="17"/>
      <c r="BN1300" s="17">
        <v>0.236564229941405</v>
      </c>
      <c r="BO1300" s="17"/>
      <c r="BP1300" s="17">
        <v>0.16303631825763301</v>
      </c>
      <c r="BQ1300" s="17">
        <v>0.28525694024672799</v>
      </c>
    </row>
    <row r="1301" spans="2:69" x14ac:dyDescent="0.35">
      <c r="B1301" t="s">
        <v>333</v>
      </c>
      <c r="C1301" s="17">
        <v>0.156339055368833</v>
      </c>
      <c r="D1301" s="17">
        <v>0.233910578857631</v>
      </c>
      <c r="E1301" s="17">
        <v>9.1910221291842897E-2</v>
      </c>
      <c r="F1301" s="17"/>
      <c r="G1301" s="17">
        <v>0.106658233283041</v>
      </c>
      <c r="H1301" s="17">
        <v>0.14925731126540701</v>
      </c>
      <c r="I1301" s="17">
        <v>0.157843856877592</v>
      </c>
      <c r="J1301" s="17">
        <v>0.249427131289646</v>
      </c>
      <c r="K1301" s="17">
        <v>0.16674726988663499</v>
      </c>
      <c r="L1301" s="17"/>
      <c r="M1301" s="17">
        <v>0.20179111070581701</v>
      </c>
      <c r="N1301" s="17">
        <v>0.15462652571567601</v>
      </c>
      <c r="O1301" s="17">
        <v>0.15206358775290199</v>
      </c>
      <c r="P1301" s="17">
        <v>0.13700445362480901</v>
      </c>
      <c r="Q1301" s="17">
        <v>0.15727848838868</v>
      </c>
      <c r="R1301" s="17"/>
      <c r="S1301" s="17">
        <v>0.178052377336441</v>
      </c>
      <c r="T1301" s="17">
        <v>0.14639229835989501</v>
      </c>
      <c r="U1301" s="17">
        <v>0.107677784613138</v>
      </c>
      <c r="V1301" s="17">
        <v>0.199042040991777</v>
      </c>
      <c r="W1301" s="17"/>
      <c r="X1301" s="17">
        <v>0.16003749155525701</v>
      </c>
      <c r="Y1301" s="17">
        <v>0.14598328844081501</v>
      </c>
      <c r="Z1301" s="17">
        <v>0.13907973501396401</v>
      </c>
      <c r="AA1301" s="17"/>
      <c r="AB1301" s="17">
        <v>0.151998692883862</v>
      </c>
      <c r="AC1301" s="17">
        <v>0.16545391688288999</v>
      </c>
      <c r="AD1301" s="17"/>
      <c r="AE1301" s="17">
        <v>0.199283962213158</v>
      </c>
      <c r="AF1301" s="17">
        <v>0.14758551630207001</v>
      </c>
      <c r="AG1301" s="17"/>
      <c r="AH1301" s="17">
        <v>0.15635664587604001</v>
      </c>
      <c r="AI1301" s="17">
        <v>0.207111237881418</v>
      </c>
      <c r="AJ1301" s="17"/>
      <c r="AK1301" s="17">
        <v>0.174657119553741</v>
      </c>
      <c r="AL1301" s="17">
        <v>0.10309552676387899</v>
      </c>
      <c r="AM1301" s="17">
        <v>0.17916897088883499</v>
      </c>
      <c r="AN1301" s="17">
        <v>0.17205608058114399</v>
      </c>
      <c r="AO1301" s="17">
        <v>0.18219567568865599</v>
      </c>
      <c r="AP1301" s="17"/>
      <c r="AQ1301" s="17">
        <v>0.163611729889064</v>
      </c>
      <c r="AR1301" s="17">
        <v>0.15425088144157001</v>
      </c>
      <c r="AS1301" s="17"/>
      <c r="AT1301" s="17">
        <v>0.15210566521732299</v>
      </c>
      <c r="AU1301" s="17">
        <v>0.15990676058766401</v>
      </c>
      <c r="AV1301" s="17"/>
      <c r="AW1301" s="17">
        <v>0.168407827441451</v>
      </c>
      <c r="AX1301" s="17">
        <v>0.24038813969115</v>
      </c>
      <c r="AY1301" s="17">
        <v>3.9216251696840801E-2</v>
      </c>
      <c r="AZ1301" s="17">
        <v>6.42944704419431E-2</v>
      </c>
      <c r="BA1301" s="17">
        <v>0.231879506352512</v>
      </c>
      <c r="BB1301" s="17"/>
      <c r="BC1301" s="17">
        <v>0.29166746068389998</v>
      </c>
      <c r="BD1301" s="17"/>
      <c r="BE1301" s="17">
        <v>0.20212308063940801</v>
      </c>
      <c r="BF1301" s="17">
        <v>0</v>
      </c>
      <c r="BG1301" s="17">
        <v>2.7156708521007201E-2</v>
      </c>
      <c r="BH1301" s="17">
        <v>0.31465493335469202</v>
      </c>
      <c r="BI1301" s="17"/>
      <c r="BJ1301" s="17">
        <v>0.152706629393039</v>
      </c>
      <c r="BK1301" s="17"/>
      <c r="BL1301" s="17">
        <v>0.146532170834375</v>
      </c>
      <c r="BM1301" s="17"/>
      <c r="BN1301" s="17">
        <v>0.22843809298942999</v>
      </c>
      <c r="BO1301" s="17"/>
      <c r="BP1301" s="17">
        <v>0.158269630461253</v>
      </c>
      <c r="BQ1301" s="17">
        <v>0.14597231094538399</v>
      </c>
    </row>
    <row r="1302" spans="2:69" x14ac:dyDescent="0.35">
      <c r="B1302" t="s">
        <v>334</v>
      </c>
      <c r="C1302" s="17">
        <v>7.2362665618255106E-2</v>
      </c>
      <c r="D1302" s="17">
        <v>7.1564642981252799E-2</v>
      </c>
      <c r="E1302" s="17">
        <v>7.3250945401966E-2</v>
      </c>
      <c r="F1302" s="17"/>
      <c r="G1302" s="17">
        <v>6.8606189327786699E-2</v>
      </c>
      <c r="H1302" s="17">
        <v>7.6465714893565601E-2</v>
      </c>
      <c r="I1302" s="17">
        <v>8.6485928398896697E-2</v>
      </c>
      <c r="J1302" s="17">
        <v>8.2291824835631897E-2</v>
      </c>
      <c r="K1302" s="17">
        <v>3.6005782805871502E-2</v>
      </c>
      <c r="L1302" s="17"/>
      <c r="M1302" s="17">
        <v>7.5767442111361993E-2</v>
      </c>
      <c r="N1302" s="17">
        <v>9.0168836158092194E-2</v>
      </c>
      <c r="O1302" s="17">
        <v>4.5952693571293897E-2</v>
      </c>
      <c r="P1302" s="17">
        <v>7.4083058760523096E-2</v>
      </c>
      <c r="Q1302" s="17">
        <v>5.9188520706600398E-2</v>
      </c>
      <c r="R1302" s="17"/>
      <c r="S1302" s="17">
        <v>8.4219083752081605E-2</v>
      </c>
      <c r="T1302" s="17">
        <v>7.2732047568883199E-2</v>
      </c>
      <c r="U1302" s="17">
        <v>6.16316505791153E-2</v>
      </c>
      <c r="V1302" s="17">
        <v>4.2541752524045698E-2</v>
      </c>
      <c r="W1302" s="17"/>
      <c r="X1302" s="17">
        <v>7.5668335546328805E-2</v>
      </c>
      <c r="Y1302" s="17">
        <v>8.1517024686355299E-2</v>
      </c>
      <c r="Z1302" s="17">
        <v>2.1989356090729099E-2</v>
      </c>
      <c r="AA1302" s="17"/>
      <c r="AB1302" s="17">
        <v>6.9308094564660305E-2</v>
      </c>
      <c r="AC1302" s="17">
        <v>7.8777335414792302E-2</v>
      </c>
      <c r="AD1302" s="17"/>
      <c r="AE1302" s="17">
        <v>7.9671668933642803E-2</v>
      </c>
      <c r="AF1302" s="17">
        <v>7.0945941006642199E-2</v>
      </c>
      <c r="AG1302" s="17"/>
      <c r="AH1302" s="17">
        <v>7.5078627813333604E-2</v>
      </c>
      <c r="AI1302" s="17">
        <v>6.8960084159754798E-2</v>
      </c>
      <c r="AJ1302" s="17"/>
      <c r="AK1302" s="17">
        <v>1.1532362784654899E-2</v>
      </c>
      <c r="AL1302" s="17">
        <v>7.4913038711440297E-2</v>
      </c>
      <c r="AM1302" s="17">
        <v>7.6759849494055898E-2</v>
      </c>
      <c r="AN1302" s="17">
        <v>0.112681780670569</v>
      </c>
      <c r="AO1302" s="17">
        <v>5.8324571463587702E-2</v>
      </c>
      <c r="AP1302" s="17"/>
      <c r="AQ1302" s="17">
        <v>9.38303959874843E-2</v>
      </c>
      <c r="AR1302" s="17">
        <v>6.6198722118538306E-2</v>
      </c>
      <c r="AS1302" s="17"/>
      <c r="AT1302" s="17">
        <v>9.8933810144502601E-2</v>
      </c>
      <c r="AU1302" s="17">
        <v>6.2285302708556901E-2</v>
      </c>
      <c r="AV1302" s="17"/>
      <c r="AW1302" s="17">
        <v>0.113498566035326</v>
      </c>
      <c r="AX1302" s="17">
        <v>6.9879504226288802E-2</v>
      </c>
      <c r="AY1302" s="17">
        <v>3.9877449720027901E-2</v>
      </c>
      <c r="AZ1302" s="17">
        <v>5.4946323703254599E-2</v>
      </c>
      <c r="BA1302" s="17">
        <v>0.120310907912541</v>
      </c>
      <c r="BB1302" s="17"/>
      <c r="BC1302" s="17">
        <v>5.52362753421679E-2</v>
      </c>
      <c r="BD1302" s="17"/>
      <c r="BE1302" s="17">
        <v>7.5408090102621894E-2</v>
      </c>
      <c r="BF1302" s="17">
        <v>2.1209333646987599E-2</v>
      </c>
      <c r="BG1302" s="17">
        <v>2.5832227955944101E-2</v>
      </c>
      <c r="BH1302" s="17">
        <v>6.0368327084238997E-2</v>
      </c>
      <c r="BI1302" s="17"/>
      <c r="BJ1302" s="17">
        <v>7.1271220962380699E-2</v>
      </c>
      <c r="BK1302" s="17"/>
      <c r="BL1302" s="17">
        <v>5.6674922386468797E-2</v>
      </c>
      <c r="BM1302" s="17"/>
      <c r="BN1302" s="17">
        <v>5.0706316029115503E-2</v>
      </c>
      <c r="BO1302" s="17"/>
      <c r="BP1302" s="17">
        <v>6.7823921634062895E-2</v>
      </c>
      <c r="BQ1302" s="17">
        <v>8.5313554457197904E-2</v>
      </c>
    </row>
    <row r="1303" spans="2:69" x14ac:dyDescent="0.35">
      <c r="B1303" t="s">
        <v>141</v>
      </c>
      <c r="C1303" s="17">
        <v>3.9440562638189E-2</v>
      </c>
      <c r="D1303" s="17">
        <v>2.3437196514304301E-2</v>
      </c>
      <c r="E1303" s="17">
        <v>5.2255958236495703E-2</v>
      </c>
      <c r="F1303" s="17"/>
      <c r="G1303" s="17">
        <v>3.9919243070507801E-2</v>
      </c>
      <c r="H1303" s="17">
        <v>3.8630394172841399E-2</v>
      </c>
      <c r="I1303" s="17">
        <v>1.2266523218122801E-2</v>
      </c>
      <c r="J1303" s="17">
        <v>8.9284642029335698E-2</v>
      </c>
      <c r="K1303" s="17">
        <v>2.8376993036202201E-2</v>
      </c>
      <c r="L1303" s="17"/>
      <c r="M1303" s="17">
        <v>5.0989695702596399E-2</v>
      </c>
      <c r="N1303" s="17">
        <v>2.6259847261705702E-2</v>
      </c>
      <c r="O1303" s="17">
        <v>4.9069775883295301E-2</v>
      </c>
      <c r="P1303" s="17">
        <v>5.9919500624410503E-2</v>
      </c>
      <c r="Q1303" s="17">
        <v>3.7708516046786801E-2</v>
      </c>
      <c r="R1303" s="17"/>
      <c r="S1303" s="17">
        <v>7.3944639514438401E-2</v>
      </c>
      <c r="T1303" s="17">
        <v>1.7462366099111299E-2</v>
      </c>
      <c r="U1303" s="17">
        <v>2.3777828289443598E-2</v>
      </c>
      <c r="V1303" s="17">
        <v>3.3194190483373701E-2</v>
      </c>
      <c r="W1303" s="17"/>
      <c r="X1303" s="17">
        <v>3.8352996844685801E-2</v>
      </c>
      <c r="Y1303" s="17">
        <v>2.8894894281327198E-2</v>
      </c>
      <c r="Z1303" s="17">
        <v>7.03143428358219E-2</v>
      </c>
      <c r="AA1303" s="17"/>
      <c r="AB1303" s="17">
        <v>4.12426684587862E-2</v>
      </c>
      <c r="AC1303" s="17">
        <v>3.5656098772487099E-2</v>
      </c>
      <c r="AD1303" s="17"/>
      <c r="AE1303" s="17">
        <v>3.7138703802313697E-2</v>
      </c>
      <c r="AF1303" s="17">
        <v>3.9986137370160102E-2</v>
      </c>
      <c r="AG1303" s="17"/>
      <c r="AH1303" s="17">
        <v>4.2385767000119597E-2</v>
      </c>
      <c r="AI1303" s="17">
        <v>4.2982859711848898E-2</v>
      </c>
      <c r="AJ1303" s="17"/>
      <c r="AK1303" s="17">
        <v>6.1280428957460997E-2</v>
      </c>
      <c r="AL1303" s="17">
        <v>5.8168283784871003E-2</v>
      </c>
      <c r="AM1303" s="17">
        <v>2.6811354530115902E-2</v>
      </c>
      <c r="AN1303" s="17">
        <v>1.10798789485615E-2</v>
      </c>
      <c r="AO1303" s="17">
        <v>5.1022697264593103E-2</v>
      </c>
      <c r="AP1303" s="17"/>
      <c r="AQ1303" s="17">
        <v>3.2822576430313298E-2</v>
      </c>
      <c r="AR1303" s="17">
        <v>4.13407585306119E-2</v>
      </c>
      <c r="AS1303" s="17"/>
      <c r="AT1303" s="17">
        <v>4.4977900782062603E-2</v>
      </c>
      <c r="AU1303" s="17">
        <v>3.8212052550332498E-2</v>
      </c>
      <c r="AV1303" s="17"/>
      <c r="AW1303" s="17">
        <v>7.7215905031068899E-2</v>
      </c>
      <c r="AX1303" s="17">
        <v>3.4914321112559502E-2</v>
      </c>
      <c r="AY1303" s="17">
        <v>4.1116552743513703E-2</v>
      </c>
      <c r="AZ1303" s="17">
        <v>1.9802048696863299E-2</v>
      </c>
      <c r="BA1303" s="17">
        <v>5.2858212282169102E-2</v>
      </c>
      <c r="BB1303" s="17"/>
      <c r="BC1303" s="17">
        <v>2.65020537371932E-2</v>
      </c>
      <c r="BD1303" s="17"/>
      <c r="BE1303" s="17">
        <v>4.4010632388524901E-2</v>
      </c>
      <c r="BF1303" s="17">
        <v>3.3780529573101403E-2</v>
      </c>
      <c r="BG1303" s="17">
        <v>1.72264329150482E-2</v>
      </c>
      <c r="BH1303" s="17">
        <v>2.93328291516111E-2</v>
      </c>
      <c r="BI1303" s="17"/>
      <c r="BJ1303" s="17">
        <v>3.6475009313606199E-2</v>
      </c>
      <c r="BK1303" s="17"/>
      <c r="BL1303" s="17">
        <v>3.0922792215896E-2</v>
      </c>
      <c r="BM1303" s="17"/>
      <c r="BN1303" s="17">
        <v>1.47029198269529E-2</v>
      </c>
      <c r="BO1303" s="17"/>
      <c r="BP1303" s="17">
        <v>3.9093226279594599E-2</v>
      </c>
      <c r="BQ1303" s="17">
        <v>3.0510603977329399E-2</v>
      </c>
    </row>
    <row r="1304" spans="2:69" x14ac:dyDescent="0.35"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/>
      <c r="BP1304" s="17"/>
      <c r="BQ1304" s="17"/>
    </row>
    <row r="1305" spans="2:69" x14ac:dyDescent="0.35">
      <c r="B1305" s="6" t="s">
        <v>342</v>
      </c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/>
      <c r="BP1305" s="17"/>
      <c r="BQ1305" s="17"/>
    </row>
    <row r="1306" spans="2:69" x14ac:dyDescent="0.35">
      <c r="B1306" s="24" t="s">
        <v>143</v>
      </c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</row>
    <row r="1307" spans="2:69" x14ac:dyDescent="0.35">
      <c r="B1307" t="s">
        <v>330</v>
      </c>
      <c r="C1307" s="17">
        <v>1.9680775487152899E-2</v>
      </c>
      <c r="D1307" s="17">
        <v>2.5264633676093301E-2</v>
      </c>
      <c r="E1307" s="17">
        <v>1.53276551032503E-2</v>
      </c>
      <c r="F1307" s="17"/>
      <c r="G1307" s="17">
        <v>3.3150559169294998E-2</v>
      </c>
      <c r="H1307" s="17">
        <v>2.3864667541811199E-2</v>
      </c>
      <c r="I1307" s="17">
        <v>1.54842026153408E-2</v>
      </c>
      <c r="J1307" s="17">
        <v>1.0506055498504E-2</v>
      </c>
      <c r="K1307" s="17">
        <v>0</v>
      </c>
      <c r="L1307" s="17"/>
      <c r="M1307" s="17">
        <v>4.0776506188340202E-2</v>
      </c>
      <c r="N1307" s="17">
        <v>2.85938429232198E-2</v>
      </c>
      <c r="O1307" s="17">
        <v>0</v>
      </c>
      <c r="P1307" s="17">
        <v>2.3455099381633999E-2</v>
      </c>
      <c r="Q1307" s="17">
        <v>8.98105583205599E-3</v>
      </c>
      <c r="R1307" s="17"/>
      <c r="S1307" s="17">
        <v>1.50102195100788E-2</v>
      </c>
      <c r="T1307" s="17">
        <v>1.5756380811638299E-2</v>
      </c>
      <c r="U1307" s="17">
        <v>0</v>
      </c>
      <c r="V1307" s="17">
        <v>3.9942010937616401E-2</v>
      </c>
      <c r="W1307" s="17"/>
      <c r="X1307" s="17">
        <v>1.39114134855056E-2</v>
      </c>
      <c r="Y1307" s="17">
        <v>5.0294577964301E-2</v>
      </c>
      <c r="Z1307" s="17">
        <v>1.91573629528437E-2</v>
      </c>
      <c r="AA1307" s="17"/>
      <c r="AB1307" s="17">
        <v>1.2528266603857601E-2</v>
      </c>
      <c r="AC1307" s="17">
        <v>3.4701209419813098E-2</v>
      </c>
      <c r="AD1307" s="17"/>
      <c r="AE1307" s="17">
        <v>3.4769908536784397E-2</v>
      </c>
      <c r="AF1307" s="17">
        <v>1.65488247721561E-2</v>
      </c>
      <c r="AG1307" s="17"/>
      <c r="AH1307" s="17">
        <v>1.77797971942124E-2</v>
      </c>
      <c r="AI1307" s="17">
        <v>4.08201170124552E-2</v>
      </c>
      <c r="AJ1307" s="17"/>
      <c r="AK1307" s="17">
        <v>4.63788876917774E-2</v>
      </c>
      <c r="AL1307" s="17">
        <v>1.07173089407536E-2</v>
      </c>
      <c r="AM1307" s="17">
        <v>2.1298506783406099E-2</v>
      </c>
      <c r="AN1307" s="17">
        <v>9.9718128002161295E-3</v>
      </c>
      <c r="AO1307" s="17">
        <v>2.1957018666377798E-2</v>
      </c>
      <c r="AP1307" s="17"/>
      <c r="AQ1307" s="17">
        <v>2.3201800656090801E-2</v>
      </c>
      <c r="AR1307" s="17">
        <v>1.8669797622742901E-2</v>
      </c>
      <c r="AS1307" s="17"/>
      <c r="AT1307" s="17">
        <v>1.77313333079211E-2</v>
      </c>
      <c r="AU1307" s="17">
        <v>1.8814912520823499E-2</v>
      </c>
      <c r="AV1307" s="17"/>
      <c r="AW1307" s="17">
        <v>0</v>
      </c>
      <c r="AX1307" s="17">
        <v>4.5686237994387504E-3</v>
      </c>
      <c r="AY1307" s="17">
        <v>4.3723349402401697E-2</v>
      </c>
      <c r="AZ1307" s="17">
        <v>1.5844394167492198E-2</v>
      </c>
      <c r="BA1307" s="17">
        <v>2.5051538959784701E-2</v>
      </c>
      <c r="BB1307" s="17"/>
      <c r="BC1307" s="17">
        <v>1.51745826353663E-2</v>
      </c>
      <c r="BD1307" s="17"/>
      <c r="BE1307" s="17">
        <v>7.1404972105501398E-3</v>
      </c>
      <c r="BF1307" s="17">
        <v>6.0713621441836702E-2</v>
      </c>
      <c r="BG1307" s="17">
        <v>2.5945670243847401E-2</v>
      </c>
      <c r="BH1307" s="17">
        <v>2.2546139256282599E-2</v>
      </c>
      <c r="BI1307" s="17"/>
      <c r="BJ1307" s="17">
        <v>1.7653259447495899E-2</v>
      </c>
      <c r="BK1307" s="17"/>
      <c r="BL1307" s="17">
        <v>1.4043734543344901E-2</v>
      </c>
      <c r="BM1307" s="17"/>
      <c r="BN1307" s="17">
        <v>1.96682248138637E-2</v>
      </c>
      <c r="BO1307" s="17"/>
      <c r="BP1307" s="17">
        <v>2.1333033666189799E-2</v>
      </c>
      <c r="BQ1307" s="17">
        <v>1.15434862459649E-2</v>
      </c>
    </row>
    <row r="1308" spans="2:69" x14ac:dyDescent="0.35">
      <c r="B1308" t="s">
        <v>331</v>
      </c>
      <c r="C1308" s="17">
        <v>9.0916399938017894E-2</v>
      </c>
      <c r="D1308" s="17">
        <v>9.9427569929657303E-2</v>
      </c>
      <c r="E1308" s="17">
        <v>8.4496849387539E-2</v>
      </c>
      <c r="F1308" s="17"/>
      <c r="G1308" s="17">
        <v>0.107499988170574</v>
      </c>
      <c r="H1308" s="17">
        <v>5.6288043754928803E-2</v>
      </c>
      <c r="I1308" s="17">
        <v>6.8929445509681705E-2</v>
      </c>
      <c r="J1308" s="17">
        <v>5.9857419438752203E-2</v>
      </c>
      <c r="K1308" s="17">
        <v>0.196447243711251</v>
      </c>
      <c r="L1308" s="17"/>
      <c r="M1308" s="17">
        <v>0.107131368615936</v>
      </c>
      <c r="N1308" s="17">
        <v>7.0360378585977906E-2</v>
      </c>
      <c r="O1308" s="17">
        <v>0.116863428391142</v>
      </c>
      <c r="P1308" s="17">
        <v>9.7032132039124405E-2</v>
      </c>
      <c r="Q1308" s="17">
        <v>9.5154489274412196E-2</v>
      </c>
      <c r="R1308" s="17"/>
      <c r="S1308" s="17">
        <v>6.0284880123942099E-2</v>
      </c>
      <c r="T1308" s="17">
        <v>6.7087321720670806E-2</v>
      </c>
      <c r="U1308" s="17">
        <v>0.18815557902880301</v>
      </c>
      <c r="V1308" s="17">
        <v>0.11141548686654699</v>
      </c>
      <c r="W1308" s="17"/>
      <c r="X1308" s="17">
        <v>9.0964148060069E-2</v>
      </c>
      <c r="Y1308" s="17">
        <v>4.0280929169108998E-2</v>
      </c>
      <c r="Z1308" s="17">
        <v>0.18655697185507999</v>
      </c>
      <c r="AA1308" s="17"/>
      <c r="AB1308" s="17">
        <v>4.98157938410193E-2</v>
      </c>
      <c r="AC1308" s="17">
        <v>0.17722862248052701</v>
      </c>
      <c r="AD1308" s="17"/>
      <c r="AE1308" s="17">
        <v>0.136685377209432</v>
      </c>
      <c r="AF1308" s="17">
        <v>8.1466305492325697E-2</v>
      </c>
      <c r="AG1308" s="17"/>
      <c r="AH1308" s="17">
        <v>7.4221071818454595E-2</v>
      </c>
      <c r="AI1308" s="17">
        <v>9.4290437913595704E-2</v>
      </c>
      <c r="AJ1308" s="17"/>
      <c r="AK1308" s="17">
        <v>0.20970472701746901</v>
      </c>
      <c r="AL1308" s="17">
        <v>6.7121869194533695E-2</v>
      </c>
      <c r="AM1308" s="17">
        <v>5.7990102058194597E-2</v>
      </c>
      <c r="AN1308" s="17">
        <v>9.5481793824345504E-2</v>
      </c>
      <c r="AO1308" s="17">
        <v>0.11579908515270999</v>
      </c>
      <c r="AP1308" s="17"/>
      <c r="AQ1308" s="17">
        <v>4.7888117446609903E-2</v>
      </c>
      <c r="AR1308" s="17">
        <v>0.103270938475872</v>
      </c>
      <c r="AS1308" s="17"/>
      <c r="AT1308" s="17">
        <v>6.3176726463875593E-2</v>
      </c>
      <c r="AU1308" s="17">
        <v>0.104893368670796</v>
      </c>
      <c r="AV1308" s="17"/>
      <c r="AW1308" s="17">
        <v>6.5137289761367095E-2</v>
      </c>
      <c r="AX1308" s="17">
        <v>3.5770169744096997E-2</v>
      </c>
      <c r="AY1308" s="17">
        <v>0.19370346762785801</v>
      </c>
      <c r="AZ1308" s="17">
        <v>0.107243696480584</v>
      </c>
      <c r="BA1308" s="17">
        <v>0</v>
      </c>
      <c r="BB1308" s="17"/>
      <c r="BC1308" s="17">
        <v>7.6860147571469306E-2</v>
      </c>
      <c r="BD1308" s="17"/>
      <c r="BE1308" s="17">
        <v>4.4612728811547403E-2</v>
      </c>
      <c r="BF1308" s="17">
        <v>0.29982602474084802</v>
      </c>
      <c r="BG1308" s="17">
        <v>9.7413030979365003E-2</v>
      </c>
      <c r="BH1308" s="17">
        <v>0</v>
      </c>
      <c r="BI1308" s="17"/>
      <c r="BJ1308" s="17">
        <v>9.3178952594072204E-2</v>
      </c>
      <c r="BK1308" s="17"/>
      <c r="BL1308" s="17">
        <v>9.5255400855907599E-2</v>
      </c>
      <c r="BM1308" s="17"/>
      <c r="BN1308" s="17">
        <v>0.11066822078452</v>
      </c>
      <c r="BO1308" s="17"/>
      <c r="BP1308" s="17">
        <v>7.9389599227475793E-2</v>
      </c>
      <c r="BQ1308" s="17">
        <v>0.182894945938052</v>
      </c>
    </row>
    <row r="1309" spans="2:69" x14ac:dyDescent="0.35">
      <c r="B1309" t="s">
        <v>332</v>
      </c>
      <c r="C1309" s="17">
        <v>0.140513516287156</v>
      </c>
      <c r="D1309" s="17">
        <v>0.166211577878705</v>
      </c>
      <c r="E1309" s="17">
        <v>0.12065636408476201</v>
      </c>
      <c r="F1309" s="17"/>
      <c r="G1309" s="17">
        <v>0.107311251629153</v>
      </c>
      <c r="H1309" s="17">
        <v>0.144093734486921</v>
      </c>
      <c r="I1309" s="17">
        <v>0.11113659041032101</v>
      </c>
      <c r="J1309" s="17">
        <v>0.21036862336996801</v>
      </c>
      <c r="K1309" s="17">
        <v>0.176111675678082</v>
      </c>
      <c r="L1309" s="17"/>
      <c r="M1309" s="17">
        <v>0.22262043435234199</v>
      </c>
      <c r="N1309" s="17">
        <v>0.17202657284779699</v>
      </c>
      <c r="O1309" s="17">
        <v>0.108207148994658</v>
      </c>
      <c r="P1309" s="17">
        <v>0.12861361624164599</v>
      </c>
      <c r="Q1309" s="17">
        <v>7.0604305008465804E-2</v>
      </c>
      <c r="R1309" s="17"/>
      <c r="S1309" s="17">
        <v>2.69000450465063E-2</v>
      </c>
      <c r="T1309" s="17">
        <v>0.140479573201755</v>
      </c>
      <c r="U1309" s="17">
        <v>0.198092637128372</v>
      </c>
      <c r="V1309" s="17">
        <v>0.21847622849444301</v>
      </c>
      <c r="W1309" s="17"/>
      <c r="X1309" s="17">
        <v>0.13516283762668399</v>
      </c>
      <c r="Y1309" s="17">
        <v>0.16918484006346199</v>
      </c>
      <c r="Z1309" s="17">
        <v>0.139498164377588</v>
      </c>
      <c r="AA1309" s="17"/>
      <c r="AB1309" s="17">
        <v>0.10002204020803999</v>
      </c>
      <c r="AC1309" s="17">
        <v>0.225546551716543</v>
      </c>
      <c r="AD1309" s="17"/>
      <c r="AE1309" s="17">
        <v>9.0653960674643902E-2</v>
      </c>
      <c r="AF1309" s="17">
        <v>0.15119084567166699</v>
      </c>
      <c r="AG1309" s="17"/>
      <c r="AH1309" s="17">
        <v>0.15250050591164499</v>
      </c>
      <c r="AI1309" s="17">
        <v>8.7866620440856497E-2</v>
      </c>
      <c r="AJ1309" s="17"/>
      <c r="AK1309" s="17">
        <v>0.147890833241755</v>
      </c>
      <c r="AL1309" s="17">
        <v>0.15419073002674699</v>
      </c>
      <c r="AM1309" s="17">
        <v>0.164480917347617</v>
      </c>
      <c r="AN1309" s="17">
        <v>7.6817126259969504E-2</v>
      </c>
      <c r="AO1309" s="17">
        <v>0.112648466473834</v>
      </c>
      <c r="AP1309" s="17"/>
      <c r="AQ1309" s="17">
        <v>0.19482653189670901</v>
      </c>
      <c r="AR1309" s="17">
        <v>0.124918837494451</v>
      </c>
      <c r="AS1309" s="17"/>
      <c r="AT1309" s="17">
        <v>0.19734171968195999</v>
      </c>
      <c r="AU1309" s="17">
        <v>0.118451033301915</v>
      </c>
      <c r="AV1309" s="17"/>
      <c r="AW1309" s="17">
        <v>0.15723193862173299</v>
      </c>
      <c r="AX1309" s="17">
        <v>9.8507427221337193E-2</v>
      </c>
      <c r="AY1309" s="17">
        <v>0.17626765470536099</v>
      </c>
      <c r="AZ1309" s="17">
        <v>0.32936444221524502</v>
      </c>
      <c r="BA1309" s="17">
        <v>5.1335731879836297E-2</v>
      </c>
      <c r="BB1309" s="17"/>
      <c r="BC1309" s="17">
        <v>8.0094010278139505E-2</v>
      </c>
      <c r="BD1309" s="17"/>
      <c r="BE1309" s="17">
        <v>8.5576241635996003E-2</v>
      </c>
      <c r="BF1309" s="17">
        <v>0.20509646614590399</v>
      </c>
      <c r="BG1309" s="17">
        <v>0.28795889664038399</v>
      </c>
      <c r="BH1309" s="17">
        <v>8.0793071670358499E-2</v>
      </c>
      <c r="BI1309" s="17"/>
      <c r="BJ1309" s="17">
        <v>0.138262889739379</v>
      </c>
      <c r="BK1309" s="17"/>
      <c r="BL1309" s="17">
        <v>0.16514895307604299</v>
      </c>
      <c r="BM1309" s="17"/>
      <c r="BN1309" s="17">
        <v>0.15955008366988799</v>
      </c>
      <c r="BO1309" s="17"/>
      <c r="BP1309" s="17">
        <v>0.12336462295282</v>
      </c>
      <c r="BQ1309" s="17">
        <v>0.244450270970926</v>
      </c>
    </row>
    <row r="1310" spans="2:69" x14ac:dyDescent="0.35">
      <c r="B1310" t="s">
        <v>333</v>
      </c>
      <c r="C1310" s="17">
        <v>0.72449876002494795</v>
      </c>
      <c r="D1310" s="17">
        <v>0.69472139062194604</v>
      </c>
      <c r="E1310" s="17">
        <v>0.74710909548238902</v>
      </c>
      <c r="F1310" s="17"/>
      <c r="G1310" s="17">
        <v>0.74673343174476803</v>
      </c>
      <c r="H1310" s="17">
        <v>0.75596552549054297</v>
      </c>
      <c r="I1310" s="17">
        <v>0.73445679097663596</v>
      </c>
      <c r="J1310" s="17">
        <v>0.70876184619427196</v>
      </c>
      <c r="K1310" s="17">
        <v>0.61570029436681695</v>
      </c>
      <c r="L1310" s="17"/>
      <c r="M1310" s="17">
        <v>0.61155063578399105</v>
      </c>
      <c r="N1310" s="17">
        <v>0.70196951305472399</v>
      </c>
      <c r="O1310" s="17">
        <v>0.73864746610072796</v>
      </c>
      <c r="P1310" s="17">
        <v>0.73004062376810497</v>
      </c>
      <c r="Q1310" s="17">
        <v>0.81652457435458503</v>
      </c>
      <c r="R1310" s="17"/>
      <c r="S1310" s="17">
        <v>0.87055409801538797</v>
      </c>
      <c r="T1310" s="17">
        <v>0.75819622009923204</v>
      </c>
      <c r="U1310" s="17">
        <v>0.604518896071083</v>
      </c>
      <c r="V1310" s="17">
        <v>0.60718763806456699</v>
      </c>
      <c r="W1310" s="17"/>
      <c r="X1310" s="17">
        <v>0.73092497468386597</v>
      </c>
      <c r="Y1310" s="17">
        <v>0.72743122397012605</v>
      </c>
      <c r="Z1310" s="17">
        <v>0.654787500814487</v>
      </c>
      <c r="AA1310" s="17"/>
      <c r="AB1310" s="17">
        <v>0.80670131571742298</v>
      </c>
      <c r="AC1310" s="17">
        <v>0.55187149356208198</v>
      </c>
      <c r="AD1310" s="17"/>
      <c r="AE1310" s="17">
        <v>0.72946666095503798</v>
      </c>
      <c r="AF1310" s="17">
        <v>0.72301720300029204</v>
      </c>
      <c r="AG1310" s="17"/>
      <c r="AH1310" s="17">
        <v>0.72466167678964399</v>
      </c>
      <c r="AI1310" s="17">
        <v>0.77702282463309202</v>
      </c>
      <c r="AJ1310" s="17"/>
      <c r="AK1310" s="17">
        <v>0.59602555204899799</v>
      </c>
      <c r="AL1310" s="17">
        <v>0.71082654750360796</v>
      </c>
      <c r="AM1310" s="17">
        <v>0.74286774598892402</v>
      </c>
      <c r="AN1310" s="17">
        <v>0.79480640807874503</v>
      </c>
      <c r="AO1310" s="17">
        <v>0.74959542970707904</v>
      </c>
      <c r="AP1310" s="17"/>
      <c r="AQ1310" s="17">
        <v>0.71363582961142702</v>
      </c>
      <c r="AR1310" s="17">
        <v>0.72761778975741898</v>
      </c>
      <c r="AS1310" s="17"/>
      <c r="AT1310" s="17">
        <v>0.69879457554681002</v>
      </c>
      <c r="AU1310" s="17">
        <v>0.73189346632047703</v>
      </c>
      <c r="AV1310" s="17"/>
      <c r="AW1310" s="17">
        <v>0.77763077161689997</v>
      </c>
      <c r="AX1310" s="17">
        <v>0.84094807830739904</v>
      </c>
      <c r="AY1310" s="17">
        <v>0.55321535835339397</v>
      </c>
      <c r="AZ1310" s="17">
        <v>0.54754746713667801</v>
      </c>
      <c r="BA1310" s="17">
        <v>0.88951763250905302</v>
      </c>
      <c r="BB1310" s="17"/>
      <c r="BC1310" s="17">
        <v>0.80689635890141798</v>
      </c>
      <c r="BD1310" s="17"/>
      <c r="BE1310" s="17">
        <v>0.84161423524257295</v>
      </c>
      <c r="BF1310" s="17">
        <v>0.37073588673044799</v>
      </c>
      <c r="BG1310" s="17">
        <v>0.57576628815843101</v>
      </c>
      <c r="BH1310" s="17">
        <v>0.88998387347133701</v>
      </c>
      <c r="BI1310" s="17"/>
      <c r="BJ1310" s="17">
        <v>0.72587301261769099</v>
      </c>
      <c r="BK1310" s="17"/>
      <c r="BL1310" s="17">
        <v>0.69241392709355398</v>
      </c>
      <c r="BM1310" s="17"/>
      <c r="BN1310" s="17">
        <v>0.66130601074394302</v>
      </c>
      <c r="BO1310" s="17"/>
      <c r="BP1310" s="17">
        <v>0.75635927438487904</v>
      </c>
      <c r="BQ1310" s="17">
        <v>0.50024621977249495</v>
      </c>
    </row>
    <row r="1311" spans="2:69" x14ac:dyDescent="0.35">
      <c r="B1311" t="s">
        <v>334</v>
      </c>
      <c r="C1311" s="17">
        <v>1.52558732103736E-2</v>
      </c>
      <c r="D1311" s="17">
        <v>1.1095125572522299E-2</v>
      </c>
      <c r="E1311" s="17">
        <v>1.8605481625964201E-2</v>
      </c>
      <c r="F1311" s="17"/>
      <c r="G1311" s="17">
        <v>5.3047692862092898E-3</v>
      </c>
      <c r="H1311" s="17">
        <v>9.8940143628981903E-3</v>
      </c>
      <c r="I1311" s="17">
        <v>4.5459924051775798E-2</v>
      </c>
      <c r="J1311" s="17">
        <v>1.0506055498504E-2</v>
      </c>
      <c r="K1311" s="17">
        <v>0</v>
      </c>
      <c r="L1311" s="17"/>
      <c r="M1311" s="17">
        <v>1.7921055059390002E-2</v>
      </c>
      <c r="N1311" s="17">
        <v>2.0494967570482001E-2</v>
      </c>
      <c r="O1311" s="17">
        <v>1.26180847199052E-2</v>
      </c>
      <c r="P1311" s="17">
        <v>2.08585285694903E-2</v>
      </c>
      <c r="Q1311" s="17">
        <v>0</v>
      </c>
      <c r="R1311" s="17"/>
      <c r="S1311" s="17">
        <v>1.36253786520425E-2</v>
      </c>
      <c r="T1311" s="17">
        <v>1.8480504166703299E-2</v>
      </c>
      <c r="U1311" s="17">
        <v>0</v>
      </c>
      <c r="V1311" s="17">
        <v>2.2978635636826301E-2</v>
      </c>
      <c r="W1311" s="17"/>
      <c r="X1311" s="17">
        <v>1.72496796632409E-2</v>
      </c>
      <c r="Y1311" s="17">
        <v>1.28084288330015E-2</v>
      </c>
      <c r="Z1311" s="17">
        <v>0</v>
      </c>
      <c r="AA1311" s="17"/>
      <c r="AB1311" s="17">
        <v>1.74481111779216E-2</v>
      </c>
      <c r="AC1311" s="17">
        <v>1.06521228210343E-2</v>
      </c>
      <c r="AD1311" s="17"/>
      <c r="AE1311" s="17">
        <v>8.4240926241012301E-3</v>
      </c>
      <c r="AF1311" s="17">
        <v>1.67125011749607E-2</v>
      </c>
      <c r="AG1311" s="17"/>
      <c r="AH1311" s="17">
        <v>1.92879868127315E-2</v>
      </c>
      <c r="AI1311" s="17">
        <v>0</v>
      </c>
      <c r="AJ1311" s="17"/>
      <c r="AK1311" s="17">
        <v>0</v>
      </c>
      <c r="AL1311" s="17">
        <v>2.4581486704222801E-2</v>
      </c>
      <c r="AM1311" s="17">
        <v>1.33627278218587E-2</v>
      </c>
      <c r="AN1311" s="17">
        <v>2.2922859036723999E-2</v>
      </c>
      <c r="AO1311" s="17">
        <v>0</v>
      </c>
      <c r="AP1311" s="17"/>
      <c r="AQ1311" s="17">
        <v>2.04477203891631E-2</v>
      </c>
      <c r="AR1311" s="17">
        <v>1.37651589094761E-2</v>
      </c>
      <c r="AS1311" s="17"/>
      <c r="AT1311" s="17">
        <v>2.2955644999432801E-2</v>
      </c>
      <c r="AU1311" s="17">
        <v>1.21312458577263E-2</v>
      </c>
      <c r="AV1311" s="17"/>
      <c r="AW1311" s="17">
        <v>0</v>
      </c>
      <c r="AX1311" s="17">
        <v>1.02332916076997E-2</v>
      </c>
      <c r="AY1311" s="17">
        <v>3.3090169910984499E-2</v>
      </c>
      <c r="AZ1311" s="17">
        <v>0</v>
      </c>
      <c r="BA1311" s="17">
        <v>3.4095096651325499E-2</v>
      </c>
      <c r="BB1311" s="17"/>
      <c r="BC1311" s="17">
        <v>1.2734385056929601E-2</v>
      </c>
      <c r="BD1311" s="17"/>
      <c r="BE1311" s="17">
        <v>1.28993954549223E-2</v>
      </c>
      <c r="BF1311" s="17">
        <v>6.3628000940962701E-2</v>
      </c>
      <c r="BG1311" s="17">
        <v>1.2916113977972101E-2</v>
      </c>
      <c r="BH1311" s="17">
        <v>6.6769156020222596E-3</v>
      </c>
      <c r="BI1311" s="17"/>
      <c r="BJ1311" s="17">
        <v>1.7318965191987199E-2</v>
      </c>
      <c r="BK1311" s="17"/>
      <c r="BL1311" s="17">
        <v>2.1518437241528798E-2</v>
      </c>
      <c r="BM1311" s="17"/>
      <c r="BN1311" s="17">
        <v>3.5637665852715897E-2</v>
      </c>
      <c r="BO1311" s="17"/>
      <c r="BP1311" s="17">
        <v>8.8596477056946503E-3</v>
      </c>
      <c r="BQ1311" s="17">
        <v>6.0865077072562099E-2</v>
      </c>
    </row>
    <row r="1312" spans="2:69" x14ac:dyDescent="0.35">
      <c r="B1312" t="s">
        <v>141</v>
      </c>
      <c r="C1312" s="17">
        <v>9.1346750523513005E-3</v>
      </c>
      <c r="D1312" s="17">
        <v>3.2797023210768602E-3</v>
      </c>
      <c r="E1312" s="17">
        <v>1.38045543160949E-2</v>
      </c>
      <c r="F1312" s="17"/>
      <c r="G1312" s="17">
        <v>0</v>
      </c>
      <c r="H1312" s="17">
        <v>9.8940143628981903E-3</v>
      </c>
      <c r="I1312" s="17">
        <v>2.4533046436245501E-2</v>
      </c>
      <c r="J1312" s="17">
        <v>0</v>
      </c>
      <c r="K1312" s="17">
        <v>1.17407862438494E-2</v>
      </c>
      <c r="L1312" s="17"/>
      <c r="M1312" s="17">
        <v>0</v>
      </c>
      <c r="N1312" s="17">
        <v>6.5547250177997599E-3</v>
      </c>
      <c r="O1312" s="17">
        <v>2.3663871793567E-2</v>
      </c>
      <c r="P1312" s="17">
        <v>0</v>
      </c>
      <c r="Q1312" s="17">
        <v>8.7355755304812602E-3</v>
      </c>
      <c r="R1312" s="17"/>
      <c r="S1312" s="17">
        <v>1.36253786520425E-2</v>
      </c>
      <c r="T1312" s="17">
        <v>0</v>
      </c>
      <c r="U1312" s="17">
        <v>9.2328877717417993E-3</v>
      </c>
      <c r="V1312" s="17">
        <v>0</v>
      </c>
      <c r="W1312" s="17"/>
      <c r="X1312" s="17">
        <v>1.1786946480634299E-2</v>
      </c>
      <c r="Y1312" s="17">
        <v>0</v>
      </c>
      <c r="Z1312" s="17">
        <v>0</v>
      </c>
      <c r="AA1312" s="17"/>
      <c r="AB1312" s="17">
        <v>1.3484472451738901E-2</v>
      </c>
      <c r="AC1312" s="17">
        <v>0</v>
      </c>
      <c r="AD1312" s="17"/>
      <c r="AE1312" s="17">
        <v>0</v>
      </c>
      <c r="AF1312" s="17">
        <v>1.10643198885985E-2</v>
      </c>
      <c r="AG1312" s="17"/>
      <c r="AH1312" s="17">
        <v>1.15489614733121E-2</v>
      </c>
      <c r="AI1312" s="17">
        <v>0</v>
      </c>
      <c r="AJ1312" s="17"/>
      <c r="AK1312" s="17">
        <v>0</v>
      </c>
      <c r="AL1312" s="17">
        <v>3.2562057630135102E-2</v>
      </c>
      <c r="AM1312" s="17">
        <v>0</v>
      </c>
      <c r="AN1312" s="17">
        <v>0</v>
      </c>
      <c r="AO1312" s="17">
        <v>0</v>
      </c>
      <c r="AP1312" s="17"/>
      <c r="AQ1312" s="17">
        <v>0</v>
      </c>
      <c r="AR1312" s="17">
        <v>1.1757477740038901E-2</v>
      </c>
      <c r="AS1312" s="17"/>
      <c r="AT1312" s="17">
        <v>0</v>
      </c>
      <c r="AU1312" s="17">
        <v>1.3815973328261901E-2</v>
      </c>
      <c r="AV1312" s="17"/>
      <c r="AW1312" s="17">
        <v>0</v>
      </c>
      <c r="AX1312" s="17">
        <v>9.9724093200285798E-3</v>
      </c>
      <c r="AY1312" s="17">
        <v>0</v>
      </c>
      <c r="AZ1312" s="17">
        <v>0</v>
      </c>
      <c r="BA1312" s="17">
        <v>0</v>
      </c>
      <c r="BB1312" s="17"/>
      <c r="BC1312" s="17">
        <v>8.2405155566771006E-3</v>
      </c>
      <c r="BD1312" s="17"/>
      <c r="BE1312" s="17">
        <v>8.1569016444112703E-3</v>
      </c>
      <c r="BF1312" s="17">
        <v>0</v>
      </c>
      <c r="BG1312" s="17">
        <v>0</v>
      </c>
      <c r="BH1312" s="17">
        <v>0</v>
      </c>
      <c r="BI1312" s="17"/>
      <c r="BJ1312" s="17">
        <v>7.7129204093747796E-3</v>
      </c>
      <c r="BK1312" s="17"/>
      <c r="BL1312" s="17">
        <v>1.16195471896221E-2</v>
      </c>
      <c r="BM1312" s="17"/>
      <c r="BN1312" s="17">
        <v>1.31697941350691E-2</v>
      </c>
      <c r="BO1312" s="17"/>
      <c r="BP1312" s="17">
        <v>1.06938220629413E-2</v>
      </c>
      <c r="BQ1312" s="17">
        <v>0</v>
      </c>
    </row>
    <row r="1313" spans="2:69" x14ac:dyDescent="0.35"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  <c r="BP1313" s="17"/>
      <c r="BQ1313" s="17"/>
    </row>
    <row r="1314" spans="2:69" x14ac:dyDescent="0.35">
      <c r="B1314" s="6" t="s">
        <v>343</v>
      </c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  <c r="BP1314" s="17"/>
      <c r="BQ1314" s="17"/>
    </row>
    <row r="1315" spans="2:69" x14ac:dyDescent="0.35">
      <c r="B1315" s="24" t="s">
        <v>143</v>
      </c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  <c r="BP1315" s="17"/>
      <c r="BQ1315" s="17"/>
    </row>
    <row r="1316" spans="2:69" x14ac:dyDescent="0.35">
      <c r="B1316" t="s">
        <v>330</v>
      </c>
      <c r="C1316" s="17">
        <v>5.86400877204055E-2</v>
      </c>
      <c r="D1316" s="17">
        <v>4.52668024345277E-2</v>
      </c>
      <c r="E1316" s="17">
        <v>6.9440252912428002E-2</v>
      </c>
      <c r="F1316" s="17"/>
      <c r="G1316" s="17">
        <v>8.4790158673051605E-2</v>
      </c>
      <c r="H1316" s="17">
        <v>3.3758681904709403E-2</v>
      </c>
      <c r="I1316" s="17">
        <v>3.2365649949713401E-2</v>
      </c>
      <c r="J1316" s="17">
        <v>2.00079492356591E-2</v>
      </c>
      <c r="K1316" s="17">
        <v>0.140762118980226</v>
      </c>
      <c r="L1316" s="17"/>
      <c r="M1316" s="17">
        <v>4.0776506188340202E-2</v>
      </c>
      <c r="N1316" s="17">
        <v>4.2895485720907803E-2</v>
      </c>
      <c r="O1316" s="17">
        <v>0.111936432971769</v>
      </c>
      <c r="P1316" s="17">
        <v>6.0666270380587799E-2</v>
      </c>
      <c r="Q1316" s="17">
        <v>3.69803441454205E-2</v>
      </c>
      <c r="R1316" s="17"/>
      <c r="S1316" s="17">
        <v>7.9642887657036698E-2</v>
      </c>
      <c r="T1316" s="17">
        <v>3.8116971465120497E-2</v>
      </c>
      <c r="U1316" s="17">
        <v>7.2570686277220894E-2</v>
      </c>
      <c r="V1316" s="17">
        <v>3.0387711663461801E-2</v>
      </c>
      <c r="W1316" s="17"/>
      <c r="X1316" s="17">
        <v>4.4078384926921198E-2</v>
      </c>
      <c r="Y1316" s="17">
        <v>6.9692796717867503E-2</v>
      </c>
      <c r="Z1316" s="17">
        <v>0.18301075985350401</v>
      </c>
      <c r="AA1316" s="17"/>
      <c r="AB1316" s="17">
        <v>2.90978815449205E-2</v>
      </c>
      <c r="AC1316" s="17">
        <v>0.120679403340166</v>
      </c>
      <c r="AD1316" s="17"/>
      <c r="AE1316" s="17">
        <v>0.115504401249899</v>
      </c>
      <c r="AF1316" s="17">
        <v>4.6812338631633497E-2</v>
      </c>
      <c r="AG1316" s="17"/>
      <c r="AH1316" s="17">
        <v>3.81613338706418E-2</v>
      </c>
      <c r="AI1316" s="17">
        <v>8.9516373593923601E-2</v>
      </c>
      <c r="AJ1316" s="17"/>
      <c r="AK1316" s="17">
        <v>0.12851561476370499</v>
      </c>
      <c r="AL1316" s="17">
        <v>6.1628956386170802E-2</v>
      </c>
      <c r="AM1316" s="17">
        <v>4.5171066109651603E-2</v>
      </c>
      <c r="AN1316" s="17">
        <v>4.1530048641386597E-2</v>
      </c>
      <c r="AO1316" s="17">
        <v>3.2584488712532202E-2</v>
      </c>
      <c r="AP1316" s="17"/>
      <c r="AQ1316" s="17">
        <v>3.7972748215832103E-2</v>
      </c>
      <c r="AR1316" s="17">
        <v>6.4574218194591804E-2</v>
      </c>
      <c r="AS1316" s="17"/>
      <c r="AT1316" s="17">
        <v>6.9567474771834795E-2</v>
      </c>
      <c r="AU1316" s="17">
        <v>5.5529086437704801E-2</v>
      </c>
      <c r="AV1316" s="17"/>
      <c r="AW1316" s="17">
        <v>6.8731023209116907E-2</v>
      </c>
      <c r="AX1316" s="17">
        <v>1.6957101671185699E-2</v>
      </c>
      <c r="AY1316" s="17">
        <v>0.14623678987017999</v>
      </c>
      <c r="AZ1316" s="17">
        <v>5.5986803536959402E-2</v>
      </c>
      <c r="BA1316" s="17">
        <v>1.36359606484903E-2</v>
      </c>
      <c r="BB1316" s="17"/>
      <c r="BC1316" s="17">
        <v>5.6619941189978103E-2</v>
      </c>
      <c r="BD1316" s="17"/>
      <c r="BE1316" s="17">
        <v>7.9339480504208495E-3</v>
      </c>
      <c r="BF1316" s="17">
        <v>0.18041491394592801</v>
      </c>
      <c r="BG1316" s="17">
        <v>6.3852669180477301E-2</v>
      </c>
      <c r="BH1316" s="17">
        <v>2.5852103978349101E-2</v>
      </c>
      <c r="BI1316" s="17"/>
      <c r="BJ1316" s="17">
        <v>5.15159542467113E-2</v>
      </c>
      <c r="BK1316" s="17"/>
      <c r="BL1316" s="17">
        <v>4.5071838354606097E-2</v>
      </c>
      <c r="BM1316" s="17"/>
      <c r="BN1316" s="17">
        <v>3.8406933628752103E-2</v>
      </c>
      <c r="BO1316" s="17"/>
      <c r="BP1316" s="17">
        <v>5.7461151336350699E-2</v>
      </c>
      <c r="BQ1316" s="17">
        <v>5.4492333670109E-2</v>
      </c>
    </row>
    <row r="1317" spans="2:69" x14ac:dyDescent="0.35">
      <c r="B1317" t="s">
        <v>331</v>
      </c>
      <c r="C1317" s="17">
        <v>0.15901917035770699</v>
      </c>
      <c r="D1317" s="17">
        <v>0.168363090307692</v>
      </c>
      <c r="E1317" s="17">
        <v>0.152181134460427</v>
      </c>
      <c r="F1317" s="17"/>
      <c r="G1317" s="17">
        <v>0.157560351765965</v>
      </c>
      <c r="H1317" s="17">
        <v>0.187112060168588</v>
      </c>
      <c r="I1317" s="17">
        <v>0.16673617212521299</v>
      </c>
      <c r="J1317" s="17">
        <v>0.127686603241351</v>
      </c>
      <c r="K1317" s="17">
        <v>0.13216733719090601</v>
      </c>
      <c r="L1317" s="17"/>
      <c r="M1317" s="17">
        <v>0.20321760746745501</v>
      </c>
      <c r="N1317" s="17">
        <v>0.14329187385773301</v>
      </c>
      <c r="O1317" s="17">
        <v>0.17217083912669001</v>
      </c>
      <c r="P1317" s="17">
        <v>0.116160884597113</v>
      </c>
      <c r="Q1317" s="17">
        <v>0.19104089831308199</v>
      </c>
      <c r="R1317" s="17"/>
      <c r="S1317" s="17">
        <v>0.13885615599175599</v>
      </c>
      <c r="T1317" s="17">
        <v>0.156004927932268</v>
      </c>
      <c r="U1317" s="17">
        <v>0.251703993745161</v>
      </c>
      <c r="V1317" s="17">
        <v>0.14491920949857101</v>
      </c>
      <c r="W1317" s="17"/>
      <c r="X1317" s="17">
        <v>0.15405849100406899</v>
      </c>
      <c r="Y1317" s="17">
        <v>0.174955415878777</v>
      </c>
      <c r="Z1317" s="17">
        <v>0.178284906470139</v>
      </c>
      <c r="AA1317" s="17"/>
      <c r="AB1317" s="17">
        <v>0.16632636696254499</v>
      </c>
      <c r="AC1317" s="17">
        <v>0.14367388863533501</v>
      </c>
      <c r="AD1317" s="17"/>
      <c r="AE1317" s="17">
        <v>9.85812807286299E-2</v>
      </c>
      <c r="AF1317" s="17">
        <v>0.17194377096491201</v>
      </c>
      <c r="AG1317" s="17"/>
      <c r="AH1317" s="17">
        <v>0.15120037977106099</v>
      </c>
      <c r="AI1317" s="17">
        <v>0.204203590283593</v>
      </c>
      <c r="AJ1317" s="17"/>
      <c r="AK1317" s="17">
        <v>0.234946614672502</v>
      </c>
      <c r="AL1317" s="17">
        <v>0.15668154246639701</v>
      </c>
      <c r="AM1317" s="17">
        <v>0.14685988087195401</v>
      </c>
      <c r="AN1317" s="17">
        <v>0.165307254991922</v>
      </c>
      <c r="AO1317" s="17">
        <v>9.1143087751134194E-2</v>
      </c>
      <c r="AP1317" s="17"/>
      <c r="AQ1317" s="17">
        <v>0.15712766383798199</v>
      </c>
      <c r="AR1317" s="17">
        <v>0.15956227105425899</v>
      </c>
      <c r="AS1317" s="17"/>
      <c r="AT1317" s="17">
        <v>0.122952264919265</v>
      </c>
      <c r="AU1317" s="17">
        <v>0.166373666875542</v>
      </c>
      <c r="AV1317" s="17"/>
      <c r="AW1317" s="17">
        <v>0.104371258886548</v>
      </c>
      <c r="AX1317" s="17">
        <v>8.9999967089938099E-2</v>
      </c>
      <c r="AY1317" s="17">
        <v>0.33278447046966703</v>
      </c>
      <c r="AZ1317" s="17">
        <v>0.15449260091112599</v>
      </c>
      <c r="BA1317" s="17">
        <v>5.6518922541044E-2</v>
      </c>
      <c r="BB1317" s="17"/>
      <c r="BC1317" s="17">
        <v>5.8307452832328403E-2</v>
      </c>
      <c r="BD1317" s="17"/>
      <c r="BE1317" s="17">
        <v>0.105789694003375</v>
      </c>
      <c r="BF1317" s="17">
        <v>0.42651937481392999</v>
      </c>
      <c r="BG1317" s="17">
        <v>0.160551695126321</v>
      </c>
      <c r="BH1317" s="17">
        <v>5.2583747403318899E-2</v>
      </c>
      <c r="BI1317" s="17"/>
      <c r="BJ1317" s="17">
        <v>0.16131634411168699</v>
      </c>
      <c r="BK1317" s="17"/>
      <c r="BL1317" s="17">
        <v>0.179546997307554</v>
      </c>
      <c r="BM1317" s="17"/>
      <c r="BN1317" s="17">
        <v>0.18328438622808699</v>
      </c>
      <c r="BO1317" s="17"/>
      <c r="BP1317" s="17">
        <v>0.151183835339157</v>
      </c>
      <c r="BQ1317" s="17">
        <v>0.23654056056918499</v>
      </c>
    </row>
    <row r="1318" spans="2:69" x14ac:dyDescent="0.35">
      <c r="B1318" t="s">
        <v>332</v>
      </c>
      <c r="C1318" s="17">
        <v>0.24744157743301401</v>
      </c>
      <c r="D1318" s="17">
        <v>0.20798447415691901</v>
      </c>
      <c r="E1318" s="17">
        <v>0.27957034015766402</v>
      </c>
      <c r="F1318" s="17"/>
      <c r="G1318" s="17">
        <v>0.28678426080956698</v>
      </c>
      <c r="H1318" s="17">
        <v>0.236429258758455</v>
      </c>
      <c r="I1318" s="17">
        <v>0.26825654006764799</v>
      </c>
      <c r="J1318" s="17">
        <v>0.18283035382892901</v>
      </c>
      <c r="K1318" s="17">
        <v>0.221287616084828</v>
      </c>
      <c r="L1318" s="17"/>
      <c r="M1318" s="17">
        <v>0.228808326347784</v>
      </c>
      <c r="N1318" s="17">
        <v>0.219951971384866</v>
      </c>
      <c r="O1318" s="17">
        <v>0.24680826823550001</v>
      </c>
      <c r="P1318" s="17">
        <v>0.32812362996081001</v>
      </c>
      <c r="Q1318" s="17">
        <v>0.263233187696153</v>
      </c>
      <c r="R1318" s="17"/>
      <c r="S1318" s="17">
        <v>0.25142416430686598</v>
      </c>
      <c r="T1318" s="17">
        <v>0.29014111680501498</v>
      </c>
      <c r="U1318" s="17">
        <v>0.218218882419393</v>
      </c>
      <c r="V1318" s="17">
        <v>0.266713267849155</v>
      </c>
      <c r="W1318" s="17"/>
      <c r="X1318" s="17">
        <v>0.25244607396501001</v>
      </c>
      <c r="Y1318" s="17">
        <v>0.25548604473359798</v>
      </c>
      <c r="Z1318" s="17">
        <v>0.18221783982958001</v>
      </c>
      <c r="AA1318" s="17"/>
      <c r="AB1318" s="17">
        <v>0.24758685603091299</v>
      </c>
      <c r="AC1318" s="17">
        <v>0.24713648902037799</v>
      </c>
      <c r="AD1318" s="17"/>
      <c r="AE1318" s="17">
        <v>0.20469140288065599</v>
      </c>
      <c r="AF1318" s="17">
        <v>0.25679924302782497</v>
      </c>
      <c r="AG1318" s="17"/>
      <c r="AH1318" s="17">
        <v>0.25305743996075403</v>
      </c>
      <c r="AI1318" s="17">
        <v>0.18756273775635501</v>
      </c>
      <c r="AJ1318" s="17"/>
      <c r="AK1318" s="17">
        <v>0.24024856906676401</v>
      </c>
      <c r="AL1318" s="17">
        <v>0.26674749554352001</v>
      </c>
      <c r="AM1318" s="17">
        <v>0.24566736774953199</v>
      </c>
      <c r="AN1318" s="17">
        <v>0.22487274724776901</v>
      </c>
      <c r="AO1318" s="17">
        <v>0.24557001990112601</v>
      </c>
      <c r="AP1318" s="17"/>
      <c r="AQ1318" s="17">
        <v>0.277286891822074</v>
      </c>
      <c r="AR1318" s="17">
        <v>0.23887221176364001</v>
      </c>
      <c r="AS1318" s="17"/>
      <c r="AT1318" s="17">
        <v>0.235737006477998</v>
      </c>
      <c r="AU1318" s="17">
        <v>0.24766211038605601</v>
      </c>
      <c r="AV1318" s="17"/>
      <c r="AW1318" s="17">
        <v>0.169379955102506</v>
      </c>
      <c r="AX1318" s="17">
        <v>0.20692763861487101</v>
      </c>
      <c r="AY1318" s="17">
        <v>0.22507354546612801</v>
      </c>
      <c r="AZ1318" s="17">
        <v>0.34804294300301902</v>
      </c>
      <c r="BA1318" s="17">
        <v>0.238784116040759</v>
      </c>
      <c r="BB1318" s="17"/>
      <c r="BC1318" s="17">
        <v>0.17995956464086499</v>
      </c>
      <c r="BD1318" s="17"/>
      <c r="BE1318" s="17">
        <v>0.25149318136368398</v>
      </c>
      <c r="BF1318" s="17">
        <v>0.28798019802772101</v>
      </c>
      <c r="BG1318" s="17">
        <v>0.39440277938606999</v>
      </c>
      <c r="BH1318" s="17">
        <v>0.16427707005217501</v>
      </c>
      <c r="BI1318" s="17"/>
      <c r="BJ1318" s="17">
        <v>0.258150922856065</v>
      </c>
      <c r="BK1318" s="17"/>
      <c r="BL1318" s="17">
        <v>0.23267073319755399</v>
      </c>
      <c r="BM1318" s="17"/>
      <c r="BN1318" s="17">
        <v>0.20077273914428401</v>
      </c>
      <c r="BO1318" s="17"/>
      <c r="BP1318" s="17">
        <v>0.247765861302116</v>
      </c>
      <c r="BQ1318" s="17">
        <v>0.24971013653492799</v>
      </c>
    </row>
    <row r="1319" spans="2:69" x14ac:dyDescent="0.35">
      <c r="B1319" t="s">
        <v>333</v>
      </c>
      <c r="C1319" s="17">
        <v>0.45661252613719999</v>
      </c>
      <c r="D1319" s="17">
        <v>0.50641558414111998</v>
      </c>
      <c r="E1319" s="17">
        <v>0.41524129872600701</v>
      </c>
      <c r="F1319" s="17"/>
      <c r="G1319" s="17">
        <v>0.39393685536779599</v>
      </c>
      <c r="H1319" s="17">
        <v>0.45437724541709401</v>
      </c>
      <c r="I1319" s="17">
        <v>0.44094880855273899</v>
      </c>
      <c r="J1319" s="17">
        <v>0.61870143535394095</v>
      </c>
      <c r="K1319" s="17">
        <v>0.434539324529231</v>
      </c>
      <c r="L1319" s="17"/>
      <c r="M1319" s="17">
        <v>0.42752851301582601</v>
      </c>
      <c r="N1319" s="17">
        <v>0.51860665643279202</v>
      </c>
      <c r="O1319" s="17">
        <v>0.39733066946212497</v>
      </c>
      <c r="P1319" s="17">
        <v>0.43837232036460599</v>
      </c>
      <c r="Q1319" s="17">
        <v>0.40906111930537398</v>
      </c>
      <c r="R1319" s="17"/>
      <c r="S1319" s="17">
        <v>0.43814324841381203</v>
      </c>
      <c r="T1319" s="17">
        <v>0.45072856609435802</v>
      </c>
      <c r="U1319" s="17">
        <v>0.40565464211994101</v>
      </c>
      <c r="V1319" s="17">
        <v>0.51640177270558596</v>
      </c>
      <c r="W1319" s="17"/>
      <c r="X1319" s="17">
        <v>0.47032928662464402</v>
      </c>
      <c r="Y1319" s="17">
        <v>0.41049718277679498</v>
      </c>
      <c r="Z1319" s="17">
        <v>0.40723238516537802</v>
      </c>
      <c r="AA1319" s="17"/>
      <c r="AB1319" s="17">
        <v>0.46639905127561898</v>
      </c>
      <c r="AC1319" s="17">
        <v>0.43606059720282903</v>
      </c>
      <c r="AD1319" s="17"/>
      <c r="AE1319" s="17">
        <v>0.51772722194845799</v>
      </c>
      <c r="AF1319" s="17">
        <v>0.44452937274701498</v>
      </c>
      <c r="AG1319" s="17"/>
      <c r="AH1319" s="17">
        <v>0.48902110497201201</v>
      </c>
      <c r="AI1319" s="17">
        <v>0.424872321632566</v>
      </c>
      <c r="AJ1319" s="17"/>
      <c r="AK1319" s="17">
        <v>0.32040436411471901</v>
      </c>
      <c r="AL1319" s="17">
        <v>0.43877787920545902</v>
      </c>
      <c r="AM1319" s="17">
        <v>0.51279142003762301</v>
      </c>
      <c r="AN1319" s="17">
        <v>0.45718273279606603</v>
      </c>
      <c r="AO1319" s="17">
        <v>0.49096343576749901</v>
      </c>
      <c r="AP1319" s="17"/>
      <c r="AQ1319" s="17">
        <v>0.45115322186004903</v>
      </c>
      <c r="AR1319" s="17">
        <v>0.45818003432429499</v>
      </c>
      <c r="AS1319" s="17"/>
      <c r="AT1319" s="17">
        <v>0.46424866122174002</v>
      </c>
      <c r="AU1319" s="17">
        <v>0.46526538955656599</v>
      </c>
      <c r="AV1319" s="17"/>
      <c r="AW1319" s="17">
        <v>0.46092750208884498</v>
      </c>
      <c r="AX1319" s="17">
        <v>0.60931361009322504</v>
      </c>
      <c r="AY1319" s="17">
        <v>0.20682765728013999</v>
      </c>
      <c r="AZ1319" s="17">
        <v>0.35767479419590698</v>
      </c>
      <c r="BA1319" s="17">
        <v>0.65336122953836095</v>
      </c>
      <c r="BB1319" s="17"/>
      <c r="BC1319" s="17">
        <v>0.66700541598694996</v>
      </c>
      <c r="BD1319" s="17"/>
      <c r="BE1319" s="17">
        <v>0.53713220199781697</v>
      </c>
      <c r="BF1319" s="17">
        <v>3.9937722253811002E-2</v>
      </c>
      <c r="BG1319" s="17">
        <v>0.29537396647972403</v>
      </c>
      <c r="BH1319" s="17">
        <v>0.71012459190133304</v>
      </c>
      <c r="BI1319" s="17"/>
      <c r="BJ1319" s="17">
        <v>0.45400855291380998</v>
      </c>
      <c r="BK1319" s="17"/>
      <c r="BL1319" s="17">
        <v>0.47044735143947197</v>
      </c>
      <c r="BM1319" s="17"/>
      <c r="BN1319" s="17">
        <v>0.49952258168457597</v>
      </c>
      <c r="BO1319" s="17"/>
      <c r="BP1319" s="17">
        <v>0.47017328250317397</v>
      </c>
      <c r="BQ1319" s="17">
        <v>0.34749629791301401</v>
      </c>
    </row>
    <row r="1320" spans="2:69" x14ac:dyDescent="0.35">
      <c r="B1320" t="s">
        <v>334</v>
      </c>
      <c r="C1320" s="17">
        <v>5.8682327109235197E-2</v>
      </c>
      <c r="D1320" s="17">
        <v>6.10798426432511E-2</v>
      </c>
      <c r="E1320" s="17">
        <v>5.6991088413183899E-2</v>
      </c>
      <c r="F1320" s="17"/>
      <c r="G1320" s="17">
        <v>5.2884829917086498E-2</v>
      </c>
      <c r="H1320" s="17">
        <v>5.0638022857064001E-2</v>
      </c>
      <c r="I1320" s="17">
        <v>8.3032474907278706E-2</v>
      </c>
      <c r="J1320" s="17">
        <v>3.5892884668563899E-2</v>
      </c>
      <c r="K1320" s="17">
        <v>7.1243603214809895E-2</v>
      </c>
      <c r="L1320" s="17"/>
      <c r="M1320" s="17">
        <v>5.39205658863895E-2</v>
      </c>
      <c r="N1320" s="17">
        <v>7.1679469404621998E-2</v>
      </c>
      <c r="O1320" s="17">
        <v>4.27810900294186E-2</v>
      </c>
      <c r="P1320" s="17">
        <v>3.9566584046411002E-2</v>
      </c>
      <c r="Q1320" s="17">
        <v>6.4295042747181202E-2</v>
      </c>
      <c r="R1320" s="17"/>
      <c r="S1320" s="17">
        <v>6.1939464861650202E-2</v>
      </c>
      <c r="T1320" s="17">
        <v>4.7855635696669702E-2</v>
      </c>
      <c r="U1320" s="17">
        <v>5.1851795438284103E-2</v>
      </c>
      <c r="V1320" s="17">
        <v>3.4896169435690502E-2</v>
      </c>
      <c r="W1320" s="17"/>
      <c r="X1320" s="17">
        <v>5.6522763687301199E-2</v>
      </c>
      <c r="Y1320" s="17">
        <v>8.9368559892963495E-2</v>
      </c>
      <c r="Z1320" s="17">
        <v>2.1989356090729099E-2</v>
      </c>
      <c r="AA1320" s="17"/>
      <c r="AB1320" s="17">
        <v>6.9442424187472804E-2</v>
      </c>
      <c r="AC1320" s="17">
        <v>3.6085874604276501E-2</v>
      </c>
      <c r="AD1320" s="17"/>
      <c r="AE1320" s="17">
        <v>5.5071600568256003E-2</v>
      </c>
      <c r="AF1320" s="17">
        <v>5.7935754197163902E-2</v>
      </c>
      <c r="AG1320" s="17"/>
      <c r="AH1320" s="17">
        <v>4.9126654757280099E-2</v>
      </c>
      <c r="AI1320" s="17">
        <v>6.3082276044350002E-2</v>
      </c>
      <c r="AJ1320" s="17"/>
      <c r="AK1320" s="17">
        <v>4.7609757855788103E-2</v>
      </c>
      <c r="AL1320" s="17">
        <v>3.95862226912621E-2</v>
      </c>
      <c r="AM1320" s="17">
        <v>4.3308920417432402E-2</v>
      </c>
      <c r="AN1320" s="17">
        <v>0.102308429769499</v>
      </c>
      <c r="AO1320" s="17">
        <v>0.114227619235412</v>
      </c>
      <c r="AP1320" s="17"/>
      <c r="AQ1320" s="17">
        <v>6.9923233795978798E-2</v>
      </c>
      <c r="AR1320" s="17">
        <v>5.5454770562223997E-2</v>
      </c>
      <c r="AS1320" s="17"/>
      <c r="AT1320" s="17">
        <v>0.102868382985307</v>
      </c>
      <c r="AU1320" s="17">
        <v>3.7724004836232103E-2</v>
      </c>
      <c r="AV1320" s="17"/>
      <c r="AW1320" s="17">
        <v>0.153319147353116</v>
      </c>
      <c r="AX1320" s="17">
        <v>5.7988199366731899E-2</v>
      </c>
      <c r="AY1320" s="17">
        <v>6.1765442755219599E-2</v>
      </c>
      <c r="AZ1320" s="17">
        <v>8.3802858352988396E-2</v>
      </c>
      <c r="BA1320" s="17">
        <v>2.56678659399182E-2</v>
      </c>
      <c r="BB1320" s="17"/>
      <c r="BC1320" s="17">
        <v>2.0724428130797098E-2</v>
      </c>
      <c r="BD1320" s="17"/>
      <c r="BE1320" s="17">
        <v>7.3935969821720599E-2</v>
      </c>
      <c r="BF1320" s="17">
        <v>5.3581527059060802E-2</v>
      </c>
      <c r="BG1320" s="17">
        <v>8.5818889827407902E-2</v>
      </c>
      <c r="BH1320" s="17">
        <v>3.0792006203503398E-2</v>
      </c>
      <c r="BI1320" s="17"/>
      <c r="BJ1320" s="17">
        <v>5.5409832749745397E-2</v>
      </c>
      <c r="BK1320" s="17"/>
      <c r="BL1320" s="17">
        <v>5.7644134674265199E-2</v>
      </c>
      <c r="BM1320" s="17"/>
      <c r="BN1320" s="17">
        <v>7.0831364961989704E-2</v>
      </c>
      <c r="BO1320" s="17"/>
      <c r="BP1320" s="17">
        <v>5.0465407144605297E-2</v>
      </c>
      <c r="BQ1320" s="17">
        <v>0.111760671312764</v>
      </c>
    </row>
    <row r="1321" spans="2:69" x14ac:dyDescent="0.35">
      <c r="B1321" t="s">
        <v>141</v>
      </c>
      <c r="C1321" s="17">
        <v>1.9604311242438301E-2</v>
      </c>
      <c r="D1321" s="17">
        <v>1.0890206316491201E-2</v>
      </c>
      <c r="E1321" s="17">
        <v>2.65758853302899E-2</v>
      </c>
      <c r="F1321" s="17"/>
      <c r="G1321" s="17">
        <v>2.4043543466532698E-2</v>
      </c>
      <c r="H1321" s="17">
        <v>3.76847308940901E-2</v>
      </c>
      <c r="I1321" s="17">
        <v>8.66035439740751E-3</v>
      </c>
      <c r="J1321" s="17">
        <v>1.4880773671556E-2</v>
      </c>
      <c r="K1321" s="17">
        <v>0</v>
      </c>
      <c r="L1321" s="17"/>
      <c r="M1321" s="17">
        <v>4.5748481094205498E-2</v>
      </c>
      <c r="N1321" s="17">
        <v>3.5745431990798801E-3</v>
      </c>
      <c r="O1321" s="17">
        <v>2.8972700174497702E-2</v>
      </c>
      <c r="P1321" s="17">
        <v>1.71103106504721E-2</v>
      </c>
      <c r="Q1321" s="17">
        <v>3.53894077927887E-2</v>
      </c>
      <c r="R1321" s="17"/>
      <c r="S1321" s="17">
        <v>2.99940787688792E-2</v>
      </c>
      <c r="T1321" s="17">
        <v>1.7152782006568799E-2</v>
      </c>
      <c r="U1321" s="17">
        <v>0</v>
      </c>
      <c r="V1321" s="17">
        <v>6.68186884753576E-3</v>
      </c>
      <c r="W1321" s="17"/>
      <c r="X1321" s="17">
        <v>2.2564999792054501E-2</v>
      </c>
      <c r="Y1321" s="17">
        <v>0</v>
      </c>
      <c r="Z1321" s="17">
        <v>2.7264752590668899E-2</v>
      </c>
      <c r="AA1321" s="17"/>
      <c r="AB1321" s="17">
        <v>2.1147419998529701E-2</v>
      </c>
      <c r="AC1321" s="17">
        <v>1.63637471970146E-2</v>
      </c>
      <c r="AD1321" s="17"/>
      <c r="AE1321" s="17">
        <v>8.4240926241012301E-3</v>
      </c>
      <c r="AF1321" s="17">
        <v>2.1979520431450499E-2</v>
      </c>
      <c r="AG1321" s="17"/>
      <c r="AH1321" s="17">
        <v>1.9433086668251099E-2</v>
      </c>
      <c r="AI1321" s="17">
        <v>3.07627006892114E-2</v>
      </c>
      <c r="AJ1321" s="17"/>
      <c r="AK1321" s="17">
        <v>2.8275079526521901E-2</v>
      </c>
      <c r="AL1321" s="17">
        <v>3.65779037071913E-2</v>
      </c>
      <c r="AM1321" s="17">
        <v>6.2013448138071902E-3</v>
      </c>
      <c r="AN1321" s="17">
        <v>8.7987865533575606E-3</v>
      </c>
      <c r="AO1321" s="17">
        <v>2.55113486322965E-2</v>
      </c>
      <c r="AP1321" s="17"/>
      <c r="AQ1321" s="17">
        <v>6.5362404680845499E-3</v>
      </c>
      <c r="AR1321" s="17">
        <v>2.3356494100989299E-2</v>
      </c>
      <c r="AS1321" s="17"/>
      <c r="AT1321" s="17">
        <v>4.6262096238559201E-3</v>
      </c>
      <c r="AU1321" s="17">
        <v>2.7445741907899099E-2</v>
      </c>
      <c r="AV1321" s="17"/>
      <c r="AW1321" s="17">
        <v>4.3271113359867899E-2</v>
      </c>
      <c r="AX1321" s="17">
        <v>1.8813483164048499E-2</v>
      </c>
      <c r="AY1321" s="17">
        <v>2.7312094158665801E-2</v>
      </c>
      <c r="AZ1321" s="17">
        <v>0</v>
      </c>
      <c r="BA1321" s="17">
        <v>1.20319052914279E-2</v>
      </c>
      <c r="BB1321" s="17"/>
      <c r="BC1321" s="17">
        <v>1.7383197219081499E-2</v>
      </c>
      <c r="BD1321" s="17"/>
      <c r="BE1321" s="17">
        <v>2.37150047629823E-2</v>
      </c>
      <c r="BF1321" s="17">
        <v>1.15662638995501E-2</v>
      </c>
      <c r="BG1321" s="17">
        <v>0</v>
      </c>
      <c r="BH1321" s="17">
        <v>1.63704804613206E-2</v>
      </c>
      <c r="BI1321" s="17"/>
      <c r="BJ1321" s="17">
        <v>1.9598393121981701E-2</v>
      </c>
      <c r="BK1321" s="17"/>
      <c r="BL1321" s="17">
        <v>1.46189450265478E-2</v>
      </c>
      <c r="BM1321" s="17"/>
      <c r="BN1321" s="17">
        <v>7.1819943523115798E-3</v>
      </c>
      <c r="BO1321" s="17"/>
      <c r="BP1321" s="17">
        <v>2.2950462374596699E-2</v>
      </c>
      <c r="BQ1321" s="17">
        <v>0</v>
      </c>
    </row>
    <row r="1322" spans="2:69" x14ac:dyDescent="0.35"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  <c r="BP1322" s="17"/>
      <c r="BQ1322" s="17"/>
    </row>
    <row r="1323" spans="2:69" x14ac:dyDescent="0.35">
      <c r="B1323" s="6" t="s">
        <v>350</v>
      </c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  <c r="BP1323" s="17"/>
      <c r="BQ1323" s="17"/>
    </row>
    <row r="1324" spans="2:69" x14ac:dyDescent="0.35">
      <c r="B1324" s="24" t="s">
        <v>143</v>
      </c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</row>
    <row r="1325" spans="2:69" x14ac:dyDescent="0.35">
      <c r="B1325" t="s">
        <v>330</v>
      </c>
      <c r="C1325" s="17">
        <v>0.20428055683868299</v>
      </c>
      <c r="D1325" s="17">
        <v>0.25200945405431002</v>
      </c>
      <c r="E1325" s="17">
        <v>0.16018601014917599</v>
      </c>
      <c r="F1325" s="17"/>
      <c r="G1325" s="17">
        <v>0.23135498939792201</v>
      </c>
      <c r="H1325" s="17">
        <v>0.176854609907723</v>
      </c>
      <c r="I1325" s="17">
        <v>0.22230278546009599</v>
      </c>
      <c r="J1325" s="17">
        <v>0.23413501453058</v>
      </c>
      <c r="K1325" s="17">
        <v>0.14365321408568699</v>
      </c>
      <c r="L1325" s="17"/>
      <c r="M1325" s="17">
        <v>0.16152448474964001</v>
      </c>
      <c r="N1325" s="17">
        <v>0.15936600620595501</v>
      </c>
      <c r="O1325" s="17">
        <v>0.218912217111879</v>
      </c>
      <c r="P1325" s="17">
        <v>0.19176526325700999</v>
      </c>
      <c r="Q1325" s="17">
        <v>0.32295887148309099</v>
      </c>
      <c r="R1325" s="17"/>
      <c r="S1325" s="17">
        <v>0.16983817022522801</v>
      </c>
      <c r="T1325" s="17">
        <v>0.21547741804536799</v>
      </c>
      <c r="U1325" s="17">
        <v>0.246525759925974</v>
      </c>
      <c r="V1325" s="17">
        <v>0.211656359913623</v>
      </c>
      <c r="W1325" s="17"/>
      <c r="X1325" s="17">
        <v>0.210870301991265</v>
      </c>
      <c r="Y1325" s="17">
        <v>0.10044628411192801</v>
      </c>
      <c r="Z1325" s="17">
        <v>0.24837306543245</v>
      </c>
      <c r="AA1325" s="17"/>
      <c r="AB1325" s="17">
        <v>0.20633264429352499</v>
      </c>
      <c r="AC1325" s="17">
        <v>0.20015723049088199</v>
      </c>
      <c r="AD1325" s="17"/>
      <c r="AE1325" s="17">
        <v>0.25308987438466901</v>
      </c>
      <c r="AF1325" s="17">
        <v>0.194604275650088</v>
      </c>
      <c r="AG1325" s="17"/>
      <c r="AH1325" s="17">
        <v>0.18412103115070999</v>
      </c>
      <c r="AI1325" s="17">
        <v>0.27051523334649802</v>
      </c>
      <c r="AJ1325" s="17"/>
      <c r="AK1325" s="17">
        <v>0.43837058435824999</v>
      </c>
      <c r="AL1325" s="17">
        <v>0.151723044018333</v>
      </c>
      <c r="AM1325" s="17">
        <v>0.19830754400275399</v>
      </c>
      <c r="AN1325" s="17">
        <v>0.235780320261888</v>
      </c>
      <c r="AO1325" s="17">
        <v>0.10503706830347199</v>
      </c>
      <c r="AP1325" s="17"/>
      <c r="AQ1325" s="17">
        <v>0.19721097781584501</v>
      </c>
      <c r="AR1325" s="17">
        <v>0.20611342035406999</v>
      </c>
      <c r="AS1325" s="17"/>
      <c r="AT1325" s="17">
        <v>0.20781228547039701</v>
      </c>
      <c r="AU1325" s="17">
        <v>0.20725166034456799</v>
      </c>
      <c r="AV1325" s="17"/>
      <c r="AW1325" s="17">
        <v>0.102422050496471</v>
      </c>
      <c r="AX1325" s="17">
        <v>8.6526711449861904E-2</v>
      </c>
      <c r="AY1325" s="17">
        <v>0.40541193991934998</v>
      </c>
      <c r="AZ1325" s="17">
        <v>0.186466551390744</v>
      </c>
      <c r="BA1325" s="17">
        <v>0.23857395177056001</v>
      </c>
      <c r="BB1325" s="17"/>
      <c r="BC1325" s="17">
        <v>0.163182033878954</v>
      </c>
      <c r="BD1325" s="17"/>
      <c r="BE1325" s="17">
        <v>0.10310025333534301</v>
      </c>
      <c r="BF1325" s="17">
        <v>0.50574936857126096</v>
      </c>
      <c r="BG1325" s="17">
        <v>0.191416758988596</v>
      </c>
      <c r="BH1325" s="17">
        <v>0.15795158452154201</v>
      </c>
      <c r="BI1325" s="17"/>
      <c r="BJ1325" s="17">
        <v>0.20423580424406401</v>
      </c>
      <c r="BK1325" s="17"/>
      <c r="BL1325" s="17">
        <v>0.19366449009012701</v>
      </c>
      <c r="BM1325" s="17"/>
      <c r="BN1325" s="17">
        <v>0.24315718399543601</v>
      </c>
      <c r="BO1325" s="17"/>
      <c r="BP1325" s="17">
        <v>0.20024497257089499</v>
      </c>
      <c r="BQ1325" s="17">
        <v>0.220398580564791</v>
      </c>
    </row>
    <row r="1326" spans="2:69" x14ac:dyDescent="0.35">
      <c r="B1326" t="s">
        <v>331</v>
      </c>
      <c r="C1326" s="17">
        <v>0.26970386104867899</v>
      </c>
      <c r="D1326" s="17">
        <v>0.22455264133802599</v>
      </c>
      <c r="E1326" s="17">
        <v>0.311417009304024</v>
      </c>
      <c r="F1326" s="17"/>
      <c r="G1326" s="17">
        <v>0.240010113329405</v>
      </c>
      <c r="H1326" s="17">
        <v>0.37331183661762801</v>
      </c>
      <c r="I1326" s="17">
        <v>0.23899164238465101</v>
      </c>
      <c r="J1326" s="17">
        <v>0.194849029037583</v>
      </c>
      <c r="K1326" s="17">
        <v>0.26472296130134498</v>
      </c>
      <c r="L1326" s="17"/>
      <c r="M1326" s="17">
        <v>0.26165070431777898</v>
      </c>
      <c r="N1326" s="17">
        <v>0.26678617531424198</v>
      </c>
      <c r="O1326" s="17">
        <v>0.27897754239596501</v>
      </c>
      <c r="P1326" s="17">
        <v>0.24509141068842599</v>
      </c>
      <c r="Q1326" s="17">
        <v>0.29202007390492901</v>
      </c>
      <c r="R1326" s="17"/>
      <c r="S1326" s="17">
        <v>0.29684097714636398</v>
      </c>
      <c r="T1326" s="17">
        <v>0.24036349874341301</v>
      </c>
      <c r="U1326" s="17">
        <v>0.33011607658751901</v>
      </c>
      <c r="V1326" s="17">
        <v>0.27219843436407798</v>
      </c>
      <c r="W1326" s="17"/>
      <c r="X1326" s="17">
        <v>0.25884695810547098</v>
      </c>
      <c r="Y1326" s="17">
        <v>0.30627432233548202</v>
      </c>
      <c r="Z1326" s="17">
        <v>0.302536927453188</v>
      </c>
      <c r="AA1326" s="17"/>
      <c r="AB1326" s="17">
        <v>0.269647715636542</v>
      </c>
      <c r="AC1326" s="17">
        <v>0.26981667585909402</v>
      </c>
      <c r="AD1326" s="17"/>
      <c r="AE1326" s="17">
        <v>0.228997026833756</v>
      </c>
      <c r="AF1326" s="17">
        <v>0.27777385247582798</v>
      </c>
      <c r="AG1326" s="17"/>
      <c r="AH1326" s="17">
        <v>0.28405521162297698</v>
      </c>
      <c r="AI1326" s="17">
        <v>0.17078818218055999</v>
      </c>
      <c r="AJ1326" s="17"/>
      <c r="AK1326" s="17">
        <v>0.20930119553794199</v>
      </c>
      <c r="AL1326" s="17">
        <v>0.232822795694513</v>
      </c>
      <c r="AM1326" s="17">
        <v>0.30501487615876599</v>
      </c>
      <c r="AN1326" s="17">
        <v>0.26715705766710002</v>
      </c>
      <c r="AO1326" s="17">
        <v>0.31861622106294502</v>
      </c>
      <c r="AP1326" s="17"/>
      <c r="AQ1326" s="17">
        <v>0.13699055170843</v>
      </c>
      <c r="AR1326" s="17">
        <v>0.30411119731442399</v>
      </c>
      <c r="AS1326" s="17"/>
      <c r="AT1326" s="17">
        <v>0.21107971333998701</v>
      </c>
      <c r="AU1326" s="17">
        <v>0.29795787736434098</v>
      </c>
      <c r="AV1326" s="17"/>
      <c r="AW1326" s="17">
        <v>0.34817964573552801</v>
      </c>
      <c r="AX1326" s="17">
        <v>0.23184466972020801</v>
      </c>
      <c r="AY1326" s="17">
        <v>0.30595696004467499</v>
      </c>
      <c r="AZ1326" s="17">
        <v>0.31135101433405699</v>
      </c>
      <c r="BA1326" s="17">
        <v>0.167626706459784</v>
      </c>
      <c r="BB1326" s="17"/>
      <c r="BC1326" s="17">
        <v>0.17821513168925299</v>
      </c>
      <c r="BD1326" s="17"/>
      <c r="BE1326" s="17">
        <v>0.24163802041826199</v>
      </c>
      <c r="BF1326" s="17">
        <v>0.28907374960064802</v>
      </c>
      <c r="BG1326" s="17">
        <v>0.31571132125638002</v>
      </c>
      <c r="BH1326" s="17">
        <v>0.17307489241707499</v>
      </c>
      <c r="BI1326" s="17"/>
      <c r="BJ1326" s="17">
        <v>0.27630140552726401</v>
      </c>
      <c r="BK1326" s="17"/>
      <c r="BL1326" s="17">
        <v>0.28327806654809301</v>
      </c>
      <c r="BM1326" s="17"/>
      <c r="BN1326" s="17">
        <v>0.28416945752535799</v>
      </c>
      <c r="BO1326" s="17"/>
      <c r="BP1326" s="17">
        <v>0.27131192085593198</v>
      </c>
      <c r="BQ1326" s="17">
        <v>0.285190868182571</v>
      </c>
    </row>
    <row r="1327" spans="2:69" x14ac:dyDescent="0.35">
      <c r="B1327" t="s">
        <v>332</v>
      </c>
      <c r="C1327" s="17">
        <v>0.16099032173597</v>
      </c>
      <c r="D1327" s="17">
        <v>0.16704304690434599</v>
      </c>
      <c r="E1327" s="17">
        <v>0.15539848559255401</v>
      </c>
      <c r="F1327" s="17"/>
      <c r="G1327" s="17">
        <v>0.14966122637670501</v>
      </c>
      <c r="H1327" s="17">
        <v>0.1405390029019</v>
      </c>
      <c r="I1327" s="17">
        <v>0.16539070151385499</v>
      </c>
      <c r="J1327" s="17">
        <v>0.160476794527418</v>
      </c>
      <c r="K1327" s="17">
        <v>0.21184847002309001</v>
      </c>
      <c r="L1327" s="17"/>
      <c r="M1327" s="17">
        <v>0.209647211891477</v>
      </c>
      <c r="N1327" s="17">
        <v>0.153715585354084</v>
      </c>
      <c r="O1327" s="17">
        <v>0.18874555829476999</v>
      </c>
      <c r="P1327" s="17">
        <v>0.19019893664451401</v>
      </c>
      <c r="Q1327" s="17">
        <v>9.5330255090359903E-2</v>
      </c>
      <c r="R1327" s="17"/>
      <c r="S1327" s="17">
        <v>0.128494881897535</v>
      </c>
      <c r="T1327" s="17">
        <v>0.19520045225100899</v>
      </c>
      <c r="U1327" s="17">
        <v>0.10870450078457</v>
      </c>
      <c r="V1327" s="17">
        <v>0.17425503648160401</v>
      </c>
      <c r="W1327" s="17"/>
      <c r="X1327" s="17">
        <v>0.16039924734451799</v>
      </c>
      <c r="Y1327" s="17">
        <v>0.13888689573690799</v>
      </c>
      <c r="Z1327" s="17">
        <v>0.18167295235506201</v>
      </c>
      <c r="AA1327" s="17"/>
      <c r="AB1327" s="17">
        <v>0.128761821831647</v>
      </c>
      <c r="AC1327" s="17">
        <v>0.22574809923320899</v>
      </c>
      <c r="AD1327" s="17"/>
      <c r="AE1327" s="17">
        <v>0.19495335344641901</v>
      </c>
      <c r="AF1327" s="17">
        <v>0.15425726621767</v>
      </c>
      <c r="AG1327" s="17"/>
      <c r="AH1327" s="17">
        <v>0.14678458517034201</v>
      </c>
      <c r="AI1327" s="17">
        <v>0.18812136191217299</v>
      </c>
      <c r="AJ1327" s="17"/>
      <c r="AK1327" s="17">
        <v>0.14774786519703101</v>
      </c>
      <c r="AL1327" s="17">
        <v>0.22306340755564</v>
      </c>
      <c r="AM1327" s="17">
        <v>0.12405636806522501</v>
      </c>
      <c r="AN1327" s="17">
        <v>0.120154989971266</v>
      </c>
      <c r="AO1327" s="17">
        <v>0.207330182725632</v>
      </c>
      <c r="AP1327" s="17"/>
      <c r="AQ1327" s="17">
        <v>0.21900272823085801</v>
      </c>
      <c r="AR1327" s="17">
        <v>0.14594998864671499</v>
      </c>
      <c r="AS1327" s="17"/>
      <c r="AT1327" s="17">
        <v>0.18912895572614999</v>
      </c>
      <c r="AU1327" s="17">
        <v>0.14909514957421699</v>
      </c>
      <c r="AV1327" s="17"/>
      <c r="AW1327" s="17">
        <v>0.15787421902936899</v>
      </c>
      <c r="AX1327" s="17">
        <v>0.13492743262692</v>
      </c>
      <c r="AY1327" s="17">
        <v>0.186270563411328</v>
      </c>
      <c r="AZ1327" s="17">
        <v>0.15490763828866899</v>
      </c>
      <c r="BA1327" s="17">
        <v>0.228457252361602</v>
      </c>
      <c r="BB1327" s="17"/>
      <c r="BC1327" s="17">
        <v>0.155844782294006</v>
      </c>
      <c r="BD1327" s="17"/>
      <c r="BE1327" s="17">
        <v>0.15451765171163601</v>
      </c>
      <c r="BF1327" s="17">
        <v>0.135221739698803</v>
      </c>
      <c r="BG1327" s="17">
        <v>0.20421583574312199</v>
      </c>
      <c r="BH1327" s="17">
        <v>0.17574263792176101</v>
      </c>
      <c r="BI1327" s="17"/>
      <c r="BJ1327" s="17">
        <v>0.15187547897099901</v>
      </c>
      <c r="BK1327" s="17"/>
      <c r="BL1327" s="17">
        <v>0.17729472005767699</v>
      </c>
      <c r="BM1327" s="17"/>
      <c r="BN1327" s="17">
        <v>0.107605391975635</v>
      </c>
      <c r="BO1327" s="17"/>
      <c r="BP1327" s="17">
        <v>0.15784859866915299</v>
      </c>
      <c r="BQ1327" s="17">
        <v>0.18509948341128701</v>
      </c>
    </row>
    <row r="1328" spans="2:69" x14ac:dyDescent="0.35">
      <c r="B1328" t="s">
        <v>333</v>
      </c>
      <c r="C1328" s="17">
        <v>0.247730654010867</v>
      </c>
      <c r="D1328" s="17">
        <v>0.27303110975477002</v>
      </c>
      <c r="E1328" s="17">
        <v>0.22435671930574999</v>
      </c>
      <c r="F1328" s="17"/>
      <c r="G1328" s="17">
        <v>0.198414438982046</v>
      </c>
      <c r="H1328" s="17">
        <v>0.18175770481793399</v>
      </c>
      <c r="I1328" s="17">
        <v>0.29794716181750402</v>
      </c>
      <c r="J1328" s="17">
        <v>0.381637965061499</v>
      </c>
      <c r="K1328" s="17">
        <v>0.24969944898428301</v>
      </c>
      <c r="L1328" s="17"/>
      <c r="M1328" s="17">
        <v>0.28027927054982998</v>
      </c>
      <c r="N1328" s="17">
        <v>0.31631586544852103</v>
      </c>
      <c r="O1328" s="17">
        <v>0.181971176077137</v>
      </c>
      <c r="P1328" s="17">
        <v>0.20293878483928701</v>
      </c>
      <c r="Q1328" s="17">
        <v>0.187235401440036</v>
      </c>
      <c r="R1328" s="17"/>
      <c r="S1328" s="17">
        <v>0.21560786451734101</v>
      </c>
      <c r="T1328" s="17">
        <v>0.26055216259506098</v>
      </c>
      <c r="U1328" s="17">
        <v>0.22362265374249701</v>
      </c>
      <c r="V1328" s="17">
        <v>0.29814943329071902</v>
      </c>
      <c r="W1328" s="17"/>
      <c r="X1328" s="17">
        <v>0.246284755584433</v>
      </c>
      <c r="Y1328" s="17">
        <v>0.404745366323846</v>
      </c>
      <c r="Z1328" s="17">
        <v>0.132789855841556</v>
      </c>
      <c r="AA1328" s="17"/>
      <c r="AB1328" s="17">
        <v>0.249130883539188</v>
      </c>
      <c r="AC1328" s="17">
        <v>0.244917127085652</v>
      </c>
      <c r="AD1328" s="17"/>
      <c r="AE1328" s="17">
        <v>0.21455518463989801</v>
      </c>
      <c r="AF1328" s="17">
        <v>0.25430757797409698</v>
      </c>
      <c r="AG1328" s="17"/>
      <c r="AH1328" s="17">
        <v>0.27573851834548802</v>
      </c>
      <c r="AI1328" s="17">
        <v>0.16424400067349701</v>
      </c>
      <c r="AJ1328" s="17"/>
      <c r="AK1328" s="17">
        <v>0.110130748940255</v>
      </c>
      <c r="AL1328" s="17">
        <v>0.28843740260156298</v>
      </c>
      <c r="AM1328" s="17">
        <v>0.25890818217735001</v>
      </c>
      <c r="AN1328" s="17">
        <v>0.22579447150163401</v>
      </c>
      <c r="AO1328" s="17">
        <v>0.232573980364675</v>
      </c>
      <c r="AP1328" s="17"/>
      <c r="AQ1328" s="17">
        <v>0.30287472061146098</v>
      </c>
      <c r="AR1328" s="17">
        <v>0.23343396853132101</v>
      </c>
      <c r="AS1328" s="17"/>
      <c r="AT1328" s="17">
        <v>0.28244730086825798</v>
      </c>
      <c r="AU1328" s="17">
        <v>0.22452015074225801</v>
      </c>
      <c r="AV1328" s="17"/>
      <c r="AW1328" s="17">
        <v>0.1194663743819</v>
      </c>
      <c r="AX1328" s="17">
        <v>0.42992551624631398</v>
      </c>
      <c r="AY1328" s="17">
        <v>5.0284245711426999E-2</v>
      </c>
      <c r="AZ1328" s="17">
        <v>0.201451674769518</v>
      </c>
      <c r="BA1328" s="17">
        <v>0.23433520074105499</v>
      </c>
      <c r="BB1328" s="17"/>
      <c r="BC1328" s="17">
        <v>0.33421566102391398</v>
      </c>
      <c r="BD1328" s="17"/>
      <c r="BE1328" s="17">
        <v>0.38014633641770601</v>
      </c>
      <c r="BF1328" s="17">
        <v>1.7454571944673099E-2</v>
      </c>
      <c r="BG1328" s="17">
        <v>0.166479246055591</v>
      </c>
      <c r="BH1328" s="17">
        <v>0.31104258044016297</v>
      </c>
      <c r="BI1328" s="17"/>
      <c r="BJ1328" s="17">
        <v>0.256900449352025</v>
      </c>
      <c r="BK1328" s="17"/>
      <c r="BL1328" s="17">
        <v>0.24814502785428799</v>
      </c>
      <c r="BM1328" s="17"/>
      <c r="BN1328" s="17">
        <v>0.30440332535389403</v>
      </c>
      <c r="BO1328" s="17"/>
      <c r="BP1328" s="17">
        <v>0.241513263950249</v>
      </c>
      <c r="BQ1328" s="17">
        <v>0.232642234871314</v>
      </c>
    </row>
    <row r="1329" spans="2:69" x14ac:dyDescent="0.35">
      <c r="B1329" t="s">
        <v>334</v>
      </c>
      <c r="C1329" s="17">
        <v>8.4179256117409201E-2</v>
      </c>
      <c r="D1329" s="17">
        <v>6.1064153939150899E-2</v>
      </c>
      <c r="E1329" s="17">
        <v>0.10553424254475501</v>
      </c>
      <c r="F1329" s="17"/>
      <c r="G1329" s="17">
        <v>0.13972167599904101</v>
      </c>
      <c r="H1329" s="17">
        <v>7.58735506627852E-2</v>
      </c>
      <c r="I1329" s="17">
        <v>4.0349847713418499E-2</v>
      </c>
      <c r="J1329" s="17">
        <v>2.8901196842920002E-2</v>
      </c>
      <c r="K1329" s="17">
        <v>0.115822634271515</v>
      </c>
      <c r="L1329" s="17"/>
      <c r="M1329" s="17">
        <v>8.6898328491274004E-2</v>
      </c>
      <c r="N1329" s="17">
        <v>8.19280163693719E-2</v>
      </c>
      <c r="O1329" s="17">
        <v>8.7779476709145807E-2</v>
      </c>
      <c r="P1329" s="17">
        <v>0.109899080100739</v>
      </c>
      <c r="Q1329" s="17">
        <v>6.1352073224443499E-2</v>
      </c>
      <c r="R1329" s="17"/>
      <c r="S1329" s="17">
        <v>0.11588271390631499</v>
      </c>
      <c r="T1329" s="17">
        <v>7.9553424486248095E-2</v>
      </c>
      <c r="U1329" s="17">
        <v>9.10310089594394E-2</v>
      </c>
      <c r="V1329" s="17">
        <v>2.7379686617203702E-2</v>
      </c>
      <c r="W1329" s="17"/>
      <c r="X1329" s="17">
        <v>8.2394591170773093E-2</v>
      </c>
      <c r="Y1329" s="17">
        <v>3.2743493070957697E-2</v>
      </c>
      <c r="Z1329" s="17">
        <v>0.134627198917744</v>
      </c>
      <c r="AA1329" s="17"/>
      <c r="AB1329" s="17">
        <v>0.100305372687488</v>
      </c>
      <c r="AC1329" s="17">
        <v>5.1776523385824301E-2</v>
      </c>
      <c r="AD1329" s="17"/>
      <c r="AE1329" s="17">
        <v>5.53513431253502E-2</v>
      </c>
      <c r="AF1329" s="17">
        <v>8.9894291815843005E-2</v>
      </c>
      <c r="AG1329" s="17"/>
      <c r="AH1329" s="17">
        <v>7.4644239851861902E-2</v>
      </c>
      <c r="AI1329" s="17">
        <v>0.160869176285618</v>
      </c>
      <c r="AJ1329" s="17"/>
      <c r="AK1329" s="17">
        <v>6.4257552016582495E-2</v>
      </c>
      <c r="AL1329" s="17">
        <v>6.9055243536388602E-2</v>
      </c>
      <c r="AM1329" s="17">
        <v>9.07477543019901E-2</v>
      </c>
      <c r="AN1329" s="17">
        <v>9.5994919613457297E-2</v>
      </c>
      <c r="AO1329" s="17">
        <v>0.10836650738339</v>
      </c>
      <c r="AP1329" s="17"/>
      <c r="AQ1329" s="17">
        <v>0.10474926697199401</v>
      </c>
      <c r="AR1329" s="17">
        <v>7.8846262132237901E-2</v>
      </c>
      <c r="AS1329" s="17"/>
      <c r="AT1329" s="17">
        <v>8.3804851611554307E-2</v>
      </c>
      <c r="AU1329" s="17">
        <v>8.3860842731984797E-2</v>
      </c>
      <c r="AV1329" s="17"/>
      <c r="AW1329" s="17">
        <v>0.18649523428615</v>
      </c>
      <c r="AX1329" s="17">
        <v>7.3572069957448402E-2</v>
      </c>
      <c r="AY1329" s="17">
        <v>3.5617449744121399E-2</v>
      </c>
      <c r="AZ1329" s="17">
        <v>0.13169031187592001</v>
      </c>
      <c r="BA1329" s="17">
        <v>8.7430993092034406E-2</v>
      </c>
      <c r="BB1329" s="17"/>
      <c r="BC1329" s="17">
        <v>0.13838707008891299</v>
      </c>
      <c r="BD1329" s="17"/>
      <c r="BE1329" s="17">
        <v>7.0594290981634306E-2</v>
      </c>
      <c r="BF1329" s="17">
        <v>3.6546500367068899E-2</v>
      </c>
      <c r="BG1329" s="17">
        <v>0.105117219740909</v>
      </c>
      <c r="BH1329" s="17">
        <v>0.141879557324571</v>
      </c>
      <c r="BI1329" s="17"/>
      <c r="BJ1329" s="17">
        <v>7.8016464248199496E-2</v>
      </c>
      <c r="BK1329" s="17"/>
      <c r="BL1329" s="17">
        <v>8.3777504081076704E-2</v>
      </c>
      <c r="BM1329" s="17"/>
      <c r="BN1329" s="17">
        <v>4.6477282277145697E-2</v>
      </c>
      <c r="BO1329" s="17"/>
      <c r="BP1329" s="17">
        <v>9.4386205323052502E-2</v>
      </c>
      <c r="BQ1329" s="17">
        <v>4.6747789936437897E-2</v>
      </c>
    </row>
    <row r="1330" spans="2:69" x14ac:dyDescent="0.35">
      <c r="B1330" t="s">
        <v>141</v>
      </c>
      <c r="C1330" s="17">
        <v>3.3115350248392399E-2</v>
      </c>
      <c r="D1330" s="17">
        <v>2.2299594009396798E-2</v>
      </c>
      <c r="E1330" s="17">
        <v>4.3107533103741498E-2</v>
      </c>
      <c r="F1330" s="17"/>
      <c r="G1330" s="17">
        <v>4.0837555914880197E-2</v>
      </c>
      <c r="H1330" s="17">
        <v>5.1663295092029798E-2</v>
      </c>
      <c r="I1330" s="17">
        <v>3.5017861110474897E-2</v>
      </c>
      <c r="J1330" s="17">
        <v>0</v>
      </c>
      <c r="K1330" s="17">
        <v>1.42532713340801E-2</v>
      </c>
      <c r="L1330" s="17"/>
      <c r="M1330" s="17">
        <v>0</v>
      </c>
      <c r="N1330" s="17">
        <v>2.1888351307826098E-2</v>
      </c>
      <c r="O1330" s="17">
        <v>4.3614029411102997E-2</v>
      </c>
      <c r="P1330" s="17">
        <v>6.0106524470024299E-2</v>
      </c>
      <c r="Q1330" s="17">
        <v>4.1103324857139599E-2</v>
      </c>
      <c r="R1330" s="17"/>
      <c r="S1330" s="17">
        <v>7.3335392307217098E-2</v>
      </c>
      <c r="T1330" s="17">
        <v>8.8530438789013403E-3</v>
      </c>
      <c r="U1330" s="17">
        <v>0</v>
      </c>
      <c r="V1330" s="17">
        <v>1.6361049332772399E-2</v>
      </c>
      <c r="W1330" s="17"/>
      <c r="X1330" s="17">
        <v>4.1204145803540503E-2</v>
      </c>
      <c r="Y1330" s="17">
        <v>1.69036384208773E-2</v>
      </c>
      <c r="Z1330" s="17">
        <v>0</v>
      </c>
      <c r="AA1330" s="17"/>
      <c r="AB1330" s="17">
        <v>4.5821562011609501E-2</v>
      </c>
      <c r="AC1330" s="17">
        <v>7.5843439453391198E-3</v>
      </c>
      <c r="AD1330" s="17"/>
      <c r="AE1330" s="17">
        <v>5.3053217569907302E-2</v>
      </c>
      <c r="AF1330" s="17">
        <v>2.9162735866474301E-2</v>
      </c>
      <c r="AG1330" s="17"/>
      <c r="AH1330" s="17">
        <v>3.4656413858620401E-2</v>
      </c>
      <c r="AI1330" s="17">
        <v>4.5462045601654399E-2</v>
      </c>
      <c r="AJ1330" s="17"/>
      <c r="AK1330" s="17">
        <v>3.0192053949938801E-2</v>
      </c>
      <c r="AL1330" s="17">
        <v>3.4898106593562503E-2</v>
      </c>
      <c r="AM1330" s="17">
        <v>2.29652752939144E-2</v>
      </c>
      <c r="AN1330" s="17">
        <v>5.5118240984654197E-2</v>
      </c>
      <c r="AO1330" s="17">
        <v>2.80760401598854E-2</v>
      </c>
      <c r="AP1330" s="17"/>
      <c r="AQ1330" s="17">
        <v>3.9171754661411401E-2</v>
      </c>
      <c r="AR1330" s="17">
        <v>3.1545163021233197E-2</v>
      </c>
      <c r="AS1330" s="17"/>
      <c r="AT1330" s="17">
        <v>2.5726892983654201E-2</v>
      </c>
      <c r="AU1330" s="17">
        <v>3.7314319242631198E-2</v>
      </c>
      <c r="AV1330" s="17"/>
      <c r="AW1330" s="17">
        <v>8.5562476070582594E-2</v>
      </c>
      <c r="AX1330" s="17">
        <v>4.3203599999247097E-2</v>
      </c>
      <c r="AY1330" s="17">
        <v>1.64588411690989E-2</v>
      </c>
      <c r="AZ1330" s="17">
        <v>1.4132809341091899E-2</v>
      </c>
      <c r="BA1330" s="17">
        <v>4.35758955749646E-2</v>
      </c>
      <c r="BB1330" s="17"/>
      <c r="BC1330" s="17">
        <v>3.0155321024960699E-2</v>
      </c>
      <c r="BD1330" s="17"/>
      <c r="BE1330" s="17">
        <v>5.0003447135419397E-2</v>
      </c>
      <c r="BF1330" s="17">
        <v>1.59540698175464E-2</v>
      </c>
      <c r="BG1330" s="17">
        <v>1.7059618215401799E-2</v>
      </c>
      <c r="BH1330" s="17">
        <v>4.0308747374887897E-2</v>
      </c>
      <c r="BI1330" s="17"/>
      <c r="BJ1330" s="17">
        <v>3.2670397657448599E-2</v>
      </c>
      <c r="BK1330" s="17"/>
      <c r="BL1330" s="17">
        <v>1.3840191368736999E-2</v>
      </c>
      <c r="BM1330" s="17"/>
      <c r="BN1330" s="17">
        <v>1.41873588725305E-2</v>
      </c>
      <c r="BO1330" s="17"/>
      <c r="BP1330" s="17">
        <v>3.4695038630718301E-2</v>
      </c>
      <c r="BQ1330" s="17">
        <v>2.9921043033599399E-2</v>
      </c>
    </row>
    <row r="1331" spans="2:69" x14ac:dyDescent="0.35"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  <c r="BP1331" s="17"/>
      <c r="BQ1331" s="17"/>
    </row>
    <row r="1332" spans="2:69" x14ac:dyDescent="0.35">
      <c r="B1332" s="6" t="s">
        <v>351</v>
      </c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</row>
    <row r="1333" spans="2:69" x14ac:dyDescent="0.35">
      <c r="B1333" s="24" t="s">
        <v>143</v>
      </c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  <c r="BP1333" s="17"/>
      <c r="BQ1333" s="17"/>
    </row>
    <row r="1334" spans="2:69" x14ac:dyDescent="0.35">
      <c r="B1334" t="s">
        <v>330</v>
      </c>
      <c r="C1334" s="17">
        <v>0.35558475135943501</v>
      </c>
      <c r="D1334" s="17">
        <v>0.37534674120973299</v>
      </c>
      <c r="E1334" s="17">
        <v>0.33732755215797799</v>
      </c>
      <c r="F1334" s="17"/>
      <c r="G1334" s="17">
        <v>0.31527911961955202</v>
      </c>
      <c r="H1334" s="17">
        <v>0.309444551796903</v>
      </c>
      <c r="I1334" s="17">
        <v>0.42557580019762498</v>
      </c>
      <c r="J1334" s="17">
        <v>0.39041038727263899</v>
      </c>
      <c r="K1334" s="17">
        <v>0.367905239275997</v>
      </c>
      <c r="L1334" s="17"/>
      <c r="M1334" s="17">
        <v>0.299306510732327</v>
      </c>
      <c r="N1334" s="17">
        <v>0.37405448060524499</v>
      </c>
      <c r="O1334" s="17">
        <v>0.404541188476647</v>
      </c>
      <c r="P1334" s="17">
        <v>0.31772392649902498</v>
      </c>
      <c r="Q1334" s="17">
        <v>0.324459166277839</v>
      </c>
      <c r="R1334" s="17"/>
      <c r="S1334" s="17">
        <v>0.33995213687598402</v>
      </c>
      <c r="T1334" s="17">
        <v>0.34213194970077399</v>
      </c>
      <c r="U1334" s="17">
        <v>0.38766684147501801</v>
      </c>
      <c r="V1334" s="17">
        <v>0.34753035088279999</v>
      </c>
      <c r="W1334" s="17"/>
      <c r="X1334" s="17">
        <v>0.34991783393388098</v>
      </c>
      <c r="Y1334" s="17">
        <v>0.38444809789774798</v>
      </c>
      <c r="Z1334" s="17">
        <v>0.36505687690310901</v>
      </c>
      <c r="AA1334" s="17"/>
      <c r="AB1334" s="17">
        <v>0.41092154597679897</v>
      </c>
      <c r="AC1334" s="17">
        <v>0.244394722537737</v>
      </c>
      <c r="AD1334" s="17"/>
      <c r="AE1334" s="17">
        <v>0.32328146413592701</v>
      </c>
      <c r="AF1334" s="17">
        <v>0.36198876817847903</v>
      </c>
      <c r="AG1334" s="17"/>
      <c r="AH1334" s="17">
        <v>0.35224036836775402</v>
      </c>
      <c r="AI1334" s="17">
        <v>0.36212868273537302</v>
      </c>
      <c r="AJ1334" s="17"/>
      <c r="AK1334" s="17">
        <v>0.220364591426495</v>
      </c>
      <c r="AL1334" s="17">
        <v>0.368919522686662</v>
      </c>
      <c r="AM1334" s="17">
        <v>0.344586867467291</v>
      </c>
      <c r="AN1334" s="17">
        <v>0.41836922803832399</v>
      </c>
      <c r="AO1334" s="17">
        <v>0.36163450142421</v>
      </c>
      <c r="AP1334" s="17"/>
      <c r="AQ1334" s="17">
        <v>0.33387625404284199</v>
      </c>
      <c r="AR1334" s="17">
        <v>0.36121291006265099</v>
      </c>
      <c r="AS1334" s="17"/>
      <c r="AT1334" s="17">
        <v>0.29340273641847098</v>
      </c>
      <c r="AU1334" s="17">
        <v>0.39005251405308999</v>
      </c>
      <c r="AV1334" s="17"/>
      <c r="AW1334" s="17">
        <v>0.36652398431857403</v>
      </c>
      <c r="AX1334" s="17">
        <v>0.43910487176227098</v>
      </c>
      <c r="AY1334" s="17">
        <v>0.26455623876326401</v>
      </c>
      <c r="AZ1334" s="17">
        <v>0.30788156402004702</v>
      </c>
      <c r="BA1334" s="17">
        <v>0.44898326298573399</v>
      </c>
      <c r="BB1334" s="17"/>
      <c r="BC1334" s="17">
        <v>0.47456801567740903</v>
      </c>
      <c r="BD1334" s="17"/>
      <c r="BE1334" s="17">
        <v>0.44132119356201999</v>
      </c>
      <c r="BF1334" s="17">
        <v>0.28467164852027999</v>
      </c>
      <c r="BG1334" s="17">
        <v>0.22276091310781501</v>
      </c>
      <c r="BH1334" s="17">
        <v>0.46120905928599198</v>
      </c>
      <c r="BI1334" s="17"/>
      <c r="BJ1334" s="17">
        <v>0.365130282227633</v>
      </c>
      <c r="BK1334" s="17"/>
      <c r="BL1334" s="17">
        <v>0.33538074274419899</v>
      </c>
      <c r="BM1334" s="17"/>
      <c r="BN1334" s="17">
        <v>0.34057850080454699</v>
      </c>
      <c r="BO1334" s="17"/>
      <c r="BP1334" s="17">
        <v>0.35185531394551101</v>
      </c>
      <c r="BQ1334" s="17">
        <v>0.33550071566091999</v>
      </c>
    </row>
    <row r="1335" spans="2:69" x14ac:dyDescent="0.35">
      <c r="B1335" t="s">
        <v>331</v>
      </c>
      <c r="C1335" s="17">
        <v>0.400470212789024</v>
      </c>
      <c r="D1335" s="17">
        <v>0.374978602877727</v>
      </c>
      <c r="E1335" s="17">
        <v>0.42402074609270002</v>
      </c>
      <c r="F1335" s="17"/>
      <c r="G1335" s="17">
        <v>0.41283731685089198</v>
      </c>
      <c r="H1335" s="17">
        <v>0.43961727675318701</v>
      </c>
      <c r="I1335" s="17">
        <v>0.339646780247155</v>
      </c>
      <c r="J1335" s="17">
        <v>0.30179637819361899</v>
      </c>
      <c r="K1335" s="17">
        <v>0.499439330577372</v>
      </c>
      <c r="L1335" s="17"/>
      <c r="M1335" s="17">
        <v>0.39439718213621</v>
      </c>
      <c r="N1335" s="17">
        <v>0.41683701801196599</v>
      </c>
      <c r="O1335" s="17">
        <v>0.39984447096091702</v>
      </c>
      <c r="P1335" s="17">
        <v>0.39675304305864501</v>
      </c>
      <c r="Q1335" s="17">
        <v>0.37102352830447699</v>
      </c>
      <c r="R1335" s="17"/>
      <c r="S1335" s="17">
        <v>0.41612078814935199</v>
      </c>
      <c r="T1335" s="17">
        <v>0.37975131379549498</v>
      </c>
      <c r="U1335" s="17">
        <v>0.395488805255928</v>
      </c>
      <c r="V1335" s="17">
        <v>0.40296617422889602</v>
      </c>
      <c r="W1335" s="17"/>
      <c r="X1335" s="17">
        <v>0.39765331341872301</v>
      </c>
      <c r="Y1335" s="17">
        <v>0.32828362039154002</v>
      </c>
      <c r="Z1335" s="17">
        <v>0.47303954840232998</v>
      </c>
      <c r="AA1335" s="17"/>
      <c r="AB1335" s="17">
        <v>0.36768489102723301</v>
      </c>
      <c r="AC1335" s="17">
        <v>0.46634683063125498</v>
      </c>
      <c r="AD1335" s="17"/>
      <c r="AE1335" s="17">
        <v>0.45073774981383702</v>
      </c>
      <c r="AF1335" s="17">
        <v>0.39050484454858703</v>
      </c>
      <c r="AG1335" s="17"/>
      <c r="AH1335" s="17">
        <v>0.38852758602823301</v>
      </c>
      <c r="AI1335" s="17">
        <v>0.40046671349673502</v>
      </c>
      <c r="AJ1335" s="17"/>
      <c r="AK1335" s="17">
        <v>0.36741100887527101</v>
      </c>
      <c r="AL1335" s="17">
        <v>0.405262045811771</v>
      </c>
      <c r="AM1335" s="17">
        <v>0.42198915959234501</v>
      </c>
      <c r="AN1335" s="17">
        <v>0.376337104013798</v>
      </c>
      <c r="AO1335" s="17">
        <v>0.36563258499802798</v>
      </c>
      <c r="AP1335" s="17"/>
      <c r="AQ1335" s="17">
        <v>0.35438932035868598</v>
      </c>
      <c r="AR1335" s="17">
        <v>0.41241717401814398</v>
      </c>
      <c r="AS1335" s="17"/>
      <c r="AT1335" s="17">
        <v>0.40464209242871901</v>
      </c>
      <c r="AU1335" s="17">
        <v>0.39840120027423498</v>
      </c>
      <c r="AV1335" s="17"/>
      <c r="AW1335" s="17">
        <v>0.41942140523943799</v>
      </c>
      <c r="AX1335" s="17">
        <v>0.37276937675904798</v>
      </c>
      <c r="AY1335" s="17">
        <v>0.42411756997844902</v>
      </c>
      <c r="AZ1335" s="17">
        <v>0.46582355809057402</v>
      </c>
      <c r="BA1335" s="17">
        <v>0.34077374673747302</v>
      </c>
      <c r="BB1335" s="17"/>
      <c r="BC1335" s="17">
        <v>0.32162196023790901</v>
      </c>
      <c r="BD1335" s="17"/>
      <c r="BE1335" s="17">
        <v>0.37326685734536003</v>
      </c>
      <c r="BF1335" s="17">
        <v>0.53082241500544602</v>
      </c>
      <c r="BG1335" s="17">
        <v>0.41630339620448498</v>
      </c>
      <c r="BH1335" s="17">
        <v>0.32298362692358801</v>
      </c>
      <c r="BI1335" s="17"/>
      <c r="BJ1335" s="17">
        <v>0.38692376679359902</v>
      </c>
      <c r="BK1335" s="17"/>
      <c r="BL1335" s="17">
        <v>0.39904873582801798</v>
      </c>
      <c r="BM1335" s="17"/>
      <c r="BN1335" s="17">
        <v>0.41013480799741497</v>
      </c>
      <c r="BO1335" s="17"/>
      <c r="BP1335" s="17">
        <v>0.40913984230152101</v>
      </c>
      <c r="BQ1335" s="17">
        <v>0.38660488370540502</v>
      </c>
    </row>
    <row r="1336" spans="2:69" x14ac:dyDescent="0.35">
      <c r="B1336" t="s">
        <v>332</v>
      </c>
      <c r="C1336" s="17">
        <v>0.129930140477102</v>
      </c>
      <c r="D1336" s="17">
        <v>0.13910451096850099</v>
      </c>
      <c r="E1336" s="17">
        <v>0.121454358894465</v>
      </c>
      <c r="F1336" s="17"/>
      <c r="G1336" s="17">
        <v>0.118213455683872</v>
      </c>
      <c r="H1336" s="17">
        <v>0.111367173753737</v>
      </c>
      <c r="I1336" s="17">
        <v>0.15027334386805399</v>
      </c>
      <c r="J1336" s="17">
        <v>0.16550766595704899</v>
      </c>
      <c r="K1336" s="17">
        <v>0.11840215881255101</v>
      </c>
      <c r="L1336" s="17"/>
      <c r="M1336" s="17">
        <v>0.16524941696444001</v>
      </c>
      <c r="N1336" s="17">
        <v>0.11822426427004</v>
      </c>
      <c r="O1336" s="17">
        <v>8.59681971939006E-2</v>
      </c>
      <c r="P1336" s="17">
        <v>0.157831554524863</v>
      </c>
      <c r="Q1336" s="17">
        <v>0.16049049592379</v>
      </c>
      <c r="R1336" s="17"/>
      <c r="S1336" s="17">
        <v>0.10280618835074</v>
      </c>
      <c r="T1336" s="17">
        <v>0.13575793267268901</v>
      </c>
      <c r="U1336" s="17">
        <v>0.130338391382608</v>
      </c>
      <c r="V1336" s="17">
        <v>0.160227421512147</v>
      </c>
      <c r="W1336" s="17"/>
      <c r="X1336" s="17">
        <v>0.128763031810361</v>
      </c>
      <c r="Y1336" s="17">
        <v>0.17454748704482601</v>
      </c>
      <c r="Z1336" s="17">
        <v>0.101553176196927</v>
      </c>
      <c r="AA1336" s="17"/>
      <c r="AB1336" s="17">
        <v>0.11225403240967</v>
      </c>
      <c r="AC1336" s="17">
        <v>0.16544732174976801</v>
      </c>
      <c r="AD1336" s="17"/>
      <c r="AE1336" s="17">
        <v>0.14806242334433201</v>
      </c>
      <c r="AF1336" s="17">
        <v>0.126335477071921</v>
      </c>
      <c r="AG1336" s="17"/>
      <c r="AH1336" s="17">
        <v>0.131782420492426</v>
      </c>
      <c r="AI1336" s="17">
        <v>0.137987618381674</v>
      </c>
      <c r="AJ1336" s="17"/>
      <c r="AK1336" s="17">
        <v>0.26167632736819002</v>
      </c>
      <c r="AL1336" s="17">
        <v>0.10915950302479401</v>
      </c>
      <c r="AM1336" s="17">
        <v>0.11897366379980499</v>
      </c>
      <c r="AN1336" s="17">
        <v>0.107259862578647</v>
      </c>
      <c r="AO1336" s="17">
        <v>0.17599632130885601</v>
      </c>
      <c r="AP1336" s="17"/>
      <c r="AQ1336" s="17">
        <v>0.13312328349279201</v>
      </c>
      <c r="AR1336" s="17">
        <v>0.12910228420532699</v>
      </c>
      <c r="AS1336" s="17"/>
      <c r="AT1336" s="17">
        <v>0.13881313637849699</v>
      </c>
      <c r="AU1336" s="17">
        <v>0.126323787550816</v>
      </c>
      <c r="AV1336" s="17"/>
      <c r="AW1336" s="17">
        <v>9.0538390675155705E-2</v>
      </c>
      <c r="AX1336" s="17">
        <v>8.9521131226904999E-2</v>
      </c>
      <c r="AY1336" s="17">
        <v>0.199344578397637</v>
      </c>
      <c r="AZ1336" s="17">
        <v>0.120505604948969</v>
      </c>
      <c r="BA1336" s="17">
        <v>2.3935051707033101E-2</v>
      </c>
      <c r="BB1336" s="17"/>
      <c r="BC1336" s="17">
        <v>6.3132513063825502E-2</v>
      </c>
      <c r="BD1336" s="17"/>
      <c r="BE1336" s="17">
        <v>9.7746150393676304E-2</v>
      </c>
      <c r="BF1336" s="17">
        <v>0.131185276410276</v>
      </c>
      <c r="BG1336" s="17">
        <v>0.25406145751452403</v>
      </c>
      <c r="BH1336" s="17">
        <v>7.7587696737304798E-2</v>
      </c>
      <c r="BI1336" s="17"/>
      <c r="BJ1336" s="17">
        <v>0.125791866544817</v>
      </c>
      <c r="BK1336" s="17"/>
      <c r="BL1336" s="17">
        <v>0.137556798118499</v>
      </c>
      <c r="BM1336" s="17"/>
      <c r="BN1336" s="17">
        <v>0.14584360160134099</v>
      </c>
      <c r="BO1336" s="17"/>
      <c r="BP1336" s="17">
        <v>0.119626846726759</v>
      </c>
      <c r="BQ1336" s="17">
        <v>0.18631221565195599</v>
      </c>
    </row>
    <row r="1337" spans="2:69" x14ac:dyDescent="0.35">
      <c r="B1337" t="s">
        <v>333</v>
      </c>
      <c r="C1337" s="17">
        <v>4.3615795917790703E-2</v>
      </c>
      <c r="D1337" s="17">
        <v>5.5523920334803002E-2</v>
      </c>
      <c r="E1337" s="17">
        <v>3.2614424029431197E-2</v>
      </c>
      <c r="F1337" s="17"/>
      <c r="G1337" s="17">
        <v>4.8510438182243702E-2</v>
      </c>
      <c r="H1337" s="17">
        <v>4.4276711532727303E-2</v>
      </c>
      <c r="I1337" s="17">
        <v>4.9486214576691001E-2</v>
      </c>
      <c r="J1337" s="17">
        <v>6.86273485735307E-2</v>
      </c>
      <c r="K1337" s="17">
        <v>0</v>
      </c>
      <c r="L1337" s="17"/>
      <c r="M1337" s="17">
        <v>9.9629921261472507E-2</v>
      </c>
      <c r="N1337" s="17">
        <v>5.5740772583359903E-2</v>
      </c>
      <c r="O1337" s="17">
        <v>2.24757245222016E-2</v>
      </c>
      <c r="P1337" s="17">
        <v>1.8900517618521E-2</v>
      </c>
      <c r="Q1337" s="17">
        <v>3.0845599359377501E-2</v>
      </c>
      <c r="R1337" s="17"/>
      <c r="S1337" s="17">
        <v>3.8117011934309497E-2</v>
      </c>
      <c r="T1337" s="17">
        <v>4.8988625690029999E-2</v>
      </c>
      <c r="U1337" s="17">
        <v>1.49734727519979E-2</v>
      </c>
      <c r="V1337" s="17">
        <v>5.39125389341076E-2</v>
      </c>
      <c r="W1337" s="17"/>
      <c r="X1337" s="17">
        <v>5.2583372490746898E-2</v>
      </c>
      <c r="Y1337" s="17">
        <v>3.4444943363763102E-2</v>
      </c>
      <c r="Z1337" s="17">
        <v>0</v>
      </c>
      <c r="AA1337" s="17"/>
      <c r="AB1337" s="17">
        <v>3.7351592670552103E-2</v>
      </c>
      <c r="AC1337" s="17">
        <v>5.6202664102361397E-2</v>
      </c>
      <c r="AD1337" s="17"/>
      <c r="AE1337" s="17">
        <v>1.80723243305933E-2</v>
      </c>
      <c r="AF1337" s="17">
        <v>4.8679702279065498E-2</v>
      </c>
      <c r="AG1337" s="17"/>
      <c r="AH1337" s="17">
        <v>5.6430685053572099E-2</v>
      </c>
      <c r="AI1337" s="17">
        <v>0</v>
      </c>
      <c r="AJ1337" s="17"/>
      <c r="AK1337" s="17">
        <v>3.8783146390123799E-2</v>
      </c>
      <c r="AL1337" s="17">
        <v>3.97728431026175E-2</v>
      </c>
      <c r="AM1337" s="17">
        <v>4.6085188244352399E-2</v>
      </c>
      <c r="AN1337" s="17">
        <v>5.5437221664801598E-2</v>
      </c>
      <c r="AO1337" s="17">
        <v>2.35736775187428E-2</v>
      </c>
      <c r="AP1337" s="17"/>
      <c r="AQ1337" s="17">
        <v>4.6481071987081297E-2</v>
      </c>
      <c r="AR1337" s="17">
        <v>4.2872942637284299E-2</v>
      </c>
      <c r="AS1337" s="17"/>
      <c r="AT1337" s="17">
        <v>4.0464450239598299E-2</v>
      </c>
      <c r="AU1337" s="17">
        <v>3.9980985669479899E-2</v>
      </c>
      <c r="AV1337" s="17"/>
      <c r="AW1337" s="17">
        <v>4.2839852148602503E-2</v>
      </c>
      <c r="AX1337" s="17">
        <v>4.9796812656832598E-2</v>
      </c>
      <c r="AY1337" s="17">
        <v>3.5333285323272901E-2</v>
      </c>
      <c r="AZ1337" s="17">
        <v>5.4656554170197102E-2</v>
      </c>
      <c r="BA1337" s="17">
        <v>4.3138163754837901E-2</v>
      </c>
      <c r="BB1337" s="17"/>
      <c r="BC1337" s="17">
        <v>4.5722344162487501E-2</v>
      </c>
      <c r="BD1337" s="17"/>
      <c r="BE1337" s="17">
        <v>4.5637111276007801E-2</v>
      </c>
      <c r="BF1337" s="17">
        <v>1.11453538308181E-2</v>
      </c>
      <c r="BG1337" s="17">
        <v>4.20341758282562E-2</v>
      </c>
      <c r="BH1337" s="17">
        <v>3.6645586231114198E-2</v>
      </c>
      <c r="BI1337" s="17"/>
      <c r="BJ1337" s="17">
        <v>4.4304411130647099E-2</v>
      </c>
      <c r="BK1337" s="17"/>
      <c r="BL1337" s="17">
        <v>4.5993778712476098E-2</v>
      </c>
      <c r="BM1337" s="17"/>
      <c r="BN1337" s="17">
        <v>5.6751025896268598E-2</v>
      </c>
      <c r="BO1337" s="17"/>
      <c r="BP1337" s="17">
        <v>4.4479750442828599E-2</v>
      </c>
      <c r="BQ1337" s="17">
        <v>4.5168456651533302E-2</v>
      </c>
    </row>
    <row r="1338" spans="2:69" x14ac:dyDescent="0.35">
      <c r="B1338" t="s">
        <v>334</v>
      </c>
      <c r="C1338" s="17">
        <v>3.9040763634155699E-2</v>
      </c>
      <c r="D1338" s="17">
        <v>3.6776737246558798E-2</v>
      </c>
      <c r="E1338" s="17">
        <v>4.1132394136388903E-2</v>
      </c>
      <c r="F1338" s="17"/>
      <c r="G1338" s="17">
        <v>5.8686231671203098E-2</v>
      </c>
      <c r="H1338" s="17">
        <v>4.3630991071415999E-2</v>
      </c>
      <c r="I1338" s="17">
        <v>2.20771139868737E-2</v>
      </c>
      <c r="J1338" s="17">
        <v>6.0987931140194601E-2</v>
      </c>
      <c r="K1338" s="17">
        <v>0</v>
      </c>
      <c r="L1338" s="17"/>
      <c r="M1338" s="17">
        <v>1.7747216016775501E-2</v>
      </c>
      <c r="N1338" s="17">
        <v>1.89589474649258E-2</v>
      </c>
      <c r="O1338" s="17">
        <v>4.0389953204649803E-2</v>
      </c>
      <c r="P1338" s="17">
        <v>6.96181055206746E-2</v>
      </c>
      <c r="Q1338" s="17">
        <v>6.7293471188714593E-2</v>
      </c>
      <c r="R1338" s="17"/>
      <c r="S1338" s="17">
        <v>4.2817962042288597E-2</v>
      </c>
      <c r="T1338" s="17">
        <v>4.9121539927383398E-2</v>
      </c>
      <c r="U1338" s="17">
        <v>4.7837004663715502E-2</v>
      </c>
      <c r="V1338" s="17">
        <v>2.9651815573845001E-2</v>
      </c>
      <c r="W1338" s="17"/>
      <c r="X1338" s="17">
        <v>4.5485120497315901E-2</v>
      </c>
      <c r="Y1338" s="17">
        <v>4.2265536002604902E-2</v>
      </c>
      <c r="Z1338" s="17">
        <v>0</v>
      </c>
      <c r="AA1338" s="17"/>
      <c r="AB1338" s="17">
        <v>3.3808698980738801E-2</v>
      </c>
      <c r="AC1338" s="17">
        <v>4.9553722030698702E-2</v>
      </c>
      <c r="AD1338" s="17"/>
      <c r="AE1338" s="17">
        <v>4.7843254814582299E-2</v>
      </c>
      <c r="AF1338" s="17">
        <v>3.7295699697506998E-2</v>
      </c>
      <c r="AG1338" s="17"/>
      <c r="AH1338" s="17">
        <v>3.8358759565365497E-2</v>
      </c>
      <c r="AI1338" s="17">
        <v>5.5492879142926797E-2</v>
      </c>
      <c r="AJ1338" s="17"/>
      <c r="AK1338" s="17">
        <v>5.4932436230175498E-2</v>
      </c>
      <c r="AL1338" s="17">
        <v>5.5173287144598397E-2</v>
      </c>
      <c r="AM1338" s="17">
        <v>3.0333149334505101E-2</v>
      </c>
      <c r="AN1338" s="17">
        <v>1.96980732364661E-2</v>
      </c>
      <c r="AO1338" s="17">
        <v>4.5086874590277402E-2</v>
      </c>
      <c r="AP1338" s="17"/>
      <c r="AQ1338" s="17">
        <v>7.7686642270519093E-2</v>
      </c>
      <c r="AR1338" s="17">
        <v>2.90214087696226E-2</v>
      </c>
      <c r="AS1338" s="17"/>
      <c r="AT1338" s="17">
        <v>5.6186919091825799E-2</v>
      </c>
      <c r="AU1338" s="17">
        <v>2.9578781858761501E-2</v>
      </c>
      <c r="AV1338" s="17"/>
      <c r="AW1338" s="17">
        <v>5.4928455025278398E-2</v>
      </c>
      <c r="AX1338" s="17">
        <v>3.12575367363956E-2</v>
      </c>
      <c r="AY1338" s="17">
        <v>4.2510268113703502E-2</v>
      </c>
      <c r="AZ1338" s="17">
        <v>1.4132809341091899E-2</v>
      </c>
      <c r="BA1338" s="17">
        <v>3.6892805665982201E-2</v>
      </c>
      <c r="BB1338" s="17"/>
      <c r="BC1338" s="17">
        <v>4.64064384114731E-2</v>
      </c>
      <c r="BD1338" s="17"/>
      <c r="BE1338" s="17">
        <v>2.9236447016586401E-2</v>
      </c>
      <c r="BF1338" s="17">
        <v>4.2175306233179902E-2</v>
      </c>
      <c r="BG1338" s="17">
        <v>1.36500682070625E-2</v>
      </c>
      <c r="BH1338" s="17">
        <v>4.5129719703690202E-2</v>
      </c>
      <c r="BI1338" s="17"/>
      <c r="BJ1338" s="17">
        <v>4.11213448169288E-2</v>
      </c>
      <c r="BK1338" s="17"/>
      <c r="BL1338" s="17">
        <v>5.89158942689708E-2</v>
      </c>
      <c r="BM1338" s="17"/>
      <c r="BN1338" s="17">
        <v>2.6960127972949399E-2</v>
      </c>
      <c r="BO1338" s="17"/>
      <c r="BP1338" s="17">
        <v>4.13045914923423E-2</v>
      </c>
      <c r="BQ1338" s="17">
        <v>3.3374175897915498E-2</v>
      </c>
    </row>
    <row r="1339" spans="2:69" x14ac:dyDescent="0.35">
      <c r="B1339" t="s">
        <v>141</v>
      </c>
      <c r="C1339" s="17">
        <v>3.1358335822492797E-2</v>
      </c>
      <c r="D1339" s="17">
        <v>1.8269487362677202E-2</v>
      </c>
      <c r="E1339" s="17">
        <v>4.3450524689036402E-2</v>
      </c>
      <c r="F1339" s="17"/>
      <c r="G1339" s="17">
        <v>4.6473437992237403E-2</v>
      </c>
      <c r="H1339" s="17">
        <v>5.1663295092029798E-2</v>
      </c>
      <c r="I1339" s="17">
        <v>1.29407471236013E-2</v>
      </c>
      <c r="J1339" s="17">
        <v>1.2670288862967199E-2</v>
      </c>
      <c r="K1339" s="17">
        <v>1.42532713340801E-2</v>
      </c>
      <c r="L1339" s="17"/>
      <c r="M1339" s="17">
        <v>2.3669752888775E-2</v>
      </c>
      <c r="N1339" s="17">
        <v>1.6184517064462601E-2</v>
      </c>
      <c r="O1339" s="17">
        <v>4.67804656416844E-2</v>
      </c>
      <c r="P1339" s="17">
        <v>3.91728527782714E-2</v>
      </c>
      <c r="Q1339" s="17">
        <v>4.5887738945801199E-2</v>
      </c>
      <c r="R1339" s="17"/>
      <c r="S1339" s="17">
        <v>6.01859126473267E-2</v>
      </c>
      <c r="T1339" s="17">
        <v>4.4248638213628601E-2</v>
      </c>
      <c r="U1339" s="17">
        <v>2.3695484470733399E-2</v>
      </c>
      <c r="V1339" s="17">
        <v>5.7116988682042501E-3</v>
      </c>
      <c r="W1339" s="17"/>
      <c r="X1339" s="17">
        <v>2.55973278489715E-2</v>
      </c>
      <c r="Y1339" s="17">
        <v>3.6010315299517502E-2</v>
      </c>
      <c r="Z1339" s="17">
        <v>6.0350398497634503E-2</v>
      </c>
      <c r="AA1339" s="17"/>
      <c r="AB1339" s="17">
        <v>3.79792389350063E-2</v>
      </c>
      <c r="AC1339" s="17">
        <v>1.80547389481804E-2</v>
      </c>
      <c r="AD1339" s="17"/>
      <c r="AE1339" s="17">
        <v>1.20027835607285E-2</v>
      </c>
      <c r="AF1339" s="17">
        <v>3.5195508224440702E-2</v>
      </c>
      <c r="AG1339" s="17"/>
      <c r="AH1339" s="17">
        <v>3.2660180492649002E-2</v>
      </c>
      <c r="AI1339" s="17">
        <v>4.3924106243290101E-2</v>
      </c>
      <c r="AJ1339" s="17"/>
      <c r="AK1339" s="17">
        <v>5.68324897097447E-2</v>
      </c>
      <c r="AL1339" s="17">
        <v>2.1712798229557299E-2</v>
      </c>
      <c r="AM1339" s="17">
        <v>3.8031971561701398E-2</v>
      </c>
      <c r="AN1339" s="17">
        <v>2.2898510467962801E-2</v>
      </c>
      <c r="AO1339" s="17">
        <v>2.80760401598854E-2</v>
      </c>
      <c r="AP1339" s="17"/>
      <c r="AQ1339" s="17">
        <v>5.4443427848079901E-2</v>
      </c>
      <c r="AR1339" s="17">
        <v>2.5373280306970801E-2</v>
      </c>
      <c r="AS1339" s="17"/>
      <c r="AT1339" s="17">
        <v>6.6490665442888702E-2</v>
      </c>
      <c r="AU1339" s="17">
        <v>1.5662730593616499E-2</v>
      </c>
      <c r="AV1339" s="17"/>
      <c r="AW1339" s="17">
        <v>2.5747912592951401E-2</v>
      </c>
      <c r="AX1339" s="17">
        <v>1.7550270858547198E-2</v>
      </c>
      <c r="AY1339" s="17">
        <v>3.4138059423673199E-2</v>
      </c>
      <c r="AZ1339" s="17">
        <v>3.6999909429121298E-2</v>
      </c>
      <c r="BA1339" s="17">
        <v>0.10627696914894</v>
      </c>
      <c r="BB1339" s="17"/>
      <c r="BC1339" s="17">
        <v>4.8548728446896297E-2</v>
      </c>
      <c r="BD1339" s="17"/>
      <c r="BE1339" s="17">
        <v>1.279224040635E-2</v>
      </c>
      <c r="BF1339" s="17">
        <v>0</v>
      </c>
      <c r="BG1339" s="17">
        <v>5.11899891378573E-2</v>
      </c>
      <c r="BH1339" s="17">
        <v>5.6444311118310997E-2</v>
      </c>
      <c r="BI1339" s="17"/>
      <c r="BJ1339" s="17">
        <v>3.6728328486375098E-2</v>
      </c>
      <c r="BK1339" s="17"/>
      <c r="BL1339" s="17">
        <v>2.3104050327838199E-2</v>
      </c>
      <c r="BM1339" s="17"/>
      <c r="BN1339" s="17">
        <v>1.9731935727479201E-2</v>
      </c>
      <c r="BO1339" s="17"/>
      <c r="BP1339" s="17">
        <v>3.3593655091038802E-2</v>
      </c>
      <c r="BQ1339" s="17">
        <v>1.30395524322707E-2</v>
      </c>
    </row>
    <row r="1340" spans="2:69" x14ac:dyDescent="0.35"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</row>
    <row r="1341" spans="2:69" x14ac:dyDescent="0.35">
      <c r="B1341" s="6" t="s">
        <v>352</v>
      </c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  <c r="BP1341" s="17"/>
      <c r="BQ1341" s="17"/>
    </row>
    <row r="1342" spans="2:69" x14ac:dyDescent="0.35">
      <c r="B1342" s="24" t="s">
        <v>143</v>
      </c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</row>
    <row r="1343" spans="2:69" x14ac:dyDescent="0.35">
      <c r="B1343" t="s">
        <v>330</v>
      </c>
      <c r="C1343" s="17">
        <v>0.55160532968644005</v>
      </c>
      <c r="D1343" s="17">
        <v>0.53404415007273098</v>
      </c>
      <c r="E1343" s="17">
        <v>0.56782930089828598</v>
      </c>
      <c r="F1343" s="17"/>
      <c r="G1343" s="17">
        <v>0.53460604918072596</v>
      </c>
      <c r="H1343" s="17">
        <v>0.52987586507190598</v>
      </c>
      <c r="I1343" s="17">
        <v>0.52633512429307305</v>
      </c>
      <c r="J1343" s="17">
        <v>0.58888413659174799</v>
      </c>
      <c r="K1343" s="17">
        <v>0.62722719639213098</v>
      </c>
      <c r="L1343" s="17"/>
      <c r="M1343" s="17">
        <v>0.59835012677254795</v>
      </c>
      <c r="N1343" s="17">
        <v>0.54844429290807095</v>
      </c>
      <c r="O1343" s="17">
        <v>0.59675967037331401</v>
      </c>
      <c r="P1343" s="17">
        <v>0.52730134721535404</v>
      </c>
      <c r="Q1343" s="17">
        <v>0.50563987472790195</v>
      </c>
      <c r="R1343" s="17"/>
      <c r="S1343" s="17">
        <v>0.54330808590958601</v>
      </c>
      <c r="T1343" s="17">
        <v>0.56077175683425995</v>
      </c>
      <c r="U1343" s="17">
        <v>0.58577852624767701</v>
      </c>
      <c r="V1343" s="17">
        <v>0.50595880200014598</v>
      </c>
      <c r="W1343" s="17"/>
      <c r="X1343" s="17">
        <v>0.55672794840616202</v>
      </c>
      <c r="Y1343" s="17">
        <v>0.428437805462974</v>
      </c>
      <c r="Z1343" s="17">
        <v>0.61917152143624998</v>
      </c>
      <c r="AA1343" s="17"/>
      <c r="AB1343" s="17">
        <v>0.57380034174060801</v>
      </c>
      <c r="AC1343" s="17">
        <v>0.50700816703787499</v>
      </c>
      <c r="AD1343" s="17"/>
      <c r="AE1343" s="17">
        <v>0.53909330163512903</v>
      </c>
      <c r="AF1343" s="17">
        <v>0.55408579669051194</v>
      </c>
      <c r="AG1343" s="17"/>
      <c r="AH1343" s="17">
        <v>0.564233563740277</v>
      </c>
      <c r="AI1343" s="17">
        <v>0.522865582324331</v>
      </c>
      <c r="AJ1343" s="17"/>
      <c r="AK1343" s="17">
        <v>0.59987929261675599</v>
      </c>
      <c r="AL1343" s="17">
        <v>0.53606555079315499</v>
      </c>
      <c r="AM1343" s="17">
        <v>0.53445695882093103</v>
      </c>
      <c r="AN1343" s="17">
        <v>0.60773989814711404</v>
      </c>
      <c r="AO1343" s="17">
        <v>0.51240103429544404</v>
      </c>
      <c r="AP1343" s="17"/>
      <c r="AQ1343" s="17">
        <v>0.46838718057427903</v>
      </c>
      <c r="AR1343" s="17">
        <v>0.57318051950085502</v>
      </c>
      <c r="AS1343" s="17"/>
      <c r="AT1343" s="17">
        <v>0.50792771249678204</v>
      </c>
      <c r="AU1343" s="17">
        <v>0.57718863719284397</v>
      </c>
      <c r="AV1343" s="17"/>
      <c r="AW1343" s="17">
        <v>0.55927483489491303</v>
      </c>
      <c r="AX1343" s="17">
        <v>0.47330393864508202</v>
      </c>
      <c r="AY1343" s="17">
        <v>0.67665640623540702</v>
      </c>
      <c r="AZ1343" s="17">
        <v>0.58308423144892096</v>
      </c>
      <c r="BA1343" s="17">
        <v>0.56337164904656001</v>
      </c>
      <c r="BB1343" s="17"/>
      <c r="BC1343" s="17">
        <v>0.51859943220614002</v>
      </c>
      <c r="BD1343" s="17"/>
      <c r="BE1343" s="17">
        <v>0.49026021035182898</v>
      </c>
      <c r="BF1343" s="17">
        <v>0.74145002241222402</v>
      </c>
      <c r="BG1343" s="17">
        <v>0.60745291811134805</v>
      </c>
      <c r="BH1343" s="17">
        <v>0.50563051618574895</v>
      </c>
      <c r="BI1343" s="17"/>
      <c r="BJ1343" s="17">
        <v>0.549596141092628</v>
      </c>
      <c r="BK1343" s="17"/>
      <c r="BL1343" s="17">
        <v>0.53499982530358803</v>
      </c>
      <c r="BM1343" s="17"/>
      <c r="BN1343" s="17">
        <v>0.50647348503168999</v>
      </c>
      <c r="BO1343" s="17"/>
      <c r="BP1343" s="17">
        <v>0.553065937191488</v>
      </c>
      <c r="BQ1343" s="17">
        <v>0.53288141488396101</v>
      </c>
    </row>
    <row r="1344" spans="2:69" x14ac:dyDescent="0.35">
      <c r="B1344" t="s">
        <v>331</v>
      </c>
      <c r="C1344" s="17">
        <v>0.33089325209118903</v>
      </c>
      <c r="D1344" s="17">
        <v>0.34280586955510201</v>
      </c>
      <c r="E1344" s="17">
        <v>0.31988772928215198</v>
      </c>
      <c r="F1344" s="17"/>
      <c r="G1344" s="17">
        <v>0.32853028851432697</v>
      </c>
      <c r="H1344" s="17">
        <v>0.36025446193737798</v>
      </c>
      <c r="I1344" s="17">
        <v>0.32121492131667301</v>
      </c>
      <c r="J1344" s="17">
        <v>0.26858526200249599</v>
      </c>
      <c r="K1344" s="17">
        <v>0.35851953227378902</v>
      </c>
      <c r="L1344" s="17"/>
      <c r="M1344" s="17">
        <v>0.30381528547706399</v>
      </c>
      <c r="N1344" s="17">
        <v>0.34532048535501703</v>
      </c>
      <c r="O1344" s="17">
        <v>0.23603547888818599</v>
      </c>
      <c r="P1344" s="17">
        <v>0.35908064225255498</v>
      </c>
      <c r="Q1344" s="17">
        <v>0.39165807548616999</v>
      </c>
      <c r="R1344" s="17"/>
      <c r="S1344" s="17">
        <v>0.37812826860131699</v>
      </c>
      <c r="T1344" s="17">
        <v>0.28113477294080702</v>
      </c>
      <c r="U1344" s="17">
        <v>0.30474723299745898</v>
      </c>
      <c r="V1344" s="17">
        <v>0.38129497826262398</v>
      </c>
      <c r="W1344" s="17"/>
      <c r="X1344" s="17">
        <v>0.32757402469538599</v>
      </c>
      <c r="Y1344" s="17">
        <v>0.41385199168212899</v>
      </c>
      <c r="Z1344" s="17">
        <v>0.28464178383657901</v>
      </c>
      <c r="AA1344" s="17"/>
      <c r="AB1344" s="17">
        <v>0.30867430870415602</v>
      </c>
      <c r="AC1344" s="17">
        <v>0.37553850074851802</v>
      </c>
      <c r="AD1344" s="17"/>
      <c r="AE1344" s="17">
        <v>0.34987018602530801</v>
      </c>
      <c r="AF1344" s="17">
        <v>0.32713113948490402</v>
      </c>
      <c r="AG1344" s="17"/>
      <c r="AH1344" s="17">
        <v>0.31962052672451002</v>
      </c>
      <c r="AI1344" s="17">
        <v>0.32999200365638898</v>
      </c>
      <c r="AJ1344" s="17"/>
      <c r="AK1344" s="17">
        <v>0.31069857005094698</v>
      </c>
      <c r="AL1344" s="17">
        <v>0.34715462572834999</v>
      </c>
      <c r="AM1344" s="17">
        <v>0.33836080981157701</v>
      </c>
      <c r="AN1344" s="17">
        <v>0.31198775648604499</v>
      </c>
      <c r="AO1344" s="17">
        <v>0.29301979522865801</v>
      </c>
      <c r="AP1344" s="17"/>
      <c r="AQ1344" s="17">
        <v>0.35340900629370697</v>
      </c>
      <c r="AR1344" s="17">
        <v>0.32505580345868801</v>
      </c>
      <c r="AS1344" s="17"/>
      <c r="AT1344" s="17">
        <v>0.348787085405391</v>
      </c>
      <c r="AU1344" s="17">
        <v>0.32084322692546702</v>
      </c>
      <c r="AV1344" s="17"/>
      <c r="AW1344" s="17">
        <v>0.29936239985963098</v>
      </c>
      <c r="AX1344" s="17">
        <v>0.36021703481624801</v>
      </c>
      <c r="AY1344" s="17">
        <v>0.263817941864391</v>
      </c>
      <c r="AZ1344" s="17">
        <v>0.35871126079073901</v>
      </c>
      <c r="BA1344" s="17">
        <v>0.33244396583413599</v>
      </c>
      <c r="BB1344" s="17"/>
      <c r="BC1344" s="17">
        <v>0.33565220752186498</v>
      </c>
      <c r="BD1344" s="17"/>
      <c r="BE1344" s="17">
        <v>0.35731940099704801</v>
      </c>
      <c r="BF1344" s="17">
        <v>0.238768417609625</v>
      </c>
      <c r="BG1344" s="17">
        <v>0.33131542846553402</v>
      </c>
      <c r="BH1344" s="17">
        <v>0.35645717566724</v>
      </c>
      <c r="BI1344" s="17"/>
      <c r="BJ1344" s="17">
        <v>0.33324353460239697</v>
      </c>
      <c r="BK1344" s="17"/>
      <c r="BL1344" s="17">
        <v>0.33197124458918897</v>
      </c>
      <c r="BM1344" s="17"/>
      <c r="BN1344" s="17">
        <v>0.36856288182309699</v>
      </c>
      <c r="BO1344" s="17"/>
      <c r="BP1344" s="17">
        <v>0.32473520013606999</v>
      </c>
      <c r="BQ1344" s="17">
        <v>0.37947058510845699</v>
      </c>
    </row>
    <row r="1345" spans="2:69" x14ac:dyDescent="0.35">
      <c r="B1345" t="s">
        <v>332</v>
      </c>
      <c r="C1345" s="17">
        <v>2.0605208934882598E-2</v>
      </c>
      <c r="D1345" s="17">
        <v>1.7485344919738601E-2</v>
      </c>
      <c r="E1345" s="17">
        <v>2.34875087051701E-2</v>
      </c>
      <c r="F1345" s="17"/>
      <c r="G1345" s="17">
        <v>2.2234809534969799E-2</v>
      </c>
      <c r="H1345" s="17">
        <v>1.69714501696453E-2</v>
      </c>
      <c r="I1345" s="17">
        <v>2.20771139868737E-2</v>
      </c>
      <c r="J1345" s="17">
        <v>4.3286770847596301E-2</v>
      </c>
      <c r="K1345" s="17">
        <v>0</v>
      </c>
      <c r="L1345" s="17"/>
      <c r="M1345" s="17">
        <v>4.7339505777550098E-2</v>
      </c>
      <c r="N1345" s="17">
        <v>2.2387329974309401E-2</v>
      </c>
      <c r="O1345" s="17">
        <v>2.3203702687991799E-2</v>
      </c>
      <c r="P1345" s="17">
        <v>0</v>
      </c>
      <c r="Q1345" s="17">
        <v>1.73884208307768E-2</v>
      </c>
      <c r="R1345" s="17"/>
      <c r="S1345" s="17">
        <v>1.8362558706921699E-2</v>
      </c>
      <c r="T1345" s="17">
        <v>2.0835350566294101E-2</v>
      </c>
      <c r="U1345" s="17">
        <v>0</v>
      </c>
      <c r="V1345" s="17">
        <v>3.2024098677294603E-2</v>
      </c>
      <c r="W1345" s="17"/>
      <c r="X1345" s="17">
        <v>2.33084168665347E-2</v>
      </c>
      <c r="Y1345" s="17">
        <v>2.73503436077768E-2</v>
      </c>
      <c r="Z1345" s="17">
        <v>0</v>
      </c>
      <c r="AA1345" s="17"/>
      <c r="AB1345" s="17">
        <v>1.3052304811153E-2</v>
      </c>
      <c r="AC1345" s="17">
        <v>3.5781505881823501E-2</v>
      </c>
      <c r="AD1345" s="17"/>
      <c r="AE1345" s="17">
        <v>1.8309520124299799E-2</v>
      </c>
      <c r="AF1345" s="17">
        <v>2.1060321433265299E-2</v>
      </c>
      <c r="AG1345" s="17"/>
      <c r="AH1345" s="17">
        <v>2.2739992174212399E-2</v>
      </c>
      <c r="AI1345" s="17">
        <v>1.15595320006433E-2</v>
      </c>
      <c r="AJ1345" s="17"/>
      <c r="AK1345" s="17">
        <v>3.4489701102121899E-2</v>
      </c>
      <c r="AL1345" s="17">
        <v>1.9529857383681001E-2</v>
      </c>
      <c r="AM1345" s="17">
        <v>2.2964273965362599E-2</v>
      </c>
      <c r="AN1345" s="17">
        <v>9.5730285430598895E-3</v>
      </c>
      <c r="AO1345" s="17">
        <v>2.35736775187428E-2</v>
      </c>
      <c r="AP1345" s="17"/>
      <c r="AQ1345" s="17">
        <v>4.0700162442243802E-2</v>
      </c>
      <c r="AR1345" s="17">
        <v>1.5395378617113599E-2</v>
      </c>
      <c r="AS1345" s="17"/>
      <c r="AT1345" s="17">
        <v>2.1597062539964702E-2</v>
      </c>
      <c r="AU1345" s="17">
        <v>1.8210971748457198E-2</v>
      </c>
      <c r="AV1345" s="17"/>
      <c r="AW1345" s="17">
        <v>0</v>
      </c>
      <c r="AX1345" s="17">
        <v>2.6801549665887998E-2</v>
      </c>
      <c r="AY1345" s="17">
        <v>1.1513897679230301E-2</v>
      </c>
      <c r="AZ1345" s="17">
        <v>2.2867100088029401E-2</v>
      </c>
      <c r="BA1345" s="17">
        <v>0</v>
      </c>
      <c r="BB1345" s="17"/>
      <c r="BC1345" s="17">
        <v>8.1850246884000808E-3</v>
      </c>
      <c r="BD1345" s="17"/>
      <c r="BE1345" s="17">
        <v>2.82548586835599E-2</v>
      </c>
      <c r="BF1345" s="17">
        <v>1.9781559978150301E-2</v>
      </c>
      <c r="BG1345" s="17">
        <v>2.2086017603858199E-2</v>
      </c>
      <c r="BH1345" s="17">
        <v>1.19699697872116E-2</v>
      </c>
      <c r="BI1345" s="17"/>
      <c r="BJ1345" s="17">
        <v>2.0517723515380001E-2</v>
      </c>
      <c r="BK1345" s="17"/>
      <c r="BL1345" s="17">
        <v>1.36468430243458E-2</v>
      </c>
      <c r="BM1345" s="17"/>
      <c r="BN1345" s="17">
        <v>1.6482254113468799E-2</v>
      </c>
      <c r="BO1345" s="17"/>
      <c r="BP1345" s="17">
        <v>2.02488447798603E-2</v>
      </c>
      <c r="BQ1345" s="17">
        <v>2.49581449107012E-2</v>
      </c>
    </row>
    <row r="1346" spans="2:69" x14ac:dyDescent="0.35">
      <c r="B1346" t="s">
        <v>333</v>
      </c>
      <c r="C1346" s="17">
        <v>7.8367320587275809E-3</v>
      </c>
      <c r="D1346" s="17">
        <v>1.6319381434198602E-2</v>
      </c>
      <c r="E1346" s="17">
        <v>0</v>
      </c>
      <c r="F1346" s="17"/>
      <c r="G1346" s="17">
        <v>0</v>
      </c>
      <c r="H1346" s="17">
        <v>1.77993435254011E-2</v>
      </c>
      <c r="I1346" s="17">
        <v>8.2631190260551799E-3</v>
      </c>
      <c r="J1346" s="17">
        <v>1.2670288862967199E-2</v>
      </c>
      <c r="K1346" s="17">
        <v>0</v>
      </c>
      <c r="L1346" s="17"/>
      <c r="M1346" s="17">
        <v>0</v>
      </c>
      <c r="N1346" s="17">
        <v>0</v>
      </c>
      <c r="O1346" s="17">
        <v>8.8044168249571102E-3</v>
      </c>
      <c r="P1346" s="17">
        <v>1.1681298062378101E-2</v>
      </c>
      <c r="Q1346" s="17">
        <v>2.5199313976156299E-2</v>
      </c>
      <c r="R1346" s="17"/>
      <c r="S1346" s="17">
        <v>8.2281208681980796E-3</v>
      </c>
      <c r="T1346" s="17">
        <v>9.1466037964522805E-3</v>
      </c>
      <c r="U1346" s="17">
        <v>0</v>
      </c>
      <c r="V1346" s="17">
        <v>6.0657936875662399E-3</v>
      </c>
      <c r="W1346" s="17"/>
      <c r="X1346" s="17">
        <v>8.1121761474138698E-3</v>
      </c>
      <c r="Y1346" s="17">
        <v>1.58398546500805E-2</v>
      </c>
      <c r="Z1346" s="17">
        <v>0</v>
      </c>
      <c r="AA1346" s="17"/>
      <c r="AB1346" s="17">
        <v>1.17368986204301E-2</v>
      </c>
      <c r="AC1346" s="17">
        <v>0</v>
      </c>
      <c r="AD1346" s="17"/>
      <c r="AE1346" s="17">
        <v>0</v>
      </c>
      <c r="AF1346" s="17">
        <v>9.3903375343312497E-3</v>
      </c>
      <c r="AG1346" s="17"/>
      <c r="AH1346" s="17">
        <v>7.8371165587196208E-3</v>
      </c>
      <c r="AI1346" s="17">
        <v>1.27811453269159E-2</v>
      </c>
      <c r="AJ1346" s="17"/>
      <c r="AK1346" s="17">
        <v>0</v>
      </c>
      <c r="AL1346" s="17">
        <v>1.14721958324267E-2</v>
      </c>
      <c r="AM1346" s="17">
        <v>1.1827191177332301E-2</v>
      </c>
      <c r="AN1346" s="17">
        <v>0</v>
      </c>
      <c r="AO1346" s="17">
        <v>0</v>
      </c>
      <c r="AP1346" s="17"/>
      <c r="AQ1346" s="17">
        <v>8.6425331317749893E-3</v>
      </c>
      <c r="AR1346" s="17">
        <v>7.6278195644082798E-3</v>
      </c>
      <c r="AS1346" s="17"/>
      <c r="AT1346" s="17">
        <v>5.6761696510852699E-3</v>
      </c>
      <c r="AU1346" s="17">
        <v>9.0228379596559698E-3</v>
      </c>
      <c r="AV1346" s="17"/>
      <c r="AW1346" s="17">
        <v>1.9305388143061899E-2</v>
      </c>
      <c r="AX1346" s="17">
        <v>0</v>
      </c>
      <c r="AY1346" s="17">
        <v>0</v>
      </c>
      <c r="AZ1346" s="17">
        <v>0</v>
      </c>
      <c r="BA1346" s="17">
        <v>1.8033397327442299E-2</v>
      </c>
      <c r="BB1346" s="17"/>
      <c r="BC1346" s="17">
        <v>1.7440132399704499E-2</v>
      </c>
      <c r="BD1346" s="17"/>
      <c r="BE1346" s="17">
        <v>4.7334588785206202E-3</v>
      </c>
      <c r="BF1346" s="17">
        <v>0</v>
      </c>
      <c r="BG1346" s="17">
        <v>0</v>
      </c>
      <c r="BH1346" s="17">
        <v>2.33123000250069E-2</v>
      </c>
      <c r="BI1346" s="17"/>
      <c r="BJ1346" s="17">
        <v>6.1901303568151203E-3</v>
      </c>
      <c r="BK1346" s="17"/>
      <c r="BL1346" s="17">
        <v>1.13653895565682E-2</v>
      </c>
      <c r="BM1346" s="17"/>
      <c r="BN1346" s="17">
        <v>0</v>
      </c>
      <c r="BO1346" s="17"/>
      <c r="BP1346" s="17">
        <v>9.7062190090345599E-3</v>
      </c>
      <c r="BQ1346" s="17">
        <v>0</v>
      </c>
    </row>
    <row r="1347" spans="2:69" x14ac:dyDescent="0.35">
      <c r="B1347" t="s">
        <v>334</v>
      </c>
      <c r="C1347" s="17">
        <v>5.9318752645816902E-2</v>
      </c>
      <c r="D1347" s="17">
        <v>5.9807060544750802E-2</v>
      </c>
      <c r="E1347" s="17">
        <v>5.8867627296091803E-2</v>
      </c>
      <c r="F1347" s="17"/>
      <c r="G1347" s="17">
        <v>7.3791296855096694E-2</v>
      </c>
      <c r="H1347" s="17">
        <v>5.4383483016888702E-2</v>
      </c>
      <c r="I1347" s="17">
        <v>9.0896240527179095E-2</v>
      </c>
      <c r="J1347" s="17">
        <v>4.8562675106291003E-2</v>
      </c>
      <c r="K1347" s="17">
        <v>0</v>
      </c>
      <c r="L1347" s="17"/>
      <c r="M1347" s="17">
        <v>0</v>
      </c>
      <c r="N1347" s="17">
        <v>5.8179420018731498E-2</v>
      </c>
      <c r="O1347" s="17">
        <v>0.109554570472768</v>
      </c>
      <c r="P1347" s="17">
        <v>5.6393142227397802E-2</v>
      </c>
      <c r="Q1347" s="17">
        <v>4.1808906208983102E-2</v>
      </c>
      <c r="R1347" s="17"/>
      <c r="S1347" s="17">
        <v>2.6942916636257801E-2</v>
      </c>
      <c r="T1347" s="17">
        <v>8.0412357348243202E-2</v>
      </c>
      <c r="U1347" s="17">
        <v>6.69958815625607E-2</v>
      </c>
      <c r="V1347" s="17">
        <v>6.1195955438192201E-2</v>
      </c>
      <c r="W1347" s="17"/>
      <c r="X1347" s="17">
        <v>5.9281624971288603E-2</v>
      </c>
      <c r="Y1347" s="17">
        <v>8.0295048194732904E-2</v>
      </c>
      <c r="Z1347" s="17">
        <v>4.3079242200539297E-2</v>
      </c>
      <c r="AA1347" s="17"/>
      <c r="AB1347" s="17">
        <v>6.3480371741239494E-2</v>
      </c>
      <c r="AC1347" s="17">
        <v>5.0956675471585999E-2</v>
      </c>
      <c r="AD1347" s="17"/>
      <c r="AE1347" s="17">
        <v>7.9285826160962705E-2</v>
      </c>
      <c r="AF1347" s="17">
        <v>5.5360348235350403E-2</v>
      </c>
      <c r="AG1347" s="17"/>
      <c r="AH1347" s="17">
        <v>5.6312928395083402E-2</v>
      </c>
      <c r="AI1347" s="17">
        <v>7.1596839181819902E-2</v>
      </c>
      <c r="AJ1347" s="17"/>
      <c r="AK1347" s="17">
        <v>2.8292000470369599E-2</v>
      </c>
      <c r="AL1347" s="17">
        <v>5.6373092478561301E-2</v>
      </c>
      <c r="AM1347" s="17">
        <v>6.1452024249807599E-2</v>
      </c>
      <c r="AN1347" s="17">
        <v>4.7678067926454203E-2</v>
      </c>
      <c r="AO1347" s="17">
        <v>0.12591861836687801</v>
      </c>
      <c r="AP1347" s="17"/>
      <c r="AQ1347" s="17">
        <v>9.0094033710567997E-2</v>
      </c>
      <c r="AR1347" s="17">
        <v>5.1339933870731498E-2</v>
      </c>
      <c r="AS1347" s="17"/>
      <c r="AT1347" s="17">
        <v>6.5655332126052096E-2</v>
      </c>
      <c r="AU1347" s="17">
        <v>5.7701538729146899E-2</v>
      </c>
      <c r="AV1347" s="17"/>
      <c r="AW1347" s="17">
        <v>0.122057377102394</v>
      </c>
      <c r="AX1347" s="17">
        <v>9.8519479928172102E-2</v>
      </c>
      <c r="AY1347" s="17">
        <v>3.02348710122692E-2</v>
      </c>
      <c r="AZ1347" s="17">
        <v>1.2470307584281E-2</v>
      </c>
      <c r="BA1347" s="17">
        <v>4.0571224162156597E-2</v>
      </c>
      <c r="BB1347" s="17"/>
      <c r="BC1347" s="17">
        <v>0.10201323284470901</v>
      </c>
      <c r="BD1347" s="17"/>
      <c r="BE1347" s="17">
        <v>7.6042289458300993E-2</v>
      </c>
      <c r="BF1347" s="17">
        <v>0</v>
      </c>
      <c r="BG1347" s="17">
        <v>1.7059618215401799E-2</v>
      </c>
      <c r="BH1347" s="17">
        <v>7.8422363053720204E-2</v>
      </c>
      <c r="BI1347" s="17"/>
      <c r="BJ1347" s="17">
        <v>5.8223384434852199E-2</v>
      </c>
      <c r="BK1347" s="17"/>
      <c r="BL1347" s="17">
        <v>7.5720450733272507E-2</v>
      </c>
      <c r="BM1347" s="17"/>
      <c r="BN1347" s="17">
        <v>7.1898006327548294E-2</v>
      </c>
      <c r="BO1347" s="17"/>
      <c r="BP1347" s="17">
        <v>6.2292862130410999E-2</v>
      </c>
      <c r="BQ1347" s="17">
        <v>5.29129995942062E-2</v>
      </c>
    </row>
    <row r="1348" spans="2:69" x14ac:dyDescent="0.35">
      <c r="B1348" t="s">
        <v>141</v>
      </c>
      <c r="C1348" s="17">
        <v>2.97407245829443E-2</v>
      </c>
      <c r="D1348" s="17">
        <v>2.95381934734791E-2</v>
      </c>
      <c r="E1348" s="17">
        <v>2.9927833818300002E-2</v>
      </c>
      <c r="F1348" s="17"/>
      <c r="G1348" s="17">
        <v>4.0837555914880197E-2</v>
      </c>
      <c r="H1348" s="17">
        <v>2.07153962787807E-2</v>
      </c>
      <c r="I1348" s="17">
        <v>3.1213480850146101E-2</v>
      </c>
      <c r="J1348" s="17">
        <v>3.8010866588901598E-2</v>
      </c>
      <c r="K1348" s="17">
        <v>1.42532713340801E-2</v>
      </c>
      <c r="L1348" s="17"/>
      <c r="M1348" s="17">
        <v>5.0495081972837398E-2</v>
      </c>
      <c r="N1348" s="17">
        <v>2.56684717438708E-2</v>
      </c>
      <c r="O1348" s="17">
        <v>2.5642160752783E-2</v>
      </c>
      <c r="P1348" s="17">
        <v>4.5543570242315201E-2</v>
      </c>
      <c r="Q1348" s="17">
        <v>1.83054087700124E-2</v>
      </c>
      <c r="R1348" s="17"/>
      <c r="S1348" s="17">
        <v>2.50300492777197E-2</v>
      </c>
      <c r="T1348" s="17">
        <v>4.7699158513943199E-2</v>
      </c>
      <c r="U1348" s="17">
        <v>4.2478359192302903E-2</v>
      </c>
      <c r="V1348" s="17">
        <v>1.3460371934177E-2</v>
      </c>
      <c r="W1348" s="17"/>
      <c r="X1348" s="17">
        <v>2.49958089132147E-2</v>
      </c>
      <c r="Y1348" s="17">
        <v>3.4224956402307397E-2</v>
      </c>
      <c r="Z1348" s="17">
        <v>5.3107452526631599E-2</v>
      </c>
      <c r="AA1348" s="17"/>
      <c r="AB1348" s="17">
        <v>2.9255774382412999E-2</v>
      </c>
      <c r="AC1348" s="17">
        <v>3.07151508601981E-2</v>
      </c>
      <c r="AD1348" s="17"/>
      <c r="AE1348" s="17">
        <v>1.34411660543007E-2</v>
      </c>
      <c r="AF1348" s="17">
        <v>3.2972056621637803E-2</v>
      </c>
      <c r="AG1348" s="17"/>
      <c r="AH1348" s="17">
        <v>2.9255872407197601E-2</v>
      </c>
      <c r="AI1348" s="17">
        <v>5.1204897509901197E-2</v>
      </c>
      <c r="AJ1348" s="17"/>
      <c r="AK1348" s="17">
        <v>2.6640435759805799E-2</v>
      </c>
      <c r="AL1348" s="17">
        <v>2.94046777838253E-2</v>
      </c>
      <c r="AM1348" s="17">
        <v>3.09387419749893E-2</v>
      </c>
      <c r="AN1348" s="17">
        <v>2.3021248897326801E-2</v>
      </c>
      <c r="AO1348" s="17">
        <v>4.5086874590277402E-2</v>
      </c>
      <c r="AP1348" s="17"/>
      <c r="AQ1348" s="17">
        <v>3.8767083847427601E-2</v>
      </c>
      <c r="AR1348" s="17">
        <v>2.7400544988204E-2</v>
      </c>
      <c r="AS1348" s="17"/>
      <c r="AT1348" s="17">
        <v>5.0356637780724599E-2</v>
      </c>
      <c r="AU1348" s="17">
        <v>1.70327874444288E-2</v>
      </c>
      <c r="AV1348" s="17"/>
      <c r="AW1348" s="17">
        <v>0</v>
      </c>
      <c r="AX1348" s="17">
        <v>4.1157996944609997E-2</v>
      </c>
      <c r="AY1348" s="17">
        <v>1.77768832087019E-2</v>
      </c>
      <c r="AZ1348" s="17">
        <v>2.2867100088029401E-2</v>
      </c>
      <c r="BA1348" s="17">
        <v>4.5579763629704603E-2</v>
      </c>
      <c r="BB1348" s="17"/>
      <c r="BC1348" s="17">
        <v>1.8109970339180902E-2</v>
      </c>
      <c r="BD1348" s="17"/>
      <c r="BE1348" s="17">
        <v>4.3389781630741302E-2</v>
      </c>
      <c r="BF1348" s="17">
        <v>0</v>
      </c>
      <c r="BG1348" s="17">
        <v>2.2086017603858199E-2</v>
      </c>
      <c r="BH1348" s="17">
        <v>2.4207675281072798E-2</v>
      </c>
      <c r="BI1348" s="17"/>
      <c r="BJ1348" s="17">
        <v>3.22290859979278E-2</v>
      </c>
      <c r="BK1348" s="17"/>
      <c r="BL1348" s="17">
        <v>3.2296246793035902E-2</v>
      </c>
      <c r="BM1348" s="17"/>
      <c r="BN1348" s="17">
        <v>3.6583372704195802E-2</v>
      </c>
      <c r="BO1348" s="17"/>
      <c r="BP1348" s="17">
        <v>2.9950936753136301E-2</v>
      </c>
      <c r="BQ1348" s="17">
        <v>9.7768555026750501E-3</v>
      </c>
    </row>
    <row r="1349" spans="2:69" x14ac:dyDescent="0.35"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</row>
    <row r="1350" spans="2:69" x14ac:dyDescent="0.35">
      <c r="B1350" s="6" t="s">
        <v>353</v>
      </c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</row>
    <row r="1351" spans="2:69" x14ac:dyDescent="0.35">
      <c r="B1351" s="24" t="s">
        <v>143</v>
      </c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  <c r="BP1351" s="17"/>
      <c r="BQ1351" s="17"/>
    </row>
    <row r="1352" spans="2:69" x14ac:dyDescent="0.35">
      <c r="B1352" t="s">
        <v>330</v>
      </c>
      <c r="C1352" s="17">
        <v>7.7094053349177002E-2</v>
      </c>
      <c r="D1352" s="17">
        <v>0.104917337370467</v>
      </c>
      <c r="E1352" s="17">
        <v>5.1389392904383303E-2</v>
      </c>
      <c r="F1352" s="17"/>
      <c r="G1352" s="17">
        <v>5.1556487320126902E-2</v>
      </c>
      <c r="H1352" s="17">
        <v>7.4250318849457597E-2</v>
      </c>
      <c r="I1352" s="17">
        <v>7.4655570244825803E-2</v>
      </c>
      <c r="J1352" s="17">
        <v>8.4858256553483502E-2</v>
      </c>
      <c r="K1352" s="17">
        <v>0.127211948681652</v>
      </c>
      <c r="L1352" s="17"/>
      <c r="M1352" s="17">
        <v>6.2475634996729902E-2</v>
      </c>
      <c r="N1352" s="17">
        <v>7.0864515044445298E-2</v>
      </c>
      <c r="O1352" s="17">
        <v>9.9335404781431505E-2</v>
      </c>
      <c r="P1352" s="17">
        <v>5.58480873746591E-2</v>
      </c>
      <c r="Q1352" s="17">
        <v>9.3327260104293597E-2</v>
      </c>
      <c r="R1352" s="17"/>
      <c r="S1352" s="17">
        <v>8.9721488601432101E-2</v>
      </c>
      <c r="T1352" s="17">
        <v>4.6212974091143902E-2</v>
      </c>
      <c r="U1352" s="17">
        <v>0.102736142821927</v>
      </c>
      <c r="V1352" s="17">
        <v>8.94485680612081E-2</v>
      </c>
      <c r="W1352" s="17"/>
      <c r="X1352" s="17">
        <v>7.9727677666322994E-2</v>
      </c>
      <c r="Y1352" s="17">
        <v>5.1525460928348102E-2</v>
      </c>
      <c r="Z1352" s="17">
        <v>8.2223901257947596E-2</v>
      </c>
      <c r="AA1352" s="17"/>
      <c r="AB1352" s="17">
        <v>5.1351836237841599E-2</v>
      </c>
      <c r="AC1352" s="17">
        <v>0.12881873097706401</v>
      </c>
      <c r="AD1352" s="17"/>
      <c r="AE1352" s="17">
        <v>8.7082674952607297E-2</v>
      </c>
      <c r="AF1352" s="17">
        <v>7.5113843090547597E-2</v>
      </c>
      <c r="AG1352" s="17"/>
      <c r="AH1352" s="17">
        <v>7.9887963818636498E-2</v>
      </c>
      <c r="AI1352" s="17">
        <v>4.32249524653616E-2</v>
      </c>
      <c r="AJ1352" s="17"/>
      <c r="AK1352" s="17">
        <v>3.4919089769197303E-2</v>
      </c>
      <c r="AL1352" s="17">
        <v>9.2097295899461404E-2</v>
      </c>
      <c r="AM1352" s="17">
        <v>6.2254432492953198E-2</v>
      </c>
      <c r="AN1352" s="17">
        <v>9.9986137126961902E-2</v>
      </c>
      <c r="AO1352" s="17">
        <v>8.4642333289564595E-2</v>
      </c>
      <c r="AP1352" s="17"/>
      <c r="AQ1352" s="17">
        <v>4.8970168411280803E-2</v>
      </c>
      <c r="AR1352" s="17">
        <v>8.4385469492500004E-2</v>
      </c>
      <c r="AS1352" s="17"/>
      <c r="AT1352" s="17">
        <v>7.7731612544223297E-2</v>
      </c>
      <c r="AU1352" s="17">
        <v>7.8539988907509697E-2</v>
      </c>
      <c r="AV1352" s="17"/>
      <c r="AW1352" s="17">
        <v>5.4928455025278398E-2</v>
      </c>
      <c r="AX1352" s="17">
        <v>8.6231647375586501E-2</v>
      </c>
      <c r="AY1352" s="17">
        <v>8.5129445021289996E-2</v>
      </c>
      <c r="AZ1352" s="17">
        <v>8.5146069952338102E-2</v>
      </c>
      <c r="BA1352" s="17">
        <v>4.2441013549472897E-2</v>
      </c>
      <c r="BB1352" s="17"/>
      <c r="BC1352" s="17">
        <v>7.09697651075024E-2</v>
      </c>
      <c r="BD1352" s="17"/>
      <c r="BE1352" s="17">
        <v>6.9336112176426698E-2</v>
      </c>
      <c r="BF1352" s="17">
        <v>0.12880287010581701</v>
      </c>
      <c r="BG1352" s="17">
        <v>8.5647244889952706E-2</v>
      </c>
      <c r="BH1352" s="17">
        <v>7.4346991383186095E-2</v>
      </c>
      <c r="BI1352" s="17"/>
      <c r="BJ1352" s="17">
        <v>7.8602356262180803E-2</v>
      </c>
      <c r="BK1352" s="17"/>
      <c r="BL1352" s="17">
        <v>9.0141675339208596E-2</v>
      </c>
      <c r="BM1352" s="17"/>
      <c r="BN1352" s="17">
        <v>0.14247924539048301</v>
      </c>
      <c r="BO1352" s="17"/>
      <c r="BP1352" s="17">
        <v>7.4306153116142803E-2</v>
      </c>
      <c r="BQ1352" s="17">
        <v>0.100266787039006</v>
      </c>
    </row>
    <row r="1353" spans="2:69" x14ac:dyDescent="0.35">
      <c r="B1353" t="s">
        <v>331</v>
      </c>
      <c r="C1353" s="17">
        <v>0.16855235598950799</v>
      </c>
      <c r="D1353" s="17">
        <v>0.21472896657367699</v>
      </c>
      <c r="E1353" s="17">
        <v>0.12589189597158601</v>
      </c>
      <c r="F1353" s="17"/>
      <c r="G1353" s="17">
        <v>0.13111125570742399</v>
      </c>
      <c r="H1353" s="17">
        <v>0.158417295199963</v>
      </c>
      <c r="I1353" s="17">
        <v>0.17810853646820601</v>
      </c>
      <c r="J1353" s="17">
        <v>0.17699505062169901</v>
      </c>
      <c r="K1353" s="17">
        <v>0.23422479308406599</v>
      </c>
      <c r="L1353" s="17"/>
      <c r="M1353" s="17">
        <v>0.18402547794388099</v>
      </c>
      <c r="N1353" s="17">
        <v>0.15905261200458501</v>
      </c>
      <c r="O1353" s="17">
        <v>0.16087738005119201</v>
      </c>
      <c r="P1353" s="17">
        <v>0.21356396783488699</v>
      </c>
      <c r="Q1353" s="17">
        <v>0.15046821570548999</v>
      </c>
      <c r="R1353" s="17"/>
      <c r="S1353" s="17">
        <v>0.12753813278529899</v>
      </c>
      <c r="T1353" s="17">
        <v>0.15844309831314601</v>
      </c>
      <c r="U1353" s="17">
        <v>0.21824366247428001</v>
      </c>
      <c r="V1353" s="17">
        <v>0.18875304418560099</v>
      </c>
      <c r="W1353" s="17"/>
      <c r="X1353" s="17">
        <v>0.16437511570573701</v>
      </c>
      <c r="Y1353" s="17">
        <v>0.14610639632037201</v>
      </c>
      <c r="Z1353" s="17">
        <v>0.209821782150417</v>
      </c>
      <c r="AA1353" s="17"/>
      <c r="AB1353" s="17">
        <v>0.15013820154876301</v>
      </c>
      <c r="AC1353" s="17">
        <v>0.20555251794596499</v>
      </c>
      <c r="AD1353" s="17"/>
      <c r="AE1353" s="17">
        <v>0.22170987277963899</v>
      </c>
      <c r="AF1353" s="17">
        <v>0.158014059090271</v>
      </c>
      <c r="AG1353" s="17"/>
      <c r="AH1353" s="17">
        <v>0.15122139603688101</v>
      </c>
      <c r="AI1353" s="17">
        <v>0.17163435990751399</v>
      </c>
      <c r="AJ1353" s="17"/>
      <c r="AK1353" s="17">
        <v>0.29998650359003398</v>
      </c>
      <c r="AL1353" s="17">
        <v>0.21756845267847799</v>
      </c>
      <c r="AM1353" s="17">
        <v>0.13704735487494199</v>
      </c>
      <c r="AN1353" s="17">
        <v>0.14758371430107201</v>
      </c>
      <c r="AO1353" s="17">
        <v>2.2197548109691601E-2</v>
      </c>
      <c r="AP1353" s="17"/>
      <c r="AQ1353" s="17">
        <v>0.16285616667265401</v>
      </c>
      <c r="AR1353" s="17">
        <v>0.170029153623692</v>
      </c>
      <c r="AS1353" s="17"/>
      <c r="AT1353" s="17">
        <v>0.140372039910371</v>
      </c>
      <c r="AU1353" s="17">
        <v>0.180787352545286</v>
      </c>
      <c r="AV1353" s="17"/>
      <c r="AW1353" s="17">
        <v>0.113109198996826</v>
      </c>
      <c r="AX1353" s="17">
        <v>0.13399931189780701</v>
      </c>
      <c r="AY1353" s="17">
        <v>0.208778066740409</v>
      </c>
      <c r="AZ1353" s="17">
        <v>0.13479534975763</v>
      </c>
      <c r="BA1353" s="17">
        <v>0.2421088020031</v>
      </c>
      <c r="BB1353" s="17"/>
      <c r="BC1353" s="17">
        <v>0.18265193032369101</v>
      </c>
      <c r="BD1353" s="17"/>
      <c r="BE1353" s="17">
        <v>0.144981423325172</v>
      </c>
      <c r="BF1353" s="17">
        <v>0.29452799257087398</v>
      </c>
      <c r="BG1353" s="17">
        <v>8.0467640812299096E-2</v>
      </c>
      <c r="BH1353" s="17">
        <v>0.14135511074822099</v>
      </c>
      <c r="BI1353" s="17"/>
      <c r="BJ1353" s="17">
        <v>0.16890823249261699</v>
      </c>
      <c r="BK1353" s="17"/>
      <c r="BL1353" s="17">
        <v>0.17320001596392501</v>
      </c>
      <c r="BM1353" s="17"/>
      <c r="BN1353" s="17">
        <v>0.14216972780411999</v>
      </c>
      <c r="BO1353" s="17"/>
      <c r="BP1353" s="17">
        <v>0.162707397506764</v>
      </c>
      <c r="BQ1353" s="17">
        <v>0.20499092100229999</v>
      </c>
    </row>
    <row r="1354" spans="2:69" x14ac:dyDescent="0.35">
      <c r="B1354" t="s">
        <v>332</v>
      </c>
      <c r="C1354" s="17">
        <v>0.225398233415914</v>
      </c>
      <c r="D1354" s="17">
        <v>0.25190022088512598</v>
      </c>
      <c r="E1354" s="17">
        <v>0.20091425846576</v>
      </c>
      <c r="F1354" s="17"/>
      <c r="G1354" s="17">
        <v>0.208615212635747</v>
      </c>
      <c r="H1354" s="17">
        <v>0.19748983599188999</v>
      </c>
      <c r="I1354" s="17">
        <v>0.20790224179662301</v>
      </c>
      <c r="J1354" s="17">
        <v>0.22617784021968501</v>
      </c>
      <c r="K1354" s="17">
        <v>0.33360616195154602</v>
      </c>
      <c r="L1354" s="17"/>
      <c r="M1354" s="17">
        <v>0.30730398917687202</v>
      </c>
      <c r="N1354" s="17">
        <v>0.26416244590742699</v>
      </c>
      <c r="O1354" s="17">
        <v>0.19428963273325001</v>
      </c>
      <c r="P1354" s="17">
        <v>0.154728810569843</v>
      </c>
      <c r="Q1354" s="17">
        <v>0.190025541071034</v>
      </c>
      <c r="R1354" s="17"/>
      <c r="S1354" s="17">
        <v>0.17189265277585999</v>
      </c>
      <c r="T1354" s="17">
        <v>0.225661885983342</v>
      </c>
      <c r="U1354" s="17">
        <v>0.21955217831403201</v>
      </c>
      <c r="V1354" s="17">
        <v>0.26498986850339601</v>
      </c>
      <c r="W1354" s="17"/>
      <c r="X1354" s="17">
        <v>0.227111746368827</v>
      </c>
      <c r="Y1354" s="17">
        <v>0.177462824794243</v>
      </c>
      <c r="Z1354" s="17">
        <v>0.253281493846582</v>
      </c>
      <c r="AA1354" s="17"/>
      <c r="AB1354" s="17">
        <v>0.22603771843759701</v>
      </c>
      <c r="AC1354" s="17">
        <v>0.22411329527514201</v>
      </c>
      <c r="AD1354" s="17"/>
      <c r="AE1354" s="17">
        <v>0.145115666902113</v>
      </c>
      <c r="AF1354" s="17">
        <v>0.241313979162568</v>
      </c>
      <c r="AG1354" s="17"/>
      <c r="AH1354" s="17">
        <v>0.243670132471175</v>
      </c>
      <c r="AI1354" s="17">
        <v>0.15290566336400099</v>
      </c>
      <c r="AJ1354" s="17"/>
      <c r="AK1354" s="17">
        <v>0.13945347776007</v>
      </c>
      <c r="AL1354" s="17">
        <v>0.22901314733950601</v>
      </c>
      <c r="AM1354" s="17">
        <v>0.28634624074697002</v>
      </c>
      <c r="AN1354" s="17">
        <v>0.14781756231530099</v>
      </c>
      <c r="AO1354" s="17">
        <v>0.18267354097813501</v>
      </c>
      <c r="AP1354" s="17"/>
      <c r="AQ1354" s="17">
        <v>0.22144152496820299</v>
      </c>
      <c r="AR1354" s="17">
        <v>0.226424052143084</v>
      </c>
      <c r="AS1354" s="17"/>
      <c r="AT1354" s="17">
        <v>0.21913963669478501</v>
      </c>
      <c r="AU1354" s="17">
        <v>0.220757334437439</v>
      </c>
      <c r="AV1354" s="17"/>
      <c r="AW1354" s="17">
        <v>0.23817875609384601</v>
      </c>
      <c r="AX1354" s="17">
        <v>0.22737061691618099</v>
      </c>
      <c r="AY1354" s="17">
        <v>0.27604249466818898</v>
      </c>
      <c r="AZ1354" s="17">
        <v>0.24029136565564199</v>
      </c>
      <c r="BA1354" s="17">
        <v>0.124873438014324</v>
      </c>
      <c r="BB1354" s="17"/>
      <c r="BC1354" s="17">
        <v>0.17644740059731301</v>
      </c>
      <c r="BD1354" s="17"/>
      <c r="BE1354" s="17">
        <v>0.209865411959897</v>
      </c>
      <c r="BF1354" s="17">
        <v>0.34866265503556398</v>
      </c>
      <c r="BG1354" s="17">
        <v>0.25211462644661298</v>
      </c>
      <c r="BH1354" s="17">
        <v>0.18779179004649399</v>
      </c>
      <c r="BI1354" s="17"/>
      <c r="BJ1354" s="17">
        <v>0.21824437167748301</v>
      </c>
      <c r="BK1354" s="17"/>
      <c r="BL1354" s="17">
        <v>0.21651632974320001</v>
      </c>
      <c r="BM1354" s="17"/>
      <c r="BN1354" s="17">
        <v>0.25380643975627998</v>
      </c>
      <c r="BO1354" s="17"/>
      <c r="BP1354" s="17">
        <v>0.213855866100853</v>
      </c>
      <c r="BQ1354" s="17">
        <v>0.27862799484013101</v>
      </c>
    </row>
    <row r="1355" spans="2:69" x14ac:dyDescent="0.35">
      <c r="B1355" t="s">
        <v>333</v>
      </c>
      <c r="C1355" s="17">
        <v>0.42453822884492898</v>
      </c>
      <c r="D1355" s="17">
        <v>0.33266580336129098</v>
      </c>
      <c r="E1355" s="17">
        <v>0.509414963722433</v>
      </c>
      <c r="F1355" s="17"/>
      <c r="G1355" s="17">
        <v>0.51530020636219798</v>
      </c>
      <c r="H1355" s="17">
        <v>0.52569478933176705</v>
      </c>
      <c r="I1355" s="17">
        <v>0.38755832788415101</v>
      </c>
      <c r="J1355" s="17">
        <v>0.38331955780189902</v>
      </c>
      <c r="K1355" s="17">
        <v>0.172835719607836</v>
      </c>
      <c r="L1355" s="17"/>
      <c r="M1355" s="17">
        <v>0.328471141333261</v>
      </c>
      <c r="N1355" s="17">
        <v>0.38813270603159999</v>
      </c>
      <c r="O1355" s="17">
        <v>0.474771698138648</v>
      </c>
      <c r="P1355" s="17">
        <v>0.440577117845593</v>
      </c>
      <c r="Q1355" s="17">
        <v>0.48924316798540801</v>
      </c>
      <c r="R1355" s="17"/>
      <c r="S1355" s="17">
        <v>0.49253009375496498</v>
      </c>
      <c r="T1355" s="17">
        <v>0.47403178749591302</v>
      </c>
      <c r="U1355" s="17">
        <v>0.41707479592838298</v>
      </c>
      <c r="V1355" s="17">
        <v>0.32774290221494801</v>
      </c>
      <c r="W1355" s="17"/>
      <c r="X1355" s="17">
        <v>0.44749966512404898</v>
      </c>
      <c r="Y1355" s="17">
        <v>0.40933796344071699</v>
      </c>
      <c r="Z1355" s="17">
        <v>0.30636561858254702</v>
      </c>
      <c r="AA1355" s="17"/>
      <c r="AB1355" s="17">
        <v>0.469382463293879</v>
      </c>
      <c r="AC1355" s="17">
        <v>0.33443124387509299</v>
      </c>
      <c r="AD1355" s="17"/>
      <c r="AE1355" s="17">
        <v>0.443993852279982</v>
      </c>
      <c r="AF1355" s="17">
        <v>0.42068121767324801</v>
      </c>
      <c r="AG1355" s="17"/>
      <c r="AH1355" s="17">
        <v>0.43330836651496601</v>
      </c>
      <c r="AI1355" s="17">
        <v>0.45099059111734502</v>
      </c>
      <c r="AJ1355" s="17"/>
      <c r="AK1355" s="17">
        <v>0.41741023342001299</v>
      </c>
      <c r="AL1355" s="17">
        <v>0.35248092719214402</v>
      </c>
      <c r="AM1355" s="17">
        <v>0.40485192970570499</v>
      </c>
      <c r="AN1355" s="17">
        <v>0.48765509040876198</v>
      </c>
      <c r="AO1355" s="17">
        <v>0.68691290010386596</v>
      </c>
      <c r="AP1355" s="17"/>
      <c r="AQ1355" s="17">
        <v>0.48028242182948599</v>
      </c>
      <c r="AR1355" s="17">
        <v>0.41008595422064897</v>
      </c>
      <c r="AS1355" s="17"/>
      <c r="AT1355" s="17">
        <v>0.464795212714536</v>
      </c>
      <c r="AU1355" s="17">
        <v>0.41012216893610698</v>
      </c>
      <c r="AV1355" s="17"/>
      <c r="AW1355" s="17">
        <v>0.51882066022816398</v>
      </c>
      <c r="AX1355" s="17">
        <v>0.43103461471215698</v>
      </c>
      <c r="AY1355" s="17">
        <v>0.37557578997025798</v>
      </c>
      <c r="AZ1355" s="17">
        <v>0.39697399747851198</v>
      </c>
      <c r="BA1355" s="17">
        <v>0.503774439848513</v>
      </c>
      <c r="BB1355" s="17"/>
      <c r="BC1355" s="17">
        <v>0.46974103345703899</v>
      </c>
      <c r="BD1355" s="17"/>
      <c r="BE1355" s="17">
        <v>0.46936702646920198</v>
      </c>
      <c r="BF1355" s="17">
        <v>0.19068679024240601</v>
      </c>
      <c r="BG1355" s="17">
        <v>0.45565664593524702</v>
      </c>
      <c r="BH1355" s="17">
        <v>0.52282353596782905</v>
      </c>
      <c r="BI1355" s="17"/>
      <c r="BJ1355" s="17">
        <v>0.44160574420965099</v>
      </c>
      <c r="BK1355" s="17"/>
      <c r="BL1355" s="17">
        <v>0.42133184902312798</v>
      </c>
      <c r="BM1355" s="17"/>
      <c r="BN1355" s="17">
        <v>0.34613454898979801</v>
      </c>
      <c r="BO1355" s="17"/>
      <c r="BP1355" s="17">
        <v>0.459106146939052</v>
      </c>
      <c r="BQ1355" s="17">
        <v>0.27357355673386902</v>
      </c>
    </row>
    <row r="1356" spans="2:69" x14ac:dyDescent="0.35">
      <c r="B1356" t="s">
        <v>334</v>
      </c>
      <c r="C1356" s="17">
        <v>6.4386339491792594E-2</v>
      </c>
      <c r="D1356" s="17">
        <v>5.9312002962995103E-2</v>
      </c>
      <c r="E1356" s="17">
        <v>6.9074287088328995E-2</v>
      </c>
      <c r="F1356" s="17"/>
      <c r="G1356" s="17">
        <v>8.1517720803622504E-2</v>
      </c>
      <c r="H1356" s="17">
        <v>3.68350661467165E-2</v>
      </c>
      <c r="I1356" s="17">
        <v>5.20537268777123E-2</v>
      </c>
      <c r="J1356" s="17">
        <v>8.6573541695192602E-2</v>
      </c>
      <c r="K1356" s="17">
        <v>7.8855354925565599E-2</v>
      </c>
      <c r="L1356" s="17"/>
      <c r="M1356" s="17">
        <v>7.5875395170801302E-2</v>
      </c>
      <c r="N1356" s="17">
        <v>5.6329379861642999E-2</v>
      </c>
      <c r="O1356" s="17">
        <v>5.55234830898945E-2</v>
      </c>
      <c r="P1356" s="17">
        <v>8.4501659214643005E-2</v>
      </c>
      <c r="Q1356" s="17">
        <v>6.8279618425944294E-2</v>
      </c>
      <c r="R1356" s="17"/>
      <c r="S1356" s="17">
        <v>6.2262169500257897E-2</v>
      </c>
      <c r="T1356" s="17">
        <v>6.3401053129494497E-2</v>
      </c>
      <c r="U1356" s="17">
        <v>2.5288368948677298E-2</v>
      </c>
      <c r="V1356" s="17">
        <v>7.8536310751201405E-2</v>
      </c>
      <c r="W1356" s="17"/>
      <c r="X1356" s="17">
        <v>5.4809321189821902E-2</v>
      </c>
      <c r="Y1356" s="17">
        <v>0.10004726962467</v>
      </c>
      <c r="Z1356" s="17">
        <v>9.0681215845780205E-2</v>
      </c>
      <c r="AA1356" s="17"/>
      <c r="AB1356" s="17">
        <v>6.0459350363519702E-2</v>
      </c>
      <c r="AC1356" s="17">
        <v>7.2276967009602205E-2</v>
      </c>
      <c r="AD1356" s="17"/>
      <c r="AE1356" s="17">
        <v>9.2608262746741499E-2</v>
      </c>
      <c r="AF1356" s="17">
        <v>5.8791439197590903E-2</v>
      </c>
      <c r="AG1356" s="17"/>
      <c r="AH1356" s="17">
        <v>4.9520690174206898E-2</v>
      </c>
      <c r="AI1356" s="17">
        <v>0.12905219396443901</v>
      </c>
      <c r="AJ1356" s="17"/>
      <c r="AK1356" s="17">
        <v>0.108230695460686</v>
      </c>
      <c r="AL1356" s="17">
        <v>5.5656423201538303E-2</v>
      </c>
      <c r="AM1356" s="17">
        <v>7.6524770603221798E-2</v>
      </c>
      <c r="AN1356" s="17">
        <v>5.8710810331833202E-2</v>
      </c>
      <c r="AO1356" s="17">
        <v>0</v>
      </c>
      <c r="AP1356" s="17"/>
      <c r="AQ1356" s="17">
        <v>8.6449718118375596E-2</v>
      </c>
      <c r="AR1356" s="17">
        <v>5.8666174036367202E-2</v>
      </c>
      <c r="AS1356" s="17"/>
      <c r="AT1356" s="17">
        <v>7.8092741849418404E-2</v>
      </c>
      <c r="AU1356" s="17">
        <v>5.9442443237982701E-2</v>
      </c>
      <c r="AV1356" s="17"/>
      <c r="AW1356" s="17">
        <v>7.4962929655885496E-2</v>
      </c>
      <c r="AX1356" s="17">
        <v>6.7010879096707804E-2</v>
      </c>
      <c r="AY1356" s="17">
        <v>4.0128719576594703E-2</v>
      </c>
      <c r="AZ1356" s="17">
        <v>4.4943284489903701E-2</v>
      </c>
      <c r="BA1356" s="17">
        <v>7.15189400787032E-2</v>
      </c>
      <c r="BB1356" s="17"/>
      <c r="BC1356" s="17">
        <v>6.1694612487677103E-2</v>
      </c>
      <c r="BD1356" s="17"/>
      <c r="BE1356" s="17">
        <v>7.0547497965386605E-2</v>
      </c>
      <c r="BF1356" s="17">
        <v>3.7319692045338797E-2</v>
      </c>
      <c r="BG1356" s="17">
        <v>3.7679086338624303E-2</v>
      </c>
      <c r="BH1356" s="17">
        <v>6.5565487777620696E-2</v>
      </c>
      <c r="BI1356" s="17"/>
      <c r="BJ1356" s="17">
        <v>5.4175607907908201E-2</v>
      </c>
      <c r="BK1356" s="17"/>
      <c r="BL1356" s="17">
        <v>7.5172418125533005E-2</v>
      </c>
      <c r="BM1356" s="17"/>
      <c r="BN1356" s="17">
        <v>4.9484862013062299E-2</v>
      </c>
      <c r="BO1356" s="17"/>
      <c r="BP1356" s="17">
        <v>5.8999515828727499E-2</v>
      </c>
      <c r="BQ1356" s="17">
        <v>8.6425710465448793E-2</v>
      </c>
    </row>
    <row r="1357" spans="2:69" x14ac:dyDescent="0.35">
      <c r="B1357" t="s">
        <v>141</v>
      </c>
      <c r="C1357" s="17">
        <v>4.0030788908679102E-2</v>
      </c>
      <c r="D1357" s="17">
        <v>3.6475668846443397E-2</v>
      </c>
      <c r="E1357" s="17">
        <v>4.3315201847508297E-2</v>
      </c>
      <c r="F1357" s="17"/>
      <c r="G1357" s="17">
        <v>1.18991171708819E-2</v>
      </c>
      <c r="H1357" s="17">
        <v>7.3126944802063198E-3</v>
      </c>
      <c r="I1357" s="17">
        <v>9.9721596728481202E-2</v>
      </c>
      <c r="J1357" s="17">
        <v>4.20757531080415E-2</v>
      </c>
      <c r="K1357" s="17">
        <v>5.3266021749334702E-2</v>
      </c>
      <c r="L1357" s="17"/>
      <c r="M1357" s="17">
        <v>4.18483613784549E-2</v>
      </c>
      <c r="N1357" s="17">
        <v>6.1458341150299897E-2</v>
      </c>
      <c r="O1357" s="17">
        <v>1.52024012055846E-2</v>
      </c>
      <c r="P1357" s="17">
        <v>5.0780357160374802E-2</v>
      </c>
      <c r="Q1357" s="17">
        <v>8.6561967078308405E-3</v>
      </c>
      <c r="R1357" s="17"/>
      <c r="S1357" s="17">
        <v>5.6055462582185397E-2</v>
      </c>
      <c r="T1357" s="17">
        <v>3.2249200986961102E-2</v>
      </c>
      <c r="U1357" s="17">
        <v>1.7104851512701399E-2</v>
      </c>
      <c r="V1357" s="17">
        <v>5.0529306283645797E-2</v>
      </c>
      <c r="W1357" s="17"/>
      <c r="X1357" s="17">
        <v>2.64764739452415E-2</v>
      </c>
      <c r="Y1357" s="17">
        <v>0.11552008489165</v>
      </c>
      <c r="Z1357" s="17">
        <v>5.7625988316726898E-2</v>
      </c>
      <c r="AA1357" s="17"/>
      <c r="AB1357" s="17">
        <v>4.26304301184003E-2</v>
      </c>
      <c r="AC1357" s="17">
        <v>3.4807244917132801E-2</v>
      </c>
      <c r="AD1357" s="17"/>
      <c r="AE1357" s="17">
        <v>9.4896703389162809E-3</v>
      </c>
      <c r="AF1357" s="17">
        <v>4.6085461785774801E-2</v>
      </c>
      <c r="AG1357" s="17"/>
      <c r="AH1357" s="17">
        <v>4.2391450984135201E-2</v>
      </c>
      <c r="AI1357" s="17">
        <v>5.2192239181339403E-2</v>
      </c>
      <c r="AJ1357" s="17"/>
      <c r="AK1357" s="17">
        <v>0</v>
      </c>
      <c r="AL1357" s="17">
        <v>5.3183753688872099E-2</v>
      </c>
      <c r="AM1357" s="17">
        <v>3.2975271576207603E-2</v>
      </c>
      <c r="AN1357" s="17">
        <v>5.8246685516069298E-2</v>
      </c>
      <c r="AO1357" s="17">
        <v>2.35736775187428E-2</v>
      </c>
      <c r="AP1357" s="17"/>
      <c r="AQ1357" s="17">
        <v>0</v>
      </c>
      <c r="AR1357" s="17">
        <v>5.0409196483707799E-2</v>
      </c>
      <c r="AS1357" s="17"/>
      <c r="AT1357" s="17">
        <v>1.98687562866663E-2</v>
      </c>
      <c r="AU1357" s="17">
        <v>5.0350711935675897E-2</v>
      </c>
      <c r="AV1357" s="17"/>
      <c r="AW1357" s="17">
        <v>0</v>
      </c>
      <c r="AX1357" s="17">
        <v>5.43529300015606E-2</v>
      </c>
      <c r="AY1357" s="17">
        <v>1.4345484023259501E-2</v>
      </c>
      <c r="AZ1357" s="17">
        <v>9.7849932665974401E-2</v>
      </c>
      <c r="BA1357" s="17">
        <v>1.52833665058869E-2</v>
      </c>
      <c r="BB1357" s="17"/>
      <c r="BC1357" s="17">
        <v>3.84952580267773E-2</v>
      </c>
      <c r="BD1357" s="17"/>
      <c r="BE1357" s="17">
        <v>3.59025281039159E-2</v>
      </c>
      <c r="BF1357" s="17">
        <v>0</v>
      </c>
      <c r="BG1357" s="17">
        <v>8.8434755577263893E-2</v>
      </c>
      <c r="BH1357" s="17">
        <v>8.1170840766497197E-3</v>
      </c>
      <c r="BI1357" s="17"/>
      <c r="BJ1357" s="17">
        <v>3.8463687450159503E-2</v>
      </c>
      <c r="BK1357" s="17"/>
      <c r="BL1357" s="17">
        <v>2.3637711805005401E-2</v>
      </c>
      <c r="BM1357" s="17"/>
      <c r="BN1357" s="17">
        <v>6.5925176046257195E-2</v>
      </c>
      <c r="BO1357" s="17"/>
      <c r="BP1357" s="17">
        <v>3.1024920508460601E-2</v>
      </c>
      <c r="BQ1357" s="17">
        <v>5.6115029919244899E-2</v>
      </c>
    </row>
    <row r="1358" spans="2:69" x14ac:dyDescent="0.35"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</row>
    <row r="1359" spans="2:69" x14ac:dyDescent="0.35">
      <c r="B1359" s="6" t="s">
        <v>558</v>
      </c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  <c r="BP1359" s="17"/>
      <c r="BQ1359" s="17"/>
    </row>
    <row r="1360" spans="2:69" x14ac:dyDescent="0.35">
      <c r="B1360" s="24" t="s">
        <v>143</v>
      </c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  <c r="BP1360" s="17"/>
      <c r="BQ1360" s="17"/>
    </row>
    <row r="1361" spans="2:69" x14ac:dyDescent="0.35">
      <c r="B1361" t="s">
        <v>330</v>
      </c>
      <c r="C1361" s="17">
        <v>0.64535562018567605</v>
      </c>
      <c r="D1361" s="17">
        <v>0.63491165441792397</v>
      </c>
      <c r="E1361" s="17">
        <v>0.65500432281731802</v>
      </c>
      <c r="F1361" s="17"/>
      <c r="G1361" s="17">
        <v>0.65482313867699904</v>
      </c>
      <c r="H1361" s="17">
        <v>0.62585154317817304</v>
      </c>
      <c r="I1361" s="17">
        <v>0.73122269796179296</v>
      </c>
      <c r="J1361" s="17">
        <v>0.65132811830056103</v>
      </c>
      <c r="K1361" s="17">
        <v>0.51816947387261303</v>
      </c>
      <c r="L1361" s="17"/>
      <c r="M1361" s="17">
        <v>0.56631897546599397</v>
      </c>
      <c r="N1361" s="17">
        <v>0.68565034622113097</v>
      </c>
      <c r="O1361" s="17">
        <v>0.65639254931240398</v>
      </c>
      <c r="P1361" s="17">
        <v>0.58045890501967001</v>
      </c>
      <c r="Q1361" s="17">
        <v>0.64248843023787305</v>
      </c>
      <c r="R1361" s="17"/>
      <c r="S1361" s="17">
        <v>0.67161676426864003</v>
      </c>
      <c r="T1361" s="17">
        <v>0.60740912127658497</v>
      </c>
      <c r="U1361" s="17">
        <v>0.67345141469351999</v>
      </c>
      <c r="V1361" s="17">
        <v>0.63063352819285201</v>
      </c>
      <c r="W1361" s="17"/>
      <c r="X1361" s="17">
        <v>0.65346510065459296</v>
      </c>
      <c r="Y1361" s="17">
        <v>0.73775465452918698</v>
      </c>
      <c r="Z1361" s="17">
        <v>0.52694921229495095</v>
      </c>
      <c r="AA1361" s="17"/>
      <c r="AB1361" s="17">
        <v>0.69532219200829604</v>
      </c>
      <c r="AC1361" s="17">
        <v>0.54495615542637998</v>
      </c>
      <c r="AD1361" s="17"/>
      <c r="AE1361" s="17">
        <v>0.58348746995984002</v>
      </c>
      <c r="AF1361" s="17">
        <v>0.65762077053610701</v>
      </c>
      <c r="AG1361" s="17"/>
      <c r="AH1361" s="17">
        <v>0.67234506321780196</v>
      </c>
      <c r="AI1361" s="17">
        <v>0.64724333472100304</v>
      </c>
      <c r="AJ1361" s="17"/>
      <c r="AK1361" s="17">
        <v>0.62725818490526697</v>
      </c>
      <c r="AL1361" s="17">
        <v>0.62045351885941402</v>
      </c>
      <c r="AM1361" s="17">
        <v>0.65112610856261699</v>
      </c>
      <c r="AN1361" s="17">
        <v>0.68535338306286597</v>
      </c>
      <c r="AO1361" s="17">
        <v>0.64371346279931396</v>
      </c>
      <c r="AP1361" s="17"/>
      <c r="AQ1361" s="17">
        <v>0.68751621039045496</v>
      </c>
      <c r="AR1361" s="17">
        <v>0.63442503898361402</v>
      </c>
      <c r="AS1361" s="17"/>
      <c r="AT1361" s="17">
        <v>0.687766953193088</v>
      </c>
      <c r="AU1361" s="17">
        <v>0.63753788596039895</v>
      </c>
      <c r="AV1361" s="17"/>
      <c r="AW1361" s="17">
        <v>0.74619731622468</v>
      </c>
      <c r="AX1361" s="17">
        <v>0.65793886561334702</v>
      </c>
      <c r="AY1361" s="17">
        <v>0.58928040469198395</v>
      </c>
      <c r="AZ1361" s="17">
        <v>0.60804494138930598</v>
      </c>
      <c r="BA1361" s="17">
        <v>0.77666755036643698</v>
      </c>
      <c r="BB1361" s="17"/>
      <c r="BC1361" s="17">
        <v>0.71773957417387702</v>
      </c>
      <c r="BD1361" s="17"/>
      <c r="BE1361" s="17">
        <v>0.68665480764688303</v>
      </c>
      <c r="BF1361" s="17">
        <v>0.53343569090618004</v>
      </c>
      <c r="BG1361" s="17">
        <v>0.60766111068375905</v>
      </c>
      <c r="BH1361" s="17">
        <v>0.70579240389319697</v>
      </c>
      <c r="BI1361" s="17"/>
      <c r="BJ1361" s="17">
        <v>0.66530763252735003</v>
      </c>
      <c r="BK1361" s="17"/>
      <c r="BL1361" s="17">
        <v>0.63402855958367998</v>
      </c>
      <c r="BM1361" s="17"/>
      <c r="BN1361" s="17">
        <v>0.59942513181226997</v>
      </c>
      <c r="BO1361" s="17"/>
      <c r="BP1361" s="17">
        <v>0.66589834169628004</v>
      </c>
      <c r="BQ1361" s="17">
        <v>0.53299501215084799</v>
      </c>
    </row>
    <row r="1362" spans="2:69" x14ac:dyDescent="0.35">
      <c r="B1362" t="s">
        <v>331</v>
      </c>
      <c r="C1362" s="17">
        <v>0.25721885232769098</v>
      </c>
      <c r="D1362" s="17">
        <v>0.277063232980644</v>
      </c>
      <c r="E1362" s="17">
        <v>0.23888553602933099</v>
      </c>
      <c r="F1362" s="17"/>
      <c r="G1362" s="17">
        <v>0.27634035307892402</v>
      </c>
      <c r="H1362" s="17">
        <v>0.26509356795718603</v>
      </c>
      <c r="I1362" s="17">
        <v>0.19207894887259999</v>
      </c>
      <c r="J1362" s="17">
        <v>0.25591497313952799</v>
      </c>
      <c r="K1362" s="17">
        <v>0.31274187010653698</v>
      </c>
      <c r="L1362" s="17"/>
      <c r="M1362" s="17">
        <v>0.33305231181574302</v>
      </c>
      <c r="N1362" s="17">
        <v>0.20338723052062799</v>
      </c>
      <c r="O1362" s="17">
        <v>0.253504629161735</v>
      </c>
      <c r="P1362" s="17">
        <v>0.33639608637858098</v>
      </c>
      <c r="Q1362" s="17">
        <v>0.27168166805621902</v>
      </c>
      <c r="R1362" s="17"/>
      <c r="S1362" s="17">
        <v>0.22740547882753301</v>
      </c>
      <c r="T1362" s="17">
        <v>0.2605245391387</v>
      </c>
      <c r="U1362" s="17">
        <v>0.24561825953299399</v>
      </c>
      <c r="V1362" s="17">
        <v>0.30064426394155602</v>
      </c>
      <c r="W1362" s="17"/>
      <c r="X1362" s="17">
        <v>0.264438793444844</v>
      </c>
      <c r="Y1362" s="17">
        <v>0.169260309437718</v>
      </c>
      <c r="Z1362" s="17">
        <v>0.28529091358467601</v>
      </c>
      <c r="AA1362" s="17"/>
      <c r="AB1362" s="17">
        <v>0.214742255181047</v>
      </c>
      <c r="AC1362" s="17">
        <v>0.34256846633480398</v>
      </c>
      <c r="AD1362" s="17"/>
      <c r="AE1362" s="17">
        <v>0.33160200411122198</v>
      </c>
      <c r="AF1362" s="17">
        <v>0.242472645485662</v>
      </c>
      <c r="AG1362" s="17"/>
      <c r="AH1362" s="17">
        <v>0.22844300774796999</v>
      </c>
      <c r="AI1362" s="17">
        <v>0.26886356577097298</v>
      </c>
      <c r="AJ1362" s="17"/>
      <c r="AK1362" s="17">
        <v>0.28967570494976203</v>
      </c>
      <c r="AL1362" s="17">
        <v>0.27893783491157098</v>
      </c>
      <c r="AM1362" s="17">
        <v>0.23262604073906801</v>
      </c>
      <c r="AN1362" s="17">
        <v>0.238719020809745</v>
      </c>
      <c r="AO1362" s="17">
        <v>0.30127225958889903</v>
      </c>
      <c r="AP1362" s="17"/>
      <c r="AQ1362" s="17">
        <v>0.23549476401262401</v>
      </c>
      <c r="AR1362" s="17">
        <v>0.262851053163003</v>
      </c>
      <c r="AS1362" s="17"/>
      <c r="AT1362" s="17">
        <v>0.23449198504693999</v>
      </c>
      <c r="AU1362" s="17">
        <v>0.25781281927587002</v>
      </c>
      <c r="AV1362" s="17"/>
      <c r="AW1362" s="17">
        <v>0.20874938303930601</v>
      </c>
      <c r="AX1362" s="17">
        <v>0.24912786061804201</v>
      </c>
      <c r="AY1362" s="17">
        <v>0.31819179325403202</v>
      </c>
      <c r="AZ1362" s="17">
        <v>0.255689591747288</v>
      </c>
      <c r="BA1362" s="17">
        <v>0.18187789837270901</v>
      </c>
      <c r="BB1362" s="17"/>
      <c r="BC1362" s="17">
        <v>0.20184512143387001</v>
      </c>
      <c r="BD1362" s="17"/>
      <c r="BE1362" s="17">
        <v>0.23125566414565499</v>
      </c>
      <c r="BF1362" s="17">
        <v>0.38838870952011401</v>
      </c>
      <c r="BG1362" s="17">
        <v>0.21795339695787599</v>
      </c>
      <c r="BH1362" s="17">
        <v>0.203381826006197</v>
      </c>
      <c r="BI1362" s="17"/>
      <c r="BJ1362" s="17">
        <v>0.247425199503543</v>
      </c>
      <c r="BK1362" s="17"/>
      <c r="BL1362" s="17">
        <v>0.29261421345581301</v>
      </c>
      <c r="BM1362" s="17"/>
      <c r="BN1362" s="17">
        <v>0.29723498986465702</v>
      </c>
      <c r="BO1362" s="17"/>
      <c r="BP1362" s="17">
        <v>0.24718029636376901</v>
      </c>
      <c r="BQ1362" s="17">
        <v>0.32622857999708599</v>
      </c>
    </row>
    <row r="1363" spans="2:69" x14ac:dyDescent="0.35">
      <c r="B1363" t="s">
        <v>332</v>
      </c>
      <c r="C1363" s="17">
        <v>4.7368083927400099E-2</v>
      </c>
      <c r="D1363" s="17">
        <v>4.0310208911454801E-2</v>
      </c>
      <c r="E1363" s="17">
        <v>5.3888532074637001E-2</v>
      </c>
      <c r="F1363" s="17"/>
      <c r="G1363" s="17">
        <v>2.62756286472739E-2</v>
      </c>
      <c r="H1363" s="17">
        <v>5.6056181517974098E-2</v>
      </c>
      <c r="I1363" s="17">
        <v>2.20771139868737E-2</v>
      </c>
      <c r="J1363" s="17">
        <v>3.0616481984629101E-2</v>
      </c>
      <c r="K1363" s="17">
        <v>0.12871199803880801</v>
      </c>
      <c r="L1363" s="17"/>
      <c r="M1363" s="17">
        <v>7.3803383634200595E-2</v>
      </c>
      <c r="N1363" s="17">
        <v>6.0519765874796801E-2</v>
      </c>
      <c r="O1363" s="17">
        <v>5.4353408466356501E-2</v>
      </c>
      <c r="P1363" s="17">
        <v>4.2868765451326403E-2</v>
      </c>
      <c r="Q1363" s="17">
        <v>0</v>
      </c>
      <c r="R1363" s="17"/>
      <c r="S1363" s="17">
        <v>3.8977824611359901E-2</v>
      </c>
      <c r="T1363" s="17">
        <v>5.5119252161704303E-2</v>
      </c>
      <c r="U1363" s="17">
        <v>7.1970940919387605E-2</v>
      </c>
      <c r="V1363" s="17">
        <v>4.9196042243848298E-2</v>
      </c>
      <c r="W1363" s="17"/>
      <c r="X1363" s="17">
        <v>4.04266480628242E-2</v>
      </c>
      <c r="Y1363" s="17">
        <v>0</v>
      </c>
      <c r="Z1363" s="17">
        <v>0.123842872804594</v>
      </c>
      <c r="AA1363" s="17"/>
      <c r="AB1363" s="17">
        <v>3.5174559169337899E-2</v>
      </c>
      <c r="AC1363" s="17">
        <v>7.1868931485736198E-2</v>
      </c>
      <c r="AD1363" s="17"/>
      <c r="AE1363" s="17">
        <v>2.4722769914329899E-2</v>
      </c>
      <c r="AF1363" s="17">
        <v>5.18574404070936E-2</v>
      </c>
      <c r="AG1363" s="17"/>
      <c r="AH1363" s="17">
        <v>5.0701240625577099E-2</v>
      </c>
      <c r="AI1363" s="17">
        <v>2.2555290977090699E-2</v>
      </c>
      <c r="AJ1363" s="17"/>
      <c r="AK1363" s="17">
        <v>3.7617116256776599E-2</v>
      </c>
      <c r="AL1363" s="17">
        <v>3.9814173552994901E-2</v>
      </c>
      <c r="AM1363" s="17">
        <v>6.7373020134332495E-2</v>
      </c>
      <c r="AN1363" s="17">
        <v>3.2101995845650703E-2</v>
      </c>
      <c r="AO1363" s="17">
        <v>2.35736775187428E-2</v>
      </c>
      <c r="AP1363" s="17"/>
      <c r="AQ1363" s="17">
        <v>1.5251751277392801E-2</v>
      </c>
      <c r="AR1363" s="17">
        <v>5.5694584582117602E-2</v>
      </c>
      <c r="AS1363" s="17"/>
      <c r="AT1363" s="17">
        <v>3.1266577486291303E-2</v>
      </c>
      <c r="AU1363" s="17">
        <v>5.5957915693189197E-2</v>
      </c>
      <c r="AV1363" s="17"/>
      <c r="AW1363" s="17">
        <v>0</v>
      </c>
      <c r="AX1363" s="17">
        <v>2.1794611076585601E-2</v>
      </c>
      <c r="AY1363" s="17">
        <v>9.2527802053984295E-2</v>
      </c>
      <c r="AZ1363" s="17">
        <v>9.7253841771686805E-2</v>
      </c>
      <c r="BA1363" s="17">
        <v>2.5542498247522302E-2</v>
      </c>
      <c r="BB1363" s="17"/>
      <c r="BC1363" s="17">
        <v>1.0148667935385E-2</v>
      </c>
      <c r="BD1363" s="17"/>
      <c r="BE1363" s="17">
        <v>1.4803255975805601E-2</v>
      </c>
      <c r="BF1363" s="17">
        <v>7.8175599573705207E-2</v>
      </c>
      <c r="BG1363" s="17">
        <v>0.119646787804339</v>
      </c>
      <c r="BH1363" s="17">
        <v>2.5535737886992298E-2</v>
      </c>
      <c r="BI1363" s="17"/>
      <c r="BJ1363" s="17">
        <v>3.7212298596238501E-2</v>
      </c>
      <c r="BK1363" s="17"/>
      <c r="BL1363" s="17">
        <v>3.81520765440529E-2</v>
      </c>
      <c r="BM1363" s="17"/>
      <c r="BN1363" s="17">
        <v>5.2938010645617199E-2</v>
      </c>
      <c r="BO1363" s="17"/>
      <c r="BP1363" s="17">
        <v>4.5062847472675902E-2</v>
      </c>
      <c r="BQ1363" s="17">
        <v>5.5203815418322699E-2</v>
      </c>
    </row>
    <row r="1364" spans="2:69" x14ac:dyDescent="0.35">
      <c r="B1364" t="s">
        <v>333</v>
      </c>
      <c r="C1364" s="17">
        <v>1.9120373303205599E-2</v>
      </c>
      <c r="D1364" s="17">
        <v>1.9680939254752901E-2</v>
      </c>
      <c r="E1364" s="17">
        <v>1.8602492041223301E-2</v>
      </c>
      <c r="F1364" s="17"/>
      <c r="G1364" s="17">
        <v>5.3809037530678401E-3</v>
      </c>
      <c r="H1364" s="17">
        <v>3.5328314727069397E-2</v>
      </c>
      <c r="I1364" s="17">
        <v>2.0840246027566199E-2</v>
      </c>
      <c r="J1364" s="17">
        <v>1.2670288862967199E-2</v>
      </c>
      <c r="K1364" s="17">
        <v>2.0188328991020799E-2</v>
      </c>
      <c r="L1364" s="17"/>
      <c r="M1364" s="17">
        <v>0</v>
      </c>
      <c r="N1364" s="17">
        <v>9.7709813231171196E-3</v>
      </c>
      <c r="O1364" s="17">
        <v>8.8044168249571102E-3</v>
      </c>
      <c r="P1364" s="17">
        <v>1.8383907450220699E-2</v>
      </c>
      <c r="Q1364" s="17">
        <v>6.2227232348816899E-2</v>
      </c>
      <c r="R1364" s="17"/>
      <c r="S1364" s="17">
        <v>2.2132239304451198E-2</v>
      </c>
      <c r="T1364" s="17">
        <v>3.3149227021114301E-2</v>
      </c>
      <c r="U1364" s="17">
        <v>0</v>
      </c>
      <c r="V1364" s="17">
        <v>1.3460371934177E-2</v>
      </c>
      <c r="W1364" s="17"/>
      <c r="X1364" s="17">
        <v>1.2845974198588199E-2</v>
      </c>
      <c r="Y1364" s="17">
        <v>6.2229988988186498E-2</v>
      </c>
      <c r="Z1364" s="17">
        <v>2.08622171088012E-2</v>
      </c>
      <c r="AA1364" s="17"/>
      <c r="AB1364" s="17">
        <v>2.3465261471649599E-2</v>
      </c>
      <c r="AC1364" s="17">
        <v>1.0390047594662499E-2</v>
      </c>
      <c r="AD1364" s="17"/>
      <c r="AE1364" s="17">
        <v>8.5826539916770105E-3</v>
      </c>
      <c r="AF1364" s="17">
        <v>2.1209440314822098E-2</v>
      </c>
      <c r="AG1364" s="17"/>
      <c r="AH1364" s="17">
        <v>2.2901004066190101E-2</v>
      </c>
      <c r="AI1364" s="17">
        <v>0</v>
      </c>
      <c r="AJ1364" s="17"/>
      <c r="AK1364" s="17">
        <v>0</v>
      </c>
      <c r="AL1364" s="17">
        <v>2.4865212318746801E-2</v>
      </c>
      <c r="AM1364" s="17">
        <v>1.8365440624571201E-2</v>
      </c>
      <c r="AN1364" s="17">
        <v>2.77478575352374E-2</v>
      </c>
      <c r="AO1364" s="17">
        <v>0</v>
      </c>
      <c r="AP1364" s="17"/>
      <c r="AQ1364" s="17">
        <v>2.0944010551530001E-2</v>
      </c>
      <c r="AR1364" s="17">
        <v>1.8647575960258098E-2</v>
      </c>
      <c r="AS1364" s="17"/>
      <c r="AT1364" s="17">
        <v>1.3755429716262899E-2</v>
      </c>
      <c r="AU1364" s="17">
        <v>2.2057949170017799E-2</v>
      </c>
      <c r="AV1364" s="17"/>
      <c r="AW1364" s="17">
        <v>1.9305388143061899E-2</v>
      </c>
      <c r="AX1364" s="17">
        <v>3.08297539074689E-2</v>
      </c>
      <c r="AY1364" s="17">
        <v>0</v>
      </c>
      <c r="AZ1364" s="17">
        <v>1.6144525003689701E-2</v>
      </c>
      <c r="BA1364" s="17">
        <v>0</v>
      </c>
      <c r="BB1364" s="17"/>
      <c r="BC1364" s="17">
        <v>2.79253221193611E-2</v>
      </c>
      <c r="BD1364" s="17"/>
      <c r="BE1364" s="17">
        <v>2.9842972148553599E-2</v>
      </c>
      <c r="BF1364" s="17">
        <v>0</v>
      </c>
      <c r="BG1364" s="17">
        <v>1.55930687347661E-2</v>
      </c>
      <c r="BH1364" s="17">
        <v>2.7750256938982299E-2</v>
      </c>
      <c r="BI1364" s="17"/>
      <c r="BJ1364" s="17">
        <v>1.7742909253864899E-2</v>
      </c>
      <c r="BK1364" s="17"/>
      <c r="BL1364" s="17">
        <v>2.1260919586069901E-2</v>
      </c>
      <c r="BM1364" s="17"/>
      <c r="BN1364" s="17">
        <v>1.6146807505977599E-2</v>
      </c>
      <c r="BO1364" s="17"/>
      <c r="BP1364" s="17">
        <v>2.3681622572348598E-2</v>
      </c>
      <c r="BQ1364" s="17">
        <v>0</v>
      </c>
    </row>
    <row r="1365" spans="2:69" x14ac:dyDescent="0.35">
      <c r="B1365" t="s">
        <v>334</v>
      </c>
      <c r="C1365" s="17">
        <v>1.24559479817744E-2</v>
      </c>
      <c r="D1365" s="17">
        <v>1.08452804211612E-2</v>
      </c>
      <c r="E1365" s="17">
        <v>1.39439701255057E-2</v>
      </c>
      <c r="F1365" s="17"/>
      <c r="G1365" s="17">
        <v>1.6853905781902E-2</v>
      </c>
      <c r="H1365" s="17">
        <v>0</v>
      </c>
      <c r="I1365" s="17">
        <v>9.1363668632724292E-3</v>
      </c>
      <c r="J1365" s="17">
        <v>2.4129559986379501E-2</v>
      </c>
      <c r="K1365" s="17">
        <v>2.0188328991020799E-2</v>
      </c>
      <c r="L1365" s="17"/>
      <c r="M1365" s="17">
        <v>0</v>
      </c>
      <c r="N1365" s="17">
        <v>2.3788197820449799E-2</v>
      </c>
      <c r="O1365" s="17">
        <v>0</v>
      </c>
      <c r="P1365" s="17">
        <v>1.09461678501008E-2</v>
      </c>
      <c r="Q1365" s="17">
        <v>8.6561967078308405E-3</v>
      </c>
      <c r="R1365" s="17"/>
      <c r="S1365" s="17">
        <v>1.0283362581955001E-2</v>
      </c>
      <c r="T1365" s="17">
        <v>2.1177598964985399E-2</v>
      </c>
      <c r="U1365" s="17">
        <v>8.9593848540987005E-3</v>
      </c>
      <c r="V1365" s="17">
        <v>6.0657936875662399E-3</v>
      </c>
      <c r="W1365" s="17"/>
      <c r="X1365" s="17">
        <v>1.22031481404838E-2</v>
      </c>
      <c r="Y1365" s="17">
        <v>1.58398546500805E-2</v>
      </c>
      <c r="Z1365" s="17">
        <v>1.1234538004200999E-2</v>
      </c>
      <c r="AA1365" s="17"/>
      <c r="AB1365" s="17">
        <v>1.1130466780259999E-2</v>
      </c>
      <c r="AC1365" s="17">
        <v>1.51192806525242E-2</v>
      </c>
      <c r="AD1365" s="17"/>
      <c r="AE1365" s="17">
        <v>2.6882332108601401E-2</v>
      </c>
      <c r="AF1365" s="17">
        <v>9.5959663970219006E-3</v>
      </c>
      <c r="AG1365" s="17"/>
      <c r="AH1365" s="17">
        <v>1.1287401699733499E-2</v>
      </c>
      <c r="AI1365" s="17">
        <v>2.6805718287368802E-2</v>
      </c>
      <c r="AJ1365" s="17"/>
      <c r="AK1365" s="17">
        <v>2.6640435759805799E-2</v>
      </c>
      <c r="AL1365" s="17">
        <v>0</v>
      </c>
      <c r="AM1365" s="17">
        <v>1.40310001830141E-2</v>
      </c>
      <c r="AN1365" s="17">
        <v>1.6077742746500302E-2</v>
      </c>
      <c r="AO1365" s="17">
        <v>3.1440600093044502E-2</v>
      </c>
      <c r="AP1365" s="17"/>
      <c r="AQ1365" s="17">
        <v>2.0926106946161999E-2</v>
      </c>
      <c r="AR1365" s="17">
        <v>1.0259969227565099E-2</v>
      </c>
      <c r="AS1365" s="17"/>
      <c r="AT1365" s="17">
        <v>4.8105733795991501E-3</v>
      </c>
      <c r="AU1365" s="17">
        <v>1.21363699061958E-2</v>
      </c>
      <c r="AV1365" s="17"/>
      <c r="AW1365" s="17">
        <v>0</v>
      </c>
      <c r="AX1365" s="17">
        <v>2.0012778997968401E-2</v>
      </c>
      <c r="AY1365" s="17">
        <v>0</v>
      </c>
      <c r="AZ1365" s="17">
        <v>0</v>
      </c>
      <c r="BA1365" s="17">
        <v>0</v>
      </c>
      <c r="BB1365" s="17"/>
      <c r="BC1365" s="17">
        <v>2.5533871381787299E-2</v>
      </c>
      <c r="BD1365" s="17"/>
      <c r="BE1365" s="17">
        <v>2.1097968195943801E-2</v>
      </c>
      <c r="BF1365" s="17">
        <v>0</v>
      </c>
      <c r="BG1365" s="17">
        <v>0</v>
      </c>
      <c r="BH1365" s="17">
        <v>1.5073193951913101E-2</v>
      </c>
      <c r="BI1365" s="17"/>
      <c r="BJ1365" s="17">
        <v>1.4588980476306501E-2</v>
      </c>
      <c r="BK1365" s="17"/>
      <c r="BL1365" s="17">
        <v>1.0815756912174899E-2</v>
      </c>
      <c r="BM1365" s="17"/>
      <c r="BN1365" s="17">
        <v>2.20601073682773E-2</v>
      </c>
      <c r="BO1365" s="17"/>
      <c r="BP1365" s="17">
        <v>7.3763534418396599E-3</v>
      </c>
      <c r="BQ1365" s="17">
        <v>3.81155147274512E-2</v>
      </c>
    </row>
    <row r="1366" spans="2:69" x14ac:dyDescent="0.35">
      <c r="B1366" t="s">
        <v>141</v>
      </c>
      <c r="C1366" s="17">
        <v>1.8481122274252901E-2</v>
      </c>
      <c r="D1366" s="17">
        <v>1.7188684014063801E-2</v>
      </c>
      <c r="E1366" s="17">
        <v>1.9675146911984399E-2</v>
      </c>
      <c r="F1366" s="17"/>
      <c r="G1366" s="17">
        <v>2.0326070061832902E-2</v>
      </c>
      <c r="H1366" s="17">
        <v>1.76703926195967E-2</v>
      </c>
      <c r="I1366" s="17">
        <v>2.4644626287894999E-2</v>
      </c>
      <c r="J1366" s="17">
        <v>2.5340577725934399E-2</v>
      </c>
      <c r="K1366" s="17">
        <v>0</v>
      </c>
      <c r="L1366" s="17"/>
      <c r="M1366" s="17">
        <v>2.6825329084062401E-2</v>
      </c>
      <c r="N1366" s="17">
        <v>1.6883478239877101E-2</v>
      </c>
      <c r="O1366" s="17">
        <v>2.6944996234546902E-2</v>
      </c>
      <c r="P1366" s="17">
        <v>1.09461678501008E-2</v>
      </c>
      <c r="Q1366" s="17">
        <v>1.49464726492599E-2</v>
      </c>
      <c r="R1366" s="17"/>
      <c r="S1366" s="17">
        <v>2.9584330406060799E-2</v>
      </c>
      <c r="T1366" s="17">
        <v>2.26202614369111E-2</v>
      </c>
      <c r="U1366" s="17">
        <v>0</v>
      </c>
      <c r="V1366" s="17">
        <v>0</v>
      </c>
      <c r="W1366" s="17"/>
      <c r="X1366" s="17">
        <v>1.6620335498667298E-2</v>
      </c>
      <c r="Y1366" s="17">
        <v>1.49151923948281E-2</v>
      </c>
      <c r="Z1366" s="17">
        <v>3.1820246202777402E-2</v>
      </c>
      <c r="AA1366" s="17"/>
      <c r="AB1366" s="17">
        <v>2.01652653894091E-2</v>
      </c>
      <c r="AC1366" s="17">
        <v>1.5097118505893599E-2</v>
      </c>
      <c r="AD1366" s="17"/>
      <c r="AE1366" s="17">
        <v>2.4722769914329899E-2</v>
      </c>
      <c r="AF1366" s="17">
        <v>1.7243736859293701E-2</v>
      </c>
      <c r="AG1366" s="17"/>
      <c r="AH1366" s="17">
        <v>1.4322282642727399E-2</v>
      </c>
      <c r="AI1366" s="17">
        <v>3.45320902435646E-2</v>
      </c>
      <c r="AJ1366" s="17"/>
      <c r="AK1366" s="17">
        <v>1.88085581283883E-2</v>
      </c>
      <c r="AL1366" s="17">
        <v>3.5929260357273798E-2</v>
      </c>
      <c r="AM1366" s="17">
        <v>1.6478389756397298E-2</v>
      </c>
      <c r="AN1366" s="17">
        <v>0</v>
      </c>
      <c r="AO1366" s="17">
        <v>0</v>
      </c>
      <c r="AP1366" s="17"/>
      <c r="AQ1366" s="17">
        <v>1.9867156821836901E-2</v>
      </c>
      <c r="AR1366" s="17">
        <v>1.81217780834423E-2</v>
      </c>
      <c r="AS1366" s="17"/>
      <c r="AT1366" s="17">
        <v>2.7908481177819099E-2</v>
      </c>
      <c r="AU1366" s="17">
        <v>1.44970599943283E-2</v>
      </c>
      <c r="AV1366" s="17"/>
      <c r="AW1366" s="17">
        <v>2.5747912592951401E-2</v>
      </c>
      <c r="AX1366" s="17">
        <v>2.02961297865882E-2</v>
      </c>
      <c r="AY1366" s="17">
        <v>0</v>
      </c>
      <c r="AZ1366" s="17">
        <v>2.2867100088029401E-2</v>
      </c>
      <c r="BA1366" s="17">
        <v>1.5912053013331099E-2</v>
      </c>
      <c r="BB1366" s="17"/>
      <c r="BC1366" s="17">
        <v>1.6807442955719998E-2</v>
      </c>
      <c r="BD1366" s="17"/>
      <c r="BE1366" s="17">
        <v>1.6345331887158501E-2</v>
      </c>
      <c r="BF1366" s="17">
        <v>0</v>
      </c>
      <c r="BG1366" s="17">
        <v>3.9145635819259998E-2</v>
      </c>
      <c r="BH1366" s="17">
        <v>2.2466581322718299E-2</v>
      </c>
      <c r="BI1366" s="17"/>
      <c r="BJ1366" s="17">
        <v>1.7722979642697399E-2</v>
      </c>
      <c r="BK1366" s="17"/>
      <c r="BL1366" s="17">
        <v>3.1284739182095198E-3</v>
      </c>
      <c r="BM1366" s="17"/>
      <c r="BN1366" s="17">
        <v>1.21949528032006E-2</v>
      </c>
      <c r="BO1366" s="17"/>
      <c r="BP1366" s="17">
        <v>1.08005384530861E-2</v>
      </c>
      <c r="BQ1366" s="17">
        <v>4.7457077706292497E-2</v>
      </c>
    </row>
    <row r="1367" spans="2:69" x14ac:dyDescent="0.35"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/>
      <c r="BH1367" s="17"/>
      <c r="BI1367" s="17"/>
      <c r="BJ1367" s="17"/>
      <c r="BK1367" s="17"/>
      <c r="BL1367" s="17"/>
      <c r="BM1367" s="17"/>
      <c r="BN1367" s="17"/>
      <c r="BO1367" s="17"/>
      <c r="BP1367" s="17"/>
      <c r="BQ1367" s="17"/>
    </row>
    <row r="1368" spans="2:69" x14ac:dyDescent="0.35">
      <c r="B1368" s="6" t="s">
        <v>354</v>
      </c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  <c r="BP1368" s="17"/>
      <c r="BQ1368" s="17"/>
    </row>
    <row r="1369" spans="2:69" x14ac:dyDescent="0.35">
      <c r="B1369" s="24" t="s">
        <v>143</v>
      </c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  <c r="BP1369" s="17"/>
      <c r="BQ1369" s="17"/>
    </row>
    <row r="1370" spans="2:69" x14ac:dyDescent="0.35">
      <c r="B1370" t="s">
        <v>330</v>
      </c>
      <c r="C1370" s="17">
        <v>0.301634343844704</v>
      </c>
      <c r="D1370" s="17">
        <v>0.33920102779545502</v>
      </c>
      <c r="E1370" s="17">
        <v>0.26692820152692398</v>
      </c>
      <c r="F1370" s="17"/>
      <c r="G1370" s="17">
        <v>0.27902639850737998</v>
      </c>
      <c r="H1370" s="17">
        <v>0.30243912254389199</v>
      </c>
      <c r="I1370" s="17">
        <v>0.28514559662113298</v>
      </c>
      <c r="J1370" s="17">
        <v>0.36359955723405901</v>
      </c>
      <c r="K1370" s="17">
        <v>0.31089215393967701</v>
      </c>
      <c r="L1370" s="17"/>
      <c r="M1370" s="17">
        <v>0.38892658380866102</v>
      </c>
      <c r="N1370" s="17">
        <v>0.26745769583960399</v>
      </c>
      <c r="O1370" s="17">
        <v>0.33965286754989599</v>
      </c>
      <c r="P1370" s="17">
        <v>0.31422920446577202</v>
      </c>
      <c r="Q1370" s="17">
        <v>0.278752919800131</v>
      </c>
      <c r="R1370" s="17"/>
      <c r="S1370" s="17">
        <v>0.231159580013414</v>
      </c>
      <c r="T1370" s="17">
        <v>0.33909649133781</v>
      </c>
      <c r="U1370" s="17">
        <v>0.30146866779496301</v>
      </c>
      <c r="V1370" s="17">
        <v>0.321559667252383</v>
      </c>
      <c r="W1370" s="17"/>
      <c r="X1370" s="17">
        <v>0.32414077095257099</v>
      </c>
      <c r="Y1370" s="17">
        <v>0.21447222587567699</v>
      </c>
      <c r="Z1370" s="17">
        <v>0.24247304022730501</v>
      </c>
      <c r="AA1370" s="17"/>
      <c r="AB1370" s="17">
        <v>0.30812490477524601</v>
      </c>
      <c r="AC1370" s="17">
        <v>0.28859264777383298</v>
      </c>
      <c r="AD1370" s="17"/>
      <c r="AE1370" s="17">
        <v>0.29843020904284201</v>
      </c>
      <c r="AF1370" s="17">
        <v>0.302269552670965</v>
      </c>
      <c r="AG1370" s="17"/>
      <c r="AH1370" s="17">
        <v>0.32121938561976199</v>
      </c>
      <c r="AI1370" s="17">
        <v>0.182590233987724</v>
      </c>
      <c r="AJ1370" s="17"/>
      <c r="AK1370" s="17">
        <v>0.241418735031738</v>
      </c>
      <c r="AL1370" s="17">
        <v>0.306398056357087</v>
      </c>
      <c r="AM1370" s="17">
        <v>0.29263198867505602</v>
      </c>
      <c r="AN1370" s="17">
        <v>0.37945567064227298</v>
      </c>
      <c r="AO1370" s="17">
        <v>0.20807177784637401</v>
      </c>
      <c r="AP1370" s="17"/>
      <c r="AQ1370" s="17">
        <v>0.33258776443760801</v>
      </c>
      <c r="AR1370" s="17">
        <v>0.29360934050321902</v>
      </c>
      <c r="AS1370" s="17"/>
      <c r="AT1370" s="17">
        <v>0.34534725680907502</v>
      </c>
      <c r="AU1370" s="17">
        <v>0.28570626057196502</v>
      </c>
      <c r="AV1370" s="17"/>
      <c r="AW1370" s="17">
        <v>0.17990530191557</v>
      </c>
      <c r="AX1370" s="17">
        <v>0.35462543867920299</v>
      </c>
      <c r="AY1370" s="17">
        <v>0.32951437755371099</v>
      </c>
      <c r="AZ1370" s="17">
        <v>0.135160283617623</v>
      </c>
      <c r="BA1370" s="17">
        <v>0.48424929964446001</v>
      </c>
      <c r="BB1370" s="17"/>
      <c r="BC1370" s="17">
        <v>0.36640278991398101</v>
      </c>
      <c r="BD1370" s="17"/>
      <c r="BE1370" s="17">
        <v>0.34854913176735602</v>
      </c>
      <c r="BF1370" s="17">
        <v>0.423919489320354</v>
      </c>
      <c r="BG1370" s="17">
        <v>0.14632878596627499</v>
      </c>
      <c r="BH1370" s="17">
        <v>0.36212219482924501</v>
      </c>
      <c r="BI1370" s="17"/>
      <c r="BJ1370" s="17">
        <v>0.30916314328834799</v>
      </c>
      <c r="BK1370" s="17"/>
      <c r="BL1370" s="17">
        <v>0.33537950034441599</v>
      </c>
      <c r="BM1370" s="17"/>
      <c r="BN1370" s="17">
        <v>0.28554520601664302</v>
      </c>
      <c r="BO1370" s="17"/>
      <c r="BP1370" s="17">
        <v>0.28354383150219098</v>
      </c>
      <c r="BQ1370" s="17">
        <v>0.36182131257981198</v>
      </c>
    </row>
    <row r="1371" spans="2:69" x14ac:dyDescent="0.35">
      <c r="B1371" t="s">
        <v>331</v>
      </c>
      <c r="C1371" s="17">
        <v>0.35269429833336502</v>
      </c>
      <c r="D1371" s="17">
        <v>0.32031810178044501</v>
      </c>
      <c r="E1371" s="17">
        <v>0.382605186575384</v>
      </c>
      <c r="F1371" s="17"/>
      <c r="G1371" s="17">
        <v>0.38120445284542598</v>
      </c>
      <c r="H1371" s="17">
        <v>0.294353596534638</v>
      </c>
      <c r="I1371" s="17">
        <v>0.39652504460412402</v>
      </c>
      <c r="J1371" s="17">
        <v>0.32957319314269001</v>
      </c>
      <c r="K1371" s="17">
        <v>0.35243058337577998</v>
      </c>
      <c r="L1371" s="17"/>
      <c r="M1371" s="17">
        <v>0.294112199474244</v>
      </c>
      <c r="N1371" s="17">
        <v>0.43311880139806003</v>
      </c>
      <c r="O1371" s="17">
        <v>0.228845884157129</v>
      </c>
      <c r="P1371" s="17">
        <v>0.37739171425815998</v>
      </c>
      <c r="Q1371" s="17">
        <v>0.31721945608457403</v>
      </c>
      <c r="R1371" s="17"/>
      <c r="S1371" s="17">
        <v>0.349864167188353</v>
      </c>
      <c r="T1371" s="17">
        <v>0.33097288567461602</v>
      </c>
      <c r="U1371" s="17">
        <v>0.34545636219220999</v>
      </c>
      <c r="V1371" s="17">
        <v>0.40339777220491302</v>
      </c>
      <c r="W1371" s="17"/>
      <c r="X1371" s="17">
        <v>0.34336321409633203</v>
      </c>
      <c r="Y1371" s="17">
        <v>0.51987914850163097</v>
      </c>
      <c r="Z1371" s="17">
        <v>0.274453132116456</v>
      </c>
      <c r="AA1371" s="17"/>
      <c r="AB1371" s="17">
        <v>0.31753202565594102</v>
      </c>
      <c r="AC1371" s="17">
        <v>0.42334700128577601</v>
      </c>
      <c r="AD1371" s="17"/>
      <c r="AE1371" s="17">
        <v>0.37114942428191899</v>
      </c>
      <c r="AF1371" s="17">
        <v>0.34903563238539598</v>
      </c>
      <c r="AG1371" s="17"/>
      <c r="AH1371" s="17">
        <v>0.37316878152493099</v>
      </c>
      <c r="AI1371" s="17">
        <v>0.24835274953148601</v>
      </c>
      <c r="AJ1371" s="17"/>
      <c r="AK1371" s="17">
        <v>0.32006010328333001</v>
      </c>
      <c r="AL1371" s="17">
        <v>0.33761223301843002</v>
      </c>
      <c r="AM1371" s="17">
        <v>0.37375653502630601</v>
      </c>
      <c r="AN1371" s="17">
        <v>0.36062035666478298</v>
      </c>
      <c r="AO1371" s="17">
        <v>0.325224298929702</v>
      </c>
      <c r="AP1371" s="17"/>
      <c r="AQ1371" s="17">
        <v>0.34765532323269099</v>
      </c>
      <c r="AR1371" s="17">
        <v>0.354000706195437</v>
      </c>
      <c r="AS1371" s="17"/>
      <c r="AT1371" s="17">
        <v>0.38779326560252297</v>
      </c>
      <c r="AU1371" s="17">
        <v>0.33432605018385098</v>
      </c>
      <c r="AV1371" s="17"/>
      <c r="AW1371" s="17">
        <v>0.34341025635067401</v>
      </c>
      <c r="AX1371" s="17">
        <v>0.35494662887808298</v>
      </c>
      <c r="AY1371" s="17">
        <v>0.31577500163098998</v>
      </c>
      <c r="AZ1371" s="17">
        <v>0.500867837217713</v>
      </c>
      <c r="BA1371" s="17">
        <v>0.26450593977602499</v>
      </c>
      <c r="BB1371" s="17"/>
      <c r="BC1371" s="17">
        <v>0.31217230513020999</v>
      </c>
      <c r="BD1371" s="17"/>
      <c r="BE1371" s="17">
        <v>0.35818285323638899</v>
      </c>
      <c r="BF1371" s="17">
        <v>0.31521866225621697</v>
      </c>
      <c r="BG1371" s="17">
        <v>0.36829501164113199</v>
      </c>
      <c r="BH1371" s="17">
        <v>0.30134288331759201</v>
      </c>
      <c r="BI1371" s="17"/>
      <c r="BJ1371" s="17">
        <v>0.34902313536125701</v>
      </c>
      <c r="BK1371" s="17"/>
      <c r="BL1371" s="17">
        <v>0.35156218362326203</v>
      </c>
      <c r="BM1371" s="17"/>
      <c r="BN1371" s="17">
        <v>0.37050019775019299</v>
      </c>
      <c r="BO1371" s="17"/>
      <c r="BP1371" s="17">
        <v>0.35242249178559898</v>
      </c>
      <c r="BQ1371" s="17">
        <v>0.34631036878688398</v>
      </c>
    </row>
    <row r="1372" spans="2:69" x14ac:dyDescent="0.35">
      <c r="B1372" t="s">
        <v>332</v>
      </c>
      <c r="C1372" s="17">
        <v>0.18067098118988401</v>
      </c>
      <c r="D1372" s="17">
        <v>0.18732818742502</v>
      </c>
      <c r="E1372" s="17">
        <v>0.17452069261667999</v>
      </c>
      <c r="F1372" s="17"/>
      <c r="G1372" s="17">
        <v>0.18024456166522901</v>
      </c>
      <c r="H1372" s="17">
        <v>0.20687793940187399</v>
      </c>
      <c r="I1372" s="17">
        <v>0.152668191156243</v>
      </c>
      <c r="J1372" s="17">
        <v>0.16810230016354399</v>
      </c>
      <c r="K1372" s="17">
        <v>0.192348085744868</v>
      </c>
      <c r="L1372" s="17"/>
      <c r="M1372" s="17">
        <v>0.178357050310882</v>
      </c>
      <c r="N1372" s="17">
        <v>0.13253443796381001</v>
      </c>
      <c r="O1372" s="17">
        <v>0.24658461429536099</v>
      </c>
      <c r="P1372" s="17">
        <v>0.14426133413835401</v>
      </c>
      <c r="Q1372" s="17">
        <v>0.24990002845320999</v>
      </c>
      <c r="R1372" s="17"/>
      <c r="S1372" s="17">
        <v>0.195025726232577</v>
      </c>
      <c r="T1372" s="17">
        <v>0.18538649733250701</v>
      </c>
      <c r="U1372" s="17">
        <v>0.18697770834277599</v>
      </c>
      <c r="V1372" s="17">
        <v>0.17387749706324099</v>
      </c>
      <c r="W1372" s="17"/>
      <c r="X1372" s="17">
        <v>0.17201479507404299</v>
      </c>
      <c r="Y1372" s="17">
        <v>0.17894058929032</v>
      </c>
      <c r="Z1372" s="17">
        <v>0.23107141699890801</v>
      </c>
      <c r="AA1372" s="17"/>
      <c r="AB1372" s="17">
        <v>0.183805127252339</v>
      </c>
      <c r="AC1372" s="17">
        <v>0.17437343913987099</v>
      </c>
      <c r="AD1372" s="17"/>
      <c r="AE1372" s="17">
        <v>0.174004340756368</v>
      </c>
      <c r="AF1372" s="17">
        <v>0.181992619980616</v>
      </c>
      <c r="AG1372" s="17"/>
      <c r="AH1372" s="17">
        <v>0.15754813024734901</v>
      </c>
      <c r="AI1372" s="17">
        <v>0.27663378393347299</v>
      </c>
      <c r="AJ1372" s="17"/>
      <c r="AK1372" s="17">
        <v>0.26830859877067997</v>
      </c>
      <c r="AL1372" s="17">
        <v>0.18283743119753701</v>
      </c>
      <c r="AM1372" s="17">
        <v>0.17939085266214599</v>
      </c>
      <c r="AN1372" s="17">
        <v>0.12798751570952299</v>
      </c>
      <c r="AO1372" s="17">
        <v>0.20449149534713101</v>
      </c>
      <c r="AP1372" s="17"/>
      <c r="AQ1372" s="17">
        <v>0.15609415035825999</v>
      </c>
      <c r="AR1372" s="17">
        <v>0.18704278584891801</v>
      </c>
      <c r="AS1372" s="17"/>
      <c r="AT1372" s="17">
        <v>0.11839036190076099</v>
      </c>
      <c r="AU1372" s="17">
        <v>0.20727041697672799</v>
      </c>
      <c r="AV1372" s="17"/>
      <c r="AW1372" s="17">
        <v>0.23543109410542501</v>
      </c>
      <c r="AX1372" s="17">
        <v>0.13924620874004401</v>
      </c>
      <c r="AY1372" s="17">
        <v>0.24210803528077901</v>
      </c>
      <c r="AZ1372" s="17">
        <v>0.131274584055983</v>
      </c>
      <c r="BA1372" s="17">
        <v>0.12648323000137299</v>
      </c>
      <c r="BB1372" s="17"/>
      <c r="BC1372" s="17">
        <v>0.153205549289536</v>
      </c>
      <c r="BD1372" s="17"/>
      <c r="BE1372" s="17">
        <v>0.15170903085448201</v>
      </c>
      <c r="BF1372" s="17">
        <v>0.23376242477506501</v>
      </c>
      <c r="BG1372" s="17">
        <v>0.24518833167923099</v>
      </c>
      <c r="BH1372" s="17">
        <v>0.15022260870583701</v>
      </c>
      <c r="BI1372" s="17"/>
      <c r="BJ1372" s="17">
        <v>0.17809683416908201</v>
      </c>
      <c r="BK1372" s="17"/>
      <c r="BL1372" s="17">
        <v>0.168666794829926</v>
      </c>
      <c r="BM1372" s="17"/>
      <c r="BN1372" s="17">
        <v>0.187869793641015</v>
      </c>
      <c r="BO1372" s="17"/>
      <c r="BP1372" s="17">
        <v>0.177400092718874</v>
      </c>
      <c r="BQ1372" s="17">
        <v>0.20793784884364999</v>
      </c>
    </row>
    <row r="1373" spans="2:69" x14ac:dyDescent="0.35">
      <c r="B1373" t="s">
        <v>333</v>
      </c>
      <c r="C1373" s="17">
        <v>0.101950333200075</v>
      </c>
      <c r="D1373" s="17">
        <v>9.6804824447783294E-2</v>
      </c>
      <c r="E1373" s="17">
        <v>0.10670403356097299</v>
      </c>
      <c r="F1373" s="17"/>
      <c r="G1373" s="17">
        <v>8.6301944959240803E-2</v>
      </c>
      <c r="H1373" s="17">
        <v>0.11735756520898701</v>
      </c>
      <c r="I1373" s="17">
        <v>8.7725946493584797E-2</v>
      </c>
      <c r="J1373" s="17">
        <v>9.9243830558159801E-2</v>
      </c>
      <c r="K1373" s="17">
        <v>0.13007590560559501</v>
      </c>
      <c r="L1373" s="17"/>
      <c r="M1373" s="17">
        <v>8.8109084433375506E-2</v>
      </c>
      <c r="N1373" s="17">
        <v>0.106416386290515</v>
      </c>
      <c r="O1373" s="17">
        <v>0.12854287985111101</v>
      </c>
      <c r="P1373" s="17">
        <v>8.4055900798631206E-2</v>
      </c>
      <c r="Q1373" s="17">
        <v>8.6151924150520698E-2</v>
      </c>
      <c r="R1373" s="17"/>
      <c r="S1373" s="17">
        <v>0.12321894185424399</v>
      </c>
      <c r="T1373" s="17">
        <v>8.7434781411099394E-2</v>
      </c>
      <c r="U1373" s="17">
        <v>0.116507487755596</v>
      </c>
      <c r="V1373" s="17">
        <v>5.8669138693053798E-2</v>
      </c>
      <c r="W1373" s="17"/>
      <c r="X1373" s="17">
        <v>9.0633545267817694E-2</v>
      </c>
      <c r="Y1373" s="17">
        <v>6.5582162561121093E-2</v>
      </c>
      <c r="Z1373" s="17">
        <v>0.19458833342800899</v>
      </c>
      <c r="AA1373" s="17"/>
      <c r="AB1373" s="17">
        <v>0.118922610338745</v>
      </c>
      <c r="AC1373" s="17">
        <v>6.7847382400926096E-2</v>
      </c>
      <c r="AD1373" s="17"/>
      <c r="AE1373" s="17">
        <v>0.104034200613585</v>
      </c>
      <c r="AF1373" s="17">
        <v>0.10153721357319501</v>
      </c>
      <c r="AG1373" s="17"/>
      <c r="AH1373" s="17">
        <v>8.5972545725395894E-2</v>
      </c>
      <c r="AI1373" s="17">
        <v>0.20295590223693399</v>
      </c>
      <c r="AJ1373" s="17"/>
      <c r="AK1373" s="17">
        <v>9.5615636099868506E-2</v>
      </c>
      <c r="AL1373" s="17">
        <v>9.4060869285665205E-2</v>
      </c>
      <c r="AM1373" s="17">
        <v>0.107437880851533</v>
      </c>
      <c r="AN1373" s="17">
        <v>6.0188605871021698E-2</v>
      </c>
      <c r="AO1373" s="17">
        <v>0.216979651931753</v>
      </c>
      <c r="AP1373" s="17"/>
      <c r="AQ1373" s="17">
        <v>8.0150160484953395E-2</v>
      </c>
      <c r="AR1373" s="17">
        <v>0.107602259724923</v>
      </c>
      <c r="AS1373" s="17"/>
      <c r="AT1373" s="17">
        <v>7.1007481455249294E-2</v>
      </c>
      <c r="AU1373" s="17">
        <v>0.118704734916054</v>
      </c>
      <c r="AV1373" s="17"/>
      <c r="AW1373" s="17">
        <v>0.16057698001010101</v>
      </c>
      <c r="AX1373" s="17">
        <v>0.10098352966876301</v>
      </c>
      <c r="AY1373" s="17">
        <v>7.3036795018798603E-2</v>
      </c>
      <c r="AZ1373" s="17">
        <v>0.16188992097382801</v>
      </c>
      <c r="BA1373" s="17">
        <v>6.2326226664638801E-2</v>
      </c>
      <c r="BB1373" s="17"/>
      <c r="BC1373" s="17">
        <v>0.10553670112501901</v>
      </c>
      <c r="BD1373" s="17"/>
      <c r="BE1373" s="17">
        <v>9.3983171546941496E-2</v>
      </c>
      <c r="BF1373" s="17">
        <v>1.59540698175464E-2</v>
      </c>
      <c r="BG1373" s="17">
        <v>0.15473947973686999</v>
      </c>
      <c r="BH1373" s="17">
        <v>0.11097512219924199</v>
      </c>
      <c r="BI1373" s="17"/>
      <c r="BJ1373" s="17">
        <v>9.6360426189510004E-2</v>
      </c>
      <c r="BK1373" s="17"/>
      <c r="BL1373" s="17">
        <v>8.1482970017668493E-2</v>
      </c>
      <c r="BM1373" s="17"/>
      <c r="BN1373" s="17">
        <v>6.8319262761732502E-2</v>
      </c>
      <c r="BO1373" s="17"/>
      <c r="BP1373" s="17">
        <v>0.118880579130289</v>
      </c>
      <c r="BQ1373" s="17">
        <v>3.49882558430889E-2</v>
      </c>
    </row>
    <row r="1374" spans="2:69" x14ac:dyDescent="0.35">
      <c r="B1374" t="s">
        <v>334</v>
      </c>
      <c r="C1374" s="17">
        <v>2.7288832084094099E-2</v>
      </c>
      <c r="D1374" s="17">
        <v>3.24463710433186E-2</v>
      </c>
      <c r="E1374" s="17">
        <v>2.2524017564851201E-2</v>
      </c>
      <c r="F1374" s="17"/>
      <c r="G1374" s="17">
        <v>3.9514830458919598E-2</v>
      </c>
      <c r="H1374" s="17">
        <v>2.4983087099803E-2</v>
      </c>
      <c r="I1374" s="17">
        <v>3.1213480850146101E-2</v>
      </c>
      <c r="J1374" s="17">
        <v>1.41405411756126E-2</v>
      </c>
      <c r="K1374" s="17">
        <v>1.42532713340801E-2</v>
      </c>
      <c r="L1374" s="17"/>
      <c r="M1374" s="17">
        <v>2.6825329084062401E-2</v>
      </c>
      <c r="N1374" s="17">
        <v>3.1448995099280598E-2</v>
      </c>
      <c r="O1374" s="17">
        <v>8.2904530230540896E-3</v>
      </c>
      <c r="P1374" s="17">
        <v>4.08889935608115E-2</v>
      </c>
      <c r="Q1374" s="17">
        <v>2.6983366831651898E-2</v>
      </c>
      <c r="R1374" s="17"/>
      <c r="S1374" s="17">
        <v>2.7116489400754999E-2</v>
      </c>
      <c r="T1374" s="17">
        <v>2.1392492417417398E-2</v>
      </c>
      <c r="U1374" s="17">
        <v>3.4616301162456301E-2</v>
      </c>
      <c r="V1374" s="17">
        <v>1.9752818086843899E-2</v>
      </c>
      <c r="W1374" s="17"/>
      <c r="X1374" s="17">
        <v>3.2958359436535703E-2</v>
      </c>
      <c r="Y1374" s="17">
        <v>2.1125873771250699E-2</v>
      </c>
      <c r="Z1374" s="17">
        <v>0</v>
      </c>
      <c r="AA1374" s="17"/>
      <c r="AB1374" s="17">
        <v>3.1924421163674499E-2</v>
      </c>
      <c r="AC1374" s="17">
        <v>1.7974391540001699E-2</v>
      </c>
      <c r="AD1374" s="17"/>
      <c r="AE1374" s="17">
        <v>5.2381825305285699E-2</v>
      </c>
      <c r="AF1374" s="17">
        <v>2.23142315266701E-2</v>
      </c>
      <c r="AG1374" s="17"/>
      <c r="AH1374" s="17">
        <v>2.8095972601114301E-2</v>
      </c>
      <c r="AI1374" s="17">
        <v>4.0032444303869298E-2</v>
      </c>
      <c r="AJ1374" s="17"/>
      <c r="AK1374" s="17">
        <v>4.7956491054578498E-2</v>
      </c>
      <c r="AL1374" s="17">
        <v>2.9119410114975E-2</v>
      </c>
      <c r="AM1374" s="17">
        <v>2.0769071958205501E-2</v>
      </c>
      <c r="AN1374" s="17">
        <v>3.1049207345055799E-2</v>
      </c>
      <c r="AO1374" s="17">
        <v>2.0075921300217001E-2</v>
      </c>
      <c r="AP1374" s="17"/>
      <c r="AQ1374" s="17">
        <v>6.2476386099873701E-2</v>
      </c>
      <c r="AR1374" s="17">
        <v>1.8166084641439598E-2</v>
      </c>
      <c r="AS1374" s="17"/>
      <c r="AT1374" s="17">
        <v>3.2992986384870499E-2</v>
      </c>
      <c r="AU1374" s="17">
        <v>2.1488400020094001E-2</v>
      </c>
      <c r="AV1374" s="17"/>
      <c r="AW1374" s="17">
        <v>0</v>
      </c>
      <c r="AX1374" s="17">
        <v>3.3388706663554098E-2</v>
      </c>
      <c r="AY1374" s="17">
        <v>2.1788907307019701E-2</v>
      </c>
      <c r="AZ1374" s="17">
        <v>3.3807464705730698E-2</v>
      </c>
      <c r="BA1374" s="17">
        <v>3.6892805665982201E-2</v>
      </c>
      <c r="BB1374" s="17"/>
      <c r="BC1374" s="17">
        <v>2.6698656262419601E-2</v>
      </c>
      <c r="BD1374" s="17"/>
      <c r="BE1374" s="17">
        <v>3.5625213499677399E-2</v>
      </c>
      <c r="BF1374" s="17">
        <v>1.11453538308181E-2</v>
      </c>
      <c r="BG1374" s="17">
        <v>3.2652686950167903E-2</v>
      </c>
      <c r="BH1374" s="17">
        <v>2.7237225606665999E-2</v>
      </c>
      <c r="BI1374" s="17"/>
      <c r="BJ1374" s="17">
        <v>2.8459893215970498E-2</v>
      </c>
      <c r="BK1374" s="17"/>
      <c r="BL1374" s="17">
        <v>2.65216665025601E-2</v>
      </c>
      <c r="BM1374" s="17"/>
      <c r="BN1374" s="17">
        <v>4.1211416376616003E-2</v>
      </c>
      <c r="BO1374" s="17"/>
      <c r="BP1374" s="17">
        <v>3.1854123446625297E-2</v>
      </c>
      <c r="BQ1374" s="17">
        <v>9.2061249336079908E-3</v>
      </c>
    </row>
    <row r="1375" spans="2:69" x14ac:dyDescent="0.35">
      <c r="B1375" t="s">
        <v>141</v>
      </c>
      <c r="C1375" s="17">
        <v>3.57612113478772E-2</v>
      </c>
      <c r="D1375" s="17">
        <v>2.39014875079788E-2</v>
      </c>
      <c r="E1375" s="17">
        <v>4.6717868155188302E-2</v>
      </c>
      <c r="F1375" s="17"/>
      <c r="G1375" s="17">
        <v>3.3707811563804001E-2</v>
      </c>
      <c r="H1375" s="17">
        <v>5.39886892108064E-2</v>
      </c>
      <c r="I1375" s="17">
        <v>4.6721740274768699E-2</v>
      </c>
      <c r="J1375" s="17">
        <v>2.5340577725934399E-2</v>
      </c>
      <c r="K1375" s="17">
        <v>0</v>
      </c>
      <c r="L1375" s="17"/>
      <c r="M1375" s="17">
        <v>2.3669752888775E-2</v>
      </c>
      <c r="N1375" s="17">
        <v>2.9023683408729899E-2</v>
      </c>
      <c r="O1375" s="17">
        <v>4.8083301123448302E-2</v>
      </c>
      <c r="P1375" s="17">
        <v>3.91728527782714E-2</v>
      </c>
      <c r="Q1375" s="17">
        <v>4.0992304679911898E-2</v>
      </c>
      <c r="R1375" s="17"/>
      <c r="S1375" s="17">
        <v>7.3615095310657699E-2</v>
      </c>
      <c r="T1375" s="17">
        <v>3.5716851826550503E-2</v>
      </c>
      <c r="U1375" s="17">
        <v>1.49734727519979E-2</v>
      </c>
      <c r="V1375" s="17">
        <v>2.2743106699564399E-2</v>
      </c>
      <c r="W1375" s="17"/>
      <c r="X1375" s="17">
        <v>3.6889315172700499E-2</v>
      </c>
      <c r="Y1375" s="17">
        <v>0</v>
      </c>
      <c r="Z1375" s="17">
        <v>5.7414077229321597E-2</v>
      </c>
      <c r="AA1375" s="17"/>
      <c r="AB1375" s="17">
        <v>3.9690910814054098E-2</v>
      </c>
      <c r="AC1375" s="17">
        <v>2.78651378595926E-2</v>
      </c>
      <c r="AD1375" s="17"/>
      <c r="AE1375" s="17">
        <v>0</v>
      </c>
      <c r="AF1375" s="17">
        <v>4.2850749863157601E-2</v>
      </c>
      <c r="AG1375" s="17"/>
      <c r="AH1375" s="17">
        <v>3.3995184281447703E-2</v>
      </c>
      <c r="AI1375" s="17">
        <v>4.9434886006513301E-2</v>
      </c>
      <c r="AJ1375" s="17"/>
      <c r="AK1375" s="17">
        <v>2.6640435759805799E-2</v>
      </c>
      <c r="AL1375" s="17">
        <v>4.9972000026306099E-2</v>
      </c>
      <c r="AM1375" s="17">
        <v>2.6013670826753599E-2</v>
      </c>
      <c r="AN1375" s="17">
        <v>4.0698643767344098E-2</v>
      </c>
      <c r="AO1375" s="17">
        <v>2.5156854644822601E-2</v>
      </c>
      <c r="AP1375" s="17"/>
      <c r="AQ1375" s="17">
        <v>2.1036215386614002E-2</v>
      </c>
      <c r="AR1375" s="17">
        <v>3.9578823086063697E-2</v>
      </c>
      <c r="AS1375" s="17"/>
      <c r="AT1375" s="17">
        <v>4.4468647847520699E-2</v>
      </c>
      <c r="AU1375" s="17">
        <v>3.25041373313084E-2</v>
      </c>
      <c r="AV1375" s="17"/>
      <c r="AW1375" s="17">
        <v>8.0676367618229702E-2</v>
      </c>
      <c r="AX1375" s="17">
        <v>1.6809487370352798E-2</v>
      </c>
      <c r="AY1375" s="17">
        <v>1.77768832087019E-2</v>
      </c>
      <c r="AZ1375" s="17">
        <v>3.6999909429121298E-2</v>
      </c>
      <c r="BA1375" s="17">
        <v>2.5542498247522302E-2</v>
      </c>
      <c r="BB1375" s="17"/>
      <c r="BC1375" s="17">
        <v>3.5983998278834799E-2</v>
      </c>
      <c r="BD1375" s="17"/>
      <c r="BE1375" s="17">
        <v>1.1950599095154399E-2</v>
      </c>
      <c r="BF1375" s="17">
        <v>0</v>
      </c>
      <c r="BG1375" s="17">
        <v>5.2795704026322499E-2</v>
      </c>
      <c r="BH1375" s="17">
        <v>4.8099965341418201E-2</v>
      </c>
      <c r="BI1375" s="17"/>
      <c r="BJ1375" s="17">
        <v>3.8896567775831697E-2</v>
      </c>
      <c r="BK1375" s="17"/>
      <c r="BL1375" s="17">
        <v>3.6386884682167699E-2</v>
      </c>
      <c r="BM1375" s="17"/>
      <c r="BN1375" s="17">
        <v>4.6554123453801298E-2</v>
      </c>
      <c r="BO1375" s="17"/>
      <c r="BP1375" s="17">
        <v>3.5898881416421898E-2</v>
      </c>
      <c r="BQ1375" s="17">
        <v>3.9736089012957901E-2</v>
      </c>
    </row>
    <row r="1376" spans="2:69" x14ac:dyDescent="0.35"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  <c r="BP1376" s="17"/>
      <c r="BQ1376" s="17"/>
    </row>
    <row r="1377" spans="2:69" x14ac:dyDescent="0.35">
      <c r="B1377" s="6" t="s">
        <v>355</v>
      </c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</row>
    <row r="1378" spans="2:69" x14ac:dyDescent="0.35">
      <c r="B1378" s="24" t="s">
        <v>143</v>
      </c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  <c r="BM1378" s="17"/>
      <c r="BN1378" s="17"/>
      <c r="BO1378" s="17"/>
      <c r="BP1378" s="17"/>
      <c r="BQ1378" s="17"/>
    </row>
    <row r="1379" spans="2:69" x14ac:dyDescent="0.35">
      <c r="B1379" t="s">
        <v>330</v>
      </c>
      <c r="C1379" s="17">
        <v>0.39770529492212497</v>
      </c>
      <c r="D1379" s="17">
        <v>0.47152948076547102</v>
      </c>
      <c r="E1379" s="17">
        <v>0.32950250375396001</v>
      </c>
      <c r="F1379" s="17"/>
      <c r="G1379" s="17">
        <v>0.39663443084105199</v>
      </c>
      <c r="H1379" s="17">
        <v>0.41519937181835498</v>
      </c>
      <c r="I1379" s="17">
        <v>0.39422780387051898</v>
      </c>
      <c r="J1379" s="17">
        <v>0.41283857391452</v>
      </c>
      <c r="K1379" s="17">
        <v>0.36027497031165601</v>
      </c>
      <c r="L1379" s="17"/>
      <c r="M1379" s="17">
        <v>0.33463569619644601</v>
      </c>
      <c r="N1379" s="17">
        <v>0.40511002099992799</v>
      </c>
      <c r="O1379" s="17">
        <v>0.42663531564199397</v>
      </c>
      <c r="P1379" s="17">
        <v>0.37375870773490899</v>
      </c>
      <c r="Q1379" s="17">
        <v>0.40462537511240598</v>
      </c>
      <c r="R1379" s="17"/>
      <c r="S1379" s="17">
        <v>0.37865069616054298</v>
      </c>
      <c r="T1379" s="17">
        <v>0.45848643541899098</v>
      </c>
      <c r="U1379" s="17">
        <v>0.43072090160849302</v>
      </c>
      <c r="V1379" s="17">
        <v>0.34584600829787199</v>
      </c>
      <c r="W1379" s="17"/>
      <c r="X1379" s="17">
        <v>0.40889140773917398</v>
      </c>
      <c r="Y1379" s="17">
        <v>0.41308327592973698</v>
      </c>
      <c r="Z1379" s="17">
        <v>0.32226842301587899</v>
      </c>
      <c r="AA1379" s="17"/>
      <c r="AB1379" s="17">
        <v>0.45203783047906898</v>
      </c>
      <c r="AC1379" s="17">
        <v>0.288533156631397</v>
      </c>
      <c r="AD1379" s="17"/>
      <c r="AE1379" s="17">
        <v>0.42770813430613203</v>
      </c>
      <c r="AF1379" s="17">
        <v>0.39175733406275798</v>
      </c>
      <c r="AG1379" s="17"/>
      <c r="AH1379" s="17">
        <v>0.41291610658883099</v>
      </c>
      <c r="AI1379" s="17">
        <v>0.32365358533105099</v>
      </c>
      <c r="AJ1379" s="17"/>
      <c r="AK1379" s="17">
        <v>0.41631828800152898</v>
      </c>
      <c r="AL1379" s="17">
        <v>0.41563755172049899</v>
      </c>
      <c r="AM1379" s="17">
        <v>0.38150881753212701</v>
      </c>
      <c r="AN1379" s="17">
        <v>0.40193031271256002</v>
      </c>
      <c r="AO1379" s="17">
        <v>0.37415939669095299</v>
      </c>
      <c r="AP1379" s="17"/>
      <c r="AQ1379" s="17">
        <v>0.402903158065886</v>
      </c>
      <c r="AR1379" s="17">
        <v>0.39635769364581103</v>
      </c>
      <c r="AS1379" s="17"/>
      <c r="AT1379" s="17">
        <v>0.38211865683780999</v>
      </c>
      <c r="AU1379" s="17">
        <v>0.405071251646758</v>
      </c>
      <c r="AV1379" s="17"/>
      <c r="AW1379" s="17">
        <v>0.46537922533184201</v>
      </c>
      <c r="AX1379" s="17">
        <v>0.49169680301853802</v>
      </c>
      <c r="AY1379" s="17">
        <v>0.263570333390934</v>
      </c>
      <c r="AZ1379" s="17">
        <v>0.22295684318655401</v>
      </c>
      <c r="BA1379" s="17">
        <v>0.58943798864616403</v>
      </c>
      <c r="BB1379" s="17"/>
      <c r="BC1379" s="17">
        <v>0.589443487142297</v>
      </c>
      <c r="BD1379" s="17"/>
      <c r="BE1379" s="17">
        <v>0.45072659119057701</v>
      </c>
      <c r="BF1379" s="17">
        <v>0.29121884429970102</v>
      </c>
      <c r="BG1379" s="17">
        <v>0.17050499388795501</v>
      </c>
      <c r="BH1379" s="17">
        <v>0.60983047855799799</v>
      </c>
      <c r="BI1379" s="17"/>
      <c r="BJ1379" s="17">
        <v>0.40548093575445399</v>
      </c>
      <c r="BK1379" s="17"/>
      <c r="BL1379" s="17">
        <v>0.373355233503679</v>
      </c>
      <c r="BM1379" s="17"/>
      <c r="BN1379" s="17">
        <v>0.38564759818882099</v>
      </c>
      <c r="BO1379" s="17"/>
      <c r="BP1379" s="17">
        <v>0.39760139597855798</v>
      </c>
      <c r="BQ1379" s="17">
        <v>0.40741410599485101</v>
      </c>
    </row>
    <row r="1380" spans="2:69" x14ac:dyDescent="0.35">
      <c r="B1380" t="s">
        <v>331</v>
      </c>
      <c r="C1380" s="17">
        <v>0.36202153208426202</v>
      </c>
      <c r="D1380" s="17">
        <v>0.31038063776470598</v>
      </c>
      <c r="E1380" s="17">
        <v>0.40973019410036199</v>
      </c>
      <c r="F1380" s="17"/>
      <c r="G1380" s="17">
        <v>0.32004259014936398</v>
      </c>
      <c r="H1380" s="17">
        <v>0.34754372743237499</v>
      </c>
      <c r="I1380" s="17">
        <v>0.41730667427992701</v>
      </c>
      <c r="J1380" s="17">
        <v>0.35265132989226899</v>
      </c>
      <c r="K1380" s="17">
        <v>0.38749990168321202</v>
      </c>
      <c r="L1380" s="17"/>
      <c r="M1380" s="17">
        <v>0.356978707003621</v>
      </c>
      <c r="N1380" s="17">
        <v>0.319411305356261</v>
      </c>
      <c r="O1380" s="17">
        <v>0.36780535371162498</v>
      </c>
      <c r="P1380" s="17">
        <v>0.42722124892788299</v>
      </c>
      <c r="Q1380" s="17">
        <v>0.396867544756007</v>
      </c>
      <c r="R1380" s="17"/>
      <c r="S1380" s="17">
        <v>0.363292007416541</v>
      </c>
      <c r="T1380" s="17">
        <v>0.30764310842802101</v>
      </c>
      <c r="U1380" s="17">
        <v>0.35380926638714799</v>
      </c>
      <c r="V1380" s="17">
        <v>0.41397835042812797</v>
      </c>
      <c r="W1380" s="17"/>
      <c r="X1380" s="17">
        <v>0.34412592213429499</v>
      </c>
      <c r="Y1380" s="17">
        <v>0.34439530730964102</v>
      </c>
      <c r="Z1380" s="17">
        <v>0.47723556998219901</v>
      </c>
      <c r="AA1380" s="17"/>
      <c r="AB1380" s="17">
        <v>0.33648831695797199</v>
      </c>
      <c r="AC1380" s="17">
        <v>0.41332625519722599</v>
      </c>
      <c r="AD1380" s="17"/>
      <c r="AE1380" s="17">
        <v>0.35936086699548297</v>
      </c>
      <c r="AF1380" s="17">
        <v>0.362548999888405</v>
      </c>
      <c r="AG1380" s="17"/>
      <c r="AH1380" s="17">
        <v>0.36611623095224199</v>
      </c>
      <c r="AI1380" s="17">
        <v>0.31690830800880398</v>
      </c>
      <c r="AJ1380" s="17"/>
      <c r="AK1380" s="17">
        <v>0.16935663045843199</v>
      </c>
      <c r="AL1380" s="17">
        <v>0.39714962969253198</v>
      </c>
      <c r="AM1380" s="17">
        <v>0.38440429420038202</v>
      </c>
      <c r="AN1380" s="17">
        <v>0.36741799001765801</v>
      </c>
      <c r="AO1380" s="17">
        <v>0.30943833550656402</v>
      </c>
      <c r="AP1380" s="17"/>
      <c r="AQ1380" s="17">
        <v>0.30741296979449101</v>
      </c>
      <c r="AR1380" s="17">
        <v>0.37617938237850701</v>
      </c>
      <c r="AS1380" s="17"/>
      <c r="AT1380" s="17">
        <v>0.35976391249941397</v>
      </c>
      <c r="AU1380" s="17">
        <v>0.36370480676976902</v>
      </c>
      <c r="AV1380" s="17"/>
      <c r="AW1380" s="17">
        <v>0.33631563448684998</v>
      </c>
      <c r="AX1380" s="17">
        <v>0.35147473885166503</v>
      </c>
      <c r="AY1380" s="17">
        <v>0.42040038990816497</v>
      </c>
      <c r="AZ1380" s="17">
        <v>0.39263366181148901</v>
      </c>
      <c r="BA1380" s="17">
        <v>0.25183392843087599</v>
      </c>
      <c r="BB1380" s="17"/>
      <c r="BC1380" s="17">
        <v>0.31198485093860601</v>
      </c>
      <c r="BD1380" s="17"/>
      <c r="BE1380" s="17">
        <v>0.37205012038003998</v>
      </c>
      <c r="BF1380" s="17">
        <v>0.48747010855725298</v>
      </c>
      <c r="BG1380" s="17">
        <v>0.43077729592518299</v>
      </c>
      <c r="BH1380" s="17">
        <v>0.28974113415372699</v>
      </c>
      <c r="BI1380" s="17"/>
      <c r="BJ1380" s="17">
        <v>0.350269590638004</v>
      </c>
      <c r="BK1380" s="17"/>
      <c r="BL1380" s="17">
        <v>0.391174076650046</v>
      </c>
      <c r="BM1380" s="17"/>
      <c r="BN1380" s="17">
        <v>0.34750581354813498</v>
      </c>
      <c r="BO1380" s="17"/>
      <c r="BP1380" s="17">
        <v>0.34762208710583897</v>
      </c>
      <c r="BQ1380" s="17">
        <v>0.42449923410663398</v>
      </c>
    </row>
    <row r="1381" spans="2:69" x14ac:dyDescent="0.35">
      <c r="B1381" t="s">
        <v>332</v>
      </c>
      <c r="C1381" s="17">
        <v>0.11018234808135099</v>
      </c>
      <c r="D1381" s="17">
        <v>0.106672648560116</v>
      </c>
      <c r="E1381" s="17">
        <v>0.113424799058295</v>
      </c>
      <c r="F1381" s="17"/>
      <c r="G1381" s="17">
        <v>7.6045104680310394E-2</v>
      </c>
      <c r="H1381" s="17">
        <v>0.15252315271011499</v>
      </c>
      <c r="I1381" s="17">
        <v>8.6561960273060304E-2</v>
      </c>
      <c r="J1381" s="17">
        <v>0.120750642796807</v>
      </c>
      <c r="K1381" s="17">
        <v>0.12871199803880801</v>
      </c>
      <c r="L1381" s="17"/>
      <c r="M1381" s="17">
        <v>0.193165244260182</v>
      </c>
      <c r="N1381" s="17">
        <v>0.127189808534552</v>
      </c>
      <c r="O1381" s="17">
        <v>0.10556793279853199</v>
      </c>
      <c r="P1381" s="17">
        <v>4.66105923783912E-2</v>
      </c>
      <c r="Q1381" s="17">
        <v>8.7944467930802406E-2</v>
      </c>
      <c r="R1381" s="17"/>
      <c r="S1381" s="17">
        <v>0.149448970805415</v>
      </c>
      <c r="T1381" s="17">
        <v>9.9209997110161999E-2</v>
      </c>
      <c r="U1381" s="17">
        <v>0.117995405095661</v>
      </c>
      <c r="V1381" s="17">
        <v>9.0379878113089299E-2</v>
      </c>
      <c r="W1381" s="17"/>
      <c r="X1381" s="17">
        <v>0.10918152968052</v>
      </c>
      <c r="Y1381" s="17">
        <v>6.5625763353792096E-2</v>
      </c>
      <c r="Z1381" s="17">
        <v>0.15079450857698301</v>
      </c>
      <c r="AA1381" s="17"/>
      <c r="AB1381" s="17">
        <v>8.9833011119651598E-2</v>
      </c>
      <c r="AC1381" s="17">
        <v>0.15107093548362499</v>
      </c>
      <c r="AD1381" s="17"/>
      <c r="AE1381" s="17">
        <v>0.10640885897499</v>
      </c>
      <c r="AF1381" s="17">
        <v>0.110930429461937</v>
      </c>
      <c r="AG1381" s="17"/>
      <c r="AH1381" s="17">
        <v>8.6230582535186201E-2</v>
      </c>
      <c r="AI1381" s="17">
        <v>0.215699258996704</v>
      </c>
      <c r="AJ1381" s="17"/>
      <c r="AK1381" s="17">
        <v>0.192714312874845</v>
      </c>
      <c r="AL1381" s="17">
        <v>0.10078763902537401</v>
      </c>
      <c r="AM1381" s="17">
        <v>8.3602207650849594E-2</v>
      </c>
      <c r="AN1381" s="17">
        <v>9.9017813595190393E-2</v>
      </c>
      <c r="AO1381" s="17">
        <v>0.21966567553357699</v>
      </c>
      <c r="AP1381" s="17"/>
      <c r="AQ1381" s="17">
        <v>0.10334833767553001</v>
      </c>
      <c r="AR1381" s="17">
        <v>0.111954137928546</v>
      </c>
      <c r="AS1381" s="17"/>
      <c r="AT1381" s="17">
        <v>8.6499384390746795E-2</v>
      </c>
      <c r="AU1381" s="17">
        <v>0.117581741899889</v>
      </c>
      <c r="AV1381" s="17"/>
      <c r="AW1381" s="17">
        <v>0.11218222281312901</v>
      </c>
      <c r="AX1381" s="17">
        <v>6.3032089125665797E-2</v>
      </c>
      <c r="AY1381" s="17">
        <v>0.13389759179789701</v>
      </c>
      <c r="AZ1381" s="17">
        <v>0.16541198455984599</v>
      </c>
      <c r="BA1381" s="17">
        <v>8.9776082436937701E-2</v>
      </c>
      <c r="BB1381" s="17"/>
      <c r="BC1381" s="17">
        <v>3.5670263744878902E-2</v>
      </c>
      <c r="BD1381" s="17"/>
      <c r="BE1381" s="17">
        <v>7.77374277761433E-2</v>
      </c>
      <c r="BF1381" s="17">
        <v>0.132247051392167</v>
      </c>
      <c r="BG1381" s="17">
        <v>0.192547652087843</v>
      </c>
      <c r="BH1381" s="17">
        <v>5.96505648270656E-2</v>
      </c>
      <c r="BI1381" s="17"/>
      <c r="BJ1381" s="17">
        <v>0.11512597481815499</v>
      </c>
      <c r="BK1381" s="17"/>
      <c r="BL1381" s="17">
        <v>8.1013346027394906E-2</v>
      </c>
      <c r="BM1381" s="17"/>
      <c r="BN1381" s="17">
        <v>0.118231559078337</v>
      </c>
      <c r="BO1381" s="17"/>
      <c r="BP1381" s="17">
        <v>0.110279494332251</v>
      </c>
      <c r="BQ1381" s="17">
        <v>0.114200528229162</v>
      </c>
    </row>
    <row r="1382" spans="2:69" x14ac:dyDescent="0.35">
      <c r="B1382" t="s">
        <v>333</v>
      </c>
      <c r="C1382" s="17">
        <v>7.0183594050552606E-2</v>
      </c>
      <c r="D1382" s="17">
        <v>7.5309573126646198E-2</v>
      </c>
      <c r="E1382" s="17">
        <v>6.5447936264890802E-2</v>
      </c>
      <c r="F1382" s="17"/>
      <c r="G1382" s="17">
        <v>6.5127556272539605E-2</v>
      </c>
      <c r="H1382" s="17">
        <v>6.9259798632530303E-2</v>
      </c>
      <c r="I1382" s="17">
        <v>5.77493336027462E-2</v>
      </c>
      <c r="J1382" s="17">
        <v>8.3142971411774499E-2</v>
      </c>
      <c r="K1382" s="17">
        <v>8.9071529641222599E-2</v>
      </c>
      <c r="L1382" s="17"/>
      <c r="M1382" s="17">
        <v>3.4458426265250697E-2</v>
      </c>
      <c r="N1382" s="17">
        <v>9.6015254313003798E-2</v>
      </c>
      <c r="O1382" s="17">
        <v>3.8828082062137802E-2</v>
      </c>
      <c r="P1382" s="17">
        <v>6.6036728087279006E-2</v>
      </c>
      <c r="Q1382" s="17">
        <v>6.9313333957871703E-2</v>
      </c>
      <c r="R1382" s="17"/>
      <c r="S1382" s="17">
        <v>2.9024856917394901E-2</v>
      </c>
      <c r="T1382" s="17">
        <v>7.1535817198132998E-2</v>
      </c>
      <c r="U1382" s="17">
        <v>7.3321849461786104E-2</v>
      </c>
      <c r="V1382" s="17">
        <v>9.79587954094953E-2</v>
      </c>
      <c r="W1382" s="17"/>
      <c r="X1382" s="17">
        <v>7.3369347907219204E-2</v>
      </c>
      <c r="Y1382" s="17">
        <v>0.11553722898568899</v>
      </c>
      <c r="Z1382" s="17">
        <v>1.6567166141646199E-2</v>
      </c>
      <c r="AA1382" s="17"/>
      <c r="AB1382" s="17">
        <v>6.55812912270686E-2</v>
      </c>
      <c r="AC1382" s="17">
        <v>7.9431151433082894E-2</v>
      </c>
      <c r="AD1382" s="17"/>
      <c r="AE1382" s="17">
        <v>2.2930836393217E-2</v>
      </c>
      <c r="AF1382" s="17">
        <v>7.9551292535541995E-2</v>
      </c>
      <c r="AG1382" s="17"/>
      <c r="AH1382" s="17">
        <v>7.2978116014250499E-2</v>
      </c>
      <c r="AI1382" s="17">
        <v>6.7576307032242794E-2</v>
      </c>
      <c r="AJ1382" s="17"/>
      <c r="AK1382" s="17">
        <v>9.9913283252051593E-2</v>
      </c>
      <c r="AL1382" s="17">
        <v>4.7002815840572802E-2</v>
      </c>
      <c r="AM1382" s="17">
        <v>8.38460033182091E-2</v>
      </c>
      <c r="AN1382" s="17">
        <v>8.5733142904259693E-2</v>
      </c>
      <c r="AO1382" s="17">
        <v>2.35736775187428E-2</v>
      </c>
      <c r="AP1382" s="17"/>
      <c r="AQ1382" s="17">
        <v>0.10677803703747001</v>
      </c>
      <c r="AR1382" s="17">
        <v>6.0696095686086603E-2</v>
      </c>
      <c r="AS1382" s="17"/>
      <c r="AT1382" s="17">
        <v>8.7907379928339899E-2</v>
      </c>
      <c r="AU1382" s="17">
        <v>6.34949205779715E-2</v>
      </c>
      <c r="AV1382" s="17"/>
      <c r="AW1382" s="17">
        <v>0</v>
      </c>
      <c r="AX1382" s="17">
        <v>3.8646815082152203E-2</v>
      </c>
      <c r="AY1382" s="17">
        <v>0.103123315796544</v>
      </c>
      <c r="AZ1382" s="17">
        <v>0.17998588535039201</v>
      </c>
      <c r="BA1382" s="17">
        <v>4.0571224162156597E-2</v>
      </c>
      <c r="BB1382" s="17"/>
      <c r="BC1382" s="17">
        <v>3.2266306340910302E-2</v>
      </c>
      <c r="BD1382" s="17"/>
      <c r="BE1382" s="17">
        <v>4.0742431401483099E-2</v>
      </c>
      <c r="BF1382" s="17">
        <v>6.6466656328018306E-2</v>
      </c>
      <c r="BG1382" s="17">
        <v>0.156446618441798</v>
      </c>
      <c r="BH1382" s="17">
        <v>2.57046285092964E-2</v>
      </c>
      <c r="BI1382" s="17"/>
      <c r="BJ1382" s="17">
        <v>7.2817219403089897E-2</v>
      </c>
      <c r="BK1382" s="17"/>
      <c r="BL1382" s="17">
        <v>9.0701443960097897E-2</v>
      </c>
      <c r="BM1382" s="17"/>
      <c r="BN1382" s="17">
        <v>8.8655171023657206E-2</v>
      </c>
      <c r="BO1382" s="17"/>
      <c r="BP1382" s="17">
        <v>7.9109829965712503E-2</v>
      </c>
      <c r="BQ1382" s="17">
        <v>3.7004641068024903E-2</v>
      </c>
    </row>
    <row r="1383" spans="2:69" x14ac:dyDescent="0.35">
      <c r="B1383" t="s">
        <v>334</v>
      </c>
      <c r="C1383" s="17">
        <v>2.9753249190256001E-2</v>
      </c>
      <c r="D1383" s="17">
        <v>1.8158354209583099E-2</v>
      </c>
      <c r="E1383" s="17">
        <v>4.0465242718524801E-2</v>
      </c>
      <c r="F1383" s="17"/>
      <c r="G1383" s="17">
        <v>7.60319034690006E-2</v>
      </c>
      <c r="H1383" s="17">
        <v>0</v>
      </c>
      <c r="I1383" s="17">
        <v>2.20771139868737E-2</v>
      </c>
      <c r="J1383" s="17">
        <v>0</v>
      </c>
      <c r="K1383" s="17">
        <v>3.44416003251009E-2</v>
      </c>
      <c r="L1383" s="17"/>
      <c r="M1383" s="17">
        <v>3.3422420496950399E-2</v>
      </c>
      <c r="N1383" s="17">
        <v>2.8504289788715401E-2</v>
      </c>
      <c r="O1383" s="17">
        <v>3.4218319551163903E-2</v>
      </c>
      <c r="P1383" s="17">
        <v>4.5962312849296E-2</v>
      </c>
      <c r="Q1383" s="17">
        <v>1.1544911429337E-2</v>
      </c>
      <c r="R1383" s="17"/>
      <c r="S1383" s="17">
        <v>4.5370512608420101E-2</v>
      </c>
      <c r="T1383" s="17">
        <v>2.10712349255942E-2</v>
      </c>
      <c r="U1383" s="17">
        <v>1.20762887234559E-2</v>
      </c>
      <c r="V1383" s="17">
        <v>2.3377838479960701E-2</v>
      </c>
      <c r="W1383" s="17"/>
      <c r="X1383" s="17">
        <v>3.06301185962756E-2</v>
      </c>
      <c r="Y1383" s="17">
        <v>6.1358424421141602E-2</v>
      </c>
      <c r="Z1383" s="17">
        <v>0</v>
      </c>
      <c r="AA1383" s="17"/>
      <c r="AB1383" s="17">
        <v>2.5872813339009398E-2</v>
      </c>
      <c r="AC1383" s="17">
        <v>3.7550335688024898E-2</v>
      </c>
      <c r="AD1383" s="17"/>
      <c r="AE1383" s="17">
        <v>3.6372002447517697E-2</v>
      </c>
      <c r="AF1383" s="17">
        <v>2.8441103869337601E-2</v>
      </c>
      <c r="AG1383" s="17"/>
      <c r="AH1383" s="17">
        <v>3.3586617051489097E-2</v>
      </c>
      <c r="AI1383" s="17">
        <v>2.7251298976953501E-2</v>
      </c>
      <c r="AJ1383" s="17"/>
      <c r="AK1383" s="17">
        <v>4.5448993888194102E-2</v>
      </c>
      <c r="AL1383" s="17">
        <v>1.7217021073886101E-2</v>
      </c>
      <c r="AM1383" s="17">
        <v>4.4684137844990902E-2</v>
      </c>
      <c r="AN1383" s="17">
        <v>2.4118839183979199E-2</v>
      </c>
      <c r="AO1383" s="17">
        <v>0</v>
      </c>
      <c r="AP1383" s="17"/>
      <c r="AQ1383" s="17">
        <v>1.7394783601009298E-2</v>
      </c>
      <c r="AR1383" s="17">
        <v>3.2957312771909802E-2</v>
      </c>
      <c r="AS1383" s="17"/>
      <c r="AT1383" s="17">
        <v>1.6432856485607199E-2</v>
      </c>
      <c r="AU1383" s="17">
        <v>3.6646060350381801E-2</v>
      </c>
      <c r="AV1383" s="17"/>
      <c r="AW1383" s="17">
        <v>6.68175292251173E-2</v>
      </c>
      <c r="AX1383" s="17">
        <v>2.7609012164565998E-2</v>
      </c>
      <c r="AY1383" s="17">
        <v>3.2598396562363303E-2</v>
      </c>
      <c r="AZ1383" s="17">
        <v>0</v>
      </c>
      <c r="BA1383" s="17">
        <v>2.8380776323865299E-2</v>
      </c>
      <c r="BB1383" s="17"/>
      <c r="BC1383" s="17">
        <v>1.7598639432440399E-2</v>
      </c>
      <c r="BD1383" s="17"/>
      <c r="BE1383" s="17">
        <v>2.3396415078301099E-2</v>
      </c>
      <c r="BF1383" s="17">
        <v>2.2597339422861101E-2</v>
      </c>
      <c r="BG1383" s="17">
        <v>0</v>
      </c>
      <c r="BH1383" s="17">
        <v>1.5073193951913101E-2</v>
      </c>
      <c r="BI1383" s="17"/>
      <c r="BJ1383" s="17">
        <v>2.6359261899239698E-2</v>
      </c>
      <c r="BK1383" s="17"/>
      <c r="BL1383" s="17">
        <v>2.7989767388660401E-2</v>
      </c>
      <c r="BM1383" s="17"/>
      <c r="BN1383" s="17">
        <v>2.0804777384899598E-2</v>
      </c>
      <c r="BO1383" s="17"/>
      <c r="BP1383" s="17">
        <v>3.0794147910759798E-2</v>
      </c>
      <c r="BQ1383" s="17">
        <v>1.6881490601328701E-2</v>
      </c>
    </row>
    <row r="1384" spans="2:69" x14ac:dyDescent="0.35">
      <c r="B1384" t="s">
        <v>141</v>
      </c>
      <c r="C1384" s="17">
        <v>3.0153981671453101E-2</v>
      </c>
      <c r="D1384" s="17">
        <v>1.7949305573478E-2</v>
      </c>
      <c r="E1384" s="17">
        <v>4.1429324103967199E-2</v>
      </c>
      <c r="F1384" s="17"/>
      <c r="G1384" s="17">
        <v>6.6118414587733196E-2</v>
      </c>
      <c r="H1384" s="17">
        <v>1.54739494066245E-2</v>
      </c>
      <c r="I1384" s="17">
        <v>2.20771139868737E-2</v>
      </c>
      <c r="J1384" s="17">
        <v>3.0616481984629101E-2</v>
      </c>
      <c r="K1384" s="17">
        <v>0</v>
      </c>
      <c r="L1384" s="17"/>
      <c r="M1384" s="17">
        <v>4.7339505777550098E-2</v>
      </c>
      <c r="N1384" s="17">
        <v>2.3769321007539201E-2</v>
      </c>
      <c r="O1384" s="17">
        <v>2.6944996234546902E-2</v>
      </c>
      <c r="P1384" s="17">
        <v>4.0410410022241203E-2</v>
      </c>
      <c r="Q1384" s="17">
        <v>2.9704366813576001E-2</v>
      </c>
      <c r="R1384" s="17"/>
      <c r="S1384" s="17">
        <v>3.4212956091686703E-2</v>
      </c>
      <c r="T1384" s="17">
        <v>4.2053406919099E-2</v>
      </c>
      <c r="U1384" s="17">
        <v>1.20762887234559E-2</v>
      </c>
      <c r="V1384" s="17">
        <v>2.84591292714543E-2</v>
      </c>
      <c r="W1384" s="17"/>
      <c r="X1384" s="17">
        <v>3.3801673942516E-2</v>
      </c>
      <c r="Y1384" s="17">
        <v>0</v>
      </c>
      <c r="Z1384" s="17">
        <v>3.3134332283292302E-2</v>
      </c>
      <c r="AA1384" s="17"/>
      <c r="AB1384" s="17">
        <v>3.0186736877229298E-2</v>
      </c>
      <c r="AC1384" s="17">
        <v>3.0088165566644301E-2</v>
      </c>
      <c r="AD1384" s="17"/>
      <c r="AE1384" s="17">
        <v>4.7219300882660201E-2</v>
      </c>
      <c r="AF1384" s="17">
        <v>2.6770840182019501E-2</v>
      </c>
      <c r="AG1384" s="17"/>
      <c r="AH1384" s="17">
        <v>2.8172346858001501E-2</v>
      </c>
      <c r="AI1384" s="17">
        <v>4.8911241654244299E-2</v>
      </c>
      <c r="AJ1384" s="17"/>
      <c r="AK1384" s="17">
        <v>7.62484915249481E-2</v>
      </c>
      <c r="AL1384" s="17">
        <v>2.2205342647136101E-2</v>
      </c>
      <c r="AM1384" s="17">
        <v>2.1954539453440801E-2</v>
      </c>
      <c r="AN1384" s="17">
        <v>2.1781901586352601E-2</v>
      </c>
      <c r="AO1384" s="17">
        <v>7.3162914750162802E-2</v>
      </c>
      <c r="AP1384" s="17"/>
      <c r="AQ1384" s="17">
        <v>6.21627138256136E-2</v>
      </c>
      <c r="AR1384" s="17">
        <v>2.1855377589139399E-2</v>
      </c>
      <c r="AS1384" s="17"/>
      <c r="AT1384" s="17">
        <v>6.7277809858082002E-2</v>
      </c>
      <c r="AU1384" s="17">
        <v>1.35012187552313E-2</v>
      </c>
      <c r="AV1384" s="17"/>
      <c r="AW1384" s="17">
        <v>1.9305388143061899E-2</v>
      </c>
      <c r="AX1384" s="17">
        <v>2.7540541757412301E-2</v>
      </c>
      <c r="AY1384" s="17">
        <v>4.6409972544096602E-2</v>
      </c>
      <c r="AZ1384" s="17">
        <v>3.9011625091719099E-2</v>
      </c>
      <c r="BA1384" s="17">
        <v>0</v>
      </c>
      <c r="BB1384" s="17"/>
      <c r="BC1384" s="17">
        <v>1.3036452400867199E-2</v>
      </c>
      <c r="BD1384" s="17"/>
      <c r="BE1384" s="17">
        <v>3.5347014173455503E-2</v>
      </c>
      <c r="BF1384" s="17">
        <v>0</v>
      </c>
      <c r="BG1384" s="17">
        <v>4.9723439657221598E-2</v>
      </c>
      <c r="BH1384" s="17">
        <v>0</v>
      </c>
      <c r="BI1384" s="17"/>
      <c r="BJ1384" s="17">
        <v>2.99470174870578E-2</v>
      </c>
      <c r="BK1384" s="17"/>
      <c r="BL1384" s="17">
        <v>3.5766132470121698E-2</v>
      </c>
      <c r="BM1384" s="17"/>
      <c r="BN1384" s="17">
        <v>3.9155080776149903E-2</v>
      </c>
      <c r="BO1384" s="17"/>
      <c r="BP1384" s="17">
        <v>3.4593044706879697E-2</v>
      </c>
      <c r="BQ1384" s="17">
        <v>0</v>
      </c>
    </row>
    <row r="1385" spans="2:69" x14ac:dyDescent="0.35"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</row>
    <row r="1386" spans="2:69" x14ac:dyDescent="0.35">
      <c r="B1386" s="6" t="s">
        <v>364</v>
      </c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/>
      <c r="BJ1386" s="17"/>
      <c r="BK1386" s="17"/>
      <c r="BL1386" s="17"/>
      <c r="BM1386" s="17"/>
      <c r="BN1386" s="17"/>
      <c r="BO1386" s="17"/>
      <c r="BP1386" s="17"/>
      <c r="BQ1386" s="17"/>
    </row>
    <row r="1387" spans="2:69" x14ac:dyDescent="0.35">
      <c r="B1387" s="24" t="s">
        <v>365</v>
      </c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</row>
    <row r="1388" spans="2:69" x14ac:dyDescent="0.35">
      <c r="B1388" t="s">
        <v>356</v>
      </c>
      <c r="C1388" s="17">
        <v>0.79879875591013205</v>
      </c>
      <c r="D1388" s="17">
        <v>0.742370237375791</v>
      </c>
      <c r="E1388" s="17">
        <v>0.84656531389543199</v>
      </c>
      <c r="F1388" s="17"/>
      <c r="G1388" s="17">
        <v>0.81033919763680995</v>
      </c>
      <c r="H1388" s="17">
        <v>0.81145422097616204</v>
      </c>
      <c r="I1388" s="17">
        <v>0.83719168450813197</v>
      </c>
      <c r="J1388" s="17">
        <v>0.80573396252558405</v>
      </c>
      <c r="K1388" s="17">
        <v>0.67967333334439906</v>
      </c>
      <c r="L1388" s="17"/>
      <c r="M1388" s="17">
        <v>0.79484823956485795</v>
      </c>
      <c r="N1388" s="17">
        <v>0.81934281858993796</v>
      </c>
      <c r="O1388" s="17">
        <v>0.78153220706334903</v>
      </c>
      <c r="P1388" s="17">
        <v>0.77892955454911905</v>
      </c>
      <c r="Q1388" s="17">
        <v>0.78937821842096201</v>
      </c>
      <c r="R1388" s="17"/>
      <c r="S1388" s="17">
        <v>0.81522269514843604</v>
      </c>
      <c r="T1388" s="17">
        <v>0.84117061124230097</v>
      </c>
      <c r="U1388" s="17">
        <v>0.75160461209899698</v>
      </c>
      <c r="V1388" s="17">
        <v>0.78849625508879795</v>
      </c>
      <c r="W1388" s="17"/>
      <c r="X1388" s="17">
        <v>0.80479505002208196</v>
      </c>
      <c r="Y1388" s="17">
        <v>0.85772751792666302</v>
      </c>
      <c r="Z1388" s="17">
        <v>0.68348544330919703</v>
      </c>
      <c r="AA1388" s="17"/>
      <c r="AB1388" s="17">
        <v>0.82205013378592895</v>
      </c>
      <c r="AC1388" s="17">
        <v>0.75100131759439503</v>
      </c>
      <c r="AD1388" s="17"/>
      <c r="AE1388" s="17">
        <v>0.71093456354680395</v>
      </c>
      <c r="AF1388" s="17">
        <v>0.81656841881602504</v>
      </c>
      <c r="AG1388" s="17"/>
      <c r="AH1388" s="17">
        <v>0.81688723351013004</v>
      </c>
      <c r="AI1388" s="17">
        <v>0.77182594432401197</v>
      </c>
      <c r="AJ1388" s="17"/>
      <c r="AK1388" s="17">
        <v>0.68971214107189005</v>
      </c>
      <c r="AL1388" s="17">
        <v>0.76122602379875204</v>
      </c>
      <c r="AM1388" s="17">
        <v>0.85064286012074497</v>
      </c>
      <c r="AN1388" s="17">
        <v>0.81435798520196501</v>
      </c>
      <c r="AO1388" s="17">
        <v>0.81600335215409903</v>
      </c>
      <c r="AP1388" s="17"/>
      <c r="AQ1388" s="17">
        <v>0.87974410115197998</v>
      </c>
      <c r="AR1388" s="17">
        <v>0.776655657886684</v>
      </c>
      <c r="AS1388" s="17"/>
      <c r="AT1388" s="17">
        <v>0.82753824226972195</v>
      </c>
      <c r="AU1388" s="17">
        <v>0.78463657955941002</v>
      </c>
      <c r="AV1388" s="17"/>
      <c r="AW1388" s="17">
        <v>0.82543240849768296</v>
      </c>
      <c r="AX1388" s="17">
        <v>0.86389097317630203</v>
      </c>
      <c r="AY1388" s="17">
        <v>0.748095576217509</v>
      </c>
      <c r="AZ1388" s="17">
        <v>0.75216930761002099</v>
      </c>
      <c r="BA1388" s="17">
        <v>0.87796810748287502</v>
      </c>
      <c r="BB1388" s="17"/>
      <c r="BC1388" s="17">
        <v>0.83566311229981205</v>
      </c>
      <c r="BD1388" s="17"/>
      <c r="BE1388" s="17">
        <v>0.84534870729476197</v>
      </c>
      <c r="BF1388" s="17">
        <v>0.66398517690251402</v>
      </c>
      <c r="BG1388" s="17">
        <v>0.81898785208667502</v>
      </c>
      <c r="BH1388" s="17">
        <v>0.86304831088580802</v>
      </c>
      <c r="BI1388" s="17"/>
      <c r="BJ1388" s="17">
        <v>0.81660791859760395</v>
      </c>
      <c r="BK1388" s="17"/>
      <c r="BL1388" s="17">
        <v>0.82085663691385002</v>
      </c>
      <c r="BM1388" s="17"/>
      <c r="BN1388" s="17">
        <v>0.75151411485946396</v>
      </c>
      <c r="BO1388" s="17"/>
      <c r="BP1388" s="17">
        <v>0.82740554174621495</v>
      </c>
      <c r="BQ1388" s="17">
        <v>0.67826386850484099</v>
      </c>
    </row>
    <row r="1389" spans="2:69" x14ac:dyDescent="0.35">
      <c r="B1389" t="s">
        <v>357</v>
      </c>
      <c r="C1389" s="17">
        <v>0.69934342966768703</v>
      </c>
      <c r="D1389" s="17">
        <v>0.69270064390714703</v>
      </c>
      <c r="E1389" s="17">
        <v>0.70444124578844103</v>
      </c>
      <c r="F1389" s="17"/>
      <c r="G1389" s="17">
        <v>0.7069576507941</v>
      </c>
      <c r="H1389" s="17">
        <v>0.67132335944761201</v>
      </c>
      <c r="I1389" s="17">
        <v>0.69459682454821303</v>
      </c>
      <c r="J1389" s="17">
        <v>0.75079755261929604</v>
      </c>
      <c r="K1389" s="17">
        <v>0.68801416751836098</v>
      </c>
      <c r="L1389" s="17"/>
      <c r="M1389" s="17">
        <v>0.55282920804389901</v>
      </c>
      <c r="N1389" s="17">
        <v>0.72029231118157799</v>
      </c>
      <c r="O1389" s="17">
        <v>0.72519587109189398</v>
      </c>
      <c r="P1389" s="17">
        <v>0.71871008783051205</v>
      </c>
      <c r="Q1389" s="17">
        <v>0.68120369351644805</v>
      </c>
      <c r="R1389" s="17"/>
      <c r="S1389" s="17">
        <v>0.78220608291989302</v>
      </c>
      <c r="T1389" s="17">
        <v>0.66804478073013096</v>
      </c>
      <c r="U1389" s="17">
        <v>0.68323687744558803</v>
      </c>
      <c r="V1389" s="17">
        <v>0.65718874193056698</v>
      </c>
      <c r="W1389" s="17"/>
      <c r="X1389" s="17">
        <v>0.70026551638890699</v>
      </c>
      <c r="Y1389" s="17">
        <v>0.72667729420249305</v>
      </c>
      <c r="Z1389" s="17">
        <v>0.65946970690143003</v>
      </c>
      <c r="AA1389" s="17"/>
      <c r="AB1389" s="17">
        <v>0.75693468993145296</v>
      </c>
      <c r="AC1389" s="17">
        <v>0.58095411421776999</v>
      </c>
      <c r="AD1389" s="17"/>
      <c r="AE1389" s="17">
        <v>0.68485073994723999</v>
      </c>
      <c r="AF1389" s="17">
        <v>0.70205407299568201</v>
      </c>
      <c r="AG1389" s="17"/>
      <c r="AH1389" s="17">
        <v>0.69921626067730103</v>
      </c>
      <c r="AI1389" s="17">
        <v>0.706866679356424</v>
      </c>
      <c r="AJ1389" s="17"/>
      <c r="AK1389" s="17">
        <v>0.62444017796269602</v>
      </c>
      <c r="AL1389" s="17">
        <v>0.68217243444071596</v>
      </c>
      <c r="AM1389" s="17">
        <v>0.71015505084407304</v>
      </c>
      <c r="AN1389" s="17">
        <v>0.72982854449727796</v>
      </c>
      <c r="AO1389" s="17">
        <v>0.74869548594992097</v>
      </c>
      <c r="AP1389" s="17"/>
      <c r="AQ1389" s="17">
        <v>0.73786539948242502</v>
      </c>
      <c r="AR1389" s="17">
        <v>0.68880550742996605</v>
      </c>
      <c r="AS1389" s="17"/>
      <c r="AT1389" s="17">
        <v>0.71284905051719105</v>
      </c>
      <c r="AU1389" s="17">
        <v>0.69633660727549695</v>
      </c>
      <c r="AV1389" s="17"/>
      <c r="AW1389" s="17">
        <v>0.79962742941139797</v>
      </c>
      <c r="AX1389" s="17">
        <v>0.75118310307173497</v>
      </c>
      <c r="AY1389" s="17">
        <v>0.57858794856087703</v>
      </c>
      <c r="AZ1389" s="17">
        <v>0.64992973676269306</v>
      </c>
      <c r="BA1389" s="17">
        <v>0.83341395077591796</v>
      </c>
      <c r="BB1389" s="17"/>
      <c r="BC1389" s="17">
        <v>0.77188597476912901</v>
      </c>
      <c r="BD1389" s="17"/>
      <c r="BE1389" s="17">
        <v>0.75276191706804996</v>
      </c>
      <c r="BF1389" s="17">
        <v>0.46444624857082001</v>
      </c>
      <c r="BG1389" s="17">
        <v>0.64234137478891495</v>
      </c>
      <c r="BH1389" s="17">
        <v>0.81575646604794405</v>
      </c>
      <c r="BI1389" s="17"/>
      <c r="BJ1389" s="17">
        <v>0.69684604700535202</v>
      </c>
      <c r="BK1389" s="17"/>
      <c r="BL1389" s="17">
        <v>0.67921358864751102</v>
      </c>
      <c r="BM1389" s="17"/>
      <c r="BN1389" s="17">
        <v>0.65868888241016399</v>
      </c>
      <c r="BO1389" s="17"/>
      <c r="BP1389" s="17">
        <v>0.73273764432295396</v>
      </c>
      <c r="BQ1389" s="17">
        <v>0.53040234209981396</v>
      </c>
    </row>
    <row r="1390" spans="2:69" x14ac:dyDescent="0.35">
      <c r="B1390" t="s">
        <v>358</v>
      </c>
      <c r="C1390" s="17">
        <v>0.68551419759336396</v>
      </c>
      <c r="D1390" s="17">
        <v>0.69633424766023</v>
      </c>
      <c r="E1390" s="17">
        <v>0.67568546500950999</v>
      </c>
      <c r="F1390" s="17"/>
      <c r="G1390" s="17">
        <v>0.67649224912007699</v>
      </c>
      <c r="H1390" s="17">
        <v>0.67490677805286703</v>
      </c>
      <c r="I1390" s="17">
        <v>0.69790750886331598</v>
      </c>
      <c r="J1390" s="17">
        <v>0.734507104469869</v>
      </c>
      <c r="K1390" s="17">
        <v>0.65030809420186397</v>
      </c>
      <c r="L1390" s="17"/>
      <c r="M1390" s="17">
        <v>0.64294050071776898</v>
      </c>
      <c r="N1390" s="17">
        <v>0.70067433441029603</v>
      </c>
      <c r="O1390" s="17">
        <v>0.70544036891483497</v>
      </c>
      <c r="P1390" s="17">
        <v>0.58911634396102497</v>
      </c>
      <c r="Q1390" s="17">
        <v>0.72822348548264804</v>
      </c>
      <c r="R1390" s="17"/>
      <c r="S1390" s="17">
        <v>0.82471018634820503</v>
      </c>
      <c r="T1390" s="17">
        <v>0.628278268929372</v>
      </c>
      <c r="U1390" s="17">
        <v>0.64078929693616204</v>
      </c>
      <c r="V1390" s="17">
        <v>0.62560970392741</v>
      </c>
      <c r="W1390" s="17"/>
      <c r="X1390" s="17">
        <v>0.66808811108531696</v>
      </c>
      <c r="Y1390" s="17">
        <v>0.77837509569536101</v>
      </c>
      <c r="Z1390" s="17">
        <v>0.70058591726573505</v>
      </c>
      <c r="AA1390" s="17"/>
      <c r="AB1390" s="17">
        <v>0.72573297938747205</v>
      </c>
      <c r="AC1390" s="17">
        <v>0.60283717293673</v>
      </c>
      <c r="AD1390" s="17"/>
      <c r="AE1390" s="17">
        <v>0.68927146506569403</v>
      </c>
      <c r="AF1390" s="17">
        <v>0.68448814422024795</v>
      </c>
      <c r="AG1390" s="17"/>
      <c r="AH1390" s="17">
        <v>0.68163308667186395</v>
      </c>
      <c r="AI1390" s="17">
        <v>0.74483431747857298</v>
      </c>
      <c r="AJ1390" s="17"/>
      <c r="AK1390" s="17">
        <v>0.67932072328723203</v>
      </c>
      <c r="AL1390" s="17">
        <v>0.72179775778153799</v>
      </c>
      <c r="AM1390" s="17">
        <v>0.65964506190823902</v>
      </c>
      <c r="AN1390" s="17">
        <v>0.706870442952797</v>
      </c>
      <c r="AO1390" s="17">
        <v>0.63088558984166598</v>
      </c>
      <c r="AP1390" s="17"/>
      <c r="AQ1390" s="17">
        <v>0.69713953784554095</v>
      </c>
      <c r="AR1390" s="17">
        <v>0.68233401412523798</v>
      </c>
      <c r="AS1390" s="17"/>
      <c r="AT1390" s="17">
        <v>0.68513310870493604</v>
      </c>
      <c r="AU1390" s="17">
        <v>0.68406196961612498</v>
      </c>
      <c r="AV1390" s="17"/>
      <c r="AW1390" s="17">
        <v>0.82683830291937599</v>
      </c>
      <c r="AX1390" s="17">
        <v>0.70004928022652602</v>
      </c>
      <c r="AY1390" s="17">
        <v>0.60078218271508999</v>
      </c>
      <c r="AZ1390" s="17">
        <v>0.65550110854738897</v>
      </c>
      <c r="BA1390" s="17">
        <v>0.794458425188456</v>
      </c>
      <c r="BB1390" s="17"/>
      <c r="BC1390" s="17">
        <v>0.75116780637565195</v>
      </c>
      <c r="BD1390" s="17"/>
      <c r="BE1390" s="17">
        <v>0.72190799700348596</v>
      </c>
      <c r="BF1390" s="17">
        <v>0.47032653105358602</v>
      </c>
      <c r="BG1390" s="17">
        <v>0.71041676769258799</v>
      </c>
      <c r="BH1390" s="17">
        <v>0.80077077218146198</v>
      </c>
      <c r="BI1390" s="17"/>
      <c r="BJ1390" s="17">
        <v>0.69003071949033801</v>
      </c>
      <c r="BK1390" s="17"/>
      <c r="BL1390" s="17">
        <v>0.65833576058826104</v>
      </c>
      <c r="BM1390" s="17"/>
      <c r="BN1390" s="17">
        <v>0.62094507078248395</v>
      </c>
      <c r="BO1390" s="17"/>
      <c r="BP1390" s="17">
        <v>0.72529523711668498</v>
      </c>
      <c r="BQ1390" s="17">
        <v>0.485900624384003</v>
      </c>
    </row>
    <row r="1391" spans="2:69" x14ac:dyDescent="0.35">
      <c r="B1391" t="s">
        <v>359</v>
      </c>
      <c r="C1391" s="17">
        <v>0.60821994541220203</v>
      </c>
      <c r="D1391" s="17">
        <v>0.584120142677515</v>
      </c>
      <c r="E1391" s="17">
        <v>0.62993681800628698</v>
      </c>
      <c r="F1391" s="17"/>
      <c r="G1391" s="17">
        <v>0.62284665716623899</v>
      </c>
      <c r="H1391" s="17">
        <v>0.57128838031656803</v>
      </c>
      <c r="I1391" s="17">
        <v>0.60614365848484497</v>
      </c>
      <c r="J1391" s="17">
        <v>0.65691334896339704</v>
      </c>
      <c r="K1391" s="17">
        <v>0.59723333058970696</v>
      </c>
      <c r="L1391" s="17"/>
      <c r="M1391" s="17">
        <v>0.58767308365010595</v>
      </c>
      <c r="N1391" s="17">
        <v>0.60715423312761896</v>
      </c>
      <c r="O1391" s="17">
        <v>0.63095038236080403</v>
      </c>
      <c r="P1391" s="17">
        <v>0.66109567725062701</v>
      </c>
      <c r="Q1391" s="17">
        <v>0.551155580466686</v>
      </c>
      <c r="R1391" s="17"/>
      <c r="S1391" s="17">
        <v>0.60142862763645399</v>
      </c>
      <c r="T1391" s="17">
        <v>0.58969615153682897</v>
      </c>
      <c r="U1391" s="17">
        <v>0.562368745628953</v>
      </c>
      <c r="V1391" s="17">
        <v>0.64615376937987901</v>
      </c>
      <c r="W1391" s="17"/>
      <c r="X1391" s="17">
        <v>0.62534473306843397</v>
      </c>
      <c r="Y1391" s="17">
        <v>0.64918467092059995</v>
      </c>
      <c r="Z1391" s="17">
        <v>0.43319001702452298</v>
      </c>
      <c r="AA1391" s="17"/>
      <c r="AB1391" s="17">
        <v>0.63014482855168996</v>
      </c>
      <c r="AC1391" s="17">
        <v>0.56314935841141101</v>
      </c>
      <c r="AD1391" s="17"/>
      <c r="AE1391" s="17">
        <v>0.58661119561711506</v>
      </c>
      <c r="AF1391" s="17">
        <v>0.61230809275058895</v>
      </c>
      <c r="AG1391" s="17"/>
      <c r="AH1391" s="17">
        <v>0.64203604229721001</v>
      </c>
      <c r="AI1391" s="17">
        <v>0.46515904882159198</v>
      </c>
      <c r="AJ1391" s="17"/>
      <c r="AK1391" s="17">
        <v>0.49938639919830202</v>
      </c>
      <c r="AL1391" s="17">
        <v>0.60594992002113002</v>
      </c>
      <c r="AM1391" s="17">
        <v>0.61407141370750595</v>
      </c>
      <c r="AN1391" s="17">
        <v>0.67979650349035503</v>
      </c>
      <c r="AO1391" s="17">
        <v>0.58193696731061895</v>
      </c>
      <c r="AP1391" s="17"/>
      <c r="AQ1391" s="17">
        <v>0.68131951835122395</v>
      </c>
      <c r="AR1391" s="17">
        <v>0.58822310675242795</v>
      </c>
      <c r="AS1391" s="17"/>
      <c r="AT1391" s="17">
        <v>0.63108397033335495</v>
      </c>
      <c r="AU1391" s="17">
        <v>0.59658672728432705</v>
      </c>
      <c r="AV1391" s="17"/>
      <c r="AW1391" s="17">
        <v>0.62083252225407404</v>
      </c>
      <c r="AX1391" s="17">
        <v>0.693063650106301</v>
      </c>
      <c r="AY1391" s="17">
        <v>0.52305616245933395</v>
      </c>
      <c r="AZ1391" s="17">
        <v>0.51430406358561598</v>
      </c>
      <c r="BA1391" s="17">
        <v>0.68716114121140004</v>
      </c>
      <c r="BB1391" s="17"/>
      <c r="BC1391" s="17">
        <v>0.68996568529777003</v>
      </c>
      <c r="BD1391" s="17"/>
      <c r="BE1391" s="17">
        <v>0.69407105999821495</v>
      </c>
      <c r="BF1391" s="17">
        <v>0.48356064305878699</v>
      </c>
      <c r="BG1391" s="17">
        <v>0.50934867661292205</v>
      </c>
      <c r="BH1391" s="17">
        <v>0.70151348493496402</v>
      </c>
      <c r="BI1391" s="17"/>
      <c r="BJ1391" s="17">
        <v>0.61829806002633902</v>
      </c>
      <c r="BK1391" s="17"/>
      <c r="BL1391" s="17">
        <v>0.61475874040473399</v>
      </c>
      <c r="BM1391" s="17"/>
      <c r="BN1391" s="17">
        <v>0.63610575611454501</v>
      </c>
      <c r="BO1391" s="17"/>
      <c r="BP1391" s="17">
        <v>0.61935294987485301</v>
      </c>
      <c r="BQ1391" s="17">
        <v>0.55828383457150499</v>
      </c>
    </row>
    <row r="1392" spans="2:69" x14ac:dyDescent="0.35">
      <c r="B1392" t="s">
        <v>360</v>
      </c>
      <c r="C1392" s="17">
        <v>0.54516303015017997</v>
      </c>
      <c r="D1392" s="17">
        <v>0.53160756912942797</v>
      </c>
      <c r="E1392" s="17">
        <v>0.55586674263670299</v>
      </c>
      <c r="F1392" s="17"/>
      <c r="G1392" s="17">
        <v>0.56028454033414798</v>
      </c>
      <c r="H1392" s="17">
        <v>0.55558522516072395</v>
      </c>
      <c r="I1392" s="17">
        <v>0.53700487339673797</v>
      </c>
      <c r="J1392" s="17">
        <v>0.62912681118388103</v>
      </c>
      <c r="K1392" s="17">
        <v>0.41877176713319803</v>
      </c>
      <c r="L1392" s="17"/>
      <c r="M1392" s="17">
        <v>0.51444947887210701</v>
      </c>
      <c r="N1392" s="17">
        <v>0.56940639790844105</v>
      </c>
      <c r="O1392" s="17">
        <v>0.51944459879281801</v>
      </c>
      <c r="P1392" s="17">
        <v>0.53627972077414399</v>
      </c>
      <c r="Q1392" s="17">
        <v>0.54219754125003194</v>
      </c>
      <c r="R1392" s="17"/>
      <c r="S1392" s="17">
        <v>0.55941121826242202</v>
      </c>
      <c r="T1392" s="17">
        <v>0.492507506184935</v>
      </c>
      <c r="U1392" s="17">
        <v>0.53523078788465805</v>
      </c>
      <c r="V1392" s="17">
        <v>0.53654475747646202</v>
      </c>
      <c r="W1392" s="17"/>
      <c r="X1392" s="17">
        <v>0.556491434083215</v>
      </c>
      <c r="Y1392" s="17">
        <v>0.53369919441731195</v>
      </c>
      <c r="Z1392" s="17">
        <v>0.47610596188855298</v>
      </c>
      <c r="AA1392" s="17"/>
      <c r="AB1392" s="17">
        <v>0.55254879702265103</v>
      </c>
      <c r="AC1392" s="17">
        <v>0.52998024234349095</v>
      </c>
      <c r="AD1392" s="17"/>
      <c r="AE1392" s="17">
        <v>0.50810788992518496</v>
      </c>
      <c r="AF1392" s="17">
        <v>0.55235224735898303</v>
      </c>
      <c r="AG1392" s="17"/>
      <c r="AH1392" s="17">
        <v>0.55638263806324295</v>
      </c>
      <c r="AI1392" s="17">
        <v>0.54140919116350295</v>
      </c>
      <c r="AJ1392" s="17"/>
      <c r="AK1392" s="17">
        <v>0.513391601394663</v>
      </c>
      <c r="AL1392" s="17">
        <v>0.54100915483878598</v>
      </c>
      <c r="AM1392" s="17">
        <v>0.57908423172770895</v>
      </c>
      <c r="AN1392" s="17">
        <v>0.54054415856239602</v>
      </c>
      <c r="AO1392" s="17">
        <v>0.459738973706042</v>
      </c>
      <c r="AP1392" s="17"/>
      <c r="AQ1392" s="17">
        <v>0.55986188478704402</v>
      </c>
      <c r="AR1392" s="17">
        <v>0.54114206788133001</v>
      </c>
      <c r="AS1392" s="17"/>
      <c r="AT1392" s="17">
        <v>0.57690498799248902</v>
      </c>
      <c r="AU1392" s="17">
        <v>0.52843550810620998</v>
      </c>
      <c r="AV1392" s="17"/>
      <c r="AW1392" s="17">
        <v>0.62963271913699104</v>
      </c>
      <c r="AX1392" s="17">
        <v>0.55605846697761696</v>
      </c>
      <c r="AY1392" s="17">
        <v>0.48569441081093001</v>
      </c>
      <c r="AZ1392" s="17">
        <v>0.53284443244542201</v>
      </c>
      <c r="BA1392" s="17">
        <v>0.62403482165328406</v>
      </c>
      <c r="BB1392" s="17"/>
      <c r="BC1392" s="17">
        <v>0.58385056251235001</v>
      </c>
      <c r="BD1392" s="17"/>
      <c r="BE1392" s="17">
        <v>0.56364191180463297</v>
      </c>
      <c r="BF1392" s="17">
        <v>0.40571814983291798</v>
      </c>
      <c r="BG1392" s="17">
        <v>0.50459041696636997</v>
      </c>
      <c r="BH1392" s="17">
        <v>0.58877831135017999</v>
      </c>
      <c r="BI1392" s="17"/>
      <c r="BJ1392" s="17">
        <v>0.54854907400034403</v>
      </c>
      <c r="BK1392" s="17"/>
      <c r="BL1392" s="17">
        <v>0.55912129428455204</v>
      </c>
      <c r="BM1392" s="17"/>
      <c r="BN1392" s="17">
        <v>0.49649660806840601</v>
      </c>
      <c r="BO1392" s="17"/>
      <c r="BP1392" s="17">
        <v>0.57571960512634002</v>
      </c>
      <c r="BQ1392" s="17">
        <v>0.41215817454706899</v>
      </c>
    </row>
    <row r="1393" spans="2:69" x14ac:dyDescent="0.35">
      <c r="B1393" t="s">
        <v>361</v>
      </c>
      <c r="C1393" s="17">
        <v>0.420069966357067</v>
      </c>
      <c r="D1393" s="17">
        <v>0.444487852559249</v>
      </c>
      <c r="E1393" s="17">
        <v>0.39813533850111699</v>
      </c>
      <c r="F1393" s="17"/>
      <c r="G1393" s="17">
        <v>0.37117395396554997</v>
      </c>
      <c r="H1393" s="17">
        <v>0.45326643107479198</v>
      </c>
      <c r="I1393" s="17">
        <v>0.41813636944888499</v>
      </c>
      <c r="J1393" s="17">
        <v>0.51056932009535205</v>
      </c>
      <c r="K1393" s="17">
        <v>0.36646946558249599</v>
      </c>
      <c r="L1393" s="17"/>
      <c r="M1393" s="17">
        <v>0.43533712342039799</v>
      </c>
      <c r="N1393" s="17">
        <v>0.44171814115000502</v>
      </c>
      <c r="O1393" s="17">
        <v>0.38112505494884502</v>
      </c>
      <c r="P1393" s="17">
        <v>0.46720099502304202</v>
      </c>
      <c r="Q1393" s="17">
        <v>0.36835336409223002</v>
      </c>
      <c r="R1393" s="17"/>
      <c r="S1393" s="17">
        <v>0.41286804124119603</v>
      </c>
      <c r="T1393" s="17">
        <v>0.462252295987782</v>
      </c>
      <c r="U1393" s="17">
        <v>0.45601925965123002</v>
      </c>
      <c r="V1393" s="17">
        <v>0.41891655411620299</v>
      </c>
      <c r="W1393" s="17"/>
      <c r="X1393" s="17">
        <v>0.41598082220693</v>
      </c>
      <c r="Y1393" s="17">
        <v>0.50581515937698096</v>
      </c>
      <c r="Z1393" s="17">
        <v>0.34610887760269199</v>
      </c>
      <c r="AA1393" s="17"/>
      <c r="AB1393" s="17">
        <v>0.41777369696723199</v>
      </c>
      <c r="AC1393" s="17">
        <v>0.42479036594384501</v>
      </c>
      <c r="AD1393" s="17"/>
      <c r="AE1393" s="17">
        <v>0.369442494982192</v>
      </c>
      <c r="AF1393" s="17">
        <v>0.42992659832594599</v>
      </c>
      <c r="AG1393" s="17"/>
      <c r="AH1393" s="17">
        <v>0.44325396168454401</v>
      </c>
      <c r="AI1393" s="17">
        <v>0.35095037218492098</v>
      </c>
      <c r="AJ1393" s="17"/>
      <c r="AK1393" s="17">
        <v>0.30022939634248502</v>
      </c>
      <c r="AL1393" s="17">
        <v>0.428253218337869</v>
      </c>
      <c r="AM1393" s="17">
        <v>0.43100377580572602</v>
      </c>
      <c r="AN1393" s="17">
        <v>0.47293626857992999</v>
      </c>
      <c r="AO1393" s="17">
        <v>0.38743069971847199</v>
      </c>
      <c r="AP1393" s="17"/>
      <c r="AQ1393" s="17">
        <v>0.44272442199392498</v>
      </c>
      <c r="AR1393" s="17">
        <v>0.41387270040760399</v>
      </c>
      <c r="AS1393" s="17"/>
      <c r="AT1393" s="17">
        <v>0.43019481957244798</v>
      </c>
      <c r="AU1393" s="17">
        <v>0.411903569845739</v>
      </c>
      <c r="AV1393" s="17"/>
      <c r="AW1393" s="17">
        <v>0.374095583569171</v>
      </c>
      <c r="AX1393" s="17">
        <v>0.46568801841697599</v>
      </c>
      <c r="AY1393" s="17">
        <v>0.30777786412513403</v>
      </c>
      <c r="AZ1393" s="17">
        <v>0.40051787117450699</v>
      </c>
      <c r="BA1393" s="17">
        <v>0.59554475701031695</v>
      </c>
      <c r="BB1393" s="17"/>
      <c r="BC1393" s="17">
        <v>0.55987169651316804</v>
      </c>
      <c r="BD1393" s="17"/>
      <c r="BE1393" s="17">
        <v>0.451811072682551</v>
      </c>
      <c r="BF1393" s="17">
        <v>0.28036507798839</v>
      </c>
      <c r="BG1393" s="17">
        <v>0.33434294006034798</v>
      </c>
      <c r="BH1393" s="17">
        <v>0.60970251409868303</v>
      </c>
      <c r="BI1393" s="17"/>
      <c r="BJ1393" s="17">
        <v>0.44151577297252598</v>
      </c>
      <c r="BK1393" s="17"/>
      <c r="BL1393" s="17">
        <v>0.43661795149780902</v>
      </c>
      <c r="BM1393" s="17"/>
      <c r="BN1393" s="17">
        <v>0.46886323680946601</v>
      </c>
      <c r="BO1393" s="17"/>
      <c r="BP1393" s="17">
        <v>0.43464463499279299</v>
      </c>
      <c r="BQ1393" s="17">
        <v>0.37332267888558901</v>
      </c>
    </row>
    <row r="1394" spans="2:69" x14ac:dyDescent="0.35">
      <c r="B1394" t="s">
        <v>362</v>
      </c>
      <c r="C1394" s="17">
        <v>0.31188999923926097</v>
      </c>
      <c r="D1394" s="17">
        <v>0.33202390023473899</v>
      </c>
      <c r="E1394" s="17">
        <v>0.29530207241182499</v>
      </c>
      <c r="F1394" s="17"/>
      <c r="G1394" s="17">
        <v>0.268162160104021</v>
      </c>
      <c r="H1394" s="17">
        <v>0.29962156864890899</v>
      </c>
      <c r="I1394" s="17">
        <v>0.34115934660411801</v>
      </c>
      <c r="J1394" s="17">
        <v>0.31815572865227998</v>
      </c>
      <c r="K1394" s="17">
        <v>0.36860211209623001</v>
      </c>
      <c r="L1394" s="17"/>
      <c r="M1394" s="17">
        <v>0.32063361242384197</v>
      </c>
      <c r="N1394" s="17">
        <v>0.33219301217199698</v>
      </c>
      <c r="O1394" s="17">
        <v>0.32770200702616598</v>
      </c>
      <c r="P1394" s="17">
        <v>0.254539373220042</v>
      </c>
      <c r="Q1394" s="17">
        <v>0.28799512308671099</v>
      </c>
      <c r="R1394" s="17"/>
      <c r="S1394" s="17">
        <v>0.224694655001038</v>
      </c>
      <c r="T1394" s="17">
        <v>0.31127479114725398</v>
      </c>
      <c r="U1394" s="17">
        <v>0.34339819345862699</v>
      </c>
      <c r="V1394" s="17">
        <v>0.38162175544871302</v>
      </c>
      <c r="W1394" s="17"/>
      <c r="X1394" s="17">
        <v>0.31302099551599899</v>
      </c>
      <c r="Y1394" s="17">
        <v>0.38202216711727199</v>
      </c>
      <c r="Z1394" s="17">
        <v>0.21862538746746199</v>
      </c>
      <c r="AA1394" s="17"/>
      <c r="AB1394" s="17">
        <v>0.28335737481172402</v>
      </c>
      <c r="AC1394" s="17">
        <v>0.37054400087934902</v>
      </c>
      <c r="AD1394" s="17"/>
      <c r="AE1394" s="17">
        <v>0.29257509908718898</v>
      </c>
      <c r="AF1394" s="17">
        <v>0.31608964197665401</v>
      </c>
      <c r="AG1394" s="17"/>
      <c r="AH1394" s="17">
        <v>0.31737767366185199</v>
      </c>
      <c r="AI1394" s="17">
        <v>0.238836172641059</v>
      </c>
      <c r="AJ1394" s="17"/>
      <c r="AK1394" s="17">
        <v>0.345488650104465</v>
      </c>
      <c r="AL1394" s="17">
        <v>0.27159073586784399</v>
      </c>
      <c r="AM1394" s="17">
        <v>0.326178254290516</v>
      </c>
      <c r="AN1394" s="17">
        <v>0.36739535612754698</v>
      </c>
      <c r="AO1394" s="17">
        <v>0.230905044464604</v>
      </c>
      <c r="AP1394" s="17"/>
      <c r="AQ1394" s="17">
        <v>0.35582598303963497</v>
      </c>
      <c r="AR1394" s="17">
        <v>0.29987104011144999</v>
      </c>
      <c r="AS1394" s="17"/>
      <c r="AT1394" s="17">
        <v>0.34423045367636301</v>
      </c>
      <c r="AU1394" s="17">
        <v>0.29538144596126498</v>
      </c>
      <c r="AV1394" s="17"/>
      <c r="AW1394" s="17">
        <v>0.27821905502607802</v>
      </c>
      <c r="AX1394" s="17">
        <v>0.30496728046872501</v>
      </c>
      <c r="AY1394" s="17">
        <v>0.341670702576092</v>
      </c>
      <c r="AZ1394" s="17">
        <v>0.34957119895918298</v>
      </c>
      <c r="BA1394" s="17">
        <v>0.26096370472566099</v>
      </c>
      <c r="BB1394" s="17"/>
      <c r="BC1394" s="17">
        <v>0.32309873251612098</v>
      </c>
      <c r="BD1394" s="17"/>
      <c r="BE1394" s="17">
        <v>0.29647547449422901</v>
      </c>
      <c r="BF1394" s="17">
        <v>0.33624827995221901</v>
      </c>
      <c r="BG1394" s="17">
        <v>0.29971745807211098</v>
      </c>
      <c r="BH1394" s="17">
        <v>0.31751223468114598</v>
      </c>
      <c r="BI1394" s="17"/>
      <c r="BJ1394" s="17">
        <v>0.31348568148635098</v>
      </c>
      <c r="BK1394" s="17"/>
      <c r="BL1394" s="17">
        <v>0.346998523863912</v>
      </c>
      <c r="BM1394" s="17"/>
      <c r="BN1394" s="17">
        <v>0.33173886787967299</v>
      </c>
      <c r="BO1394" s="17"/>
      <c r="BP1394" s="17">
        <v>0.31159279549144703</v>
      </c>
      <c r="BQ1394" s="17">
        <v>0.29719006130312098</v>
      </c>
    </row>
    <row r="1395" spans="2:69" x14ac:dyDescent="0.35">
      <c r="B1395" t="s">
        <v>363</v>
      </c>
      <c r="C1395" s="17">
        <v>0.17691663229899399</v>
      </c>
      <c r="D1395" s="17">
        <v>0.18490615503395999</v>
      </c>
      <c r="E1395" s="17">
        <v>0.17043502582655401</v>
      </c>
      <c r="F1395" s="17"/>
      <c r="G1395" s="17">
        <v>0.166124521907834</v>
      </c>
      <c r="H1395" s="17">
        <v>0.111854727033879</v>
      </c>
      <c r="I1395" s="17">
        <v>0.15194113944017701</v>
      </c>
      <c r="J1395" s="17">
        <v>0.21783790509642101</v>
      </c>
      <c r="K1395" s="17">
        <v>0.31687894183988702</v>
      </c>
      <c r="L1395" s="17"/>
      <c r="M1395" s="17">
        <v>0.22355591099880801</v>
      </c>
      <c r="N1395" s="17">
        <v>0.175863210863416</v>
      </c>
      <c r="O1395" s="17">
        <v>0.15430268980463499</v>
      </c>
      <c r="P1395" s="17">
        <v>0.134555154209061</v>
      </c>
      <c r="Q1395" s="17">
        <v>0.216329206069478</v>
      </c>
      <c r="R1395" s="17"/>
      <c r="S1395" s="17">
        <v>0.16236113340595301</v>
      </c>
      <c r="T1395" s="17">
        <v>0.16225922023310799</v>
      </c>
      <c r="U1395" s="17">
        <v>0.20594094909816099</v>
      </c>
      <c r="V1395" s="17">
        <v>0.17518511640846601</v>
      </c>
      <c r="W1395" s="17"/>
      <c r="X1395" s="17">
        <v>0.16416157400345399</v>
      </c>
      <c r="Y1395" s="17">
        <v>0.207623424812444</v>
      </c>
      <c r="Z1395" s="17">
        <v>0.233102081697833</v>
      </c>
      <c r="AA1395" s="17"/>
      <c r="AB1395" s="17">
        <v>0.14272020883181699</v>
      </c>
      <c r="AC1395" s="17">
        <v>0.24721360351602401</v>
      </c>
      <c r="AD1395" s="17"/>
      <c r="AE1395" s="17">
        <v>0.155791428744156</v>
      </c>
      <c r="AF1395" s="17">
        <v>0.18055073790033399</v>
      </c>
      <c r="AG1395" s="17"/>
      <c r="AH1395" s="17">
        <v>0.172635993522091</v>
      </c>
      <c r="AI1395" s="17">
        <v>0.14626314858327499</v>
      </c>
      <c r="AJ1395" s="17"/>
      <c r="AK1395" s="17">
        <v>0.266288890910795</v>
      </c>
      <c r="AL1395" s="17">
        <v>0.14165088023245101</v>
      </c>
      <c r="AM1395" s="17">
        <v>0.15315033319710999</v>
      </c>
      <c r="AN1395" s="17">
        <v>0.16930624798449401</v>
      </c>
      <c r="AO1395" s="17">
        <v>0.310785054997193</v>
      </c>
      <c r="AP1395" s="17"/>
      <c r="AQ1395" s="17">
        <v>0.173046673633826</v>
      </c>
      <c r="AR1395" s="17">
        <v>0.17797528334079801</v>
      </c>
      <c r="AS1395" s="17"/>
      <c r="AT1395" s="17">
        <v>0.17735169457536301</v>
      </c>
      <c r="AU1395" s="17">
        <v>0.17416378276233099</v>
      </c>
      <c r="AV1395" s="17"/>
      <c r="AW1395" s="17">
        <v>0.101185420496241</v>
      </c>
      <c r="AX1395" s="17">
        <v>0.139250706778903</v>
      </c>
      <c r="AY1395" s="17">
        <v>0.218796189115154</v>
      </c>
      <c r="AZ1395" s="17">
        <v>0.294619077351362</v>
      </c>
      <c r="BA1395" s="17">
        <v>0.120738513286508</v>
      </c>
      <c r="BB1395" s="17"/>
      <c r="BC1395" s="17">
        <v>0.147152884183122</v>
      </c>
      <c r="BD1395" s="17"/>
      <c r="BE1395" s="17">
        <v>0.12966726413718199</v>
      </c>
      <c r="BF1395" s="17">
        <v>0.24256794233328399</v>
      </c>
      <c r="BG1395" s="17">
        <v>0.26768527251427898</v>
      </c>
      <c r="BH1395" s="17">
        <v>0.16034328493978101</v>
      </c>
      <c r="BI1395" s="17"/>
      <c r="BJ1395" s="17">
        <v>0.175243884510634</v>
      </c>
      <c r="BK1395" s="17"/>
      <c r="BL1395" s="17">
        <v>0.16296939718978001</v>
      </c>
      <c r="BM1395" s="17"/>
      <c r="BN1395" s="17">
        <v>0.20856783361442799</v>
      </c>
      <c r="BO1395" s="17"/>
      <c r="BP1395" s="17">
        <v>0.182824334385434</v>
      </c>
      <c r="BQ1395" s="17">
        <v>0.16847507400408299</v>
      </c>
    </row>
    <row r="1396" spans="2:69" x14ac:dyDescent="0.35">
      <c r="B1396" t="s">
        <v>141</v>
      </c>
      <c r="C1396" s="17">
        <v>6.8426397275339499E-3</v>
      </c>
      <c r="D1396" s="17">
        <v>7.3800418946042504E-3</v>
      </c>
      <c r="E1396" s="17">
        <v>6.3970736929412899E-3</v>
      </c>
      <c r="F1396" s="17"/>
      <c r="G1396" s="17">
        <v>2.8043465598734298E-3</v>
      </c>
      <c r="H1396" s="17">
        <v>1.32095217982671E-2</v>
      </c>
      <c r="I1396" s="17">
        <v>4.4459973149934403E-3</v>
      </c>
      <c r="J1396" s="17">
        <v>1.38787400585138E-2</v>
      </c>
      <c r="K1396" s="17">
        <v>0</v>
      </c>
      <c r="L1396" s="17"/>
      <c r="M1396" s="17">
        <v>1.73131843996817E-2</v>
      </c>
      <c r="N1396" s="17">
        <v>5.2984142347587797E-3</v>
      </c>
      <c r="O1396" s="17">
        <v>4.2614591036936903E-3</v>
      </c>
      <c r="P1396" s="17">
        <v>8.6800981844847198E-3</v>
      </c>
      <c r="Q1396" s="17">
        <v>6.46558678193243E-3</v>
      </c>
      <c r="R1396" s="17"/>
      <c r="S1396" s="17">
        <v>0</v>
      </c>
      <c r="T1396" s="17">
        <v>8.2470823448254592E-3</v>
      </c>
      <c r="U1396" s="17">
        <v>1.35084726777507E-2</v>
      </c>
      <c r="V1396" s="17">
        <v>3.4899422462394102E-3</v>
      </c>
      <c r="W1396" s="17"/>
      <c r="X1396" s="17">
        <v>7.63517279605454E-3</v>
      </c>
      <c r="Y1396" s="17">
        <v>7.7005496324229102E-3</v>
      </c>
      <c r="Z1396" s="17">
        <v>0</v>
      </c>
      <c r="AA1396" s="17"/>
      <c r="AB1396" s="17">
        <v>5.9004237338740302E-3</v>
      </c>
      <c r="AC1396" s="17">
        <v>8.7795361591187296E-3</v>
      </c>
      <c r="AD1396" s="17"/>
      <c r="AE1396" s="17">
        <v>9.5201281279948691E-3</v>
      </c>
      <c r="AF1396" s="17">
        <v>6.30173033262388E-3</v>
      </c>
      <c r="AG1396" s="17"/>
      <c r="AH1396" s="17">
        <v>7.3441764579746096E-3</v>
      </c>
      <c r="AI1396" s="17">
        <v>7.9308262160267592E-3</v>
      </c>
      <c r="AJ1396" s="17"/>
      <c r="AK1396" s="17">
        <v>0</v>
      </c>
      <c r="AL1396" s="17">
        <v>8.3263741130725107E-3</v>
      </c>
      <c r="AM1396" s="17">
        <v>1.2445420962515901E-2</v>
      </c>
      <c r="AN1396" s="17">
        <v>0</v>
      </c>
      <c r="AO1396" s="17">
        <v>0</v>
      </c>
      <c r="AP1396" s="17"/>
      <c r="AQ1396" s="17">
        <v>3.9887877190627899E-3</v>
      </c>
      <c r="AR1396" s="17">
        <v>7.6233285315557703E-3</v>
      </c>
      <c r="AS1396" s="17"/>
      <c r="AT1396" s="17">
        <v>6.2652529060835301E-3</v>
      </c>
      <c r="AU1396" s="17">
        <v>6.0299261250872597E-3</v>
      </c>
      <c r="AV1396" s="17"/>
      <c r="AW1396" s="17">
        <v>1.7427821982609299E-2</v>
      </c>
      <c r="AX1396" s="17">
        <v>2.89326182968097E-3</v>
      </c>
      <c r="AY1396" s="17">
        <v>2.1044474464702902E-2</v>
      </c>
      <c r="AZ1396" s="17">
        <v>0</v>
      </c>
      <c r="BA1396" s="17">
        <v>0</v>
      </c>
      <c r="BB1396" s="17"/>
      <c r="BC1396" s="17">
        <v>5.6037157154984604E-3</v>
      </c>
      <c r="BD1396" s="17"/>
      <c r="BE1396" s="17">
        <v>3.34889652980511E-3</v>
      </c>
      <c r="BF1396" s="17">
        <v>1.4486070867190601E-2</v>
      </c>
      <c r="BG1396" s="17">
        <v>6.4266360816083402E-3</v>
      </c>
      <c r="BH1396" s="17">
        <v>0</v>
      </c>
      <c r="BI1396" s="17"/>
      <c r="BJ1396" s="17">
        <v>7.8847255062802803E-3</v>
      </c>
      <c r="BK1396" s="17"/>
      <c r="BL1396" s="17">
        <v>1.2223405046725399E-2</v>
      </c>
      <c r="BM1396" s="17"/>
      <c r="BN1396" s="17">
        <v>1.00131957836472E-2</v>
      </c>
      <c r="BO1396" s="17"/>
      <c r="BP1396" s="17">
        <v>5.4011397953010699E-3</v>
      </c>
      <c r="BQ1396" s="17">
        <v>8.2213104145284696E-3</v>
      </c>
    </row>
    <row r="1397" spans="2:69" x14ac:dyDescent="0.35">
      <c r="B1397" t="s">
        <v>232</v>
      </c>
      <c r="C1397" s="17">
        <v>4.5554692833084102E-2</v>
      </c>
      <c r="D1397" s="17">
        <v>4.1707729394734099E-2</v>
      </c>
      <c r="E1397" s="17">
        <v>4.70270267539366E-2</v>
      </c>
      <c r="F1397" s="17"/>
      <c r="G1397" s="17">
        <v>4.2019655570445298E-2</v>
      </c>
      <c r="H1397" s="17">
        <v>5.3633778302176499E-2</v>
      </c>
      <c r="I1397" s="17">
        <v>3.6994344938685697E-2</v>
      </c>
      <c r="J1397" s="17">
        <v>4.8046260864134202E-2</v>
      </c>
      <c r="K1397" s="17">
        <v>4.97760710134715E-2</v>
      </c>
      <c r="L1397" s="17"/>
      <c r="M1397" s="17">
        <v>2.3785113882088101E-2</v>
      </c>
      <c r="N1397" s="17">
        <v>4.8226323710992003E-2</v>
      </c>
      <c r="O1397" s="17">
        <v>4.50474080297344E-2</v>
      </c>
      <c r="P1397" s="17">
        <v>7.1202182458527205E-2</v>
      </c>
      <c r="Q1397" s="17">
        <v>3.0294126329471899E-2</v>
      </c>
      <c r="R1397" s="17"/>
      <c r="S1397" s="17">
        <v>5.0296475156115801E-2</v>
      </c>
      <c r="T1397" s="17">
        <v>3.5907327854104797E-2</v>
      </c>
      <c r="U1397" s="17">
        <v>5.3195906310450701E-2</v>
      </c>
      <c r="V1397" s="17">
        <v>5.9553774930553201E-2</v>
      </c>
      <c r="W1397" s="17"/>
      <c r="X1397" s="17">
        <v>4.8724949505337602E-2</v>
      </c>
      <c r="Y1397" s="17">
        <v>3.1479592913375098E-2</v>
      </c>
      <c r="Z1397" s="17">
        <v>3.9397167748621197E-2</v>
      </c>
      <c r="AA1397" s="17"/>
      <c r="AB1397" s="17">
        <v>3.9967766184773698E-2</v>
      </c>
      <c r="AC1397" s="17">
        <v>5.7039637221052403E-2</v>
      </c>
      <c r="AD1397" s="17"/>
      <c r="AE1397" s="17">
        <v>5.5434034521834701E-2</v>
      </c>
      <c r="AF1397" s="17">
        <v>4.3575586636729599E-2</v>
      </c>
      <c r="AG1397" s="17"/>
      <c r="AH1397" s="17">
        <v>5.0060928485731897E-2</v>
      </c>
      <c r="AI1397" s="17">
        <v>3.74322384709301E-2</v>
      </c>
      <c r="AJ1397" s="17"/>
      <c r="AK1397" s="17">
        <v>3.0603993517946598E-2</v>
      </c>
      <c r="AL1397" s="17">
        <v>3.7191679498374902E-2</v>
      </c>
      <c r="AM1397" s="17">
        <v>3.6296192373257499E-2</v>
      </c>
      <c r="AN1397" s="17">
        <v>6.4272969810763303E-2</v>
      </c>
      <c r="AO1397" s="17">
        <v>9.7982334644542493E-2</v>
      </c>
      <c r="AP1397" s="17"/>
      <c r="AQ1397" s="17">
        <v>3.7987982218273202E-2</v>
      </c>
      <c r="AR1397" s="17">
        <v>4.7624613152260201E-2</v>
      </c>
      <c r="AS1397" s="17"/>
      <c r="AT1397" s="17">
        <v>4.5289690028735403E-2</v>
      </c>
      <c r="AU1397" s="17">
        <v>4.3910369444468501E-2</v>
      </c>
      <c r="AV1397" s="17"/>
      <c r="AW1397" s="17">
        <v>0</v>
      </c>
      <c r="AX1397" s="17">
        <v>4.5754294704397902E-2</v>
      </c>
      <c r="AY1397" s="17">
        <v>4.2928834007475797E-2</v>
      </c>
      <c r="AZ1397" s="17">
        <v>2.96570778489317E-2</v>
      </c>
      <c r="BA1397" s="17">
        <v>7.5698353650172606E-2</v>
      </c>
      <c r="BB1397" s="17"/>
      <c r="BC1397" s="17">
        <v>4.2303686647939903E-2</v>
      </c>
      <c r="BD1397" s="17"/>
      <c r="BE1397" s="17">
        <v>4.3680752593684702E-2</v>
      </c>
      <c r="BF1397" s="17">
        <v>6.4673160444140093E-2</v>
      </c>
      <c r="BG1397" s="17">
        <v>2.72287713832347E-2</v>
      </c>
      <c r="BH1397" s="17">
        <v>5.4787484754040897E-2</v>
      </c>
      <c r="BI1397" s="17"/>
      <c r="BJ1397" s="17">
        <v>4.65212814370125E-2</v>
      </c>
      <c r="BK1397" s="17"/>
      <c r="BL1397" s="17">
        <v>5.1834116021395399E-2</v>
      </c>
      <c r="BM1397" s="17"/>
      <c r="BN1397" s="17">
        <v>3.5150981520655399E-2</v>
      </c>
      <c r="BO1397" s="17"/>
      <c r="BP1397" s="17">
        <v>3.8927324064489198E-2</v>
      </c>
      <c r="BQ1397" s="17">
        <v>7.0149085932439598E-2</v>
      </c>
    </row>
    <row r="1398" spans="2:69" x14ac:dyDescent="0.35"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</row>
    <row r="1399" spans="2:69" x14ac:dyDescent="0.35">
      <c r="B1399" s="6" t="s">
        <v>377</v>
      </c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</row>
    <row r="1400" spans="2:69" x14ac:dyDescent="0.35">
      <c r="B1400" s="24" t="s">
        <v>378</v>
      </c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</row>
    <row r="1401" spans="2:69" x14ac:dyDescent="0.35">
      <c r="B1401" t="s">
        <v>366</v>
      </c>
      <c r="C1401" s="17">
        <v>0.64775011225030599</v>
      </c>
      <c r="D1401" s="17">
        <v>0.65889554108786197</v>
      </c>
      <c r="E1401" s="17">
        <v>0.63672300437014395</v>
      </c>
      <c r="F1401" s="17"/>
      <c r="G1401" s="17">
        <v>0.68627263237847203</v>
      </c>
      <c r="H1401" s="17">
        <v>0.62343954687033298</v>
      </c>
      <c r="I1401" s="17">
        <v>0.77384733558983398</v>
      </c>
      <c r="J1401" s="17">
        <v>0.85068879119639296</v>
      </c>
      <c r="K1401" s="17">
        <v>0.42247942227702201</v>
      </c>
      <c r="L1401" s="17"/>
      <c r="M1401" s="17">
        <v>0.75660855870833799</v>
      </c>
      <c r="N1401" s="17">
        <v>0.82460910611600402</v>
      </c>
      <c r="O1401" s="17">
        <v>0.48826552390636302</v>
      </c>
      <c r="P1401" s="17">
        <v>0.34621524175048302</v>
      </c>
      <c r="Q1401" s="17">
        <v>0.652178277059414</v>
      </c>
      <c r="R1401" s="17"/>
      <c r="S1401" s="17">
        <v>0.52109537951030505</v>
      </c>
      <c r="T1401" s="17">
        <v>0.67904699963440496</v>
      </c>
      <c r="U1401" s="17">
        <v>0.58810402391989702</v>
      </c>
      <c r="V1401" s="17">
        <v>0.75494937514808202</v>
      </c>
      <c r="W1401" s="17"/>
      <c r="X1401" s="17">
        <v>0.69981496379118602</v>
      </c>
      <c r="Y1401" s="17">
        <v>0.55395084752146595</v>
      </c>
      <c r="Z1401" s="17">
        <v>0.46119775278162101</v>
      </c>
      <c r="AA1401" s="17"/>
      <c r="AB1401" s="17">
        <v>0.62079468134059901</v>
      </c>
      <c r="AC1401" s="17">
        <v>0.66440237838165495</v>
      </c>
      <c r="AD1401" s="17"/>
      <c r="AE1401" s="17">
        <v>0.66666465338993897</v>
      </c>
      <c r="AF1401" s="17">
        <v>0.64081359404310501</v>
      </c>
      <c r="AG1401" s="17"/>
      <c r="AH1401" s="17">
        <v>0.70871519669556005</v>
      </c>
      <c r="AI1401" s="17">
        <v>0.80894275317021103</v>
      </c>
      <c r="AJ1401" s="17"/>
      <c r="AK1401" s="17">
        <v>0.50760959832763197</v>
      </c>
      <c r="AL1401" s="17">
        <v>0.53085061150705004</v>
      </c>
      <c r="AM1401" s="17">
        <v>0.79243464664901497</v>
      </c>
      <c r="AN1401" s="17">
        <v>0.743664365775765</v>
      </c>
      <c r="AO1401" s="17">
        <v>0.77423930117270601</v>
      </c>
      <c r="AP1401" s="17"/>
      <c r="AQ1401" s="17">
        <v>0.67362741053418895</v>
      </c>
      <c r="AR1401" s="17">
        <v>0.64341848925380296</v>
      </c>
      <c r="AS1401" s="17"/>
      <c r="AT1401" s="17">
        <v>0.64125035641105699</v>
      </c>
      <c r="AU1401" s="17">
        <v>0.65574660061273404</v>
      </c>
      <c r="AV1401" s="17"/>
      <c r="AW1401" s="17">
        <v>1</v>
      </c>
      <c r="AX1401" s="17">
        <v>0.62819439134578003</v>
      </c>
      <c r="AY1401" s="17">
        <v>0.65780669979305095</v>
      </c>
      <c r="AZ1401" s="17">
        <v>0.839122951760786</v>
      </c>
      <c r="BA1401" s="17">
        <v>0</v>
      </c>
      <c r="BB1401" s="17"/>
      <c r="BC1401" s="17">
        <v>0.24918062352998999</v>
      </c>
      <c r="BD1401" s="17"/>
      <c r="BE1401" s="17">
        <v>0.65433460433919699</v>
      </c>
      <c r="BF1401" s="17">
        <v>0.65955812151886095</v>
      </c>
      <c r="BG1401" s="17">
        <v>0.45467580787332001</v>
      </c>
      <c r="BH1401" s="17">
        <v>0.38339973458082699</v>
      </c>
      <c r="BI1401" s="17"/>
      <c r="BJ1401" s="17">
        <v>0.63388375517634599</v>
      </c>
      <c r="BK1401" s="17"/>
      <c r="BL1401" s="17">
        <v>0.722477275847491</v>
      </c>
      <c r="BM1401" s="17"/>
      <c r="BN1401" s="17">
        <v>0.84909650770691603</v>
      </c>
      <c r="BO1401" s="17"/>
      <c r="BP1401" s="17">
        <v>0.65537870520972097</v>
      </c>
      <c r="BQ1401" s="17">
        <v>0.62102576755592398</v>
      </c>
    </row>
    <row r="1402" spans="2:69" x14ac:dyDescent="0.35">
      <c r="B1402" t="s">
        <v>367</v>
      </c>
      <c r="C1402" s="17">
        <v>0.56553073935811105</v>
      </c>
      <c r="D1402" s="17">
        <v>0.44003171104737099</v>
      </c>
      <c r="E1402" s="17">
        <v>0.68969745776869495</v>
      </c>
      <c r="F1402" s="17"/>
      <c r="G1402" s="17">
        <v>0.66546179164703001</v>
      </c>
      <c r="H1402" s="17">
        <v>0.45746886268640102</v>
      </c>
      <c r="I1402" s="17">
        <v>0.71397330231494704</v>
      </c>
      <c r="J1402" s="17">
        <v>0.51010676633821705</v>
      </c>
      <c r="K1402" s="17">
        <v>0.40149401688939002</v>
      </c>
      <c r="L1402" s="17"/>
      <c r="M1402" s="17">
        <v>0.547503340610344</v>
      </c>
      <c r="N1402" s="17">
        <v>0.75637716481404904</v>
      </c>
      <c r="O1402" s="17">
        <v>0.34633749743261</v>
      </c>
      <c r="P1402" s="17">
        <v>0.44062322414550797</v>
      </c>
      <c r="Q1402" s="17">
        <v>0.55880608157355005</v>
      </c>
      <c r="R1402" s="17"/>
      <c r="S1402" s="17">
        <v>0.27964397197767699</v>
      </c>
      <c r="T1402" s="17">
        <v>0.80980593177262605</v>
      </c>
      <c r="U1402" s="17">
        <v>0.55473538221618801</v>
      </c>
      <c r="V1402" s="17">
        <v>0.58660257191463905</v>
      </c>
      <c r="W1402" s="17"/>
      <c r="X1402" s="17">
        <v>0.60981902272466004</v>
      </c>
      <c r="Y1402" s="17">
        <v>0.26394032607722201</v>
      </c>
      <c r="Z1402" s="17">
        <v>0.59221968836293504</v>
      </c>
      <c r="AA1402" s="17"/>
      <c r="AB1402" s="17">
        <v>0.534830870845732</v>
      </c>
      <c r="AC1402" s="17">
        <v>0.5844962080378</v>
      </c>
      <c r="AD1402" s="17"/>
      <c r="AE1402" s="17">
        <v>0.34633620761363998</v>
      </c>
      <c r="AF1402" s="17">
        <v>0.64591581712129598</v>
      </c>
      <c r="AG1402" s="17"/>
      <c r="AH1402" s="17">
        <v>0.58337688265135401</v>
      </c>
      <c r="AI1402" s="17">
        <v>0.69787617973446303</v>
      </c>
      <c r="AJ1402" s="17"/>
      <c r="AK1402" s="17">
        <v>0.51956653721375401</v>
      </c>
      <c r="AL1402" s="17">
        <v>0.31366021919344</v>
      </c>
      <c r="AM1402" s="17">
        <v>0.58834436463308304</v>
      </c>
      <c r="AN1402" s="17">
        <v>0.743664365775765</v>
      </c>
      <c r="AO1402" s="17">
        <v>0.84060946805512504</v>
      </c>
      <c r="AP1402" s="17"/>
      <c r="AQ1402" s="17">
        <v>0.40605828643323799</v>
      </c>
      <c r="AR1402" s="17">
        <v>0.59222496905783095</v>
      </c>
      <c r="AS1402" s="17"/>
      <c r="AT1402" s="17">
        <v>0.40148693444760197</v>
      </c>
      <c r="AU1402" s="17">
        <v>0.63952589762401602</v>
      </c>
      <c r="AV1402" s="17"/>
      <c r="AW1402" s="17">
        <v>1</v>
      </c>
      <c r="AX1402" s="17">
        <v>0.64382280199148301</v>
      </c>
      <c r="AY1402" s="17">
        <v>0.63718706461416696</v>
      </c>
      <c r="AZ1402" s="17">
        <v>0.43594020599251998</v>
      </c>
      <c r="BA1402" s="17">
        <v>0</v>
      </c>
      <c r="BB1402" s="17"/>
      <c r="BC1402" s="17">
        <v>0.28720191970410702</v>
      </c>
      <c r="BD1402" s="17"/>
      <c r="BE1402" s="17">
        <v>0.65218623112245</v>
      </c>
      <c r="BF1402" s="17">
        <v>0.63791279865727502</v>
      </c>
      <c r="BG1402" s="17">
        <v>0.51038284713572701</v>
      </c>
      <c r="BH1402" s="17">
        <v>0</v>
      </c>
      <c r="BI1402" s="17"/>
      <c r="BJ1402" s="17">
        <v>0.57683193458750603</v>
      </c>
      <c r="BK1402" s="17"/>
      <c r="BL1402" s="17">
        <v>0.62790170637349396</v>
      </c>
      <c r="BM1402" s="17"/>
      <c r="BN1402" s="17">
        <v>0.56447428244054898</v>
      </c>
      <c r="BO1402" s="17"/>
      <c r="BP1402" s="17">
        <v>0.52577228980954704</v>
      </c>
      <c r="BQ1402" s="17">
        <v>0.704811798906405</v>
      </c>
    </row>
    <row r="1403" spans="2:69" x14ac:dyDescent="0.35">
      <c r="B1403" t="s">
        <v>368</v>
      </c>
      <c r="C1403" s="17">
        <v>0.50587371874877396</v>
      </c>
      <c r="D1403" s="17">
        <v>0.45020380490943201</v>
      </c>
      <c r="E1403" s="17">
        <v>0.56095263536409401</v>
      </c>
      <c r="F1403" s="17"/>
      <c r="G1403" s="17">
        <v>0.58713781061525905</v>
      </c>
      <c r="H1403" s="17">
        <v>0.210589768945735</v>
      </c>
      <c r="I1403" s="17">
        <v>0.59041488172399104</v>
      </c>
      <c r="J1403" s="17">
        <v>0.65941797514182399</v>
      </c>
      <c r="K1403" s="17">
        <v>0.47734435965356198</v>
      </c>
      <c r="L1403" s="17"/>
      <c r="M1403" s="17">
        <v>0.70910126026716802</v>
      </c>
      <c r="N1403" s="17">
        <v>0.64279440219405604</v>
      </c>
      <c r="O1403" s="17">
        <v>0.42413477405734801</v>
      </c>
      <c r="P1403" s="17">
        <v>0.19466875539471501</v>
      </c>
      <c r="Q1403" s="17">
        <v>0.43087484421533101</v>
      </c>
      <c r="R1403" s="17"/>
      <c r="S1403" s="17">
        <v>0</v>
      </c>
      <c r="T1403" s="17">
        <v>0.55129157515205596</v>
      </c>
      <c r="U1403" s="17">
        <v>0.74133251817714696</v>
      </c>
      <c r="V1403" s="17">
        <v>0.52718262982973296</v>
      </c>
      <c r="W1403" s="17"/>
      <c r="X1403" s="17">
        <v>0.53421271622951705</v>
      </c>
      <c r="Y1403" s="17">
        <v>0.40535194206890202</v>
      </c>
      <c r="Z1403" s="17">
        <v>0.44567619953321902</v>
      </c>
      <c r="AA1403" s="17"/>
      <c r="AB1403" s="17">
        <v>0.42935119187859</v>
      </c>
      <c r="AC1403" s="17">
        <v>0.55314706736464503</v>
      </c>
      <c r="AD1403" s="17"/>
      <c r="AE1403" s="17">
        <v>0.29495388128342198</v>
      </c>
      <c r="AF1403" s="17">
        <v>0.58322422289463405</v>
      </c>
      <c r="AG1403" s="17"/>
      <c r="AH1403" s="17">
        <v>0.52487123936824198</v>
      </c>
      <c r="AI1403" s="17">
        <v>0.57200256387318205</v>
      </c>
      <c r="AJ1403" s="17"/>
      <c r="AK1403" s="17">
        <v>0.58335209024208901</v>
      </c>
      <c r="AL1403" s="17">
        <v>0.16548947609088199</v>
      </c>
      <c r="AM1403" s="17">
        <v>0.47282460900281398</v>
      </c>
      <c r="AN1403" s="17">
        <v>0.74592502246370895</v>
      </c>
      <c r="AO1403" s="17">
        <v>0.64298006040710698</v>
      </c>
      <c r="AP1403" s="17"/>
      <c r="AQ1403" s="17">
        <v>0.53628672346468498</v>
      </c>
      <c r="AR1403" s="17">
        <v>0.500782859990066</v>
      </c>
      <c r="AS1403" s="17"/>
      <c r="AT1403" s="17">
        <v>0.48247468598328602</v>
      </c>
      <c r="AU1403" s="17">
        <v>0.53360940405357105</v>
      </c>
      <c r="AV1403" s="17"/>
      <c r="AW1403" s="17">
        <v>1</v>
      </c>
      <c r="AX1403" s="17">
        <v>0.64382280199148301</v>
      </c>
      <c r="AY1403" s="17">
        <v>0.59445767754645396</v>
      </c>
      <c r="AZ1403" s="17">
        <v>0.41449258944251799</v>
      </c>
      <c r="BA1403" s="17">
        <v>0</v>
      </c>
      <c r="BB1403" s="17"/>
      <c r="BC1403" s="17">
        <v>0.28720191970410702</v>
      </c>
      <c r="BD1403" s="17"/>
      <c r="BE1403" s="17">
        <v>0.65218623112245</v>
      </c>
      <c r="BF1403" s="17">
        <v>0.571980234776995</v>
      </c>
      <c r="BG1403" s="17">
        <v>0.42513846615342799</v>
      </c>
      <c r="BH1403" s="17">
        <v>0</v>
      </c>
      <c r="BI1403" s="17"/>
      <c r="BJ1403" s="17">
        <v>0.51241800915691604</v>
      </c>
      <c r="BK1403" s="17"/>
      <c r="BL1403" s="17">
        <v>0.55141576178571705</v>
      </c>
      <c r="BM1403" s="17"/>
      <c r="BN1403" s="17">
        <v>0.51742541309346002</v>
      </c>
      <c r="BO1403" s="17"/>
      <c r="BP1403" s="17">
        <v>0.46498224080506101</v>
      </c>
      <c r="BQ1403" s="17">
        <v>0.64912398225664003</v>
      </c>
    </row>
    <row r="1404" spans="2:69" x14ac:dyDescent="0.35">
      <c r="B1404" t="s">
        <v>369</v>
      </c>
      <c r="C1404" s="17">
        <v>0.39049004917621599</v>
      </c>
      <c r="D1404" s="17">
        <v>0.33535461738788003</v>
      </c>
      <c r="E1404" s="17">
        <v>0.44504015785400902</v>
      </c>
      <c r="F1404" s="17"/>
      <c r="G1404" s="17">
        <v>0.45057814134183399</v>
      </c>
      <c r="H1404" s="17">
        <v>0.42117953789147</v>
      </c>
      <c r="I1404" s="17">
        <v>0.63313509226831299</v>
      </c>
      <c r="J1404" s="17">
        <v>0.34058202485817601</v>
      </c>
      <c r="K1404" s="17">
        <v>0.107434401402535</v>
      </c>
      <c r="L1404" s="17"/>
      <c r="M1404" s="17">
        <v>0.50518803322646999</v>
      </c>
      <c r="N1404" s="17">
        <v>0.63072642809433699</v>
      </c>
      <c r="O1404" s="17">
        <v>0</v>
      </c>
      <c r="P1404" s="17">
        <v>0.19466875539471501</v>
      </c>
      <c r="Q1404" s="17">
        <v>0.47927642354790301</v>
      </c>
      <c r="R1404" s="17"/>
      <c r="S1404" s="17">
        <v>0.18095970014343599</v>
      </c>
      <c r="T1404" s="17">
        <v>0.75052999392057795</v>
      </c>
      <c r="U1404" s="17">
        <v>0.21132099102642199</v>
      </c>
      <c r="V1404" s="17">
        <v>0.51081646260012104</v>
      </c>
      <c r="W1404" s="17"/>
      <c r="X1404" s="17">
        <v>0.40600936187700098</v>
      </c>
      <c r="Y1404" s="17">
        <v>0.587876458666026</v>
      </c>
      <c r="Z1404" s="17">
        <v>0.14654348882971599</v>
      </c>
      <c r="AA1404" s="17"/>
      <c r="AB1404" s="17">
        <v>0.40041859341206398</v>
      </c>
      <c r="AC1404" s="17">
        <v>0.38435648887565899</v>
      </c>
      <c r="AD1404" s="17"/>
      <c r="AE1404" s="17">
        <v>0.27243008674693198</v>
      </c>
      <c r="AF1404" s="17">
        <v>0.433786107636562</v>
      </c>
      <c r="AG1404" s="17"/>
      <c r="AH1404" s="17">
        <v>0.44732483380013099</v>
      </c>
      <c r="AI1404" s="17">
        <v>0.57200256387318205</v>
      </c>
      <c r="AJ1404" s="17"/>
      <c r="AK1404" s="17">
        <v>0.30426580756774002</v>
      </c>
      <c r="AL1404" s="17">
        <v>0.17025186077586901</v>
      </c>
      <c r="AM1404" s="17">
        <v>0.55054970515320401</v>
      </c>
      <c r="AN1404" s="17">
        <v>0.54036908031210995</v>
      </c>
      <c r="AO1404" s="17">
        <v>0.44535065275908903</v>
      </c>
      <c r="AP1404" s="17"/>
      <c r="AQ1404" s="17">
        <v>0.43919810420230898</v>
      </c>
      <c r="AR1404" s="17">
        <v>0.38233676636626501</v>
      </c>
      <c r="AS1404" s="17"/>
      <c r="AT1404" s="17">
        <v>0.33031147181409398</v>
      </c>
      <c r="AU1404" s="17">
        <v>0.42503028443489099</v>
      </c>
      <c r="AV1404" s="17"/>
      <c r="AW1404" s="17">
        <v>0.58616117719441896</v>
      </c>
      <c r="AX1404" s="17">
        <v>0.49081822917068002</v>
      </c>
      <c r="AY1404" s="17">
        <v>0.36468843782040999</v>
      </c>
      <c r="AZ1404" s="17">
        <v>0.43594020599251998</v>
      </c>
      <c r="BA1404" s="17">
        <v>0</v>
      </c>
      <c r="BB1404" s="17"/>
      <c r="BC1404" s="17">
        <v>4.88279749411238E-2</v>
      </c>
      <c r="BD1404" s="17"/>
      <c r="BE1404" s="17">
        <v>0.34566539566080301</v>
      </c>
      <c r="BF1404" s="17">
        <v>0.355915510019159</v>
      </c>
      <c r="BG1404" s="17">
        <v>0.28549340873767498</v>
      </c>
      <c r="BH1404" s="17">
        <v>0</v>
      </c>
      <c r="BI1404" s="17"/>
      <c r="BJ1404" s="17">
        <v>0.37854142900057702</v>
      </c>
      <c r="BK1404" s="17"/>
      <c r="BL1404" s="17">
        <v>0.49349957957875801</v>
      </c>
      <c r="BM1404" s="17"/>
      <c r="BN1404" s="17">
        <v>0.479950614530673</v>
      </c>
      <c r="BO1404" s="17"/>
      <c r="BP1404" s="17">
        <v>0.32665825185630198</v>
      </c>
      <c r="BQ1404" s="17">
        <v>0.61410441202328903</v>
      </c>
    </row>
    <row r="1405" spans="2:69" x14ac:dyDescent="0.35">
      <c r="B1405" t="s">
        <v>370</v>
      </c>
      <c r="C1405" s="17">
        <v>0.38481328447250202</v>
      </c>
      <c r="D1405" s="17">
        <v>0.35527523234396102</v>
      </c>
      <c r="E1405" s="17">
        <v>0.41403775776452201</v>
      </c>
      <c r="F1405" s="17"/>
      <c r="G1405" s="17">
        <v>0.41286218938474101</v>
      </c>
      <c r="H1405" s="17">
        <v>0.210589768945735</v>
      </c>
      <c r="I1405" s="17">
        <v>0.58860575094372702</v>
      </c>
      <c r="J1405" s="17">
        <v>0.14931120880360599</v>
      </c>
      <c r="K1405" s="17">
        <v>0.42247942227702201</v>
      </c>
      <c r="L1405" s="17"/>
      <c r="M1405" s="17">
        <v>0.14770597071915301</v>
      </c>
      <c r="N1405" s="17">
        <v>0.56834194976825303</v>
      </c>
      <c r="O1405" s="17">
        <v>0.36685161960698798</v>
      </c>
      <c r="P1405" s="17">
        <v>0.32838819167683397</v>
      </c>
      <c r="Q1405" s="17">
        <v>0.20729676165838201</v>
      </c>
      <c r="R1405" s="17"/>
      <c r="S1405" s="17">
        <v>0.52109537951030505</v>
      </c>
      <c r="T1405" s="17">
        <v>0.56475663246088503</v>
      </c>
      <c r="U1405" s="17">
        <v>0.32119558789223501</v>
      </c>
      <c r="V1405" s="17">
        <v>0.29405147693067901</v>
      </c>
      <c r="W1405" s="17"/>
      <c r="X1405" s="17">
        <v>0.40977905197567599</v>
      </c>
      <c r="Y1405" s="17">
        <v>0.14141161599168101</v>
      </c>
      <c r="Z1405" s="17">
        <v>0.46119775278162101</v>
      </c>
      <c r="AA1405" s="17"/>
      <c r="AB1405" s="17">
        <v>0.37449959541497202</v>
      </c>
      <c r="AC1405" s="17">
        <v>0.39118477582640698</v>
      </c>
      <c r="AD1405" s="17"/>
      <c r="AE1405" s="17">
        <v>0.42965541825921599</v>
      </c>
      <c r="AF1405" s="17">
        <v>0.36836835592969402</v>
      </c>
      <c r="AG1405" s="17"/>
      <c r="AH1405" s="17">
        <v>0.37845403745359202</v>
      </c>
      <c r="AI1405" s="17">
        <v>0.42642147491774002</v>
      </c>
      <c r="AJ1405" s="17"/>
      <c r="AK1405" s="17">
        <v>0.138624163683745</v>
      </c>
      <c r="AL1405" s="17">
        <v>0.39149633468531397</v>
      </c>
      <c r="AM1405" s="17">
        <v>0.60087741308368603</v>
      </c>
      <c r="AN1405" s="17">
        <v>0.45693156845267002</v>
      </c>
      <c r="AO1405" s="17">
        <v>0.44535065275908903</v>
      </c>
      <c r="AP1405" s="17"/>
      <c r="AQ1405" s="17">
        <v>0.22217172016537701</v>
      </c>
      <c r="AR1405" s="17">
        <v>0.41203799442527</v>
      </c>
      <c r="AS1405" s="17"/>
      <c r="AT1405" s="17">
        <v>0.27633270399558502</v>
      </c>
      <c r="AU1405" s="17">
        <v>0.43418330057398702</v>
      </c>
      <c r="AV1405" s="17"/>
      <c r="AW1405" s="17">
        <v>1</v>
      </c>
      <c r="AX1405" s="17">
        <v>0.40823272358281998</v>
      </c>
      <c r="AY1405" s="17">
        <v>0.35079468308842199</v>
      </c>
      <c r="AZ1405" s="17">
        <v>0.43594020599251998</v>
      </c>
      <c r="BA1405" s="17">
        <v>0</v>
      </c>
      <c r="BB1405" s="17"/>
      <c r="BC1405" s="17">
        <v>0.156249622659073</v>
      </c>
      <c r="BD1405" s="17"/>
      <c r="BE1405" s="17">
        <v>0.32943516694218999</v>
      </c>
      <c r="BF1405" s="17">
        <v>0.34079033524751701</v>
      </c>
      <c r="BG1405" s="17">
        <v>0.28549340873767498</v>
      </c>
      <c r="BH1405" s="17">
        <v>0</v>
      </c>
      <c r="BI1405" s="17"/>
      <c r="BJ1405" s="17">
        <v>0.39361899954978702</v>
      </c>
      <c r="BK1405" s="17"/>
      <c r="BL1405" s="17">
        <v>0.44729116545561798</v>
      </c>
      <c r="BM1405" s="17"/>
      <c r="BN1405" s="17">
        <v>0.49866890389908902</v>
      </c>
      <c r="BO1405" s="17"/>
      <c r="BP1405" s="17">
        <v>0.39551658341791102</v>
      </c>
      <c r="BQ1405" s="17">
        <v>0.34731768706602401</v>
      </c>
    </row>
    <row r="1406" spans="2:69" x14ac:dyDescent="0.35">
      <c r="B1406" t="s">
        <v>371</v>
      </c>
      <c r="C1406" s="17">
        <v>0.21694776342445801</v>
      </c>
      <c r="D1406" s="17">
        <v>0.240237873666997</v>
      </c>
      <c r="E1406" s="17">
        <v>0.19390490325922499</v>
      </c>
      <c r="F1406" s="17"/>
      <c r="G1406" s="17">
        <v>0.235694491036638</v>
      </c>
      <c r="H1406" s="17">
        <v>0</v>
      </c>
      <c r="I1406" s="17">
        <v>0.10259424381920899</v>
      </c>
      <c r="J1406" s="17">
        <v>0.34058202485817601</v>
      </c>
      <c r="K1406" s="17">
        <v>0.39089536363865901</v>
      </c>
      <c r="L1406" s="17"/>
      <c r="M1406" s="17">
        <v>0.16159791965682399</v>
      </c>
      <c r="N1406" s="17">
        <v>0.22134262315772599</v>
      </c>
      <c r="O1406" s="17">
        <v>0.17916859670252</v>
      </c>
      <c r="P1406" s="17">
        <v>0.42565733957237301</v>
      </c>
      <c r="Q1406" s="17">
        <v>0.11501784677697199</v>
      </c>
      <c r="R1406" s="17"/>
      <c r="S1406" s="17">
        <v>0</v>
      </c>
      <c r="T1406" s="17">
        <v>0.17230830415086301</v>
      </c>
      <c r="U1406" s="17">
        <v>0.32269440552211098</v>
      </c>
      <c r="V1406" s="17">
        <v>0.206678841134562</v>
      </c>
      <c r="W1406" s="17"/>
      <c r="X1406" s="17">
        <v>0.24758034797222001</v>
      </c>
      <c r="Y1406" s="17">
        <v>0.290010521444244</v>
      </c>
      <c r="Z1406" s="17">
        <v>0</v>
      </c>
      <c r="AA1406" s="17"/>
      <c r="AB1406" s="17">
        <v>0.17159585066368099</v>
      </c>
      <c r="AC1406" s="17">
        <v>0.24496483068589101</v>
      </c>
      <c r="AD1406" s="17"/>
      <c r="AE1406" s="17">
        <v>0.445296625211002</v>
      </c>
      <c r="AF1406" s="17">
        <v>0.133205523753786</v>
      </c>
      <c r="AG1406" s="17"/>
      <c r="AH1406" s="17">
        <v>0.203905169375485</v>
      </c>
      <c r="AI1406" s="17">
        <v>0.22213314687149599</v>
      </c>
      <c r="AJ1406" s="17"/>
      <c r="AK1406" s="17">
        <v>0.299325086350545</v>
      </c>
      <c r="AL1406" s="17">
        <v>0</v>
      </c>
      <c r="AM1406" s="17">
        <v>0.21934067468202401</v>
      </c>
      <c r="AN1406" s="17">
        <v>0.47873483392187599</v>
      </c>
      <c r="AO1406" s="17">
        <v>0</v>
      </c>
      <c r="AP1406" s="17"/>
      <c r="AQ1406" s="17">
        <v>0.255311537934448</v>
      </c>
      <c r="AR1406" s="17">
        <v>0.21052601853914901</v>
      </c>
      <c r="AS1406" s="17"/>
      <c r="AT1406" s="17">
        <v>0.296942022425563</v>
      </c>
      <c r="AU1406" s="17">
        <v>0.20077396524803401</v>
      </c>
      <c r="AV1406" s="17"/>
      <c r="AW1406" s="17">
        <v>0</v>
      </c>
      <c r="AX1406" s="17">
        <v>0.11901262051646</v>
      </c>
      <c r="AY1406" s="17">
        <v>0.31197476946677899</v>
      </c>
      <c r="AZ1406" s="17">
        <v>0.120623132005596</v>
      </c>
      <c r="BA1406" s="17">
        <v>0</v>
      </c>
      <c r="BB1406" s="17"/>
      <c r="BC1406" s="17">
        <v>0.25538537238257702</v>
      </c>
      <c r="BD1406" s="17"/>
      <c r="BE1406" s="17">
        <v>0</v>
      </c>
      <c r="BF1406" s="17">
        <v>0.33962546507776298</v>
      </c>
      <c r="BG1406" s="17">
        <v>0.10470371242480001</v>
      </c>
      <c r="BH1406" s="17">
        <v>0</v>
      </c>
      <c r="BI1406" s="17"/>
      <c r="BJ1406" s="17">
        <v>0.18852194310311399</v>
      </c>
      <c r="BK1406" s="17"/>
      <c r="BL1406" s="17">
        <v>0.16866393626044199</v>
      </c>
      <c r="BM1406" s="17"/>
      <c r="BN1406" s="17">
        <v>0.228141404493935</v>
      </c>
      <c r="BO1406" s="17"/>
      <c r="BP1406" s="17">
        <v>0.19687297068364301</v>
      </c>
      <c r="BQ1406" s="17">
        <v>0.28727340325449502</v>
      </c>
    </row>
    <row r="1407" spans="2:69" x14ac:dyDescent="0.35">
      <c r="B1407" t="s">
        <v>372</v>
      </c>
      <c r="C1407" s="17">
        <v>0.20760495124173001</v>
      </c>
      <c r="D1407" s="17">
        <v>0.19073869155685699</v>
      </c>
      <c r="E1407" s="17">
        <v>0.22429215707208999</v>
      </c>
      <c r="F1407" s="17"/>
      <c r="G1407" s="17">
        <v>0.45057814134183399</v>
      </c>
      <c r="H1407" s="17">
        <v>0.210589768945735</v>
      </c>
      <c r="I1407" s="17">
        <v>0</v>
      </c>
      <c r="J1407" s="17">
        <v>0.14931120880360599</v>
      </c>
      <c r="K1407" s="17">
        <v>0</v>
      </c>
      <c r="L1407" s="17"/>
      <c r="M1407" s="17">
        <v>0.38977916208813401</v>
      </c>
      <c r="N1407" s="17">
        <v>0.32466613239178299</v>
      </c>
      <c r="O1407" s="17">
        <v>0</v>
      </c>
      <c r="P1407" s="17">
        <v>0.19466875539471501</v>
      </c>
      <c r="Q1407" s="17">
        <v>0.10830360198467399</v>
      </c>
      <c r="R1407" s="17"/>
      <c r="S1407" s="17">
        <v>0</v>
      </c>
      <c r="T1407" s="17">
        <v>0.30681281812858402</v>
      </c>
      <c r="U1407" s="17">
        <v>0.168959728229469</v>
      </c>
      <c r="V1407" s="17">
        <v>0.22935361925376699</v>
      </c>
      <c r="W1407" s="17"/>
      <c r="X1407" s="17">
        <v>0.23576133406189101</v>
      </c>
      <c r="Y1407" s="17">
        <v>0.109228753834719</v>
      </c>
      <c r="Z1407" s="17">
        <v>0.14654348882971599</v>
      </c>
      <c r="AA1407" s="17"/>
      <c r="AB1407" s="17">
        <v>0.183070448764273</v>
      </c>
      <c r="AC1407" s="17">
        <v>0.222761639555243</v>
      </c>
      <c r="AD1407" s="17"/>
      <c r="AE1407" s="17">
        <v>0.18831648565667999</v>
      </c>
      <c r="AF1407" s="17">
        <v>0.214678598534147</v>
      </c>
      <c r="AG1407" s="17"/>
      <c r="AH1407" s="17">
        <v>0.178185596721503</v>
      </c>
      <c r="AI1407" s="17">
        <v>0.53748804835348796</v>
      </c>
      <c r="AJ1407" s="17"/>
      <c r="AK1407" s="17">
        <v>0.15385271954930599</v>
      </c>
      <c r="AL1407" s="17">
        <v>9.4577056416097496E-2</v>
      </c>
      <c r="AM1407" s="17">
        <v>0.29296042940261002</v>
      </c>
      <c r="AN1407" s="17">
        <v>0.45693156845267002</v>
      </c>
      <c r="AO1407" s="17">
        <v>0</v>
      </c>
      <c r="AP1407" s="17"/>
      <c r="AQ1407" s="17">
        <v>0.40605828643323799</v>
      </c>
      <c r="AR1407" s="17">
        <v>0.17438567846379699</v>
      </c>
      <c r="AS1407" s="17"/>
      <c r="AT1407" s="17">
        <v>0.39068990491980099</v>
      </c>
      <c r="AU1407" s="17">
        <v>0.15891296558115101</v>
      </c>
      <c r="AV1407" s="17"/>
      <c r="AW1407" s="17">
        <v>1</v>
      </c>
      <c r="AX1407" s="17">
        <v>0.21138937578814701</v>
      </c>
      <c r="AY1407" s="17">
        <v>0.20963423046777799</v>
      </c>
      <c r="AZ1407" s="17">
        <v>0.30294779679481199</v>
      </c>
      <c r="BA1407" s="17">
        <v>0</v>
      </c>
      <c r="BB1407" s="17"/>
      <c r="BC1407" s="17">
        <v>4.88279749411238E-2</v>
      </c>
      <c r="BD1407" s="17"/>
      <c r="BE1407" s="17">
        <v>0.293644955706299</v>
      </c>
      <c r="BF1407" s="17">
        <v>0.18711866348439701</v>
      </c>
      <c r="BG1407" s="17">
        <v>0.10470371242480001</v>
      </c>
      <c r="BH1407" s="17">
        <v>0</v>
      </c>
      <c r="BI1407" s="17"/>
      <c r="BJ1407" s="17">
        <v>0.19287293328352501</v>
      </c>
      <c r="BK1407" s="17"/>
      <c r="BL1407" s="17">
        <v>0.22315325131227601</v>
      </c>
      <c r="BM1407" s="17"/>
      <c r="BN1407" s="17">
        <v>0.26452661529646898</v>
      </c>
      <c r="BO1407" s="17"/>
      <c r="BP1407" s="17">
        <v>0.231922207444099</v>
      </c>
      <c r="BQ1407" s="17">
        <v>0.122417192472714</v>
      </c>
    </row>
    <row r="1408" spans="2:69" x14ac:dyDescent="0.35">
      <c r="B1408" t="s">
        <v>373</v>
      </c>
      <c r="C1408" s="17">
        <v>0.15928777850412301</v>
      </c>
      <c r="D1408" s="17">
        <v>0.11225518770560899</v>
      </c>
      <c r="E1408" s="17">
        <v>0.20582106674074299</v>
      </c>
      <c r="F1408" s="17"/>
      <c r="G1408" s="17">
        <v>2.9717944525123101E-2</v>
      </c>
      <c r="H1408" s="17">
        <v>0.123439546870333</v>
      </c>
      <c r="I1408" s="17">
        <v>0</v>
      </c>
      <c r="J1408" s="17">
        <v>0.19127081605457</v>
      </c>
      <c r="K1408" s="17">
        <v>0.50167023495880603</v>
      </c>
      <c r="L1408" s="17"/>
      <c r="M1408" s="17">
        <v>0</v>
      </c>
      <c r="N1408" s="17">
        <v>0</v>
      </c>
      <c r="O1408" s="17">
        <v>0.287455723023742</v>
      </c>
      <c r="P1408" s="17">
        <v>0.47694305292845202</v>
      </c>
      <c r="Q1408" s="17">
        <v>0.18163411422137299</v>
      </c>
      <c r="R1408" s="17"/>
      <c r="S1408" s="17">
        <v>0</v>
      </c>
      <c r="T1408" s="17">
        <v>0</v>
      </c>
      <c r="U1408" s="17">
        <v>0.41189597608010298</v>
      </c>
      <c r="V1408" s="17">
        <v>0.13092314266577301</v>
      </c>
      <c r="W1408" s="17"/>
      <c r="X1408" s="17">
        <v>0.10476520327729801</v>
      </c>
      <c r="Y1408" s="17">
        <v>0.14859890545256399</v>
      </c>
      <c r="Z1408" s="17">
        <v>0.44567619953321902</v>
      </c>
      <c r="AA1408" s="17"/>
      <c r="AB1408" s="17">
        <v>2.7203134162668102E-2</v>
      </c>
      <c r="AC1408" s="17">
        <v>0.240885756173493</v>
      </c>
      <c r="AD1408" s="17"/>
      <c r="AE1408" s="17">
        <v>0.20806042206257899</v>
      </c>
      <c r="AF1408" s="17">
        <v>0.14140141649517901</v>
      </c>
      <c r="AG1408" s="17"/>
      <c r="AH1408" s="17">
        <v>7.5211857509390898E-2</v>
      </c>
      <c r="AI1408" s="17">
        <v>0</v>
      </c>
      <c r="AJ1408" s="17"/>
      <c r="AK1408" s="17">
        <v>0.37506757826500098</v>
      </c>
      <c r="AL1408" s="17">
        <v>0</v>
      </c>
      <c r="AM1408" s="17">
        <v>7.3290229205329294E-2</v>
      </c>
      <c r="AN1408" s="17">
        <v>6.5743835700449296E-2</v>
      </c>
      <c r="AO1408" s="17">
        <v>0.19762940764801801</v>
      </c>
      <c r="AP1408" s="17"/>
      <c r="AQ1408" s="17">
        <v>0.12508310090300201</v>
      </c>
      <c r="AR1408" s="17">
        <v>0.165013328616025</v>
      </c>
      <c r="AS1408" s="17"/>
      <c r="AT1408" s="17">
        <v>7.7787918892085695E-2</v>
      </c>
      <c r="AU1408" s="17">
        <v>0.19113331196730099</v>
      </c>
      <c r="AV1408" s="17"/>
      <c r="AW1408" s="17">
        <v>0</v>
      </c>
      <c r="AX1408" s="17">
        <v>0.11901262051646</v>
      </c>
      <c r="AY1408" s="17">
        <v>0.16708259059007499</v>
      </c>
      <c r="AZ1408" s="17">
        <v>0</v>
      </c>
      <c r="BA1408" s="17">
        <v>0</v>
      </c>
      <c r="BB1408" s="17"/>
      <c r="BC1408" s="17">
        <v>0.40666962268625001</v>
      </c>
      <c r="BD1408" s="17"/>
      <c r="BE1408" s="17">
        <v>0</v>
      </c>
      <c r="BF1408" s="17">
        <v>0.233387761756607</v>
      </c>
      <c r="BG1408" s="17">
        <v>0</v>
      </c>
      <c r="BH1408" s="17">
        <v>0</v>
      </c>
      <c r="BI1408" s="17"/>
      <c r="BJ1408" s="17">
        <v>0.168677498020539</v>
      </c>
      <c r="BK1408" s="17"/>
      <c r="BL1408" s="17">
        <v>3.1038205507533601E-2</v>
      </c>
      <c r="BM1408" s="17"/>
      <c r="BN1408" s="17">
        <v>8.8453768685263306E-2</v>
      </c>
      <c r="BO1408" s="17"/>
      <c r="BP1408" s="17">
        <v>0.18170193647477001</v>
      </c>
      <c r="BQ1408" s="17">
        <v>8.0766917995686097E-2</v>
      </c>
    </row>
    <row r="1409" spans="2:69" x14ac:dyDescent="0.35">
      <c r="B1409" t="s">
        <v>374</v>
      </c>
      <c r="C1409" s="17">
        <v>6.3713902479916096E-2</v>
      </c>
      <c r="D1409" s="17">
        <v>5.3017493995153001E-2</v>
      </c>
      <c r="E1409" s="17">
        <v>7.42967568510563E-2</v>
      </c>
      <c r="F1409" s="17"/>
      <c r="G1409" s="17">
        <v>0.182273628662487</v>
      </c>
      <c r="H1409" s="17">
        <v>0</v>
      </c>
      <c r="I1409" s="17">
        <v>0</v>
      </c>
      <c r="J1409" s="17">
        <v>0</v>
      </c>
      <c r="K1409" s="17">
        <v>0</v>
      </c>
      <c r="L1409" s="17"/>
      <c r="M1409" s="17">
        <v>0.114090621215655</v>
      </c>
      <c r="N1409" s="17">
        <v>5.11648899334591E-2</v>
      </c>
      <c r="O1409" s="17">
        <v>0.14228190098184701</v>
      </c>
      <c r="P1409" s="17">
        <v>0</v>
      </c>
      <c r="Q1409" s="17">
        <v>0</v>
      </c>
      <c r="R1409" s="17"/>
      <c r="S1409" s="17">
        <v>0.27955274257151103</v>
      </c>
      <c r="T1409" s="17">
        <v>0</v>
      </c>
      <c r="U1409" s="17">
        <v>0</v>
      </c>
      <c r="V1409" s="17">
        <v>4.4146269226657001E-2</v>
      </c>
      <c r="W1409" s="17"/>
      <c r="X1409" s="17">
        <v>6.12889327298008E-2</v>
      </c>
      <c r="Y1409" s="17">
        <v>0.15471157224250301</v>
      </c>
      <c r="Z1409" s="17">
        <v>0</v>
      </c>
      <c r="AA1409" s="17"/>
      <c r="AB1409" s="17">
        <v>9.7800497946345502E-2</v>
      </c>
      <c r="AC1409" s="17">
        <v>4.2656214286394697E-2</v>
      </c>
      <c r="AD1409" s="17"/>
      <c r="AE1409" s="17">
        <v>4.9132883757053401E-2</v>
      </c>
      <c r="AF1409" s="17">
        <v>6.9061190637953601E-2</v>
      </c>
      <c r="AG1409" s="17"/>
      <c r="AH1409" s="17">
        <v>6.8455137849420505E-2</v>
      </c>
      <c r="AI1409" s="17">
        <v>0.111066573435748</v>
      </c>
      <c r="AJ1409" s="17"/>
      <c r="AK1409" s="17">
        <v>9.0067166520970895E-2</v>
      </c>
      <c r="AL1409" s="17">
        <v>9.4577056416097496E-2</v>
      </c>
      <c r="AM1409" s="17">
        <v>7.6305047845655602E-2</v>
      </c>
      <c r="AN1409" s="17">
        <v>0</v>
      </c>
      <c r="AO1409" s="17">
        <v>0</v>
      </c>
      <c r="AP1409" s="17"/>
      <c r="AQ1409" s="17">
        <v>0.22217172016537701</v>
      </c>
      <c r="AR1409" s="17">
        <v>3.7189513436971598E-2</v>
      </c>
      <c r="AS1409" s="17"/>
      <c r="AT1409" s="17">
        <v>0.27633270399558502</v>
      </c>
      <c r="AU1409" s="17">
        <v>0</v>
      </c>
      <c r="AV1409" s="17"/>
      <c r="AW1409" s="17">
        <v>0</v>
      </c>
      <c r="AX1409" s="17">
        <v>8.7481130429773096E-2</v>
      </c>
      <c r="AY1409" s="17">
        <v>4.17392956342632E-2</v>
      </c>
      <c r="AZ1409" s="17">
        <v>0.27445872312668301</v>
      </c>
      <c r="BA1409" s="17">
        <v>0</v>
      </c>
      <c r="BB1409" s="17"/>
      <c r="BC1409" s="17">
        <v>0.16681587808201101</v>
      </c>
      <c r="BD1409" s="17"/>
      <c r="BE1409" s="17">
        <v>8.5951581490135903E-2</v>
      </c>
      <c r="BF1409" s="17">
        <v>4.5438699148760399E-2</v>
      </c>
      <c r="BG1409" s="17">
        <v>0.238236619634457</v>
      </c>
      <c r="BH1409" s="17">
        <v>0</v>
      </c>
      <c r="BI1409" s="17"/>
      <c r="BJ1409" s="17">
        <v>5.7241951284448103E-2</v>
      </c>
      <c r="BK1409" s="17"/>
      <c r="BL1409" s="17">
        <v>5.5129841350852998E-2</v>
      </c>
      <c r="BM1409" s="17"/>
      <c r="BN1409" s="17">
        <v>0</v>
      </c>
      <c r="BO1409" s="17"/>
      <c r="BP1409" s="17">
        <v>4.0950671468341103E-2</v>
      </c>
      <c r="BQ1409" s="17">
        <v>0.14345762916025501</v>
      </c>
    </row>
    <row r="1410" spans="2:69" x14ac:dyDescent="0.35">
      <c r="B1410" t="s">
        <v>375</v>
      </c>
      <c r="C1410" s="17">
        <v>4.5040594439277097E-2</v>
      </c>
      <c r="D1410" s="17">
        <v>5.3017493995153001E-2</v>
      </c>
      <c r="E1410" s="17">
        <v>3.7148378425528102E-2</v>
      </c>
      <c r="F1410" s="17"/>
      <c r="G1410" s="17">
        <v>0.128852766288336</v>
      </c>
      <c r="H1410" s="17">
        <v>0</v>
      </c>
      <c r="I1410" s="17">
        <v>0</v>
      </c>
      <c r="J1410" s="17">
        <v>0</v>
      </c>
      <c r="K1410" s="17">
        <v>0</v>
      </c>
      <c r="L1410" s="17"/>
      <c r="M1410" s="17">
        <v>0.114090621215655</v>
      </c>
      <c r="N1410" s="17">
        <v>5.11648899334591E-2</v>
      </c>
      <c r="O1410" s="17">
        <v>5.8881774408867799E-2</v>
      </c>
      <c r="P1410" s="17">
        <v>0</v>
      </c>
      <c r="Q1410" s="17">
        <v>0</v>
      </c>
      <c r="R1410" s="17"/>
      <c r="S1410" s="17">
        <v>0</v>
      </c>
      <c r="T1410" s="17">
        <v>0</v>
      </c>
      <c r="U1410" s="17">
        <v>0</v>
      </c>
      <c r="V1410" s="17">
        <v>4.4146269226657001E-2</v>
      </c>
      <c r="W1410" s="17"/>
      <c r="X1410" s="17">
        <v>4.3349306682766597E-2</v>
      </c>
      <c r="Y1410" s="17">
        <v>0.109228753834719</v>
      </c>
      <c r="Z1410" s="17">
        <v>0</v>
      </c>
      <c r="AA1410" s="17"/>
      <c r="AB1410" s="17">
        <v>0</v>
      </c>
      <c r="AC1410" s="17">
        <v>7.2865338470614799E-2</v>
      </c>
      <c r="AD1410" s="17"/>
      <c r="AE1410" s="17">
        <v>0.11872468470686701</v>
      </c>
      <c r="AF1410" s="17">
        <v>1.80184726786182E-2</v>
      </c>
      <c r="AG1410" s="17"/>
      <c r="AH1410" s="17">
        <v>4.00744316900025E-2</v>
      </c>
      <c r="AI1410" s="17">
        <v>0.111066573435748</v>
      </c>
      <c r="AJ1410" s="17"/>
      <c r="AK1410" s="17">
        <v>9.0067166520970895E-2</v>
      </c>
      <c r="AL1410" s="17">
        <v>0</v>
      </c>
      <c r="AM1410" s="17">
        <v>7.6305047845655602E-2</v>
      </c>
      <c r="AN1410" s="17">
        <v>0</v>
      </c>
      <c r="AO1410" s="17">
        <v>0</v>
      </c>
      <c r="AP1410" s="17"/>
      <c r="AQ1410" s="17">
        <v>0.22217172016537701</v>
      </c>
      <c r="AR1410" s="17">
        <v>1.53904644614687E-2</v>
      </c>
      <c r="AS1410" s="17"/>
      <c r="AT1410" s="17">
        <v>0.1953449524599</v>
      </c>
      <c r="AU1410" s="17">
        <v>0</v>
      </c>
      <c r="AV1410" s="17"/>
      <c r="AW1410" s="17">
        <v>0</v>
      </c>
      <c r="AX1410" s="17">
        <v>0</v>
      </c>
      <c r="AY1410" s="17">
        <v>7.1207881480726196E-2</v>
      </c>
      <c r="AZ1410" s="17">
        <v>0.11358167488746899</v>
      </c>
      <c r="BA1410" s="17">
        <v>0</v>
      </c>
      <c r="BB1410" s="17"/>
      <c r="BC1410" s="17">
        <v>4.88279749411238E-2</v>
      </c>
      <c r="BD1410" s="17"/>
      <c r="BE1410" s="17">
        <v>0</v>
      </c>
      <c r="BF1410" s="17">
        <v>7.7519120877719297E-2</v>
      </c>
      <c r="BG1410" s="17">
        <v>9.8591562218704701E-2</v>
      </c>
      <c r="BH1410" s="17">
        <v>0</v>
      </c>
      <c r="BI1410" s="17"/>
      <c r="BJ1410" s="17">
        <v>1.4934763298488399E-2</v>
      </c>
      <c r="BK1410" s="17"/>
      <c r="BL1410" s="17">
        <v>2.2814868646095401E-2</v>
      </c>
      <c r="BM1410" s="17"/>
      <c r="BN1410" s="17">
        <v>0</v>
      </c>
      <c r="BO1410" s="17"/>
      <c r="BP1410" s="17">
        <v>5.7897649141897503E-2</v>
      </c>
      <c r="BQ1410" s="17">
        <v>0</v>
      </c>
    </row>
    <row r="1411" spans="2:69" x14ac:dyDescent="0.35">
      <c r="B1411" t="s">
        <v>141</v>
      </c>
      <c r="C1411" s="17">
        <v>2.8942203246172499E-2</v>
      </c>
      <c r="D1411" s="17">
        <v>5.8194956568974401E-2</v>
      </c>
      <c r="E1411" s="17">
        <v>0</v>
      </c>
      <c r="F1411" s="17"/>
      <c r="G1411" s="17">
        <v>0</v>
      </c>
      <c r="H1411" s="17">
        <v>8.7150222075402295E-2</v>
      </c>
      <c r="I1411" s="17">
        <v>0</v>
      </c>
      <c r="J1411" s="17">
        <v>0.14931120880360599</v>
      </c>
      <c r="K1411" s="17">
        <v>0</v>
      </c>
      <c r="L1411" s="17"/>
      <c r="M1411" s="17">
        <v>0</v>
      </c>
      <c r="N1411" s="17">
        <v>0</v>
      </c>
      <c r="O1411" s="17">
        <v>6.6731705353817394E-2</v>
      </c>
      <c r="P1411" s="17">
        <v>0.100260772999689</v>
      </c>
      <c r="Q1411" s="17">
        <v>0</v>
      </c>
      <c r="R1411" s="17"/>
      <c r="S1411" s="17">
        <v>0</v>
      </c>
      <c r="T1411" s="17">
        <v>7.5728572517100898E-2</v>
      </c>
      <c r="U1411" s="17">
        <v>0</v>
      </c>
      <c r="V1411" s="17">
        <v>5.0031709473413899E-2</v>
      </c>
      <c r="W1411" s="17"/>
      <c r="X1411" s="17">
        <v>2.03312799511704E-2</v>
      </c>
      <c r="Y1411" s="17">
        <v>0.11600035309979</v>
      </c>
      <c r="Z1411" s="17">
        <v>0</v>
      </c>
      <c r="AA1411" s="17"/>
      <c r="AB1411" s="17">
        <v>3.6664653233982901E-2</v>
      </c>
      <c r="AC1411" s="17">
        <v>2.4171502573131401E-2</v>
      </c>
      <c r="AD1411" s="17"/>
      <c r="AE1411" s="17">
        <v>5.5683123597668902E-2</v>
      </c>
      <c r="AF1411" s="17">
        <v>1.9135521734518501E-2</v>
      </c>
      <c r="AG1411" s="17"/>
      <c r="AH1411" s="17">
        <v>4.3987929945146699E-2</v>
      </c>
      <c r="AI1411" s="17">
        <v>0</v>
      </c>
      <c r="AJ1411" s="17"/>
      <c r="AK1411" s="17">
        <v>0</v>
      </c>
      <c r="AL1411" s="17">
        <v>0.14658722403455501</v>
      </c>
      <c r="AM1411" s="17">
        <v>0</v>
      </c>
      <c r="AN1411" s="17">
        <v>0</v>
      </c>
      <c r="AO1411" s="17">
        <v>0</v>
      </c>
      <c r="AP1411" s="17"/>
      <c r="AQ1411" s="17">
        <v>0.104200869300434</v>
      </c>
      <c r="AR1411" s="17">
        <v>1.63445910460682E-2</v>
      </c>
      <c r="AS1411" s="17"/>
      <c r="AT1411" s="17">
        <v>0</v>
      </c>
      <c r="AU1411" s="17">
        <v>1.8931778696831599E-2</v>
      </c>
      <c r="AV1411" s="17"/>
      <c r="AW1411" s="17">
        <v>0</v>
      </c>
      <c r="AX1411" s="17">
        <v>0</v>
      </c>
      <c r="AY1411" s="17">
        <v>3.3397244013823102E-2</v>
      </c>
      <c r="AZ1411" s="17">
        <v>0</v>
      </c>
      <c r="BA1411" s="17">
        <v>0.51006124488320703</v>
      </c>
      <c r="BB1411" s="17"/>
      <c r="BC1411" s="17">
        <v>0.10719261386852599</v>
      </c>
      <c r="BD1411" s="17"/>
      <c r="BE1411" s="17">
        <v>0</v>
      </c>
      <c r="BF1411" s="17">
        <v>3.6357281551635298E-2</v>
      </c>
      <c r="BG1411" s="17">
        <v>0</v>
      </c>
      <c r="BH1411" s="17">
        <v>0.31450389897501901</v>
      </c>
      <c r="BI1411" s="17"/>
      <c r="BJ1411" s="17">
        <v>3.2786457300411201E-2</v>
      </c>
      <c r="BK1411" s="17"/>
      <c r="BL1411" s="17">
        <v>5.0085743023152399E-2</v>
      </c>
      <c r="BM1411" s="17"/>
      <c r="BN1411" s="17">
        <v>0</v>
      </c>
      <c r="BO1411" s="17"/>
      <c r="BP1411" s="17">
        <v>3.7203894615545401E-2</v>
      </c>
      <c r="BQ1411" s="17">
        <v>0</v>
      </c>
    </row>
    <row r="1412" spans="2:69" x14ac:dyDescent="0.35">
      <c r="B1412" t="s">
        <v>376</v>
      </c>
      <c r="C1412" s="17">
        <v>1.8673308040638999E-2</v>
      </c>
      <c r="D1412" s="17">
        <v>0</v>
      </c>
      <c r="E1412" s="17">
        <v>3.7148378425528102E-2</v>
      </c>
      <c r="F1412" s="17"/>
      <c r="G1412" s="17">
        <v>5.34208623741508E-2</v>
      </c>
      <c r="H1412" s="17">
        <v>0</v>
      </c>
      <c r="I1412" s="17">
        <v>0</v>
      </c>
      <c r="J1412" s="17">
        <v>0</v>
      </c>
      <c r="K1412" s="17">
        <v>0</v>
      </c>
      <c r="L1412" s="17"/>
      <c r="M1412" s="17">
        <v>0.16159791965682399</v>
      </c>
      <c r="N1412" s="17">
        <v>0</v>
      </c>
      <c r="O1412" s="17">
        <v>0</v>
      </c>
      <c r="P1412" s="17">
        <v>0</v>
      </c>
      <c r="Q1412" s="17">
        <v>0</v>
      </c>
      <c r="R1412" s="17"/>
      <c r="S1412" s="17">
        <v>0</v>
      </c>
      <c r="T1412" s="17">
        <v>0</v>
      </c>
      <c r="U1412" s="17">
        <v>0</v>
      </c>
      <c r="V1412" s="17">
        <v>0</v>
      </c>
      <c r="W1412" s="17"/>
      <c r="X1412" s="17">
        <v>2.5409680635732301E-2</v>
      </c>
      <c r="Y1412" s="17">
        <v>0</v>
      </c>
      <c r="Z1412" s="17">
        <v>0</v>
      </c>
      <c r="AA1412" s="17"/>
      <c r="AB1412" s="17">
        <v>0</v>
      </c>
      <c r="AC1412" s="17">
        <v>3.0209124184220101E-2</v>
      </c>
      <c r="AD1412" s="17"/>
      <c r="AE1412" s="17">
        <v>6.9591800949813098E-2</v>
      </c>
      <c r="AF1412" s="17">
        <v>0</v>
      </c>
      <c r="AG1412" s="17"/>
      <c r="AH1412" s="17">
        <v>0</v>
      </c>
      <c r="AI1412" s="17">
        <v>0.111066573435748</v>
      </c>
      <c r="AJ1412" s="17"/>
      <c r="AK1412" s="17">
        <v>6.3785553028334899E-2</v>
      </c>
      <c r="AL1412" s="17">
        <v>0</v>
      </c>
      <c r="AM1412" s="17">
        <v>0</v>
      </c>
      <c r="AN1412" s="17">
        <v>0</v>
      </c>
      <c r="AO1412" s="17">
        <v>0</v>
      </c>
      <c r="AP1412" s="17"/>
      <c r="AQ1412" s="17">
        <v>0</v>
      </c>
      <c r="AR1412" s="17">
        <v>2.1799048975502999E-2</v>
      </c>
      <c r="AS1412" s="17"/>
      <c r="AT1412" s="17">
        <v>8.0987751535684493E-2</v>
      </c>
      <c r="AU1412" s="17">
        <v>0</v>
      </c>
      <c r="AV1412" s="17"/>
      <c r="AW1412" s="17">
        <v>0</v>
      </c>
      <c r="AX1412" s="17">
        <v>0</v>
      </c>
      <c r="AY1412" s="17">
        <v>4.17392956342632E-2</v>
      </c>
      <c r="AZ1412" s="17">
        <v>0</v>
      </c>
      <c r="BA1412" s="17">
        <v>0</v>
      </c>
      <c r="BB1412" s="17"/>
      <c r="BC1412" s="17">
        <v>0</v>
      </c>
      <c r="BD1412" s="17"/>
      <c r="BE1412" s="17">
        <v>0</v>
      </c>
      <c r="BF1412" s="17">
        <v>4.5438699148760399E-2</v>
      </c>
      <c r="BG1412" s="17">
        <v>0</v>
      </c>
      <c r="BH1412" s="17">
        <v>0</v>
      </c>
      <c r="BI1412" s="17"/>
      <c r="BJ1412" s="17">
        <v>0</v>
      </c>
      <c r="BK1412" s="17"/>
      <c r="BL1412" s="17">
        <v>0</v>
      </c>
      <c r="BM1412" s="17"/>
      <c r="BN1412" s="17">
        <v>0</v>
      </c>
      <c r="BO1412" s="17"/>
      <c r="BP1412" s="17">
        <v>2.4003693794784699E-2</v>
      </c>
      <c r="BQ1412" s="17">
        <v>0</v>
      </c>
    </row>
    <row r="1413" spans="2:69" x14ac:dyDescent="0.35">
      <c r="B1413" t="s">
        <v>232</v>
      </c>
      <c r="C1413" s="17">
        <v>2.6961775510628901E-2</v>
      </c>
      <c r="D1413" s="17">
        <v>5.4212851092149801E-2</v>
      </c>
      <c r="E1413" s="17">
        <v>0</v>
      </c>
      <c r="F1413" s="17"/>
      <c r="G1413" s="17">
        <v>0</v>
      </c>
      <c r="H1413" s="17">
        <v>7.8820462108529707E-2</v>
      </c>
      <c r="I1413" s="17">
        <v>8.0838210046634301E-2</v>
      </c>
      <c r="J1413" s="17">
        <v>0</v>
      </c>
      <c r="K1413" s="17">
        <v>0</v>
      </c>
      <c r="L1413" s="17"/>
      <c r="M1413" s="17">
        <v>0</v>
      </c>
      <c r="N1413" s="17">
        <v>0</v>
      </c>
      <c r="O1413" s="17">
        <v>0</v>
      </c>
      <c r="P1413" s="17">
        <v>0</v>
      </c>
      <c r="Q1413" s="17">
        <v>0.17290185351151099</v>
      </c>
      <c r="R1413" s="17"/>
      <c r="S1413" s="17">
        <v>0.100667606083943</v>
      </c>
      <c r="T1413" s="17">
        <v>0</v>
      </c>
      <c r="U1413" s="17">
        <v>0</v>
      </c>
      <c r="V1413" s="17">
        <v>4.5249712127666798E-2</v>
      </c>
      <c r="W1413" s="17"/>
      <c r="X1413" s="17">
        <v>1.83880298047048E-2</v>
      </c>
      <c r="Y1413" s="17">
        <v>0</v>
      </c>
      <c r="Z1413" s="17">
        <v>9.3126047685159793E-2</v>
      </c>
      <c r="AA1413" s="17"/>
      <c r="AB1413" s="17">
        <v>3.5218191427893702E-2</v>
      </c>
      <c r="AC1413" s="17">
        <v>2.1861206515610999E-2</v>
      </c>
      <c r="AD1413" s="17"/>
      <c r="AE1413" s="17">
        <v>0</v>
      </c>
      <c r="AF1413" s="17">
        <v>3.6849451100921603E-2</v>
      </c>
      <c r="AG1413" s="17"/>
      <c r="AH1413" s="17">
        <v>2.05380491876027E-2</v>
      </c>
      <c r="AI1413" s="17">
        <v>7.9990673394041506E-2</v>
      </c>
      <c r="AJ1413" s="17"/>
      <c r="AK1413" s="17">
        <v>0</v>
      </c>
      <c r="AL1413" s="17">
        <v>0</v>
      </c>
      <c r="AM1413" s="17">
        <v>5.4955257659673303E-2</v>
      </c>
      <c r="AN1413" s="17">
        <v>8.5523045512725798E-2</v>
      </c>
      <c r="AO1413" s="17">
        <v>0</v>
      </c>
      <c r="AP1413" s="17"/>
      <c r="AQ1413" s="17">
        <v>0</v>
      </c>
      <c r="AR1413" s="17">
        <v>3.1474930073643402E-2</v>
      </c>
      <c r="AS1413" s="17"/>
      <c r="AT1413" s="17">
        <v>5.8607788519781698E-2</v>
      </c>
      <c r="AU1413" s="17">
        <v>1.8184898735045401E-2</v>
      </c>
      <c r="AV1413" s="17"/>
      <c r="AW1413" s="17">
        <v>0</v>
      </c>
      <c r="AX1413" s="17">
        <v>0</v>
      </c>
      <c r="AY1413" s="17">
        <v>0</v>
      </c>
      <c r="AZ1413" s="17">
        <v>0</v>
      </c>
      <c r="BA1413" s="17">
        <v>0.48993875511679302</v>
      </c>
      <c r="BB1413" s="17"/>
      <c r="BC1413" s="17">
        <v>4.9809308574582198E-2</v>
      </c>
      <c r="BD1413" s="17"/>
      <c r="BE1413" s="17">
        <v>0</v>
      </c>
      <c r="BF1413" s="17">
        <v>0</v>
      </c>
      <c r="BG1413" s="17">
        <v>0</v>
      </c>
      <c r="BH1413" s="17">
        <v>0.302096366444154</v>
      </c>
      <c r="BI1413" s="17"/>
      <c r="BJ1413" s="17">
        <v>3.0542978846622899E-2</v>
      </c>
      <c r="BK1413" s="17"/>
      <c r="BL1413" s="17">
        <v>4.66585265878771E-2</v>
      </c>
      <c r="BM1413" s="17"/>
      <c r="BN1413" s="17">
        <v>0</v>
      </c>
      <c r="BO1413" s="17"/>
      <c r="BP1413" s="17">
        <v>3.4658144240559297E-2</v>
      </c>
      <c r="BQ1413" s="17">
        <v>0</v>
      </c>
    </row>
    <row r="1414" spans="2:69" x14ac:dyDescent="0.35"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</row>
    <row r="1415" spans="2:69" x14ac:dyDescent="0.35">
      <c r="B1415" s="6" t="s">
        <v>389</v>
      </c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</row>
    <row r="1416" spans="2:69" x14ac:dyDescent="0.35">
      <c r="B1416" s="24" t="s">
        <v>97</v>
      </c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</row>
    <row r="1417" spans="2:69" x14ac:dyDescent="0.35">
      <c r="B1417" t="s">
        <v>383</v>
      </c>
      <c r="C1417" s="17">
        <v>3.0775488657867101E-2</v>
      </c>
      <c r="D1417" s="17">
        <v>3.8470745933176703E-2</v>
      </c>
      <c r="E1417" s="17">
        <v>2.4267807605243E-2</v>
      </c>
      <c r="F1417" s="17"/>
      <c r="G1417" s="17">
        <v>2.7878346782047501E-2</v>
      </c>
      <c r="H1417" s="17">
        <v>5.0602739963897603E-3</v>
      </c>
      <c r="I1417" s="17">
        <v>1.8970327573261999E-2</v>
      </c>
      <c r="J1417" s="17">
        <v>1.7230684343520101E-2</v>
      </c>
      <c r="K1417" s="17">
        <v>0.11831851713788399</v>
      </c>
      <c r="L1417" s="17"/>
      <c r="M1417" s="17">
        <v>4.4602288827213399E-2</v>
      </c>
      <c r="N1417" s="17">
        <v>1.8591506460108799E-2</v>
      </c>
      <c r="O1417" s="17">
        <v>4.4059559840033402E-2</v>
      </c>
      <c r="P1417" s="17">
        <v>5.0341758952239003E-2</v>
      </c>
      <c r="Q1417" s="17">
        <v>2.0256578217214501E-2</v>
      </c>
      <c r="R1417" s="17"/>
      <c r="S1417" s="17">
        <v>2.45918999566213E-2</v>
      </c>
      <c r="T1417" s="17">
        <v>1.6421198929431401E-2</v>
      </c>
      <c r="U1417" s="17">
        <v>8.0051225767288098E-2</v>
      </c>
      <c r="V1417" s="17">
        <v>1.7130557381242199E-2</v>
      </c>
      <c r="W1417" s="17"/>
      <c r="X1417" s="17">
        <v>2.39364189885201E-2</v>
      </c>
      <c r="Y1417" s="17">
        <v>8.4247968768963594E-3</v>
      </c>
      <c r="Z1417" s="17">
        <v>0.10793594868654401</v>
      </c>
      <c r="AA1417" s="17"/>
      <c r="AB1417" s="17">
        <v>1.3865953064126999E-2</v>
      </c>
      <c r="AC1417" s="17">
        <v>6.5536116127212302E-2</v>
      </c>
      <c r="AD1417" s="17"/>
      <c r="AE1417" s="17">
        <v>5.5106694787340198E-2</v>
      </c>
      <c r="AF1417" s="17">
        <v>2.58341951861976E-2</v>
      </c>
      <c r="AG1417" s="17"/>
      <c r="AH1417" s="17">
        <v>1.53866981507421E-2</v>
      </c>
      <c r="AI1417" s="17">
        <v>1.7879301990411899E-2</v>
      </c>
      <c r="AJ1417" s="17"/>
      <c r="AK1417" s="17">
        <v>0.112060979529553</v>
      </c>
      <c r="AL1417" s="17">
        <v>2.6481134207519699E-2</v>
      </c>
      <c r="AM1417" s="17">
        <v>2.1383988059602101E-2</v>
      </c>
      <c r="AN1417" s="17">
        <v>2.14150662434642E-2</v>
      </c>
      <c r="AO1417" s="17">
        <v>0</v>
      </c>
      <c r="AP1417" s="17"/>
      <c r="AQ1417" s="17">
        <v>1.24326660020837E-2</v>
      </c>
      <c r="AR1417" s="17">
        <v>3.5793280834553701E-2</v>
      </c>
      <c r="AS1417" s="17"/>
      <c r="AT1417" s="17">
        <v>1.6860181743213999E-2</v>
      </c>
      <c r="AU1417" s="17">
        <v>3.8247529669304801E-2</v>
      </c>
      <c r="AV1417" s="17"/>
      <c r="AW1417" s="17">
        <v>1.08569030565002E-2</v>
      </c>
      <c r="AX1417" s="17">
        <v>1.8615633213701199E-2</v>
      </c>
      <c r="AY1417" s="17">
        <v>3.8953330107778697E-2</v>
      </c>
      <c r="AZ1417" s="17">
        <v>0</v>
      </c>
      <c r="BA1417" s="17">
        <v>3.4612303889935997E-2</v>
      </c>
      <c r="BB1417" s="17"/>
      <c r="BC1417" s="17">
        <v>2.9930273276046401E-2</v>
      </c>
      <c r="BD1417" s="17"/>
      <c r="BE1417" s="17">
        <v>1.9691086141698799E-2</v>
      </c>
      <c r="BF1417" s="17">
        <v>5.1202097067393801E-2</v>
      </c>
      <c r="BG1417" s="17">
        <v>0</v>
      </c>
      <c r="BH1417" s="17">
        <v>2.5683254421402599E-2</v>
      </c>
      <c r="BI1417" s="17"/>
      <c r="BJ1417" s="17">
        <v>2.7965355759112302E-2</v>
      </c>
      <c r="BK1417" s="17"/>
      <c r="BL1417" s="17">
        <v>2.7748516707340801E-2</v>
      </c>
      <c r="BM1417" s="17"/>
      <c r="BN1417" s="17">
        <v>1.61576233162537E-2</v>
      </c>
      <c r="BO1417" s="17"/>
      <c r="BP1417" s="17">
        <v>3.4308670846987903E-2</v>
      </c>
      <c r="BQ1417" s="17">
        <v>1.5190475883373701E-2</v>
      </c>
    </row>
    <row r="1418" spans="2:69" x14ac:dyDescent="0.35">
      <c r="B1418" t="s">
        <v>384</v>
      </c>
      <c r="C1418" s="17">
        <v>0.121475030613296</v>
      </c>
      <c r="D1418" s="17">
        <v>0.13968124219368699</v>
      </c>
      <c r="E1418" s="17">
        <v>0.104274279357448</v>
      </c>
      <c r="F1418" s="17"/>
      <c r="G1418" s="17">
        <v>9.0396765669513907E-2</v>
      </c>
      <c r="H1418" s="17">
        <v>9.3737426967694104E-2</v>
      </c>
      <c r="I1418" s="17">
        <v>0.126448221244361</v>
      </c>
      <c r="J1418" s="17">
        <v>8.17300746178556E-2</v>
      </c>
      <c r="K1418" s="17">
        <v>0.27062557487187999</v>
      </c>
      <c r="L1418" s="17"/>
      <c r="M1418" s="17">
        <v>7.6498842795791694E-2</v>
      </c>
      <c r="N1418" s="17">
        <v>0.11567256914038999</v>
      </c>
      <c r="O1418" s="17">
        <v>0.16436571570490499</v>
      </c>
      <c r="P1418" s="17">
        <v>0.122846288837846</v>
      </c>
      <c r="Q1418" s="17">
        <v>0.107052723284333</v>
      </c>
      <c r="R1418" s="17"/>
      <c r="S1418" s="17">
        <v>7.2835032902727706E-2</v>
      </c>
      <c r="T1418" s="17">
        <v>7.2969853319704098E-2</v>
      </c>
      <c r="U1418" s="17">
        <v>0.18636149664583701</v>
      </c>
      <c r="V1418" s="17">
        <v>0.173651235795792</v>
      </c>
      <c r="W1418" s="17"/>
      <c r="X1418" s="17">
        <v>0.109638371670272</v>
      </c>
      <c r="Y1418" s="17">
        <v>0.114466478833572</v>
      </c>
      <c r="Z1418" s="17">
        <v>0.21663770426932599</v>
      </c>
      <c r="AA1418" s="17"/>
      <c r="AB1418" s="17">
        <v>9.1249554457714696E-2</v>
      </c>
      <c r="AC1418" s="17">
        <v>0.18360899703143299</v>
      </c>
      <c r="AD1418" s="17"/>
      <c r="AE1418" s="17">
        <v>0.147629191935544</v>
      </c>
      <c r="AF1418" s="17">
        <v>0.116236347804226</v>
      </c>
      <c r="AG1418" s="17"/>
      <c r="AH1418" s="17">
        <v>0.11966333446697</v>
      </c>
      <c r="AI1418" s="17">
        <v>8.3849116497211607E-2</v>
      </c>
      <c r="AJ1418" s="17"/>
      <c r="AK1418" s="17">
        <v>0.118985186210674</v>
      </c>
      <c r="AL1418" s="17">
        <v>0.11804786713698801</v>
      </c>
      <c r="AM1418" s="17">
        <v>0.13215367011177101</v>
      </c>
      <c r="AN1418" s="17">
        <v>0.11510987252188901</v>
      </c>
      <c r="AO1418" s="17">
        <v>0.102904688041685</v>
      </c>
      <c r="AP1418" s="17"/>
      <c r="AQ1418" s="17">
        <v>0.10073107011692101</v>
      </c>
      <c r="AR1418" s="17">
        <v>0.12714966884349199</v>
      </c>
      <c r="AS1418" s="17"/>
      <c r="AT1418" s="17">
        <v>0.114184069024172</v>
      </c>
      <c r="AU1418" s="17">
        <v>0.124380645936184</v>
      </c>
      <c r="AV1418" s="17"/>
      <c r="AW1418" s="17">
        <v>8.1981952187315493E-2</v>
      </c>
      <c r="AX1418" s="17">
        <v>8.3781635176057301E-2</v>
      </c>
      <c r="AY1418" s="17">
        <v>0.23030113273751801</v>
      </c>
      <c r="AZ1418" s="17">
        <v>0.14398042527372601</v>
      </c>
      <c r="BA1418" s="17">
        <v>6.9525851052795601E-2</v>
      </c>
      <c r="BB1418" s="17"/>
      <c r="BC1418" s="17">
        <v>0.11446311243134</v>
      </c>
      <c r="BD1418" s="17"/>
      <c r="BE1418" s="17">
        <v>8.9726566238963398E-2</v>
      </c>
      <c r="BF1418" s="17">
        <v>0.30814005170755099</v>
      </c>
      <c r="BG1418" s="17">
        <v>0.15009008192467399</v>
      </c>
      <c r="BH1418" s="17">
        <v>7.2449611303731995E-2</v>
      </c>
      <c r="BI1418" s="17"/>
      <c r="BJ1418" s="17">
        <v>0.102016561531795</v>
      </c>
      <c r="BK1418" s="17"/>
      <c r="BL1418" s="17">
        <v>0.11851393284183601</v>
      </c>
      <c r="BM1418" s="17"/>
      <c r="BN1418" s="17">
        <v>0.17365615322779901</v>
      </c>
      <c r="BO1418" s="17"/>
      <c r="BP1418" s="17">
        <v>0.101604314658717</v>
      </c>
      <c r="BQ1418" s="17">
        <v>0.20881483214036201</v>
      </c>
    </row>
    <row r="1419" spans="2:69" x14ac:dyDescent="0.35">
      <c r="B1419" t="s">
        <v>385</v>
      </c>
      <c r="C1419" s="17">
        <v>0.32065418311802302</v>
      </c>
      <c r="D1419" s="17">
        <v>0.32664927186433101</v>
      </c>
      <c r="E1419" s="17">
        <v>0.31614694610585098</v>
      </c>
      <c r="F1419" s="17"/>
      <c r="G1419" s="17">
        <v>0.31176075184600599</v>
      </c>
      <c r="H1419" s="17">
        <v>0.34862971536325998</v>
      </c>
      <c r="I1419" s="17">
        <v>0.320617896352758</v>
      </c>
      <c r="J1419" s="17">
        <v>0.376656439596527</v>
      </c>
      <c r="K1419" s="17">
        <v>0.22781805056728299</v>
      </c>
      <c r="L1419" s="17"/>
      <c r="M1419" s="17">
        <v>0.28731678531949301</v>
      </c>
      <c r="N1419" s="17">
        <v>0.35820752856681498</v>
      </c>
      <c r="O1419" s="17">
        <v>0.26449088207911398</v>
      </c>
      <c r="P1419" s="17">
        <v>0.326369547003792</v>
      </c>
      <c r="Q1419" s="17">
        <v>0.31180352147224499</v>
      </c>
      <c r="R1419" s="17"/>
      <c r="S1419" s="17">
        <v>0.25114337434595602</v>
      </c>
      <c r="T1419" s="17">
        <v>0.30992657029353199</v>
      </c>
      <c r="U1419" s="17">
        <v>0.27588974562068203</v>
      </c>
      <c r="V1419" s="17">
        <v>0.42319988104136402</v>
      </c>
      <c r="W1419" s="17"/>
      <c r="X1419" s="17">
        <v>0.33379368605691001</v>
      </c>
      <c r="Y1419" s="17">
        <v>0.34943040581961199</v>
      </c>
      <c r="Z1419" s="17">
        <v>0.189574701916019</v>
      </c>
      <c r="AA1419" s="17"/>
      <c r="AB1419" s="17">
        <v>0.32409517769493401</v>
      </c>
      <c r="AC1419" s="17">
        <v>0.31358059260165699</v>
      </c>
      <c r="AD1419" s="17"/>
      <c r="AE1419" s="17">
        <v>0.26954156755117598</v>
      </c>
      <c r="AF1419" s="17">
        <v>0.33135180858103103</v>
      </c>
      <c r="AG1419" s="17"/>
      <c r="AH1419" s="17">
        <v>0.34535833475007</v>
      </c>
      <c r="AI1419" s="17">
        <v>0.30217765031842098</v>
      </c>
      <c r="AJ1419" s="17"/>
      <c r="AK1419" s="17">
        <v>0.29929172949843502</v>
      </c>
      <c r="AL1419" s="17">
        <v>0.30683762197474601</v>
      </c>
      <c r="AM1419" s="17">
        <v>0.34726072660116197</v>
      </c>
      <c r="AN1419" s="17">
        <v>0.32327841368080801</v>
      </c>
      <c r="AO1419" s="17">
        <v>0.27433258458984999</v>
      </c>
      <c r="AP1419" s="17"/>
      <c r="AQ1419" s="17">
        <v>0.31956800260160401</v>
      </c>
      <c r="AR1419" s="17">
        <v>0.32095131449196901</v>
      </c>
      <c r="AS1419" s="17"/>
      <c r="AT1419" s="17">
        <v>0.31956985636656798</v>
      </c>
      <c r="AU1419" s="17">
        <v>0.31779953893803797</v>
      </c>
      <c r="AV1419" s="17"/>
      <c r="AW1419" s="17">
        <v>0.32296984066759998</v>
      </c>
      <c r="AX1419" s="17">
        <v>0.31801282029718497</v>
      </c>
      <c r="AY1419" s="17">
        <v>0.368021639178509</v>
      </c>
      <c r="AZ1419" s="17">
        <v>0.34122263906533601</v>
      </c>
      <c r="BA1419" s="17">
        <v>0.24812681799536801</v>
      </c>
      <c r="BB1419" s="17"/>
      <c r="BC1419" s="17">
        <v>0.26405664825629599</v>
      </c>
      <c r="BD1419" s="17"/>
      <c r="BE1419" s="17">
        <v>0.30560007524968402</v>
      </c>
      <c r="BF1419" s="17">
        <v>0.38508808727455501</v>
      </c>
      <c r="BG1419" s="17">
        <v>0.31795494317490802</v>
      </c>
      <c r="BH1419" s="17">
        <v>0.260775392954601</v>
      </c>
      <c r="BI1419" s="17"/>
      <c r="BJ1419" s="17">
        <v>0.329280561545089</v>
      </c>
      <c r="BK1419" s="17"/>
      <c r="BL1419" s="17">
        <v>0.36495089019272098</v>
      </c>
      <c r="BM1419" s="17"/>
      <c r="BN1419" s="17">
        <v>0.32395776404626597</v>
      </c>
      <c r="BO1419" s="17"/>
      <c r="BP1419" s="17">
        <v>0.30515449751351598</v>
      </c>
      <c r="BQ1419" s="17">
        <v>0.43805266525067699</v>
      </c>
    </row>
    <row r="1420" spans="2:69" x14ac:dyDescent="0.35">
      <c r="B1420" t="s">
        <v>386</v>
      </c>
      <c r="C1420" s="17">
        <v>0.36304253211070903</v>
      </c>
      <c r="D1420" s="17">
        <v>0.35422839155407498</v>
      </c>
      <c r="E1420" s="17">
        <v>0.371251793093685</v>
      </c>
      <c r="F1420" s="17"/>
      <c r="G1420" s="17">
        <v>0.34906869234415</v>
      </c>
      <c r="H1420" s="17">
        <v>0.37617070246989198</v>
      </c>
      <c r="I1420" s="17">
        <v>0.403146930896429</v>
      </c>
      <c r="J1420" s="17">
        <v>0.38665405953828702</v>
      </c>
      <c r="K1420" s="17">
        <v>0.27496172763078802</v>
      </c>
      <c r="L1420" s="17"/>
      <c r="M1420" s="17">
        <v>0.42040636435973</v>
      </c>
      <c r="N1420" s="17">
        <v>0.35871473733613701</v>
      </c>
      <c r="O1420" s="17">
        <v>0.32163148235878602</v>
      </c>
      <c r="P1420" s="17">
        <v>0.38293099106413803</v>
      </c>
      <c r="Q1420" s="17">
        <v>0.37546413635904202</v>
      </c>
      <c r="R1420" s="17"/>
      <c r="S1420" s="17">
        <v>0.40853208713933298</v>
      </c>
      <c r="T1420" s="17">
        <v>0.43068280274061699</v>
      </c>
      <c r="U1420" s="17">
        <v>0.33379910237403998</v>
      </c>
      <c r="V1420" s="17">
        <v>0.29788515203260002</v>
      </c>
      <c r="W1420" s="17"/>
      <c r="X1420" s="17">
        <v>0.36768406389535202</v>
      </c>
      <c r="Y1420" s="17">
        <v>0.41116354791438198</v>
      </c>
      <c r="Z1420" s="17">
        <v>0.270745397192793</v>
      </c>
      <c r="AA1420" s="17"/>
      <c r="AB1420" s="17">
        <v>0.37324142970254598</v>
      </c>
      <c r="AC1420" s="17">
        <v>0.34207684220027301</v>
      </c>
      <c r="AD1420" s="17"/>
      <c r="AE1420" s="17">
        <v>0.32501873790199698</v>
      </c>
      <c r="AF1420" s="17">
        <v>0.37110330228661498</v>
      </c>
      <c r="AG1420" s="17"/>
      <c r="AH1420" s="17">
        <v>0.36476073718457003</v>
      </c>
      <c r="AI1420" s="17">
        <v>0.37949974044971402</v>
      </c>
      <c r="AJ1420" s="17"/>
      <c r="AK1420" s="17">
        <v>0.319126081813351</v>
      </c>
      <c r="AL1420" s="17">
        <v>0.37185012516594201</v>
      </c>
      <c r="AM1420" s="17">
        <v>0.36343484894531503</v>
      </c>
      <c r="AN1420" s="17">
        <v>0.39202523445961202</v>
      </c>
      <c r="AO1420" s="17">
        <v>0.32525158402691901</v>
      </c>
      <c r="AP1420" s="17"/>
      <c r="AQ1420" s="17">
        <v>0.360124845072883</v>
      </c>
      <c r="AR1420" s="17">
        <v>0.36384068338039999</v>
      </c>
      <c r="AS1420" s="17"/>
      <c r="AT1420" s="17">
        <v>0.35568235383539099</v>
      </c>
      <c r="AU1420" s="17">
        <v>0.36813982679054202</v>
      </c>
      <c r="AV1420" s="17"/>
      <c r="AW1420" s="17">
        <v>0.37223762273876398</v>
      </c>
      <c r="AX1420" s="17">
        <v>0.44338696584505399</v>
      </c>
      <c r="AY1420" s="17">
        <v>0.241517142176949</v>
      </c>
      <c r="AZ1420" s="17">
        <v>0.30500487404223298</v>
      </c>
      <c r="BA1420" s="17">
        <v>0.38398413796286301</v>
      </c>
      <c r="BB1420" s="17"/>
      <c r="BC1420" s="17">
        <v>0.37743162146320502</v>
      </c>
      <c r="BD1420" s="17"/>
      <c r="BE1420" s="17">
        <v>0.44074439955151001</v>
      </c>
      <c r="BF1420" s="17">
        <v>0.17943739200004</v>
      </c>
      <c r="BG1420" s="17">
        <v>0.34687680028025097</v>
      </c>
      <c r="BH1420" s="17">
        <v>0.41751587538629498</v>
      </c>
      <c r="BI1420" s="17"/>
      <c r="BJ1420" s="17">
        <v>0.37645796678776799</v>
      </c>
      <c r="BK1420" s="17"/>
      <c r="BL1420" s="17">
        <v>0.348432772289054</v>
      </c>
      <c r="BM1420" s="17"/>
      <c r="BN1420" s="17">
        <v>0.37108502517499398</v>
      </c>
      <c r="BO1420" s="17"/>
      <c r="BP1420" s="17">
        <v>0.37875750826145399</v>
      </c>
      <c r="BQ1420" s="17">
        <v>0.279450062143553</v>
      </c>
    </row>
    <row r="1421" spans="2:69" x14ac:dyDescent="0.35">
      <c r="B1421" t="s">
        <v>387</v>
      </c>
      <c r="C1421" s="17">
        <v>0.126486695702232</v>
      </c>
      <c r="D1421" s="17">
        <v>0.108433053218126</v>
      </c>
      <c r="E1421" s="17">
        <v>0.14213101232796199</v>
      </c>
      <c r="F1421" s="17"/>
      <c r="G1421" s="17">
        <v>0.167292367025903</v>
      </c>
      <c r="H1421" s="17">
        <v>0.13240822238175201</v>
      </c>
      <c r="I1421" s="17">
        <v>0.11562732011821</v>
      </c>
      <c r="J1421" s="17">
        <v>0.101836083176108</v>
      </c>
      <c r="K1421" s="17">
        <v>7.6103221957753195E-2</v>
      </c>
      <c r="L1421" s="17"/>
      <c r="M1421" s="17">
        <v>0.115263266294721</v>
      </c>
      <c r="N1421" s="17">
        <v>0.11265065995015</v>
      </c>
      <c r="O1421" s="17">
        <v>0.16172372764204901</v>
      </c>
      <c r="P1421" s="17">
        <v>9.9552153427312801E-2</v>
      </c>
      <c r="Q1421" s="17">
        <v>0.14543811979251101</v>
      </c>
      <c r="R1421" s="17"/>
      <c r="S1421" s="17">
        <v>0.218255604456117</v>
      </c>
      <c r="T1421" s="17">
        <v>0.11328634199338899</v>
      </c>
      <c r="U1421" s="17">
        <v>9.4920553254562404E-2</v>
      </c>
      <c r="V1421" s="17">
        <v>5.17059041163462E-2</v>
      </c>
      <c r="W1421" s="17"/>
      <c r="X1421" s="17">
        <v>0.124731064022347</v>
      </c>
      <c r="Y1421" s="17">
        <v>8.5020629780123202E-2</v>
      </c>
      <c r="Z1421" s="17">
        <v>0.189588592881058</v>
      </c>
      <c r="AA1421" s="17"/>
      <c r="AB1421" s="17">
        <v>0.15605744410215</v>
      </c>
      <c r="AC1421" s="17">
        <v>6.56986413277625E-2</v>
      </c>
      <c r="AD1421" s="17"/>
      <c r="AE1421" s="17">
        <v>0.16901248370881</v>
      </c>
      <c r="AF1421" s="17">
        <v>0.117086387870977</v>
      </c>
      <c r="AG1421" s="17"/>
      <c r="AH1421" s="17">
        <v>0.115247230211613</v>
      </c>
      <c r="AI1421" s="17">
        <v>0.183990664005756</v>
      </c>
      <c r="AJ1421" s="17"/>
      <c r="AK1421" s="17">
        <v>0.121554527344459</v>
      </c>
      <c r="AL1421" s="17">
        <v>0.12232051004276399</v>
      </c>
      <c r="AM1421" s="17">
        <v>0.101222939524531</v>
      </c>
      <c r="AN1421" s="17">
        <v>0.120485082484763</v>
      </c>
      <c r="AO1421" s="17">
        <v>0.275736557107082</v>
      </c>
      <c r="AP1421" s="17"/>
      <c r="AQ1421" s="17">
        <v>0.14086098623233001</v>
      </c>
      <c r="AR1421" s="17">
        <v>0.122554519944941</v>
      </c>
      <c r="AS1421" s="17"/>
      <c r="AT1421" s="17">
        <v>0.13776246372457501</v>
      </c>
      <c r="AU1421" s="17">
        <v>0.12385597037773501</v>
      </c>
      <c r="AV1421" s="17"/>
      <c r="AW1421" s="17">
        <v>0.13768873486501901</v>
      </c>
      <c r="AX1421" s="17">
        <v>0.105939296275096</v>
      </c>
      <c r="AY1421" s="17">
        <v>9.4511642846273294E-2</v>
      </c>
      <c r="AZ1421" s="17">
        <v>0.16275420634403701</v>
      </c>
      <c r="BA1421" s="17">
        <v>0.218239849553579</v>
      </c>
      <c r="BB1421" s="17"/>
      <c r="BC1421" s="17">
        <v>0.192159642652209</v>
      </c>
      <c r="BD1421" s="17"/>
      <c r="BE1421" s="17">
        <v>0.11734247710699899</v>
      </c>
      <c r="BF1421" s="17">
        <v>5.4429550030108902E-2</v>
      </c>
      <c r="BG1421" s="17">
        <v>0.13513806864432501</v>
      </c>
      <c r="BH1421" s="17">
        <v>0.20719175169377099</v>
      </c>
      <c r="BI1421" s="17"/>
      <c r="BJ1421" s="17">
        <v>0.123968551083377</v>
      </c>
      <c r="BK1421" s="17"/>
      <c r="BL1421" s="17">
        <v>9.5824187529663499E-2</v>
      </c>
      <c r="BM1421" s="17"/>
      <c r="BN1421" s="17">
        <v>9.1945007333109202E-2</v>
      </c>
      <c r="BO1421" s="17"/>
      <c r="BP1421" s="17">
        <v>0.145696931385215</v>
      </c>
      <c r="BQ1421" s="17">
        <v>3.6014213955979701E-2</v>
      </c>
    </row>
    <row r="1422" spans="2:69" x14ac:dyDescent="0.35">
      <c r="B1422" t="s">
        <v>141</v>
      </c>
      <c r="C1422" s="17">
        <v>3.7566069797872602E-2</v>
      </c>
      <c r="D1422" s="17">
        <v>3.2537295236603703E-2</v>
      </c>
      <c r="E1422" s="17">
        <v>4.1928161509811303E-2</v>
      </c>
      <c r="F1422" s="17"/>
      <c r="G1422" s="17">
        <v>5.36030763323787E-2</v>
      </c>
      <c r="H1422" s="17">
        <v>4.3993658821012402E-2</v>
      </c>
      <c r="I1422" s="17">
        <v>1.51893038149787E-2</v>
      </c>
      <c r="J1422" s="17">
        <v>3.5892658727701497E-2</v>
      </c>
      <c r="K1422" s="17">
        <v>3.21729078344122E-2</v>
      </c>
      <c r="L1422" s="17"/>
      <c r="M1422" s="17">
        <v>5.5912452403050698E-2</v>
      </c>
      <c r="N1422" s="17">
        <v>3.6162998546399899E-2</v>
      </c>
      <c r="O1422" s="17">
        <v>4.3728632375112597E-2</v>
      </c>
      <c r="P1422" s="17">
        <v>1.7959260714672E-2</v>
      </c>
      <c r="Q1422" s="17">
        <v>3.9984920874654301E-2</v>
      </c>
      <c r="R1422" s="17"/>
      <c r="S1422" s="17">
        <v>2.4642001199244999E-2</v>
      </c>
      <c r="T1422" s="17">
        <v>5.6713232723325901E-2</v>
      </c>
      <c r="U1422" s="17">
        <v>2.8977876337590799E-2</v>
      </c>
      <c r="V1422" s="17">
        <v>3.6427269632656301E-2</v>
      </c>
      <c r="W1422" s="17"/>
      <c r="X1422" s="17">
        <v>4.0216395366598698E-2</v>
      </c>
      <c r="Y1422" s="17">
        <v>3.1494140775414098E-2</v>
      </c>
      <c r="Z1422" s="17">
        <v>2.5517655054259701E-2</v>
      </c>
      <c r="AA1422" s="17"/>
      <c r="AB1422" s="17">
        <v>4.1490440978528102E-2</v>
      </c>
      <c r="AC1422" s="17">
        <v>2.9498810711662E-2</v>
      </c>
      <c r="AD1422" s="17"/>
      <c r="AE1422" s="17">
        <v>3.3691324115132398E-2</v>
      </c>
      <c r="AF1422" s="17">
        <v>3.8387958270953801E-2</v>
      </c>
      <c r="AG1422" s="17"/>
      <c r="AH1422" s="17">
        <v>3.9583665236035098E-2</v>
      </c>
      <c r="AI1422" s="17">
        <v>3.2603526738486099E-2</v>
      </c>
      <c r="AJ1422" s="17"/>
      <c r="AK1422" s="17">
        <v>2.8981495603529198E-2</v>
      </c>
      <c r="AL1422" s="17">
        <v>5.4462741472040103E-2</v>
      </c>
      <c r="AM1422" s="17">
        <v>3.4543826757619099E-2</v>
      </c>
      <c r="AN1422" s="17">
        <v>2.7686330609464401E-2</v>
      </c>
      <c r="AO1422" s="17">
        <v>2.17745862344637E-2</v>
      </c>
      <c r="AP1422" s="17"/>
      <c r="AQ1422" s="17">
        <v>6.6282429974178297E-2</v>
      </c>
      <c r="AR1422" s="17">
        <v>2.9710532504644099E-2</v>
      </c>
      <c r="AS1422" s="17"/>
      <c r="AT1422" s="17">
        <v>5.5941075306080397E-2</v>
      </c>
      <c r="AU1422" s="17">
        <v>2.75764882881964E-2</v>
      </c>
      <c r="AV1422" s="17"/>
      <c r="AW1422" s="17">
        <v>7.4264946484800101E-2</v>
      </c>
      <c r="AX1422" s="17">
        <v>3.0263649192905299E-2</v>
      </c>
      <c r="AY1422" s="17">
        <v>2.6695112952972E-2</v>
      </c>
      <c r="AZ1422" s="17">
        <v>4.7037855274667598E-2</v>
      </c>
      <c r="BA1422" s="17">
        <v>4.5511039545458098E-2</v>
      </c>
      <c r="BB1422" s="17"/>
      <c r="BC1422" s="17">
        <v>2.1958701920903E-2</v>
      </c>
      <c r="BD1422" s="17"/>
      <c r="BE1422" s="17">
        <v>2.68953957111451E-2</v>
      </c>
      <c r="BF1422" s="17">
        <v>2.1702821920351199E-2</v>
      </c>
      <c r="BG1422" s="17">
        <v>4.9940105975842503E-2</v>
      </c>
      <c r="BH1422" s="17">
        <v>1.6384114240198901E-2</v>
      </c>
      <c r="BI1422" s="17"/>
      <c r="BJ1422" s="17">
        <v>4.0311003292858097E-2</v>
      </c>
      <c r="BK1422" s="17"/>
      <c r="BL1422" s="17">
        <v>4.4529700439383903E-2</v>
      </c>
      <c r="BM1422" s="17"/>
      <c r="BN1422" s="17">
        <v>2.3198426901579E-2</v>
      </c>
      <c r="BO1422" s="17"/>
      <c r="BP1422" s="17">
        <v>3.4478077334110402E-2</v>
      </c>
      <c r="BQ1422" s="17">
        <v>2.2477750626055101E-2</v>
      </c>
    </row>
    <row r="1423" spans="2:69" x14ac:dyDescent="0.35"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  <c r="BM1423" s="17"/>
      <c r="BN1423" s="17"/>
      <c r="BO1423" s="17"/>
      <c r="BP1423" s="17"/>
      <c r="BQ1423" s="17"/>
    </row>
    <row r="1424" spans="2:69" x14ac:dyDescent="0.35">
      <c r="B1424" s="6" t="s">
        <v>390</v>
      </c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</row>
    <row r="1425" spans="2:69" x14ac:dyDescent="0.35">
      <c r="B1425" s="24" t="s">
        <v>97</v>
      </c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</row>
    <row r="1426" spans="2:69" x14ac:dyDescent="0.35">
      <c r="B1426" t="s">
        <v>383</v>
      </c>
      <c r="C1426" s="17">
        <v>2.7594366941375299E-2</v>
      </c>
      <c r="D1426" s="17">
        <v>2.5629059390016001E-2</v>
      </c>
      <c r="E1426" s="17">
        <v>2.9323616437296501E-2</v>
      </c>
      <c r="F1426" s="17"/>
      <c r="G1426" s="17">
        <v>2.3906271205250299E-2</v>
      </c>
      <c r="H1426" s="17">
        <v>1.2205536819024801E-2</v>
      </c>
      <c r="I1426" s="17">
        <v>1.26730183882702E-2</v>
      </c>
      <c r="J1426" s="17">
        <v>8.13517861067381E-3</v>
      </c>
      <c r="K1426" s="17">
        <v>0.109394417452573</v>
      </c>
      <c r="L1426" s="17"/>
      <c r="M1426" s="17">
        <v>2.9804585639624102E-2</v>
      </c>
      <c r="N1426" s="17">
        <v>1.39468489786334E-2</v>
      </c>
      <c r="O1426" s="17">
        <v>5.5669219828698401E-2</v>
      </c>
      <c r="P1426" s="17">
        <v>3.3689691507564401E-2</v>
      </c>
      <c r="Q1426" s="17">
        <v>2.0256578217214501E-2</v>
      </c>
      <c r="R1426" s="17"/>
      <c r="S1426" s="17">
        <v>4.16173258255686E-3</v>
      </c>
      <c r="T1426" s="17">
        <v>1.2167531275666801E-2</v>
      </c>
      <c r="U1426" s="17">
        <v>8.8447406766788597E-2</v>
      </c>
      <c r="V1426" s="17">
        <v>4.9431530892336704E-3</v>
      </c>
      <c r="W1426" s="17"/>
      <c r="X1426" s="17">
        <v>2.4581401332984299E-2</v>
      </c>
      <c r="Y1426" s="17">
        <v>0</v>
      </c>
      <c r="Z1426" s="17">
        <v>8.3093521270958703E-2</v>
      </c>
      <c r="AA1426" s="17"/>
      <c r="AB1426" s="17">
        <v>1.4124925532667599E-2</v>
      </c>
      <c r="AC1426" s="17">
        <v>5.5283254813706398E-2</v>
      </c>
      <c r="AD1426" s="17"/>
      <c r="AE1426" s="17">
        <v>7.6955700481051895E-2</v>
      </c>
      <c r="AF1426" s="17">
        <v>1.7541135746387899E-2</v>
      </c>
      <c r="AG1426" s="17"/>
      <c r="AH1426" s="17">
        <v>1.44621521889189E-2</v>
      </c>
      <c r="AI1426" s="17">
        <v>4.3577199522144103E-2</v>
      </c>
      <c r="AJ1426" s="17"/>
      <c r="AK1426" s="17">
        <v>0.140231007674227</v>
      </c>
      <c r="AL1426" s="17">
        <v>7.6009368876836202E-3</v>
      </c>
      <c r="AM1426" s="17">
        <v>1.8578211262683501E-2</v>
      </c>
      <c r="AN1426" s="17">
        <v>2.3273241427916098E-2</v>
      </c>
      <c r="AO1426" s="17">
        <v>0</v>
      </c>
      <c r="AP1426" s="17"/>
      <c r="AQ1426" s="17">
        <v>1.24326660020837E-2</v>
      </c>
      <c r="AR1426" s="17">
        <v>3.1741943668583801E-2</v>
      </c>
      <c r="AS1426" s="17"/>
      <c r="AT1426" s="17">
        <v>1.85955586089116E-2</v>
      </c>
      <c r="AU1426" s="17">
        <v>3.2652502466684399E-2</v>
      </c>
      <c r="AV1426" s="17"/>
      <c r="AW1426" s="17">
        <v>1.08569030565002E-2</v>
      </c>
      <c r="AX1426" s="17">
        <v>1.1860486519144901E-2</v>
      </c>
      <c r="AY1426" s="17">
        <v>5.5576181535911297E-2</v>
      </c>
      <c r="AZ1426" s="17">
        <v>0</v>
      </c>
      <c r="BA1426" s="17">
        <v>4.4918083484353902E-2</v>
      </c>
      <c r="BB1426" s="17"/>
      <c r="BC1426" s="17">
        <v>4.0684063305732703E-2</v>
      </c>
      <c r="BD1426" s="17"/>
      <c r="BE1426" s="17">
        <v>1.5954642324976301E-2</v>
      </c>
      <c r="BF1426" s="17">
        <v>7.9204291204683502E-2</v>
      </c>
      <c r="BG1426" s="17">
        <v>0</v>
      </c>
      <c r="BH1426" s="17">
        <v>2.4454175973672099E-2</v>
      </c>
      <c r="BI1426" s="17"/>
      <c r="BJ1426" s="17">
        <v>2.0139681311145199E-2</v>
      </c>
      <c r="BK1426" s="17"/>
      <c r="BL1426" s="17">
        <v>1.3250234517208999E-2</v>
      </c>
      <c r="BM1426" s="17"/>
      <c r="BN1426" s="17">
        <v>1.6230829228600099E-2</v>
      </c>
      <c r="BO1426" s="17"/>
      <c r="BP1426" s="17">
        <v>2.9388620525331199E-2</v>
      </c>
      <c r="BQ1426" s="17">
        <v>2.1360129812513201E-2</v>
      </c>
    </row>
    <row r="1427" spans="2:69" x14ac:dyDescent="0.35">
      <c r="B1427" t="s">
        <v>384</v>
      </c>
      <c r="C1427" s="17">
        <v>0.15470265808111999</v>
      </c>
      <c r="D1427" s="17">
        <v>0.18605550477977201</v>
      </c>
      <c r="E1427" s="17">
        <v>0.126347439248925</v>
      </c>
      <c r="F1427" s="17"/>
      <c r="G1427" s="17">
        <v>0.13678541194802599</v>
      </c>
      <c r="H1427" s="17">
        <v>0.126891499695544</v>
      </c>
      <c r="I1427" s="17">
        <v>0.145565654036662</v>
      </c>
      <c r="J1427" s="17">
        <v>0.16341834743981301</v>
      </c>
      <c r="K1427" s="17">
        <v>0.24877090404604199</v>
      </c>
      <c r="L1427" s="17"/>
      <c r="M1427" s="17">
        <v>0.15744552271096901</v>
      </c>
      <c r="N1427" s="17">
        <v>0.175669862744667</v>
      </c>
      <c r="O1427" s="17">
        <v>0.16891781696981301</v>
      </c>
      <c r="P1427" s="17">
        <v>0.138174292336805</v>
      </c>
      <c r="Q1427" s="17">
        <v>0.100698452121165</v>
      </c>
      <c r="R1427" s="17"/>
      <c r="S1427" s="17">
        <v>8.6394248425761794E-2</v>
      </c>
      <c r="T1427" s="17">
        <v>9.8233865920601099E-2</v>
      </c>
      <c r="U1427" s="17">
        <v>0.208258712273481</v>
      </c>
      <c r="V1427" s="17">
        <v>0.271596247372272</v>
      </c>
      <c r="W1427" s="17"/>
      <c r="X1427" s="17">
        <v>0.13945444646108901</v>
      </c>
      <c r="Y1427" s="17">
        <v>0.16689698422704299</v>
      </c>
      <c r="Z1427" s="17">
        <v>0.251576036764042</v>
      </c>
      <c r="AA1427" s="17"/>
      <c r="AB1427" s="17">
        <v>0.12005477195115601</v>
      </c>
      <c r="AC1427" s="17">
        <v>0.22592769295492399</v>
      </c>
      <c r="AD1427" s="17"/>
      <c r="AE1427" s="17">
        <v>0.154754245515385</v>
      </c>
      <c r="AF1427" s="17">
        <v>0.15481958229621801</v>
      </c>
      <c r="AG1427" s="17"/>
      <c r="AH1427" s="17">
        <v>0.15536231322387201</v>
      </c>
      <c r="AI1427" s="17">
        <v>0.10655875677733299</v>
      </c>
      <c r="AJ1427" s="17"/>
      <c r="AK1427" s="17">
        <v>0.14553094931942001</v>
      </c>
      <c r="AL1427" s="17">
        <v>0.14568687412015499</v>
      </c>
      <c r="AM1427" s="17">
        <v>0.16980603082013701</v>
      </c>
      <c r="AN1427" s="17">
        <v>0.166278657413653</v>
      </c>
      <c r="AO1427" s="17">
        <v>0.106982096374707</v>
      </c>
      <c r="AP1427" s="17"/>
      <c r="AQ1427" s="17">
        <v>0.143757216118265</v>
      </c>
      <c r="AR1427" s="17">
        <v>0.157696851182272</v>
      </c>
      <c r="AS1427" s="17"/>
      <c r="AT1427" s="17">
        <v>0.141510713154331</v>
      </c>
      <c r="AU1427" s="17">
        <v>0.16365367264484401</v>
      </c>
      <c r="AV1427" s="17"/>
      <c r="AW1427" s="17">
        <v>8.9990642915069599E-2</v>
      </c>
      <c r="AX1427" s="17">
        <v>0.10358209658902499</v>
      </c>
      <c r="AY1427" s="17">
        <v>0.22839695310785399</v>
      </c>
      <c r="AZ1427" s="17">
        <v>0.23381972795531999</v>
      </c>
      <c r="BA1427" s="17">
        <v>0.13071631108373699</v>
      </c>
      <c r="BB1427" s="17"/>
      <c r="BC1427" s="17">
        <v>0.132662122576127</v>
      </c>
      <c r="BD1427" s="17"/>
      <c r="BE1427" s="17">
        <v>0.107826831247876</v>
      </c>
      <c r="BF1427" s="17">
        <v>0.30469258226873103</v>
      </c>
      <c r="BG1427" s="17">
        <v>0.21781596383264201</v>
      </c>
      <c r="BH1427" s="17">
        <v>9.4557609552526803E-2</v>
      </c>
      <c r="BI1427" s="17"/>
      <c r="BJ1427" s="17">
        <v>0.14295457133245701</v>
      </c>
      <c r="BK1427" s="17"/>
      <c r="BL1427" s="17">
        <v>0.17916044783131499</v>
      </c>
      <c r="BM1427" s="17"/>
      <c r="BN1427" s="17">
        <v>0.217599198860947</v>
      </c>
      <c r="BO1427" s="17"/>
      <c r="BP1427" s="17">
        <v>0.13464277968112101</v>
      </c>
      <c r="BQ1427" s="17">
        <v>0.233265852389163</v>
      </c>
    </row>
    <row r="1428" spans="2:69" x14ac:dyDescent="0.35">
      <c r="B1428" t="s">
        <v>385</v>
      </c>
      <c r="C1428" s="17">
        <v>0.29316360637314498</v>
      </c>
      <c r="D1428" s="17">
        <v>0.295580975056909</v>
      </c>
      <c r="E1428" s="17">
        <v>0.29165695474187497</v>
      </c>
      <c r="F1428" s="17"/>
      <c r="G1428" s="17">
        <v>0.29446143154911403</v>
      </c>
      <c r="H1428" s="17">
        <v>0.29348808118576097</v>
      </c>
      <c r="I1428" s="17">
        <v>0.29661769814932398</v>
      </c>
      <c r="J1428" s="17">
        <v>0.288218988125372</v>
      </c>
      <c r="K1428" s="17">
        <v>0.28936132999927999</v>
      </c>
      <c r="L1428" s="17"/>
      <c r="M1428" s="17">
        <v>0.262810529726895</v>
      </c>
      <c r="N1428" s="17">
        <v>0.29386713131417302</v>
      </c>
      <c r="O1428" s="17">
        <v>0.24880093257115299</v>
      </c>
      <c r="P1428" s="17">
        <v>0.31201454988538302</v>
      </c>
      <c r="Q1428" s="17">
        <v>0.34462511968633502</v>
      </c>
      <c r="R1428" s="17"/>
      <c r="S1428" s="17">
        <v>0.29266006955523599</v>
      </c>
      <c r="T1428" s="17">
        <v>0.29714509693098901</v>
      </c>
      <c r="U1428" s="17">
        <v>0.21623590573090701</v>
      </c>
      <c r="V1428" s="17">
        <v>0.34241918112733399</v>
      </c>
      <c r="W1428" s="17"/>
      <c r="X1428" s="17">
        <v>0.30996749824298098</v>
      </c>
      <c r="Y1428" s="17">
        <v>0.27472243870143398</v>
      </c>
      <c r="Z1428" s="17">
        <v>0.192468941111681</v>
      </c>
      <c r="AA1428" s="17"/>
      <c r="AB1428" s="17">
        <v>0.28239545474536698</v>
      </c>
      <c r="AC1428" s="17">
        <v>0.31529950154256597</v>
      </c>
      <c r="AD1428" s="17"/>
      <c r="AE1428" s="17">
        <v>0.25437422634095302</v>
      </c>
      <c r="AF1428" s="17">
        <v>0.30132308202553898</v>
      </c>
      <c r="AG1428" s="17"/>
      <c r="AH1428" s="17">
        <v>0.31375880999022099</v>
      </c>
      <c r="AI1428" s="17">
        <v>0.23203923275072399</v>
      </c>
      <c r="AJ1428" s="17"/>
      <c r="AK1428" s="17">
        <v>0.26691456092746402</v>
      </c>
      <c r="AL1428" s="17">
        <v>0.28392006801428599</v>
      </c>
      <c r="AM1428" s="17">
        <v>0.292741334705236</v>
      </c>
      <c r="AN1428" s="17">
        <v>0.33127936315904699</v>
      </c>
      <c r="AO1428" s="17">
        <v>0.28217772997345603</v>
      </c>
      <c r="AP1428" s="17"/>
      <c r="AQ1428" s="17">
        <v>0.29410288443893201</v>
      </c>
      <c r="AR1428" s="17">
        <v>0.29290666106986901</v>
      </c>
      <c r="AS1428" s="17"/>
      <c r="AT1428" s="17">
        <v>0.30266485789762099</v>
      </c>
      <c r="AU1428" s="17">
        <v>0.28051025055550699</v>
      </c>
      <c r="AV1428" s="17"/>
      <c r="AW1428" s="17">
        <v>0.260267840140888</v>
      </c>
      <c r="AX1428" s="17">
        <v>0.31563130863209998</v>
      </c>
      <c r="AY1428" s="17">
        <v>0.29520872647131102</v>
      </c>
      <c r="AZ1428" s="17">
        <v>0.301529354075668</v>
      </c>
      <c r="BA1428" s="17">
        <v>0.23800078969542601</v>
      </c>
      <c r="BB1428" s="17"/>
      <c r="BC1428" s="17">
        <v>0.26322178672303498</v>
      </c>
      <c r="BD1428" s="17"/>
      <c r="BE1428" s="17">
        <v>0.29885769303301701</v>
      </c>
      <c r="BF1428" s="17">
        <v>0.301638256483998</v>
      </c>
      <c r="BG1428" s="17">
        <v>0.29550235670782898</v>
      </c>
      <c r="BH1428" s="17">
        <v>0.28548966644446</v>
      </c>
      <c r="BI1428" s="17"/>
      <c r="BJ1428" s="17">
        <v>0.29988125830963303</v>
      </c>
      <c r="BK1428" s="17"/>
      <c r="BL1428" s="17">
        <v>0.30447383468476802</v>
      </c>
      <c r="BM1428" s="17"/>
      <c r="BN1428" s="17">
        <v>0.29298675474291402</v>
      </c>
      <c r="BO1428" s="17"/>
      <c r="BP1428" s="17">
        <v>0.26818564870620099</v>
      </c>
      <c r="BQ1428" s="17">
        <v>0.44559112653107202</v>
      </c>
    </row>
    <row r="1429" spans="2:69" x14ac:dyDescent="0.35">
      <c r="B1429" t="s">
        <v>386</v>
      </c>
      <c r="C1429" s="17">
        <v>0.36085324099534799</v>
      </c>
      <c r="D1429" s="17">
        <v>0.376545289828083</v>
      </c>
      <c r="E1429" s="17">
        <v>0.34814822401320999</v>
      </c>
      <c r="F1429" s="17"/>
      <c r="G1429" s="17">
        <v>0.35279776712121202</v>
      </c>
      <c r="H1429" s="17">
        <v>0.39184213287938202</v>
      </c>
      <c r="I1429" s="17">
        <v>0.39223849989037401</v>
      </c>
      <c r="J1429" s="17">
        <v>0.37983109014380101</v>
      </c>
      <c r="K1429" s="17">
        <v>0.247430749153736</v>
      </c>
      <c r="L1429" s="17"/>
      <c r="M1429" s="17">
        <v>0.35565347037747602</v>
      </c>
      <c r="N1429" s="17">
        <v>0.35919966815814403</v>
      </c>
      <c r="O1429" s="17">
        <v>0.32775001326985198</v>
      </c>
      <c r="P1429" s="17">
        <v>0.36407364794066999</v>
      </c>
      <c r="Q1429" s="17">
        <v>0.404056009094028</v>
      </c>
      <c r="R1429" s="17"/>
      <c r="S1429" s="17">
        <v>0.37408798007948602</v>
      </c>
      <c r="T1429" s="17">
        <v>0.443567655320384</v>
      </c>
      <c r="U1429" s="17">
        <v>0.360645401593638</v>
      </c>
      <c r="V1429" s="17">
        <v>0.29859547330790998</v>
      </c>
      <c r="W1429" s="17"/>
      <c r="X1429" s="17">
        <v>0.36711489893772897</v>
      </c>
      <c r="Y1429" s="17">
        <v>0.364808789989988</v>
      </c>
      <c r="Z1429" s="17">
        <v>0.310211161456179</v>
      </c>
      <c r="AA1429" s="17"/>
      <c r="AB1429" s="17">
        <v>0.40048905265870699</v>
      </c>
      <c r="AC1429" s="17">
        <v>0.27937461752651899</v>
      </c>
      <c r="AD1429" s="17"/>
      <c r="AE1429" s="17">
        <v>0.32704815873090998</v>
      </c>
      <c r="AF1429" s="17">
        <v>0.36805105580582498</v>
      </c>
      <c r="AG1429" s="17"/>
      <c r="AH1429" s="17">
        <v>0.359911277341189</v>
      </c>
      <c r="AI1429" s="17">
        <v>0.44538451931767498</v>
      </c>
      <c r="AJ1429" s="17"/>
      <c r="AK1429" s="17">
        <v>0.28287909727969801</v>
      </c>
      <c r="AL1429" s="17">
        <v>0.40548856984995002</v>
      </c>
      <c r="AM1429" s="17">
        <v>0.36114887135120999</v>
      </c>
      <c r="AN1429" s="17">
        <v>0.34065818416780203</v>
      </c>
      <c r="AO1429" s="17">
        <v>0.34330068936648001</v>
      </c>
      <c r="AP1429" s="17"/>
      <c r="AQ1429" s="17">
        <v>0.37393600108429398</v>
      </c>
      <c r="AR1429" s="17">
        <v>0.35727437134940099</v>
      </c>
      <c r="AS1429" s="17"/>
      <c r="AT1429" s="17">
        <v>0.37117665079210099</v>
      </c>
      <c r="AU1429" s="17">
        <v>0.35925114703557298</v>
      </c>
      <c r="AV1429" s="17"/>
      <c r="AW1429" s="17">
        <v>0.459593849437401</v>
      </c>
      <c r="AX1429" s="17">
        <v>0.40601854492718598</v>
      </c>
      <c r="AY1429" s="17">
        <v>0.27821003547825501</v>
      </c>
      <c r="AZ1429" s="17">
        <v>0.28821531036649001</v>
      </c>
      <c r="BA1429" s="17">
        <v>0.36517872772346399</v>
      </c>
      <c r="BB1429" s="17"/>
      <c r="BC1429" s="17">
        <v>0.37534668995487802</v>
      </c>
      <c r="BD1429" s="17"/>
      <c r="BE1429" s="17">
        <v>0.41086005060592701</v>
      </c>
      <c r="BF1429" s="17">
        <v>0.204212985516391</v>
      </c>
      <c r="BG1429" s="17">
        <v>0.311702699416675</v>
      </c>
      <c r="BH1429" s="17">
        <v>0.41727899471320301</v>
      </c>
      <c r="BI1429" s="17"/>
      <c r="BJ1429" s="17">
        <v>0.37402570138512398</v>
      </c>
      <c r="BK1429" s="17"/>
      <c r="BL1429" s="17">
        <v>0.35745255762945199</v>
      </c>
      <c r="BM1429" s="17"/>
      <c r="BN1429" s="17">
        <v>0.37625823348771997</v>
      </c>
      <c r="BO1429" s="17"/>
      <c r="BP1429" s="17">
        <v>0.38890830904943002</v>
      </c>
      <c r="BQ1429" s="17">
        <v>0.23100913702447701</v>
      </c>
    </row>
    <row r="1430" spans="2:69" x14ac:dyDescent="0.35">
      <c r="B1430" t="s">
        <v>387</v>
      </c>
      <c r="C1430" s="17">
        <v>0.119764726730128</v>
      </c>
      <c r="D1430" s="17">
        <v>8.22926356388686E-2</v>
      </c>
      <c r="E1430" s="17">
        <v>0.151965260497572</v>
      </c>
      <c r="F1430" s="17"/>
      <c r="G1430" s="17">
        <v>0.15574230926150701</v>
      </c>
      <c r="H1430" s="17">
        <v>0.13199365649051401</v>
      </c>
      <c r="I1430" s="17">
        <v>0.10733721809043401</v>
      </c>
      <c r="J1430" s="17">
        <v>9.8484138891102205E-2</v>
      </c>
      <c r="K1430" s="17">
        <v>6.6802854466544798E-2</v>
      </c>
      <c r="L1430" s="17"/>
      <c r="M1430" s="17">
        <v>0.114873407438653</v>
      </c>
      <c r="N1430" s="17">
        <v>0.117602847741707</v>
      </c>
      <c r="O1430" s="17">
        <v>0.141804496881033</v>
      </c>
      <c r="P1430" s="17">
        <v>0.10564871428439999</v>
      </c>
      <c r="Q1430" s="17">
        <v>0.112967246724528</v>
      </c>
      <c r="R1430" s="17"/>
      <c r="S1430" s="17">
        <v>0.22341662075990101</v>
      </c>
      <c r="T1430" s="17">
        <v>0.104299157142444</v>
      </c>
      <c r="U1430" s="17">
        <v>8.9361360366115195E-2</v>
      </c>
      <c r="V1430" s="17">
        <v>3.40206109965044E-2</v>
      </c>
      <c r="W1430" s="17"/>
      <c r="X1430" s="17">
        <v>0.11334134948141</v>
      </c>
      <c r="Y1430" s="17">
        <v>0.14730027720795</v>
      </c>
      <c r="Z1430" s="17">
        <v>0.133431327025297</v>
      </c>
      <c r="AA1430" s="17"/>
      <c r="AB1430" s="17">
        <v>0.13883197772527101</v>
      </c>
      <c r="AC1430" s="17">
        <v>8.0568522610127105E-2</v>
      </c>
      <c r="AD1430" s="17"/>
      <c r="AE1430" s="17">
        <v>0.15092626491578501</v>
      </c>
      <c r="AF1430" s="17">
        <v>0.11267862751063699</v>
      </c>
      <c r="AG1430" s="17"/>
      <c r="AH1430" s="17">
        <v>0.109800537672537</v>
      </c>
      <c r="AI1430" s="17">
        <v>0.13703144731903499</v>
      </c>
      <c r="AJ1430" s="17"/>
      <c r="AK1430" s="17">
        <v>0.104700366653808</v>
      </c>
      <c r="AL1430" s="17">
        <v>0.10153459534366201</v>
      </c>
      <c r="AM1430" s="17">
        <v>0.12165185001883599</v>
      </c>
      <c r="AN1430" s="17">
        <v>0.110660234160777</v>
      </c>
      <c r="AO1430" s="17">
        <v>0.21840664010574601</v>
      </c>
      <c r="AP1430" s="17"/>
      <c r="AQ1430" s="17">
        <v>0.11652395969252401</v>
      </c>
      <c r="AR1430" s="17">
        <v>0.12065125852476601</v>
      </c>
      <c r="AS1430" s="17"/>
      <c r="AT1430" s="17">
        <v>0.11794651563236</v>
      </c>
      <c r="AU1430" s="17">
        <v>0.123116320905707</v>
      </c>
      <c r="AV1430" s="17"/>
      <c r="AW1430" s="17">
        <v>0.11024081189198399</v>
      </c>
      <c r="AX1430" s="17">
        <v>0.12475091046258401</v>
      </c>
      <c r="AY1430" s="17">
        <v>8.8546543483028997E-2</v>
      </c>
      <c r="AZ1430" s="17">
        <v>0.145939252333396</v>
      </c>
      <c r="BA1430" s="17">
        <v>0.180848063591805</v>
      </c>
      <c r="BB1430" s="17"/>
      <c r="BC1430" s="17">
        <v>0.15040538475977899</v>
      </c>
      <c r="BD1430" s="17"/>
      <c r="BE1430" s="17">
        <v>0.138223241527311</v>
      </c>
      <c r="BF1430" s="17">
        <v>6.9790558501479499E-2</v>
      </c>
      <c r="BG1430" s="17">
        <v>0.13131071589398799</v>
      </c>
      <c r="BH1430" s="17">
        <v>0.146351219700847</v>
      </c>
      <c r="BI1430" s="17"/>
      <c r="BJ1430" s="17">
        <v>0.115803810576767</v>
      </c>
      <c r="BK1430" s="17"/>
      <c r="BL1430" s="17">
        <v>9.3042132459788707E-2</v>
      </c>
      <c r="BM1430" s="17"/>
      <c r="BN1430" s="17">
        <v>7.0953575224370694E-2</v>
      </c>
      <c r="BO1430" s="17"/>
      <c r="BP1430" s="17">
        <v>0.13858764122153999</v>
      </c>
      <c r="BQ1430" s="17">
        <v>3.0530555283291599E-2</v>
      </c>
    </row>
    <row r="1431" spans="2:69" x14ac:dyDescent="0.35">
      <c r="B1431" t="s">
        <v>141</v>
      </c>
      <c r="C1431" s="17">
        <v>4.3921400878882598E-2</v>
      </c>
      <c r="D1431" s="17">
        <v>3.3896535306351498E-2</v>
      </c>
      <c r="E1431" s="17">
        <v>5.2558505061121703E-2</v>
      </c>
      <c r="F1431" s="17"/>
      <c r="G1431" s="17">
        <v>3.6306808914890798E-2</v>
      </c>
      <c r="H1431" s="17">
        <v>4.3579092929774403E-2</v>
      </c>
      <c r="I1431" s="17">
        <v>4.5567911444936E-2</v>
      </c>
      <c r="J1431" s="17">
        <v>6.1912256789238E-2</v>
      </c>
      <c r="K1431" s="17">
        <v>3.8239744881825001E-2</v>
      </c>
      <c r="L1431" s="17"/>
      <c r="M1431" s="17">
        <v>7.9412484106382394E-2</v>
      </c>
      <c r="N1431" s="17">
        <v>3.9713641062675102E-2</v>
      </c>
      <c r="O1431" s="17">
        <v>5.7057520479450299E-2</v>
      </c>
      <c r="P1431" s="17">
        <v>4.6399104045176699E-2</v>
      </c>
      <c r="Q1431" s="17">
        <v>1.7396594156729402E-2</v>
      </c>
      <c r="R1431" s="17"/>
      <c r="S1431" s="17">
        <v>1.9279348597058699E-2</v>
      </c>
      <c r="T1431" s="17">
        <v>4.4586693409915001E-2</v>
      </c>
      <c r="U1431" s="17">
        <v>3.7051213269070099E-2</v>
      </c>
      <c r="V1431" s="17">
        <v>4.8425334106745599E-2</v>
      </c>
      <c r="W1431" s="17"/>
      <c r="X1431" s="17">
        <v>4.5540405543806797E-2</v>
      </c>
      <c r="Y1431" s="17">
        <v>4.6271509873585102E-2</v>
      </c>
      <c r="Z1431" s="17">
        <v>2.9219012371842601E-2</v>
      </c>
      <c r="AA1431" s="17"/>
      <c r="AB1431" s="17">
        <v>4.4103817386831397E-2</v>
      </c>
      <c r="AC1431" s="17">
        <v>4.3546410552157501E-2</v>
      </c>
      <c r="AD1431" s="17"/>
      <c r="AE1431" s="17">
        <v>3.5941404015914703E-2</v>
      </c>
      <c r="AF1431" s="17">
        <v>4.5586516615392897E-2</v>
      </c>
      <c r="AG1431" s="17"/>
      <c r="AH1431" s="17">
        <v>4.6704909583261803E-2</v>
      </c>
      <c r="AI1431" s="17">
        <v>3.5408844313089501E-2</v>
      </c>
      <c r="AJ1431" s="17"/>
      <c r="AK1431" s="17">
        <v>5.9744018145383597E-2</v>
      </c>
      <c r="AL1431" s="17">
        <v>5.5768955784262803E-2</v>
      </c>
      <c r="AM1431" s="17">
        <v>3.60737018418976E-2</v>
      </c>
      <c r="AN1431" s="17">
        <v>2.7850319670804501E-2</v>
      </c>
      <c r="AO1431" s="17">
        <v>4.9132844179611099E-2</v>
      </c>
      <c r="AP1431" s="17"/>
      <c r="AQ1431" s="17">
        <v>5.9247272663900299E-2</v>
      </c>
      <c r="AR1431" s="17">
        <v>3.9728914205109003E-2</v>
      </c>
      <c r="AS1431" s="17"/>
      <c r="AT1431" s="17">
        <v>4.8105703914676202E-2</v>
      </c>
      <c r="AU1431" s="17">
        <v>4.0816106391685002E-2</v>
      </c>
      <c r="AV1431" s="17"/>
      <c r="AW1431" s="17">
        <v>6.9049952558156796E-2</v>
      </c>
      <c r="AX1431" s="17">
        <v>3.81566528699607E-2</v>
      </c>
      <c r="AY1431" s="17">
        <v>5.4061559923639799E-2</v>
      </c>
      <c r="AZ1431" s="17">
        <v>3.0496355269125801E-2</v>
      </c>
      <c r="BA1431" s="17">
        <v>4.0338024421214501E-2</v>
      </c>
      <c r="BB1431" s="17"/>
      <c r="BC1431" s="17">
        <v>3.76799526804482E-2</v>
      </c>
      <c r="BD1431" s="17"/>
      <c r="BE1431" s="17">
        <v>2.8277541260893099E-2</v>
      </c>
      <c r="BF1431" s="17">
        <v>4.04613260247179E-2</v>
      </c>
      <c r="BG1431" s="17">
        <v>4.3668264148864898E-2</v>
      </c>
      <c r="BH1431" s="17">
        <v>3.18683336152914E-2</v>
      </c>
      <c r="BI1431" s="17"/>
      <c r="BJ1431" s="17">
        <v>4.7194977084874697E-2</v>
      </c>
      <c r="BK1431" s="17"/>
      <c r="BL1431" s="17">
        <v>5.2620792877467099E-2</v>
      </c>
      <c r="BM1431" s="17"/>
      <c r="BN1431" s="17">
        <v>2.5971408455448299E-2</v>
      </c>
      <c r="BO1431" s="17"/>
      <c r="BP1431" s="17">
        <v>4.0287000816376997E-2</v>
      </c>
      <c r="BQ1431" s="17">
        <v>3.82431989594837E-2</v>
      </c>
    </row>
    <row r="1432" spans="2:69" x14ac:dyDescent="0.35"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  <c r="BP1432" s="17"/>
      <c r="BQ1432" s="17"/>
    </row>
    <row r="1433" spans="2:69" x14ac:dyDescent="0.35">
      <c r="B1433" s="6" t="s">
        <v>391</v>
      </c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  <c r="BP1433" s="17"/>
      <c r="BQ1433" s="17"/>
    </row>
    <row r="1434" spans="2:69" x14ac:dyDescent="0.35">
      <c r="B1434" s="24" t="s">
        <v>97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</row>
    <row r="1435" spans="2:69" x14ac:dyDescent="0.35">
      <c r="B1435" t="s">
        <v>383</v>
      </c>
      <c r="C1435" s="17">
        <v>2.5333661007996101E-2</v>
      </c>
      <c r="D1435" s="17">
        <v>2.3271036234721001E-2</v>
      </c>
      <c r="E1435" s="17">
        <v>2.71416598283649E-2</v>
      </c>
      <c r="F1435" s="17"/>
      <c r="G1435" s="17">
        <v>1.21158429039229E-2</v>
      </c>
      <c r="H1435" s="17">
        <v>5.0602739963897603E-3</v>
      </c>
      <c r="I1435" s="17">
        <v>1.8970327573261999E-2</v>
      </c>
      <c r="J1435" s="17">
        <v>1.148712289568E-2</v>
      </c>
      <c r="K1435" s="17">
        <v>0.115336232160047</v>
      </c>
      <c r="L1435" s="17"/>
      <c r="M1435" s="17">
        <v>3.6205960383581898E-2</v>
      </c>
      <c r="N1435" s="17">
        <v>1.1252239356594701E-2</v>
      </c>
      <c r="O1435" s="17">
        <v>3.7994479196383997E-2</v>
      </c>
      <c r="P1435" s="17">
        <v>2.4045062283915699E-2</v>
      </c>
      <c r="Q1435" s="17">
        <v>3.8759713338418697E-2</v>
      </c>
      <c r="R1435" s="17"/>
      <c r="S1435" s="17">
        <v>1.8150407938495702E-2</v>
      </c>
      <c r="T1435" s="17">
        <v>6.1680618334772098E-3</v>
      </c>
      <c r="U1435" s="17">
        <v>8.21661671874961E-2</v>
      </c>
      <c r="V1435" s="17">
        <v>1.7130557381242199E-2</v>
      </c>
      <c r="W1435" s="17"/>
      <c r="X1435" s="17">
        <v>1.7115416726470701E-2</v>
      </c>
      <c r="Y1435" s="17">
        <v>0</v>
      </c>
      <c r="Z1435" s="17">
        <v>0.116207307638337</v>
      </c>
      <c r="AA1435" s="17"/>
      <c r="AB1435" s="17">
        <v>1.13888223204679E-2</v>
      </c>
      <c r="AC1435" s="17">
        <v>5.3999814495778897E-2</v>
      </c>
      <c r="AD1435" s="17"/>
      <c r="AE1435" s="17">
        <v>3.4966829963738497E-2</v>
      </c>
      <c r="AF1435" s="17">
        <v>2.3388145771895599E-2</v>
      </c>
      <c r="AG1435" s="17"/>
      <c r="AH1435" s="17">
        <v>1.5370057226953599E-2</v>
      </c>
      <c r="AI1435" s="17">
        <v>1.7879301990411899E-2</v>
      </c>
      <c r="AJ1435" s="17"/>
      <c r="AK1435" s="17">
        <v>9.56905584520963E-2</v>
      </c>
      <c r="AL1435" s="17">
        <v>1.7658051242608899E-2</v>
      </c>
      <c r="AM1435" s="17">
        <v>1.8936056169877299E-2</v>
      </c>
      <c r="AN1435" s="17">
        <v>1.9764859681536899E-2</v>
      </c>
      <c r="AO1435" s="17">
        <v>0</v>
      </c>
      <c r="AP1435" s="17"/>
      <c r="AQ1435" s="17">
        <v>3.9279785184925496E-3</v>
      </c>
      <c r="AR1435" s="17">
        <v>3.11893173673298E-2</v>
      </c>
      <c r="AS1435" s="17"/>
      <c r="AT1435" s="17">
        <v>6.0902007311240403E-3</v>
      </c>
      <c r="AU1435" s="17">
        <v>3.5160457310477899E-2</v>
      </c>
      <c r="AV1435" s="17"/>
      <c r="AW1435" s="17">
        <v>0</v>
      </c>
      <c r="AX1435" s="17">
        <v>9.6398364049297709E-3</v>
      </c>
      <c r="AY1435" s="17">
        <v>5.9177280482269501E-2</v>
      </c>
      <c r="AZ1435" s="17">
        <v>3.2177459907674899E-2</v>
      </c>
      <c r="BA1435" s="17">
        <v>1.09979021750942E-2</v>
      </c>
      <c r="BB1435" s="17"/>
      <c r="BC1435" s="17">
        <v>3.5595713331809997E-2</v>
      </c>
      <c r="BD1435" s="17"/>
      <c r="BE1435" s="17">
        <v>7.0754182785325E-3</v>
      </c>
      <c r="BF1435" s="17">
        <v>9.1236928553987906E-2</v>
      </c>
      <c r="BG1435" s="17">
        <v>2.9542785839598299E-2</v>
      </c>
      <c r="BH1435" s="17">
        <v>1.2827168625826099E-2</v>
      </c>
      <c r="BI1435" s="17"/>
      <c r="BJ1435" s="17">
        <v>1.71727032105859E-2</v>
      </c>
      <c r="BK1435" s="17"/>
      <c r="BL1435" s="17">
        <v>1.3305325648029E-2</v>
      </c>
      <c r="BM1435" s="17"/>
      <c r="BN1435" s="17">
        <v>4.3750015046090898E-2</v>
      </c>
      <c r="BO1435" s="17"/>
      <c r="BP1435" s="17">
        <v>2.77653574590347E-2</v>
      </c>
      <c r="BQ1435" s="17">
        <v>1.5190475883373701E-2</v>
      </c>
    </row>
    <row r="1436" spans="2:69" x14ac:dyDescent="0.35">
      <c r="B1436" t="s">
        <v>384</v>
      </c>
      <c r="C1436" s="17">
        <v>0.109470524675073</v>
      </c>
      <c r="D1436" s="17">
        <v>0.13158552551609601</v>
      </c>
      <c r="E1436" s="17">
        <v>8.8911797163130205E-2</v>
      </c>
      <c r="F1436" s="17"/>
      <c r="G1436" s="17">
        <v>0.10321452819702601</v>
      </c>
      <c r="H1436" s="17">
        <v>7.5937269132233795E-2</v>
      </c>
      <c r="I1436" s="17">
        <v>8.9602939143610297E-2</v>
      </c>
      <c r="J1436" s="17">
        <v>7.5548623098913206E-2</v>
      </c>
      <c r="K1436" s="17">
        <v>0.25366837372998702</v>
      </c>
      <c r="L1436" s="17"/>
      <c r="M1436" s="17">
        <v>8.8529830441217594E-2</v>
      </c>
      <c r="N1436" s="17">
        <v>0.10888948256632899</v>
      </c>
      <c r="O1436" s="17">
        <v>0.15567296707994599</v>
      </c>
      <c r="P1436" s="17">
        <v>0.12628755854864901</v>
      </c>
      <c r="Q1436" s="17">
        <v>5.3372640922713599E-2</v>
      </c>
      <c r="R1436" s="17"/>
      <c r="S1436" s="17">
        <v>6.9178571295004598E-2</v>
      </c>
      <c r="T1436" s="17">
        <v>8.8094134797305601E-2</v>
      </c>
      <c r="U1436" s="17">
        <v>0.13359153603829901</v>
      </c>
      <c r="V1436" s="17">
        <v>0.14296660673336101</v>
      </c>
      <c r="W1436" s="17"/>
      <c r="X1436" s="17">
        <v>0.105153901232105</v>
      </c>
      <c r="Y1436" s="17">
        <v>8.5050740525427299E-2</v>
      </c>
      <c r="Z1436" s="17">
        <v>0.170668451618152</v>
      </c>
      <c r="AA1436" s="17"/>
      <c r="AB1436" s="17">
        <v>8.5623469535614796E-2</v>
      </c>
      <c r="AC1436" s="17">
        <v>0.15849248600265001</v>
      </c>
      <c r="AD1436" s="17"/>
      <c r="AE1436" s="17">
        <v>0.13570377017673099</v>
      </c>
      <c r="AF1436" s="17">
        <v>0.10420580854508001</v>
      </c>
      <c r="AG1436" s="17"/>
      <c r="AH1436" s="17">
        <v>0.10076940655828499</v>
      </c>
      <c r="AI1436" s="17">
        <v>7.0139541182380999E-2</v>
      </c>
      <c r="AJ1436" s="17"/>
      <c r="AK1436" s="17">
        <v>0.12044948174548099</v>
      </c>
      <c r="AL1436" s="17">
        <v>0.116923980886509</v>
      </c>
      <c r="AM1436" s="17">
        <v>0.109876742735617</v>
      </c>
      <c r="AN1436" s="17">
        <v>9.8439763756174803E-2</v>
      </c>
      <c r="AO1436" s="17">
        <v>8.9186263770577395E-2</v>
      </c>
      <c r="AP1436" s="17"/>
      <c r="AQ1436" s="17">
        <v>7.5307142066108196E-2</v>
      </c>
      <c r="AR1436" s="17">
        <v>0.118816128522491</v>
      </c>
      <c r="AS1436" s="17"/>
      <c r="AT1436" s="17">
        <v>9.0303548154031493E-2</v>
      </c>
      <c r="AU1436" s="17">
        <v>0.11970966852173601</v>
      </c>
      <c r="AV1436" s="17"/>
      <c r="AW1436" s="17">
        <v>0.102598986485643</v>
      </c>
      <c r="AX1436" s="17">
        <v>7.2356233274979906E-2</v>
      </c>
      <c r="AY1436" s="17">
        <v>0.178848919236579</v>
      </c>
      <c r="AZ1436" s="17">
        <v>0.115237085255771</v>
      </c>
      <c r="BA1436" s="17">
        <v>8.1947142581862503E-2</v>
      </c>
      <c r="BB1436" s="17"/>
      <c r="BC1436" s="17">
        <v>8.4899444196337104E-2</v>
      </c>
      <c r="BD1436" s="17"/>
      <c r="BE1436" s="17">
        <v>7.4580565313578998E-2</v>
      </c>
      <c r="BF1436" s="17">
        <v>0.258666620177263</v>
      </c>
      <c r="BG1436" s="17">
        <v>0.109596256369708</v>
      </c>
      <c r="BH1436" s="17">
        <v>7.3960286976449602E-2</v>
      </c>
      <c r="BI1436" s="17"/>
      <c r="BJ1436" s="17">
        <v>9.4201262340320502E-2</v>
      </c>
      <c r="BK1436" s="17"/>
      <c r="BL1436" s="17">
        <v>0.10435606812135501</v>
      </c>
      <c r="BM1436" s="17"/>
      <c r="BN1436" s="17">
        <v>0.136226492086086</v>
      </c>
      <c r="BO1436" s="17"/>
      <c r="BP1436" s="17">
        <v>9.7092975819502506E-2</v>
      </c>
      <c r="BQ1436" s="17">
        <v>0.16241499717410601</v>
      </c>
    </row>
    <row r="1437" spans="2:69" x14ac:dyDescent="0.35">
      <c r="B1437" t="s">
        <v>385</v>
      </c>
      <c r="C1437" s="17">
        <v>0.33059118767856799</v>
      </c>
      <c r="D1437" s="17">
        <v>0.32802849962709901</v>
      </c>
      <c r="E1437" s="17">
        <v>0.33340479619129598</v>
      </c>
      <c r="F1437" s="17"/>
      <c r="G1437" s="17">
        <v>0.30708799142860099</v>
      </c>
      <c r="H1437" s="17">
        <v>0.31826983167846701</v>
      </c>
      <c r="I1437" s="17">
        <v>0.35537649632020202</v>
      </c>
      <c r="J1437" s="17">
        <v>0.39129019582277103</v>
      </c>
      <c r="K1437" s="17">
        <v>0.295006921126512</v>
      </c>
      <c r="L1437" s="17"/>
      <c r="M1437" s="17">
        <v>0.28545746134429001</v>
      </c>
      <c r="N1437" s="17">
        <v>0.37203279040911902</v>
      </c>
      <c r="O1437" s="17">
        <v>0.25749426584182</v>
      </c>
      <c r="P1437" s="17">
        <v>0.33645608917570402</v>
      </c>
      <c r="Q1437" s="17">
        <v>0.338782987478363</v>
      </c>
      <c r="R1437" s="17"/>
      <c r="S1437" s="17">
        <v>0.29326095289284398</v>
      </c>
      <c r="T1437" s="17">
        <v>0.31991183353629599</v>
      </c>
      <c r="U1437" s="17">
        <v>0.29550126439164798</v>
      </c>
      <c r="V1437" s="17">
        <v>0.399601221473667</v>
      </c>
      <c r="W1437" s="17"/>
      <c r="X1437" s="17">
        <v>0.331444453637944</v>
      </c>
      <c r="Y1437" s="17">
        <v>0.40310478697153102</v>
      </c>
      <c r="Z1437" s="17">
        <v>0.23647444348156299</v>
      </c>
      <c r="AA1437" s="17"/>
      <c r="AB1437" s="17">
        <v>0.32071920660564601</v>
      </c>
      <c r="AC1437" s="17">
        <v>0.35088484119482999</v>
      </c>
      <c r="AD1437" s="17"/>
      <c r="AE1437" s="17">
        <v>0.31447610777802798</v>
      </c>
      <c r="AF1437" s="17">
        <v>0.33415306903269598</v>
      </c>
      <c r="AG1437" s="17"/>
      <c r="AH1437" s="17">
        <v>0.35464447172235097</v>
      </c>
      <c r="AI1437" s="17">
        <v>0.32566768276749802</v>
      </c>
      <c r="AJ1437" s="17"/>
      <c r="AK1437" s="17">
        <v>0.31106303540561903</v>
      </c>
      <c r="AL1437" s="17">
        <v>0.29920322132022698</v>
      </c>
      <c r="AM1437" s="17">
        <v>0.36601192027021201</v>
      </c>
      <c r="AN1437" s="17">
        <v>0.373816394895434</v>
      </c>
      <c r="AO1437" s="17">
        <v>0.21909263079389699</v>
      </c>
      <c r="AP1437" s="17"/>
      <c r="AQ1437" s="17">
        <v>0.30691312944466997</v>
      </c>
      <c r="AR1437" s="17">
        <v>0.33706846642648802</v>
      </c>
      <c r="AS1437" s="17"/>
      <c r="AT1437" s="17">
        <v>0.32808954977079802</v>
      </c>
      <c r="AU1437" s="17">
        <v>0.33071462458657602</v>
      </c>
      <c r="AV1437" s="17"/>
      <c r="AW1437" s="17">
        <v>0.26649364242033702</v>
      </c>
      <c r="AX1437" s="17">
        <v>0.35286711079793298</v>
      </c>
      <c r="AY1437" s="17">
        <v>0.349443023181157</v>
      </c>
      <c r="AZ1437" s="17">
        <v>0.399008140150591</v>
      </c>
      <c r="BA1437" s="17">
        <v>0.21121904394872201</v>
      </c>
      <c r="BB1437" s="17"/>
      <c r="BC1437" s="17">
        <v>0.28466697314412598</v>
      </c>
      <c r="BD1437" s="17"/>
      <c r="BE1437" s="17">
        <v>0.35144110818436403</v>
      </c>
      <c r="BF1437" s="17">
        <v>0.35436664005587998</v>
      </c>
      <c r="BG1437" s="17">
        <v>0.35632046862046601</v>
      </c>
      <c r="BH1437" s="17">
        <v>0.25111639158320898</v>
      </c>
      <c r="BI1437" s="17"/>
      <c r="BJ1437" s="17">
        <v>0.34070199668601298</v>
      </c>
      <c r="BK1437" s="17"/>
      <c r="BL1437" s="17">
        <v>0.37743353281547698</v>
      </c>
      <c r="BM1437" s="17"/>
      <c r="BN1437" s="17">
        <v>0.33749806185749098</v>
      </c>
      <c r="BO1437" s="17"/>
      <c r="BP1437" s="17">
        <v>0.302431492505635</v>
      </c>
      <c r="BQ1437" s="17">
        <v>0.48730577115387602</v>
      </c>
    </row>
    <row r="1438" spans="2:69" x14ac:dyDescent="0.35">
      <c r="B1438" t="s">
        <v>386</v>
      </c>
      <c r="C1438" s="17">
        <v>0.37303958090879202</v>
      </c>
      <c r="D1438" s="17">
        <v>0.39233615532365401</v>
      </c>
      <c r="E1438" s="17">
        <v>0.35728208174408299</v>
      </c>
      <c r="F1438" s="17"/>
      <c r="G1438" s="17">
        <v>0.37217646428875301</v>
      </c>
      <c r="H1438" s="17">
        <v>0.41128226046370803</v>
      </c>
      <c r="I1438" s="17">
        <v>0.36758479951154399</v>
      </c>
      <c r="J1438" s="17">
        <v>0.404527944907352</v>
      </c>
      <c r="K1438" s="17">
        <v>0.28014556492256998</v>
      </c>
      <c r="L1438" s="17"/>
      <c r="M1438" s="17">
        <v>0.42699631811569999</v>
      </c>
      <c r="N1438" s="17">
        <v>0.37751250546750598</v>
      </c>
      <c r="O1438" s="17">
        <v>0.343287409545116</v>
      </c>
      <c r="P1438" s="17">
        <v>0.36730007981382801</v>
      </c>
      <c r="Q1438" s="17">
        <v>0.37386286892640203</v>
      </c>
      <c r="R1438" s="17"/>
      <c r="S1438" s="17">
        <v>0.379968067244283</v>
      </c>
      <c r="T1438" s="17">
        <v>0.45426363046391199</v>
      </c>
      <c r="U1438" s="17">
        <v>0.34485703245382898</v>
      </c>
      <c r="V1438" s="17">
        <v>0.340295668002772</v>
      </c>
      <c r="W1438" s="17"/>
      <c r="X1438" s="17">
        <v>0.384506568932941</v>
      </c>
      <c r="Y1438" s="17">
        <v>0.36357362855237901</v>
      </c>
      <c r="Z1438" s="17">
        <v>0.30054682406720101</v>
      </c>
      <c r="AA1438" s="17"/>
      <c r="AB1438" s="17">
        <v>0.39905120601384197</v>
      </c>
      <c r="AC1438" s="17">
        <v>0.31956795212653</v>
      </c>
      <c r="AD1438" s="17"/>
      <c r="AE1438" s="17">
        <v>0.33043701312086399</v>
      </c>
      <c r="AF1438" s="17">
        <v>0.38204323720014999</v>
      </c>
      <c r="AG1438" s="17"/>
      <c r="AH1438" s="17">
        <v>0.37009552217158997</v>
      </c>
      <c r="AI1438" s="17">
        <v>0.39299959327461897</v>
      </c>
      <c r="AJ1438" s="17"/>
      <c r="AK1438" s="17">
        <v>0.29546753169073697</v>
      </c>
      <c r="AL1438" s="17">
        <v>0.39015686151454199</v>
      </c>
      <c r="AM1438" s="17">
        <v>0.36138811485295202</v>
      </c>
      <c r="AN1438" s="17">
        <v>0.37104267763689203</v>
      </c>
      <c r="AO1438" s="17">
        <v>0.47122651082018702</v>
      </c>
      <c r="AP1438" s="17"/>
      <c r="AQ1438" s="17">
        <v>0.42716193634898703</v>
      </c>
      <c r="AR1438" s="17">
        <v>0.35823407704453097</v>
      </c>
      <c r="AS1438" s="17"/>
      <c r="AT1438" s="17">
        <v>0.39471294719765798</v>
      </c>
      <c r="AU1438" s="17">
        <v>0.36062950909492802</v>
      </c>
      <c r="AV1438" s="17"/>
      <c r="AW1438" s="17">
        <v>0.37800303244171302</v>
      </c>
      <c r="AX1438" s="17">
        <v>0.41340041368549801</v>
      </c>
      <c r="AY1438" s="17">
        <v>0.30996829435036199</v>
      </c>
      <c r="AZ1438" s="17">
        <v>0.277758059297321</v>
      </c>
      <c r="BA1438" s="17">
        <v>0.45264511711488797</v>
      </c>
      <c r="BB1438" s="17"/>
      <c r="BC1438" s="17">
        <v>0.38603961758088001</v>
      </c>
      <c r="BD1438" s="17"/>
      <c r="BE1438" s="17">
        <v>0.42779190639387699</v>
      </c>
      <c r="BF1438" s="17">
        <v>0.25241879938841399</v>
      </c>
      <c r="BG1438" s="17">
        <v>0.33416821701618799</v>
      </c>
      <c r="BH1438" s="17">
        <v>0.41689033792941299</v>
      </c>
      <c r="BI1438" s="17"/>
      <c r="BJ1438" s="17">
        <v>0.38725798157639801</v>
      </c>
      <c r="BK1438" s="17"/>
      <c r="BL1438" s="17">
        <v>0.35831258188560799</v>
      </c>
      <c r="BM1438" s="17"/>
      <c r="BN1438" s="17">
        <v>0.35430009919039301</v>
      </c>
      <c r="BO1438" s="17"/>
      <c r="BP1438" s="17">
        <v>0.40053005402026798</v>
      </c>
      <c r="BQ1438" s="17">
        <v>0.24772251810496401</v>
      </c>
    </row>
    <row r="1439" spans="2:69" x14ac:dyDescent="0.35">
      <c r="B1439" t="s">
        <v>387</v>
      </c>
      <c r="C1439" s="17">
        <v>0.11979719756509</v>
      </c>
      <c r="D1439" s="17">
        <v>9.1968058020348506E-2</v>
      </c>
      <c r="E1439" s="17">
        <v>0.14376985800206399</v>
      </c>
      <c r="F1439" s="17"/>
      <c r="G1439" s="17">
        <v>0.15779358160474299</v>
      </c>
      <c r="H1439" s="17">
        <v>0.13533615791540901</v>
      </c>
      <c r="I1439" s="17">
        <v>0.13535358651569801</v>
      </c>
      <c r="J1439" s="17">
        <v>8.1253454547582094E-2</v>
      </c>
      <c r="K1439" s="17">
        <v>2.7921454030442099E-2</v>
      </c>
      <c r="L1439" s="17"/>
      <c r="M1439" s="17">
        <v>7.2624760479101005E-2</v>
      </c>
      <c r="N1439" s="17">
        <v>8.8455969403560306E-2</v>
      </c>
      <c r="O1439" s="17">
        <v>0.16724521055993399</v>
      </c>
      <c r="P1439" s="17">
        <v>0.125695441558243</v>
      </c>
      <c r="Q1439" s="17">
        <v>0.157494243533951</v>
      </c>
      <c r="R1439" s="17"/>
      <c r="S1439" s="17">
        <v>0.22745300225009499</v>
      </c>
      <c r="T1439" s="17">
        <v>8.6211621717475498E-2</v>
      </c>
      <c r="U1439" s="17">
        <v>0.11383985483937099</v>
      </c>
      <c r="V1439" s="17">
        <v>4.7158570813662197E-2</v>
      </c>
      <c r="W1439" s="17"/>
      <c r="X1439" s="17">
        <v>0.11685233055142399</v>
      </c>
      <c r="Y1439" s="17">
        <v>0.106291483338253</v>
      </c>
      <c r="Z1439" s="17">
        <v>0.15772567447828001</v>
      </c>
      <c r="AA1439" s="17"/>
      <c r="AB1439" s="17">
        <v>0.141602990079785</v>
      </c>
      <c r="AC1439" s="17">
        <v>7.4971423014679905E-2</v>
      </c>
      <c r="AD1439" s="17"/>
      <c r="AE1439" s="17">
        <v>0.14401228034233601</v>
      </c>
      <c r="AF1439" s="17">
        <v>0.114129082002647</v>
      </c>
      <c r="AG1439" s="17"/>
      <c r="AH1439" s="17">
        <v>0.11444002083383201</v>
      </c>
      <c r="AI1439" s="17">
        <v>0.152280057663744</v>
      </c>
      <c r="AJ1439" s="17"/>
      <c r="AK1439" s="17">
        <v>0.13854739542442801</v>
      </c>
      <c r="AL1439" s="17">
        <v>0.11992228252638901</v>
      </c>
      <c r="AM1439" s="17">
        <v>0.105683992915894</v>
      </c>
      <c r="AN1439" s="17">
        <v>0.12073987689992099</v>
      </c>
      <c r="AO1439" s="17">
        <v>0.15592868532963</v>
      </c>
      <c r="AP1439" s="17"/>
      <c r="AQ1439" s="17">
        <v>0.120407383647564</v>
      </c>
      <c r="AR1439" s="17">
        <v>0.119630277401906</v>
      </c>
      <c r="AS1439" s="17"/>
      <c r="AT1439" s="17">
        <v>0.12524320255105101</v>
      </c>
      <c r="AU1439" s="17">
        <v>0.119721298971079</v>
      </c>
      <c r="AV1439" s="17"/>
      <c r="AW1439" s="17">
        <v>0.161467509986507</v>
      </c>
      <c r="AX1439" s="17">
        <v>0.114372911837234</v>
      </c>
      <c r="AY1439" s="17">
        <v>7.4134757635839404E-2</v>
      </c>
      <c r="AZ1439" s="17">
        <v>0.14532290011951601</v>
      </c>
      <c r="BA1439" s="17">
        <v>0.21315854935263701</v>
      </c>
      <c r="BB1439" s="17"/>
      <c r="BC1439" s="17">
        <v>0.18098003703106</v>
      </c>
      <c r="BD1439" s="17"/>
      <c r="BE1439" s="17">
        <v>0.106741963108092</v>
      </c>
      <c r="BF1439" s="17">
        <v>2.1608189904104E-2</v>
      </c>
      <c r="BG1439" s="17">
        <v>0.142372942959344</v>
      </c>
      <c r="BH1439" s="17">
        <v>0.215218161748811</v>
      </c>
      <c r="BI1439" s="17"/>
      <c r="BJ1439" s="17">
        <v>0.11551337331136401</v>
      </c>
      <c r="BK1439" s="17"/>
      <c r="BL1439" s="17">
        <v>9.8117448978670904E-2</v>
      </c>
      <c r="BM1439" s="17"/>
      <c r="BN1439" s="17">
        <v>0.10327520841059599</v>
      </c>
      <c r="BO1439" s="17"/>
      <c r="BP1439" s="17">
        <v>0.13807346224978001</v>
      </c>
      <c r="BQ1439" s="17">
        <v>3.3647525189773202E-2</v>
      </c>
    </row>
    <row r="1440" spans="2:69" x14ac:dyDescent="0.35">
      <c r="B1440" t="s">
        <v>141</v>
      </c>
      <c r="C1440" s="17">
        <v>4.17678481644813E-2</v>
      </c>
      <c r="D1440" s="17">
        <v>3.2810725278082598E-2</v>
      </c>
      <c r="E1440" s="17">
        <v>4.9489807071061799E-2</v>
      </c>
      <c r="F1440" s="17"/>
      <c r="G1440" s="17">
        <v>4.76115915769545E-2</v>
      </c>
      <c r="H1440" s="17">
        <v>5.41142068137919E-2</v>
      </c>
      <c r="I1440" s="17">
        <v>3.3111850935684098E-2</v>
      </c>
      <c r="J1440" s="17">
        <v>3.5892658727701497E-2</v>
      </c>
      <c r="K1440" s="17">
        <v>2.7921454030442099E-2</v>
      </c>
      <c r="L1440" s="17"/>
      <c r="M1440" s="17">
        <v>9.0185669236109295E-2</v>
      </c>
      <c r="N1440" s="17">
        <v>4.1857012796890199E-2</v>
      </c>
      <c r="O1440" s="17">
        <v>3.8305667776799897E-2</v>
      </c>
      <c r="P1440" s="17">
        <v>2.02157686196601E-2</v>
      </c>
      <c r="Q1440" s="17">
        <v>3.77275458001523E-2</v>
      </c>
      <c r="R1440" s="17"/>
      <c r="S1440" s="17">
        <v>1.19889983792785E-2</v>
      </c>
      <c r="T1440" s="17">
        <v>4.5350717651533201E-2</v>
      </c>
      <c r="U1440" s="17">
        <v>3.0044145089356E-2</v>
      </c>
      <c r="V1440" s="17">
        <v>5.2847375595295801E-2</v>
      </c>
      <c r="W1440" s="17"/>
      <c r="X1440" s="17">
        <v>4.4927328919115599E-2</v>
      </c>
      <c r="Y1440" s="17">
        <v>4.1979360612408902E-2</v>
      </c>
      <c r="Z1440" s="17">
        <v>1.8377298716465901E-2</v>
      </c>
      <c r="AA1440" s="17"/>
      <c r="AB1440" s="17">
        <v>4.1614305444644499E-2</v>
      </c>
      <c r="AC1440" s="17">
        <v>4.2083483165530899E-2</v>
      </c>
      <c r="AD1440" s="17"/>
      <c r="AE1440" s="17">
        <v>4.0403998618302503E-2</v>
      </c>
      <c r="AF1440" s="17">
        <v>4.2080657447531498E-2</v>
      </c>
      <c r="AG1440" s="17"/>
      <c r="AH1440" s="17">
        <v>4.4680521486988797E-2</v>
      </c>
      <c r="AI1440" s="17">
        <v>4.1033823121346E-2</v>
      </c>
      <c r="AJ1440" s="17"/>
      <c r="AK1440" s="17">
        <v>3.8781997281639502E-2</v>
      </c>
      <c r="AL1440" s="17">
        <v>5.6135602509725199E-2</v>
      </c>
      <c r="AM1440" s="17">
        <v>3.8103173055448199E-2</v>
      </c>
      <c r="AN1440" s="17">
        <v>1.61964271300419E-2</v>
      </c>
      <c r="AO1440" s="17">
        <v>6.45659092857086E-2</v>
      </c>
      <c r="AP1440" s="17"/>
      <c r="AQ1440" s="17">
        <v>6.6282429974178297E-2</v>
      </c>
      <c r="AR1440" s="17">
        <v>3.5061733237253499E-2</v>
      </c>
      <c r="AS1440" s="17"/>
      <c r="AT1440" s="17">
        <v>5.5560551595337002E-2</v>
      </c>
      <c r="AU1440" s="17">
        <v>3.4064441515202402E-2</v>
      </c>
      <c r="AV1440" s="17"/>
      <c r="AW1440" s="17">
        <v>9.1436828665799802E-2</v>
      </c>
      <c r="AX1440" s="17">
        <v>3.7363493999425602E-2</v>
      </c>
      <c r="AY1440" s="17">
        <v>2.84277251137936E-2</v>
      </c>
      <c r="AZ1440" s="17">
        <v>3.0496355269125801E-2</v>
      </c>
      <c r="BA1440" s="17">
        <v>3.00322448267966E-2</v>
      </c>
      <c r="BB1440" s="17"/>
      <c r="BC1440" s="17">
        <v>2.7818214715787E-2</v>
      </c>
      <c r="BD1440" s="17"/>
      <c r="BE1440" s="17">
        <v>3.2369038721555402E-2</v>
      </c>
      <c r="BF1440" s="17">
        <v>2.1702821920351199E-2</v>
      </c>
      <c r="BG1440" s="17">
        <v>2.7999329194695E-2</v>
      </c>
      <c r="BH1440" s="17">
        <v>2.9987653136290999E-2</v>
      </c>
      <c r="BI1440" s="17"/>
      <c r="BJ1440" s="17">
        <v>4.51526828753189E-2</v>
      </c>
      <c r="BK1440" s="17"/>
      <c r="BL1440" s="17">
        <v>4.8475042550859701E-2</v>
      </c>
      <c r="BM1440" s="17"/>
      <c r="BN1440" s="17">
        <v>2.49501234093438E-2</v>
      </c>
      <c r="BO1440" s="17"/>
      <c r="BP1440" s="17">
        <v>3.4106657945780203E-2</v>
      </c>
      <c r="BQ1440" s="17">
        <v>5.3718712493906702E-2</v>
      </c>
    </row>
    <row r="1441" spans="2:69" x14ac:dyDescent="0.35"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  <c r="BP1441" s="17"/>
      <c r="BQ1441" s="17"/>
    </row>
    <row r="1442" spans="2:69" x14ac:dyDescent="0.35">
      <c r="B1442" s="6" t="s">
        <v>392</v>
      </c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</row>
    <row r="1443" spans="2:69" x14ac:dyDescent="0.35">
      <c r="B1443" s="24" t="s">
        <v>97</v>
      </c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</row>
    <row r="1444" spans="2:69" x14ac:dyDescent="0.35">
      <c r="B1444" t="s">
        <v>383</v>
      </c>
      <c r="C1444" s="17">
        <v>9.1000621396025397E-2</v>
      </c>
      <c r="D1444" s="17">
        <v>8.6898326737264706E-2</v>
      </c>
      <c r="E1444" s="17">
        <v>9.4673525377364703E-2</v>
      </c>
      <c r="F1444" s="17"/>
      <c r="G1444" s="17">
        <v>7.3172472221373006E-2</v>
      </c>
      <c r="H1444" s="17">
        <v>6.0544026489294002E-2</v>
      </c>
      <c r="I1444" s="17">
        <v>6.5299631880226097E-2</v>
      </c>
      <c r="J1444" s="17">
        <v>5.2163015949049103E-2</v>
      </c>
      <c r="K1444" s="17">
        <v>0.26850946588985902</v>
      </c>
      <c r="L1444" s="17"/>
      <c r="M1444" s="17">
        <v>0.114715669694761</v>
      </c>
      <c r="N1444" s="17">
        <v>9.4040232275989996E-2</v>
      </c>
      <c r="O1444" s="17">
        <v>0.12014103909249201</v>
      </c>
      <c r="P1444" s="17">
        <v>8.1032404229622004E-2</v>
      </c>
      <c r="Q1444" s="17">
        <v>4.4967449087207699E-2</v>
      </c>
      <c r="R1444" s="17"/>
      <c r="S1444" s="17">
        <v>5.6185564144237303E-2</v>
      </c>
      <c r="T1444" s="17">
        <v>9.28978441726728E-2</v>
      </c>
      <c r="U1444" s="17">
        <v>0.185901486090991</v>
      </c>
      <c r="V1444" s="17">
        <v>8.20941156437896E-2</v>
      </c>
      <c r="W1444" s="17"/>
      <c r="X1444" s="17">
        <v>7.1610531665376606E-2</v>
      </c>
      <c r="Y1444" s="17">
        <v>0.10033685423667001</v>
      </c>
      <c r="Z1444" s="17">
        <v>0.22166484503922801</v>
      </c>
      <c r="AA1444" s="17"/>
      <c r="AB1444" s="17">
        <v>6.42633991205456E-2</v>
      </c>
      <c r="AC1444" s="17">
        <v>0.145963847200233</v>
      </c>
      <c r="AD1444" s="17"/>
      <c r="AE1444" s="17">
        <v>0.11390812392222401</v>
      </c>
      <c r="AF1444" s="17">
        <v>8.6399561385792203E-2</v>
      </c>
      <c r="AG1444" s="17"/>
      <c r="AH1444" s="17">
        <v>7.8659745259595001E-2</v>
      </c>
      <c r="AI1444" s="17">
        <v>3.6605335533259502E-2</v>
      </c>
      <c r="AJ1444" s="17"/>
      <c r="AK1444" s="17">
        <v>0.205551261730956</v>
      </c>
      <c r="AL1444" s="17">
        <v>8.6951715509607605E-2</v>
      </c>
      <c r="AM1444" s="17">
        <v>8.4992660483399193E-2</v>
      </c>
      <c r="AN1444" s="17">
        <v>7.6852789223766496E-2</v>
      </c>
      <c r="AO1444" s="17">
        <v>9.6142416355156201E-3</v>
      </c>
      <c r="AP1444" s="17"/>
      <c r="AQ1444" s="17">
        <v>3.1410268332410701E-2</v>
      </c>
      <c r="AR1444" s="17">
        <v>0.10730192970717101</v>
      </c>
      <c r="AS1444" s="17"/>
      <c r="AT1444" s="17">
        <v>6.0456141714224101E-2</v>
      </c>
      <c r="AU1444" s="17">
        <v>0.108091101819507</v>
      </c>
      <c r="AV1444" s="17"/>
      <c r="AW1444" s="17">
        <v>1.08569030565002E-2</v>
      </c>
      <c r="AX1444" s="17">
        <v>6.0196257705846398E-2</v>
      </c>
      <c r="AY1444" s="17">
        <v>0.16338359573737901</v>
      </c>
      <c r="AZ1444" s="17">
        <v>0.109839597929472</v>
      </c>
      <c r="BA1444" s="17">
        <v>5.0091098608597603E-2</v>
      </c>
      <c r="BB1444" s="17"/>
      <c r="BC1444" s="17">
        <v>9.0416906113596804E-2</v>
      </c>
      <c r="BD1444" s="17"/>
      <c r="BE1444" s="17">
        <v>4.4957068705683903E-2</v>
      </c>
      <c r="BF1444" s="17">
        <v>0.19671565216904899</v>
      </c>
      <c r="BG1444" s="17">
        <v>0.105593912794646</v>
      </c>
      <c r="BH1444" s="17">
        <v>6.16898460037636E-2</v>
      </c>
      <c r="BI1444" s="17"/>
      <c r="BJ1444" s="17">
        <v>8.3599771629294897E-2</v>
      </c>
      <c r="BK1444" s="17"/>
      <c r="BL1444" s="17">
        <v>8.0473710873231102E-2</v>
      </c>
      <c r="BM1444" s="17"/>
      <c r="BN1444" s="17">
        <v>0.11741273150744801</v>
      </c>
      <c r="BO1444" s="17"/>
      <c r="BP1444" s="17">
        <v>8.44414070500593E-2</v>
      </c>
      <c r="BQ1444" s="17">
        <v>0.12308286936106901</v>
      </c>
    </row>
    <row r="1445" spans="2:69" x14ac:dyDescent="0.35">
      <c r="B1445" t="s">
        <v>384</v>
      </c>
      <c r="C1445" s="17">
        <v>0.32347448391446898</v>
      </c>
      <c r="D1445" s="17">
        <v>0.350123225672961</v>
      </c>
      <c r="E1445" s="17">
        <v>0.29945316352824802</v>
      </c>
      <c r="F1445" s="17"/>
      <c r="G1445" s="17">
        <v>0.25919470440962</v>
      </c>
      <c r="H1445" s="17">
        <v>0.294778234732956</v>
      </c>
      <c r="I1445" s="17">
        <v>0.34343422346992702</v>
      </c>
      <c r="J1445" s="17">
        <v>0.40493299991696502</v>
      </c>
      <c r="K1445" s="17">
        <v>0.38798180435379598</v>
      </c>
      <c r="L1445" s="17"/>
      <c r="M1445" s="17">
        <v>0.34961657540497898</v>
      </c>
      <c r="N1445" s="17">
        <v>0.34070538506363002</v>
      </c>
      <c r="O1445" s="17">
        <v>0.273846866786356</v>
      </c>
      <c r="P1445" s="17">
        <v>0.32897694135255801</v>
      </c>
      <c r="Q1445" s="17">
        <v>0.32331890858530599</v>
      </c>
      <c r="R1445" s="17"/>
      <c r="S1445" s="17">
        <v>0.246451207770299</v>
      </c>
      <c r="T1445" s="17">
        <v>0.320250653548729</v>
      </c>
      <c r="U1445" s="17">
        <v>0.32334443532115198</v>
      </c>
      <c r="V1445" s="17">
        <v>0.43525361894947201</v>
      </c>
      <c r="W1445" s="17"/>
      <c r="X1445" s="17">
        <v>0.33125575060224799</v>
      </c>
      <c r="Y1445" s="17">
        <v>0.369675039046784</v>
      </c>
      <c r="Z1445" s="17">
        <v>0.21051481904733799</v>
      </c>
      <c r="AA1445" s="17"/>
      <c r="AB1445" s="17">
        <v>0.29208537293524001</v>
      </c>
      <c r="AC1445" s="17">
        <v>0.38800051346118503</v>
      </c>
      <c r="AD1445" s="17"/>
      <c r="AE1445" s="17">
        <v>0.275854457843898</v>
      </c>
      <c r="AF1445" s="17">
        <v>0.33346150222228799</v>
      </c>
      <c r="AG1445" s="17"/>
      <c r="AH1445" s="17">
        <v>0.34804685315073403</v>
      </c>
      <c r="AI1445" s="17">
        <v>0.24789288220405001</v>
      </c>
      <c r="AJ1445" s="17"/>
      <c r="AK1445" s="17">
        <v>0.258088940117222</v>
      </c>
      <c r="AL1445" s="17">
        <v>0.31682138352958</v>
      </c>
      <c r="AM1445" s="17">
        <v>0.30373679390243702</v>
      </c>
      <c r="AN1445" s="17">
        <v>0.39810353147032801</v>
      </c>
      <c r="AO1445" s="17">
        <v>0.364100104124853</v>
      </c>
      <c r="AP1445" s="17"/>
      <c r="AQ1445" s="17">
        <v>0.28296950771265</v>
      </c>
      <c r="AR1445" s="17">
        <v>0.33455486976982102</v>
      </c>
      <c r="AS1445" s="17"/>
      <c r="AT1445" s="17">
        <v>0.300313480222</v>
      </c>
      <c r="AU1445" s="17">
        <v>0.33331592993144399</v>
      </c>
      <c r="AV1445" s="17"/>
      <c r="AW1445" s="17">
        <v>0.19403777952505499</v>
      </c>
      <c r="AX1445" s="17">
        <v>0.34078359848982398</v>
      </c>
      <c r="AY1445" s="17">
        <v>0.35186278172609198</v>
      </c>
      <c r="AZ1445" s="17">
        <v>0.31657357484668402</v>
      </c>
      <c r="BA1445" s="17">
        <v>0.322621813741999</v>
      </c>
      <c r="BB1445" s="17"/>
      <c r="BC1445" s="17">
        <v>0.32689672201509501</v>
      </c>
      <c r="BD1445" s="17"/>
      <c r="BE1445" s="17">
        <v>0.32713147996786601</v>
      </c>
      <c r="BF1445" s="17">
        <v>0.41800688951825299</v>
      </c>
      <c r="BG1445" s="17">
        <v>0.25981277074527598</v>
      </c>
      <c r="BH1445" s="17">
        <v>0.30154715329350301</v>
      </c>
      <c r="BI1445" s="17"/>
      <c r="BJ1445" s="17">
        <v>0.32831072625249902</v>
      </c>
      <c r="BK1445" s="17"/>
      <c r="BL1445" s="17">
        <v>0.37517106343767898</v>
      </c>
      <c r="BM1445" s="17"/>
      <c r="BN1445" s="17">
        <v>0.42302314017285297</v>
      </c>
      <c r="BO1445" s="17"/>
      <c r="BP1445" s="17">
        <v>0.30624715696563198</v>
      </c>
      <c r="BQ1445" s="17">
        <v>0.42743099827960901</v>
      </c>
    </row>
    <row r="1446" spans="2:69" x14ac:dyDescent="0.35">
      <c r="B1446" t="s">
        <v>385</v>
      </c>
      <c r="C1446" s="17">
        <v>0.33515150299252</v>
      </c>
      <c r="D1446" s="17">
        <v>0.32817678014815699</v>
      </c>
      <c r="E1446" s="17">
        <v>0.34173836848912398</v>
      </c>
      <c r="F1446" s="17"/>
      <c r="G1446" s="17">
        <v>0.40793078015839401</v>
      </c>
      <c r="H1446" s="17">
        <v>0.37243185022738601</v>
      </c>
      <c r="I1446" s="17">
        <v>0.30342356918416502</v>
      </c>
      <c r="J1446" s="17">
        <v>0.305080112906287</v>
      </c>
      <c r="K1446" s="17">
        <v>0.20221436014855401</v>
      </c>
      <c r="L1446" s="17"/>
      <c r="M1446" s="17">
        <v>0.328335836483306</v>
      </c>
      <c r="N1446" s="17">
        <v>0.32130927377770302</v>
      </c>
      <c r="O1446" s="17">
        <v>0.36835661974617701</v>
      </c>
      <c r="P1446" s="17">
        <v>0.34684307090325101</v>
      </c>
      <c r="Q1446" s="17">
        <v>0.32237394507425499</v>
      </c>
      <c r="R1446" s="17"/>
      <c r="S1446" s="17">
        <v>0.350646190747396</v>
      </c>
      <c r="T1446" s="17">
        <v>0.33700829164495799</v>
      </c>
      <c r="U1446" s="17">
        <v>0.31145649618430399</v>
      </c>
      <c r="V1446" s="17">
        <v>0.29135379993624599</v>
      </c>
      <c r="W1446" s="17"/>
      <c r="X1446" s="17">
        <v>0.36113250557104798</v>
      </c>
      <c r="Y1446" s="17">
        <v>0.29023011946940802</v>
      </c>
      <c r="Z1446" s="17">
        <v>0.19934812875187799</v>
      </c>
      <c r="AA1446" s="17"/>
      <c r="AB1446" s="17">
        <v>0.36070992657080703</v>
      </c>
      <c r="AC1446" s="17">
        <v>0.28261151241835802</v>
      </c>
      <c r="AD1446" s="17"/>
      <c r="AE1446" s="17">
        <v>0.367792544812302</v>
      </c>
      <c r="AF1446" s="17">
        <v>0.328764716012581</v>
      </c>
      <c r="AG1446" s="17"/>
      <c r="AH1446" s="17">
        <v>0.352107575985253</v>
      </c>
      <c r="AI1446" s="17">
        <v>0.26437679420930599</v>
      </c>
      <c r="AJ1446" s="17"/>
      <c r="AK1446" s="17">
        <v>0.27808463636052899</v>
      </c>
      <c r="AL1446" s="17">
        <v>0.33049070570580502</v>
      </c>
      <c r="AM1446" s="17">
        <v>0.35959536024774802</v>
      </c>
      <c r="AN1446" s="17">
        <v>0.33221250337612102</v>
      </c>
      <c r="AO1446" s="17">
        <v>0.32486179723488801</v>
      </c>
      <c r="AP1446" s="17"/>
      <c r="AQ1446" s="17">
        <v>0.44295038974734502</v>
      </c>
      <c r="AR1446" s="17">
        <v>0.30566245320097402</v>
      </c>
      <c r="AS1446" s="17"/>
      <c r="AT1446" s="17">
        <v>0.41133904021217099</v>
      </c>
      <c r="AU1446" s="17">
        <v>0.296128138062138</v>
      </c>
      <c r="AV1446" s="17"/>
      <c r="AW1446" s="17">
        <v>0.46248207264249303</v>
      </c>
      <c r="AX1446" s="17">
        <v>0.36035552779159802</v>
      </c>
      <c r="AY1446" s="17">
        <v>0.29759309349060997</v>
      </c>
      <c r="AZ1446" s="17">
        <v>0.30714766666666798</v>
      </c>
      <c r="BA1446" s="17">
        <v>0.345869085875598</v>
      </c>
      <c r="BB1446" s="17"/>
      <c r="BC1446" s="17">
        <v>0.32695506516292699</v>
      </c>
      <c r="BD1446" s="17"/>
      <c r="BE1446" s="17">
        <v>0.38510106379108699</v>
      </c>
      <c r="BF1446" s="17">
        <v>0.26853523095700299</v>
      </c>
      <c r="BG1446" s="17">
        <v>0.36913966517640801</v>
      </c>
      <c r="BH1446" s="17">
        <v>0.34881295171507298</v>
      </c>
      <c r="BI1446" s="17"/>
      <c r="BJ1446" s="17">
        <v>0.33628285039757799</v>
      </c>
      <c r="BK1446" s="17"/>
      <c r="BL1446" s="17">
        <v>0.317128231279099</v>
      </c>
      <c r="BM1446" s="17"/>
      <c r="BN1446" s="17">
        <v>0.27092808996981799</v>
      </c>
      <c r="BO1446" s="17"/>
      <c r="BP1446" s="17">
        <v>0.34019036653782603</v>
      </c>
      <c r="BQ1446" s="17">
        <v>0.327296371020248</v>
      </c>
    </row>
    <row r="1447" spans="2:69" x14ac:dyDescent="0.35">
      <c r="B1447" t="s">
        <v>386</v>
      </c>
      <c r="C1447" s="17">
        <v>0.12161131295975899</v>
      </c>
      <c r="D1447" s="17">
        <v>0.11691239299714</v>
      </c>
      <c r="E1447" s="17">
        <v>0.12585134654334201</v>
      </c>
      <c r="F1447" s="17"/>
      <c r="G1447" s="17">
        <v>0.120621010893512</v>
      </c>
      <c r="H1447" s="17">
        <v>0.12951540494979</v>
      </c>
      <c r="I1447" s="17">
        <v>0.14866541968128999</v>
      </c>
      <c r="J1447" s="17">
        <v>0.108269580780572</v>
      </c>
      <c r="K1447" s="17">
        <v>7.7845761442092598E-2</v>
      </c>
      <c r="L1447" s="17"/>
      <c r="M1447" s="17">
        <v>8.6951804685152706E-2</v>
      </c>
      <c r="N1447" s="17">
        <v>0.116601966163763</v>
      </c>
      <c r="O1447" s="17">
        <v>0.12494609832798</v>
      </c>
      <c r="P1447" s="17">
        <v>0.120802685176085</v>
      </c>
      <c r="Q1447" s="17">
        <v>0.14849592672383899</v>
      </c>
      <c r="R1447" s="17"/>
      <c r="S1447" s="17">
        <v>0.15061560969590099</v>
      </c>
      <c r="T1447" s="17">
        <v>0.134602691424941</v>
      </c>
      <c r="U1447" s="17">
        <v>8.1238275452133593E-2</v>
      </c>
      <c r="V1447" s="17">
        <v>0.103808761761739</v>
      </c>
      <c r="W1447" s="17"/>
      <c r="X1447" s="17">
        <v>0.115124112823143</v>
      </c>
      <c r="Y1447" s="17">
        <v>0.142160733836217</v>
      </c>
      <c r="Z1447" s="17">
        <v>0.14421073875321799</v>
      </c>
      <c r="AA1447" s="17"/>
      <c r="AB1447" s="17">
        <v>0.13925313143936799</v>
      </c>
      <c r="AC1447" s="17">
        <v>8.5345344763771994E-2</v>
      </c>
      <c r="AD1447" s="17"/>
      <c r="AE1447" s="17">
        <v>0.12100451147069</v>
      </c>
      <c r="AF1447" s="17">
        <v>0.121835369018245</v>
      </c>
      <c r="AG1447" s="17"/>
      <c r="AH1447" s="17">
        <v>0.11306085502360901</v>
      </c>
      <c r="AI1447" s="17">
        <v>0.17854048261526501</v>
      </c>
      <c r="AJ1447" s="17"/>
      <c r="AK1447" s="17">
        <v>0.101720573404948</v>
      </c>
      <c r="AL1447" s="17">
        <v>0.119021222570327</v>
      </c>
      <c r="AM1447" s="17">
        <v>0.144914736671863</v>
      </c>
      <c r="AN1447" s="17">
        <v>8.2309511014227399E-2</v>
      </c>
      <c r="AO1447" s="17">
        <v>0.13736099446753799</v>
      </c>
      <c r="AP1447" s="17"/>
      <c r="AQ1447" s="17">
        <v>0.10418701727386501</v>
      </c>
      <c r="AR1447" s="17">
        <v>0.126377836423333</v>
      </c>
      <c r="AS1447" s="17"/>
      <c r="AT1447" s="17">
        <v>9.6229479491417996E-2</v>
      </c>
      <c r="AU1447" s="17">
        <v>0.134734782717056</v>
      </c>
      <c r="AV1447" s="17"/>
      <c r="AW1447" s="17">
        <v>0.136570589804242</v>
      </c>
      <c r="AX1447" s="17">
        <v>0.132964469099079</v>
      </c>
      <c r="AY1447" s="17">
        <v>0.107011468719588</v>
      </c>
      <c r="AZ1447" s="17">
        <v>0.108499978114006</v>
      </c>
      <c r="BA1447" s="17">
        <v>0.105198604341986</v>
      </c>
      <c r="BB1447" s="17"/>
      <c r="BC1447" s="17">
        <v>0.119218365062585</v>
      </c>
      <c r="BD1447" s="17"/>
      <c r="BE1447" s="17">
        <v>0.155340692342055</v>
      </c>
      <c r="BF1447" s="17">
        <v>7.9325608732384603E-2</v>
      </c>
      <c r="BG1447" s="17">
        <v>0.11193723758801601</v>
      </c>
      <c r="BH1447" s="17">
        <v>0.114584884561233</v>
      </c>
      <c r="BI1447" s="17"/>
      <c r="BJ1447" s="17">
        <v>0.120695066329871</v>
      </c>
      <c r="BK1447" s="17"/>
      <c r="BL1447" s="17">
        <v>0.10387343565846301</v>
      </c>
      <c r="BM1447" s="17"/>
      <c r="BN1447" s="17">
        <v>0.112131526082814</v>
      </c>
      <c r="BO1447" s="17"/>
      <c r="BP1447" s="17">
        <v>0.13594863146862299</v>
      </c>
      <c r="BQ1447" s="17">
        <v>5.7909235770647598E-2</v>
      </c>
    </row>
    <row r="1448" spans="2:69" x14ac:dyDescent="0.35">
      <c r="B1448" t="s">
        <v>387</v>
      </c>
      <c r="C1448" s="17">
        <v>3.69428693303381E-2</v>
      </c>
      <c r="D1448" s="17">
        <v>4.50244699890354E-2</v>
      </c>
      <c r="E1448" s="17">
        <v>3.0117233864860302E-2</v>
      </c>
      <c r="F1448" s="17"/>
      <c r="G1448" s="17">
        <v>3.7444318241619298E-2</v>
      </c>
      <c r="H1448" s="17">
        <v>5.6213786397916798E-2</v>
      </c>
      <c r="I1448" s="17">
        <v>4.3939180789255398E-2</v>
      </c>
      <c r="J1448" s="17">
        <v>1.9622301506353801E-2</v>
      </c>
      <c r="K1448" s="17">
        <v>7.2848723276764402E-3</v>
      </c>
      <c r="L1448" s="17"/>
      <c r="M1448" s="17">
        <v>9.5157002549486197E-3</v>
      </c>
      <c r="N1448" s="17">
        <v>3.0452756530157402E-2</v>
      </c>
      <c r="O1448" s="17">
        <v>3.8249063114585001E-2</v>
      </c>
      <c r="P1448" s="17">
        <v>4.8425788127858499E-2</v>
      </c>
      <c r="Q1448" s="17">
        <v>5.57543175352554E-2</v>
      </c>
      <c r="R1448" s="17"/>
      <c r="S1448" s="17">
        <v>7.5041714516976304E-2</v>
      </c>
      <c r="T1448" s="17">
        <v>1.25076337551844E-2</v>
      </c>
      <c r="U1448" s="17">
        <v>2.86703231334688E-2</v>
      </c>
      <c r="V1448" s="17">
        <v>3.1707601093570598E-2</v>
      </c>
      <c r="W1448" s="17"/>
      <c r="X1448" s="17">
        <v>3.8507268449513701E-2</v>
      </c>
      <c r="Y1448" s="17">
        <v>9.8645669274540996E-3</v>
      </c>
      <c r="Z1448" s="17">
        <v>5.8300446567113598E-2</v>
      </c>
      <c r="AA1448" s="17"/>
      <c r="AB1448" s="17">
        <v>4.8042052828664E-2</v>
      </c>
      <c r="AC1448" s="17">
        <v>1.4126477912584499E-2</v>
      </c>
      <c r="AD1448" s="17"/>
      <c r="AE1448" s="17">
        <v>4.6117196632219797E-2</v>
      </c>
      <c r="AF1448" s="17">
        <v>3.42767122630184E-2</v>
      </c>
      <c r="AG1448" s="17"/>
      <c r="AH1448" s="17">
        <v>3.0043359186382401E-2</v>
      </c>
      <c r="AI1448" s="17">
        <v>5.95285939418898E-2</v>
      </c>
      <c r="AJ1448" s="17"/>
      <c r="AK1448" s="17">
        <v>3.0369375843351198E-2</v>
      </c>
      <c r="AL1448" s="17">
        <v>3.45358195872877E-2</v>
      </c>
      <c r="AM1448" s="17">
        <v>4.0122556435602398E-2</v>
      </c>
      <c r="AN1448" s="17">
        <v>3.0731985928043298E-2</v>
      </c>
      <c r="AO1448" s="17">
        <v>5.3690806064170003E-2</v>
      </c>
      <c r="AP1448" s="17"/>
      <c r="AQ1448" s="17">
        <v>2.7655146096325901E-2</v>
      </c>
      <c r="AR1448" s="17">
        <v>3.9483583257382597E-2</v>
      </c>
      <c r="AS1448" s="17"/>
      <c r="AT1448" s="17">
        <v>2.9410526958848101E-2</v>
      </c>
      <c r="AU1448" s="17">
        <v>4.0557116682739897E-2</v>
      </c>
      <c r="AV1448" s="17"/>
      <c r="AW1448" s="17">
        <v>4.7709242788541099E-2</v>
      </c>
      <c r="AX1448" s="17">
        <v>2.88185612872119E-2</v>
      </c>
      <c r="AY1448" s="17">
        <v>3.2606114345489601E-2</v>
      </c>
      <c r="AZ1448" s="17">
        <v>5.3780988440828202E-2</v>
      </c>
      <c r="BA1448" s="17">
        <v>6.1338150632895799E-2</v>
      </c>
      <c r="BB1448" s="17"/>
      <c r="BC1448" s="17">
        <v>6.3063917407902403E-2</v>
      </c>
      <c r="BD1448" s="17"/>
      <c r="BE1448" s="17">
        <v>1.9219046063463301E-2</v>
      </c>
      <c r="BF1448" s="17">
        <v>6.7617867324847999E-3</v>
      </c>
      <c r="BG1448" s="17">
        <v>5.3387314228897399E-2</v>
      </c>
      <c r="BH1448" s="17">
        <v>7.9891922546773006E-2</v>
      </c>
      <c r="BI1448" s="17"/>
      <c r="BJ1448" s="17">
        <v>3.4244632923209402E-2</v>
      </c>
      <c r="BK1448" s="17"/>
      <c r="BL1448" s="17">
        <v>3.0493842488691102E-2</v>
      </c>
      <c r="BM1448" s="17"/>
      <c r="BN1448" s="17">
        <v>2.8487537846579598E-2</v>
      </c>
      <c r="BO1448" s="17"/>
      <c r="BP1448" s="17">
        <v>4.3243667821022701E-2</v>
      </c>
      <c r="BQ1448" s="17">
        <v>6.6305872989787101E-3</v>
      </c>
    </row>
    <row r="1449" spans="2:69" x14ac:dyDescent="0.35">
      <c r="B1449" t="s">
        <v>141</v>
      </c>
      <c r="C1449" s="17">
        <v>9.1819209406887994E-2</v>
      </c>
      <c r="D1449" s="17">
        <v>7.2864804455442495E-2</v>
      </c>
      <c r="E1449" s="17">
        <v>0.10816636219706099</v>
      </c>
      <c r="F1449" s="17"/>
      <c r="G1449" s="17">
        <v>0.101636714075482</v>
      </c>
      <c r="H1449" s="17">
        <v>8.6516697202656798E-2</v>
      </c>
      <c r="I1449" s="17">
        <v>9.5237974995136601E-2</v>
      </c>
      <c r="J1449" s="17">
        <v>0.10993198894077399</v>
      </c>
      <c r="K1449" s="17">
        <v>5.6163735838023102E-2</v>
      </c>
      <c r="L1449" s="17"/>
      <c r="M1449" s="17">
        <v>0.110864413476853</v>
      </c>
      <c r="N1449" s="17">
        <v>9.68903861887567E-2</v>
      </c>
      <c r="O1449" s="17">
        <v>7.4460312932410302E-2</v>
      </c>
      <c r="P1449" s="17">
        <v>7.3919110210625805E-2</v>
      </c>
      <c r="Q1449" s="17">
        <v>0.10508945299413699</v>
      </c>
      <c r="R1449" s="17"/>
      <c r="S1449" s="17">
        <v>0.12105971312519</v>
      </c>
      <c r="T1449" s="17">
        <v>0.102732885453515</v>
      </c>
      <c r="U1449" s="17">
        <v>6.9388983817950403E-2</v>
      </c>
      <c r="V1449" s="17">
        <v>5.5782102615182003E-2</v>
      </c>
      <c r="W1449" s="17"/>
      <c r="X1449" s="17">
        <v>8.2369830888670698E-2</v>
      </c>
      <c r="Y1449" s="17">
        <v>8.7732686483466105E-2</v>
      </c>
      <c r="Z1449" s="17">
        <v>0.16596102184122399</v>
      </c>
      <c r="AA1449" s="17"/>
      <c r="AB1449" s="17">
        <v>9.5646117105374795E-2</v>
      </c>
      <c r="AC1449" s="17">
        <v>8.3952304243867695E-2</v>
      </c>
      <c r="AD1449" s="17"/>
      <c r="AE1449" s="17">
        <v>7.5323165318667104E-2</v>
      </c>
      <c r="AF1449" s="17">
        <v>9.5262139098075405E-2</v>
      </c>
      <c r="AG1449" s="17"/>
      <c r="AH1449" s="17">
        <v>7.8081611394426806E-2</v>
      </c>
      <c r="AI1449" s="17">
        <v>0.21305591149622999</v>
      </c>
      <c r="AJ1449" s="17"/>
      <c r="AK1449" s="17">
        <v>0.126185212542994</v>
      </c>
      <c r="AL1449" s="17">
        <v>0.112179153097393</v>
      </c>
      <c r="AM1449" s="17">
        <v>6.6637892258949796E-2</v>
      </c>
      <c r="AN1449" s="17">
        <v>7.9789678987512894E-2</v>
      </c>
      <c r="AO1449" s="17">
        <v>0.110372056473035</v>
      </c>
      <c r="AP1449" s="17"/>
      <c r="AQ1449" s="17">
        <v>0.110827670837403</v>
      </c>
      <c r="AR1449" s="17">
        <v>8.66193276413183E-2</v>
      </c>
      <c r="AS1449" s="17"/>
      <c r="AT1449" s="17">
        <v>0.102251331401339</v>
      </c>
      <c r="AU1449" s="17">
        <v>8.7172930787114494E-2</v>
      </c>
      <c r="AV1449" s="17"/>
      <c r="AW1449" s="17">
        <v>0.14834341218316799</v>
      </c>
      <c r="AX1449" s="17">
        <v>7.6881585626440804E-2</v>
      </c>
      <c r="AY1449" s="17">
        <v>4.7542945980841897E-2</v>
      </c>
      <c r="AZ1449" s="17">
        <v>0.104158194002341</v>
      </c>
      <c r="BA1449" s="17">
        <v>0.114881246798923</v>
      </c>
      <c r="BB1449" s="17"/>
      <c r="BC1449" s="17">
        <v>7.3449024237893096E-2</v>
      </c>
      <c r="BD1449" s="17"/>
      <c r="BE1449" s="17">
        <v>6.8250649129844507E-2</v>
      </c>
      <c r="BF1449" s="17">
        <v>3.0654831890825698E-2</v>
      </c>
      <c r="BG1449" s="17">
        <v>0.10012909946675599</v>
      </c>
      <c r="BH1449" s="17">
        <v>9.3473241879654195E-2</v>
      </c>
      <c r="BI1449" s="17"/>
      <c r="BJ1449" s="17">
        <v>9.6866952467548006E-2</v>
      </c>
      <c r="BK1449" s="17"/>
      <c r="BL1449" s="17">
        <v>9.2859716262837205E-2</v>
      </c>
      <c r="BM1449" s="17"/>
      <c r="BN1449" s="17">
        <v>4.80169744204871E-2</v>
      </c>
      <c r="BO1449" s="17"/>
      <c r="BP1449" s="17">
        <v>8.9928770156837798E-2</v>
      </c>
      <c r="BQ1449" s="17">
        <v>5.76499382694474E-2</v>
      </c>
    </row>
    <row r="1450" spans="2:69" x14ac:dyDescent="0.35"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</row>
    <row r="1451" spans="2:69" x14ac:dyDescent="0.35">
      <c r="B1451" s="6" t="s">
        <v>404</v>
      </c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</row>
    <row r="1452" spans="2:69" x14ac:dyDescent="0.35">
      <c r="B1452" s="24" t="s">
        <v>97</v>
      </c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  <c r="BP1452" s="17"/>
      <c r="BQ1452" s="17"/>
    </row>
    <row r="1453" spans="2:69" x14ac:dyDescent="0.35">
      <c r="B1453" t="s">
        <v>398</v>
      </c>
      <c r="C1453" s="17">
        <v>3.36015618208362E-2</v>
      </c>
      <c r="D1453" s="17">
        <v>3.03814241073612E-2</v>
      </c>
      <c r="E1453" s="17">
        <v>3.6412899159084702E-2</v>
      </c>
      <c r="F1453" s="17"/>
      <c r="G1453" s="17">
        <v>1.9466541885408001E-2</v>
      </c>
      <c r="H1453" s="17">
        <v>2.3876726618003798E-2</v>
      </c>
      <c r="I1453" s="17">
        <v>8.8919946299868807E-3</v>
      </c>
      <c r="J1453" s="17">
        <v>5.7435614478400197E-3</v>
      </c>
      <c r="K1453" s="17">
        <v>0.15203115422833199</v>
      </c>
      <c r="L1453" s="17"/>
      <c r="M1453" s="17">
        <v>2.3785113882088101E-2</v>
      </c>
      <c r="N1453" s="17">
        <v>3.8923859317673802E-2</v>
      </c>
      <c r="O1453" s="17">
        <v>2.3710669953427101E-2</v>
      </c>
      <c r="P1453" s="17">
        <v>2.97116435930255E-2</v>
      </c>
      <c r="Q1453" s="17">
        <v>4.1205825966216199E-2</v>
      </c>
      <c r="R1453" s="17"/>
      <c r="S1453" s="17">
        <v>2.7513401635358599E-2</v>
      </c>
      <c r="T1453" s="17">
        <v>4.0616557862685101E-2</v>
      </c>
      <c r="U1453" s="17">
        <v>5.9542134661691802E-2</v>
      </c>
      <c r="V1453" s="17">
        <v>1.9376554043107098E-2</v>
      </c>
      <c r="W1453" s="17"/>
      <c r="X1453" s="17">
        <v>2.3008053244819499E-2</v>
      </c>
      <c r="Y1453" s="17">
        <v>5.7239481443336002E-2</v>
      </c>
      <c r="Z1453" s="17">
        <v>8.2525550576517601E-2</v>
      </c>
      <c r="AA1453" s="17"/>
      <c r="AB1453" s="17">
        <v>2.8517092276785401E-2</v>
      </c>
      <c r="AC1453" s="17">
        <v>4.4053614198040998E-2</v>
      </c>
      <c r="AD1453" s="17"/>
      <c r="AE1453" s="17">
        <v>2.03815837018269E-2</v>
      </c>
      <c r="AF1453" s="17">
        <v>3.6327795366989102E-2</v>
      </c>
      <c r="AG1453" s="17"/>
      <c r="AH1453" s="17">
        <v>3.3686746692912502E-2</v>
      </c>
      <c r="AI1453" s="17">
        <v>1.6615556741625799E-2</v>
      </c>
      <c r="AJ1453" s="17"/>
      <c r="AK1453" s="17">
        <v>4.8596362261097197E-2</v>
      </c>
      <c r="AL1453" s="17">
        <v>3.97022284975522E-2</v>
      </c>
      <c r="AM1453" s="17">
        <v>2.3257874517497001E-2</v>
      </c>
      <c r="AN1453" s="17">
        <v>4.7043365154472598E-2</v>
      </c>
      <c r="AO1453" s="17">
        <v>8.6953188470221092E-3</v>
      </c>
      <c r="AP1453" s="17"/>
      <c r="AQ1453" s="17">
        <v>8.8328893809664893E-3</v>
      </c>
      <c r="AR1453" s="17">
        <v>4.0377184805802803E-2</v>
      </c>
      <c r="AS1453" s="17"/>
      <c r="AT1453" s="17">
        <v>6.03539650952692E-3</v>
      </c>
      <c r="AU1453" s="17">
        <v>4.7599374874292298E-2</v>
      </c>
      <c r="AV1453" s="17"/>
      <c r="AW1453" s="17">
        <v>0</v>
      </c>
      <c r="AX1453" s="17">
        <v>3.7822507119699401E-2</v>
      </c>
      <c r="AY1453" s="17">
        <v>4.1819719363307202E-2</v>
      </c>
      <c r="AZ1453" s="17">
        <v>5.4895242400201202E-2</v>
      </c>
      <c r="BA1453" s="17">
        <v>1.09979021750942E-2</v>
      </c>
      <c r="BB1453" s="17"/>
      <c r="BC1453" s="17">
        <v>2.8102938070026E-2</v>
      </c>
      <c r="BD1453" s="17"/>
      <c r="BE1453" s="17">
        <v>3.0700975010637802E-2</v>
      </c>
      <c r="BF1453" s="17">
        <v>5.5474335015781397E-2</v>
      </c>
      <c r="BG1453" s="17">
        <v>6.5587538234117504E-2</v>
      </c>
      <c r="BH1453" s="17">
        <v>2.34924741065403E-2</v>
      </c>
      <c r="BI1453" s="17"/>
      <c r="BJ1453" s="17">
        <v>2.6286734534072299E-2</v>
      </c>
      <c r="BK1453" s="17"/>
      <c r="BL1453" s="17">
        <v>2.1947766162430798E-2</v>
      </c>
      <c r="BM1453" s="17"/>
      <c r="BN1453" s="17">
        <v>6.3491025942503096E-2</v>
      </c>
      <c r="BO1453" s="17"/>
      <c r="BP1453" s="17">
        <v>3.0483900010701701E-2</v>
      </c>
      <c r="BQ1453" s="17">
        <v>3.0978867534587898E-2</v>
      </c>
    </row>
    <row r="1454" spans="2:69" x14ac:dyDescent="0.35">
      <c r="B1454" t="s">
        <v>399</v>
      </c>
      <c r="C1454" s="17">
        <v>0.17549656575731601</v>
      </c>
      <c r="D1454" s="17">
        <v>0.19833484262303</v>
      </c>
      <c r="E1454" s="17">
        <v>0.156342433436818</v>
      </c>
      <c r="F1454" s="17"/>
      <c r="G1454" s="17">
        <v>0.143040964874074</v>
      </c>
      <c r="H1454" s="17">
        <v>0.16173536024593299</v>
      </c>
      <c r="I1454" s="17">
        <v>0.18007895592704001</v>
      </c>
      <c r="J1454" s="17">
        <v>0.19592526748762101</v>
      </c>
      <c r="K1454" s="17">
        <v>0.23813178541752</v>
      </c>
      <c r="L1454" s="17"/>
      <c r="M1454" s="17">
        <v>0.131013116222261</v>
      </c>
      <c r="N1454" s="17">
        <v>0.18593850545858101</v>
      </c>
      <c r="O1454" s="17">
        <v>0.17626804237030599</v>
      </c>
      <c r="P1454" s="17">
        <v>0.190555376687494</v>
      </c>
      <c r="Q1454" s="17">
        <v>0.161210047410693</v>
      </c>
      <c r="R1454" s="17"/>
      <c r="S1454" s="17">
        <v>0.12822552100947299</v>
      </c>
      <c r="T1454" s="17">
        <v>0.16801703042333599</v>
      </c>
      <c r="U1454" s="17">
        <v>0.233122160987528</v>
      </c>
      <c r="V1454" s="17">
        <v>0.183830222073256</v>
      </c>
      <c r="W1454" s="17"/>
      <c r="X1454" s="17">
        <v>0.185612763797217</v>
      </c>
      <c r="Y1454" s="17">
        <v>0.109556966256803</v>
      </c>
      <c r="Z1454" s="17">
        <v>0.18132695512637401</v>
      </c>
      <c r="AA1454" s="17"/>
      <c r="AB1454" s="17">
        <v>0.160476842493366</v>
      </c>
      <c r="AC1454" s="17">
        <v>0.206372340090475</v>
      </c>
      <c r="AD1454" s="17"/>
      <c r="AE1454" s="17">
        <v>0.168332762080592</v>
      </c>
      <c r="AF1454" s="17">
        <v>0.17710347526832401</v>
      </c>
      <c r="AG1454" s="17"/>
      <c r="AH1454" s="17">
        <v>0.16770361794350599</v>
      </c>
      <c r="AI1454" s="17">
        <v>0.144059152330129</v>
      </c>
      <c r="AJ1454" s="17"/>
      <c r="AK1454" s="17">
        <v>0.23566330032362201</v>
      </c>
      <c r="AL1454" s="17">
        <v>0.191631763202849</v>
      </c>
      <c r="AM1454" s="17">
        <v>0.151492870274199</v>
      </c>
      <c r="AN1454" s="17">
        <v>0.18706403295457999</v>
      </c>
      <c r="AO1454" s="17">
        <v>0.118660033430325</v>
      </c>
      <c r="AP1454" s="17"/>
      <c r="AQ1454" s="17">
        <v>0.121698398583694</v>
      </c>
      <c r="AR1454" s="17">
        <v>0.19021338592341899</v>
      </c>
      <c r="AS1454" s="17"/>
      <c r="AT1454" s="17">
        <v>0.15913029579951901</v>
      </c>
      <c r="AU1454" s="17">
        <v>0.18158163165622099</v>
      </c>
      <c r="AV1454" s="17"/>
      <c r="AW1454" s="17">
        <v>0.11008131226067699</v>
      </c>
      <c r="AX1454" s="17">
        <v>0.16883804498586799</v>
      </c>
      <c r="AY1454" s="17">
        <v>0.212486333039617</v>
      </c>
      <c r="AZ1454" s="17">
        <v>0.16706877761594699</v>
      </c>
      <c r="BA1454" s="17">
        <v>0.14319652888665099</v>
      </c>
      <c r="BB1454" s="17"/>
      <c r="BC1454" s="17">
        <v>0.156146176020063</v>
      </c>
      <c r="BD1454" s="17"/>
      <c r="BE1454" s="17">
        <v>0.17995972076283001</v>
      </c>
      <c r="BF1454" s="17">
        <v>0.26485715543044702</v>
      </c>
      <c r="BG1454" s="17">
        <v>0.142289353821653</v>
      </c>
      <c r="BH1454" s="17">
        <v>0.12781982796111799</v>
      </c>
      <c r="BI1454" s="17"/>
      <c r="BJ1454" s="17">
        <v>0.17169017116299301</v>
      </c>
      <c r="BK1454" s="17"/>
      <c r="BL1454" s="17">
        <v>0.18323180244275</v>
      </c>
      <c r="BM1454" s="17"/>
      <c r="BN1454" s="17">
        <v>0.15368554972586901</v>
      </c>
      <c r="BO1454" s="17"/>
      <c r="BP1454" s="17">
        <v>0.16796806159748101</v>
      </c>
      <c r="BQ1454" s="17">
        <v>0.24255798916523899</v>
      </c>
    </row>
    <row r="1455" spans="2:69" x14ac:dyDescent="0.35">
      <c r="B1455" t="s">
        <v>400</v>
      </c>
      <c r="C1455" s="17">
        <v>0.26430581305477602</v>
      </c>
      <c r="D1455" s="17">
        <v>0.25374774000564099</v>
      </c>
      <c r="E1455" s="17">
        <v>0.27381584417460297</v>
      </c>
      <c r="F1455" s="17"/>
      <c r="G1455" s="17">
        <v>0.23526054633763699</v>
      </c>
      <c r="H1455" s="17">
        <v>0.25593702628369103</v>
      </c>
      <c r="I1455" s="17">
        <v>0.29655369972074802</v>
      </c>
      <c r="J1455" s="17">
        <v>0.28086485273130402</v>
      </c>
      <c r="K1455" s="17">
        <v>0.26754478298459999</v>
      </c>
      <c r="L1455" s="17"/>
      <c r="M1455" s="17">
        <v>0.32781594935848601</v>
      </c>
      <c r="N1455" s="17">
        <v>0.28713389619981</v>
      </c>
      <c r="O1455" s="17">
        <v>0.227183119192195</v>
      </c>
      <c r="P1455" s="17">
        <v>0.266730098195743</v>
      </c>
      <c r="Q1455" s="17">
        <v>0.21888690849322401</v>
      </c>
      <c r="R1455" s="17"/>
      <c r="S1455" s="17">
        <v>0.245872251309216</v>
      </c>
      <c r="T1455" s="17">
        <v>0.24729209842893601</v>
      </c>
      <c r="U1455" s="17">
        <v>0.23485935968779201</v>
      </c>
      <c r="V1455" s="17">
        <v>0.33085936913281599</v>
      </c>
      <c r="W1455" s="17"/>
      <c r="X1455" s="17">
        <v>0.27576200363022801</v>
      </c>
      <c r="Y1455" s="17">
        <v>0.243616196503147</v>
      </c>
      <c r="Z1455" s="17">
        <v>0.205492490153215</v>
      </c>
      <c r="AA1455" s="17"/>
      <c r="AB1455" s="17">
        <v>0.25462393407662198</v>
      </c>
      <c r="AC1455" s="17">
        <v>0.284208677122047</v>
      </c>
      <c r="AD1455" s="17"/>
      <c r="AE1455" s="17">
        <v>0.27020170090868201</v>
      </c>
      <c r="AF1455" s="17">
        <v>0.263320058151647</v>
      </c>
      <c r="AG1455" s="17"/>
      <c r="AH1455" s="17">
        <v>0.280695627389559</v>
      </c>
      <c r="AI1455" s="17">
        <v>0.20887840327573301</v>
      </c>
      <c r="AJ1455" s="17"/>
      <c r="AK1455" s="17">
        <v>0.23105473822712699</v>
      </c>
      <c r="AL1455" s="17">
        <v>0.280615917708534</v>
      </c>
      <c r="AM1455" s="17">
        <v>0.26554369611501799</v>
      </c>
      <c r="AN1455" s="17">
        <v>0.232858375148326</v>
      </c>
      <c r="AO1455" s="17">
        <v>0.31114918580696299</v>
      </c>
      <c r="AP1455" s="17"/>
      <c r="AQ1455" s="17">
        <v>0.21672459821923001</v>
      </c>
      <c r="AR1455" s="17">
        <v>0.27732194759630302</v>
      </c>
      <c r="AS1455" s="17"/>
      <c r="AT1455" s="17">
        <v>0.233240503986582</v>
      </c>
      <c r="AU1455" s="17">
        <v>0.28315097487617902</v>
      </c>
      <c r="AV1455" s="17"/>
      <c r="AW1455" s="17">
        <v>0.30965064016860999</v>
      </c>
      <c r="AX1455" s="17">
        <v>0.27085475136451298</v>
      </c>
      <c r="AY1455" s="17">
        <v>0.24539859531116601</v>
      </c>
      <c r="AZ1455" s="17">
        <v>0.288769659677167</v>
      </c>
      <c r="BA1455" s="17">
        <v>0.16751148963020701</v>
      </c>
      <c r="BB1455" s="17"/>
      <c r="BC1455" s="17">
        <v>0.242055991404105</v>
      </c>
      <c r="BD1455" s="17"/>
      <c r="BE1455" s="17">
        <v>0.24575951561569501</v>
      </c>
      <c r="BF1455" s="17">
        <v>0.26193576788831502</v>
      </c>
      <c r="BG1455" s="17">
        <v>0.28998456559728503</v>
      </c>
      <c r="BH1455" s="17">
        <v>0.223313433732022</v>
      </c>
      <c r="BI1455" s="17"/>
      <c r="BJ1455" s="17">
        <v>0.26127872936114699</v>
      </c>
      <c r="BK1455" s="17"/>
      <c r="BL1455" s="17">
        <v>0.28528064127679598</v>
      </c>
      <c r="BM1455" s="17"/>
      <c r="BN1455" s="17">
        <v>0.29169561560960799</v>
      </c>
      <c r="BO1455" s="17"/>
      <c r="BP1455" s="17">
        <v>0.23640133366730101</v>
      </c>
      <c r="BQ1455" s="17">
        <v>0.38150329457297799</v>
      </c>
    </row>
    <row r="1456" spans="2:69" x14ac:dyDescent="0.35">
      <c r="B1456" t="s">
        <v>401</v>
      </c>
      <c r="C1456" s="17">
        <v>0.41147465654614201</v>
      </c>
      <c r="D1456" s="17">
        <v>0.41897868009279698</v>
      </c>
      <c r="E1456" s="17">
        <v>0.40585214998839902</v>
      </c>
      <c r="F1456" s="17"/>
      <c r="G1456" s="17">
        <v>0.45534338912474298</v>
      </c>
      <c r="H1456" s="17">
        <v>0.41149904963475298</v>
      </c>
      <c r="I1456" s="17">
        <v>0.40456593924978201</v>
      </c>
      <c r="J1456" s="17">
        <v>0.42137379660496599</v>
      </c>
      <c r="K1456" s="17">
        <v>0.32198248320005901</v>
      </c>
      <c r="L1456" s="17"/>
      <c r="M1456" s="17">
        <v>0.44742070199783601</v>
      </c>
      <c r="N1456" s="17">
        <v>0.37947963616307001</v>
      </c>
      <c r="O1456" s="17">
        <v>0.446936102087509</v>
      </c>
      <c r="P1456" s="17">
        <v>0.37459721873835899</v>
      </c>
      <c r="Q1456" s="17">
        <v>0.456049461534698</v>
      </c>
      <c r="R1456" s="17"/>
      <c r="S1456" s="17">
        <v>0.42012443383626502</v>
      </c>
      <c r="T1456" s="17">
        <v>0.46734657787742001</v>
      </c>
      <c r="U1456" s="17">
        <v>0.342935563419622</v>
      </c>
      <c r="V1456" s="17">
        <v>0.38189613481131801</v>
      </c>
      <c r="W1456" s="17"/>
      <c r="X1456" s="17">
        <v>0.40589202752282</v>
      </c>
      <c r="Y1456" s="17">
        <v>0.45301491589284898</v>
      </c>
      <c r="Z1456" s="17">
        <v>0.40201482907677999</v>
      </c>
      <c r="AA1456" s="17"/>
      <c r="AB1456" s="17">
        <v>0.41379149851392499</v>
      </c>
      <c r="AC1456" s="17">
        <v>0.40671196628176498</v>
      </c>
      <c r="AD1456" s="17"/>
      <c r="AE1456" s="17">
        <v>0.392902462003755</v>
      </c>
      <c r="AF1456" s="17">
        <v>0.41560473787421898</v>
      </c>
      <c r="AG1456" s="17"/>
      <c r="AH1456" s="17">
        <v>0.40987796509796398</v>
      </c>
      <c r="AI1456" s="17">
        <v>0.47730117077467799</v>
      </c>
      <c r="AJ1456" s="17"/>
      <c r="AK1456" s="17">
        <v>0.37477018751806601</v>
      </c>
      <c r="AL1456" s="17">
        <v>0.40267123705854402</v>
      </c>
      <c r="AM1456" s="17">
        <v>0.43509774114746302</v>
      </c>
      <c r="AN1456" s="17">
        <v>0.38054461869593098</v>
      </c>
      <c r="AO1456" s="17">
        <v>0.45323766187950798</v>
      </c>
      <c r="AP1456" s="17"/>
      <c r="AQ1456" s="17">
        <v>0.51402799319395098</v>
      </c>
      <c r="AR1456" s="17">
        <v>0.38342055931251801</v>
      </c>
      <c r="AS1456" s="17"/>
      <c r="AT1456" s="17">
        <v>0.47531428229143502</v>
      </c>
      <c r="AU1456" s="17">
        <v>0.37706348495026099</v>
      </c>
      <c r="AV1456" s="17"/>
      <c r="AW1456" s="17">
        <v>0.36295155270602802</v>
      </c>
      <c r="AX1456" s="17">
        <v>0.40634490444497601</v>
      </c>
      <c r="AY1456" s="17">
        <v>0.43813894290118499</v>
      </c>
      <c r="AZ1456" s="17">
        <v>0.36728250433266901</v>
      </c>
      <c r="BA1456" s="17">
        <v>0.49415067593187101</v>
      </c>
      <c r="BB1456" s="17"/>
      <c r="BC1456" s="17">
        <v>0.42647042570992799</v>
      </c>
      <c r="BD1456" s="17"/>
      <c r="BE1456" s="17">
        <v>0.421745017176123</v>
      </c>
      <c r="BF1456" s="17">
        <v>0.37445377492450299</v>
      </c>
      <c r="BG1456" s="17">
        <v>0.38813773129773899</v>
      </c>
      <c r="BH1456" s="17">
        <v>0.43676837337371899</v>
      </c>
      <c r="BI1456" s="17"/>
      <c r="BJ1456" s="17">
        <v>0.42632921158356102</v>
      </c>
      <c r="BK1456" s="17"/>
      <c r="BL1456" s="17">
        <v>0.407743513774106</v>
      </c>
      <c r="BM1456" s="17"/>
      <c r="BN1456" s="17">
        <v>0.40394941045216598</v>
      </c>
      <c r="BO1456" s="17"/>
      <c r="BP1456" s="17">
        <v>0.42960599957892098</v>
      </c>
      <c r="BQ1456" s="17">
        <v>0.33452341483563602</v>
      </c>
    </row>
    <row r="1457" spans="2:69" x14ac:dyDescent="0.35">
      <c r="B1457" t="s">
        <v>402</v>
      </c>
      <c r="C1457" s="17">
        <v>0.115121402820929</v>
      </c>
      <c r="D1457" s="17">
        <v>9.8557313171170904E-2</v>
      </c>
      <c r="E1457" s="17">
        <v>0.12757667324109601</v>
      </c>
      <c r="F1457" s="17"/>
      <c r="G1457" s="17">
        <v>0.146888557778139</v>
      </c>
      <c r="H1457" s="17">
        <v>0.14695183721762001</v>
      </c>
      <c r="I1457" s="17">
        <v>0.109909410472444</v>
      </c>
      <c r="J1457" s="17">
        <v>9.6092521728268404E-2</v>
      </c>
      <c r="K1457" s="17">
        <v>2.0309794169489099E-2</v>
      </c>
      <c r="L1457" s="17"/>
      <c r="M1457" s="17">
        <v>6.99651185393287E-2</v>
      </c>
      <c r="N1457" s="17">
        <v>0.108524102860864</v>
      </c>
      <c r="O1457" s="17">
        <v>0.12590206639656301</v>
      </c>
      <c r="P1457" s="17">
        <v>0.138405662785378</v>
      </c>
      <c r="Q1457" s="17">
        <v>0.12264775659516899</v>
      </c>
      <c r="R1457" s="17"/>
      <c r="S1457" s="17">
        <v>0.17826439220968701</v>
      </c>
      <c r="T1457" s="17">
        <v>7.6727735407623607E-2</v>
      </c>
      <c r="U1457" s="17">
        <v>0.12954078124336599</v>
      </c>
      <c r="V1457" s="17">
        <v>8.4037719939503402E-2</v>
      </c>
      <c r="W1457" s="17"/>
      <c r="X1457" s="17">
        <v>0.109725151804915</v>
      </c>
      <c r="Y1457" s="17">
        <v>0.136572439903865</v>
      </c>
      <c r="Z1457" s="17">
        <v>0.12864017506711301</v>
      </c>
      <c r="AA1457" s="17"/>
      <c r="AB1457" s="17">
        <v>0.142590632639301</v>
      </c>
      <c r="AC1457" s="17">
        <v>5.86534023076715E-2</v>
      </c>
      <c r="AD1457" s="17"/>
      <c r="AE1457" s="17">
        <v>0.14818149130514399</v>
      </c>
      <c r="AF1457" s="17">
        <v>0.107643933338821</v>
      </c>
      <c r="AG1457" s="17"/>
      <c r="AH1457" s="17">
        <v>0.108036042876059</v>
      </c>
      <c r="AI1457" s="17">
        <v>0.15314571687783299</v>
      </c>
      <c r="AJ1457" s="17"/>
      <c r="AK1457" s="17">
        <v>0.109915411670088</v>
      </c>
      <c r="AL1457" s="17">
        <v>8.5378853532520699E-2</v>
      </c>
      <c r="AM1457" s="17">
        <v>0.124607817945823</v>
      </c>
      <c r="AN1457" s="17">
        <v>0.15248960804669101</v>
      </c>
      <c r="AO1457" s="17">
        <v>0.108257800036182</v>
      </c>
      <c r="AP1457" s="17"/>
      <c r="AQ1457" s="17">
        <v>0.13871612062215899</v>
      </c>
      <c r="AR1457" s="17">
        <v>0.10866692236195701</v>
      </c>
      <c r="AS1457" s="17"/>
      <c r="AT1457" s="17">
        <v>0.126279521412937</v>
      </c>
      <c r="AU1457" s="17">
        <v>0.110604533643047</v>
      </c>
      <c r="AV1457" s="17"/>
      <c r="AW1457" s="17">
        <v>0.21731649486468499</v>
      </c>
      <c r="AX1457" s="17">
        <v>0.116139792084943</v>
      </c>
      <c r="AY1457" s="17">
        <v>6.2156409384725601E-2</v>
      </c>
      <c r="AZ1457" s="17">
        <v>0.121983815974017</v>
      </c>
      <c r="BA1457" s="17">
        <v>0.18414340337617699</v>
      </c>
      <c r="BB1457" s="17"/>
      <c r="BC1457" s="17">
        <v>0.147224468795878</v>
      </c>
      <c r="BD1457" s="17"/>
      <c r="BE1457" s="17">
        <v>0.12183477143471499</v>
      </c>
      <c r="BF1457" s="17">
        <v>4.3278966740953703E-2</v>
      </c>
      <c r="BG1457" s="17">
        <v>0.11400081104920599</v>
      </c>
      <c r="BH1457" s="17">
        <v>0.18860589082660101</v>
      </c>
      <c r="BI1457" s="17"/>
      <c r="BJ1457" s="17">
        <v>0.114415153358227</v>
      </c>
      <c r="BK1457" s="17"/>
      <c r="BL1457" s="17">
        <v>0.101796276343916</v>
      </c>
      <c r="BM1457" s="17"/>
      <c r="BN1457" s="17">
        <v>8.7178398269853602E-2</v>
      </c>
      <c r="BO1457" s="17"/>
      <c r="BP1457" s="17">
        <v>0.13554070514559599</v>
      </c>
      <c r="BQ1457" s="17">
        <v>1.04364338915587E-2</v>
      </c>
    </row>
    <row r="1458" spans="2:69" x14ac:dyDescent="0.35"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  <c r="BP1458" s="17"/>
      <c r="BQ1458" s="17"/>
    </row>
    <row r="1459" spans="2:69" x14ac:dyDescent="0.35">
      <c r="B1459" s="6" t="s">
        <v>405</v>
      </c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  <c r="BP1459" s="17"/>
      <c r="BQ1459" s="17"/>
    </row>
    <row r="1460" spans="2:69" x14ac:dyDescent="0.35">
      <c r="B1460" s="24" t="s">
        <v>97</v>
      </c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  <c r="BP1460" s="17"/>
      <c r="BQ1460" s="17"/>
    </row>
    <row r="1461" spans="2:69" x14ac:dyDescent="0.35">
      <c r="B1461" t="s">
        <v>398</v>
      </c>
      <c r="C1461" s="17">
        <v>3.1307872586381597E-2</v>
      </c>
      <c r="D1461" s="17">
        <v>3.2231232609905097E-2</v>
      </c>
      <c r="E1461" s="17">
        <v>3.05793832885124E-2</v>
      </c>
      <c r="F1461" s="17"/>
      <c r="G1461" s="17">
        <v>1.1790428301327399E-2</v>
      </c>
      <c r="H1461" s="17">
        <v>1.7328810036541801E-2</v>
      </c>
      <c r="I1461" s="17">
        <v>2.1486612999970501E-2</v>
      </c>
      <c r="J1461" s="17">
        <v>0</v>
      </c>
      <c r="K1461" s="17">
        <v>0.14725789452850099</v>
      </c>
      <c r="L1461" s="17"/>
      <c r="M1461" s="17">
        <v>1.1892556941044E-2</v>
      </c>
      <c r="N1461" s="17">
        <v>3.7913134713604302E-2</v>
      </c>
      <c r="O1461" s="17">
        <v>2.4758310928429901E-2</v>
      </c>
      <c r="P1461" s="17">
        <v>5.9327971660513103E-2</v>
      </c>
      <c r="Q1461" s="17">
        <v>1.07469588124962E-2</v>
      </c>
      <c r="R1461" s="17"/>
      <c r="S1461" s="17">
        <v>1.0895479087452999E-2</v>
      </c>
      <c r="T1461" s="17">
        <v>3.8342957024168602E-2</v>
      </c>
      <c r="U1461" s="17">
        <v>7.2125131396713102E-2</v>
      </c>
      <c r="V1461" s="17">
        <v>2.2675589587028401E-2</v>
      </c>
      <c r="W1461" s="17"/>
      <c r="X1461" s="17">
        <v>2.3081841393354102E-2</v>
      </c>
      <c r="Y1461" s="17">
        <v>6.8146537497150494E-2</v>
      </c>
      <c r="Z1461" s="17">
        <v>4.6900676811707703E-2</v>
      </c>
      <c r="AA1461" s="17"/>
      <c r="AB1461" s="17">
        <v>2.56442734977862E-2</v>
      </c>
      <c r="AC1461" s="17">
        <v>4.29504311275676E-2</v>
      </c>
      <c r="AD1461" s="17"/>
      <c r="AE1461" s="17">
        <v>4.3184593016384498E-2</v>
      </c>
      <c r="AF1461" s="17">
        <v>2.8909310590751702E-2</v>
      </c>
      <c r="AG1461" s="17"/>
      <c r="AH1461" s="17">
        <v>3.02382546395778E-2</v>
      </c>
      <c r="AI1461" s="17">
        <v>8.8781287479463497E-3</v>
      </c>
      <c r="AJ1461" s="17"/>
      <c r="AK1461" s="17">
        <v>7.3650590948425604E-2</v>
      </c>
      <c r="AL1461" s="17">
        <v>1.7450664460991801E-2</v>
      </c>
      <c r="AM1461" s="17">
        <v>2.5534741283042998E-2</v>
      </c>
      <c r="AN1461" s="17">
        <v>5.5208193824695197E-2</v>
      </c>
      <c r="AO1461" s="17">
        <v>0</v>
      </c>
      <c r="AP1461" s="17"/>
      <c r="AQ1461" s="17">
        <v>5.64971765851679E-3</v>
      </c>
      <c r="AR1461" s="17">
        <v>3.8326818987450301E-2</v>
      </c>
      <c r="AS1461" s="17"/>
      <c r="AT1461" s="17">
        <v>8.2702549340143306E-3</v>
      </c>
      <c r="AU1461" s="17">
        <v>4.3100961401330302E-2</v>
      </c>
      <c r="AV1461" s="17"/>
      <c r="AW1461" s="17">
        <v>0</v>
      </c>
      <c r="AX1461" s="17">
        <v>2.5335048023489699E-2</v>
      </c>
      <c r="AY1461" s="17">
        <v>1.91443561838936E-2</v>
      </c>
      <c r="AZ1461" s="17">
        <v>6.6981604864214297E-2</v>
      </c>
      <c r="BA1461" s="17">
        <v>1.8762590568918599E-2</v>
      </c>
      <c r="BB1461" s="17"/>
      <c r="BC1461" s="17">
        <v>3.1231913118185E-2</v>
      </c>
      <c r="BD1461" s="17"/>
      <c r="BE1461" s="17">
        <v>1.8455993602748601E-2</v>
      </c>
      <c r="BF1461" s="17">
        <v>3.2249820724953297E-2</v>
      </c>
      <c r="BG1461" s="17">
        <v>7.1211194749035797E-2</v>
      </c>
      <c r="BH1461" s="17">
        <v>2.77197038018911E-2</v>
      </c>
      <c r="BI1461" s="17"/>
      <c r="BJ1461" s="17">
        <v>2.7949439366510301E-2</v>
      </c>
      <c r="BK1461" s="17"/>
      <c r="BL1461" s="17">
        <v>2.0450361475778299E-2</v>
      </c>
      <c r="BM1461" s="17"/>
      <c r="BN1461" s="17">
        <v>3.71422835346761E-2</v>
      </c>
      <c r="BO1461" s="17"/>
      <c r="BP1461" s="17">
        <v>2.92707975556998E-2</v>
      </c>
      <c r="BQ1461" s="17">
        <v>2.9529036243193502E-2</v>
      </c>
    </row>
    <row r="1462" spans="2:69" x14ac:dyDescent="0.35">
      <c r="B1462" t="s">
        <v>399</v>
      </c>
      <c r="C1462" s="17">
        <v>0.12303290785019901</v>
      </c>
      <c r="D1462" s="17">
        <v>0.14124470245721599</v>
      </c>
      <c r="E1462" s="17">
        <v>0.107726864779457</v>
      </c>
      <c r="F1462" s="17"/>
      <c r="G1462" s="17">
        <v>0.12754465421575201</v>
      </c>
      <c r="H1462" s="17">
        <v>0.118479662483102</v>
      </c>
      <c r="I1462" s="17">
        <v>0.12855758050684099</v>
      </c>
      <c r="J1462" s="17">
        <v>7.5548623098913206E-2</v>
      </c>
      <c r="K1462" s="17">
        <v>0.16356748035997801</v>
      </c>
      <c r="L1462" s="17"/>
      <c r="M1462" s="17">
        <v>0.12212348880504199</v>
      </c>
      <c r="N1462" s="17">
        <v>0.133303317041469</v>
      </c>
      <c r="O1462" s="17">
        <v>0.11547635705265</v>
      </c>
      <c r="P1462" s="17">
        <v>9.26587780747955E-2</v>
      </c>
      <c r="Q1462" s="17">
        <v>0.13331972816297299</v>
      </c>
      <c r="R1462" s="17"/>
      <c r="S1462" s="17">
        <v>8.4033188795696406E-2</v>
      </c>
      <c r="T1462" s="17">
        <v>7.8705535890900305E-2</v>
      </c>
      <c r="U1462" s="17">
        <v>0.17180751995653301</v>
      </c>
      <c r="V1462" s="17">
        <v>0.15773224823199899</v>
      </c>
      <c r="W1462" s="17"/>
      <c r="X1462" s="17">
        <v>0.12184940889594301</v>
      </c>
      <c r="Y1462" s="17">
        <v>5.7136057392326002E-2</v>
      </c>
      <c r="Z1462" s="17">
        <v>0.21154977011126699</v>
      </c>
      <c r="AA1462" s="17"/>
      <c r="AB1462" s="17">
        <v>0.101622887563886</v>
      </c>
      <c r="AC1462" s="17">
        <v>0.16704510056583999</v>
      </c>
      <c r="AD1462" s="17"/>
      <c r="AE1462" s="17">
        <v>0.159804058775669</v>
      </c>
      <c r="AF1462" s="17">
        <v>0.11562829764888399</v>
      </c>
      <c r="AG1462" s="17"/>
      <c r="AH1462" s="17">
        <v>0.11413403302285</v>
      </c>
      <c r="AI1462" s="17">
        <v>0.10977179722894601</v>
      </c>
      <c r="AJ1462" s="17"/>
      <c r="AK1462" s="17">
        <v>0.126589567163918</v>
      </c>
      <c r="AL1462" s="17">
        <v>0.11537215947835899</v>
      </c>
      <c r="AM1462" s="17">
        <v>0.13869085014343899</v>
      </c>
      <c r="AN1462" s="17">
        <v>0.12873521600771301</v>
      </c>
      <c r="AO1462" s="17">
        <v>6.3369302725509696E-2</v>
      </c>
      <c r="AP1462" s="17"/>
      <c r="AQ1462" s="17">
        <v>0.11243660604599701</v>
      </c>
      <c r="AR1462" s="17">
        <v>0.12593159150934599</v>
      </c>
      <c r="AS1462" s="17"/>
      <c r="AT1462" s="17">
        <v>0.109890420749089</v>
      </c>
      <c r="AU1462" s="17">
        <v>0.12832071822237201</v>
      </c>
      <c r="AV1462" s="17"/>
      <c r="AW1462" s="17">
        <v>5.2119008941866503E-2</v>
      </c>
      <c r="AX1462" s="17">
        <v>9.6675291869329397E-2</v>
      </c>
      <c r="AY1462" s="17">
        <v>0.21935198849550699</v>
      </c>
      <c r="AZ1462" s="17">
        <v>0.10407063148095</v>
      </c>
      <c r="BA1462" s="17">
        <v>0.103283901111504</v>
      </c>
      <c r="BB1462" s="17"/>
      <c r="BC1462" s="17">
        <v>0.103910958011333</v>
      </c>
      <c r="BD1462" s="17"/>
      <c r="BE1462" s="17">
        <v>0.10168861947645801</v>
      </c>
      <c r="BF1462" s="17">
        <v>0.29921698411292302</v>
      </c>
      <c r="BG1462" s="17">
        <v>0.100927939394426</v>
      </c>
      <c r="BH1462" s="17">
        <v>8.2062026299596205E-2</v>
      </c>
      <c r="BI1462" s="17"/>
      <c r="BJ1462" s="17">
        <v>0.10433942901957401</v>
      </c>
      <c r="BK1462" s="17"/>
      <c r="BL1462" s="17">
        <v>0.116451599756804</v>
      </c>
      <c r="BM1462" s="17"/>
      <c r="BN1462" s="17">
        <v>0.15721377989378099</v>
      </c>
      <c r="BO1462" s="17"/>
      <c r="BP1462" s="17">
        <v>0.10366833711439501</v>
      </c>
      <c r="BQ1462" s="17">
        <v>0.23490554485537901</v>
      </c>
    </row>
    <row r="1463" spans="2:69" x14ac:dyDescent="0.35">
      <c r="B1463" t="s">
        <v>400</v>
      </c>
      <c r="C1463" s="17">
        <v>0.30976452020814399</v>
      </c>
      <c r="D1463" s="17">
        <v>0.33166516960807102</v>
      </c>
      <c r="E1463" s="17">
        <v>0.29166506844749202</v>
      </c>
      <c r="F1463" s="17"/>
      <c r="G1463" s="17">
        <v>0.260056134439345</v>
      </c>
      <c r="H1463" s="17">
        <v>0.28108985429546202</v>
      </c>
      <c r="I1463" s="17">
        <v>0.326631741059277</v>
      </c>
      <c r="J1463" s="17">
        <v>0.37068428897903699</v>
      </c>
      <c r="K1463" s="17">
        <v>0.37135220310100298</v>
      </c>
      <c r="L1463" s="17"/>
      <c r="M1463" s="17">
        <v>0.35540913283206099</v>
      </c>
      <c r="N1463" s="17">
        <v>0.31877729310506397</v>
      </c>
      <c r="O1463" s="17">
        <v>0.28767800821774397</v>
      </c>
      <c r="P1463" s="17">
        <v>0.32556555327616099</v>
      </c>
      <c r="Q1463" s="17">
        <v>0.27749680593050602</v>
      </c>
      <c r="R1463" s="17"/>
      <c r="S1463" s="17">
        <v>0.23453190797085499</v>
      </c>
      <c r="T1463" s="17">
        <v>0.30539143506137501</v>
      </c>
      <c r="U1463" s="17">
        <v>0.30665756037651198</v>
      </c>
      <c r="V1463" s="17">
        <v>0.41455806205046902</v>
      </c>
      <c r="W1463" s="17"/>
      <c r="X1463" s="17">
        <v>0.31735643840974098</v>
      </c>
      <c r="Y1463" s="17">
        <v>0.29853847295852298</v>
      </c>
      <c r="Z1463" s="17">
        <v>0.26777848416838201</v>
      </c>
      <c r="AA1463" s="17"/>
      <c r="AB1463" s="17">
        <v>0.29447492976136302</v>
      </c>
      <c r="AC1463" s="17">
        <v>0.34119505564379299</v>
      </c>
      <c r="AD1463" s="17"/>
      <c r="AE1463" s="17">
        <v>0.261419936865602</v>
      </c>
      <c r="AF1463" s="17">
        <v>0.31988814478704902</v>
      </c>
      <c r="AG1463" s="17"/>
      <c r="AH1463" s="17">
        <v>0.329066837764036</v>
      </c>
      <c r="AI1463" s="17">
        <v>0.23316713886679</v>
      </c>
      <c r="AJ1463" s="17"/>
      <c r="AK1463" s="17">
        <v>0.31919474831255701</v>
      </c>
      <c r="AL1463" s="17">
        <v>0.332697577205465</v>
      </c>
      <c r="AM1463" s="17">
        <v>0.31235989268841702</v>
      </c>
      <c r="AN1463" s="17">
        <v>0.26643170227533203</v>
      </c>
      <c r="AO1463" s="17">
        <v>0.29429531745351201</v>
      </c>
      <c r="AP1463" s="17"/>
      <c r="AQ1463" s="17">
        <v>0.30157208929760099</v>
      </c>
      <c r="AR1463" s="17">
        <v>0.31200561017027201</v>
      </c>
      <c r="AS1463" s="17"/>
      <c r="AT1463" s="17">
        <v>0.30925560447803302</v>
      </c>
      <c r="AU1463" s="17">
        <v>0.31254488558811899</v>
      </c>
      <c r="AV1463" s="17"/>
      <c r="AW1463" s="17">
        <v>0.30220649232319702</v>
      </c>
      <c r="AX1463" s="17">
        <v>0.29815736881267002</v>
      </c>
      <c r="AY1463" s="17">
        <v>0.32308408431225299</v>
      </c>
      <c r="AZ1463" s="17">
        <v>0.33881112765536098</v>
      </c>
      <c r="BA1463" s="17">
        <v>0.274719006865142</v>
      </c>
      <c r="BB1463" s="17"/>
      <c r="BC1463" s="17">
        <v>0.28373970781768298</v>
      </c>
      <c r="BD1463" s="17"/>
      <c r="BE1463" s="17">
        <v>0.29489371768626299</v>
      </c>
      <c r="BF1463" s="17">
        <v>0.30382861861983601</v>
      </c>
      <c r="BG1463" s="17">
        <v>0.31847107358750398</v>
      </c>
      <c r="BH1463" s="17">
        <v>0.27117494848208701</v>
      </c>
      <c r="BI1463" s="17"/>
      <c r="BJ1463" s="17">
        <v>0.31708577896344098</v>
      </c>
      <c r="BK1463" s="17"/>
      <c r="BL1463" s="17">
        <v>0.35428883760860402</v>
      </c>
      <c r="BM1463" s="17"/>
      <c r="BN1463" s="17">
        <v>0.31492241068718002</v>
      </c>
      <c r="BO1463" s="17"/>
      <c r="BP1463" s="17">
        <v>0.275269178709874</v>
      </c>
      <c r="BQ1463" s="17">
        <v>0.45684992109122602</v>
      </c>
    </row>
    <row r="1464" spans="2:69" x14ac:dyDescent="0.35">
      <c r="B1464" t="s">
        <v>401</v>
      </c>
      <c r="C1464" s="17">
        <v>0.39827666352615398</v>
      </c>
      <c r="D1464" s="17">
        <v>0.36577244181373197</v>
      </c>
      <c r="E1464" s="17">
        <v>0.42676652091778799</v>
      </c>
      <c r="F1464" s="17"/>
      <c r="G1464" s="17">
        <v>0.46390966828660501</v>
      </c>
      <c r="H1464" s="17">
        <v>0.38103512797144001</v>
      </c>
      <c r="I1464" s="17">
        <v>0.40695337174070501</v>
      </c>
      <c r="J1464" s="17">
        <v>0.451519643387437</v>
      </c>
      <c r="K1464" s="17">
        <v>0.222954228696815</v>
      </c>
      <c r="L1464" s="17"/>
      <c r="M1464" s="17">
        <v>0.39782891209341598</v>
      </c>
      <c r="N1464" s="17">
        <v>0.383941559467465</v>
      </c>
      <c r="O1464" s="17">
        <v>0.39589965826296802</v>
      </c>
      <c r="P1464" s="17">
        <v>0.39540154622365598</v>
      </c>
      <c r="Q1464" s="17">
        <v>0.437421001879502</v>
      </c>
      <c r="R1464" s="17"/>
      <c r="S1464" s="17">
        <v>0.42409142853492998</v>
      </c>
      <c r="T1464" s="17">
        <v>0.47984342879012198</v>
      </c>
      <c r="U1464" s="17">
        <v>0.288287969610723</v>
      </c>
      <c r="V1464" s="17">
        <v>0.351453351494596</v>
      </c>
      <c r="W1464" s="17"/>
      <c r="X1464" s="17">
        <v>0.410998004122965</v>
      </c>
      <c r="Y1464" s="17">
        <v>0.43480419786468599</v>
      </c>
      <c r="Z1464" s="17">
        <v>0.26086631740500099</v>
      </c>
      <c r="AA1464" s="17"/>
      <c r="AB1464" s="17">
        <v>0.407560143056655</v>
      </c>
      <c r="AC1464" s="17">
        <v>0.37919278202094497</v>
      </c>
      <c r="AD1464" s="17"/>
      <c r="AE1464" s="17">
        <v>0.37703735790660298</v>
      </c>
      <c r="AF1464" s="17">
        <v>0.40294029998762698</v>
      </c>
      <c r="AG1464" s="17"/>
      <c r="AH1464" s="17">
        <v>0.40609803325330102</v>
      </c>
      <c r="AI1464" s="17">
        <v>0.40761878528186901</v>
      </c>
      <c r="AJ1464" s="17"/>
      <c r="AK1464" s="17">
        <v>0.323362399603562</v>
      </c>
      <c r="AL1464" s="17">
        <v>0.412580515474124</v>
      </c>
      <c r="AM1464" s="17">
        <v>0.39893295853002703</v>
      </c>
      <c r="AN1464" s="17">
        <v>0.38491741239150601</v>
      </c>
      <c r="AO1464" s="17">
        <v>0.47212655883101501</v>
      </c>
      <c r="AP1464" s="17"/>
      <c r="AQ1464" s="17">
        <v>0.422209095754491</v>
      </c>
      <c r="AR1464" s="17">
        <v>0.391729799204453</v>
      </c>
      <c r="AS1464" s="17"/>
      <c r="AT1464" s="17">
        <v>0.428862775057961</v>
      </c>
      <c r="AU1464" s="17">
        <v>0.37988519553948003</v>
      </c>
      <c r="AV1464" s="17"/>
      <c r="AW1464" s="17">
        <v>0.47555483274938998</v>
      </c>
      <c r="AX1464" s="17">
        <v>0.451621232414819</v>
      </c>
      <c r="AY1464" s="17">
        <v>0.33553758817398199</v>
      </c>
      <c r="AZ1464" s="17">
        <v>0.31911509957017797</v>
      </c>
      <c r="BA1464" s="17">
        <v>0.34870763737168697</v>
      </c>
      <c r="BB1464" s="17"/>
      <c r="BC1464" s="17">
        <v>0.380387673586361</v>
      </c>
      <c r="BD1464" s="17"/>
      <c r="BE1464" s="17">
        <v>0.44280970729865698</v>
      </c>
      <c r="BF1464" s="17">
        <v>0.32652513488719298</v>
      </c>
      <c r="BG1464" s="17">
        <v>0.35411163673066498</v>
      </c>
      <c r="BH1464" s="17">
        <v>0.383643630923451</v>
      </c>
      <c r="BI1464" s="17"/>
      <c r="BJ1464" s="17">
        <v>0.41207671519783001</v>
      </c>
      <c r="BK1464" s="17"/>
      <c r="BL1464" s="17">
        <v>0.40484485589089497</v>
      </c>
      <c r="BM1464" s="17"/>
      <c r="BN1464" s="17">
        <v>0.39447324992082</v>
      </c>
      <c r="BO1464" s="17"/>
      <c r="BP1464" s="17">
        <v>0.42966617911473598</v>
      </c>
      <c r="BQ1464" s="17">
        <v>0.26710675415320101</v>
      </c>
    </row>
    <row r="1465" spans="2:69" x14ac:dyDescent="0.35">
      <c r="B1465" t="s">
        <v>402</v>
      </c>
      <c r="C1465" s="17">
        <v>0.13761803582912099</v>
      </c>
      <c r="D1465" s="17">
        <v>0.129086453511076</v>
      </c>
      <c r="E1465" s="17">
        <v>0.14326216256675101</v>
      </c>
      <c r="F1465" s="17"/>
      <c r="G1465" s="17">
        <v>0.13669911475697</v>
      </c>
      <c r="H1465" s="17">
        <v>0.20206654521345399</v>
      </c>
      <c r="I1465" s="17">
        <v>0.116370693693207</v>
      </c>
      <c r="J1465" s="17">
        <v>0.102247444534613</v>
      </c>
      <c r="K1465" s="17">
        <v>9.4868193313701998E-2</v>
      </c>
      <c r="L1465" s="17"/>
      <c r="M1465" s="17">
        <v>0.11274590932843701</v>
      </c>
      <c r="N1465" s="17">
        <v>0.126064695672397</v>
      </c>
      <c r="O1465" s="17">
        <v>0.176187665538208</v>
      </c>
      <c r="P1465" s="17">
        <v>0.12704615076487399</v>
      </c>
      <c r="Q1465" s="17">
        <v>0.141015505214523</v>
      </c>
      <c r="R1465" s="17"/>
      <c r="S1465" s="17">
        <v>0.24644799561106501</v>
      </c>
      <c r="T1465" s="17">
        <v>9.7716643233434902E-2</v>
      </c>
      <c r="U1465" s="17">
        <v>0.16112181865951899</v>
      </c>
      <c r="V1465" s="17">
        <v>5.3580748635907102E-2</v>
      </c>
      <c r="W1465" s="17"/>
      <c r="X1465" s="17">
        <v>0.126714307177997</v>
      </c>
      <c r="Y1465" s="17">
        <v>0.14137473428731501</v>
      </c>
      <c r="Z1465" s="17">
        <v>0.21290475150364199</v>
      </c>
      <c r="AA1465" s="17"/>
      <c r="AB1465" s="17">
        <v>0.17069776612031001</v>
      </c>
      <c r="AC1465" s="17">
        <v>6.9616630641853694E-2</v>
      </c>
      <c r="AD1465" s="17"/>
      <c r="AE1465" s="17">
        <v>0.158554053435741</v>
      </c>
      <c r="AF1465" s="17">
        <v>0.13263394698568701</v>
      </c>
      <c r="AG1465" s="17"/>
      <c r="AH1465" s="17">
        <v>0.12046284132023501</v>
      </c>
      <c r="AI1465" s="17">
        <v>0.24056414987444799</v>
      </c>
      <c r="AJ1465" s="17"/>
      <c r="AK1465" s="17">
        <v>0.15720269397153799</v>
      </c>
      <c r="AL1465" s="17">
        <v>0.121899083381059</v>
      </c>
      <c r="AM1465" s="17">
        <v>0.124481557355075</v>
      </c>
      <c r="AN1465" s="17">
        <v>0.16470747550075401</v>
      </c>
      <c r="AO1465" s="17">
        <v>0.17020882098996301</v>
      </c>
      <c r="AP1465" s="17"/>
      <c r="AQ1465" s="17">
        <v>0.15813249124339299</v>
      </c>
      <c r="AR1465" s="17">
        <v>0.13200618012847901</v>
      </c>
      <c r="AS1465" s="17"/>
      <c r="AT1465" s="17">
        <v>0.143720944780903</v>
      </c>
      <c r="AU1465" s="17">
        <v>0.13614823924869801</v>
      </c>
      <c r="AV1465" s="17"/>
      <c r="AW1465" s="17">
        <v>0.17011966598554601</v>
      </c>
      <c r="AX1465" s="17">
        <v>0.128211058879692</v>
      </c>
      <c r="AY1465" s="17">
        <v>0.10288198283436401</v>
      </c>
      <c r="AZ1465" s="17">
        <v>0.17102153642929599</v>
      </c>
      <c r="BA1465" s="17">
        <v>0.25452686408274799</v>
      </c>
      <c r="BB1465" s="17"/>
      <c r="BC1465" s="17">
        <v>0.20072974746643699</v>
      </c>
      <c r="BD1465" s="17"/>
      <c r="BE1465" s="17">
        <v>0.14215196193587401</v>
      </c>
      <c r="BF1465" s="17">
        <v>3.8179441655095202E-2</v>
      </c>
      <c r="BG1465" s="17">
        <v>0.15527815553836899</v>
      </c>
      <c r="BH1465" s="17">
        <v>0.23539969049297399</v>
      </c>
      <c r="BI1465" s="17"/>
      <c r="BJ1465" s="17">
        <v>0.13854863745264501</v>
      </c>
      <c r="BK1465" s="17"/>
      <c r="BL1465" s="17">
        <v>0.10396434526792001</v>
      </c>
      <c r="BM1465" s="17"/>
      <c r="BN1465" s="17">
        <v>9.6248275963542795E-2</v>
      </c>
      <c r="BO1465" s="17"/>
      <c r="BP1465" s="17">
        <v>0.162125507505296</v>
      </c>
      <c r="BQ1465" s="17">
        <v>1.16087436570001E-2</v>
      </c>
    </row>
    <row r="1466" spans="2:69" x14ac:dyDescent="0.35"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/>
      <c r="BP1466" s="17"/>
      <c r="BQ1466" s="17"/>
    </row>
    <row r="1467" spans="2:69" x14ac:dyDescent="0.35">
      <c r="B1467" s="6" t="s">
        <v>406</v>
      </c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  <c r="BP1467" s="17"/>
      <c r="BQ1467" s="17"/>
    </row>
    <row r="1468" spans="2:69" x14ac:dyDescent="0.35">
      <c r="B1468" s="24" t="s">
        <v>97</v>
      </c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  <c r="BM1468" s="17"/>
      <c r="BN1468" s="17"/>
      <c r="BO1468" s="17"/>
      <c r="BP1468" s="17"/>
      <c r="BQ1468" s="17"/>
    </row>
    <row r="1469" spans="2:69" x14ac:dyDescent="0.35">
      <c r="B1469" t="s">
        <v>398</v>
      </c>
      <c r="C1469" s="17">
        <v>3.00642715146754E-2</v>
      </c>
      <c r="D1469" s="17">
        <v>2.8277993891422201E-2</v>
      </c>
      <c r="E1469" s="17">
        <v>3.1645446335427499E-2</v>
      </c>
      <c r="F1469" s="17"/>
      <c r="G1469" s="17">
        <v>1.8097961911972001E-2</v>
      </c>
      <c r="H1469" s="17">
        <v>3.5726314113175102E-3</v>
      </c>
      <c r="I1469" s="17">
        <v>0</v>
      </c>
      <c r="J1469" s="17">
        <v>0</v>
      </c>
      <c r="K1469" s="17">
        <v>0.18617007695365601</v>
      </c>
      <c r="L1469" s="17"/>
      <c r="M1469" s="17">
        <v>2.3785113882088101E-2</v>
      </c>
      <c r="N1469" s="17">
        <v>1.91431529891135E-2</v>
      </c>
      <c r="O1469" s="17">
        <v>3.60315442130624E-2</v>
      </c>
      <c r="P1469" s="17">
        <v>6.2238022560295397E-2</v>
      </c>
      <c r="Q1469" s="17">
        <v>2.5521307012412401E-2</v>
      </c>
      <c r="R1469" s="17"/>
      <c r="S1469" s="17">
        <v>3.4063093820399598E-2</v>
      </c>
      <c r="T1469" s="17">
        <v>5.9994694421896299E-3</v>
      </c>
      <c r="U1469" s="17">
        <v>8.9485976895268798E-2</v>
      </c>
      <c r="V1469" s="17">
        <v>2.0525827217319399E-2</v>
      </c>
      <c r="W1469" s="17"/>
      <c r="X1469" s="17">
        <v>1.9520745379565201E-2</v>
      </c>
      <c r="Y1469" s="17">
        <v>0</v>
      </c>
      <c r="Z1469" s="17">
        <v>0.14369638006808799</v>
      </c>
      <c r="AA1469" s="17"/>
      <c r="AB1469" s="17">
        <v>9.3510291948355109E-3</v>
      </c>
      <c r="AC1469" s="17">
        <v>7.2644110326379602E-2</v>
      </c>
      <c r="AD1469" s="17"/>
      <c r="AE1469" s="17">
        <v>5.3002310541302403E-2</v>
      </c>
      <c r="AF1469" s="17">
        <v>2.5406774674298398E-2</v>
      </c>
      <c r="AG1469" s="17"/>
      <c r="AH1469" s="17">
        <v>1.14892156222415E-2</v>
      </c>
      <c r="AI1469" s="17">
        <v>1.5474855987358999E-2</v>
      </c>
      <c r="AJ1469" s="17"/>
      <c r="AK1469" s="17">
        <v>0.13432417236223801</v>
      </c>
      <c r="AL1469" s="17">
        <v>2.3952320367401699E-2</v>
      </c>
      <c r="AM1469" s="17">
        <v>2.1259611404193E-2</v>
      </c>
      <c r="AN1469" s="17">
        <v>7.9416584058625006E-3</v>
      </c>
      <c r="AO1469" s="17">
        <v>0</v>
      </c>
      <c r="AP1469" s="17"/>
      <c r="AQ1469" s="17">
        <v>0</v>
      </c>
      <c r="AR1469" s="17">
        <v>3.8288538261132501E-2</v>
      </c>
      <c r="AS1469" s="17"/>
      <c r="AT1469" s="17">
        <v>0</v>
      </c>
      <c r="AU1469" s="17">
        <v>4.5137136104110201E-2</v>
      </c>
      <c r="AV1469" s="17"/>
      <c r="AW1469" s="17">
        <v>0</v>
      </c>
      <c r="AX1469" s="17">
        <v>1.44899224063023E-2</v>
      </c>
      <c r="AY1469" s="17">
        <v>6.7512535880390107E-2</v>
      </c>
      <c r="AZ1469" s="17">
        <v>0</v>
      </c>
      <c r="BA1469" s="17">
        <v>3.33185744377055E-2</v>
      </c>
      <c r="BB1469" s="17"/>
      <c r="BC1469" s="17">
        <v>4.2313576358977298E-2</v>
      </c>
      <c r="BD1469" s="17"/>
      <c r="BE1469" s="17">
        <v>1.67718145540121E-2</v>
      </c>
      <c r="BF1469" s="17">
        <v>0.113728931801912</v>
      </c>
      <c r="BG1469" s="17">
        <v>0</v>
      </c>
      <c r="BH1469" s="17">
        <v>2.3422322332648699E-2</v>
      </c>
      <c r="BI1469" s="17"/>
      <c r="BJ1469" s="17">
        <v>2.4850518052009499E-2</v>
      </c>
      <c r="BK1469" s="17"/>
      <c r="BL1469" s="17">
        <v>9.3248433351033697E-3</v>
      </c>
      <c r="BM1469" s="17"/>
      <c r="BN1469" s="17">
        <v>4.3996289378201298E-2</v>
      </c>
      <c r="BO1469" s="17"/>
      <c r="BP1469" s="17">
        <v>3.0540574285750299E-2</v>
      </c>
      <c r="BQ1469" s="17">
        <v>2.4348280235609199E-2</v>
      </c>
    </row>
    <row r="1470" spans="2:69" x14ac:dyDescent="0.35">
      <c r="B1470" t="s">
        <v>399</v>
      </c>
      <c r="C1470" s="17">
        <v>0.100388638500231</v>
      </c>
      <c r="D1470" s="17">
        <v>0.11126753280820401</v>
      </c>
      <c r="E1470" s="17">
        <v>9.1296513140477695E-2</v>
      </c>
      <c r="F1470" s="17"/>
      <c r="G1470" s="17">
        <v>0.104689679345737</v>
      </c>
      <c r="H1470" s="17">
        <v>9.8559091375315905E-2</v>
      </c>
      <c r="I1470" s="17">
        <v>0.116069479464381</v>
      </c>
      <c r="J1470" s="17">
        <v>9.8261444659133002E-2</v>
      </c>
      <c r="K1470" s="17">
        <v>7.0733480493375994E-2</v>
      </c>
      <c r="L1470" s="17"/>
      <c r="M1470" s="17">
        <v>9.0601004696122894E-2</v>
      </c>
      <c r="N1470" s="17">
        <v>9.9335442129736107E-2</v>
      </c>
      <c r="O1470" s="17">
        <v>0.102207753016612</v>
      </c>
      <c r="P1470" s="17">
        <v>8.3712652973165505E-2</v>
      </c>
      <c r="Q1470" s="17">
        <v>0.119637450462383</v>
      </c>
      <c r="R1470" s="17"/>
      <c r="S1470" s="17">
        <v>8.0531092965504897E-2</v>
      </c>
      <c r="T1470" s="17">
        <v>0.104155774889576</v>
      </c>
      <c r="U1470" s="17">
        <v>0.12969779339558199</v>
      </c>
      <c r="V1470" s="17">
        <v>0.105559337208776</v>
      </c>
      <c r="W1470" s="17"/>
      <c r="X1470" s="17">
        <v>0.10810801933541</v>
      </c>
      <c r="Y1470" s="17">
        <v>6.5058257792390398E-2</v>
      </c>
      <c r="Z1470" s="17">
        <v>8.6677936504576503E-2</v>
      </c>
      <c r="AA1470" s="17"/>
      <c r="AB1470" s="17">
        <v>9.5990464503820594E-2</v>
      </c>
      <c r="AC1470" s="17">
        <v>0.10942988549291401</v>
      </c>
      <c r="AD1470" s="17"/>
      <c r="AE1470" s="17">
        <v>0.105621685806391</v>
      </c>
      <c r="AF1470" s="17">
        <v>9.9403140906606902E-2</v>
      </c>
      <c r="AG1470" s="17"/>
      <c r="AH1470" s="17">
        <v>0.10569111640112699</v>
      </c>
      <c r="AI1470" s="17">
        <v>9.3426483221775797E-2</v>
      </c>
      <c r="AJ1470" s="17"/>
      <c r="AK1470" s="17">
        <v>0.10214693120543999</v>
      </c>
      <c r="AL1470" s="17">
        <v>0.11593673735183101</v>
      </c>
      <c r="AM1470" s="17">
        <v>8.8893331840250403E-2</v>
      </c>
      <c r="AN1470" s="17">
        <v>0.115023563054062</v>
      </c>
      <c r="AO1470" s="17">
        <v>6.1060053027206102E-2</v>
      </c>
      <c r="AP1470" s="17"/>
      <c r="AQ1470" s="17">
        <v>7.5641989417005201E-2</v>
      </c>
      <c r="AR1470" s="17">
        <v>0.107158236860266</v>
      </c>
      <c r="AS1470" s="17"/>
      <c r="AT1470" s="17">
        <v>9.2796230619276998E-2</v>
      </c>
      <c r="AU1470" s="17">
        <v>0.105636163290833</v>
      </c>
      <c r="AV1470" s="17"/>
      <c r="AW1470" s="17">
        <v>6.0276911376087698E-2</v>
      </c>
      <c r="AX1470" s="17">
        <v>9.3968128949415697E-2</v>
      </c>
      <c r="AY1470" s="17">
        <v>0.12895188546698999</v>
      </c>
      <c r="AZ1470" s="17">
        <v>0.124952912559101</v>
      </c>
      <c r="BA1470" s="17">
        <v>8.9077301417666302E-2</v>
      </c>
      <c r="BB1470" s="17"/>
      <c r="BC1470" s="17">
        <v>9.6787490273788399E-2</v>
      </c>
      <c r="BD1470" s="17"/>
      <c r="BE1470" s="17">
        <v>0.12335109009494501</v>
      </c>
      <c r="BF1470" s="17">
        <v>0.14154465187183499</v>
      </c>
      <c r="BG1470" s="17">
        <v>0.11383426831005</v>
      </c>
      <c r="BH1470" s="17">
        <v>7.6497646555911805E-2</v>
      </c>
      <c r="BI1470" s="17"/>
      <c r="BJ1470" s="17">
        <v>9.2898724860087198E-2</v>
      </c>
      <c r="BK1470" s="17"/>
      <c r="BL1470" s="17">
        <v>0.109784440593547</v>
      </c>
      <c r="BM1470" s="17"/>
      <c r="BN1470" s="17">
        <v>0.102260511003579</v>
      </c>
      <c r="BO1470" s="17"/>
      <c r="BP1470" s="17">
        <v>9.6817415594901604E-2</v>
      </c>
      <c r="BQ1470" s="17">
        <v>0.13460681630860499</v>
      </c>
    </row>
    <row r="1471" spans="2:69" x14ac:dyDescent="0.35">
      <c r="B1471" t="s">
        <v>400</v>
      </c>
      <c r="C1471" s="17">
        <v>0.375445283467152</v>
      </c>
      <c r="D1471" s="17">
        <v>0.35685137267232597</v>
      </c>
      <c r="E1471" s="17">
        <v>0.39202274317204</v>
      </c>
      <c r="F1471" s="17"/>
      <c r="G1471" s="17">
        <v>0.34333157053253499</v>
      </c>
      <c r="H1471" s="17">
        <v>0.36957574804649201</v>
      </c>
      <c r="I1471" s="17">
        <v>0.38868108653829198</v>
      </c>
      <c r="J1471" s="17">
        <v>0.415342931410495</v>
      </c>
      <c r="K1471" s="17">
        <v>0.38749012358274698</v>
      </c>
      <c r="L1471" s="17"/>
      <c r="M1471" s="17">
        <v>0.33977239327549902</v>
      </c>
      <c r="N1471" s="17">
        <v>0.39923938706353301</v>
      </c>
      <c r="O1471" s="17">
        <v>0.35869878254760701</v>
      </c>
      <c r="P1471" s="17">
        <v>0.36398112010817502</v>
      </c>
      <c r="Q1471" s="17">
        <v>0.36766651979572001</v>
      </c>
      <c r="R1471" s="17"/>
      <c r="S1471" s="17">
        <v>0.38342468891708598</v>
      </c>
      <c r="T1471" s="17">
        <v>0.37878690609010801</v>
      </c>
      <c r="U1471" s="17">
        <v>0.29413016423083099</v>
      </c>
      <c r="V1471" s="17">
        <v>0.39827445459473299</v>
      </c>
      <c r="W1471" s="17"/>
      <c r="X1471" s="17">
        <v>0.385383676177319</v>
      </c>
      <c r="Y1471" s="17">
        <v>0.362528302462436</v>
      </c>
      <c r="Z1471" s="17">
        <v>0.31832697173389002</v>
      </c>
      <c r="AA1471" s="17"/>
      <c r="AB1471" s="17">
        <v>0.38251784151393797</v>
      </c>
      <c r="AC1471" s="17">
        <v>0.360906353396792</v>
      </c>
      <c r="AD1471" s="17"/>
      <c r="AE1471" s="17">
        <v>0.326866129552498</v>
      </c>
      <c r="AF1471" s="17">
        <v>0.38567090244549301</v>
      </c>
      <c r="AG1471" s="17"/>
      <c r="AH1471" s="17">
        <v>0.38620214769873001</v>
      </c>
      <c r="AI1471" s="17">
        <v>0.36758118551348001</v>
      </c>
      <c r="AJ1471" s="17"/>
      <c r="AK1471" s="17">
        <v>0.30225063576123101</v>
      </c>
      <c r="AL1471" s="17">
        <v>0.35967926110669601</v>
      </c>
      <c r="AM1471" s="17">
        <v>0.3714922100177</v>
      </c>
      <c r="AN1471" s="17">
        <v>0.37737529152653199</v>
      </c>
      <c r="AO1471" s="17">
        <v>0.54576492485905503</v>
      </c>
      <c r="AP1471" s="17"/>
      <c r="AQ1471" s="17">
        <v>0.37003908029247901</v>
      </c>
      <c r="AR1471" s="17">
        <v>0.376924183661768</v>
      </c>
      <c r="AS1471" s="17"/>
      <c r="AT1471" s="17">
        <v>0.37818253896225601</v>
      </c>
      <c r="AU1471" s="17">
        <v>0.37226569131652498</v>
      </c>
      <c r="AV1471" s="17"/>
      <c r="AW1471" s="17">
        <v>0.38560821209979101</v>
      </c>
      <c r="AX1471" s="17">
        <v>0.418070077441136</v>
      </c>
      <c r="AY1471" s="17">
        <v>0.29478965636608301</v>
      </c>
      <c r="AZ1471" s="17">
        <v>0.40240389013257799</v>
      </c>
      <c r="BA1471" s="17">
        <v>0.29195342976272098</v>
      </c>
      <c r="BB1471" s="17"/>
      <c r="BC1471" s="17">
        <v>0.32569185562751801</v>
      </c>
      <c r="BD1471" s="17"/>
      <c r="BE1471" s="17">
        <v>0.37473808269747499</v>
      </c>
      <c r="BF1471" s="17">
        <v>0.30490216560121303</v>
      </c>
      <c r="BG1471" s="17">
        <v>0.40434436142159302</v>
      </c>
      <c r="BH1471" s="17">
        <v>0.33628131801391398</v>
      </c>
      <c r="BI1471" s="17"/>
      <c r="BJ1471" s="17">
        <v>0.384852500195349</v>
      </c>
      <c r="BK1471" s="17"/>
      <c r="BL1471" s="17">
        <v>0.39574871116416699</v>
      </c>
      <c r="BM1471" s="17"/>
      <c r="BN1471" s="17">
        <v>0.32833761253601501</v>
      </c>
      <c r="BO1471" s="17"/>
      <c r="BP1471" s="17">
        <v>0.350618516433717</v>
      </c>
      <c r="BQ1471" s="17">
        <v>0.49254367698899698</v>
      </c>
    </row>
    <row r="1472" spans="2:69" x14ac:dyDescent="0.35">
      <c r="B1472" t="s">
        <v>401</v>
      </c>
      <c r="C1472" s="17">
        <v>0.40004445663291299</v>
      </c>
      <c r="D1472" s="17">
        <v>0.40003939601201899</v>
      </c>
      <c r="E1472" s="17">
        <v>0.39891094851905501</v>
      </c>
      <c r="F1472" s="17"/>
      <c r="G1472" s="17">
        <v>0.44410933787696</v>
      </c>
      <c r="H1472" s="17">
        <v>0.43433002954929201</v>
      </c>
      <c r="I1472" s="17">
        <v>0.399083168081383</v>
      </c>
      <c r="J1472" s="17">
        <v>0.408866745027129</v>
      </c>
      <c r="K1472" s="17">
        <v>0.238406089492744</v>
      </c>
      <c r="L1472" s="17"/>
      <c r="M1472" s="17">
        <v>0.45373083740768799</v>
      </c>
      <c r="N1472" s="17">
        <v>0.40039706479946602</v>
      </c>
      <c r="O1472" s="17">
        <v>0.35341031916825799</v>
      </c>
      <c r="P1472" s="17">
        <v>0.42507809578454803</v>
      </c>
      <c r="Q1472" s="17">
        <v>0.40535448660408202</v>
      </c>
      <c r="R1472" s="17"/>
      <c r="S1472" s="17">
        <v>0.373343308705543</v>
      </c>
      <c r="T1472" s="17">
        <v>0.44750382529224397</v>
      </c>
      <c r="U1472" s="17">
        <v>0.371713647393275</v>
      </c>
      <c r="V1472" s="17">
        <v>0.39320144808861501</v>
      </c>
      <c r="W1472" s="17"/>
      <c r="X1472" s="17">
        <v>0.40241568903201902</v>
      </c>
      <c r="Y1472" s="17">
        <v>0.45463043910681999</v>
      </c>
      <c r="Z1472" s="17">
        <v>0.31653685427405198</v>
      </c>
      <c r="AA1472" s="17"/>
      <c r="AB1472" s="17">
        <v>0.41502484832514502</v>
      </c>
      <c r="AC1472" s="17">
        <v>0.36924953550265399</v>
      </c>
      <c r="AD1472" s="17"/>
      <c r="AE1472" s="17">
        <v>0.41429094681385198</v>
      </c>
      <c r="AF1472" s="17">
        <v>0.397465951710753</v>
      </c>
      <c r="AG1472" s="17"/>
      <c r="AH1472" s="17">
        <v>0.40573208917081899</v>
      </c>
      <c r="AI1472" s="17">
        <v>0.446800631762727</v>
      </c>
      <c r="AJ1472" s="17"/>
      <c r="AK1472" s="17">
        <v>0.39354648015611798</v>
      </c>
      <c r="AL1472" s="17">
        <v>0.394024468535637</v>
      </c>
      <c r="AM1472" s="17">
        <v>0.41184101572688903</v>
      </c>
      <c r="AN1472" s="17">
        <v>0.411166887482113</v>
      </c>
      <c r="AO1472" s="17">
        <v>0.35361357305452201</v>
      </c>
      <c r="AP1472" s="17"/>
      <c r="AQ1472" s="17">
        <v>0.468674209056471</v>
      </c>
      <c r="AR1472" s="17">
        <v>0.38127036492079103</v>
      </c>
      <c r="AS1472" s="17"/>
      <c r="AT1472" s="17">
        <v>0.44731427625273201</v>
      </c>
      <c r="AU1472" s="17">
        <v>0.37694445228970203</v>
      </c>
      <c r="AV1472" s="17"/>
      <c r="AW1472" s="17">
        <v>0.46033565164512502</v>
      </c>
      <c r="AX1472" s="17">
        <v>0.38756063424905901</v>
      </c>
      <c r="AY1472" s="17">
        <v>0.42320528696481102</v>
      </c>
      <c r="AZ1472" s="17">
        <v>0.33420272568269299</v>
      </c>
      <c r="BA1472" s="17">
        <v>0.46484142290972802</v>
      </c>
      <c r="BB1472" s="17"/>
      <c r="BC1472" s="17">
        <v>0.41198422222476799</v>
      </c>
      <c r="BD1472" s="17"/>
      <c r="BE1472" s="17">
        <v>0.38334676281555402</v>
      </c>
      <c r="BF1472" s="17">
        <v>0.35824510492440098</v>
      </c>
      <c r="BG1472" s="17">
        <v>0.38142084904944001</v>
      </c>
      <c r="BH1472" s="17">
        <v>0.434550260421876</v>
      </c>
      <c r="BI1472" s="17"/>
      <c r="BJ1472" s="17">
        <v>0.40770764666930698</v>
      </c>
      <c r="BK1472" s="17"/>
      <c r="BL1472" s="17">
        <v>0.39893820591981399</v>
      </c>
      <c r="BM1472" s="17"/>
      <c r="BN1472" s="17">
        <v>0.44738479957739802</v>
      </c>
      <c r="BO1472" s="17"/>
      <c r="BP1472" s="17">
        <v>0.41812006534190299</v>
      </c>
      <c r="BQ1472" s="17">
        <v>0.33032107234131802</v>
      </c>
    </row>
    <row r="1473" spans="2:69" x14ac:dyDescent="0.35">
      <c r="B1473" t="s">
        <v>402</v>
      </c>
      <c r="C1473" s="17">
        <v>9.4057349885028799E-2</v>
      </c>
      <c r="D1473" s="17">
        <v>0.103563704616029</v>
      </c>
      <c r="E1473" s="17">
        <v>8.6124348832999395E-2</v>
      </c>
      <c r="F1473" s="17"/>
      <c r="G1473" s="17">
        <v>8.9771450332796099E-2</v>
      </c>
      <c r="H1473" s="17">
        <v>9.3962499617582004E-2</v>
      </c>
      <c r="I1473" s="17">
        <v>9.6166265915943502E-2</v>
      </c>
      <c r="J1473" s="17">
        <v>7.7528878903242907E-2</v>
      </c>
      <c r="K1473" s="17">
        <v>0.11720022947747701</v>
      </c>
      <c r="L1473" s="17"/>
      <c r="M1473" s="17">
        <v>9.2110650738601599E-2</v>
      </c>
      <c r="N1473" s="17">
        <v>8.1884953018150602E-2</v>
      </c>
      <c r="O1473" s="17">
        <v>0.14965160105445999</v>
      </c>
      <c r="P1473" s="17">
        <v>6.4990108573815403E-2</v>
      </c>
      <c r="Q1473" s="17">
        <v>8.1820236125402498E-2</v>
      </c>
      <c r="R1473" s="17"/>
      <c r="S1473" s="17">
        <v>0.128637815591467</v>
      </c>
      <c r="T1473" s="17">
        <v>6.3554024285882804E-2</v>
      </c>
      <c r="U1473" s="17">
        <v>0.11497241808504299</v>
      </c>
      <c r="V1473" s="17">
        <v>8.2438932890556996E-2</v>
      </c>
      <c r="W1473" s="17"/>
      <c r="X1473" s="17">
        <v>8.4571870075687297E-2</v>
      </c>
      <c r="Y1473" s="17">
        <v>0.11778300063835399</v>
      </c>
      <c r="Z1473" s="17">
        <v>0.13476185741939301</v>
      </c>
      <c r="AA1473" s="17"/>
      <c r="AB1473" s="17">
        <v>9.7115816462261195E-2</v>
      </c>
      <c r="AC1473" s="17">
        <v>8.7770115281260205E-2</v>
      </c>
      <c r="AD1473" s="17"/>
      <c r="AE1473" s="17">
        <v>0.10021892728595599</v>
      </c>
      <c r="AF1473" s="17">
        <v>9.2053230262848895E-2</v>
      </c>
      <c r="AG1473" s="17"/>
      <c r="AH1473" s="17">
        <v>9.0885431107082804E-2</v>
      </c>
      <c r="AI1473" s="17">
        <v>7.6716843514657906E-2</v>
      </c>
      <c r="AJ1473" s="17"/>
      <c r="AK1473" s="17">
        <v>6.7731780514972403E-2</v>
      </c>
      <c r="AL1473" s="17">
        <v>0.106407212638434</v>
      </c>
      <c r="AM1473" s="17">
        <v>0.10651383101096699</v>
      </c>
      <c r="AN1473" s="17">
        <v>8.8492599531429697E-2</v>
      </c>
      <c r="AO1473" s="17">
        <v>3.9561449059217102E-2</v>
      </c>
      <c r="AP1473" s="17"/>
      <c r="AQ1473" s="17">
        <v>8.5644721234045096E-2</v>
      </c>
      <c r="AR1473" s="17">
        <v>9.6358676296041404E-2</v>
      </c>
      <c r="AS1473" s="17"/>
      <c r="AT1473" s="17">
        <v>8.1706954165735701E-2</v>
      </c>
      <c r="AU1473" s="17">
        <v>0.10001655699883</v>
      </c>
      <c r="AV1473" s="17"/>
      <c r="AW1473" s="17">
        <v>9.3779224878995898E-2</v>
      </c>
      <c r="AX1473" s="17">
        <v>8.5911236954086201E-2</v>
      </c>
      <c r="AY1473" s="17">
        <v>8.5540635321725594E-2</v>
      </c>
      <c r="AZ1473" s="17">
        <v>0.138440471625628</v>
      </c>
      <c r="BA1473" s="17">
        <v>0.120809271472179</v>
      </c>
      <c r="BB1473" s="17"/>
      <c r="BC1473" s="17">
        <v>0.12322285551494799</v>
      </c>
      <c r="BD1473" s="17"/>
      <c r="BE1473" s="17">
        <v>0.10179224983801401</v>
      </c>
      <c r="BF1473" s="17">
        <v>8.1579145800638797E-2</v>
      </c>
      <c r="BG1473" s="17">
        <v>0.100400521218917</v>
      </c>
      <c r="BH1473" s="17">
        <v>0.12924845267564999</v>
      </c>
      <c r="BI1473" s="17"/>
      <c r="BJ1473" s="17">
        <v>8.96906102232473E-2</v>
      </c>
      <c r="BK1473" s="17"/>
      <c r="BL1473" s="17">
        <v>8.6203798987368699E-2</v>
      </c>
      <c r="BM1473" s="17"/>
      <c r="BN1473" s="17">
        <v>7.8020787504806205E-2</v>
      </c>
      <c r="BO1473" s="17"/>
      <c r="BP1473" s="17">
        <v>0.103903428343728</v>
      </c>
      <c r="BQ1473" s="17">
        <v>1.81801541254712E-2</v>
      </c>
    </row>
    <row r="1474" spans="2:69" x14ac:dyDescent="0.35"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/>
      <c r="BP1474" s="17"/>
      <c r="BQ1474" s="17"/>
    </row>
    <row r="1475" spans="2:69" x14ac:dyDescent="0.35">
      <c r="B1475" s="6" t="s">
        <v>407</v>
      </c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  <c r="BP1475" s="17"/>
      <c r="BQ1475" s="17"/>
    </row>
    <row r="1476" spans="2:69" x14ac:dyDescent="0.35">
      <c r="B1476" s="24" t="s">
        <v>97</v>
      </c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/>
      <c r="BP1476" s="17"/>
      <c r="BQ1476" s="17"/>
    </row>
    <row r="1477" spans="2:69" x14ac:dyDescent="0.35">
      <c r="B1477" t="s">
        <v>398</v>
      </c>
      <c r="C1477" s="17">
        <v>4.4322683385918001E-2</v>
      </c>
      <c r="D1477" s="17">
        <v>3.5869705514449499E-2</v>
      </c>
      <c r="E1477" s="17">
        <v>5.161932132541E-2</v>
      </c>
      <c r="F1477" s="17"/>
      <c r="G1477" s="17">
        <v>3.06981157951439E-2</v>
      </c>
      <c r="H1477" s="17">
        <v>3.8747120677487E-2</v>
      </c>
      <c r="I1477" s="17">
        <v>4.6817330712724203E-2</v>
      </c>
      <c r="J1477" s="17">
        <v>3.0560458638365501E-2</v>
      </c>
      <c r="K1477" s="17">
        <v>9.3179485683446694E-2</v>
      </c>
      <c r="L1477" s="17"/>
      <c r="M1477" s="17">
        <v>3.2181442325719498E-2</v>
      </c>
      <c r="N1477" s="17">
        <v>4.0876918347880702E-2</v>
      </c>
      <c r="O1477" s="17">
        <v>6.3824743026457201E-2</v>
      </c>
      <c r="P1477" s="17">
        <v>3.9261911127436398E-2</v>
      </c>
      <c r="Q1477" s="17">
        <v>3.99387891920715E-2</v>
      </c>
      <c r="R1477" s="17"/>
      <c r="S1477" s="17">
        <v>7.1985579603265099E-2</v>
      </c>
      <c r="T1477" s="17">
        <v>1.9784879849452802E-2</v>
      </c>
      <c r="U1477" s="17">
        <v>6.8755354413948505E-2</v>
      </c>
      <c r="V1477" s="17">
        <v>2.6019658479969201E-2</v>
      </c>
      <c r="W1477" s="17"/>
      <c r="X1477" s="17">
        <v>3.2711282911207999E-2</v>
      </c>
      <c r="Y1477" s="17">
        <v>9.4859128284490196E-2</v>
      </c>
      <c r="Z1477" s="17">
        <v>6.8105323985764202E-2</v>
      </c>
      <c r="AA1477" s="17"/>
      <c r="AB1477" s="17">
        <v>4.4843262567720699E-2</v>
      </c>
      <c r="AC1477" s="17">
        <v>4.3252538147060003E-2</v>
      </c>
      <c r="AD1477" s="17"/>
      <c r="AE1477" s="17">
        <v>3.7697864500700402E-2</v>
      </c>
      <c r="AF1477" s="17">
        <v>4.5711501739991001E-2</v>
      </c>
      <c r="AG1477" s="17"/>
      <c r="AH1477" s="17">
        <v>4.3983624428859697E-2</v>
      </c>
      <c r="AI1477" s="17">
        <v>4.6701745049219798E-2</v>
      </c>
      <c r="AJ1477" s="17"/>
      <c r="AK1477" s="17">
        <v>2.7782790112859598E-2</v>
      </c>
      <c r="AL1477" s="17">
        <v>2.6969101238671401E-2</v>
      </c>
      <c r="AM1477" s="17">
        <v>4.8802223035473102E-2</v>
      </c>
      <c r="AN1477" s="17">
        <v>5.9149566347767898E-2</v>
      </c>
      <c r="AO1477" s="17">
        <v>7.8313773411006801E-2</v>
      </c>
      <c r="AP1477" s="17"/>
      <c r="AQ1477" s="17">
        <v>3.3281281113296202E-2</v>
      </c>
      <c r="AR1477" s="17">
        <v>4.73431270211696E-2</v>
      </c>
      <c r="AS1477" s="17"/>
      <c r="AT1477" s="17">
        <v>3.4428420349798199E-2</v>
      </c>
      <c r="AU1477" s="17">
        <v>5.0295101619947498E-2</v>
      </c>
      <c r="AV1477" s="17"/>
      <c r="AW1477" s="17">
        <v>3.8652865907851497E-2</v>
      </c>
      <c r="AX1477" s="17">
        <v>3.4233669755197503E-2</v>
      </c>
      <c r="AY1477" s="17">
        <v>3.3001459494330899E-2</v>
      </c>
      <c r="AZ1477" s="17">
        <v>7.7060519885871204E-2</v>
      </c>
      <c r="BA1477" s="17">
        <v>5.6120581938315699E-2</v>
      </c>
      <c r="BB1477" s="17"/>
      <c r="BC1477" s="17">
        <v>4.8573168173656402E-2</v>
      </c>
      <c r="BD1477" s="17"/>
      <c r="BE1477" s="17">
        <v>3.7217319311577499E-2</v>
      </c>
      <c r="BF1477" s="17">
        <v>1.70561732720944E-2</v>
      </c>
      <c r="BG1477" s="17">
        <v>7.3132895802833706E-2</v>
      </c>
      <c r="BH1477" s="17">
        <v>5.8497208344592697E-2</v>
      </c>
      <c r="BI1477" s="17"/>
      <c r="BJ1477" s="17">
        <v>4.33500415549515E-2</v>
      </c>
      <c r="BK1477" s="17"/>
      <c r="BL1477" s="17">
        <v>3.3403430092016698E-2</v>
      </c>
      <c r="BM1477" s="17"/>
      <c r="BN1477" s="17">
        <v>2.1876542595883001E-2</v>
      </c>
      <c r="BO1477" s="17"/>
      <c r="BP1477" s="17">
        <v>5.2006553541564401E-2</v>
      </c>
      <c r="BQ1477" s="17">
        <v>7.2542031198944796E-3</v>
      </c>
    </row>
    <row r="1478" spans="2:69" x14ac:dyDescent="0.35">
      <c r="B1478" t="s">
        <v>399</v>
      </c>
      <c r="C1478" s="17">
        <v>0.230498338381777</v>
      </c>
      <c r="D1478" s="17">
        <v>0.23379147150591301</v>
      </c>
      <c r="E1478" s="17">
        <v>0.22812558711362699</v>
      </c>
      <c r="F1478" s="17"/>
      <c r="G1478" s="17">
        <v>0.27011623767280502</v>
      </c>
      <c r="H1478" s="17">
        <v>0.20370579294168001</v>
      </c>
      <c r="I1478" s="17">
        <v>0.25607207546941202</v>
      </c>
      <c r="J1478" s="17">
        <v>0.20410951357648199</v>
      </c>
      <c r="K1478" s="17">
        <v>0.183085774402337</v>
      </c>
      <c r="L1478" s="17"/>
      <c r="M1478" s="17">
        <v>0.34321833039823901</v>
      </c>
      <c r="N1478" s="17">
        <v>0.22612479496750901</v>
      </c>
      <c r="O1478" s="17">
        <v>0.218279912201261</v>
      </c>
      <c r="P1478" s="17">
        <v>0.20929046662513701</v>
      </c>
      <c r="Q1478" s="17">
        <v>0.212937486751408</v>
      </c>
      <c r="R1478" s="17"/>
      <c r="S1478" s="17">
        <v>0.23237363911497899</v>
      </c>
      <c r="T1478" s="17">
        <v>0.21878832491090699</v>
      </c>
      <c r="U1478" s="17">
        <v>0.225716806957068</v>
      </c>
      <c r="V1478" s="17">
        <v>0.25894141930954101</v>
      </c>
      <c r="W1478" s="17"/>
      <c r="X1478" s="17">
        <v>0.22248343343923399</v>
      </c>
      <c r="Y1478" s="17">
        <v>0.23770891583371401</v>
      </c>
      <c r="Z1478" s="17">
        <v>0.28044733483401102</v>
      </c>
      <c r="AA1478" s="17"/>
      <c r="AB1478" s="17">
        <v>0.22287302248896201</v>
      </c>
      <c r="AC1478" s="17">
        <v>0.24617356279091901</v>
      </c>
      <c r="AD1478" s="17"/>
      <c r="AE1478" s="17">
        <v>0.23041019251994599</v>
      </c>
      <c r="AF1478" s="17">
        <v>0.23070623153529099</v>
      </c>
      <c r="AG1478" s="17"/>
      <c r="AH1478" s="17">
        <v>0.23060510493598499</v>
      </c>
      <c r="AI1478" s="17">
        <v>0.21586879924657501</v>
      </c>
      <c r="AJ1478" s="17"/>
      <c r="AK1478" s="17">
        <v>0.24455671779992899</v>
      </c>
      <c r="AL1478" s="17">
        <v>0.26418996286836399</v>
      </c>
      <c r="AM1478" s="17">
        <v>0.227280672367557</v>
      </c>
      <c r="AN1478" s="17">
        <v>0.185547122187322</v>
      </c>
      <c r="AO1478" s="17">
        <v>0.198902033161617</v>
      </c>
      <c r="AP1478" s="17"/>
      <c r="AQ1478" s="17">
        <v>0.22770988466591199</v>
      </c>
      <c r="AR1478" s="17">
        <v>0.23126113707983401</v>
      </c>
      <c r="AS1478" s="17"/>
      <c r="AT1478" s="17">
        <v>0.25561018858307799</v>
      </c>
      <c r="AU1478" s="17">
        <v>0.21742681177772699</v>
      </c>
      <c r="AV1478" s="17"/>
      <c r="AW1478" s="17">
        <v>0.21225132757135801</v>
      </c>
      <c r="AX1478" s="17">
        <v>0.234304629793641</v>
      </c>
      <c r="AY1478" s="17">
        <v>0.26958334456474198</v>
      </c>
      <c r="AZ1478" s="17">
        <v>0.199299339959988</v>
      </c>
      <c r="BA1478" s="17">
        <v>0.24519795496296001</v>
      </c>
      <c r="BB1478" s="17"/>
      <c r="BC1478" s="17">
        <v>0.22083610740957199</v>
      </c>
      <c r="BD1478" s="17"/>
      <c r="BE1478" s="17">
        <v>0.22950254521658101</v>
      </c>
      <c r="BF1478" s="17">
        <v>0.33145448913724801</v>
      </c>
      <c r="BG1478" s="17">
        <v>0.213465658003133</v>
      </c>
      <c r="BH1478" s="17">
        <v>0.23964411519357601</v>
      </c>
      <c r="BI1478" s="17"/>
      <c r="BJ1478" s="17">
        <v>0.21727621331830799</v>
      </c>
      <c r="BK1478" s="17"/>
      <c r="BL1478" s="17">
        <v>0.20217644898149301</v>
      </c>
      <c r="BM1478" s="17"/>
      <c r="BN1478" s="17">
        <v>0.26720129266020098</v>
      </c>
      <c r="BO1478" s="17"/>
      <c r="BP1478" s="17">
        <v>0.24436086419286099</v>
      </c>
      <c r="BQ1478" s="17">
        <v>0.16726453552524201</v>
      </c>
    </row>
    <row r="1479" spans="2:69" x14ac:dyDescent="0.35">
      <c r="B1479" t="s">
        <v>400</v>
      </c>
      <c r="C1479" s="17">
        <v>0.34519109840012402</v>
      </c>
      <c r="D1479" s="17">
        <v>0.35405660916206999</v>
      </c>
      <c r="E1479" s="17">
        <v>0.33828118274020402</v>
      </c>
      <c r="F1479" s="17"/>
      <c r="G1479" s="17">
        <v>0.33388426282611899</v>
      </c>
      <c r="H1479" s="17">
        <v>0.33738099722474402</v>
      </c>
      <c r="I1479" s="17">
        <v>0.27414344444565197</v>
      </c>
      <c r="J1479" s="17">
        <v>0.43221128069058301</v>
      </c>
      <c r="K1479" s="17">
        <v>0.40945025226632298</v>
      </c>
      <c r="L1479" s="17"/>
      <c r="M1479" s="17">
        <v>0.26788171865278299</v>
      </c>
      <c r="N1479" s="17">
        <v>0.36551743719792001</v>
      </c>
      <c r="O1479" s="17">
        <v>0.33388674833739201</v>
      </c>
      <c r="P1479" s="17">
        <v>0.40405059800306098</v>
      </c>
      <c r="Q1479" s="17">
        <v>0.303290983035576</v>
      </c>
      <c r="R1479" s="17"/>
      <c r="S1479" s="17">
        <v>0.31171909844172702</v>
      </c>
      <c r="T1479" s="17">
        <v>0.31515273161811502</v>
      </c>
      <c r="U1479" s="17">
        <v>0.285690528408786</v>
      </c>
      <c r="V1479" s="17">
        <v>0.38562490012350797</v>
      </c>
      <c r="W1479" s="17"/>
      <c r="X1479" s="17">
        <v>0.34913510778697099</v>
      </c>
      <c r="Y1479" s="17">
        <v>0.35533650197195599</v>
      </c>
      <c r="Z1479" s="17">
        <v>0.304018619458999</v>
      </c>
      <c r="AA1479" s="17"/>
      <c r="AB1479" s="17">
        <v>0.33865570086610097</v>
      </c>
      <c r="AC1479" s="17">
        <v>0.35862579728850302</v>
      </c>
      <c r="AD1479" s="17"/>
      <c r="AE1479" s="17">
        <v>0.303492619454243</v>
      </c>
      <c r="AF1479" s="17">
        <v>0.35398726255773499</v>
      </c>
      <c r="AG1479" s="17"/>
      <c r="AH1479" s="17">
        <v>0.35468902199344798</v>
      </c>
      <c r="AI1479" s="17">
        <v>0.33646430618254503</v>
      </c>
      <c r="AJ1479" s="17"/>
      <c r="AK1479" s="17">
        <v>0.27450683656351599</v>
      </c>
      <c r="AL1479" s="17">
        <v>0.35905269041324001</v>
      </c>
      <c r="AM1479" s="17">
        <v>0.33319536110708198</v>
      </c>
      <c r="AN1479" s="17">
        <v>0.40077796091641799</v>
      </c>
      <c r="AO1479" s="17">
        <v>0.32334701119227099</v>
      </c>
      <c r="AP1479" s="17"/>
      <c r="AQ1479" s="17">
        <v>0.34798911562665003</v>
      </c>
      <c r="AR1479" s="17">
        <v>0.34442568354478897</v>
      </c>
      <c r="AS1479" s="17"/>
      <c r="AT1479" s="17">
        <v>0.337293767247619</v>
      </c>
      <c r="AU1479" s="17">
        <v>0.35419000005224399</v>
      </c>
      <c r="AV1479" s="17"/>
      <c r="AW1479" s="17">
        <v>0.38184625293336499</v>
      </c>
      <c r="AX1479" s="17">
        <v>0.33374984733098001</v>
      </c>
      <c r="AY1479" s="17">
        <v>0.30175103011508703</v>
      </c>
      <c r="AZ1479" s="17">
        <v>0.40871842027567301</v>
      </c>
      <c r="BA1479" s="17">
        <v>0.29820720817753699</v>
      </c>
      <c r="BB1479" s="17"/>
      <c r="BC1479" s="17">
        <v>0.30510278774967398</v>
      </c>
      <c r="BD1479" s="17"/>
      <c r="BE1479" s="17">
        <v>0.32932007389947399</v>
      </c>
      <c r="BF1479" s="17">
        <v>0.22539937766222101</v>
      </c>
      <c r="BG1479" s="17">
        <v>0.363393756119472</v>
      </c>
      <c r="BH1479" s="17">
        <v>0.31681729082207</v>
      </c>
      <c r="BI1479" s="17"/>
      <c r="BJ1479" s="17">
        <v>0.344790472803574</v>
      </c>
      <c r="BK1479" s="17"/>
      <c r="BL1479" s="17">
        <v>0.36775446871885598</v>
      </c>
      <c r="BM1479" s="17"/>
      <c r="BN1479" s="17">
        <v>0.36991538892803699</v>
      </c>
      <c r="BO1479" s="17"/>
      <c r="BP1479" s="17">
        <v>0.33981005378058199</v>
      </c>
      <c r="BQ1479" s="17">
        <v>0.35574984651819103</v>
      </c>
    </row>
    <row r="1480" spans="2:69" x14ac:dyDescent="0.35">
      <c r="B1480" t="s">
        <v>401</v>
      </c>
      <c r="C1480" s="17">
        <v>0.297242466133882</v>
      </c>
      <c r="D1480" s="17">
        <v>0.29427527479812199</v>
      </c>
      <c r="E1480" s="17">
        <v>0.30033797427158998</v>
      </c>
      <c r="F1480" s="17"/>
      <c r="G1480" s="17">
        <v>0.28940942703205302</v>
      </c>
      <c r="H1480" s="17">
        <v>0.33261886273507202</v>
      </c>
      <c r="I1480" s="17">
        <v>0.36440509119202402</v>
      </c>
      <c r="J1480" s="17">
        <v>0.266668158678393</v>
      </c>
      <c r="K1480" s="17">
        <v>0.168044516479567</v>
      </c>
      <c r="L1480" s="17"/>
      <c r="M1480" s="17">
        <v>0.31190723435321399</v>
      </c>
      <c r="N1480" s="17">
        <v>0.29411149564685202</v>
      </c>
      <c r="O1480" s="17">
        <v>0.27355328555922198</v>
      </c>
      <c r="P1480" s="17">
        <v>0.26634497715225902</v>
      </c>
      <c r="Q1480" s="17">
        <v>0.35033391720523999</v>
      </c>
      <c r="R1480" s="17"/>
      <c r="S1480" s="17">
        <v>0.29008856094019297</v>
      </c>
      <c r="T1480" s="17">
        <v>0.38539031162845899</v>
      </c>
      <c r="U1480" s="17">
        <v>0.24768549068189299</v>
      </c>
      <c r="V1480" s="17">
        <v>0.27888578132472802</v>
      </c>
      <c r="W1480" s="17"/>
      <c r="X1480" s="17">
        <v>0.31991584758340202</v>
      </c>
      <c r="Y1480" s="17">
        <v>0.220097830467823</v>
      </c>
      <c r="Z1480" s="17">
        <v>0.22470485541929799</v>
      </c>
      <c r="AA1480" s="17"/>
      <c r="AB1480" s="17">
        <v>0.30193401913804901</v>
      </c>
      <c r="AC1480" s="17">
        <v>0.28759812520408501</v>
      </c>
      <c r="AD1480" s="17"/>
      <c r="AE1480" s="17">
        <v>0.27950180215249298</v>
      </c>
      <c r="AF1480" s="17">
        <v>0.30110869762707698</v>
      </c>
      <c r="AG1480" s="17"/>
      <c r="AH1480" s="17">
        <v>0.306264365396408</v>
      </c>
      <c r="AI1480" s="17">
        <v>0.29795648306994399</v>
      </c>
      <c r="AJ1480" s="17"/>
      <c r="AK1480" s="17">
        <v>0.284279820860937</v>
      </c>
      <c r="AL1480" s="17">
        <v>0.276084221003707</v>
      </c>
      <c r="AM1480" s="17">
        <v>0.32642255281237897</v>
      </c>
      <c r="AN1480" s="17">
        <v>0.257499191005093</v>
      </c>
      <c r="AO1480" s="17">
        <v>0.34655170789394302</v>
      </c>
      <c r="AP1480" s="17"/>
      <c r="AQ1480" s="17">
        <v>0.31338618881394098</v>
      </c>
      <c r="AR1480" s="17">
        <v>0.29282625130769402</v>
      </c>
      <c r="AS1480" s="17"/>
      <c r="AT1480" s="17">
        <v>0.30455686204151899</v>
      </c>
      <c r="AU1480" s="17">
        <v>0.28980123169165001</v>
      </c>
      <c r="AV1480" s="17"/>
      <c r="AW1480" s="17">
        <v>0.30592550470699997</v>
      </c>
      <c r="AX1480" s="17">
        <v>0.317106867236365</v>
      </c>
      <c r="AY1480" s="17">
        <v>0.309366804365795</v>
      </c>
      <c r="AZ1480" s="17">
        <v>0.24900326990792801</v>
      </c>
      <c r="BA1480" s="17">
        <v>0.28909704733531599</v>
      </c>
      <c r="BB1480" s="17"/>
      <c r="BC1480" s="17">
        <v>0.320706033442685</v>
      </c>
      <c r="BD1480" s="17"/>
      <c r="BE1480" s="17">
        <v>0.31076631621110301</v>
      </c>
      <c r="BF1480" s="17">
        <v>0.33780816311620798</v>
      </c>
      <c r="BG1480" s="17">
        <v>0.27805393592011102</v>
      </c>
      <c r="BH1480" s="17">
        <v>0.30928472993780398</v>
      </c>
      <c r="BI1480" s="17"/>
      <c r="BJ1480" s="17">
        <v>0.30923558874402002</v>
      </c>
      <c r="BK1480" s="17"/>
      <c r="BL1480" s="17">
        <v>0.32506590316888301</v>
      </c>
      <c r="BM1480" s="17"/>
      <c r="BN1480" s="17">
        <v>0.28864699219186302</v>
      </c>
      <c r="BO1480" s="17"/>
      <c r="BP1480" s="17">
        <v>0.27697632256127303</v>
      </c>
      <c r="BQ1480" s="17">
        <v>0.42337790719857199</v>
      </c>
    </row>
    <row r="1481" spans="2:69" x14ac:dyDescent="0.35">
      <c r="B1481" t="s">
        <v>402</v>
      </c>
      <c r="C1481" s="17">
        <v>8.2745413698299297E-2</v>
      </c>
      <c r="D1481" s="17">
        <v>8.2006939019445002E-2</v>
      </c>
      <c r="E1481" s="17">
        <v>8.1635934549169106E-2</v>
      </c>
      <c r="F1481" s="17"/>
      <c r="G1481" s="17">
        <v>7.5891956673878602E-2</v>
      </c>
      <c r="H1481" s="17">
        <v>8.7547226421016006E-2</v>
      </c>
      <c r="I1481" s="17">
        <v>5.8562058180187497E-2</v>
      </c>
      <c r="J1481" s="17">
        <v>6.6450588416176695E-2</v>
      </c>
      <c r="K1481" s="17">
        <v>0.14623997116832599</v>
      </c>
      <c r="L1481" s="17"/>
      <c r="M1481" s="17">
        <v>4.4811274270043798E-2</v>
      </c>
      <c r="N1481" s="17">
        <v>7.3369353839837906E-2</v>
      </c>
      <c r="O1481" s="17">
        <v>0.110455310875668</v>
      </c>
      <c r="P1481" s="17">
        <v>8.1052047092105894E-2</v>
      </c>
      <c r="Q1481" s="17">
        <v>9.3498823815704304E-2</v>
      </c>
      <c r="R1481" s="17"/>
      <c r="S1481" s="17">
        <v>9.3833121899835906E-2</v>
      </c>
      <c r="T1481" s="17">
        <v>6.0883751993065997E-2</v>
      </c>
      <c r="U1481" s="17">
        <v>0.172151819538305</v>
      </c>
      <c r="V1481" s="17">
        <v>5.0528240762253797E-2</v>
      </c>
      <c r="W1481" s="17"/>
      <c r="X1481" s="17">
        <v>7.5754328279184296E-2</v>
      </c>
      <c r="Y1481" s="17">
        <v>9.1997623442017396E-2</v>
      </c>
      <c r="Z1481" s="17">
        <v>0.122723866301928</v>
      </c>
      <c r="AA1481" s="17"/>
      <c r="AB1481" s="17">
        <v>9.1693994939167398E-2</v>
      </c>
      <c r="AC1481" s="17">
        <v>6.4349976569432102E-2</v>
      </c>
      <c r="AD1481" s="17"/>
      <c r="AE1481" s="17">
        <v>0.148897521372618</v>
      </c>
      <c r="AF1481" s="17">
        <v>6.8486306539906699E-2</v>
      </c>
      <c r="AG1481" s="17"/>
      <c r="AH1481" s="17">
        <v>6.44578832452989E-2</v>
      </c>
      <c r="AI1481" s="17">
        <v>0.103008666451716</v>
      </c>
      <c r="AJ1481" s="17"/>
      <c r="AK1481" s="17">
        <v>0.16887383466275899</v>
      </c>
      <c r="AL1481" s="17">
        <v>7.3704024476017205E-2</v>
      </c>
      <c r="AM1481" s="17">
        <v>6.4299190677508403E-2</v>
      </c>
      <c r="AN1481" s="17">
        <v>9.7026159543399396E-2</v>
      </c>
      <c r="AO1481" s="17">
        <v>5.2885474341162197E-2</v>
      </c>
      <c r="AP1481" s="17"/>
      <c r="AQ1481" s="17">
        <v>7.7633529780201396E-2</v>
      </c>
      <c r="AR1481" s="17">
        <v>8.4143801046512298E-2</v>
      </c>
      <c r="AS1481" s="17"/>
      <c r="AT1481" s="17">
        <v>6.8110761777985696E-2</v>
      </c>
      <c r="AU1481" s="17">
        <v>8.8286854858431199E-2</v>
      </c>
      <c r="AV1481" s="17"/>
      <c r="AW1481" s="17">
        <v>6.1324048880424697E-2</v>
      </c>
      <c r="AX1481" s="17">
        <v>8.0604985883816593E-2</v>
      </c>
      <c r="AY1481" s="17">
        <v>8.6297361460045699E-2</v>
      </c>
      <c r="AZ1481" s="17">
        <v>6.5918449970539597E-2</v>
      </c>
      <c r="BA1481" s="17">
        <v>0.111377207585871</v>
      </c>
      <c r="BB1481" s="17"/>
      <c r="BC1481" s="17">
        <v>0.104781903224413</v>
      </c>
      <c r="BD1481" s="17"/>
      <c r="BE1481" s="17">
        <v>9.3193745361264499E-2</v>
      </c>
      <c r="BF1481" s="17">
        <v>8.8281796812228794E-2</v>
      </c>
      <c r="BG1481" s="17">
        <v>7.1953754154450905E-2</v>
      </c>
      <c r="BH1481" s="17">
        <v>7.5756655701957706E-2</v>
      </c>
      <c r="BI1481" s="17"/>
      <c r="BJ1481" s="17">
        <v>8.5347683579145905E-2</v>
      </c>
      <c r="BK1481" s="17"/>
      <c r="BL1481" s="17">
        <v>7.1599749038752297E-2</v>
      </c>
      <c r="BM1481" s="17"/>
      <c r="BN1481" s="17">
        <v>5.23597836240162E-2</v>
      </c>
      <c r="BO1481" s="17"/>
      <c r="BP1481" s="17">
        <v>8.6846205923718903E-2</v>
      </c>
      <c r="BQ1481" s="17">
        <v>4.6353507638100297E-2</v>
      </c>
    </row>
    <row r="1482" spans="2:69" x14ac:dyDescent="0.35"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  <c r="BP1482" s="17"/>
      <c r="BQ1482" s="17"/>
    </row>
    <row r="1483" spans="2:69" x14ac:dyDescent="0.35">
      <c r="B1483" s="6" t="s">
        <v>408</v>
      </c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/>
      <c r="BP1483" s="17"/>
      <c r="BQ1483" s="17"/>
    </row>
    <row r="1484" spans="2:69" x14ac:dyDescent="0.35">
      <c r="B1484" s="24" t="s">
        <v>97</v>
      </c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  <c r="BC1484" s="17"/>
      <c r="BD1484" s="17"/>
      <c r="BE1484" s="17"/>
      <c r="BF1484" s="17"/>
      <c r="BG1484" s="17"/>
      <c r="BH1484" s="17"/>
      <c r="BI1484" s="17"/>
      <c r="BJ1484" s="17"/>
      <c r="BK1484" s="17"/>
      <c r="BL1484" s="17"/>
      <c r="BM1484" s="17"/>
      <c r="BN1484" s="17"/>
      <c r="BO1484" s="17"/>
      <c r="BP1484" s="17"/>
      <c r="BQ1484" s="17"/>
    </row>
    <row r="1485" spans="2:69" x14ac:dyDescent="0.35">
      <c r="B1485" t="s">
        <v>398</v>
      </c>
      <c r="C1485" s="17">
        <v>3.47799476272483E-2</v>
      </c>
      <c r="D1485" s="17">
        <v>3.6408038229720302E-2</v>
      </c>
      <c r="E1485" s="17">
        <v>3.3456725491668803E-2</v>
      </c>
      <c r="F1485" s="17"/>
      <c r="G1485" s="17">
        <v>2.1117347098599901E-2</v>
      </c>
      <c r="H1485" s="17">
        <v>2.5961715444249099E-2</v>
      </c>
      <c r="I1485" s="17">
        <v>8.8919946299868807E-3</v>
      </c>
      <c r="J1485" s="17">
        <v>2.2425280027691698E-2</v>
      </c>
      <c r="K1485" s="17">
        <v>0.13597281386281301</v>
      </c>
      <c r="L1485" s="17"/>
      <c r="M1485" s="17">
        <v>3.03251131520429E-2</v>
      </c>
      <c r="N1485" s="17">
        <v>3.1827500235806598E-2</v>
      </c>
      <c r="O1485" s="17">
        <v>3.4192954194455297E-2</v>
      </c>
      <c r="P1485" s="17">
        <v>4.1520063984509498E-2</v>
      </c>
      <c r="Q1485" s="17">
        <v>3.9232637143674698E-2</v>
      </c>
      <c r="R1485" s="17"/>
      <c r="S1485" s="17">
        <v>3.2217529689352702E-2</v>
      </c>
      <c r="T1485" s="17">
        <v>2.9747636917622399E-2</v>
      </c>
      <c r="U1485" s="17">
        <v>5.9063497018421E-2</v>
      </c>
      <c r="V1485" s="17">
        <v>3.1079961754011301E-2</v>
      </c>
      <c r="W1485" s="17"/>
      <c r="X1485" s="17">
        <v>2.2070237460841899E-2</v>
      </c>
      <c r="Y1485" s="17">
        <v>2.0501133223674198E-2</v>
      </c>
      <c r="Z1485" s="17">
        <v>0.14514505289722901</v>
      </c>
      <c r="AA1485" s="17"/>
      <c r="AB1485" s="17">
        <v>2.8298513196441801E-2</v>
      </c>
      <c r="AC1485" s="17">
        <v>4.8103715537211503E-2</v>
      </c>
      <c r="AD1485" s="17"/>
      <c r="AE1485" s="17">
        <v>1.0783412179974101E-2</v>
      </c>
      <c r="AF1485" s="17">
        <v>3.9706934916040201E-2</v>
      </c>
      <c r="AG1485" s="17"/>
      <c r="AH1485" s="17">
        <v>2.37778181575777E-2</v>
      </c>
      <c r="AI1485" s="17">
        <v>3.31266143666821E-2</v>
      </c>
      <c r="AJ1485" s="17"/>
      <c r="AK1485" s="17">
        <v>1.16186502938077E-2</v>
      </c>
      <c r="AL1485" s="17">
        <v>5.1058393564814002E-2</v>
      </c>
      <c r="AM1485" s="17">
        <v>3.7813716018969497E-2</v>
      </c>
      <c r="AN1485" s="17">
        <v>3.1141720428491299E-2</v>
      </c>
      <c r="AO1485" s="17">
        <v>0</v>
      </c>
      <c r="AP1485" s="17"/>
      <c r="AQ1485" s="17">
        <v>9.0302290240512392E-3</v>
      </c>
      <c r="AR1485" s="17">
        <v>4.18239418359731E-2</v>
      </c>
      <c r="AS1485" s="17"/>
      <c r="AT1485" s="17">
        <v>9.2509325032751905E-3</v>
      </c>
      <c r="AU1485" s="17">
        <v>4.7850933346523801E-2</v>
      </c>
      <c r="AV1485" s="17"/>
      <c r="AW1485" s="17">
        <v>1.4055751365687701E-2</v>
      </c>
      <c r="AX1485" s="17">
        <v>2.2249171170923201E-2</v>
      </c>
      <c r="AY1485" s="17">
        <v>6.0097776699627597E-2</v>
      </c>
      <c r="AZ1485" s="17">
        <v>5.4895242400201202E-2</v>
      </c>
      <c r="BA1485" s="17">
        <v>2.0702074897958E-2</v>
      </c>
      <c r="BB1485" s="17"/>
      <c r="BC1485" s="17">
        <v>2.1752679886837899E-2</v>
      </c>
      <c r="BD1485" s="17"/>
      <c r="BE1485" s="17">
        <v>2.91229464545061E-2</v>
      </c>
      <c r="BF1485" s="17">
        <v>8.7259025826613906E-2</v>
      </c>
      <c r="BG1485" s="17">
        <v>6.01144575025718E-2</v>
      </c>
      <c r="BH1485" s="17">
        <v>1.4527437213499399E-2</v>
      </c>
      <c r="BI1485" s="17"/>
      <c r="BJ1485" s="17">
        <v>2.48569756756448E-2</v>
      </c>
      <c r="BK1485" s="17"/>
      <c r="BL1485" s="17">
        <v>2.5831954357134201E-2</v>
      </c>
      <c r="BM1485" s="17"/>
      <c r="BN1485" s="17">
        <v>7.1050942465991598E-2</v>
      </c>
      <c r="BO1485" s="17"/>
      <c r="BP1485" s="17">
        <v>3.04498343641257E-2</v>
      </c>
      <c r="BQ1485" s="17">
        <v>3.9153934218262403E-2</v>
      </c>
    </row>
    <row r="1486" spans="2:69" x14ac:dyDescent="0.35">
      <c r="B1486" t="s">
        <v>399</v>
      </c>
      <c r="C1486" s="17">
        <v>0.16637187926017599</v>
      </c>
      <c r="D1486" s="17">
        <v>0.19682073873388201</v>
      </c>
      <c r="E1486" s="17">
        <v>0.14070664392964199</v>
      </c>
      <c r="F1486" s="17"/>
      <c r="G1486" s="17">
        <v>0.142019853087922</v>
      </c>
      <c r="H1486" s="17">
        <v>0.152064205862351</v>
      </c>
      <c r="I1486" s="17">
        <v>0.161625568264437</v>
      </c>
      <c r="J1486" s="17">
        <v>0.149984041587189</v>
      </c>
      <c r="K1486" s="17">
        <v>0.26838956238863299</v>
      </c>
      <c r="L1486" s="17"/>
      <c r="M1486" s="17">
        <v>0.162957708756543</v>
      </c>
      <c r="N1486" s="17">
        <v>0.16229252390739801</v>
      </c>
      <c r="O1486" s="17">
        <v>0.19448897555467101</v>
      </c>
      <c r="P1486" s="17">
        <v>0.156050868706926</v>
      </c>
      <c r="Q1486" s="17">
        <v>0.15297836961300501</v>
      </c>
      <c r="R1486" s="17"/>
      <c r="S1486" s="17">
        <v>0.120859899162017</v>
      </c>
      <c r="T1486" s="17">
        <v>0.14006781555716799</v>
      </c>
      <c r="U1486" s="17">
        <v>0.23536376524331101</v>
      </c>
      <c r="V1486" s="17">
        <v>0.196307351952524</v>
      </c>
      <c r="W1486" s="17"/>
      <c r="X1486" s="17">
        <v>0.171417930499254</v>
      </c>
      <c r="Y1486" s="17">
        <v>0.121241886279287</v>
      </c>
      <c r="Z1486" s="17">
        <v>0.18411051027269401</v>
      </c>
      <c r="AA1486" s="17"/>
      <c r="AB1486" s="17">
        <v>0.13751733078467801</v>
      </c>
      <c r="AC1486" s="17">
        <v>0.225687654361902</v>
      </c>
      <c r="AD1486" s="17"/>
      <c r="AE1486" s="17">
        <v>0.24021982584354801</v>
      </c>
      <c r="AF1486" s="17">
        <v>0.15143461131892899</v>
      </c>
      <c r="AG1486" s="17"/>
      <c r="AH1486" s="17">
        <v>0.16016460385197501</v>
      </c>
      <c r="AI1486" s="17">
        <v>0.122753005398896</v>
      </c>
      <c r="AJ1486" s="17"/>
      <c r="AK1486" s="17">
        <v>0.270856815087683</v>
      </c>
      <c r="AL1486" s="17">
        <v>0.14872398573544601</v>
      </c>
      <c r="AM1486" s="17">
        <v>0.16927285507354201</v>
      </c>
      <c r="AN1486" s="17">
        <v>0.14128321619329601</v>
      </c>
      <c r="AO1486" s="17">
        <v>0.13201849231107601</v>
      </c>
      <c r="AP1486" s="17"/>
      <c r="AQ1486" s="17">
        <v>0.121395254496484</v>
      </c>
      <c r="AR1486" s="17">
        <v>0.17867551213654001</v>
      </c>
      <c r="AS1486" s="17"/>
      <c r="AT1486" s="17">
        <v>0.156880689289498</v>
      </c>
      <c r="AU1486" s="17">
        <v>0.172496512172535</v>
      </c>
      <c r="AV1486" s="17"/>
      <c r="AW1486" s="17">
        <v>0.115466520851185</v>
      </c>
      <c r="AX1486" s="17">
        <v>0.126383502309595</v>
      </c>
      <c r="AY1486" s="17">
        <v>0.25318466415770702</v>
      </c>
      <c r="AZ1486" s="17">
        <v>0.175139533153675</v>
      </c>
      <c r="BA1486" s="17">
        <v>0.124187837778094</v>
      </c>
      <c r="BB1486" s="17"/>
      <c r="BC1486" s="17">
        <v>0.152232541143177</v>
      </c>
      <c r="BD1486" s="17"/>
      <c r="BE1486" s="17">
        <v>0.13821334002991301</v>
      </c>
      <c r="BF1486" s="17">
        <v>0.31274064015217001</v>
      </c>
      <c r="BG1486" s="17">
        <v>0.19815615744182899</v>
      </c>
      <c r="BH1486" s="17">
        <v>0.101816040445929</v>
      </c>
      <c r="BI1486" s="17"/>
      <c r="BJ1486" s="17">
        <v>0.15860763150121901</v>
      </c>
      <c r="BK1486" s="17"/>
      <c r="BL1486" s="17">
        <v>0.160146691685912</v>
      </c>
      <c r="BM1486" s="17"/>
      <c r="BN1486" s="17">
        <v>0.15092009336871501</v>
      </c>
      <c r="BO1486" s="17"/>
      <c r="BP1486" s="17">
        <v>0.14483985639571501</v>
      </c>
      <c r="BQ1486" s="17">
        <v>0.29754241670361198</v>
      </c>
    </row>
    <row r="1487" spans="2:69" x14ac:dyDescent="0.35">
      <c r="B1487" t="s">
        <v>400</v>
      </c>
      <c r="C1487" s="17">
        <v>0.24756562256564801</v>
      </c>
      <c r="D1487" s="17">
        <v>0.246445125752359</v>
      </c>
      <c r="E1487" s="17">
        <v>0.248991209036978</v>
      </c>
      <c r="F1487" s="17"/>
      <c r="G1487" s="17">
        <v>0.22403761193281099</v>
      </c>
      <c r="H1487" s="17">
        <v>0.249609896910512</v>
      </c>
      <c r="I1487" s="17">
        <v>0.24014893756348099</v>
      </c>
      <c r="J1487" s="17">
        <v>0.29357045124501802</v>
      </c>
      <c r="K1487" s="17">
        <v>0.25563379722173102</v>
      </c>
      <c r="L1487" s="17"/>
      <c r="M1487" s="17">
        <v>0.28766645361302101</v>
      </c>
      <c r="N1487" s="17">
        <v>0.277632043595752</v>
      </c>
      <c r="O1487" s="17">
        <v>0.18190182675916799</v>
      </c>
      <c r="P1487" s="17">
        <v>0.23570425605609999</v>
      </c>
      <c r="Q1487" s="17">
        <v>0.243104139105074</v>
      </c>
      <c r="R1487" s="17"/>
      <c r="S1487" s="17">
        <v>0.21813474073543501</v>
      </c>
      <c r="T1487" s="17">
        <v>0.27654679279510902</v>
      </c>
      <c r="U1487" s="17">
        <v>0.21793819359723501</v>
      </c>
      <c r="V1487" s="17">
        <v>0.27921316656682599</v>
      </c>
      <c r="W1487" s="17"/>
      <c r="X1487" s="17">
        <v>0.26065894371437598</v>
      </c>
      <c r="Y1487" s="17">
        <v>0.25324103446705598</v>
      </c>
      <c r="Z1487" s="17">
        <v>0.14481690161465599</v>
      </c>
      <c r="AA1487" s="17"/>
      <c r="AB1487" s="17">
        <v>0.22255993517856901</v>
      </c>
      <c r="AC1487" s="17">
        <v>0.29896936331645502</v>
      </c>
      <c r="AD1487" s="17"/>
      <c r="AE1487" s="17">
        <v>0.22338979893215799</v>
      </c>
      <c r="AF1487" s="17">
        <v>0.25270451468976102</v>
      </c>
      <c r="AG1487" s="17"/>
      <c r="AH1487" s="17">
        <v>0.26936564474399199</v>
      </c>
      <c r="AI1487" s="17">
        <v>0.20625771671750501</v>
      </c>
      <c r="AJ1487" s="17"/>
      <c r="AK1487" s="17">
        <v>0.22017408278636399</v>
      </c>
      <c r="AL1487" s="17">
        <v>0.28354376791100999</v>
      </c>
      <c r="AM1487" s="17">
        <v>0.210041255930594</v>
      </c>
      <c r="AN1487" s="17">
        <v>0.26204483495956399</v>
      </c>
      <c r="AO1487" s="17">
        <v>0.29014623678905399</v>
      </c>
      <c r="AP1487" s="17"/>
      <c r="AQ1487" s="17">
        <v>0.23460221763991401</v>
      </c>
      <c r="AR1487" s="17">
        <v>0.25111184187116198</v>
      </c>
      <c r="AS1487" s="17"/>
      <c r="AT1487" s="17">
        <v>0.21848501678646401</v>
      </c>
      <c r="AU1487" s="17">
        <v>0.25501967777868001</v>
      </c>
      <c r="AV1487" s="17"/>
      <c r="AW1487" s="17">
        <v>0.18425370739993099</v>
      </c>
      <c r="AX1487" s="17">
        <v>0.23186848169342</v>
      </c>
      <c r="AY1487" s="17">
        <v>0.277072767165291</v>
      </c>
      <c r="AZ1487" s="17">
        <v>0.26593763845658702</v>
      </c>
      <c r="BA1487" s="17">
        <v>0.16503514890738799</v>
      </c>
      <c r="BB1487" s="17"/>
      <c r="BC1487" s="17">
        <v>0.20237698249672201</v>
      </c>
      <c r="BD1487" s="17"/>
      <c r="BE1487" s="17">
        <v>0.20512516482444201</v>
      </c>
      <c r="BF1487" s="17">
        <v>0.30891461891567801</v>
      </c>
      <c r="BG1487" s="17">
        <v>0.31211135175445498</v>
      </c>
      <c r="BH1487" s="17">
        <v>0.164357913786423</v>
      </c>
      <c r="BI1487" s="17"/>
      <c r="BJ1487" s="17">
        <v>0.250617345033181</v>
      </c>
      <c r="BK1487" s="17"/>
      <c r="BL1487" s="17">
        <v>0.26666491674615</v>
      </c>
      <c r="BM1487" s="17"/>
      <c r="BN1487" s="17">
        <v>0.26190666247591898</v>
      </c>
      <c r="BO1487" s="17"/>
      <c r="BP1487" s="17">
        <v>0.23854385450900201</v>
      </c>
      <c r="BQ1487" s="17">
        <v>0.29580087279562001</v>
      </c>
    </row>
    <row r="1488" spans="2:69" x14ac:dyDescent="0.35">
      <c r="B1488" t="s">
        <v>401</v>
      </c>
      <c r="C1488" s="17">
        <v>0.382032237305438</v>
      </c>
      <c r="D1488" s="17">
        <v>0.377337614304531</v>
      </c>
      <c r="E1488" s="17">
        <v>0.38676249728519502</v>
      </c>
      <c r="F1488" s="17"/>
      <c r="G1488" s="17">
        <v>0.41604685764777399</v>
      </c>
      <c r="H1488" s="17">
        <v>0.34993727369510502</v>
      </c>
      <c r="I1488" s="17">
        <v>0.45783658298840901</v>
      </c>
      <c r="J1488" s="17">
        <v>0.403067719499699</v>
      </c>
      <c r="K1488" s="17">
        <v>0.22056407390206101</v>
      </c>
      <c r="L1488" s="17"/>
      <c r="M1488" s="17">
        <v>0.38981882977656401</v>
      </c>
      <c r="N1488" s="17">
        <v>0.36315731854297501</v>
      </c>
      <c r="O1488" s="17">
        <v>0.41088686441531203</v>
      </c>
      <c r="P1488" s="17">
        <v>0.379897896426519</v>
      </c>
      <c r="Q1488" s="17">
        <v>0.389888601574579</v>
      </c>
      <c r="R1488" s="17"/>
      <c r="S1488" s="17">
        <v>0.37542438437758302</v>
      </c>
      <c r="T1488" s="17">
        <v>0.42644520688644</v>
      </c>
      <c r="U1488" s="17">
        <v>0.28671456814860102</v>
      </c>
      <c r="V1488" s="17">
        <v>0.37409524518228399</v>
      </c>
      <c r="W1488" s="17"/>
      <c r="X1488" s="17">
        <v>0.38985013113050898</v>
      </c>
      <c r="Y1488" s="17">
        <v>0.39456233980913602</v>
      </c>
      <c r="Z1488" s="17">
        <v>0.30960484774066499</v>
      </c>
      <c r="AA1488" s="17"/>
      <c r="AB1488" s="17">
        <v>0.40239766317117998</v>
      </c>
      <c r="AC1488" s="17">
        <v>0.34016739850787397</v>
      </c>
      <c r="AD1488" s="17"/>
      <c r="AE1488" s="17">
        <v>0.35706060607858597</v>
      </c>
      <c r="AF1488" s="17">
        <v>0.38744435775050601</v>
      </c>
      <c r="AG1488" s="17"/>
      <c r="AH1488" s="17">
        <v>0.38440352031321001</v>
      </c>
      <c r="AI1488" s="17">
        <v>0.41028264834523598</v>
      </c>
      <c r="AJ1488" s="17"/>
      <c r="AK1488" s="17">
        <v>0.34389190938358999</v>
      </c>
      <c r="AL1488" s="17">
        <v>0.38103005382232302</v>
      </c>
      <c r="AM1488" s="17">
        <v>0.403030783967465</v>
      </c>
      <c r="AN1488" s="17">
        <v>0.365025494735777</v>
      </c>
      <c r="AO1488" s="17">
        <v>0.37875218272921501</v>
      </c>
      <c r="AP1488" s="17"/>
      <c r="AQ1488" s="17">
        <v>0.44067458290929501</v>
      </c>
      <c r="AR1488" s="17">
        <v>0.36599026227708498</v>
      </c>
      <c r="AS1488" s="17"/>
      <c r="AT1488" s="17">
        <v>0.43694606065059299</v>
      </c>
      <c r="AU1488" s="17">
        <v>0.35737823201131502</v>
      </c>
      <c r="AV1488" s="17"/>
      <c r="AW1488" s="17">
        <v>0.42703742090574398</v>
      </c>
      <c r="AX1488" s="17">
        <v>0.43156802204063799</v>
      </c>
      <c r="AY1488" s="17">
        <v>0.32961668878634198</v>
      </c>
      <c r="AZ1488" s="17">
        <v>0.325266920134751</v>
      </c>
      <c r="BA1488" s="17">
        <v>0.39499069809407</v>
      </c>
      <c r="BB1488" s="17"/>
      <c r="BC1488" s="17">
        <v>0.36476884798577203</v>
      </c>
      <c r="BD1488" s="17"/>
      <c r="BE1488" s="17">
        <v>0.44821303168002302</v>
      </c>
      <c r="BF1488" s="17">
        <v>0.26442082346486301</v>
      </c>
      <c r="BG1488" s="17">
        <v>0.30037415549013302</v>
      </c>
      <c r="BH1488" s="17">
        <v>0.38973099734100902</v>
      </c>
      <c r="BI1488" s="17"/>
      <c r="BJ1488" s="17">
        <v>0.39370830760720599</v>
      </c>
      <c r="BK1488" s="17"/>
      <c r="BL1488" s="17">
        <v>0.40308499883918197</v>
      </c>
      <c r="BM1488" s="17"/>
      <c r="BN1488" s="17">
        <v>0.38097564245285198</v>
      </c>
      <c r="BO1488" s="17"/>
      <c r="BP1488" s="17">
        <v>0.39439878500889602</v>
      </c>
      <c r="BQ1488" s="17">
        <v>0.32605725512368899</v>
      </c>
    </row>
    <row r="1489" spans="2:69" x14ac:dyDescent="0.35">
      <c r="B1489" t="s">
        <v>402</v>
      </c>
      <c r="C1489" s="17">
        <v>0.16925031324149001</v>
      </c>
      <c r="D1489" s="17">
        <v>0.142988482979508</v>
      </c>
      <c r="E1489" s="17">
        <v>0.19008292425651599</v>
      </c>
      <c r="F1489" s="17"/>
      <c r="G1489" s="17">
        <v>0.19677833023289301</v>
      </c>
      <c r="H1489" s="17">
        <v>0.22242690808778301</v>
      </c>
      <c r="I1489" s="17">
        <v>0.13149691655368601</v>
      </c>
      <c r="J1489" s="17">
        <v>0.130952507640403</v>
      </c>
      <c r="K1489" s="17">
        <v>0.119439752624763</v>
      </c>
      <c r="L1489" s="17"/>
      <c r="M1489" s="17">
        <v>0.129231894701829</v>
      </c>
      <c r="N1489" s="17">
        <v>0.16509061371806799</v>
      </c>
      <c r="O1489" s="17">
        <v>0.17852937907639399</v>
      </c>
      <c r="P1489" s="17">
        <v>0.18682691482594499</v>
      </c>
      <c r="Q1489" s="17">
        <v>0.17479625256366799</v>
      </c>
      <c r="R1489" s="17"/>
      <c r="S1489" s="17">
        <v>0.253363446035613</v>
      </c>
      <c r="T1489" s="17">
        <v>0.12719254784365999</v>
      </c>
      <c r="U1489" s="17">
        <v>0.200919975992433</v>
      </c>
      <c r="V1489" s="17">
        <v>0.11930427454435499</v>
      </c>
      <c r="W1489" s="17"/>
      <c r="X1489" s="17">
        <v>0.15600275719501999</v>
      </c>
      <c r="Y1489" s="17">
        <v>0.21045360622084799</v>
      </c>
      <c r="Z1489" s="17">
        <v>0.216322687474756</v>
      </c>
      <c r="AA1489" s="17"/>
      <c r="AB1489" s="17">
        <v>0.20922655766913101</v>
      </c>
      <c r="AC1489" s="17">
        <v>8.7071868276558106E-2</v>
      </c>
      <c r="AD1489" s="17"/>
      <c r="AE1489" s="17">
        <v>0.168546356965733</v>
      </c>
      <c r="AF1489" s="17">
        <v>0.16870958132476399</v>
      </c>
      <c r="AG1489" s="17"/>
      <c r="AH1489" s="17">
        <v>0.162288412933246</v>
      </c>
      <c r="AI1489" s="17">
        <v>0.22758001517168</v>
      </c>
      <c r="AJ1489" s="17"/>
      <c r="AK1489" s="17">
        <v>0.153458542448555</v>
      </c>
      <c r="AL1489" s="17">
        <v>0.13564379896640699</v>
      </c>
      <c r="AM1489" s="17">
        <v>0.179841389009429</v>
      </c>
      <c r="AN1489" s="17">
        <v>0.200504733682872</v>
      </c>
      <c r="AO1489" s="17">
        <v>0.19908308817065501</v>
      </c>
      <c r="AP1489" s="17"/>
      <c r="AQ1489" s="17">
        <v>0.19429771593025599</v>
      </c>
      <c r="AR1489" s="17">
        <v>0.16239844187923899</v>
      </c>
      <c r="AS1489" s="17"/>
      <c r="AT1489" s="17">
        <v>0.17843730077017</v>
      </c>
      <c r="AU1489" s="17">
        <v>0.167254644690947</v>
      </c>
      <c r="AV1489" s="17"/>
      <c r="AW1489" s="17">
        <v>0.25918659947745298</v>
      </c>
      <c r="AX1489" s="17">
        <v>0.187930822785424</v>
      </c>
      <c r="AY1489" s="17">
        <v>8.0028103191032096E-2</v>
      </c>
      <c r="AZ1489" s="17">
        <v>0.178760665854787</v>
      </c>
      <c r="BA1489" s="17">
        <v>0.29508424032249098</v>
      </c>
      <c r="BB1489" s="17"/>
      <c r="BC1489" s="17">
        <v>0.25886894848749098</v>
      </c>
      <c r="BD1489" s="17"/>
      <c r="BE1489" s="17">
        <v>0.17932551701111599</v>
      </c>
      <c r="BF1489" s="17">
        <v>2.6664891640674999E-2</v>
      </c>
      <c r="BG1489" s="17">
        <v>0.12924387781101099</v>
      </c>
      <c r="BH1489" s="17">
        <v>0.32956761121313999</v>
      </c>
      <c r="BI1489" s="17"/>
      <c r="BJ1489" s="17">
        <v>0.17220974018275001</v>
      </c>
      <c r="BK1489" s="17"/>
      <c r="BL1489" s="17">
        <v>0.14427143837162201</v>
      </c>
      <c r="BM1489" s="17"/>
      <c r="BN1489" s="17">
        <v>0.135146659236522</v>
      </c>
      <c r="BO1489" s="17"/>
      <c r="BP1489" s="17">
        <v>0.19176766972226</v>
      </c>
      <c r="BQ1489" s="17">
        <v>4.1445521158815501E-2</v>
      </c>
    </row>
    <row r="1490" spans="2:69" x14ac:dyDescent="0.35"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  <c r="BF1490" s="17"/>
      <c r="BG1490" s="17"/>
      <c r="BH1490" s="17"/>
      <c r="BI1490" s="17"/>
      <c r="BJ1490" s="17"/>
      <c r="BK1490" s="17"/>
      <c r="BL1490" s="17"/>
      <c r="BM1490" s="17"/>
      <c r="BN1490" s="17"/>
      <c r="BO1490" s="17"/>
      <c r="BP1490" s="17"/>
      <c r="BQ1490" s="17"/>
    </row>
    <row r="1491" spans="2:69" x14ac:dyDescent="0.35">
      <c r="B1491" s="6" t="s">
        <v>425</v>
      </c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I1491" s="17"/>
      <c r="BJ1491" s="17"/>
      <c r="BK1491" s="17"/>
      <c r="BL1491" s="17"/>
      <c r="BM1491" s="17"/>
      <c r="BN1491" s="17"/>
      <c r="BO1491" s="17"/>
      <c r="BP1491" s="17"/>
      <c r="BQ1491" s="17"/>
    </row>
    <row r="1492" spans="2:69" x14ac:dyDescent="0.35">
      <c r="B1492" s="24" t="s">
        <v>97</v>
      </c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  <c r="BC1492" s="17"/>
      <c r="BD1492" s="17"/>
      <c r="BE1492" s="17"/>
      <c r="BF1492" s="17"/>
      <c r="BG1492" s="17"/>
      <c r="BH1492" s="17"/>
      <c r="BI1492" s="17"/>
      <c r="BJ1492" s="17"/>
      <c r="BK1492" s="17"/>
      <c r="BL1492" s="17"/>
      <c r="BM1492" s="17"/>
      <c r="BN1492" s="17"/>
      <c r="BO1492" s="17"/>
      <c r="BP1492" s="17"/>
      <c r="BQ1492" s="17"/>
    </row>
    <row r="1493" spans="2:69" x14ac:dyDescent="0.35">
      <c r="B1493" t="s">
        <v>409</v>
      </c>
      <c r="C1493" s="17">
        <v>0.52589111541982003</v>
      </c>
      <c r="D1493" s="17">
        <v>0.47648779952405201</v>
      </c>
      <c r="E1493" s="17">
        <v>0.56904229955160202</v>
      </c>
      <c r="F1493" s="17"/>
      <c r="G1493" s="17">
        <v>0.53548860070279403</v>
      </c>
      <c r="H1493" s="17">
        <v>0.57317972593015598</v>
      </c>
      <c r="I1493" s="17">
        <v>0.52209456028427903</v>
      </c>
      <c r="J1493" s="17">
        <v>0.50388070460863998</v>
      </c>
      <c r="K1493" s="17">
        <v>0.44925000758121703</v>
      </c>
      <c r="L1493" s="17"/>
      <c r="M1493" s="17">
        <v>0.48207426370404599</v>
      </c>
      <c r="N1493" s="17">
        <v>0.50469756618945105</v>
      </c>
      <c r="O1493" s="17">
        <v>0.57107847650000698</v>
      </c>
      <c r="P1493" s="17">
        <v>0.52150019045239304</v>
      </c>
      <c r="Q1493" s="17">
        <v>0.54908728102414295</v>
      </c>
      <c r="R1493" s="17"/>
      <c r="S1493" s="17">
        <v>0.63972765114493002</v>
      </c>
      <c r="T1493" s="17">
        <v>0.56436544210490902</v>
      </c>
      <c r="U1493" s="17">
        <v>0.505838322150861</v>
      </c>
      <c r="V1493" s="17">
        <v>0.434728431061571</v>
      </c>
      <c r="W1493" s="17"/>
      <c r="X1493" s="17">
        <v>0.52255251160474603</v>
      </c>
      <c r="Y1493" s="17">
        <v>0.50661584854969599</v>
      </c>
      <c r="Z1493" s="17">
        <v>0.57369390501125594</v>
      </c>
      <c r="AA1493" s="17"/>
      <c r="AB1493" s="17">
        <v>0.56240049156793903</v>
      </c>
      <c r="AC1493" s="17">
        <v>0.45083944907525397</v>
      </c>
      <c r="AD1493" s="17"/>
      <c r="AE1493" s="17">
        <v>0.488840423765665</v>
      </c>
      <c r="AF1493" s="17">
        <v>0.53388741515346705</v>
      </c>
      <c r="AG1493" s="17"/>
      <c r="AH1493" s="17">
        <v>0.53019885490160001</v>
      </c>
      <c r="AI1493" s="17">
        <v>0.59105142168423697</v>
      </c>
      <c r="AJ1493" s="17"/>
      <c r="AK1493" s="17">
        <v>0.50548087365016703</v>
      </c>
      <c r="AL1493" s="17">
        <v>0.52200885083604498</v>
      </c>
      <c r="AM1493" s="17">
        <v>0.53166117068455199</v>
      </c>
      <c r="AN1493" s="17">
        <v>0.53989750164981498</v>
      </c>
      <c r="AO1493" s="17">
        <v>0.511317920170545</v>
      </c>
      <c r="AP1493" s="17"/>
      <c r="AQ1493" s="17">
        <v>0.57743207909108096</v>
      </c>
      <c r="AR1493" s="17">
        <v>0.51179176718199604</v>
      </c>
      <c r="AS1493" s="17"/>
      <c r="AT1493" s="17">
        <v>0.55448505986037</v>
      </c>
      <c r="AU1493" s="17">
        <v>0.50831225649432898</v>
      </c>
      <c r="AV1493" s="17"/>
      <c r="AW1493" s="17">
        <v>0.620929727593308</v>
      </c>
      <c r="AX1493" s="17">
        <v>0.57731986753844799</v>
      </c>
      <c r="AY1493" s="17">
        <v>0.43644065866346698</v>
      </c>
      <c r="AZ1493" s="17">
        <v>0.50229472628619298</v>
      </c>
      <c r="BA1493" s="17">
        <v>0.53459672993904495</v>
      </c>
      <c r="BB1493" s="17"/>
      <c r="BC1493" s="17">
        <v>0.55059249144787503</v>
      </c>
      <c r="BD1493" s="17"/>
      <c r="BE1493" s="17">
        <v>0.57256594245969805</v>
      </c>
      <c r="BF1493" s="17">
        <v>0.40210676389620398</v>
      </c>
      <c r="BG1493" s="17">
        <v>0.482126523316803</v>
      </c>
      <c r="BH1493" s="17">
        <v>0.56759602962570799</v>
      </c>
      <c r="BI1493" s="17"/>
      <c r="BJ1493" s="17">
        <v>0.54292191233400999</v>
      </c>
      <c r="BK1493" s="17"/>
      <c r="BL1493" s="17">
        <v>0.49317393819734501</v>
      </c>
      <c r="BM1493" s="17"/>
      <c r="BN1493" s="17">
        <v>0.46600101143357697</v>
      </c>
      <c r="BO1493" s="17"/>
      <c r="BP1493" s="17">
        <v>0.54553781712822402</v>
      </c>
      <c r="BQ1493" s="17">
        <v>0.40772063756828097</v>
      </c>
    </row>
    <row r="1494" spans="2:69" x14ac:dyDescent="0.35">
      <c r="B1494" t="s">
        <v>410</v>
      </c>
      <c r="C1494" s="17">
        <v>0.36355064528990999</v>
      </c>
      <c r="D1494" s="17">
        <v>0.34877252831223299</v>
      </c>
      <c r="E1494" s="17">
        <v>0.37495316888986602</v>
      </c>
      <c r="F1494" s="17"/>
      <c r="G1494" s="17">
        <v>0.33912658922927402</v>
      </c>
      <c r="H1494" s="17">
        <v>0.337224641979322</v>
      </c>
      <c r="I1494" s="17">
        <v>0.46059639293947402</v>
      </c>
      <c r="J1494" s="17">
        <v>0.34171845083921398</v>
      </c>
      <c r="K1494" s="17">
        <v>0.32212042479761099</v>
      </c>
      <c r="L1494" s="17"/>
      <c r="M1494" s="17">
        <v>0.33858345742032397</v>
      </c>
      <c r="N1494" s="17">
        <v>0.40449888776638199</v>
      </c>
      <c r="O1494" s="17">
        <v>0.29929585960362198</v>
      </c>
      <c r="P1494" s="17">
        <v>0.31795575078959298</v>
      </c>
      <c r="Q1494" s="17">
        <v>0.39411601347603797</v>
      </c>
      <c r="R1494" s="17"/>
      <c r="S1494" s="17">
        <v>0.32585805380426802</v>
      </c>
      <c r="T1494" s="17">
        <v>0.35268774030593902</v>
      </c>
      <c r="U1494" s="17">
        <v>0.35284346504827502</v>
      </c>
      <c r="V1494" s="17">
        <v>0.44352818970285102</v>
      </c>
      <c r="W1494" s="17"/>
      <c r="X1494" s="17">
        <v>0.36505812348011402</v>
      </c>
      <c r="Y1494" s="17">
        <v>0.38776917592631299</v>
      </c>
      <c r="Z1494" s="17">
        <v>0.32316562120499798</v>
      </c>
      <c r="AA1494" s="17"/>
      <c r="AB1494" s="17">
        <v>0.356053623389331</v>
      </c>
      <c r="AC1494" s="17">
        <v>0.37896213805213502</v>
      </c>
      <c r="AD1494" s="17"/>
      <c r="AE1494" s="17">
        <v>0.33733655992494499</v>
      </c>
      <c r="AF1494" s="17">
        <v>0.368377289270515</v>
      </c>
      <c r="AG1494" s="17"/>
      <c r="AH1494" s="17">
        <v>0.37529966613910998</v>
      </c>
      <c r="AI1494" s="17">
        <v>0.36317215153917798</v>
      </c>
      <c r="AJ1494" s="17"/>
      <c r="AK1494" s="17">
        <v>0.33198251925183397</v>
      </c>
      <c r="AL1494" s="17">
        <v>0.35494395756509001</v>
      </c>
      <c r="AM1494" s="17">
        <v>0.33559298617074501</v>
      </c>
      <c r="AN1494" s="17">
        <v>0.410737132842735</v>
      </c>
      <c r="AO1494" s="17">
        <v>0.46234535206389499</v>
      </c>
      <c r="AP1494" s="17"/>
      <c r="AQ1494" s="17">
        <v>0.35920659436291802</v>
      </c>
      <c r="AR1494" s="17">
        <v>0.364738987191569</v>
      </c>
      <c r="AS1494" s="17"/>
      <c r="AT1494" s="17">
        <v>0.33824212788789898</v>
      </c>
      <c r="AU1494" s="17">
        <v>0.37534895183174999</v>
      </c>
      <c r="AV1494" s="17"/>
      <c r="AW1494" s="17">
        <v>0.36607711762692302</v>
      </c>
      <c r="AX1494" s="17">
        <v>0.372760013492278</v>
      </c>
      <c r="AY1494" s="17">
        <v>0.33088737777663502</v>
      </c>
      <c r="AZ1494" s="17">
        <v>0.41810367982979302</v>
      </c>
      <c r="BA1494" s="17">
        <v>0.366002929938679</v>
      </c>
      <c r="BB1494" s="17"/>
      <c r="BC1494" s="17">
        <v>0.35420642314212702</v>
      </c>
      <c r="BD1494" s="17"/>
      <c r="BE1494" s="17">
        <v>0.38037092772296699</v>
      </c>
      <c r="BF1494" s="17">
        <v>0.32296160821507203</v>
      </c>
      <c r="BG1494" s="17">
        <v>0.42253424239801302</v>
      </c>
      <c r="BH1494" s="17">
        <v>0.34096042746018601</v>
      </c>
      <c r="BI1494" s="17"/>
      <c r="BJ1494" s="17">
        <v>0.36846856151428797</v>
      </c>
      <c r="BK1494" s="17"/>
      <c r="BL1494" s="17">
        <v>0.40661115855358299</v>
      </c>
      <c r="BM1494" s="17"/>
      <c r="BN1494" s="17">
        <v>0.34352203618675697</v>
      </c>
      <c r="BO1494" s="17"/>
      <c r="BP1494" s="17">
        <v>0.36129216668969</v>
      </c>
      <c r="BQ1494" s="17">
        <v>0.40112630346374301</v>
      </c>
    </row>
    <row r="1495" spans="2:69" x14ac:dyDescent="0.35">
      <c r="B1495" t="s">
        <v>411</v>
      </c>
      <c r="C1495" s="17">
        <v>0.32675173932863599</v>
      </c>
      <c r="D1495" s="17">
        <v>0.34387819218758597</v>
      </c>
      <c r="E1495" s="17">
        <v>0.31086161274037299</v>
      </c>
      <c r="F1495" s="17"/>
      <c r="G1495" s="17">
        <v>0.30301506937285699</v>
      </c>
      <c r="H1495" s="17">
        <v>0.39320214090421801</v>
      </c>
      <c r="I1495" s="17">
        <v>0.36466067044653</v>
      </c>
      <c r="J1495" s="17">
        <v>0.33013203705098099</v>
      </c>
      <c r="K1495" s="17">
        <v>0.18629529496904201</v>
      </c>
      <c r="L1495" s="17"/>
      <c r="M1495" s="17">
        <v>0.32566614067618099</v>
      </c>
      <c r="N1495" s="17">
        <v>0.30095722880903503</v>
      </c>
      <c r="O1495" s="17">
        <v>0.35124069524638402</v>
      </c>
      <c r="P1495" s="17">
        <v>0.31625851771256203</v>
      </c>
      <c r="Q1495" s="17">
        <v>0.36764743480012901</v>
      </c>
      <c r="R1495" s="17"/>
      <c r="S1495" s="17">
        <v>0.39996238621031699</v>
      </c>
      <c r="T1495" s="17">
        <v>0.404393843243401</v>
      </c>
      <c r="U1495" s="17">
        <v>0.24464684959308899</v>
      </c>
      <c r="V1495" s="17">
        <v>0.27684065169250899</v>
      </c>
      <c r="W1495" s="17"/>
      <c r="X1495" s="17">
        <v>0.327302701608436</v>
      </c>
      <c r="Y1495" s="17">
        <v>0.35421855844473699</v>
      </c>
      <c r="Z1495" s="17">
        <v>0.289434343020326</v>
      </c>
      <c r="AA1495" s="17"/>
      <c r="AB1495" s="17">
        <v>0.37165348438463802</v>
      </c>
      <c r="AC1495" s="17">
        <v>0.234448031520539</v>
      </c>
      <c r="AD1495" s="17"/>
      <c r="AE1495" s="17">
        <v>0.27024484606828097</v>
      </c>
      <c r="AF1495" s="17">
        <v>0.33855550438981802</v>
      </c>
      <c r="AG1495" s="17"/>
      <c r="AH1495" s="17">
        <v>0.33138628652622398</v>
      </c>
      <c r="AI1495" s="17">
        <v>0.35713602456389099</v>
      </c>
      <c r="AJ1495" s="17"/>
      <c r="AK1495" s="17">
        <v>0.27489046940742201</v>
      </c>
      <c r="AL1495" s="17">
        <v>0.31208932468175998</v>
      </c>
      <c r="AM1495" s="17">
        <v>0.33428039170961898</v>
      </c>
      <c r="AN1495" s="17">
        <v>0.36721570322336</v>
      </c>
      <c r="AO1495" s="17">
        <v>0.32916506591512101</v>
      </c>
      <c r="AP1495" s="17"/>
      <c r="AQ1495" s="17">
        <v>0.304694782681731</v>
      </c>
      <c r="AR1495" s="17">
        <v>0.33278555574725899</v>
      </c>
      <c r="AS1495" s="17"/>
      <c r="AT1495" s="17">
        <v>0.30197223393949901</v>
      </c>
      <c r="AU1495" s="17">
        <v>0.340036165729102</v>
      </c>
      <c r="AV1495" s="17"/>
      <c r="AW1495" s="17">
        <v>0.39967798066354698</v>
      </c>
      <c r="AX1495" s="17">
        <v>0.327304196148896</v>
      </c>
      <c r="AY1495" s="17">
        <v>0.27993337717174399</v>
      </c>
      <c r="AZ1495" s="17">
        <v>0.235673450445439</v>
      </c>
      <c r="BA1495" s="17">
        <v>0.48325366437173101</v>
      </c>
      <c r="BB1495" s="17"/>
      <c r="BC1495" s="17">
        <v>0.42522740423337502</v>
      </c>
      <c r="BD1495" s="17"/>
      <c r="BE1495" s="17">
        <v>0.28872849058893102</v>
      </c>
      <c r="BF1495" s="17">
        <v>0.21335240280168699</v>
      </c>
      <c r="BG1495" s="17">
        <v>0.30794485373817598</v>
      </c>
      <c r="BH1495" s="17">
        <v>0.48849114385176701</v>
      </c>
      <c r="BI1495" s="17"/>
      <c r="BJ1495" s="17">
        <v>0.33934384583594401</v>
      </c>
      <c r="BK1495" s="17"/>
      <c r="BL1495" s="17">
        <v>0.30617591660089399</v>
      </c>
      <c r="BM1495" s="17"/>
      <c r="BN1495" s="17">
        <v>0.30509769568839401</v>
      </c>
      <c r="BO1495" s="17"/>
      <c r="BP1495" s="17">
        <v>0.34487096840017201</v>
      </c>
      <c r="BQ1495" s="17">
        <v>0.223273026664013</v>
      </c>
    </row>
    <row r="1496" spans="2:69" x14ac:dyDescent="0.35">
      <c r="B1496" t="s">
        <v>412</v>
      </c>
      <c r="C1496" s="17">
        <v>0.29823390641202902</v>
      </c>
      <c r="D1496" s="17">
        <v>0.31866681750478099</v>
      </c>
      <c r="E1496" s="17">
        <v>0.281364947518919</v>
      </c>
      <c r="F1496" s="17"/>
      <c r="G1496" s="17">
        <v>0.271570862610095</v>
      </c>
      <c r="H1496" s="17">
        <v>0.28299993947111701</v>
      </c>
      <c r="I1496" s="17">
        <v>0.28756057901326698</v>
      </c>
      <c r="J1496" s="17">
        <v>0.321919034295791</v>
      </c>
      <c r="K1496" s="17">
        <v>0.37383839917612799</v>
      </c>
      <c r="L1496" s="17"/>
      <c r="M1496" s="17">
        <v>0.30949737841511599</v>
      </c>
      <c r="N1496" s="17">
        <v>0.33565710375202201</v>
      </c>
      <c r="O1496" s="17">
        <v>0.25416954177282097</v>
      </c>
      <c r="P1496" s="17">
        <v>0.27210431982690397</v>
      </c>
      <c r="Q1496" s="17">
        <v>0.27793019425009102</v>
      </c>
      <c r="R1496" s="17"/>
      <c r="S1496" s="17">
        <v>0.29827352543468799</v>
      </c>
      <c r="T1496" s="17">
        <v>0.28852623099986702</v>
      </c>
      <c r="U1496" s="17">
        <v>0.30321187298256602</v>
      </c>
      <c r="V1496" s="17">
        <v>0.31721137576139502</v>
      </c>
      <c r="W1496" s="17"/>
      <c r="X1496" s="17">
        <v>0.28703645530811001</v>
      </c>
      <c r="Y1496" s="17">
        <v>0.31408988673521998</v>
      </c>
      <c r="Z1496" s="17">
        <v>0.36100989651468401</v>
      </c>
      <c r="AA1496" s="17"/>
      <c r="AB1496" s="17">
        <v>0.27814391060951998</v>
      </c>
      <c r="AC1496" s="17">
        <v>0.33953254859415</v>
      </c>
      <c r="AD1496" s="17"/>
      <c r="AE1496" s="17">
        <v>0.27748644496163899</v>
      </c>
      <c r="AF1496" s="17">
        <v>0.30271472231688801</v>
      </c>
      <c r="AG1496" s="17"/>
      <c r="AH1496" s="17">
        <v>0.29643330960822201</v>
      </c>
      <c r="AI1496" s="17">
        <v>0.25116596524058998</v>
      </c>
      <c r="AJ1496" s="17"/>
      <c r="AK1496" s="17">
        <v>0.27850299634103098</v>
      </c>
      <c r="AL1496" s="17">
        <v>0.302439521728186</v>
      </c>
      <c r="AM1496" s="17">
        <v>0.29348555700950002</v>
      </c>
      <c r="AN1496" s="17">
        <v>0.33495669961436297</v>
      </c>
      <c r="AO1496" s="17">
        <v>0.25143878716587198</v>
      </c>
      <c r="AP1496" s="17"/>
      <c r="AQ1496" s="17">
        <v>0.27488901211088301</v>
      </c>
      <c r="AR1496" s="17">
        <v>0.30462004611299398</v>
      </c>
      <c r="AS1496" s="17"/>
      <c r="AT1496" s="17">
        <v>0.27138551966249702</v>
      </c>
      <c r="AU1496" s="17">
        <v>0.31542743680679802</v>
      </c>
      <c r="AV1496" s="17"/>
      <c r="AW1496" s="17">
        <v>0.29800163194243601</v>
      </c>
      <c r="AX1496" s="17">
        <v>0.30657021676328</v>
      </c>
      <c r="AY1496" s="17">
        <v>0.30543154411879297</v>
      </c>
      <c r="AZ1496" s="17">
        <v>0.27617439923798698</v>
      </c>
      <c r="BA1496" s="17">
        <v>0.274031588436698</v>
      </c>
      <c r="BB1496" s="17"/>
      <c r="BC1496" s="17">
        <v>0.282240170738907</v>
      </c>
      <c r="BD1496" s="17"/>
      <c r="BE1496" s="17">
        <v>0.29459582627320602</v>
      </c>
      <c r="BF1496" s="17">
        <v>0.30718302870685799</v>
      </c>
      <c r="BG1496" s="17">
        <v>0.31677452064806</v>
      </c>
      <c r="BH1496" s="17">
        <v>0.26952327051243402</v>
      </c>
      <c r="BI1496" s="17"/>
      <c r="BJ1496" s="17">
        <v>0.304523662903737</v>
      </c>
      <c r="BK1496" s="17"/>
      <c r="BL1496" s="17">
        <v>0.30806967783078498</v>
      </c>
      <c r="BM1496" s="17"/>
      <c r="BN1496" s="17">
        <v>0.29943958616333799</v>
      </c>
      <c r="BO1496" s="17"/>
      <c r="BP1496" s="17">
        <v>0.297921036371112</v>
      </c>
      <c r="BQ1496" s="17">
        <v>0.31821467309609602</v>
      </c>
    </row>
    <row r="1497" spans="2:69" x14ac:dyDescent="0.35">
      <c r="B1497" t="s">
        <v>413</v>
      </c>
      <c r="C1497" s="17">
        <v>0.29159396514424502</v>
      </c>
      <c r="D1497" s="17">
        <v>0.26912205789480598</v>
      </c>
      <c r="E1497" s="17">
        <v>0.30942481721621301</v>
      </c>
      <c r="F1497" s="17"/>
      <c r="G1497" s="17">
        <v>0.32287503856541</v>
      </c>
      <c r="H1497" s="17">
        <v>0.31046719342323098</v>
      </c>
      <c r="I1497" s="17">
        <v>0.23793322641438</v>
      </c>
      <c r="J1497" s="17">
        <v>0.34022511140105899</v>
      </c>
      <c r="K1497" s="17">
        <v>0.23080474096939299</v>
      </c>
      <c r="L1497" s="17"/>
      <c r="M1497" s="17">
        <v>0.28650906818833899</v>
      </c>
      <c r="N1497" s="17">
        <v>0.278328921629865</v>
      </c>
      <c r="O1497" s="17">
        <v>0.26940863869295301</v>
      </c>
      <c r="P1497" s="17">
        <v>0.357044235735335</v>
      </c>
      <c r="Q1497" s="17">
        <v>0.29786891432092599</v>
      </c>
      <c r="R1497" s="17"/>
      <c r="S1497" s="17">
        <v>0.30288296690212502</v>
      </c>
      <c r="T1497" s="17">
        <v>0.26012200613345599</v>
      </c>
      <c r="U1497" s="17">
        <v>0.32758958201006499</v>
      </c>
      <c r="V1497" s="17">
        <v>0.27520397907232202</v>
      </c>
      <c r="W1497" s="17"/>
      <c r="X1497" s="17">
        <v>0.291060238306734</v>
      </c>
      <c r="Y1497" s="17">
        <v>0.335561373313573</v>
      </c>
      <c r="Z1497" s="17">
        <v>0.24222411122760101</v>
      </c>
      <c r="AA1497" s="17"/>
      <c r="AB1497" s="17">
        <v>0.29191648906645101</v>
      </c>
      <c r="AC1497" s="17">
        <v>0.29093095853193501</v>
      </c>
      <c r="AD1497" s="17"/>
      <c r="AE1497" s="17">
        <v>0.33168065414186798</v>
      </c>
      <c r="AF1497" s="17">
        <v>0.282827569119181</v>
      </c>
      <c r="AG1497" s="17"/>
      <c r="AH1497" s="17">
        <v>0.28592863640173399</v>
      </c>
      <c r="AI1497" s="17">
        <v>0.357350829186459</v>
      </c>
      <c r="AJ1497" s="17"/>
      <c r="AK1497" s="17">
        <v>0.381201394643985</v>
      </c>
      <c r="AL1497" s="17">
        <v>0.27130524055962901</v>
      </c>
      <c r="AM1497" s="17">
        <v>0.28364669217805899</v>
      </c>
      <c r="AN1497" s="17">
        <v>0.29604730442449001</v>
      </c>
      <c r="AO1497" s="17">
        <v>0.272278095630822</v>
      </c>
      <c r="AP1497" s="17"/>
      <c r="AQ1497" s="17">
        <v>0.31198426969192999</v>
      </c>
      <c r="AR1497" s="17">
        <v>0.286016071678249</v>
      </c>
      <c r="AS1497" s="17"/>
      <c r="AT1497" s="17">
        <v>0.311514302575847</v>
      </c>
      <c r="AU1497" s="17">
        <v>0.27737714958140602</v>
      </c>
      <c r="AV1497" s="17"/>
      <c r="AW1497" s="17">
        <v>0.25226958431916102</v>
      </c>
      <c r="AX1497" s="17">
        <v>0.289440510260977</v>
      </c>
      <c r="AY1497" s="17">
        <v>0.28119949612051898</v>
      </c>
      <c r="AZ1497" s="17">
        <v>0.266126826319045</v>
      </c>
      <c r="BA1497" s="17">
        <v>0.330950100036495</v>
      </c>
      <c r="BB1497" s="17"/>
      <c r="BC1497" s="17">
        <v>0.29037154438252799</v>
      </c>
      <c r="BD1497" s="17"/>
      <c r="BE1497" s="17">
        <v>0.286088157200453</v>
      </c>
      <c r="BF1497" s="17">
        <v>0.30717968463741202</v>
      </c>
      <c r="BG1497" s="17">
        <v>0.200804909072021</v>
      </c>
      <c r="BH1497" s="17">
        <v>0.30869097381317201</v>
      </c>
      <c r="BI1497" s="17"/>
      <c r="BJ1497" s="17">
        <v>0.29333084638420098</v>
      </c>
      <c r="BK1497" s="17"/>
      <c r="BL1497" s="17">
        <v>0.28462363981758998</v>
      </c>
      <c r="BM1497" s="17"/>
      <c r="BN1497" s="17">
        <v>0.25650255354657497</v>
      </c>
      <c r="BO1497" s="17"/>
      <c r="BP1497" s="17">
        <v>0.296964142335161</v>
      </c>
      <c r="BQ1497" s="17">
        <v>0.284797795649956</v>
      </c>
    </row>
    <row r="1498" spans="2:69" x14ac:dyDescent="0.35">
      <c r="B1498" t="s">
        <v>414</v>
      </c>
      <c r="C1498" s="17">
        <v>0.195309042007908</v>
      </c>
      <c r="D1498" s="17">
        <v>0.191460489372897</v>
      </c>
      <c r="E1498" s="17">
        <v>0.198963261067057</v>
      </c>
      <c r="F1498" s="17"/>
      <c r="G1498" s="17">
        <v>0.21243590278289101</v>
      </c>
      <c r="H1498" s="17">
        <v>0.177438344268219</v>
      </c>
      <c r="I1498" s="17">
        <v>0.187292160992059</v>
      </c>
      <c r="J1498" s="17">
        <v>0.18619707690890899</v>
      </c>
      <c r="K1498" s="17">
        <v>0.21602536013096499</v>
      </c>
      <c r="L1498" s="17"/>
      <c r="M1498" s="17">
        <v>0.196974600226757</v>
      </c>
      <c r="N1498" s="17">
        <v>0.211404430766398</v>
      </c>
      <c r="O1498" s="17">
        <v>0.18497220489206301</v>
      </c>
      <c r="P1498" s="17">
        <v>0.18561426669678299</v>
      </c>
      <c r="Q1498" s="17">
        <v>0.176788240737872</v>
      </c>
      <c r="R1498" s="17"/>
      <c r="S1498" s="17">
        <v>0.181175476427274</v>
      </c>
      <c r="T1498" s="17">
        <v>0.18493416135044199</v>
      </c>
      <c r="U1498" s="17">
        <v>0.20091041563122999</v>
      </c>
      <c r="V1498" s="17">
        <v>0.205064995858277</v>
      </c>
      <c r="W1498" s="17"/>
      <c r="X1498" s="17">
        <v>0.20086236379512501</v>
      </c>
      <c r="Y1498" s="17">
        <v>0.18837994282785001</v>
      </c>
      <c r="Z1498" s="17">
        <v>0.16304308604876</v>
      </c>
      <c r="AA1498" s="17"/>
      <c r="AB1498" s="17">
        <v>0.21393185208801799</v>
      </c>
      <c r="AC1498" s="17">
        <v>0.15702646706441101</v>
      </c>
      <c r="AD1498" s="17"/>
      <c r="AE1498" s="17">
        <v>0.22224896114815301</v>
      </c>
      <c r="AF1498" s="17">
        <v>0.18997079454896401</v>
      </c>
      <c r="AG1498" s="17"/>
      <c r="AH1498" s="17">
        <v>0.20134601467501301</v>
      </c>
      <c r="AI1498" s="17">
        <v>0.179250268039018</v>
      </c>
      <c r="AJ1498" s="17"/>
      <c r="AK1498" s="17">
        <v>0.172173473978672</v>
      </c>
      <c r="AL1498" s="17">
        <v>0.24255019996580199</v>
      </c>
      <c r="AM1498" s="17">
        <v>0.179811427399348</v>
      </c>
      <c r="AN1498" s="17">
        <v>0.15356213938711499</v>
      </c>
      <c r="AO1498" s="17">
        <v>0.21237339732201799</v>
      </c>
      <c r="AP1498" s="17"/>
      <c r="AQ1498" s="17">
        <v>0.21940260476860199</v>
      </c>
      <c r="AR1498" s="17">
        <v>0.18871809943610099</v>
      </c>
      <c r="AS1498" s="17"/>
      <c r="AT1498" s="17">
        <v>0.183225589569919</v>
      </c>
      <c r="AU1498" s="17">
        <v>0.20032072090148501</v>
      </c>
      <c r="AV1498" s="17"/>
      <c r="AW1498" s="17">
        <v>0.238779350124322</v>
      </c>
      <c r="AX1498" s="17">
        <v>0.209358429544696</v>
      </c>
      <c r="AY1498" s="17">
        <v>0.20626546826064801</v>
      </c>
      <c r="AZ1498" s="17">
        <v>0.164337652171586</v>
      </c>
      <c r="BA1498" s="17">
        <v>0.18137552548554101</v>
      </c>
      <c r="BB1498" s="17"/>
      <c r="BC1498" s="17">
        <v>0.17485819081513501</v>
      </c>
      <c r="BD1498" s="17"/>
      <c r="BE1498" s="17">
        <v>0.23030287884662001</v>
      </c>
      <c r="BF1498" s="17">
        <v>0.22401767938189701</v>
      </c>
      <c r="BG1498" s="17">
        <v>0.19885353967372699</v>
      </c>
      <c r="BH1498" s="17">
        <v>0.16762551706697501</v>
      </c>
      <c r="BI1498" s="17"/>
      <c r="BJ1498" s="17">
        <v>0.180464788917861</v>
      </c>
      <c r="BK1498" s="17"/>
      <c r="BL1498" s="17">
        <v>0.19953961615823501</v>
      </c>
      <c r="BM1498" s="17"/>
      <c r="BN1498" s="17">
        <v>0.19319284023304101</v>
      </c>
      <c r="BO1498" s="17"/>
      <c r="BP1498" s="17">
        <v>0.18644174119218901</v>
      </c>
      <c r="BQ1498" s="17">
        <v>0.21413314220831101</v>
      </c>
    </row>
    <row r="1499" spans="2:69" x14ac:dyDescent="0.35">
      <c r="B1499" t="s">
        <v>415</v>
      </c>
      <c r="C1499" s="17">
        <v>0.181078529720787</v>
      </c>
      <c r="D1499" s="17">
        <v>0.17958971100259299</v>
      </c>
      <c r="E1499" s="17">
        <v>0.18269229623240599</v>
      </c>
      <c r="F1499" s="17"/>
      <c r="G1499" s="17">
        <v>0.17553138860002701</v>
      </c>
      <c r="H1499" s="17">
        <v>0.17580610802839</v>
      </c>
      <c r="I1499" s="17">
        <v>0.137725690746375</v>
      </c>
      <c r="J1499" s="17">
        <v>0.17569199200322</v>
      </c>
      <c r="K1499" s="17">
        <v>0.28099008454795998</v>
      </c>
      <c r="L1499" s="17"/>
      <c r="M1499" s="17">
        <v>0.14752891170075999</v>
      </c>
      <c r="N1499" s="17">
        <v>0.154894113113133</v>
      </c>
      <c r="O1499" s="17">
        <v>0.24119763680441</v>
      </c>
      <c r="P1499" s="17">
        <v>0.22102273953893301</v>
      </c>
      <c r="Q1499" s="17">
        <v>0.156370905126819</v>
      </c>
      <c r="R1499" s="17"/>
      <c r="S1499" s="17">
        <v>0.12244833468305701</v>
      </c>
      <c r="T1499" s="17">
        <v>0.21004201501165601</v>
      </c>
      <c r="U1499" s="17">
        <v>0.25349905475746698</v>
      </c>
      <c r="V1499" s="17">
        <v>0.147469811724664</v>
      </c>
      <c r="W1499" s="17"/>
      <c r="X1499" s="17">
        <v>0.17943497446499701</v>
      </c>
      <c r="Y1499" s="17">
        <v>0.16538242682281601</v>
      </c>
      <c r="Z1499" s="17">
        <v>0.21213280655713601</v>
      </c>
      <c r="AA1499" s="17"/>
      <c r="AB1499" s="17">
        <v>0.15250466740361099</v>
      </c>
      <c r="AC1499" s="17">
        <v>0.23981730334715601</v>
      </c>
      <c r="AD1499" s="17"/>
      <c r="AE1499" s="17">
        <v>0.18404253718716099</v>
      </c>
      <c r="AF1499" s="17">
        <v>0.17979881342016901</v>
      </c>
      <c r="AG1499" s="17"/>
      <c r="AH1499" s="17">
        <v>0.18216400076020001</v>
      </c>
      <c r="AI1499" s="17">
        <v>0.15196574030822299</v>
      </c>
      <c r="AJ1499" s="17"/>
      <c r="AK1499" s="17">
        <v>0.204370558628133</v>
      </c>
      <c r="AL1499" s="17">
        <v>0.171086807943129</v>
      </c>
      <c r="AM1499" s="17">
        <v>0.19807766558769799</v>
      </c>
      <c r="AN1499" s="17">
        <v>0.16999567684977601</v>
      </c>
      <c r="AO1499" s="17">
        <v>0.13365033243544</v>
      </c>
      <c r="AP1499" s="17"/>
      <c r="AQ1499" s="17">
        <v>0.18143019339541</v>
      </c>
      <c r="AR1499" s="17">
        <v>0.180982329955437</v>
      </c>
      <c r="AS1499" s="17"/>
      <c r="AT1499" s="17">
        <v>0.18478377506221</v>
      </c>
      <c r="AU1499" s="17">
        <v>0.178171314644859</v>
      </c>
      <c r="AV1499" s="17"/>
      <c r="AW1499" s="17">
        <v>0.178783858643038</v>
      </c>
      <c r="AX1499" s="17">
        <v>0.151217521771911</v>
      </c>
      <c r="AY1499" s="17">
        <v>0.23155050192187099</v>
      </c>
      <c r="AZ1499" s="17">
        <v>0.22488838908845701</v>
      </c>
      <c r="BA1499" s="17">
        <v>0.164304124828348</v>
      </c>
      <c r="BB1499" s="17"/>
      <c r="BC1499" s="17">
        <v>0.164391201267196</v>
      </c>
      <c r="BD1499" s="17"/>
      <c r="BE1499" s="17">
        <v>0.18090510929422199</v>
      </c>
      <c r="BF1499" s="17">
        <v>0.200107445217237</v>
      </c>
      <c r="BG1499" s="17">
        <v>0.18680114090980901</v>
      </c>
      <c r="BH1499" s="17">
        <v>0.166963890367685</v>
      </c>
      <c r="BI1499" s="17"/>
      <c r="BJ1499" s="17">
        <v>0.18447485606410699</v>
      </c>
      <c r="BK1499" s="17"/>
      <c r="BL1499" s="17">
        <v>0.18832436892625901</v>
      </c>
      <c r="BM1499" s="17"/>
      <c r="BN1499" s="17">
        <v>0.176877091217504</v>
      </c>
      <c r="BO1499" s="17"/>
      <c r="BP1499" s="17">
        <v>0.187504484101195</v>
      </c>
      <c r="BQ1499" s="17">
        <v>0.160058309305602</v>
      </c>
    </row>
    <row r="1500" spans="2:69" x14ac:dyDescent="0.35">
      <c r="B1500" t="s">
        <v>416</v>
      </c>
      <c r="C1500" s="17">
        <v>0.17647595910160299</v>
      </c>
      <c r="D1500" s="17">
        <v>0.18596062967954599</v>
      </c>
      <c r="E1500" s="17">
        <v>0.16871776857509299</v>
      </c>
      <c r="F1500" s="17"/>
      <c r="G1500" s="17">
        <v>0.18889647844560301</v>
      </c>
      <c r="H1500" s="17">
        <v>0.15899343368388899</v>
      </c>
      <c r="I1500" s="17">
        <v>0.20890029191662701</v>
      </c>
      <c r="J1500" s="17">
        <v>0.164663377008333</v>
      </c>
      <c r="K1500" s="17">
        <v>0.14095141799484801</v>
      </c>
      <c r="L1500" s="17"/>
      <c r="M1500" s="17">
        <v>0.15756494564651199</v>
      </c>
      <c r="N1500" s="17">
        <v>0.195921034146749</v>
      </c>
      <c r="O1500" s="17">
        <v>0.1202687027243</v>
      </c>
      <c r="P1500" s="17">
        <v>0.18104585203844301</v>
      </c>
      <c r="Q1500" s="17">
        <v>0.20356895442129</v>
      </c>
      <c r="R1500" s="17"/>
      <c r="S1500" s="17">
        <v>0.190327950063471</v>
      </c>
      <c r="T1500" s="17">
        <v>0.15257438111646701</v>
      </c>
      <c r="U1500" s="17">
        <v>0.17858119835</v>
      </c>
      <c r="V1500" s="17">
        <v>0.17479728831560501</v>
      </c>
      <c r="W1500" s="17"/>
      <c r="X1500" s="17">
        <v>0.18713757181270799</v>
      </c>
      <c r="Y1500" s="17">
        <v>9.6619277609748797E-2</v>
      </c>
      <c r="Z1500" s="17">
        <v>0.19517687664886299</v>
      </c>
      <c r="AA1500" s="17"/>
      <c r="AB1500" s="17">
        <v>0.18133948529329</v>
      </c>
      <c r="AC1500" s="17">
        <v>0.166478095990614</v>
      </c>
      <c r="AD1500" s="17"/>
      <c r="AE1500" s="17">
        <v>0.18642914856946699</v>
      </c>
      <c r="AF1500" s="17">
        <v>0.174589640459583</v>
      </c>
      <c r="AG1500" s="17"/>
      <c r="AH1500" s="17">
        <v>0.17504357714216501</v>
      </c>
      <c r="AI1500" s="17">
        <v>0.20512838968811001</v>
      </c>
      <c r="AJ1500" s="17"/>
      <c r="AK1500" s="17">
        <v>0.14438624505786399</v>
      </c>
      <c r="AL1500" s="17">
        <v>0.179428980829485</v>
      </c>
      <c r="AM1500" s="17">
        <v>0.20149427309051701</v>
      </c>
      <c r="AN1500" s="17">
        <v>0.12915908404613399</v>
      </c>
      <c r="AO1500" s="17">
        <v>0.19772853734569801</v>
      </c>
      <c r="AP1500" s="17"/>
      <c r="AQ1500" s="17">
        <v>0.16115602596595499</v>
      </c>
      <c r="AR1500" s="17">
        <v>0.180666821221244</v>
      </c>
      <c r="AS1500" s="17"/>
      <c r="AT1500" s="17">
        <v>0.17757402421530599</v>
      </c>
      <c r="AU1500" s="17">
        <v>0.174895092422654</v>
      </c>
      <c r="AV1500" s="17"/>
      <c r="AW1500" s="17">
        <v>0.19126622585852901</v>
      </c>
      <c r="AX1500" s="17">
        <v>0.15632802136968599</v>
      </c>
      <c r="AY1500" s="17">
        <v>0.15092709449754299</v>
      </c>
      <c r="AZ1500" s="17">
        <v>0.24649304374808501</v>
      </c>
      <c r="BA1500" s="17">
        <v>0.19602968812496699</v>
      </c>
      <c r="BB1500" s="17"/>
      <c r="BC1500" s="17">
        <v>0.18384102874886701</v>
      </c>
      <c r="BD1500" s="17"/>
      <c r="BE1500" s="17">
        <v>0.14953636005066601</v>
      </c>
      <c r="BF1500" s="17">
        <v>0.148444009011858</v>
      </c>
      <c r="BG1500" s="17">
        <v>0.19967616827748699</v>
      </c>
      <c r="BH1500" s="17">
        <v>0.188600229832486</v>
      </c>
      <c r="BI1500" s="17"/>
      <c r="BJ1500" s="17">
        <v>0.16749284600054601</v>
      </c>
      <c r="BK1500" s="17"/>
      <c r="BL1500" s="17">
        <v>0.17215306402314601</v>
      </c>
      <c r="BM1500" s="17"/>
      <c r="BN1500" s="17">
        <v>0.21329074907833601</v>
      </c>
      <c r="BO1500" s="17"/>
      <c r="BP1500" s="17">
        <v>0.179873039902474</v>
      </c>
      <c r="BQ1500" s="17">
        <v>0.16728723276465701</v>
      </c>
    </row>
    <row r="1501" spans="2:69" x14ac:dyDescent="0.35">
      <c r="B1501" t="s">
        <v>417</v>
      </c>
      <c r="C1501" s="17">
        <v>0.15327719226205599</v>
      </c>
      <c r="D1501" s="17">
        <v>0.14766367992711801</v>
      </c>
      <c r="E1501" s="17">
        <v>0.15835766488337799</v>
      </c>
      <c r="F1501" s="17"/>
      <c r="G1501" s="17">
        <v>0.149414414612355</v>
      </c>
      <c r="H1501" s="17">
        <v>0.15831132125861699</v>
      </c>
      <c r="I1501" s="17">
        <v>0.129180146882411</v>
      </c>
      <c r="J1501" s="17">
        <v>0.160873015750614</v>
      </c>
      <c r="K1501" s="17">
        <v>0.18447538100566199</v>
      </c>
      <c r="L1501" s="17"/>
      <c r="M1501" s="17">
        <v>9.0846697028716394E-2</v>
      </c>
      <c r="N1501" s="17">
        <v>0.176157557521845</v>
      </c>
      <c r="O1501" s="17">
        <v>0.143196216230215</v>
      </c>
      <c r="P1501" s="17">
        <v>0.15238193115580001</v>
      </c>
      <c r="Q1501" s="17">
        <v>0.145241458693185</v>
      </c>
      <c r="R1501" s="17"/>
      <c r="S1501" s="17">
        <v>0.114883431303845</v>
      </c>
      <c r="T1501" s="17">
        <v>0.134203655253817</v>
      </c>
      <c r="U1501" s="17">
        <v>0.19021872782699201</v>
      </c>
      <c r="V1501" s="17">
        <v>0.18039993568341001</v>
      </c>
      <c r="W1501" s="17"/>
      <c r="X1501" s="17">
        <v>0.161191452560564</v>
      </c>
      <c r="Y1501" s="17">
        <v>0.140587103643457</v>
      </c>
      <c r="Z1501" s="17">
        <v>0.110704978315343</v>
      </c>
      <c r="AA1501" s="17"/>
      <c r="AB1501" s="17">
        <v>0.12836835466150001</v>
      </c>
      <c r="AC1501" s="17">
        <v>0.20448184065274599</v>
      </c>
      <c r="AD1501" s="17"/>
      <c r="AE1501" s="17">
        <v>0.10862135847736799</v>
      </c>
      <c r="AF1501" s="17">
        <v>0.162518919707485</v>
      </c>
      <c r="AG1501" s="17"/>
      <c r="AH1501" s="17">
        <v>0.15824978019889699</v>
      </c>
      <c r="AI1501" s="17">
        <v>9.8182390448915496E-2</v>
      </c>
      <c r="AJ1501" s="17"/>
      <c r="AK1501" s="17">
        <v>0.116764013594995</v>
      </c>
      <c r="AL1501" s="17">
        <v>0.13598910487888</v>
      </c>
      <c r="AM1501" s="17">
        <v>0.17020288071361001</v>
      </c>
      <c r="AN1501" s="17">
        <v>0.16067319957084</v>
      </c>
      <c r="AO1501" s="17">
        <v>0.173629426674905</v>
      </c>
      <c r="AP1501" s="17"/>
      <c r="AQ1501" s="17">
        <v>0.159937498929212</v>
      </c>
      <c r="AR1501" s="17">
        <v>0.15145522432855199</v>
      </c>
      <c r="AS1501" s="17"/>
      <c r="AT1501" s="17">
        <v>0.15656033882079501</v>
      </c>
      <c r="AU1501" s="17">
        <v>0.15509760828658101</v>
      </c>
      <c r="AV1501" s="17"/>
      <c r="AW1501" s="17">
        <v>7.0529341044473198E-2</v>
      </c>
      <c r="AX1501" s="17">
        <v>0.155794337650172</v>
      </c>
      <c r="AY1501" s="17">
        <v>0.13406830944649301</v>
      </c>
      <c r="AZ1501" s="17">
        <v>0.21159955979897499</v>
      </c>
      <c r="BA1501" s="17">
        <v>0.152294903653828</v>
      </c>
      <c r="BB1501" s="17"/>
      <c r="BC1501" s="17">
        <v>0.133701173977849</v>
      </c>
      <c r="BD1501" s="17"/>
      <c r="BE1501" s="17">
        <v>0.147028521329921</v>
      </c>
      <c r="BF1501" s="17">
        <v>0.173625239536496</v>
      </c>
      <c r="BG1501" s="17">
        <v>0.16075201600360001</v>
      </c>
      <c r="BH1501" s="17">
        <v>0.13312285609600799</v>
      </c>
      <c r="BI1501" s="17"/>
      <c r="BJ1501" s="17">
        <v>0.15762017652124699</v>
      </c>
      <c r="BK1501" s="17"/>
      <c r="BL1501" s="17">
        <v>0.19137452653813999</v>
      </c>
      <c r="BM1501" s="17"/>
      <c r="BN1501" s="17">
        <v>0.15985824201104401</v>
      </c>
      <c r="BO1501" s="17"/>
      <c r="BP1501" s="17">
        <v>0.149056779473901</v>
      </c>
      <c r="BQ1501" s="17">
        <v>0.19314087267879099</v>
      </c>
    </row>
    <row r="1502" spans="2:69" x14ac:dyDescent="0.35">
      <c r="B1502" t="s">
        <v>418</v>
      </c>
      <c r="C1502" s="17">
        <v>0.111581989094878</v>
      </c>
      <c r="D1502" s="17">
        <v>0.13499680573594799</v>
      </c>
      <c r="E1502" s="17">
        <v>9.18147039315588E-2</v>
      </c>
      <c r="F1502" s="17"/>
      <c r="G1502" s="17">
        <v>0.110740885705745</v>
      </c>
      <c r="H1502" s="17">
        <v>0.14247532824458001</v>
      </c>
      <c r="I1502" s="17">
        <v>9.5973766704985003E-2</v>
      </c>
      <c r="J1502" s="17">
        <v>8.25076295511743E-2</v>
      </c>
      <c r="K1502" s="17">
        <v>0.11401617930630201</v>
      </c>
      <c r="L1502" s="17"/>
      <c r="M1502" s="17">
        <v>0.12099733823258001</v>
      </c>
      <c r="N1502" s="17">
        <v>9.2059988049946695E-2</v>
      </c>
      <c r="O1502" s="17">
        <v>0.11925277149609299</v>
      </c>
      <c r="P1502" s="17">
        <v>0.105841278126584</v>
      </c>
      <c r="Q1502" s="17">
        <v>0.148156755270203</v>
      </c>
      <c r="R1502" s="17"/>
      <c r="S1502" s="17">
        <v>0.113963648691673</v>
      </c>
      <c r="T1502" s="17">
        <v>0.116338483153043</v>
      </c>
      <c r="U1502" s="17">
        <v>0.13121568429560199</v>
      </c>
      <c r="V1502" s="17">
        <v>9.0144387861876799E-2</v>
      </c>
      <c r="W1502" s="17"/>
      <c r="X1502" s="17">
        <v>0.105169429536572</v>
      </c>
      <c r="Y1502" s="17">
        <v>0.12763014128185499</v>
      </c>
      <c r="Z1502" s="17">
        <v>0.13908933575645299</v>
      </c>
      <c r="AA1502" s="17"/>
      <c r="AB1502" s="17">
        <v>0.124921405281574</v>
      </c>
      <c r="AC1502" s="17">
        <v>8.4160391727299999E-2</v>
      </c>
      <c r="AD1502" s="17"/>
      <c r="AE1502" s="17">
        <v>0.15686160570318899</v>
      </c>
      <c r="AF1502" s="17">
        <v>0.102431139964293</v>
      </c>
      <c r="AG1502" s="17"/>
      <c r="AH1502" s="17">
        <v>9.5994182995000302E-2</v>
      </c>
      <c r="AI1502" s="17">
        <v>0.131252713576854</v>
      </c>
      <c r="AJ1502" s="17"/>
      <c r="AK1502" s="17">
        <v>0.18124483589818699</v>
      </c>
      <c r="AL1502" s="17">
        <v>0.116442436202479</v>
      </c>
      <c r="AM1502" s="17">
        <v>9.1514562388995399E-2</v>
      </c>
      <c r="AN1502" s="17">
        <v>8.9284652185699601E-2</v>
      </c>
      <c r="AO1502" s="17">
        <v>0.13888912585309501</v>
      </c>
      <c r="AP1502" s="17"/>
      <c r="AQ1502" s="17">
        <v>0.114846622181418</v>
      </c>
      <c r="AR1502" s="17">
        <v>0.11068892859547801</v>
      </c>
      <c r="AS1502" s="17"/>
      <c r="AT1502" s="17">
        <v>0.130587076072954</v>
      </c>
      <c r="AU1502" s="17">
        <v>0.105891772321175</v>
      </c>
      <c r="AV1502" s="17"/>
      <c r="AW1502" s="17">
        <v>9.5585113597373594E-2</v>
      </c>
      <c r="AX1502" s="17">
        <v>0.106612152473839</v>
      </c>
      <c r="AY1502" s="17">
        <v>0.140720660025272</v>
      </c>
      <c r="AZ1502" s="17">
        <v>5.8981498384164201E-2</v>
      </c>
      <c r="BA1502" s="17">
        <v>0.13646316143455101</v>
      </c>
      <c r="BB1502" s="17"/>
      <c r="BC1502" s="17">
        <v>0.12838456318153399</v>
      </c>
      <c r="BD1502" s="17"/>
      <c r="BE1502" s="17">
        <v>0.115412847125705</v>
      </c>
      <c r="BF1502" s="17">
        <v>0.125388810382664</v>
      </c>
      <c r="BG1502" s="17">
        <v>8.6546572944310299E-2</v>
      </c>
      <c r="BH1502" s="17">
        <v>0.114770456378239</v>
      </c>
      <c r="BI1502" s="17"/>
      <c r="BJ1502" s="17">
        <v>0.110616452478907</v>
      </c>
      <c r="BK1502" s="17"/>
      <c r="BL1502" s="17">
        <v>9.7503823161119899E-2</v>
      </c>
      <c r="BM1502" s="17"/>
      <c r="BN1502" s="17">
        <v>0.104173919728657</v>
      </c>
      <c r="BO1502" s="17"/>
      <c r="BP1502" s="17">
        <v>0.122249100692809</v>
      </c>
      <c r="BQ1502" s="17">
        <v>6.1345876873440799E-2</v>
      </c>
    </row>
    <row r="1503" spans="2:69" x14ac:dyDescent="0.35">
      <c r="B1503" t="s">
        <v>419</v>
      </c>
      <c r="C1503" s="17">
        <v>9.6209380956243207E-2</v>
      </c>
      <c r="D1503" s="17">
        <v>7.9124612580218398E-2</v>
      </c>
      <c r="E1503" s="17">
        <v>0.110969575603101</v>
      </c>
      <c r="F1503" s="17"/>
      <c r="G1503" s="17">
        <v>9.9902891104632602E-2</v>
      </c>
      <c r="H1503" s="17">
        <v>9.5645308430199305E-2</v>
      </c>
      <c r="I1503" s="17">
        <v>8.1500454684888493E-2</v>
      </c>
      <c r="J1503" s="17">
        <v>8.64318178150566E-2</v>
      </c>
      <c r="K1503" s="17">
        <v>0.124862181966874</v>
      </c>
      <c r="L1503" s="17"/>
      <c r="M1503" s="17">
        <v>0.156998341277714</v>
      </c>
      <c r="N1503" s="17">
        <v>8.7522602394351098E-2</v>
      </c>
      <c r="O1503" s="17">
        <v>0.107853511546855</v>
      </c>
      <c r="P1503" s="17">
        <v>9.7873834047145503E-2</v>
      </c>
      <c r="Q1503" s="17">
        <v>6.9240214559347396E-2</v>
      </c>
      <c r="R1503" s="17"/>
      <c r="S1503" s="17">
        <v>7.3794710852413306E-2</v>
      </c>
      <c r="T1503" s="17">
        <v>8.9437684677647802E-2</v>
      </c>
      <c r="U1503" s="17">
        <v>8.1663953724786298E-2</v>
      </c>
      <c r="V1503" s="17">
        <v>0.107900769462154</v>
      </c>
      <c r="W1503" s="17"/>
      <c r="X1503" s="17">
        <v>0.10646998380070299</v>
      </c>
      <c r="Y1503" s="17">
        <v>0.11360519353898001</v>
      </c>
      <c r="Z1503" s="17">
        <v>0</v>
      </c>
      <c r="AA1503" s="17"/>
      <c r="AB1503" s="17">
        <v>8.8362063338535204E-2</v>
      </c>
      <c r="AC1503" s="17">
        <v>0.112340970308925</v>
      </c>
      <c r="AD1503" s="17"/>
      <c r="AE1503" s="17">
        <v>0.15644411206532999</v>
      </c>
      <c r="AF1503" s="17">
        <v>8.3993128897953906E-2</v>
      </c>
      <c r="AG1503" s="17"/>
      <c r="AH1503" s="17">
        <v>0.10086565514250399</v>
      </c>
      <c r="AI1503" s="17">
        <v>7.0020846128544104E-2</v>
      </c>
      <c r="AJ1503" s="17"/>
      <c r="AK1503" s="17">
        <v>0.145169223112843</v>
      </c>
      <c r="AL1503" s="17">
        <v>6.7740719225012194E-2</v>
      </c>
      <c r="AM1503" s="17">
        <v>0.110794340367858</v>
      </c>
      <c r="AN1503" s="17">
        <v>9.4916149380117096E-2</v>
      </c>
      <c r="AO1503" s="17">
        <v>7.2216468827277405E-2</v>
      </c>
      <c r="AP1503" s="17"/>
      <c r="AQ1503" s="17">
        <v>0.114567556662504</v>
      </c>
      <c r="AR1503" s="17">
        <v>9.1187388857983998E-2</v>
      </c>
      <c r="AS1503" s="17"/>
      <c r="AT1503" s="17">
        <v>0.118395411983686</v>
      </c>
      <c r="AU1503" s="17">
        <v>8.5691704358405604E-2</v>
      </c>
      <c r="AV1503" s="17"/>
      <c r="AW1503" s="17">
        <v>7.3095904487355798E-2</v>
      </c>
      <c r="AX1503" s="17">
        <v>7.8298143931127398E-2</v>
      </c>
      <c r="AY1503" s="17">
        <v>0.118362789521563</v>
      </c>
      <c r="AZ1503" s="17">
        <v>0.12302964886566201</v>
      </c>
      <c r="BA1503" s="17">
        <v>9.5701779133928702E-2</v>
      </c>
      <c r="BB1503" s="17"/>
      <c r="BC1503" s="17">
        <v>9.1276815553528901E-2</v>
      </c>
      <c r="BD1503" s="17"/>
      <c r="BE1503" s="17">
        <v>7.12122499787647E-2</v>
      </c>
      <c r="BF1503" s="17">
        <v>0.116689064095036</v>
      </c>
      <c r="BG1503" s="17">
        <v>0.11875698435347599</v>
      </c>
      <c r="BH1503" s="17">
        <v>9.4966306621243696E-2</v>
      </c>
      <c r="BI1503" s="17"/>
      <c r="BJ1503" s="17">
        <v>9.1667798542196005E-2</v>
      </c>
      <c r="BK1503" s="17"/>
      <c r="BL1503" s="17">
        <v>0.100142883167602</v>
      </c>
      <c r="BM1503" s="17"/>
      <c r="BN1503" s="17">
        <v>6.6882227737310299E-2</v>
      </c>
      <c r="BO1503" s="17"/>
      <c r="BP1503" s="17">
        <v>9.3434111716298895E-2</v>
      </c>
      <c r="BQ1503" s="17">
        <v>0.115964551774265</v>
      </c>
    </row>
    <row r="1504" spans="2:69" x14ac:dyDescent="0.35">
      <c r="B1504" t="s">
        <v>420</v>
      </c>
      <c r="C1504" s="17">
        <v>8.5831224865443506E-2</v>
      </c>
      <c r="D1504" s="17">
        <v>9.17647009532815E-2</v>
      </c>
      <c r="E1504" s="17">
        <v>8.0931213577913802E-2</v>
      </c>
      <c r="F1504" s="17"/>
      <c r="G1504" s="17">
        <v>9.2776840029114696E-2</v>
      </c>
      <c r="H1504" s="17">
        <v>6.7295557108891596E-2</v>
      </c>
      <c r="I1504" s="17">
        <v>0.101454183938597</v>
      </c>
      <c r="J1504" s="17">
        <v>8.1916861991607304E-2</v>
      </c>
      <c r="K1504" s="17">
        <v>8.3388094285429606E-2</v>
      </c>
      <c r="L1504" s="17"/>
      <c r="M1504" s="17">
        <v>0.135497730233719</v>
      </c>
      <c r="N1504" s="17">
        <v>9.7948255180277305E-2</v>
      </c>
      <c r="O1504" s="17">
        <v>6.9983306396758399E-2</v>
      </c>
      <c r="P1504" s="17">
        <v>6.7124785133288095E-2</v>
      </c>
      <c r="Q1504" s="17">
        <v>6.5158654159988297E-2</v>
      </c>
      <c r="R1504" s="17"/>
      <c r="S1504" s="17">
        <v>5.58525717115467E-2</v>
      </c>
      <c r="T1504" s="17">
        <v>6.1383550542132299E-2</v>
      </c>
      <c r="U1504" s="17">
        <v>8.1316933648420395E-2</v>
      </c>
      <c r="V1504" s="17">
        <v>0.13564549519142999</v>
      </c>
      <c r="W1504" s="17"/>
      <c r="X1504" s="17">
        <v>8.2679703554512998E-2</v>
      </c>
      <c r="Y1504" s="17">
        <v>7.7762294475854393E-2</v>
      </c>
      <c r="Z1504" s="17">
        <v>0.118684788817752</v>
      </c>
      <c r="AA1504" s="17"/>
      <c r="AB1504" s="17">
        <v>7.7851679780840802E-2</v>
      </c>
      <c r="AC1504" s="17">
        <v>0.10223463183798</v>
      </c>
      <c r="AD1504" s="17"/>
      <c r="AE1504" s="17">
        <v>7.7110853024628501E-2</v>
      </c>
      <c r="AF1504" s="17">
        <v>8.7681999058408094E-2</v>
      </c>
      <c r="AG1504" s="17"/>
      <c r="AH1504" s="17">
        <v>9.3292615965448397E-2</v>
      </c>
      <c r="AI1504" s="17">
        <v>3.2993141407990902E-2</v>
      </c>
      <c r="AJ1504" s="17"/>
      <c r="AK1504" s="17">
        <v>4.5953416734998698E-2</v>
      </c>
      <c r="AL1504" s="17">
        <v>9.4279027187829295E-2</v>
      </c>
      <c r="AM1504" s="17">
        <v>8.2214828851957994E-2</v>
      </c>
      <c r="AN1504" s="17">
        <v>9.2939610898953501E-2</v>
      </c>
      <c r="AO1504" s="17">
        <v>0.109302792756552</v>
      </c>
      <c r="AP1504" s="17"/>
      <c r="AQ1504" s="17">
        <v>6.1344185327992698E-2</v>
      </c>
      <c r="AR1504" s="17">
        <v>9.2529805434366799E-2</v>
      </c>
      <c r="AS1504" s="17"/>
      <c r="AT1504" s="17">
        <v>7.2401916223629195E-2</v>
      </c>
      <c r="AU1504" s="17">
        <v>9.2870072212524704E-2</v>
      </c>
      <c r="AV1504" s="17"/>
      <c r="AW1504" s="17">
        <v>8.3873063411997795E-2</v>
      </c>
      <c r="AX1504" s="17">
        <v>8.7745171784584797E-2</v>
      </c>
      <c r="AY1504" s="17">
        <v>0.121229485460007</v>
      </c>
      <c r="AZ1504" s="17">
        <v>6.5097266016946098E-2</v>
      </c>
      <c r="BA1504" s="17">
        <v>1.51025892557242E-2</v>
      </c>
      <c r="BB1504" s="17"/>
      <c r="BC1504" s="17">
        <v>5.6837766548887697E-2</v>
      </c>
      <c r="BD1504" s="17"/>
      <c r="BE1504" s="17">
        <v>8.0849649654174099E-2</v>
      </c>
      <c r="BF1504" s="17">
        <v>0.15007006536117101</v>
      </c>
      <c r="BG1504" s="17">
        <v>9.39040095235293E-2</v>
      </c>
      <c r="BH1504" s="17">
        <v>5.9808595695340798E-2</v>
      </c>
      <c r="BI1504" s="17"/>
      <c r="BJ1504" s="17">
        <v>7.9418160660911896E-2</v>
      </c>
      <c r="BK1504" s="17"/>
      <c r="BL1504" s="17">
        <v>9.5186070464354802E-2</v>
      </c>
      <c r="BM1504" s="17"/>
      <c r="BN1504" s="17">
        <v>7.61486680520881E-2</v>
      </c>
      <c r="BO1504" s="17"/>
      <c r="BP1504" s="17">
        <v>6.9102054639505597E-2</v>
      </c>
      <c r="BQ1504" s="17">
        <v>0.168239824119255</v>
      </c>
    </row>
    <row r="1505" spans="2:69" x14ac:dyDescent="0.35">
      <c r="B1505" t="s">
        <v>421</v>
      </c>
      <c r="C1505" s="17">
        <v>5.91835359112114E-2</v>
      </c>
      <c r="D1505" s="17">
        <v>6.8893410123871596E-2</v>
      </c>
      <c r="E1505" s="17">
        <v>5.1010741240322802E-2</v>
      </c>
      <c r="F1505" s="17"/>
      <c r="G1505" s="17">
        <v>7.0659716648630702E-2</v>
      </c>
      <c r="H1505" s="17">
        <v>2.3728134194002298E-2</v>
      </c>
      <c r="I1505" s="17">
        <v>5.32915870486661E-2</v>
      </c>
      <c r="J1505" s="17">
        <v>7.7391274498078699E-2</v>
      </c>
      <c r="K1505" s="17">
        <v>9.1024576379297395E-2</v>
      </c>
      <c r="L1505" s="17"/>
      <c r="M1505" s="17">
        <v>3.8200914083255599E-2</v>
      </c>
      <c r="N1505" s="17">
        <v>4.5181451083659098E-2</v>
      </c>
      <c r="O1505" s="17">
        <v>5.2520517589702997E-2</v>
      </c>
      <c r="P1505" s="17">
        <v>0.103384119327882</v>
      </c>
      <c r="Q1505" s="17">
        <v>7.4741380609248106E-2</v>
      </c>
      <c r="R1505" s="17"/>
      <c r="S1505" s="17">
        <v>6.8148838764942293E-2</v>
      </c>
      <c r="T1505" s="17">
        <v>5.7782864139681103E-2</v>
      </c>
      <c r="U1505" s="17">
        <v>5.3916591145415999E-2</v>
      </c>
      <c r="V1505" s="17">
        <v>6.07859030658719E-2</v>
      </c>
      <c r="W1505" s="17"/>
      <c r="X1505" s="17">
        <v>5.9163298841901302E-2</v>
      </c>
      <c r="Y1505" s="17">
        <v>5.4821645690231603E-2</v>
      </c>
      <c r="Z1505" s="17">
        <v>6.4617273732229502E-2</v>
      </c>
      <c r="AA1505" s="17"/>
      <c r="AB1505" s="17">
        <v>4.6870425921068097E-2</v>
      </c>
      <c r="AC1505" s="17">
        <v>8.4495374133125203E-2</v>
      </c>
      <c r="AD1505" s="17"/>
      <c r="AE1505" s="17">
        <v>6.3189686632732403E-2</v>
      </c>
      <c r="AF1505" s="17">
        <v>5.8414533078431197E-2</v>
      </c>
      <c r="AG1505" s="17"/>
      <c r="AH1505" s="17">
        <v>5.52113388310548E-2</v>
      </c>
      <c r="AI1505" s="17">
        <v>6.2002414627140401E-2</v>
      </c>
      <c r="AJ1505" s="17"/>
      <c r="AK1505" s="17">
        <v>5.6841057647732299E-2</v>
      </c>
      <c r="AL1505" s="17">
        <v>7.4230036798994301E-2</v>
      </c>
      <c r="AM1505" s="17">
        <v>4.5164847438425901E-2</v>
      </c>
      <c r="AN1505" s="17">
        <v>5.7997780253396899E-2</v>
      </c>
      <c r="AO1505" s="17">
        <v>7.27963308442727E-2</v>
      </c>
      <c r="AP1505" s="17"/>
      <c r="AQ1505" s="17">
        <v>5.60893835928295E-2</v>
      </c>
      <c r="AR1505" s="17">
        <v>6.00299603458802E-2</v>
      </c>
      <c r="AS1505" s="17"/>
      <c r="AT1505" s="17">
        <v>6.5588864033638797E-2</v>
      </c>
      <c r="AU1505" s="17">
        <v>5.6736526897935999E-2</v>
      </c>
      <c r="AV1505" s="17"/>
      <c r="AW1505" s="17">
        <v>4.5199797013792398E-2</v>
      </c>
      <c r="AX1505" s="17">
        <v>5.4546509002291403E-2</v>
      </c>
      <c r="AY1505" s="17">
        <v>7.6779872136274394E-2</v>
      </c>
      <c r="AZ1505" s="17">
        <v>7.0341063387275402E-2</v>
      </c>
      <c r="BA1505" s="17">
        <v>1.8574115201707899E-2</v>
      </c>
      <c r="BB1505" s="17"/>
      <c r="BC1505" s="17">
        <v>5.1153752697065999E-2</v>
      </c>
      <c r="BD1505" s="17"/>
      <c r="BE1505" s="17">
        <v>5.9826986963452497E-2</v>
      </c>
      <c r="BF1505" s="17">
        <v>6.2601584808652605E-2</v>
      </c>
      <c r="BG1505" s="17">
        <v>6.6378717370992504E-2</v>
      </c>
      <c r="BH1505" s="17">
        <v>2.4767000175050801E-2</v>
      </c>
      <c r="BI1505" s="17"/>
      <c r="BJ1505" s="17">
        <v>5.7445601714852197E-2</v>
      </c>
      <c r="BK1505" s="17"/>
      <c r="BL1505" s="17">
        <v>5.4530762514772797E-2</v>
      </c>
      <c r="BM1505" s="17"/>
      <c r="BN1505" s="17">
        <v>9.8928133481317695E-2</v>
      </c>
      <c r="BO1505" s="17"/>
      <c r="BP1505" s="17">
        <v>5.4250419317417302E-2</v>
      </c>
      <c r="BQ1505" s="17">
        <v>7.5658660072841194E-2</v>
      </c>
    </row>
    <row r="1506" spans="2:69" x14ac:dyDescent="0.35">
      <c r="B1506" t="s">
        <v>422</v>
      </c>
      <c r="C1506" s="17">
        <v>3.4886206701812097E-2</v>
      </c>
      <c r="D1506" s="17">
        <v>3.9122215624697698E-2</v>
      </c>
      <c r="E1506" s="17">
        <v>3.1337956386433101E-2</v>
      </c>
      <c r="F1506" s="17"/>
      <c r="G1506" s="17">
        <v>3.0110886063067999E-2</v>
      </c>
      <c r="H1506" s="17">
        <v>2.98859135256773E-2</v>
      </c>
      <c r="I1506" s="17">
        <v>2.69195084143171E-2</v>
      </c>
      <c r="J1506" s="17">
        <v>1.148712289568E-2</v>
      </c>
      <c r="K1506" s="17">
        <v>9.2363327516610597E-2</v>
      </c>
      <c r="L1506" s="17"/>
      <c r="M1506" s="17">
        <v>3.3300814137036699E-2</v>
      </c>
      <c r="N1506" s="17">
        <v>2.8158965566175E-2</v>
      </c>
      <c r="O1506" s="17">
        <v>4.2801445904176401E-2</v>
      </c>
      <c r="P1506" s="17">
        <v>3.2086668186987501E-2</v>
      </c>
      <c r="Q1506" s="17">
        <v>4.4484068033233203E-2</v>
      </c>
      <c r="R1506" s="17"/>
      <c r="S1506" s="17">
        <v>3.5363873891914102E-2</v>
      </c>
      <c r="T1506" s="17">
        <v>2.19697468063694E-2</v>
      </c>
      <c r="U1506" s="17">
        <v>3.90904871817064E-2</v>
      </c>
      <c r="V1506" s="17">
        <v>4.9556554543277002E-2</v>
      </c>
      <c r="W1506" s="17"/>
      <c r="X1506" s="17">
        <v>2.2662618728984899E-2</v>
      </c>
      <c r="Y1506" s="17">
        <v>3.1362076116847701E-2</v>
      </c>
      <c r="Z1506" s="17">
        <v>0.12865976169048099</v>
      </c>
      <c r="AA1506" s="17"/>
      <c r="AB1506" s="17">
        <v>1.8425227409741899E-2</v>
      </c>
      <c r="AC1506" s="17">
        <v>6.8724745068536097E-2</v>
      </c>
      <c r="AD1506" s="17"/>
      <c r="AE1506" s="17">
        <v>3.5166512004335002E-2</v>
      </c>
      <c r="AF1506" s="17">
        <v>3.4857730543290798E-2</v>
      </c>
      <c r="AG1506" s="17"/>
      <c r="AH1506" s="17">
        <v>2.2167863499453499E-2</v>
      </c>
      <c r="AI1506" s="17">
        <v>3.8703881635484098E-2</v>
      </c>
      <c r="AJ1506" s="17"/>
      <c r="AK1506" s="17">
        <v>7.8557384685213699E-2</v>
      </c>
      <c r="AL1506" s="17">
        <v>3.8908290052995197E-2</v>
      </c>
      <c r="AM1506" s="17">
        <v>2.9956159038675201E-2</v>
      </c>
      <c r="AN1506" s="17">
        <v>1.51057280181583E-2</v>
      </c>
      <c r="AO1506" s="17">
        <v>2.63290468672213E-2</v>
      </c>
      <c r="AP1506" s="17"/>
      <c r="AQ1506" s="17">
        <v>1.99461916151152E-2</v>
      </c>
      <c r="AR1506" s="17">
        <v>3.8973139897885499E-2</v>
      </c>
      <c r="AS1506" s="17"/>
      <c r="AT1506" s="17">
        <v>2.2049513629027701E-2</v>
      </c>
      <c r="AU1506" s="17">
        <v>4.0148040349979097E-2</v>
      </c>
      <c r="AV1506" s="17"/>
      <c r="AW1506" s="17">
        <v>2.6036406158716999E-2</v>
      </c>
      <c r="AX1506" s="17">
        <v>1.20809221216865E-2</v>
      </c>
      <c r="AY1506" s="17">
        <v>8.3476793265070501E-2</v>
      </c>
      <c r="AZ1506" s="17">
        <v>2.0619520593060901E-2</v>
      </c>
      <c r="BA1506" s="17">
        <v>6.9889912583196599E-3</v>
      </c>
      <c r="BB1506" s="17"/>
      <c r="BC1506" s="17">
        <v>2.53234509998011E-2</v>
      </c>
      <c r="BD1506" s="17"/>
      <c r="BE1506" s="17">
        <v>1.27740102596836E-2</v>
      </c>
      <c r="BF1506" s="17">
        <v>0.12559383377178401</v>
      </c>
      <c r="BG1506" s="17">
        <v>3.6079418812841699E-2</v>
      </c>
      <c r="BH1506" s="17">
        <v>2.30326845176404E-2</v>
      </c>
      <c r="BI1506" s="17"/>
      <c r="BJ1506" s="17">
        <v>2.8809395765970799E-2</v>
      </c>
      <c r="BK1506" s="17"/>
      <c r="BL1506" s="17">
        <v>2.0949187417513698E-2</v>
      </c>
      <c r="BM1506" s="17"/>
      <c r="BN1506" s="17">
        <v>6.7873671568893401E-2</v>
      </c>
      <c r="BO1506" s="17"/>
      <c r="BP1506" s="17">
        <v>3.5322785324350001E-2</v>
      </c>
      <c r="BQ1506" s="17">
        <v>3.7325357110130603E-2</v>
      </c>
    </row>
    <row r="1507" spans="2:69" x14ac:dyDescent="0.35">
      <c r="B1507" t="s">
        <v>423</v>
      </c>
      <c r="C1507" s="17">
        <v>2.6942275392942201E-2</v>
      </c>
      <c r="D1507" s="17">
        <v>2.1434412140613299E-2</v>
      </c>
      <c r="E1507" s="17">
        <v>3.1693005617269003E-2</v>
      </c>
      <c r="F1507" s="17"/>
      <c r="G1507" s="17">
        <v>2.8273417563606001E-2</v>
      </c>
      <c r="H1507" s="17">
        <v>1.93507996416598E-2</v>
      </c>
      <c r="I1507" s="17">
        <v>2.5189236739967199E-2</v>
      </c>
      <c r="J1507" s="17">
        <v>3.9244603012707699E-2</v>
      </c>
      <c r="K1507" s="17">
        <v>2.7921454030442099E-2</v>
      </c>
      <c r="L1507" s="17"/>
      <c r="M1507" s="17">
        <v>7.6302905331803297E-2</v>
      </c>
      <c r="N1507" s="17">
        <v>3.195293182187E-2</v>
      </c>
      <c r="O1507" s="17">
        <v>2.1808359811303399E-2</v>
      </c>
      <c r="P1507" s="17">
        <v>2.0936664310878199E-2</v>
      </c>
      <c r="Q1507" s="17">
        <v>0</v>
      </c>
      <c r="R1507" s="17"/>
      <c r="S1507" s="17">
        <v>3.2746841606850999E-2</v>
      </c>
      <c r="T1507" s="17">
        <v>2.8255061149355901E-2</v>
      </c>
      <c r="U1507" s="17">
        <v>2.1771560719001701E-2</v>
      </c>
      <c r="V1507" s="17">
        <v>2.6680957348660401E-2</v>
      </c>
      <c r="W1507" s="17"/>
      <c r="X1507" s="17">
        <v>2.7529343900030399E-2</v>
      </c>
      <c r="Y1507" s="17">
        <v>2.8278942210817198E-2</v>
      </c>
      <c r="Z1507" s="17">
        <v>2.1023943730631101E-2</v>
      </c>
      <c r="AA1507" s="17"/>
      <c r="AB1507" s="17">
        <v>2.5032077503800199E-2</v>
      </c>
      <c r="AC1507" s="17">
        <v>3.08690347559714E-2</v>
      </c>
      <c r="AD1507" s="17"/>
      <c r="AE1507" s="17">
        <v>2.91552202922612E-2</v>
      </c>
      <c r="AF1507" s="17">
        <v>2.6512751171217801E-2</v>
      </c>
      <c r="AG1507" s="17"/>
      <c r="AH1507" s="17">
        <v>1.9748412196381501E-2</v>
      </c>
      <c r="AI1507" s="17">
        <v>6.8645082835112795E-2</v>
      </c>
      <c r="AJ1507" s="17"/>
      <c r="AK1507" s="17">
        <v>4.6699526304460198E-2</v>
      </c>
      <c r="AL1507" s="17">
        <v>2.3106887872119002E-2</v>
      </c>
      <c r="AM1507" s="17">
        <v>2.9850426597822301E-2</v>
      </c>
      <c r="AN1507" s="17">
        <v>1.06531334828359E-2</v>
      </c>
      <c r="AO1507" s="17">
        <v>3.65393201272649E-2</v>
      </c>
      <c r="AP1507" s="17"/>
      <c r="AQ1507" s="17">
        <v>2.2463710456758702E-2</v>
      </c>
      <c r="AR1507" s="17">
        <v>2.8167414430770699E-2</v>
      </c>
      <c r="AS1507" s="17"/>
      <c r="AT1507" s="17">
        <v>2.4717874386896099E-2</v>
      </c>
      <c r="AU1507" s="17">
        <v>2.7176336450697801E-2</v>
      </c>
      <c r="AV1507" s="17"/>
      <c r="AW1507" s="17">
        <v>4.4517183473747002E-2</v>
      </c>
      <c r="AX1507" s="17">
        <v>2.0837374115109299E-2</v>
      </c>
      <c r="AY1507" s="17">
        <v>4.1950587844584102E-2</v>
      </c>
      <c r="AZ1507" s="17">
        <v>3.04335243663999E-2</v>
      </c>
      <c r="BA1507" s="17">
        <v>1.80704679882423E-2</v>
      </c>
      <c r="BB1507" s="17"/>
      <c r="BC1507" s="17">
        <v>3.5535876702857398E-2</v>
      </c>
      <c r="BD1507" s="17"/>
      <c r="BE1507" s="17">
        <v>2.4627082289774501E-2</v>
      </c>
      <c r="BF1507" s="17">
        <v>5.2730511675304403E-2</v>
      </c>
      <c r="BG1507" s="17">
        <v>2.40064545836597E-2</v>
      </c>
      <c r="BH1507" s="17">
        <v>2.5132054293961099E-2</v>
      </c>
      <c r="BI1507" s="17"/>
      <c r="BJ1507" s="17">
        <v>2.67049195322481E-2</v>
      </c>
      <c r="BK1507" s="17"/>
      <c r="BL1507" s="17">
        <v>1.3381014812896099E-2</v>
      </c>
      <c r="BM1507" s="17"/>
      <c r="BN1507" s="17">
        <v>2.6648272079355301E-2</v>
      </c>
      <c r="BO1507" s="17"/>
      <c r="BP1507" s="17">
        <v>3.1365486404967197E-2</v>
      </c>
      <c r="BQ1507" s="17">
        <v>5.8043718285000698E-3</v>
      </c>
    </row>
    <row r="1508" spans="2:69" x14ac:dyDescent="0.35">
      <c r="B1508" t="s">
        <v>141</v>
      </c>
      <c r="C1508" s="17">
        <v>5.4835287412057596E-3</v>
      </c>
      <c r="D1508" s="17">
        <v>9.4498480606554306E-3</v>
      </c>
      <c r="E1508" s="17">
        <v>2.10963080859496E-3</v>
      </c>
      <c r="F1508" s="17"/>
      <c r="G1508" s="17">
        <v>2.8043465598734298E-3</v>
      </c>
      <c r="H1508" s="17">
        <v>3.5726314113175102E-3</v>
      </c>
      <c r="I1508" s="17">
        <v>4.4459973149934403E-3</v>
      </c>
      <c r="J1508" s="17">
        <v>1.38787400585138E-2</v>
      </c>
      <c r="K1508" s="17">
        <v>7.2848723276764402E-3</v>
      </c>
      <c r="L1508" s="17"/>
      <c r="M1508" s="17">
        <v>1.8432556210998902E-2</v>
      </c>
      <c r="N1508" s="17">
        <v>2.8475740884609901E-3</v>
      </c>
      <c r="O1508" s="17">
        <v>1.3363208223047599E-2</v>
      </c>
      <c r="P1508" s="17">
        <v>0</v>
      </c>
      <c r="Q1508" s="17">
        <v>0</v>
      </c>
      <c r="R1508" s="17"/>
      <c r="S1508" s="17">
        <v>0</v>
      </c>
      <c r="T1508" s="17">
        <v>3.81211616519019E-3</v>
      </c>
      <c r="U1508" s="17">
        <v>0</v>
      </c>
      <c r="V1508" s="17">
        <v>3.8777440371689899E-3</v>
      </c>
      <c r="W1508" s="17"/>
      <c r="X1508" s="17">
        <v>7.13990201937071E-3</v>
      </c>
      <c r="Y1508" s="17">
        <v>0</v>
      </c>
      <c r="Z1508" s="17">
        <v>0</v>
      </c>
      <c r="AA1508" s="17"/>
      <c r="AB1508" s="17">
        <v>6.9576094210052697E-3</v>
      </c>
      <c r="AC1508" s="17">
        <v>2.4532876629564698E-3</v>
      </c>
      <c r="AD1508" s="17"/>
      <c r="AE1508" s="17">
        <v>4.4625946023878196E-3</v>
      </c>
      <c r="AF1508" s="17">
        <v>5.6964463456225002E-3</v>
      </c>
      <c r="AG1508" s="17"/>
      <c r="AH1508" s="17">
        <v>5.9145601387082204E-3</v>
      </c>
      <c r="AI1508" s="17">
        <v>6.1910189622887603E-3</v>
      </c>
      <c r="AJ1508" s="17"/>
      <c r="AK1508" s="17">
        <v>8.1020771749682006E-3</v>
      </c>
      <c r="AL1508" s="17">
        <v>5.3731659834573503E-3</v>
      </c>
      <c r="AM1508" s="17">
        <v>8.6246195895117294E-3</v>
      </c>
      <c r="AN1508" s="17">
        <v>0</v>
      </c>
      <c r="AO1508" s="17">
        <v>0</v>
      </c>
      <c r="AP1508" s="17"/>
      <c r="AQ1508" s="17">
        <v>7.5083575756014903E-3</v>
      </c>
      <c r="AR1508" s="17">
        <v>4.9296243353777504E-3</v>
      </c>
      <c r="AS1508" s="17"/>
      <c r="AT1508" s="17">
        <v>5.1303614422834399E-3</v>
      </c>
      <c r="AU1508" s="17">
        <v>5.8113768420862601E-3</v>
      </c>
      <c r="AV1508" s="17"/>
      <c r="AW1508" s="17">
        <v>0</v>
      </c>
      <c r="AX1508" s="17">
        <v>1.1908838733151799E-2</v>
      </c>
      <c r="AY1508" s="17">
        <v>3.7613688860440799E-3</v>
      </c>
      <c r="AZ1508" s="17">
        <v>0</v>
      </c>
      <c r="BA1508" s="17">
        <v>0</v>
      </c>
      <c r="BB1508" s="17"/>
      <c r="BC1508" s="17">
        <v>2.62676207390144E-3</v>
      </c>
      <c r="BD1508" s="17"/>
      <c r="BE1508" s="17">
        <v>1.37842584097749E-2</v>
      </c>
      <c r="BF1508" s="17">
        <v>0</v>
      </c>
      <c r="BG1508" s="17">
        <v>6.4266360816083402E-3</v>
      </c>
      <c r="BH1508" s="17">
        <v>0</v>
      </c>
      <c r="BI1508" s="17"/>
      <c r="BJ1508" s="17">
        <v>5.4475056635731904E-3</v>
      </c>
      <c r="BK1508" s="17"/>
      <c r="BL1508" s="17">
        <v>6.6966960385396899E-3</v>
      </c>
      <c r="BM1508" s="17"/>
      <c r="BN1508" s="17">
        <v>8.3836882469137692E-3</v>
      </c>
      <c r="BO1508" s="17"/>
      <c r="BP1508" s="17">
        <v>9.6536880544556298E-4</v>
      </c>
      <c r="BQ1508" s="17">
        <v>1.17521664760554E-2</v>
      </c>
    </row>
    <row r="1509" spans="2:69" x14ac:dyDescent="0.35">
      <c r="B1509" t="s">
        <v>424</v>
      </c>
      <c r="C1509" s="17">
        <v>3.12101364502353E-3</v>
      </c>
      <c r="D1509" s="17">
        <v>3.7716508904819001E-3</v>
      </c>
      <c r="E1509" s="17">
        <v>2.5717706353239498E-3</v>
      </c>
      <c r="F1509" s="17"/>
      <c r="G1509" s="17">
        <v>2.8043465598734298E-3</v>
      </c>
      <c r="H1509" s="17">
        <v>0</v>
      </c>
      <c r="I1509" s="17">
        <v>1.07433064999852E-2</v>
      </c>
      <c r="J1509" s="17">
        <v>0</v>
      </c>
      <c r="K1509" s="17">
        <v>0</v>
      </c>
      <c r="L1509" s="17"/>
      <c r="M1509" s="17">
        <v>0</v>
      </c>
      <c r="N1509" s="17">
        <v>0</v>
      </c>
      <c r="O1509" s="17">
        <v>1.17631562759162E-2</v>
      </c>
      <c r="P1509" s="17">
        <v>5.4073873719786896E-3</v>
      </c>
      <c r="Q1509" s="17">
        <v>0</v>
      </c>
      <c r="R1509" s="17"/>
      <c r="S1509" s="17">
        <v>0</v>
      </c>
      <c r="T1509" s="17">
        <v>6.1680618334772098E-3</v>
      </c>
      <c r="U1509" s="17">
        <v>0</v>
      </c>
      <c r="V1509" s="17">
        <v>3.9867133629280403E-3</v>
      </c>
      <c r="W1509" s="17"/>
      <c r="X1509" s="17">
        <v>4.0637576054150699E-3</v>
      </c>
      <c r="Y1509" s="17">
        <v>0</v>
      </c>
      <c r="Z1509" s="17">
        <v>0</v>
      </c>
      <c r="AA1509" s="17"/>
      <c r="AB1509" s="17">
        <v>4.63925123626423E-3</v>
      </c>
      <c r="AC1509" s="17">
        <v>0</v>
      </c>
      <c r="AD1509" s="17"/>
      <c r="AE1509" s="17">
        <v>4.4625946023878196E-3</v>
      </c>
      <c r="AF1509" s="17">
        <v>2.84973247702485E-3</v>
      </c>
      <c r="AG1509" s="17"/>
      <c r="AH1509" s="17">
        <v>3.9897180438952197E-3</v>
      </c>
      <c r="AI1509" s="17">
        <v>0</v>
      </c>
      <c r="AJ1509" s="17"/>
      <c r="AK1509" s="17">
        <v>0</v>
      </c>
      <c r="AL1509" s="17">
        <v>4.7783355913775197E-3</v>
      </c>
      <c r="AM1509" s="17">
        <v>0</v>
      </c>
      <c r="AN1509" s="17">
        <v>1.02170893820588E-2</v>
      </c>
      <c r="AO1509" s="17">
        <v>0</v>
      </c>
      <c r="AP1509" s="17"/>
      <c r="AQ1509" s="17">
        <v>0</v>
      </c>
      <c r="AR1509" s="17">
        <v>3.9747861611304502E-3</v>
      </c>
      <c r="AS1509" s="17"/>
      <c r="AT1509" s="17">
        <v>4.4098775687660598E-3</v>
      </c>
      <c r="AU1509" s="17">
        <v>2.6044459543444801E-3</v>
      </c>
      <c r="AV1509" s="17"/>
      <c r="AW1509" s="17">
        <v>0</v>
      </c>
      <c r="AX1509" s="17">
        <v>4.4136066801915997E-3</v>
      </c>
      <c r="AY1509" s="17">
        <v>6.4946764816673202E-3</v>
      </c>
      <c r="AZ1509" s="17">
        <v>0</v>
      </c>
      <c r="BA1509" s="17">
        <v>0</v>
      </c>
      <c r="BB1509" s="17"/>
      <c r="BC1509" s="17">
        <v>3.4007040880291899E-3</v>
      </c>
      <c r="BD1509" s="17"/>
      <c r="BE1509" s="17">
        <v>5.1086672984753997E-3</v>
      </c>
      <c r="BF1509" s="17">
        <v>1.09406735953104E-2</v>
      </c>
      <c r="BG1509" s="17">
        <v>0</v>
      </c>
      <c r="BH1509" s="17">
        <v>0</v>
      </c>
      <c r="BI1509" s="17"/>
      <c r="BJ1509" s="17">
        <v>2.7251961778224898E-3</v>
      </c>
      <c r="BK1509" s="17"/>
      <c r="BL1509" s="17">
        <v>4.2247731625887899E-3</v>
      </c>
      <c r="BM1509" s="17"/>
      <c r="BN1509" s="17">
        <v>1.08021828820879E-2</v>
      </c>
      <c r="BO1509" s="17"/>
      <c r="BP1509" s="17">
        <v>2.0858591198217999E-3</v>
      </c>
      <c r="BQ1509" s="17">
        <v>9.3915617445239699E-3</v>
      </c>
    </row>
    <row r="1510" spans="2:69" x14ac:dyDescent="0.35">
      <c r="B1510" t="s">
        <v>232</v>
      </c>
      <c r="C1510" s="17">
        <v>5.0991964803875998E-3</v>
      </c>
      <c r="D1510" s="17">
        <v>8.7585632405996709E-3</v>
      </c>
      <c r="E1510" s="17">
        <v>1.9864796797293099E-3</v>
      </c>
      <c r="F1510" s="17"/>
      <c r="G1510" s="17">
        <v>9.5807686965439995E-3</v>
      </c>
      <c r="H1510" s="17">
        <v>7.1452628226350203E-3</v>
      </c>
      <c r="I1510" s="17">
        <v>0</v>
      </c>
      <c r="J1510" s="17">
        <v>5.7435614478400197E-3</v>
      </c>
      <c r="K1510" s="17">
        <v>0</v>
      </c>
      <c r="L1510" s="17"/>
      <c r="M1510" s="17">
        <v>8.9168559560502594E-3</v>
      </c>
      <c r="N1510" s="17">
        <v>6.1839690834918698E-3</v>
      </c>
      <c r="O1510" s="17">
        <v>5.3258975886984004E-3</v>
      </c>
      <c r="P1510" s="17">
        <v>5.4073873719786896E-3</v>
      </c>
      <c r="Q1510" s="17">
        <v>0</v>
      </c>
      <c r="R1510" s="17"/>
      <c r="S1510" s="17">
        <v>0</v>
      </c>
      <c r="T1510" s="17">
        <v>0</v>
      </c>
      <c r="U1510" s="17">
        <v>1.02264367939531E-2</v>
      </c>
      <c r="V1510" s="17">
        <v>6.5693479193523604E-3</v>
      </c>
      <c r="W1510" s="17"/>
      <c r="X1510" s="17">
        <v>5.5238951691609804E-3</v>
      </c>
      <c r="Y1510" s="17">
        <v>6.7410097077353296E-3</v>
      </c>
      <c r="Z1510" s="17">
        <v>0</v>
      </c>
      <c r="AA1510" s="17"/>
      <c r="AB1510" s="17">
        <v>5.1824165115565996E-3</v>
      </c>
      <c r="AC1510" s="17">
        <v>4.9281225626317598E-3</v>
      </c>
      <c r="AD1510" s="17"/>
      <c r="AE1510" s="17">
        <v>1.0783412179974101E-2</v>
      </c>
      <c r="AF1510" s="17">
        <v>3.9430974460904298E-3</v>
      </c>
      <c r="AG1510" s="17"/>
      <c r="AH1510" s="17">
        <v>6.5185092156224899E-3</v>
      </c>
      <c r="AI1510" s="17">
        <v>0</v>
      </c>
      <c r="AJ1510" s="17"/>
      <c r="AK1510" s="17">
        <v>0</v>
      </c>
      <c r="AL1510" s="17">
        <v>5.3731659834573503E-3</v>
      </c>
      <c r="AM1510" s="17">
        <v>5.4188786266830598E-3</v>
      </c>
      <c r="AN1510" s="17">
        <v>9.4987948167189196E-3</v>
      </c>
      <c r="AO1510" s="17">
        <v>0</v>
      </c>
      <c r="AP1510" s="17"/>
      <c r="AQ1510" s="17">
        <v>8.5046874835911102E-3</v>
      </c>
      <c r="AR1510" s="17">
        <v>4.16760342983475E-3</v>
      </c>
      <c r="AS1510" s="17"/>
      <c r="AT1510" s="17">
        <v>8.2160160339664803E-3</v>
      </c>
      <c r="AU1510" s="17">
        <v>3.7780404813021399E-3</v>
      </c>
      <c r="AV1510" s="17"/>
      <c r="AW1510" s="17">
        <v>0</v>
      </c>
      <c r="AX1510" s="17">
        <v>8.3258748570870008E-3</v>
      </c>
      <c r="AY1510" s="17">
        <v>0</v>
      </c>
      <c r="AZ1510" s="17">
        <v>0</v>
      </c>
      <c r="BA1510" s="17">
        <v>1.6555468189332199E-2</v>
      </c>
      <c r="BB1510" s="17"/>
      <c r="BC1510" s="17">
        <v>5.25352414780288E-3</v>
      </c>
      <c r="BD1510" s="17"/>
      <c r="BE1510" s="17">
        <v>7.4106939431585698E-3</v>
      </c>
      <c r="BF1510" s="17">
        <v>0</v>
      </c>
      <c r="BG1510" s="17">
        <v>0</v>
      </c>
      <c r="BH1510" s="17">
        <v>7.4599258021772596E-3</v>
      </c>
      <c r="BI1510" s="17"/>
      <c r="BJ1510" s="17">
        <v>2.7835183866772302E-3</v>
      </c>
      <c r="BK1510" s="17"/>
      <c r="BL1510" s="17">
        <v>1.35047490811862E-3</v>
      </c>
      <c r="BM1510" s="17"/>
      <c r="BN1510" s="17">
        <v>1.14937024656694E-2</v>
      </c>
      <c r="BO1510" s="17"/>
      <c r="BP1510" s="17">
        <v>5.1659610977929302E-3</v>
      </c>
      <c r="BQ1510" s="17">
        <v>5.4390897278605603E-3</v>
      </c>
    </row>
    <row r="1511" spans="2:69" x14ac:dyDescent="0.35"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  <c r="BC1511" s="17"/>
      <c r="BD1511" s="17"/>
      <c r="BE1511" s="17"/>
      <c r="BF1511" s="17"/>
      <c r="BG1511" s="17"/>
      <c r="BH1511" s="17"/>
      <c r="BI1511" s="17"/>
      <c r="BJ1511" s="17"/>
      <c r="BK1511" s="17"/>
      <c r="BL1511" s="17"/>
      <c r="BM1511" s="17"/>
      <c r="BN1511" s="17"/>
      <c r="BO1511" s="17"/>
      <c r="BP1511" s="17"/>
      <c r="BQ1511" s="17"/>
    </row>
    <row r="1512" spans="2:69" x14ac:dyDescent="0.35">
      <c r="B1512" s="6" t="s">
        <v>440</v>
      </c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  <c r="BM1512" s="17"/>
      <c r="BN1512" s="17"/>
      <c r="BO1512" s="17"/>
      <c r="BP1512" s="17"/>
      <c r="BQ1512" s="17"/>
    </row>
    <row r="1513" spans="2:69" x14ac:dyDescent="0.35">
      <c r="B1513" s="24" t="s">
        <v>97</v>
      </c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/>
      <c r="BP1513" s="17"/>
      <c r="BQ1513" s="17"/>
    </row>
    <row r="1514" spans="2:69" x14ac:dyDescent="0.35">
      <c r="B1514" t="s">
        <v>432</v>
      </c>
      <c r="C1514" s="17">
        <v>0.43827357071443701</v>
      </c>
      <c r="D1514" s="17">
        <v>0.396757381391041</v>
      </c>
      <c r="E1514" s="17">
        <v>0.472632307734146</v>
      </c>
      <c r="F1514" s="17"/>
      <c r="G1514" s="17">
        <v>0.404904323060431</v>
      </c>
      <c r="H1514" s="17">
        <v>0.494549793749261</v>
      </c>
      <c r="I1514" s="17">
        <v>0.42896094163130399</v>
      </c>
      <c r="J1514" s="17">
        <v>0.38074973776557097</v>
      </c>
      <c r="K1514" s="17">
        <v>0.48105477030542398</v>
      </c>
      <c r="L1514" s="17"/>
      <c r="M1514" s="17">
        <v>0.31443839809648799</v>
      </c>
      <c r="N1514" s="17">
        <v>0.450451140223323</v>
      </c>
      <c r="O1514" s="17">
        <v>0.49237169955209298</v>
      </c>
      <c r="P1514" s="17">
        <v>0.359873031489165</v>
      </c>
      <c r="Q1514" s="17">
        <v>0.47580596681926202</v>
      </c>
      <c r="R1514" s="17"/>
      <c r="S1514" s="17">
        <v>0.54921719681574499</v>
      </c>
      <c r="T1514" s="17">
        <v>0.45708080084632202</v>
      </c>
      <c r="U1514" s="17">
        <v>0.45279933606082301</v>
      </c>
      <c r="V1514" s="17">
        <v>0.31921798553858399</v>
      </c>
      <c r="W1514" s="17"/>
      <c r="X1514" s="17">
        <v>0.417067429338011</v>
      </c>
      <c r="Y1514" s="17">
        <v>0.43912169973153897</v>
      </c>
      <c r="Z1514" s="17">
        <v>0.59252076276502597</v>
      </c>
      <c r="AA1514" s="17"/>
      <c r="AB1514" s="17">
        <v>0.47400530598573298</v>
      </c>
      <c r="AC1514" s="17">
        <v>0.36482048670078698</v>
      </c>
      <c r="AD1514" s="17"/>
      <c r="AE1514" s="17">
        <v>0.481988400964594</v>
      </c>
      <c r="AF1514" s="17">
        <v>0.42888741889766302</v>
      </c>
      <c r="AG1514" s="17"/>
      <c r="AH1514" s="17">
        <v>0.40543807829762202</v>
      </c>
      <c r="AI1514" s="17">
        <v>0.54355626774283206</v>
      </c>
      <c r="AJ1514" s="17"/>
      <c r="AK1514" s="17">
        <v>0.468857780211685</v>
      </c>
      <c r="AL1514" s="17">
        <v>0.415474635222705</v>
      </c>
      <c r="AM1514" s="17">
        <v>0.43475010124753999</v>
      </c>
      <c r="AN1514" s="17">
        <v>0.40836869203640802</v>
      </c>
      <c r="AO1514" s="17">
        <v>0.56177157241064801</v>
      </c>
      <c r="AP1514" s="17"/>
      <c r="AQ1514" s="17">
        <v>0.401368269398443</v>
      </c>
      <c r="AR1514" s="17">
        <v>0.44836924332146999</v>
      </c>
      <c r="AS1514" s="17"/>
      <c r="AT1514" s="17">
        <v>0.39143034051726899</v>
      </c>
      <c r="AU1514" s="17">
        <v>0.46058582518491997</v>
      </c>
      <c r="AV1514" s="17"/>
      <c r="AW1514" s="17">
        <v>0.446175103283451</v>
      </c>
      <c r="AX1514" s="17">
        <v>0.44671519331266901</v>
      </c>
      <c r="AY1514" s="17">
        <v>0.40837260708599399</v>
      </c>
      <c r="AZ1514" s="17">
        <v>0.34137813348025098</v>
      </c>
      <c r="BA1514" s="17">
        <v>0.52664991889638002</v>
      </c>
      <c r="BB1514" s="17"/>
      <c r="BC1514" s="17">
        <v>0.52898153258541003</v>
      </c>
      <c r="BD1514" s="17"/>
      <c r="BE1514" s="17">
        <v>0.475826014833378</v>
      </c>
      <c r="BF1514" s="17">
        <v>0.32401436270244</v>
      </c>
      <c r="BG1514" s="17">
        <v>0.39188818356110999</v>
      </c>
      <c r="BH1514" s="17">
        <v>0.54688224268684404</v>
      </c>
      <c r="BI1514" s="17"/>
      <c r="BJ1514" s="17">
        <v>0.43399709682673798</v>
      </c>
      <c r="BK1514" s="17"/>
      <c r="BL1514" s="17">
        <v>0.40028156175874302</v>
      </c>
      <c r="BM1514" s="17"/>
      <c r="BN1514" s="17">
        <v>0.40202720941827902</v>
      </c>
      <c r="BO1514" s="17"/>
      <c r="BP1514" s="17">
        <v>0.48119465119155802</v>
      </c>
      <c r="BQ1514" s="17">
        <v>0.199831961009062</v>
      </c>
    </row>
    <row r="1515" spans="2:69" x14ac:dyDescent="0.35">
      <c r="B1515" t="s">
        <v>433</v>
      </c>
      <c r="C1515" s="17">
        <v>0.45199434208004402</v>
      </c>
      <c r="D1515" s="17">
        <v>0.48747725989092899</v>
      </c>
      <c r="E1515" s="17">
        <v>0.42257543928763702</v>
      </c>
      <c r="F1515" s="17"/>
      <c r="G1515" s="17">
        <v>0.47116766430853002</v>
      </c>
      <c r="H1515" s="17">
        <v>0.405526063006103</v>
      </c>
      <c r="I1515" s="17">
        <v>0.45835801530030701</v>
      </c>
      <c r="J1515" s="17">
        <v>0.49978487748970601</v>
      </c>
      <c r="K1515" s="17">
        <v>0.43587796318628502</v>
      </c>
      <c r="L1515" s="17"/>
      <c r="M1515" s="17">
        <v>0.52083043367456805</v>
      </c>
      <c r="N1515" s="17">
        <v>0.42829310590702102</v>
      </c>
      <c r="O1515" s="17">
        <v>0.42327944587405902</v>
      </c>
      <c r="P1515" s="17">
        <v>0.54274304735129997</v>
      </c>
      <c r="Q1515" s="17">
        <v>0.430510200498257</v>
      </c>
      <c r="R1515" s="17"/>
      <c r="S1515" s="17">
        <v>0.37254615359868198</v>
      </c>
      <c r="T1515" s="17">
        <v>0.44454601409987399</v>
      </c>
      <c r="U1515" s="17">
        <v>0.43961683047602701</v>
      </c>
      <c r="V1515" s="17">
        <v>0.52745463564157802</v>
      </c>
      <c r="W1515" s="17"/>
      <c r="X1515" s="17">
        <v>0.46570376921012602</v>
      </c>
      <c r="Y1515" s="17">
        <v>0.43552359708977401</v>
      </c>
      <c r="Z1515" s="17">
        <v>0.37157018914492201</v>
      </c>
      <c r="AA1515" s="17"/>
      <c r="AB1515" s="17">
        <v>0.43780220496325301</v>
      </c>
      <c r="AC1515" s="17">
        <v>0.48116886249048502</v>
      </c>
      <c r="AD1515" s="17"/>
      <c r="AE1515" s="17">
        <v>0.40118223477856602</v>
      </c>
      <c r="AF1515" s="17">
        <v>0.46273883275635402</v>
      </c>
      <c r="AG1515" s="17"/>
      <c r="AH1515" s="17">
        <v>0.47100192063301199</v>
      </c>
      <c r="AI1515" s="17">
        <v>0.38165558715068898</v>
      </c>
      <c r="AJ1515" s="17"/>
      <c r="AK1515" s="17">
        <v>0.41155078600094003</v>
      </c>
      <c r="AL1515" s="17">
        <v>0.46504085835301501</v>
      </c>
      <c r="AM1515" s="17">
        <v>0.46336285589683301</v>
      </c>
      <c r="AN1515" s="17">
        <v>0.48687527841150002</v>
      </c>
      <c r="AO1515" s="17">
        <v>0.331504056309745</v>
      </c>
      <c r="AP1515" s="17"/>
      <c r="AQ1515" s="17">
        <v>0.459782279663213</v>
      </c>
      <c r="AR1515" s="17">
        <v>0.44986390376034402</v>
      </c>
      <c r="AS1515" s="17"/>
      <c r="AT1515" s="17">
        <v>0.47402778870124601</v>
      </c>
      <c r="AU1515" s="17">
        <v>0.44386068294476999</v>
      </c>
      <c r="AV1515" s="17"/>
      <c r="AW1515" s="17">
        <v>0.475200789555069</v>
      </c>
      <c r="AX1515" s="17">
        <v>0.47342771339659001</v>
      </c>
      <c r="AY1515" s="17">
        <v>0.43719643755914001</v>
      </c>
      <c r="AZ1515" s="17">
        <v>0.47144046132107198</v>
      </c>
      <c r="BA1515" s="17">
        <v>0.41370553203136301</v>
      </c>
      <c r="BB1515" s="17"/>
      <c r="BC1515" s="17">
        <v>0.39838440979492401</v>
      </c>
      <c r="BD1515" s="17"/>
      <c r="BE1515" s="17">
        <v>0.44940572718597599</v>
      </c>
      <c r="BF1515" s="17">
        <v>0.50303633318435004</v>
      </c>
      <c r="BG1515" s="17">
        <v>0.46663709989466901</v>
      </c>
      <c r="BH1515" s="17">
        <v>0.396592895638743</v>
      </c>
      <c r="BI1515" s="17"/>
      <c r="BJ1515" s="17">
        <v>0.458220959043593</v>
      </c>
      <c r="BK1515" s="17"/>
      <c r="BL1515" s="17">
        <v>0.49196691692383399</v>
      </c>
      <c r="BM1515" s="17"/>
      <c r="BN1515" s="17">
        <v>0.436815592634126</v>
      </c>
      <c r="BO1515" s="17"/>
      <c r="BP1515" s="17">
        <v>0.44356645569194703</v>
      </c>
      <c r="BQ1515" s="17">
        <v>0.52199377609333497</v>
      </c>
    </row>
    <row r="1516" spans="2:69" x14ac:dyDescent="0.35">
      <c r="B1516" t="s">
        <v>434</v>
      </c>
      <c r="C1516" s="17">
        <v>6.1588370900855102E-2</v>
      </c>
      <c r="D1516" s="17">
        <v>7.4445686692394694E-2</v>
      </c>
      <c r="E1516" s="17">
        <v>5.0734554279174802E-2</v>
      </c>
      <c r="F1516" s="17"/>
      <c r="G1516" s="17">
        <v>6.0234725013397501E-2</v>
      </c>
      <c r="H1516" s="17">
        <v>6.6807068029664393E-2</v>
      </c>
      <c r="I1516" s="17">
        <v>7.8799251912369805E-2</v>
      </c>
      <c r="J1516" s="17">
        <v>5.0620650215821697E-2</v>
      </c>
      <c r="K1516" s="17">
        <v>3.75426492987894E-2</v>
      </c>
      <c r="L1516" s="17"/>
      <c r="M1516" s="17">
        <v>6.7214120914842496E-2</v>
      </c>
      <c r="N1516" s="17">
        <v>6.9274074430402996E-2</v>
      </c>
      <c r="O1516" s="17">
        <v>4.6628664788475299E-2</v>
      </c>
      <c r="P1516" s="17">
        <v>7.0744562260377397E-2</v>
      </c>
      <c r="Q1516" s="17">
        <v>5.0700737139888E-2</v>
      </c>
      <c r="R1516" s="17"/>
      <c r="S1516" s="17">
        <v>5.2885935472396298E-2</v>
      </c>
      <c r="T1516" s="17">
        <v>4.5962813781285097E-2</v>
      </c>
      <c r="U1516" s="17">
        <v>4.2167633559006101E-2</v>
      </c>
      <c r="V1516" s="17">
        <v>0.105073608555441</v>
      </c>
      <c r="W1516" s="17"/>
      <c r="X1516" s="17">
        <v>6.4675436233839506E-2</v>
      </c>
      <c r="Y1516" s="17">
        <v>8.4212125560930801E-2</v>
      </c>
      <c r="Z1516" s="17">
        <v>1.15698288615448E-2</v>
      </c>
      <c r="AA1516" s="17"/>
      <c r="AB1516" s="17">
        <v>5.2411000537701202E-2</v>
      </c>
      <c r="AC1516" s="17">
        <v>8.0454125703719001E-2</v>
      </c>
      <c r="AD1516" s="17"/>
      <c r="AE1516" s="17">
        <v>6.8896260704767801E-2</v>
      </c>
      <c r="AF1516" s="17">
        <v>6.0147376285906599E-2</v>
      </c>
      <c r="AG1516" s="17"/>
      <c r="AH1516" s="17">
        <v>7.1738441350433793E-2</v>
      </c>
      <c r="AI1516" s="17">
        <v>2.52937295677634E-2</v>
      </c>
      <c r="AJ1516" s="17"/>
      <c r="AK1516" s="17">
        <v>2.9549064537134701E-2</v>
      </c>
      <c r="AL1516" s="17">
        <v>7.8752943661336394E-2</v>
      </c>
      <c r="AM1516" s="17">
        <v>5.7818454310784903E-2</v>
      </c>
      <c r="AN1516" s="17">
        <v>7.04525019263329E-2</v>
      </c>
      <c r="AO1516" s="17">
        <v>3.92609471653836E-2</v>
      </c>
      <c r="AP1516" s="17"/>
      <c r="AQ1516" s="17">
        <v>5.97800577673624E-2</v>
      </c>
      <c r="AR1516" s="17">
        <v>6.2083046102404803E-2</v>
      </c>
      <c r="AS1516" s="17"/>
      <c r="AT1516" s="17">
        <v>6.9091706923223306E-2</v>
      </c>
      <c r="AU1516" s="17">
        <v>5.8693822188977299E-2</v>
      </c>
      <c r="AV1516" s="17"/>
      <c r="AW1516" s="17">
        <v>3.7091520154279703E-2</v>
      </c>
      <c r="AX1516" s="17">
        <v>4.2154739586743498E-2</v>
      </c>
      <c r="AY1516" s="17">
        <v>0.104498769639082</v>
      </c>
      <c r="AZ1516" s="17">
        <v>0.104192750014499</v>
      </c>
      <c r="BA1516" s="17">
        <v>3.2465181501855601E-2</v>
      </c>
      <c r="BB1516" s="17"/>
      <c r="BC1516" s="17">
        <v>4.34324438355147E-2</v>
      </c>
      <c r="BD1516" s="17"/>
      <c r="BE1516" s="17">
        <v>4.31157298584025E-2</v>
      </c>
      <c r="BF1516" s="17">
        <v>0.12271494119856299</v>
      </c>
      <c r="BG1516" s="17">
        <v>7.2740438518818298E-2</v>
      </c>
      <c r="BH1516" s="17">
        <v>2.7654679306741502E-2</v>
      </c>
      <c r="BI1516" s="17"/>
      <c r="BJ1516" s="17">
        <v>5.7043486844162203E-2</v>
      </c>
      <c r="BK1516" s="17"/>
      <c r="BL1516" s="17">
        <v>5.9221259652119197E-2</v>
      </c>
      <c r="BM1516" s="17"/>
      <c r="BN1516" s="17">
        <v>9.5694101606936893E-2</v>
      </c>
      <c r="BO1516" s="17"/>
      <c r="BP1516" s="17">
        <v>3.3983532118887202E-2</v>
      </c>
      <c r="BQ1516" s="17">
        <v>0.19872426561250101</v>
      </c>
    </row>
    <row r="1517" spans="2:69" x14ac:dyDescent="0.35">
      <c r="B1517" t="s">
        <v>435</v>
      </c>
      <c r="C1517" s="17">
        <v>4.2961100320580096E-3</v>
      </c>
      <c r="D1517" s="17">
        <v>4.6843840864977202E-3</v>
      </c>
      <c r="E1517" s="17">
        <v>3.9729593594586199E-3</v>
      </c>
      <c r="F1517" s="17"/>
      <c r="G1517" s="17">
        <v>1.29581573182511E-2</v>
      </c>
      <c r="H1517" s="17">
        <v>0</v>
      </c>
      <c r="I1517" s="17">
        <v>0</v>
      </c>
      <c r="J1517" s="17">
        <v>5.7435614478400197E-3</v>
      </c>
      <c r="K1517" s="17">
        <v>0</v>
      </c>
      <c r="L1517" s="17"/>
      <c r="M1517" s="17">
        <v>1.1892556941044E-2</v>
      </c>
      <c r="N1517" s="17">
        <v>4.5744159193756902E-3</v>
      </c>
      <c r="O1517" s="17">
        <v>0</v>
      </c>
      <c r="P1517" s="17">
        <v>5.7426165041306E-3</v>
      </c>
      <c r="Q1517" s="17">
        <v>3.50908594560413E-3</v>
      </c>
      <c r="R1517" s="17"/>
      <c r="S1517" s="17">
        <v>0</v>
      </c>
      <c r="T1517" s="17">
        <v>0</v>
      </c>
      <c r="U1517" s="17">
        <v>8.3287796303786396E-3</v>
      </c>
      <c r="V1517" s="17">
        <v>3.2703123754310999E-3</v>
      </c>
      <c r="W1517" s="17"/>
      <c r="X1517" s="17">
        <v>3.5640804704519199E-3</v>
      </c>
      <c r="Y1517" s="17">
        <v>6.3167828905658398E-3</v>
      </c>
      <c r="Z1517" s="17">
        <v>7.2075851162259697E-3</v>
      </c>
      <c r="AA1517" s="17"/>
      <c r="AB1517" s="17">
        <v>4.7942999657512196E-3</v>
      </c>
      <c r="AC1517" s="17">
        <v>3.2719899668979401E-3</v>
      </c>
      <c r="AD1517" s="17"/>
      <c r="AE1517" s="17">
        <v>6.32081757758623E-3</v>
      </c>
      <c r="AF1517" s="17">
        <v>3.8863526235746598E-3</v>
      </c>
      <c r="AG1517" s="17"/>
      <c r="AH1517" s="17">
        <v>4.5254743821698702E-3</v>
      </c>
      <c r="AI1517" s="17">
        <v>5.4627433836089796E-3</v>
      </c>
      <c r="AJ1517" s="17"/>
      <c r="AK1517" s="17">
        <v>1.01258353628713E-2</v>
      </c>
      <c r="AL1517" s="17">
        <v>3.6908682387234398E-3</v>
      </c>
      <c r="AM1517" s="17">
        <v>6.0569303899878904E-3</v>
      </c>
      <c r="AN1517" s="17">
        <v>0</v>
      </c>
      <c r="AO1517" s="17">
        <v>0</v>
      </c>
      <c r="AP1517" s="17"/>
      <c r="AQ1517" s="17">
        <v>4.9851176270524003E-3</v>
      </c>
      <c r="AR1517" s="17">
        <v>4.1076277583796698E-3</v>
      </c>
      <c r="AS1517" s="17"/>
      <c r="AT1517" s="17">
        <v>3.40626495229595E-3</v>
      </c>
      <c r="AU1517" s="17">
        <v>4.84235130446895E-3</v>
      </c>
      <c r="AV1517" s="17"/>
      <c r="AW1517" s="17">
        <v>0</v>
      </c>
      <c r="AX1517" s="17">
        <v>3.9661315997429197E-3</v>
      </c>
      <c r="AY1517" s="17">
        <v>7.8073259175005004E-3</v>
      </c>
      <c r="AZ1517" s="17">
        <v>0</v>
      </c>
      <c r="BA1517" s="17">
        <v>0</v>
      </c>
      <c r="BB1517" s="17"/>
      <c r="BC1517" s="17">
        <v>0</v>
      </c>
      <c r="BD1517" s="17"/>
      <c r="BE1517" s="17">
        <v>4.5907232504408396E-3</v>
      </c>
      <c r="BF1517" s="17">
        <v>4.7011469664841703E-3</v>
      </c>
      <c r="BG1517" s="17">
        <v>8.5713098783474894E-3</v>
      </c>
      <c r="BH1517" s="17">
        <v>5.2831182685360604E-3</v>
      </c>
      <c r="BI1517" s="17"/>
      <c r="BJ1517" s="17">
        <v>3.7165149363400101E-3</v>
      </c>
      <c r="BK1517" s="17"/>
      <c r="BL1517" s="17">
        <v>1.0640945361182299E-3</v>
      </c>
      <c r="BM1517" s="17"/>
      <c r="BN1517" s="17">
        <v>7.1200359301720898E-3</v>
      </c>
      <c r="BO1517" s="17"/>
      <c r="BP1517" s="17">
        <v>2.1965429456485101E-3</v>
      </c>
      <c r="BQ1517" s="17">
        <v>1.6728795015075199E-2</v>
      </c>
    </row>
    <row r="1518" spans="2:69" x14ac:dyDescent="0.35">
      <c r="B1518" t="s">
        <v>436</v>
      </c>
      <c r="C1518" s="17">
        <v>4.3847606272606199E-2</v>
      </c>
      <c r="D1518" s="17">
        <v>3.6635287939137902E-2</v>
      </c>
      <c r="E1518" s="17">
        <v>5.0084739339584301E-2</v>
      </c>
      <c r="F1518" s="17"/>
      <c r="G1518" s="17">
        <v>5.0735130299390099E-2</v>
      </c>
      <c r="H1518" s="17">
        <v>3.3117075214971203E-2</v>
      </c>
      <c r="I1518" s="17">
        <v>3.3881791156019102E-2</v>
      </c>
      <c r="J1518" s="17">
        <v>6.3101173081060696E-2</v>
      </c>
      <c r="K1518" s="17">
        <v>4.5524617209501399E-2</v>
      </c>
      <c r="L1518" s="17"/>
      <c r="M1518" s="17">
        <v>8.5624490373057305E-2</v>
      </c>
      <c r="N1518" s="17">
        <v>4.7407263519877597E-2</v>
      </c>
      <c r="O1518" s="17">
        <v>3.7720189785372497E-2</v>
      </c>
      <c r="P1518" s="17">
        <v>2.0896742395026199E-2</v>
      </c>
      <c r="Q1518" s="17">
        <v>3.94740095969889E-2</v>
      </c>
      <c r="R1518" s="17"/>
      <c r="S1518" s="17">
        <v>2.5350714113176499E-2</v>
      </c>
      <c r="T1518" s="17">
        <v>5.2410371272518297E-2</v>
      </c>
      <c r="U1518" s="17">
        <v>5.7087420273765697E-2</v>
      </c>
      <c r="V1518" s="17">
        <v>4.4983457888965697E-2</v>
      </c>
      <c r="W1518" s="17"/>
      <c r="X1518" s="17">
        <v>4.8989284747571402E-2</v>
      </c>
      <c r="Y1518" s="17">
        <v>3.4825794727190697E-2</v>
      </c>
      <c r="Z1518" s="17">
        <v>1.7131634112281899E-2</v>
      </c>
      <c r="AA1518" s="17"/>
      <c r="AB1518" s="17">
        <v>3.0987188547562099E-2</v>
      </c>
      <c r="AC1518" s="17">
        <v>7.0284535138110601E-2</v>
      </c>
      <c r="AD1518" s="17"/>
      <c r="AE1518" s="17">
        <v>4.1612285974485803E-2</v>
      </c>
      <c r="AF1518" s="17">
        <v>4.4340019436500899E-2</v>
      </c>
      <c r="AG1518" s="17"/>
      <c r="AH1518" s="17">
        <v>4.72960853367628E-2</v>
      </c>
      <c r="AI1518" s="17">
        <v>4.4031672155106699E-2</v>
      </c>
      <c r="AJ1518" s="17"/>
      <c r="AK1518" s="17">
        <v>7.9916533887368996E-2</v>
      </c>
      <c r="AL1518" s="17">
        <v>3.7040694524220298E-2</v>
      </c>
      <c r="AM1518" s="17">
        <v>3.8011658154853897E-2</v>
      </c>
      <c r="AN1518" s="17">
        <v>3.4303527625758203E-2</v>
      </c>
      <c r="AO1518" s="17">
        <v>6.7463424114223999E-2</v>
      </c>
      <c r="AP1518" s="17"/>
      <c r="AQ1518" s="17">
        <v>7.4084275543929504E-2</v>
      </c>
      <c r="AR1518" s="17">
        <v>3.55761790574022E-2</v>
      </c>
      <c r="AS1518" s="17"/>
      <c r="AT1518" s="17">
        <v>6.2043898905966101E-2</v>
      </c>
      <c r="AU1518" s="17">
        <v>3.2017318376863599E-2</v>
      </c>
      <c r="AV1518" s="17"/>
      <c r="AW1518" s="17">
        <v>4.15325870072005E-2</v>
      </c>
      <c r="AX1518" s="17">
        <v>3.3736222104255302E-2</v>
      </c>
      <c r="AY1518" s="17">
        <v>4.2124859798283301E-2</v>
      </c>
      <c r="AZ1518" s="17">
        <v>8.2988655184177904E-2</v>
      </c>
      <c r="BA1518" s="17">
        <v>2.7179367570401299E-2</v>
      </c>
      <c r="BB1518" s="17"/>
      <c r="BC1518" s="17">
        <v>2.9201613784150999E-2</v>
      </c>
      <c r="BD1518" s="17"/>
      <c r="BE1518" s="17">
        <v>2.70618048718031E-2</v>
      </c>
      <c r="BF1518" s="17">
        <v>4.5533215948163203E-2</v>
      </c>
      <c r="BG1518" s="17">
        <v>6.0162968147055303E-2</v>
      </c>
      <c r="BH1518" s="17">
        <v>2.3587064099135E-2</v>
      </c>
      <c r="BI1518" s="17"/>
      <c r="BJ1518" s="17">
        <v>4.7021942349167303E-2</v>
      </c>
      <c r="BK1518" s="17"/>
      <c r="BL1518" s="17">
        <v>4.7466167129186103E-2</v>
      </c>
      <c r="BM1518" s="17"/>
      <c r="BN1518" s="17">
        <v>5.8343060410486099E-2</v>
      </c>
      <c r="BO1518" s="17"/>
      <c r="BP1518" s="17">
        <v>3.90588180519588E-2</v>
      </c>
      <c r="BQ1518" s="17">
        <v>6.27212022700257E-2</v>
      </c>
    </row>
    <row r="1519" spans="2:69" x14ac:dyDescent="0.35">
      <c r="B1519" t="s">
        <v>437</v>
      </c>
      <c r="C1519" s="17">
        <v>0.89026791279448103</v>
      </c>
      <c r="D1519" s="17">
        <v>0.88423464128197005</v>
      </c>
      <c r="E1519" s="17">
        <v>0.89520774702178196</v>
      </c>
      <c r="F1519" s="17"/>
      <c r="G1519" s="17">
        <v>0.87607198736896097</v>
      </c>
      <c r="H1519" s="17">
        <v>0.90007585675536395</v>
      </c>
      <c r="I1519" s="17">
        <v>0.887318956931611</v>
      </c>
      <c r="J1519" s="17">
        <v>0.88053461525527799</v>
      </c>
      <c r="K1519" s="17">
        <v>0.91693273349170901</v>
      </c>
      <c r="L1519" s="17"/>
      <c r="M1519" s="17">
        <v>0.83526883177105604</v>
      </c>
      <c r="N1519" s="17">
        <v>0.87874424613034396</v>
      </c>
      <c r="O1519" s="17">
        <v>0.915651145426152</v>
      </c>
      <c r="P1519" s="17">
        <v>0.90261607884046602</v>
      </c>
      <c r="Q1519" s="17">
        <v>0.90631616731751896</v>
      </c>
      <c r="R1519" s="17"/>
      <c r="S1519" s="17">
        <v>0.92176335041442703</v>
      </c>
      <c r="T1519" s="17">
        <v>0.90162681494619701</v>
      </c>
      <c r="U1519" s="17">
        <v>0.89241616653684996</v>
      </c>
      <c r="V1519" s="17">
        <v>0.84667262118016196</v>
      </c>
      <c r="W1519" s="17"/>
      <c r="X1519" s="17">
        <v>0.88277119854813701</v>
      </c>
      <c r="Y1519" s="17">
        <v>0.87464529682131298</v>
      </c>
      <c r="Z1519" s="17">
        <v>0.96409095190994698</v>
      </c>
      <c r="AA1519" s="17"/>
      <c r="AB1519" s="17">
        <v>0.91180751094898504</v>
      </c>
      <c r="AC1519" s="17">
        <v>0.845989349191272</v>
      </c>
      <c r="AD1519" s="17"/>
      <c r="AE1519" s="17">
        <v>0.88317063574316002</v>
      </c>
      <c r="AF1519" s="17">
        <v>0.89162625165401799</v>
      </c>
      <c r="AG1519" s="17"/>
      <c r="AH1519" s="17">
        <v>0.87643999893063396</v>
      </c>
      <c r="AI1519" s="17">
        <v>0.92521185489352098</v>
      </c>
      <c r="AJ1519" s="17"/>
      <c r="AK1519" s="17">
        <v>0.88040856621262498</v>
      </c>
      <c r="AL1519" s="17">
        <v>0.88051549357572001</v>
      </c>
      <c r="AM1519" s="17">
        <v>0.898112957144373</v>
      </c>
      <c r="AN1519" s="17">
        <v>0.89524397044790904</v>
      </c>
      <c r="AO1519" s="17">
        <v>0.89327562872039201</v>
      </c>
      <c r="AP1519" s="17"/>
      <c r="AQ1519" s="17">
        <v>0.861150549061656</v>
      </c>
      <c r="AR1519" s="17">
        <v>0.89823314708181301</v>
      </c>
      <c r="AS1519" s="17"/>
      <c r="AT1519" s="17">
        <v>0.86545812921851495</v>
      </c>
      <c r="AU1519" s="17">
        <v>0.90444650812968996</v>
      </c>
      <c r="AV1519" s="17"/>
      <c r="AW1519" s="17">
        <v>0.92137589283851995</v>
      </c>
      <c r="AX1519" s="17">
        <v>0.92014290670925802</v>
      </c>
      <c r="AY1519" s="17">
        <v>0.84556904464513405</v>
      </c>
      <c r="AZ1519" s="17">
        <v>0.81281859480132301</v>
      </c>
      <c r="BA1519" s="17">
        <v>0.94035545092774298</v>
      </c>
      <c r="BB1519" s="17"/>
      <c r="BC1519" s="17">
        <v>0.92736594238033399</v>
      </c>
      <c r="BD1519" s="17"/>
      <c r="BE1519" s="17">
        <v>0.92523174201935399</v>
      </c>
      <c r="BF1519" s="17">
        <v>0.82705069588679003</v>
      </c>
      <c r="BG1519" s="17">
        <v>0.85852528345577905</v>
      </c>
      <c r="BH1519" s="17">
        <v>0.94347513832558705</v>
      </c>
      <c r="BI1519" s="17"/>
      <c r="BJ1519" s="17">
        <v>0.89221805587033098</v>
      </c>
      <c r="BK1519" s="17"/>
      <c r="BL1519" s="17">
        <v>0.89224847868257695</v>
      </c>
      <c r="BM1519" s="17"/>
      <c r="BN1519" s="17">
        <v>0.83884280205240502</v>
      </c>
      <c r="BO1519" s="17"/>
      <c r="BP1519" s="17">
        <v>0.92476110688350499</v>
      </c>
      <c r="BQ1519" s="17">
        <v>0.72182573710239795</v>
      </c>
    </row>
    <row r="1520" spans="2:69" x14ac:dyDescent="0.35">
      <c r="B1520" t="s">
        <v>438</v>
      </c>
      <c r="C1520" s="17">
        <v>6.5884480932913103E-2</v>
      </c>
      <c r="D1520" s="17">
        <v>7.9130070778892406E-2</v>
      </c>
      <c r="E1520" s="17">
        <v>5.4707513638633402E-2</v>
      </c>
      <c r="F1520" s="17"/>
      <c r="G1520" s="17">
        <v>7.3192882331648598E-2</v>
      </c>
      <c r="H1520" s="17">
        <v>6.6807068029664393E-2</v>
      </c>
      <c r="I1520" s="17">
        <v>7.8799251912369805E-2</v>
      </c>
      <c r="J1520" s="17">
        <v>5.6364211663661803E-2</v>
      </c>
      <c r="K1520" s="17">
        <v>3.75426492987894E-2</v>
      </c>
      <c r="L1520" s="17"/>
      <c r="M1520" s="17">
        <v>7.9106677855886598E-2</v>
      </c>
      <c r="N1520" s="17">
        <v>7.3848490349778695E-2</v>
      </c>
      <c r="O1520" s="17">
        <v>4.6628664788475299E-2</v>
      </c>
      <c r="P1520" s="17">
        <v>7.6487178764508001E-2</v>
      </c>
      <c r="Q1520" s="17">
        <v>5.4209823085492097E-2</v>
      </c>
      <c r="R1520" s="17"/>
      <c r="S1520" s="17">
        <v>5.2885935472396298E-2</v>
      </c>
      <c r="T1520" s="17">
        <v>4.5962813781285097E-2</v>
      </c>
      <c r="U1520" s="17">
        <v>5.0496413189384699E-2</v>
      </c>
      <c r="V1520" s="17">
        <v>0.108343920930872</v>
      </c>
      <c r="W1520" s="17"/>
      <c r="X1520" s="17">
        <v>6.8239516704291403E-2</v>
      </c>
      <c r="Y1520" s="17">
        <v>9.0528908451496595E-2</v>
      </c>
      <c r="Z1520" s="17">
        <v>1.8777413977770802E-2</v>
      </c>
      <c r="AA1520" s="17"/>
      <c r="AB1520" s="17">
        <v>5.7205300503452503E-2</v>
      </c>
      <c r="AC1520" s="17">
        <v>8.3726115670616996E-2</v>
      </c>
      <c r="AD1520" s="17"/>
      <c r="AE1520" s="17">
        <v>7.5217078282353994E-2</v>
      </c>
      <c r="AF1520" s="17">
        <v>6.4033728909481294E-2</v>
      </c>
      <c r="AG1520" s="17"/>
      <c r="AH1520" s="17">
        <v>7.6263915732603701E-2</v>
      </c>
      <c r="AI1520" s="17">
        <v>3.07564729513723E-2</v>
      </c>
      <c r="AJ1520" s="17"/>
      <c r="AK1520" s="17">
        <v>3.9674899900006097E-2</v>
      </c>
      <c r="AL1520" s="17">
        <v>8.2443811900059796E-2</v>
      </c>
      <c r="AM1520" s="17">
        <v>6.3875384700772794E-2</v>
      </c>
      <c r="AN1520" s="17">
        <v>7.04525019263329E-2</v>
      </c>
      <c r="AO1520" s="17">
        <v>3.92609471653836E-2</v>
      </c>
      <c r="AP1520" s="17"/>
      <c r="AQ1520" s="17">
        <v>6.4765175394414801E-2</v>
      </c>
      <c r="AR1520" s="17">
        <v>6.6190673860784394E-2</v>
      </c>
      <c r="AS1520" s="17"/>
      <c r="AT1520" s="17">
        <v>7.2497971875519304E-2</v>
      </c>
      <c r="AU1520" s="17">
        <v>6.3536173493446299E-2</v>
      </c>
      <c r="AV1520" s="17"/>
      <c r="AW1520" s="17">
        <v>3.7091520154279703E-2</v>
      </c>
      <c r="AX1520" s="17">
        <v>4.6120871186486397E-2</v>
      </c>
      <c r="AY1520" s="17">
        <v>0.112306095556583</v>
      </c>
      <c r="AZ1520" s="17">
        <v>0.104192750014499</v>
      </c>
      <c r="BA1520" s="17">
        <v>3.2465181501855601E-2</v>
      </c>
      <c r="BB1520" s="17"/>
      <c r="BC1520" s="17">
        <v>4.34324438355147E-2</v>
      </c>
      <c r="BD1520" s="17"/>
      <c r="BE1520" s="17">
        <v>4.7706453108843298E-2</v>
      </c>
      <c r="BF1520" s="17">
        <v>0.12741608816504699</v>
      </c>
      <c r="BG1520" s="17">
        <v>8.1311748397165803E-2</v>
      </c>
      <c r="BH1520" s="17">
        <v>3.2937797575277601E-2</v>
      </c>
      <c r="BI1520" s="17"/>
      <c r="BJ1520" s="17">
        <v>6.0760001780502303E-2</v>
      </c>
      <c r="BK1520" s="17"/>
      <c r="BL1520" s="17">
        <v>6.0285354188237397E-2</v>
      </c>
      <c r="BM1520" s="17"/>
      <c r="BN1520" s="17">
        <v>0.102814137537109</v>
      </c>
      <c r="BO1520" s="17"/>
      <c r="BP1520" s="17">
        <v>3.6180075064535702E-2</v>
      </c>
      <c r="BQ1520" s="17">
        <v>0.21545306062757699</v>
      </c>
    </row>
    <row r="1521" spans="2:69" x14ac:dyDescent="0.35">
      <c r="B1521" t="s">
        <v>261</v>
      </c>
      <c r="C1521" s="17">
        <v>0.82438343186156804</v>
      </c>
      <c r="D1521" s="17">
        <v>0.80510457050307704</v>
      </c>
      <c r="E1521" s="17">
        <v>0.84050023338314905</v>
      </c>
      <c r="F1521" s="17"/>
      <c r="G1521" s="17">
        <v>0.80287910503731297</v>
      </c>
      <c r="H1521" s="17">
        <v>0.83326878872569998</v>
      </c>
      <c r="I1521" s="17">
        <v>0.80851970501924098</v>
      </c>
      <c r="J1521" s="17">
        <v>0.82417040359161597</v>
      </c>
      <c r="K1521" s="17">
        <v>0.87939008419291997</v>
      </c>
      <c r="L1521" s="17"/>
      <c r="M1521" s="17">
        <v>0.75616215391517005</v>
      </c>
      <c r="N1521" s="17">
        <v>0.80489575578056505</v>
      </c>
      <c r="O1521" s="17">
        <v>0.86902248063767695</v>
      </c>
      <c r="P1521" s="17">
        <v>0.82612890007595796</v>
      </c>
      <c r="Q1521" s="17">
        <v>0.85210634423202702</v>
      </c>
      <c r="R1521" s="17"/>
      <c r="S1521" s="17">
        <v>0.86887741494203097</v>
      </c>
      <c r="T1521" s="17">
        <v>0.85566400116491104</v>
      </c>
      <c r="U1521" s="17">
        <v>0.84191975334746505</v>
      </c>
      <c r="V1521" s="17">
        <v>0.73832870024928998</v>
      </c>
      <c r="W1521" s="17"/>
      <c r="X1521" s="17">
        <v>0.81453168184384594</v>
      </c>
      <c r="Y1521" s="17">
        <v>0.78411638836981601</v>
      </c>
      <c r="Z1521" s="17">
        <v>0.94531353793217598</v>
      </c>
      <c r="AA1521" s="17"/>
      <c r="AB1521" s="17">
        <v>0.85460221044553297</v>
      </c>
      <c r="AC1521" s="17">
        <v>0.76226323352065495</v>
      </c>
      <c r="AD1521" s="17"/>
      <c r="AE1521" s="17">
        <v>0.80795355746080599</v>
      </c>
      <c r="AF1521" s="17">
        <v>0.82759252274453599</v>
      </c>
      <c r="AG1521" s="17"/>
      <c r="AH1521" s="17">
        <v>0.80017608319803002</v>
      </c>
      <c r="AI1521" s="17">
        <v>0.89445538194214902</v>
      </c>
      <c r="AJ1521" s="17"/>
      <c r="AK1521" s="17">
        <v>0.84073366631261903</v>
      </c>
      <c r="AL1521" s="17">
        <v>0.79807168167566001</v>
      </c>
      <c r="AM1521" s="17">
        <v>0.83423757244360097</v>
      </c>
      <c r="AN1521" s="17">
        <v>0.82479146852157603</v>
      </c>
      <c r="AO1521" s="17">
        <v>0.85401468155500904</v>
      </c>
      <c r="AP1521" s="17"/>
      <c r="AQ1521" s="17">
        <v>0.79638537366724105</v>
      </c>
      <c r="AR1521" s="17">
        <v>0.83204247322102898</v>
      </c>
      <c r="AS1521" s="17"/>
      <c r="AT1521" s="17">
        <v>0.79296015734299596</v>
      </c>
      <c r="AU1521" s="17">
        <v>0.84091033463624398</v>
      </c>
      <c r="AV1521" s="17"/>
      <c r="AW1521" s="17">
        <v>0.88428437268423998</v>
      </c>
      <c r="AX1521" s="17">
        <v>0.87402203552277202</v>
      </c>
      <c r="AY1521" s="17">
        <v>0.73326294908855105</v>
      </c>
      <c r="AZ1521" s="17">
        <v>0.708625844786824</v>
      </c>
      <c r="BA1521" s="17">
        <v>0.90789026942588802</v>
      </c>
      <c r="BB1521" s="17"/>
      <c r="BC1521" s="17">
        <v>0.88393349854481995</v>
      </c>
      <c r="BD1521" s="17"/>
      <c r="BE1521" s="17">
        <v>0.87752528891050996</v>
      </c>
      <c r="BF1521" s="17">
        <v>0.69963460772174302</v>
      </c>
      <c r="BG1521" s="17">
        <v>0.77721353505861301</v>
      </c>
      <c r="BH1521" s="17">
        <v>0.91053734075031001</v>
      </c>
      <c r="BI1521" s="17"/>
      <c r="BJ1521" s="17">
        <v>0.83145805408982798</v>
      </c>
      <c r="BK1521" s="17"/>
      <c r="BL1521" s="17">
        <v>0.83196312449433896</v>
      </c>
      <c r="BM1521" s="17"/>
      <c r="BN1521" s="17">
        <v>0.73602866451529603</v>
      </c>
      <c r="BO1521" s="17"/>
      <c r="BP1521" s="17">
        <v>0.88858103181896997</v>
      </c>
      <c r="BQ1521" s="17">
        <v>0.50637267647482098</v>
      </c>
    </row>
    <row r="1522" spans="2:69" x14ac:dyDescent="0.35"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  <c r="BF1522" s="17"/>
      <c r="BG1522" s="17"/>
      <c r="BH1522" s="17"/>
      <c r="BI1522" s="17"/>
      <c r="BJ1522" s="17"/>
      <c r="BK1522" s="17"/>
      <c r="BL1522" s="17"/>
      <c r="BM1522" s="17"/>
      <c r="BN1522" s="17"/>
      <c r="BO1522" s="17"/>
      <c r="BP1522" s="17"/>
      <c r="BQ1522" s="17"/>
    </row>
    <row r="1523" spans="2:69" x14ac:dyDescent="0.35">
      <c r="B1523" s="6" t="s">
        <v>441</v>
      </c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  <c r="BC1523" s="17"/>
      <c r="BD1523" s="17"/>
      <c r="BE1523" s="17"/>
      <c r="BF1523" s="17"/>
      <c r="BG1523" s="17"/>
      <c r="BH1523" s="17"/>
      <c r="BI1523" s="17"/>
      <c r="BJ1523" s="17"/>
      <c r="BK1523" s="17"/>
      <c r="BL1523" s="17"/>
      <c r="BM1523" s="17"/>
      <c r="BN1523" s="17"/>
      <c r="BO1523" s="17"/>
      <c r="BP1523" s="17"/>
      <c r="BQ1523" s="17"/>
    </row>
    <row r="1524" spans="2:69" x14ac:dyDescent="0.35">
      <c r="B1524" s="24" t="s">
        <v>97</v>
      </c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  <c r="BC1524" s="17"/>
      <c r="BD1524" s="17"/>
      <c r="BE1524" s="17"/>
      <c r="BF1524" s="17"/>
      <c r="BG1524" s="17"/>
      <c r="BH1524" s="17"/>
      <c r="BI1524" s="17"/>
      <c r="BJ1524" s="17"/>
      <c r="BK1524" s="17"/>
      <c r="BL1524" s="17"/>
      <c r="BM1524" s="17"/>
      <c r="BN1524" s="17"/>
      <c r="BO1524" s="17"/>
      <c r="BP1524" s="17"/>
      <c r="BQ1524" s="17"/>
    </row>
    <row r="1525" spans="2:69" x14ac:dyDescent="0.35">
      <c r="B1525" t="s">
        <v>432</v>
      </c>
      <c r="C1525" s="17">
        <v>0.51377952344445499</v>
      </c>
      <c r="D1525" s="17">
        <v>0.47703662516497702</v>
      </c>
      <c r="E1525" s="17">
        <v>0.54420860541475602</v>
      </c>
      <c r="F1525" s="17"/>
      <c r="G1525" s="17">
        <v>0.48767051686561003</v>
      </c>
      <c r="H1525" s="17">
        <v>0.55034504110356897</v>
      </c>
      <c r="I1525" s="17">
        <v>0.55791558327638902</v>
      </c>
      <c r="J1525" s="17">
        <v>0.450669783943839</v>
      </c>
      <c r="K1525" s="17">
        <v>0.49369290639635799</v>
      </c>
      <c r="L1525" s="17"/>
      <c r="M1525" s="17">
        <v>0.40460493923829999</v>
      </c>
      <c r="N1525" s="17">
        <v>0.52903692122635304</v>
      </c>
      <c r="O1525" s="17">
        <v>0.55911894633702897</v>
      </c>
      <c r="P1525" s="17">
        <v>0.42510590173223201</v>
      </c>
      <c r="Q1525" s="17">
        <v>0.555124984365995</v>
      </c>
      <c r="R1525" s="17"/>
      <c r="S1525" s="17">
        <v>0.62483417060944102</v>
      </c>
      <c r="T1525" s="17">
        <v>0.50740655664573797</v>
      </c>
      <c r="U1525" s="17">
        <v>0.5030032222834</v>
      </c>
      <c r="V1525" s="17">
        <v>0.385202257079098</v>
      </c>
      <c r="W1525" s="17"/>
      <c r="X1525" s="17">
        <v>0.49085589064708401</v>
      </c>
      <c r="Y1525" s="17">
        <v>0.562528149207567</v>
      </c>
      <c r="Z1525" s="17">
        <v>0.62255862970525599</v>
      </c>
      <c r="AA1525" s="17"/>
      <c r="AB1525" s="17">
        <v>0.56795614410995698</v>
      </c>
      <c r="AC1525" s="17">
        <v>0.40240962105643702</v>
      </c>
      <c r="AD1525" s="17"/>
      <c r="AE1525" s="17">
        <v>0.51491550155761301</v>
      </c>
      <c r="AF1525" s="17">
        <v>0.51314705845310105</v>
      </c>
      <c r="AG1525" s="17"/>
      <c r="AH1525" s="17">
        <v>0.48853905270736497</v>
      </c>
      <c r="AI1525" s="17">
        <v>0.61619772759647495</v>
      </c>
      <c r="AJ1525" s="17"/>
      <c r="AK1525" s="17">
        <v>0.57664490112247002</v>
      </c>
      <c r="AL1525" s="17">
        <v>0.45698601160154101</v>
      </c>
      <c r="AM1525" s="17">
        <v>0.53188531936161498</v>
      </c>
      <c r="AN1525" s="17">
        <v>0.54123919625439398</v>
      </c>
      <c r="AO1525" s="17">
        <v>0.49757970320371497</v>
      </c>
      <c r="AP1525" s="17"/>
      <c r="AQ1525" s="17">
        <v>0.48112122414056702</v>
      </c>
      <c r="AR1525" s="17">
        <v>0.52271340247856701</v>
      </c>
      <c r="AS1525" s="17"/>
      <c r="AT1525" s="17">
        <v>0.48346070509759898</v>
      </c>
      <c r="AU1525" s="17">
        <v>0.529138154006348</v>
      </c>
      <c r="AV1525" s="17"/>
      <c r="AW1525" s="17">
        <v>0.55407962461938298</v>
      </c>
      <c r="AX1525" s="17">
        <v>0.54369640337047798</v>
      </c>
      <c r="AY1525" s="17">
        <v>0.44452464722997898</v>
      </c>
      <c r="AZ1525" s="17">
        <v>0.375389676333515</v>
      </c>
      <c r="BA1525" s="17">
        <v>0.67416838494577003</v>
      </c>
      <c r="BB1525" s="17"/>
      <c r="BC1525" s="17">
        <v>0.66383150859728102</v>
      </c>
      <c r="BD1525" s="17"/>
      <c r="BE1525" s="17">
        <v>0.54744275465552095</v>
      </c>
      <c r="BF1525" s="17">
        <v>0.35958547960604098</v>
      </c>
      <c r="BG1525" s="17">
        <v>0.41121411043811501</v>
      </c>
      <c r="BH1525" s="17">
        <v>0.68574527140508501</v>
      </c>
      <c r="BI1525" s="17"/>
      <c r="BJ1525" s="17">
        <v>0.51110625668982701</v>
      </c>
      <c r="BK1525" s="17"/>
      <c r="BL1525" s="17">
        <v>0.49116723529460998</v>
      </c>
      <c r="BM1525" s="17"/>
      <c r="BN1525" s="17">
        <v>0.42467524076368901</v>
      </c>
      <c r="BO1525" s="17"/>
      <c r="BP1525" s="17">
        <v>0.56052141615135898</v>
      </c>
      <c r="BQ1525" s="17">
        <v>0.25929206798604398</v>
      </c>
    </row>
    <row r="1526" spans="2:69" x14ac:dyDescent="0.35">
      <c r="B1526" t="s">
        <v>433</v>
      </c>
      <c r="C1526" s="17">
        <v>0.39691222684160599</v>
      </c>
      <c r="D1526" s="17">
        <v>0.43125098453641503</v>
      </c>
      <c r="E1526" s="17">
        <v>0.368365124741657</v>
      </c>
      <c r="F1526" s="17"/>
      <c r="G1526" s="17">
        <v>0.41735135799672402</v>
      </c>
      <c r="H1526" s="17">
        <v>0.36159488274879698</v>
      </c>
      <c r="I1526" s="17">
        <v>0.33199805910021701</v>
      </c>
      <c r="J1526" s="17">
        <v>0.47736212641190501</v>
      </c>
      <c r="K1526" s="17">
        <v>0.44285848543794198</v>
      </c>
      <c r="L1526" s="17"/>
      <c r="M1526" s="17">
        <v>0.47818001649217501</v>
      </c>
      <c r="N1526" s="17">
        <v>0.35860205494014602</v>
      </c>
      <c r="O1526" s="17">
        <v>0.38222517565764003</v>
      </c>
      <c r="P1526" s="17">
        <v>0.50453032904587602</v>
      </c>
      <c r="Q1526" s="17">
        <v>0.37269411416242398</v>
      </c>
      <c r="R1526" s="17"/>
      <c r="S1526" s="17">
        <v>0.33417500290233199</v>
      </c>
      <c r="T1526" s="17">
        <v>0.40348087075258499</v>
      </c>
      <c r="U1526" s="17">
        <v>0.39758488424620603</v>
      </c>
      <c r="V1526" s="17">
        <v>0.49231023744045799</v>
      </c>
      <c r="W1526" s="17"/>
      <c r="X1526" s="17">
        <v>0.41413627139457898</v>
      </c>
      <c r="Y1526" s="17">
        <v>0.36691301764756401</v>
      </c>
      <c r="Z1526" s="17">
        <v>0.30714669110767201</v>
      </c>
      <c r="AA1526" s="17"/>
      <c r="AB1526" s="17">
        <v>0.37162856437563901</v>
      </c>
      <c r="AC1526" s="17">
        <v>0.44888739595065602</v>
      </c>
      <c r="AD1526" s="17"/>
      <c r="AE1526" s="17">
        <v>0.38020414164453198</v>
      </c>
      <c r="AF1526" s="17">
        <v>0.40064979618965801</v>
      </c>
      <c r="AG1526" s="17"/>
      <c r="AH1526" s="17">
        <v>0.413303028197334</v>
      </c>
      <c r="AI1526" s="17">
        <v>0.32482745644993</v>
      </c>
      <c r="AJ1526" s="17"/>
      <c r="AK1526" s="17">
        <v>0.36367125950135898</v>
      </c>
      <c r="AL1526" s="17">
        <v>0.47299744641993902</v>
      </c>
      <c r="AM1526" s="17">
        <v>0.36023575536207503</v>
      </c>
      <c r="AN1526" s="17">
        <v>0.371695638800285</v>
      </c>
      <c r="AO1526" s="17">
        <v>0.38125998376778197</v>
      </c>
      <c r="AP1526" s="17"/>
      <c r="AQ1526" s="17">
        <v>0.42640306959518498</v>
      </c>
      <c r="AR1526" s="17">
        <v>0.38884482506654899</v>
      </c>
      <c r="AS1526" s="17"/>
      <c r="AT1526" s="17">
        <v>0.42256998676124702</v>
      </c>
      <c r="AU1526" s="17">
        <v>0.385659613622167</v>
      </c>
      <c r="AV1526" s="17"/>
      <c r="AW1526" s="17">
        <v>0.393046651977905</v>
      </c>
      <c r="AX1526" s="17">
        <v>0.39059043665725102</v>
      </c>
      <c r="AY1526" s="17">
        <v>0.43622129710489199</v>
      </c>
      <c r="AZ1526" s="17">
        <v>0.48057609685605301</v>
      </c>
      <c r="BA1526" s="17">
        <v>0.26932267333367799</v>
      </c>
      <c r="BB1526" s="17"/>
      <c r="BC1526" s="17">
        <v>0.27749029009590698</v>
      </c>
      <c r="BD1526" s="17"/>
      <c r="BE1526" s="17">
        <v>0.38603297882801901</v>
      </c>
      <c r="BF1526" s="17">
        <v>0.48200870312382699</v>
      </c>
      <c r="BG1526" s="17">
        <v>0.47542288773725999</v>
      </c>
      <c r="BH1526" s="17">
        <v>0.27221972529490002</v>
      </c>
      <c r="BI1526" s="17"/>
      <c r="BJ1526" s="17">
        <v>0.402720777889716</v>
      </c>
      <c r="BK1526" s="17"/>
      <c r="BL1526" s="17">
        <v>0.412143900431993</v>
      </c>
      <c r="BM1526" s="17"/>
      <c r="BN1526" s="17">
        <v>0.43208628316987202</v>
      </c>
      <c r="BO1526" s="17"/>
      <c r="BP1526" s="17">
        <v>0.37989349370810599</v>
      </c>
      <c r="BQ1526" s="17">
        <v>0.50560900440892997</v>
      </c>
    </row>
    <row r="1527" spans="2:69" x14ac:dyDescent="0.35">
      <c r="B1527" t="s">
        <v>434</v>
      </c>
      <c r="C1527" s="17">
        <v>5.7266624555315497E-2</v>
      </c>
      <c r="D1527" s="17">
        <v>6.5093707794038405E-2</v>
      </c>
      <c r="E1527" s="17">
        <v>5.06967027173017E-2</v>
      </c>
      <c r="F1527" s="17"/>
      <c r="G1527" s="17">
        <v>5.60488455928266E-2</v>
      </c>
      <c r="H1527" s="17">
        <v>5.0224196658297103E-2</v>
      </c>
      <c r="I1527" s="17">
        <v>8.6947872967359993E-2</v>
      </c>
      <c r="J1527" s="17">
        <v>3.8467048079388999E-2</v>
      </c>
      <c r="K1527" s="17">
        <v>4.2812026462933903E-2</v>
      </c>
      <c r="L1527" s="17"/>
      <c r="M1527" s="17">
        <v>6.4509271225467096E-2</v>
      </c>
      <c r="N1527" s="17">
        <v>8.1262894044527106E-2</v>
      </c>
      <c r="O1527" s="17">
        <v>3.43630162441943E-2</v>
      </c>
      <c r="P1527" s="17">
        <v>5.0533667161297702E-2</v>
      </c>
      <c r="Q1527" s="17">
        <v>2.96452770287347E-2</v>
      </c>
      <c r="R1527" s="17"/>
      <c r="S1527" s="17">
        <v>2.3873410003616698E-2</v>
      </c>
      <c r="T1527" s="17">
        <v>4.3325860790980497E-2</v>
      </c>
      <c r="U1527" s="17">
        <v>7.3795961090733095E-2</v>
      </c>
      <c r="V1527" s="17">
        <v>0.100151066261035</v>
      </c>
      <c r="W1527" s="17"/>
      <c r="X1527" s="17">
        <v>6.0251060165075497E-2</v>
      </c>
      <c r="Y1527" s="17">
        <v>4.3223107981676299E-2</v>
      </c>
      <c r="Z1527" s="17">
        <v>5.2431441025127701E-2</v>
      </c>
      <c r="AA1527" s="17"/>
      <c r="AB1527" s="17">
        <v>3.7763156313955798E-2</v>
      </c>
      <c r="AC1527" s="17">
        <v>9.7359552604095498E-2</v>
      </c>
      <c r="AD1527" s="17"/>
      <c r="AE1527" s="17">
        <v>6.2705713197292595E-2</v>
      </c>
      <c r="AF1527" s="17">
        <v>5.6203541574872798E-2</v>
      </c>
      <c r="AG1527" s="17"/>
      <c r="AH1527" s="17">
        <v>6.3386028321681206E-2</v>
      </c>
      <c r="AI1527" s="17">
        <v>2.3995469669636199E-2</v>
      </c>
      <c r="AJ1527" s="17"/>
      <c r="AK1527" s="17">
        <v>2.9549064537134701E-2</v>
      </c>
      <c r="AL1527" s="17">
        <v>3.8971312328676101E-2</v>
      </c>
      <c r="AM1527" s="17">
        <v>7.9045472928170907E-2</v>
      </c>
      <c r="AN1527" s="17">
        <v>6.5066202834324696E-2</v>
      </c>
      <c r="AO1527" s="17">
        <v>4.66805378252131E-2</v>
      </c>
      <c r="AP1527" s="17"/>
      <c r="AQ1527" s="17">
        <v>5.3742995372411402E-2</v>
      </c>
      <c r="AR1527" s="17">
        <v>5.8230535032961897E-2</v>
      </c>
      <c r="AS1527" s="17"/>
      <c r="AT1527" s="17">
        <v>5.3516966868769597E-2</v>
      </c>
      <c r="AU1527" s="17">
        <v>5.8638143041688101E-2</v>
      </c>
      <c r="AV1527" s="17"/>
      <c r="AW1527" s="17">
        <v>2.17138061130005E-2</v>
      </c>
      <c r="AX1527" s="17">
        <v>4.0930043119822901E-2</v>
      </c>
      <c r="AY1527" s="17">
        <v>8.9610741892620693E-2</v>
      </c>
      <c r="AZ1527" s="17">
        <v>7.6080141196542606E-2</v>
      </c>
      <c r="BA1527" s="17">
        <v>5.6508941720552402E-2</v>
      </c>
      <c r="BB1527" s="17"/>
      <c r="BC1527" s="17">
        <v>5.2330894265647097E-2</v>
      </c>
      <c r="BD1527" s="17"/>
      <c r="BE1527" s="17">
        <v>4.0690273967666897E-2</v>
      </c>
      <c r="BF1527" s="17">
        <v>0.13141412285051801</v>
      </c>
      <c r="BG1527" s="17">
        <v>6.0952103487584203E-2</v>
      </c>
      <c r="BH1527" s="17">
        <v>3.6047556502008499E-2</v>
      </c>
      <c r="BI1527" s="17"/>
      <c r="BJ1527" s="17">
        <v>5.2856056749159601E-2</v>
      </c>
      <c r="BK1527" s="17"/>
      <c r="BL1527" s="17">
        <v>6.20225559914237E-2</v>
      </c>
      <c r="BM1527" s="17"/>
      <c r="BN1527" s="17">
        <v>0.115447730767281</v>
      </c>
      <c r="BO1527" s="17"/>
      <c r="BP1527" s="17">
        <v>3.6073401487558797E-2</v>
      </c>
      <c r="BQ1527" s="17">
        <v>0.17020224947045401</v>
      </c>
    </row>
    <row r="1528" spans="2:69" x14ac:dyDescent="0.35">
      <c r="B1528" t="s">
        <v>435</v>
      </c>
      <c r="C1528" s="17">
        <v>2.2142860897245301E-3</v>
      </c>
      <c r="D1528" s="17">
        <v>2.97988806835279E-3</v>
      </c>
      <c r="E1528" s="17">
        <v>1.5652287655271099E-3</v>
      </c>
      <c r="F1528" s="17"/>
      <c r="G1528" s="17">
        <v>5.3394207672523598E-3</v>
      </c>
      <c r="H1528" s="17">
        <v>3.23116168929389E-3</v>
      </c>
      <c r="I1528" s="17">
        <v>0</v>
      </c>
      <c r="J1528" s="17">
        <v>0</v>
      </c>
      <c r="K1528" s="17">
        <v>0</v>
      </c>
      <c r="L1528" s="17"/>
      <c r="M1528" s="17">
        <v>0</v>
      </c>
      <c r="N1528" s="17">
        <v>0</v>
      </c>
      <c r="O1528" s="17">
        <v>0</v>
      </c>
      <c r="P1528" s="17">
        <v>0</v>
      </c>
      <c r="Q1528" s="17">
        <v>1.3044158055831799E-2</v>
      </c>
      <c r="R1528" s="17"/>
      <c r="S1528" s="17">
        <v>3.7639569643947101E-3</v>
      </c>
      <c r="T1528" s="17">
        <v>0</v>
      </c>
      <c r="U1528" s="17">
        <v>3.6704717349804101E-3</v>
      </c>
      <c r="V1528" s="17">
        <v>0</v>
      </c>
      <c r="W1528" s="17"/>
      <c r="X1528" s="17">
        <v>2.8831408513803601E-3</v>
      </c>
      <c r="Y1528" s="17">
        <v>0</v>
      </c>
      <c r="Z1528" s="17">
        <v>0</v>
      </c>
      <c r="AA1528" s="17"/>
      <c r="AB1528" s="17">
        <v>3.2914401049085299E-3</v>
      </c>
      <c r="AC1528" s="17">
        <v>0</v>
      </c>
      <c r="AD1528" s="17"/>
      <c r="AE1528" s="17">
        <v>4.5741378521425699E-3</v>
      </c>
      <c r="AF1528" s="17">
        <v>1.7344016553537899E-3</v>
      </c>
      <c r="AG1528" s="17"/>
      <c r="AH1528" s="17">
        <v>1.8400388470645301E-3</v>
      </c>
      <c r="AI1528" s="17">
        <v>5.5992855085104801E-3</v>
      </c>
      <c r="AJ1528" s="17"/>
      <c r="AK1528" s="17">
        <v>0</v>
      </c>
      <c r="AL1528" s="17">
        <v>0</v>
      </c>
      <c r="AM1528" s="17">
        <v>6.2249127679412002E-3</v>
      </c>
      <c r="AN1528" s="17">
        <v>0</v>
      </c>
      <c r="AO1528" s="17">
        <v>0</v>
      </c>
      <c r="AP1528" s="17"/>
      <c r="AQ1528" s="17">
        <v>7.5355205738339703E-3</v>
      </c>
      <c r="AR1528" s="17">
        <v>7.5862960403851997E-4</v>
      </c>
      <c r="AS1528" s="17"/>
      <c r="AT1528" s="17">
        <v>2.6839357788280898E-3</v>
      </c>
      <c r="AU1528" s="17">
        <v>8.9432423501144699E-4</v>
      </c>
      <c r="AV1528" s="17"/>
      <c r="AW1528" s="17">
        <v>0</v>
      </c>
      <c r="AX1528" s="17">
        <v>2.1466394136680101E-3</v>
      </c>
      <c r="AY1528" s="17">
        <v>2.7907265831579099E-3</v>
      </c>
      <c r="AZ1528" s="17">
        <v>0</v>
      </c>
      <c r="BA1528" s="17">
        <v>0</v>
      </c>
      <c r="BB1528" s="17"/>
      <c r="BC1528" s="17">
        <v>0</v>
      </c>
      <c r="BD1528" s="17"/>
      <c r="BE1528" s="17">
        <v>2.4846950280916599E-3</v>
      </c>
      <c r="BF1528" s="17">
        <v>4.7011469664841703E-3</v>
      </c>
      <c r="BG1528" s="17">
        <v>0</v>
      </c>
      <c r="BH1528" s="17">
        <v>0</v>
      </c>
      <c r="BI1528" s="17"/>
      <c r="BJ1528" s="17">
        <v>1.5792955181294899E-3</v>
      </c>
      <c r="BK1528" s="17"/>
      <c r="BL1528" s="17">
        <v>1.0640945361182299E-3</v>
      </c>
      <c r="BM1528" s="17"/>
      <c r="BN1528" s="17">
        <v>0</v>
      </c>
      <c r="BO1528" s="17"/>
      <c r="BP1528" s="17">
        <v>9.3173571257959499E-4</v>
      </c>
      <c r="BQ1528" s="17">
        <v>9.7513861555130997E-3</v>
      </c>
    </row>
    <row r="1529" spans="2:69" x14ac:dyDescent="0.35">
      <c r="B1529" t="s">
        <v>436</v>
      </c>
      <c r="C1529" s="17">
        <v>2.9827339068899401E-2</v>
      </c>
      <c r="D1529" s="17">
        <v>2.3638794436216599E-2</v>
      </c>
      <c r="E1529" s="17">
        <v>3.5164338360758197E-2</v>
      </c>
      <c r="F1529" s="17"/>
      <c r="G1529" s="17">
        <v>3.35898587775873E-2</v>
      </c>
      <c r="H1529" s="17">
        <v>3.4604717800043497E-2</v>
      </c>
      <c r="I1529" s="17">
        <v>2.3138484656033801E-2</v>
      </c>
      <c r="J1529" s="17">
        <v>3.3501041564867703E-2</v>
      </c>
      <c r="K1529" s="17">
        <v>2.0636581702765701E-2</v>
      </c>
      <c r="L1529" s="17"/>
      <c r="M1529" s="17">
        <v>5.2705773044057498E-2</v>
      </c>
      <c r="N1529" s="17">
        <v>3.1098129788973802E-2</v>
      </c>
      <c r="O1529" s="17">
        <v>2.4292861761136701E-2</v>
      </c>
      <c r="P1529" s="17">
        <v>1.9830102060594001E-2</v>
      </c>
      <c r="Q1529" s="17">
        <v>2.9491466387014501E-2</v>
      </c>
      <c r="R1529" s="17"/>
      <c r="S1529" s="17">
        <v>1.3353459520214999E-2</v>
      </c>
      <c r="T1529" s="17">
        <v>4.5786711810696198E-2</v>
      </c>
      <c r="U1529" s="17">
        <v>2.1945460644680899E-2</v>
      </c>
      <c r="V1529" s="17">
        <v>2.2336439219408699E-2</v>
      </c>
      <c r="W1529" s="17"/>
      <c r="X1529" s="17">
        <v>3.1873636941880903E-2</v>
      </c>
      <c r="Y1529" s="17">
        <v>2.7335725163192701E-2</v>
      </c>
      <c r="Z1529" s="17">
        <v>1.78632381619445E-2</v>
      </c>
      <c r="AA1529" s="17"/>
      <c r="AB1529" s="17">
        <v>1.9360695095539698E-2</v>
      </c>
      <c r="AC1529" s="17">
        <v>5.1343430388811902E-2</v>
      </c>
      <c r="AD1529" s="17"/>
      <c r="AE1529" s="17">
        <v>3.7600505748420401E-2</v>
      </c>
      <c r="AF1529" s="17">
        <v>2.8265202127014302E-2</v>
      </c>
      <c r="AG1529" s="17"/>
      <c r="AH1529" s="17">
        <v>3.29318519265559E-2</v>
      </c>
      <c r="AI1529" s="17">
        <v>2.9380060775448299E-2</v>
      </c>
      <c r="AJ1529" s="17"/>
      <c r="AK1529" s="17">
        <v>3.0134774839036101E-2</v>
      </c>
      <c r="AL1529" s="17">
        <v>3.10452296498442E-2</v>
      </c>
      <c r="AM1529" s="17">
        <v>2.2608539580198601E-2</v>
      </c>
      <c r="AN1529" s="17">
        <v>2.19989621109959E-2</v>
      </c>
      <c r="AO1529" s="17">
        <v>7.4479775203290605E-2</v>
      </c>
      <c r="AP1529" s="17"/>
      <c r="AQ1529" s="17">
        <v>3.1197190318001999E-2</v>
      </c>
      <c r="AR1529" s="17">
        <v>2.94526078178831E-2</v>
      </c>
      <c r="AS1529" s="17"/>
      <c r="AT1529" s="17">
        <v>3.7768405493556499E-2</v>
      </c>
      <c r="AU1529" s="17">
        <v>2.5669765094785399E-2</v>
      </c>
      <c r="AV1529" s="17"/>
      <c r="AW1529" s="17">
        <v>3.11599172897121E-2</v>
      </c>
      <c r="AX1529" s="17">
        <v>2.2636477438780101E-2</v>
      </c>
      <c r="AY1529" s="17">
        <v>2.6852587189350401E-2</v>
      </c>
      <c r="AZ1529" s="17">
        <v>6.7954085613889603E-2</v>
      </c>
      <c r="BA1529" s="17">
        <v>0</v>
      </c>
      <c r="BB1529" s="17"/>
      <c r="BC1529" s="17">
        <v>6.3473070411653497E-3</v>
      </c>
      <c r="BD1529" s="17"/>
      <c r="BE1529" s="17">
        <v>2.3349297520701601E-2</v>
      </c>
      <c r="BF1529" s="17">
        <v>2.22905474531306E-2</v>
      </c>
      <c r="BG1529" s="17">
        <v>5.2410898337041101E-2</v>
      </c>
      <c r="BH1529" s="17">
        <v>5.9874467980065302E-3</v>
      </c>
      <c r="BI1529" s="17"/>
      <c r="BJ1529" s="17">
        <v>3.1737613153167102E-2</v>
      </c>
      <c r="BK1529" s="17"/>
      <c r="BL1529" s="17">
        <v>3.3602213745855002E-2</v>
      </c>
      <c r="BM1529" s="17"/>
      <c r="BN1529" s="17">
        <v>2.7790745299158301E-2</v>
      </c>
      <c r="BO1529" s="17"/>
      <c r="BP1529" s="17">
        <v>2.2579952940396199E-2</v>
      </c>
      <c r="BQ1529" s="17">
        <v>5.5145291979059E-2</v>
      </c>
    </row>
    <row r="1530" spans="2:69" x14ac:dyDescent="0.35">
      <c r="B1530" t="s">
        <v>437</v>
      </c>
      <c r="C1530" s="17">
        <v>0.91069175028606097</v>
      </c>
      <c r="D1530" s="17">
        <v>0.908287609701392</v>
      </c>
      <c r="E1530" s="17">
        <v>0.91257373015641297</v>
      </c>
      <c r="F1530" s="17"/>
      <c r="G1530" s="17">
        <v>0.90502187486233399</v>
      </c>
      <c r="H1530" s="17">
        <v>0.911939923852366</v>
      </c>
      <c r="I1530" s="17">
        <v>0.88991364237660597</v>
      </c>
      <c r="J1530" s="17">
        <v>0.92803191035574295</v>
      </c>
      <c r="K1530" s="17">
        <v>0.93655139183430003</v>
      </c>
      <c r="L1530" s="17"/>
      <c r="M1530" s="17">
        <v>0.882784955730475</v>
      </c>
      <c r="N1530" s="17">
        <v>0.88763897616649901</v>
      </c>
      <c r="O1530" s="17">
        <v>0.94134412199466899</v>
      </c>
      <c r="P1530" s="17">
        <v>0.92963623077810797</v>
      </c>
      <c r="Q1530" s="17">
        <v>0.92781909852841904</v>
      </c>
      <c r="R1530" s="17"/>
      <c r="S1530" s="17">
        <v>0.95900917351177395</v>
      </c>
      <c r="T1530" s="17">
        <v>0.91088742739832296</v>
      </c>
      <c r="U1530" s="17">
        <v>0.90058810652960597</v>
      </c>
      <c r="V1530" s="17">
        <v>0.87751249451955604</v>
      </c>
      <c r="W1530" s="17"/>
      <c r="X1530" s="17">
        <v>0.904992162041663</v>
      </c>
      <c r="Y1530" s="17">
        <v>0.92944116685513101</v>
      </c>
      <c r="Z1530" s="17">
        <v>0.929705320812928</v>
      </c>
      <c r="AA1530" s="17"/>
      <c r="AB1530" s="17">
        <v>0.93958470848559605</v>
      </c>
      <c r="AC1530" s="17">
        <v>0.85129701700709304</v>
      </c>
      <c r="AD1530" s="17"/>
      <c r="AE1530" s="17">
        <v>0.89511964320214399</v>
      </c>
      <c r="AF1530" s="17">
        <v>0.91379685464275895</v>
      </c>
      <c r="AG1530" s="17"/>
      <c r="AH1530" s="17">
        <v>0.90184208090469797</v>
      </c>
      <c r="AI1530" s="17">
        <v>0.94102518404640501</v>
      </c>
      <c r="AJ1530" s="17"/>
      <c r="AK1530" s="17">
        <v>0.94031616062382894</v>
      </c>
      <c r="AL1530" s="17">
        <v>0.92998345802147997</v>
      </c>
      <c r="AM1530" s="17">
        <v>0.89212107472368996</v>
      </c>
      <c r="AN1530" s="17">
        <v>0.91293483505467898</v>
      </c>
      <c r="AO1530" s="17">
        <v>0.87883968697149595</v>
      </c>
      <c r="AP1530" s="17"/>
      <c r="AQ1530" s="17">
        <v>0.90752429373575305</v>
      </c>
      <c r="AR1530" s="17">
        <v>0.91155822754511595</v>
      </c>
      <c r="AS1530" s="17"/>
      <c r="AT1530" s="17">
        <v>0.90603069185884599</v>
      </c>
      <c r="AU1530" s="17">
        <v>0.91479776762851495</v>
      </c>
      <c r="AV1530" s="17"/>
      <c r="AW1530" s="17">
        <v>0.94712627659728699</v>
      </c>
      <c r="AX1530" s="17">
        <v>0.93428684002772899</v>
      </c>
      <c r="AY1530" s="17">
        <v>0.88074594433487097</v>
      </c>
      <c r="AZ1530" s="17">
        <v>0.85596577318956801</v>
      </c>
      <c r="BA1530" s="17">
        <v>0.94349105827944801</v>
      </c>
      <c r="BB1530" s="17"/>
      <c r="BC1530" s="17">
        <v>0.941321798693187</v>
      </c>
      <c r="BD1530" s="17"/>
      <c r="BE1530" s="17">
        <v>0.93347573348353996</v>
      </c>
      <c r="BF1530" s="17">
        <v>0.84159418272986697</v>
      </c>
      <c r="BG1530" s="17">
        <v>0.886636998175375</v>
      </c>
      <c r="BH1530" s="17">
        <v>0.95796499669998503</v>
      </c>
      <c r="BI1530" s="17"/>
      <c r="BJ1530" s="17">
        <v>0.91382703457954395</v>
      </c>
      <c r="BK1530" s="17"/>
      <c r="BL1530" s="17">
        <v>0.90331113572660304</v>
      </c>
      <c r="BM1530" s="17"/>
      <c r="BN1530" s="17">
        <v>0.85676152393356098</v>
      </c>
      <c r="BO1530" s="17"/>
      <c r="BP1530" s="17">
        <v>0.94041490985946496</v>
      </c>
      <c r="BQ1530" s="17">
        <v>0.76490107239497396</v>
      </c>
    </row>
    <row r="1531" spans="2:69" x14ac:dyDescent="0.35">
      <c r="B1531" t="s">
        <v>438</v>
      </c>
      <c r="C1531" s="17">
        <v>5.9480910645039999E-2</v>
      </c>
      <c r="D1531" s="17">
        <v>6.8073595862391201E-2</v>
      </c>
      <c r="E1531" s="17">
        <v>5.2261931482828802E-2</v>
      </c>
      <c r="F1531" s="17"/>
      <c r="G1531" s="17">
        <v>6.1388266360078998E-2</v>
      </c>
      <c r="H1531" s="17">
        <v>5.3455358347590999E-2</v>
      </c>
      <c r="I1531" s="17">
        <v>8.6947872967359993E-2</v>
      </c>
      <c r="J1531" s="17">
        <v>3.8467048079388999E-2</v>
      </c>
      <c r="K1531" s="17">
        <v>4.2812026462933903E-2</v>
      </c>
      <c r="L1531" s="17"/>
      <c r="M1531" s="17">
        <v>6.4509271225467096E-2</v>
      </c>
      <c r="N1531" s="17">
        <v>8.1262894044527106E-2</v>
      </c>
      <c r="O1531" s="17">
        <v>3.43630162441943E-2</v>
      </c>
      <c r="P1531" s="17">
        <v>5.0533667161297702E-2</v>
      </c>
      <c r="Q1531" s="17">
        <v>4.26894350845664E-2</v>
      </c>
      <c r="R1531" s="17"/>
      <c r="S1531" s="17">
        <v>2.76373669680114E-2</v>
      </c>
      <c r="T1531" s="17">
        <v>4.3325860790980497E-2</v>
      </c>
      <c r="U1531" s="17">
        <v>7.7466432825713499E-2</v>
      </c>
      <c r="V1531" s="17">
        <v>0.100151066261035</v>
      </c>
      <c r="W1531" s="17"/>
      <c r="X1531" s="17">
        <v>6.3134201016455893E-2</v>
      </c>
      <c r="Y1531" s="17">
        <v>4.3223107981676299E-2</v>
      </c>
      <c r="Z1531" s="17">
        <v>5.2431441025127701E-2</v>
      </c>
      <c r="AA1531" s="17"/>
      <c r="AB1531" s="17">
        <v>4.1054596418864303E-2</v>
      </c>
      <c r="AC1531" s="17">
        <v>9.7359552604095498E-2</v>
      </c>
      <c r="AD1531" s="17"/>
      <c r="AE1531" s="17">
        <v>6.7279851049435194E-2</v>
      </c>
      <c r="AF1531" s="17">
        <v>5.7937943230226503E-2</v>
      </c>
      <c r="AG1531" s="17"/>
      <c r="AH1531" s="17">
        <v>6.5226067168745697E-2</v>
      </c>
      <c r="AI1531" s="17">
        <v>2.9594755178146699E-2</v>
      </c>
      <c r="AJ1531" s="17"/>
      <c r="AK1531" s="17">
        <v>2.9549064537134701E-2</v>
      </c>
      <c r="AL1531" s="17">
        <v>3.8971312328676101E-2</v>
      </c>
      <c r="AM1531" s="17">
        <v>8.5270385696112103E-2</v>
      </c>
      <c r="AN1531" s="17">
        <v>6.5066202834324696E-2</v>
      </c>
      <c r="AO1531" s="17">
        <v>4.66805378252131E-2</v>
      </c>
      <c r="AP1531" s="17"/>
      <c r="AQ1531" s="17">
        <v>6.12785159462454E-2</v>
      </c>
      <c r="AR1531" s="17">
        <v>5.8989164637000401E-2</v>
      </c>
      <c r="AS1531" s="17"/>
      <c r="AT1531" s="17">
        <v>5.6200902647597702E-2</v>
      </c>
      <c r="AU1531" s="17">
        <v>5.9532467276699599E-2</v>
      </c>
      <c r="AV1531" s="17"/>
      <c r="AW1531" s="17">
        <v>2.17138061130005E-2</v>
      </c>
      <c r="AX1531" s="17">
        <v>4.3076682533490902E-2</v>
      </c>
      <c r="AY1531" s="17">
        <v>9.2401468475778598E-2</v>
      </c>
      <c r="AZ1531" s="17">
        <v>7.6080141196542606E-2</v>
      </c>
      <c r="BA1531" s="17">
        <v>5.6508941720552402E-2</v>
      </c>
      <c r="BB1531" s="17"/>
      <c r="BC1531" s="17">
        <v>5.2330894265647097E-2</v>
      </c>
      <c r="BD1531" s="17"/>
      <c r="BE1531" s="17">
        <v>4.3174968995758498E-2</v>
      </c>
      <c r="BF1531" s="17">
        <v>0.136115269817002</v>
      </c>
      <c r="BG1531" s="17">
        <v>6.0952103487584203E-2</v>
      </c>
      <c r="BH1531" s="17">
        <v>3.6047556502008499E-2</v>
      </c>
      <c r="BI1531" s="17"/>
      <c r="BJ1531" s="17">
        <v>5.44353522672891E-2</v>
      </c>
      <c r="BK1531" s="17"/>
      <c r="BL1531" s="17">
        <v>6.3086650527541893E-2</v>
      </c>
      <c r="BM1531" s="17"/>
      <c r="BN1531" s="17">
        <v>0.115447730767281</v>
      </c>
      <c r="BO1531" s="17"/>
      <c r="BP1531" s="17">
        <v>3.7005137200138399E-2</v>
      </c>
      <c r="BQ1531" s="17">
        <v>0.179953635625967</v>
      </c>
    </row>
    <row r="1532" spans="2:69" x14ac:dyDescent="0.35">
      <c r="B1532" t="s">
        <v>261</v>
      </c>
      <c r="C1532" s="17">
        <v>0.85121083964102096</v>
      </c>
      <c r="D1532" s="17">
        <v>0.84021401383900096</v>
      </c>
      <c r="E1532" s="17">
        <v>0.86031179867358398</v>
      </c>
      <c r="F1532" s="17"/>
      <c r="G1532" s="17">
        <v>0.84363360850225499</v>
      </c>
      <c r="H1532" s="17">
        <v>0.85848456550477503</v>
      </c>
      <c r="I1532" s="17">
        <v>0.80296576940924602</v>
      </c>
      <c r="J1532" s="17">
        <v>0.88956486227635401</v>
      </c>
      <c r="K1532" s="17">
        <v>0.893739365371367</v>
      </c>
      <c r="L1532" s="17"/>
      <c r="M1532" s="17">
        <v>0.81827568450500798</v>
      </c>
      <c r="N1532" s="17">
        <v>0.80637608212197198</v>
      </c>
      <c r="O1532" s="17">
        <v>0.90698110575047497</v>
      </c>
      <c r="P1532" s="17">
        <v>0.87910256361681105</v>
      </c>
      <c r="Q1532" s="17">
        <v>0.88512966344385302</v>
      </c>
      <c r="R1532" s="17"/>
      <c r="S1532" s="17">
        <v>0.93137180654376195</v>
      </c>
      <c r="T1532" s="17">
        <v>0.86756156660734296</v>
      </c>
      <c r="U1532" s="17">
        <v>0.823121673703892</v>
      </c>
      <c r="V1532" s="17">
        <v>0.77736142825852095</v>
      </c>
      <c r="W1532" s="17"/>
      <c r="X1532" s="17">
        <v>0.84185796102520705</v>
      </c>
      <c r="Y1532" s="17">
        <v>0.88621805887345495</v>
      </c>
      <c r="Z1532" s="17">
        <v>0.87727387978780003</v>
      </c>
      <c r="AA1532" s="17"/>
      <c r="AB1532" s="17">
        <v>0.89853011206673195</v>
      </c>
      <c r="AC1532" s="17">
        <v>0.75393746440299703</v>
      </c>
      <c r="AD1532" s="17"/>
      <c r="AE1532" s="17">
        <v>0.82783979215270898</v>
      </c>
      <c r="AF1532" s="17">
        <v>0.85585891141253301</v>
      </c>
      <c r="AG1532" s="17"/>
      <c r="AH1532" s="17">
        <v>0.83661601373595296</v>
      </c>
      <c r="AI1532" s="17">
        <v>0.91143042886825798</v>
      </c>
      <c r="AJ1532" s="17"/>
      <c r="AK1532" s="17">
        <v>0.91076709608669404</v>
      </c>
      <c r="AL1532" s="17">
        <v>0.89101214569280396</v>
      </c>
      <c r="AM1532" s="17">
        <v>0.80685068902757795</v>
      </c>
      <c r="AN1532" s="17">
        <v>0.84786863222035502</v>
      </c>
      <c r="AO1532" s="17">
        <v>0.83215914914628297</v>
      </c>
      <c r="AP1532" s="17"/>
      <c r="AQ1532" s="17">
        <v>0.84624577778950705</v>
      </c>
      <c r="AR1532" s="17">
        <v>0.85256906290811596</v>
      </c>
      <c r="AS1532" s="17"/>
      <c r="AT1532" s="17">
        <v>0.84982978921124797</v>
      </c>
      <c r="AU1532" s="17">
        <v>0.85526530035181503</v>
      </c>
      <c r="AV1532" s="17"/>
      <c r="AW1532" s="17">
        <v>0.92541247048428699</v>
      </c>
      <c r="AX1532" s="17">
        <v>0.89121015749423804</v>
      </c>
      <c r="AY1532" s="17">
        <v>0.78834447585909195</v>
      </c>
      <c r="AZ1532" s="17">
        <v>0.77988563199302496</v>
      </c>
      <c r="BA1532" s="17">
        <v>0.88698211655889503</v>
      </c>
      <c r="BB1532" s="17"/>
      <c r="BC1532" s="17">
        <v>0.88899090442754003</v>
      </c>
      <c r="BD1532" s="17"/>
      <c r="BE1532" s="17">
        <v>0.89030076448778095</v>
      </c>
      <c r="BF1532" s="17">
        <v>0.70547891291286502</v>
      </c>
      <c r="BG1532" s="17">
        <v>0.82568489468779005</v>
      </c>
      <c r="BH1532" s="17">
        <v>0.92191744019797595</v>
      </c>
      <c r="BI1532" s="17"/>
      <c r="BJ1532" s="17">
        <v>0.85939168231225505</v>
      </c>
      <c r="BK1532" s="17"/>
      <c r="BL1532" s="17">
        <v>0.84022448519906101</v>
      </c>
      <c r="BM1532" s="17"/>
      <c r="BN1532" s="17">
        <v>0.74131379316627999</v>
      </c>
      <c r="BO1532" s="17"/>
      <c r="BP1532" s="17">
        <v>0.90340977265932698</v>
      </c>
      <c r="BQ1532" s="17">
        <v>0.58494743676900796</v>
      </c>
    </row>
    <row r="1533" spans="2:69" x14ac:dyDescent="0.35"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  <c r="BC1533" s="17"/>
      <c r="BD1533" s="17"/>
      <c r="BE1533" s="17"/>
      <c r="BF1533" s="17"/>
      <c r="BG1533" s="17"/>
      <c r="BH1533" s="17"/>
      <c r="BI1533" s="17"/>
      <c r="BJ1533" s="17"/>
      <c r="BK1533" s="17"/>
      <c r="BL1533" s="17"/>
      <c r="BM1533" s="17"/>
      <c r="BN1533" s="17"/>
      <c r="BO1533" s="17"/>
      <c r="BP1533" s="17"/>
      <c r="BQ1533" s="17"/>
    </row>
    <row r="1534" spans="2:69" x14ac:dyDescent="0.35">
      <c r="B1534" s="6" t="s">
        <v>442</v>
      </c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  <c r="BF1534" s="17"/>
      <c r="BG1534" s="17"/>
      <c r="BH1534" s="17"/>
      <c r="BI1534" s="17"/>
      <c r="BJ1534" s="17"/>
      <c r="BK1534" s="17"/>
      <c r="BL1534" s="17"/>
      <c r="BM1534" s="17"/>
      <c r="BN1534" s="17"/>
      <c r="BO1534" s="17"/>
      <c r="BP1534" s="17"/>
      <c r="BQ1534" s="17"/>
    </row>
    <row r="1535" spans="2:69" x14ac:dyDescent="0.35">
      <c r="B1535" s="24" t="s">
        <v>97</v>
      </c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  <c r="BC1535" s="17"/>
      <c r="BD1535" s="17"/>
      <c r="BE1535" s="17"/>
      <c r="BF1535" s="17"/>
      <c r="BG1535" s="17"/>
      <c r="BH1535" s="17"/>
      <c r="BI1535" s="17"/>
      <c r="BJ1535" s="17"/>
      <c r="BK1535" s="17"/>
      <c r="BL1535" s="17"/>
      <c r="BM1535" s="17"/>
      <c r="BN1535" s="17"/>
      <c r="BO1535" s="17"/>
      <c r="BP1535" s="17"/>
      <c r="BQ1535" s="17"/>
    </row>
    <row r="1536" spans="2:69" x14ac:dyDescent="0.35">
      <c r="B1536" t="s">
        <v>432</v>
      </c>
      <c r="C1536" s="17">
        <v>1.8034601304023699E-2</v>
      </c>
      <c r="D1536" s="17">
        <v>1.83550208225585E-2</v>
      </c>
      <c r="E1536" s="17">
        <v>1.7795403410797099E-2</v>
      </c>
      <c r="F1536" s="17"/>
      <c r="G1536" s="17">
        <v>1.3878258875936701E-2</v>
      </c>
      <c r="H1536" s="17">
        <v>1.5778168230342299E-2</v>
      </c>
      <c r="I1536" s="17">
        <v>1.5267703833265299E-2</v>
      </c>
      <c r="J1536" s="17">
        <v>5.7435614478400197E-3</v>
      </c>
      <c r="K1536" s="17">
        <v>4.8558035733207799E-2</v>
      </c>
      <c r="L1536" s="17"/>
      <c r="M1536" s="17">
        <v>2.3785113882088101E-2</v>
      </c>
      <c r="N1536" s="17">
        <v>1.0221608204793699E-2</v>
      </c>
      <c r="O1536" s="17">
        <v>3.2338886459407197E-2</v>
      </c>
      <c r="P1536" s="17">
        <v>2.1901195350042198E-2</v>
      </c>
      <c r="Q1536" s="17">
        <v>1.32384063260063E-2</v>
      </c>
      <c r="R1536" s="17"/>
      <c r="S1536" s="17">
        <v>1.7239326535243099E-2</v>
      </c>
      <c r="T1536" s="17">
        <v>6.2448527526351699E-3</v>
      </c>
      <c r="U1536" s="17">
        <v>1.66171385070462E-2</v>
      </c>
      <c r="V1536" s="17">
        <v>2.6098453090899101E-2</v>
      </c>
      <c r="W1536" s="17"/>
      <c r="X1536" s="17">
        <v>1.8143310773026701E-2</v>
      </c>
      <c r="Y1536" s="17">
        <v>1.1042846336449801E-2</v>
      </c>
      <c r="Z1536" s="17">
        <v>2.57109325675891E-2</v>
      </c>
      <c r="AA1536" s="17"/>
      <c r="AB1536" s="17">
        <v>9.6842936621910399E-3</v>
      </c>
      <c r="AC1536" s="17">
        <v>3.5200178181228101E-2</v>
      </c>
      <c r="AD1536" s="17"/>
      <c r="AE1536" s="17">
        <v>4.7004429601954903E-2</v>
      </c>
      <c r="AF1536" s="17">
        <v>1.2135944461767899E-2</v>
      </c>
      <c r="AG1536" s="17"/>
      <c r="AH1536" s="17">
        <v>1.25296997149147E-2</v>
      </c>
      <c r="AI1536" s="17">
        <v>2.9862828258427201E-2</v>
      </c>
      <c r="AJ1536" s="17"/>
      <c r="AK1536" s="17">
        <v>2.4867026488319802E-2</v>
      </c>
      <c r="AL1536" s="17">
        <v>1.46653836796141E-2</v>
      </c>
      <c r="AM1536" s="17">
        <v>2.28864294023731E-2</v>
      </c>
      <c r="AN1536" s="17">
        <v>7.1474364759919499E-3</v>
      </c>
      <c r="AO1536" s="17">
        <v>2.2836613566940299E-2</v>
      </c>
      <c r="AP1536" s="17"/>
      <c r="AQ1536" s="17">
        <v>7.9167662375553404E-3</v>
      </c>
      <c r="AR1536" s="17">
        <v>2.0802397438470999E-2</v>
      </c>
      <c r="AS1536" s="17"/>
      <c r="AT1536" s="17">
        <v>2.1218860629929399E-2</v>
      </c>
      <c r="AU1536" s="17">
        <v>1.57950789679774E-2</v>
      </c>
      <c r="AV1536" s="17"/>
      <c r="AW1536" s="17">
        <v>0</v>
      </c>
      <c r="AX1536" s="17">
        <v>1.7248969441076699E-2</v>
      </c>
      <c r="AY1536" s="17">
        <v>1.7823319848744398E-2</v>
      </c>
      <c r="AZ1536" s="17">
        <v>6.5911574673280003E-3</v>
      </c>
      <c r="BA1536" s="17">
        <v>3.6231451685606701E-2</v>
      </c>
      <c r="BB1536" s="17"/>
      <c r="BC1536" s="17">
        <v>3.3301704624495797E-2</v>
      </c>
      <c r="BD1536" s="17"/>
      <c r="BE1536" s="17">
        <v>1.7480664937378699E-2</v>
      </c>
      <c r="BF1536" s="17">
        <v>2.23001713405372E-2</v>
      </c>
      <c r="BG1536" s="17">
        <v>6.05147684282859E-3</v>
      </c>
      <c r="BH1536" s="17">
        <v>2.3887809896218099E-2</v>
      </c>
      <c r="BI1536" s="17"/>
      <c r="BJ1536" s="17">
        <v>1.34096780592951E-2</v>
      </c>
      <c r="BK1536" s="17"/>
      <c r="BL1536" s="17">
        <v>1.73739791855607E-2</v>
      </c>
      <c r="BM1536" s="17"/>
      <c r="BN1536" s="17">
        <v>2.0396052920359401E-2</v>
      </c>
      <c r="BO1536" s="17"/>
      <c r="BP1536" s="17">
        <v>1.8333279244631101E-2</v>
      </c>
      <c r="BQ1536" s="17">
        <v>1.8884311769841601E-2</v>
      </c>
    </row>
    <row r="1537" spans="2:69" x14ac:dyDescent="0.35">
      <c r="B1537" t="s">
        <v>433</v>
      </c>
      <c r="C1537" s="17">
        <v>4.6930011209101501E-2</v>
      </c>
      <c r="D1537" s="17">
        <v>5.5758207029809999E-2</v>
      </c>
      <c r="E1537" s="17">
        <v>3.9486277512550703E-2</v>
      </c>
      <c r="F1537" s="17"/>
      <c r="G1537" s="17">
        <v>1.73991214210742E-2</v>
      </c>
      <c r="H1537" s="17">
        <v>3.1629432629899E-2</v>
      </c>
      <c r="I1537" s="17">
        <v>8.8919946299868807E-3</v>
      </c>
      <c r="J1537" s="17">
        <v>3.9133527320141699E-2</v>
      </c>
      <c r="K1537" s="17">
        <v>0.20834552171382401</v>
      </c>
      <c r="L1537" s="17"/>
      <c r="M1537" s="17">
        <v>1.73131843996817E-2</v>
      </c>
      <c r="N1537" s="17">
        <v>4.1757773324710902E-2</v>
      </c>
      <c r="O1537" s="17">
        <v>7.7144629049062302E-2</v>
      </c>
      <c r="P1537" s="17">
        <v>3.7173950588124199E-2</v>
      </c>
      <c r="Q1537" s="17">
        <v>4.7056090722274298E-2</v>
      </c>
      <c r="R1537" s="17"/>
      <c r="S1537" s="17">
        <v>3.6331011795471997E-2</v>
      </c>
      <c r="T1537" s="17">
        <v>3.4602097950017598E-2</v>
      </c>
      <c r="U1537" s="17">
        <v>8.7066778930837099E-2</v>
      </c>
      <c r="V1537" s="17">
        <v>5.4020258903810299E-2</v>
      </c>
      <c r="W1537" s="17"/>
      <c r="X1537" s="17">
        <v>3.1538305306775198E-2</v>
      </c>
      <c r="Y1537" s="17">
        <v>1.48329421754932E-2</v>
      </c>
      <c r="Z1537" s="17">
        <v>0.19852456439414401</v>
      </c>
      <c r="AA1537" s="17"/>
      <c r="AB1537" s="17">
        <v>2.0483454857963199E-2</v>
      </c>
      <c r="AC1537" s="17">
        <v>0.10129572031286201</v>
      </c>
      <c r="AD1537" s="17"/>
      <c r="AE1537" s="17">
        <v>6.40933948429043E-2</v>
      </c>
      <c r="AF1537" s="17">
        <v>4.3465170768184701E-2</v>
      </c>
      <c r="AG1537" s="17"/>
      <c r="AH1537" s="17">
        <v>2.4369823840046899E-2</v>
      </c>
      <c r="AI1537" s="17">
        <v>1.81735685666394E-2</v>
      </c>
      <c r="AJ1537" s="17"/>
      <c r="AK1537" s="17">
        <v>0.11683268092975101</v>
      </c>
      <c r="AL1537" s="17">
        <v>5.6384659774636497E-2</v>
      </c>
      <c r="AM1537" s="17">
        <v>2.8035471101592699E-2</v>
      </c>
      <c r="AN1537" s="17">
        <v>4.8556918013500198E-2</v>
      </c>
      <c r="AO1537" s="17">
        <v>0</v>
      </c>
      <c r="AP1537" s="17"/>
      <c r="AQ1537" s="17">
        <v>1.9553847043678799E-2</v>
      </c>
      <c r="AR1537" s="17">
        <v>5.4418929624481499E-2</v>
      </c>
      <c r="AS1537" s="17"/>
      <c r="AT1537" s="17">
        <v>1.84022673536159E-2</v>
      </c>
      <c r="AU1537" s="17">
        <v>6.0568010786496901E-2</v>
      </c>
      <c r="AV1537" s="17"/>
      <c r="AW1537" s="17">
        <v>1.37320953071028E-2</v>
      </c>
      <c r="AX1537" s="17">
        <v>1.5931916811826E-2</v>
      </c>
      <c r="AY1537" s="17">
        <v>0.118392169165251</v>
      </c>
      <c r="AZ1537" s="17">
        <v>2.1060801113083501E-2</v>
      </c>
      <c r="BA1537" s="17">
        <v>3.9010787079016201E-2</v>
      </c>
      <c r="BB1537" s="17"/>
      <c r="BC1537" s="17">
        <v>4.3124974992855898E-2</v>
      </c>
      <c r="BD1537" s="17"/>
      <c r="BE1537" s="17">
        <v>1.5412084907785799E-2</v>
      </c>
      <c r="BF1537" s="17">
        <v>0.189861345089372</v>
      </c>
      <c r="BG1537" s="17">
        <v>1.24781129244369E-2</v>
      </c>
      <c r="BH1537" s="17">
        <v>2.1238142371635401E-2</v>
      </c>
      <c r="BI1537" s="17"/>
      <c r="BJ1537" s="17">
        <v>4.1617408311069401E-2</v>
      </c>
      <c r="BK1537" s="17"/>
      <c r="BL1537" s="17">
        <v>3.72740775364395E-2</v>
      </c>
      <c r="BM1537" s="17"/>
      <c r="BN1537" s="17">
        <v>6.6300257901289295E-2</v>
      </c>
      <c r="BO1537" s="17"/>
      <c r="BP1537" s="17">
        <v>4.7046892310574399E-2</v>
      </c>
      <c r="BQ1537" s="17">
        <v>5.2861665941839102E-2</v>
      </c>
    </row>
    <row r="1538" spans="2:69" x14ac:dyDescent="0.35">
      <c r="B1538" t="s">
        <v>434</v>
      </c>
      <c r="C1538" s="17">
        <v>0.26487623905913699</v>
      </c>
      <c r="D1538" s="17">
        <v>0.28472754430077601</v>
      </c>
      <c r="E1538" s="17">
        <v>0.24844027717901701</v>
      </c>
      <c r="F1538" s="17"/>
      <c r="G1538" s="17">
        <v>0.28195657514407102</v>
      </c>
      <c r="H1538" s="17">
        <v>0.239426939034807</v>
      </c>
      <c r="I1538" s="17">
        <v>0.26679419858791098</v>
      </c>
      <c r="J1538" s="17">
        <v>0.25226685013318201</v>
      </c>
      <c r="K1538" s="17">
        <v>0.28660162566778102</v>
      </c>
      <c r="L1538" s="17"/>
      <c r="M1538" s="17">
        <v>0.313867086466664</v>
      </c>
      <c r="N1538" s="17">
        <v>0.27516444496933301</v>
      </c>
      <c r="O1538" s="17">
        <v>0.208853152141005</v>
      </c>
      <c r="P1538" s="17">
        <v>0.35290633301892499</v>
      </c>
      <c r="Q1538" s="17">
        <v>0.208539804778926</v>
      </c>
      <c r="R1538" s="17"/>
      <c r="S1538" s="17">
        <v>0.21854494930127299</v>
      </c>
      <c r="T1538" s="17">
        <v>0.21799170692240799</v>
      </c>
      <c r="U1538" s="17">
        <v>0.2557585326797</v>
      </c>
      <c r="V1538" s="17">
        <v>0.35184567740642297</v>
      </c>
      <c r="W1538" s="17"/>
      <c r="X1538" s="17">
        <v>0.27594615227626001</v>
      </c>
      <c r="Y1538" s="17">
        <v>0.27047266213772603</v>
      </c>
      <c r="Z1538" s="17">
        <v>0.17703896535948399</v>
      </c>
      <c r="AA1538" s="17"/>
      <c r="AB1538" s="17">
        <v>0.23347364650284</v>
      </c>
      <c r="AC1538" s="17">
        <v>0.32942998244077998</v>
      </c>
      <c r="AD1538" s="17"/>
      <c r="AE1538" s="17">
        <v>0.29963328511913501</v>
      </c>
      <c r="AF1538" s="17">
        <v>0.25799962160206003</v>
      </c>
      <c r="AG1538" s="17"/>
      <c r="AH1538" s="17">
        <v>0.29060824836888199</v>
      </c>
      <c r="AI1538" s="17">
        <v>0.20047567214981801</v>
      </c>
      <c r="AJ1538" s="17"/>
      <c r="AK1538" s="17">
        <v>0.23326638227233201</v>
      </c>
      <c r="AL1538" s="17">
        <v>0.28579129614753102</v>
      </c>
      <c r="AM1538" s="17">
        <v>0.27998297784016202</v>
      </c>
      <c r="AN1538" s="17">
        <v>0.22558988807866401</v>
      </c>
      <c r="AO1538" s="17">
        <v>0.24670933364632899</v>
      </c>
      <c r="AP1538" s="17"/>
      <c r="AQ1538" s="17">
        <v>0.24792575070141001</v>
      </c>
      <c r="AR1538" s="17">
        <v>0.26951314960821199</v>
      </c>
      <c r="AS1538" s="17"/>
      <c r="AT1538" s="17">
        <v>0.27942603858020398</v>
      </c>
      <c r="AU1538" s="17">
        <v>0.260601851875158</v>
      </c>
      <c r="AV1538" s="17"/>
      <c r="AW1538" s="17">
        <v>0.212222413905891</v>
      </c>
      <c r="AX1538" s="17">
        <v>0.25038934394610202</v>
      </c>
      <c r="AY1538" s="17">
        <v>0.32167219590155599</v>
      </c>
      <c r="AZ1538" s="17">
        <v>0.32866670409839199</v>
      </c>
      <c r="BA1538" s="17">
        <v>0.175794256365253</v>
      </c>
      <c r="BB1538" s="17"/>
      <c r="BC1538" s="17">
        <v>0.17331500546644099</v>
      </c>
      <c r="BD1538" s="17"/>
      <c r="BE1538" s="17">
        <v>0.240121912370058</v>
      </c>
      <c r="BF1538" s="17">
        <v>0.38399491044470602</v>
      </c>
      <c r="BG1538" s="17">
        <v>0.31161683836438803</v>
      </c>
      <c r="BH1538" s="17">
        <v>0.13895473462385999</v>
      </c>
      <c r="BI1538" s="17"/>
      <c r="BJ1538" s="17">
        <v>0.26028540923654198</v>
      </c>
      <c r="BK1538" s="17"/>
      <c r="BL1538" s="17">
        <v>0.28171545233219902</v>
      </c>
      <c r="BM1538" s="17"/>
      <c r="BN1538" s="17">
        <v>0.29529085317421</v>
      </c>
      <c r="BO1538" s="17"/>
      <c r="BP1538" s="17">
        <v>0.23689396111236699</v>
      </c>
      <c r="BQ1538" s="17">
        <v>0.40060593095181302</v>
      </c>
    </row>
    <row r="1539" spans="2:69" x14ac:dyDescent="0.35">
      <c r="B1539" t="s">
        <v>435</v>
      </c>
      <c r="C1539" s="17">
        <v>0.646138687803963</v>
      </c>
      <c r="D1539" s="17">
        <v>0.62385016630323298</v>
      </c>
      <c r="E1539" s="17">
        <v>0.66448546458035695</v>
      </c>
      <c r="F1539" s="17"/>
      <c r="G1539" s="17">
        <v>0.66670481571842</v>
      </c>
      <c r="H1539" s="17">
        <v>0.68935173270807504</v>
      </c>
      <c r="I1539" s="17">
        <v>0.68220499455280603</v>
      </c>
      <c r="J1539" s="17">
        <v>0.67749019814464195</v>
      </c>
      <c r="K1539" s="17">
        <v>0.43011818566828502</v>
      </c>
      <c r="L1539" s="17"/>
      <c r="M1539" s="17">
        <v>0.57958808239168702</v>
      </c>
      <c r="N1539" s="17">
        <v>0.65440875668991705</v>
      </c>
      <c r="O1539" s="17">
        <v>0.65251801842873902</v>
      </c>
      <c r="P1539" s="17">
        <v>0.56873467697409497</v>
      </c>
      <c r="Q1539" s="17">
        <v>0.71817605862673795</v>
      </c>
      <c r="R1539" s="17"/>
      <c r="S1539" s="17">
        <v>0.721150965863116</v>
      </c>
      <c r="T1539" s="17">
        <v>0.70846283887663097</v>
      </c>
      <c r="U1539" s="17">
        <v>0.60953909573602105</v>
      </c>
      <c r="V1539" s="17">
        <v>0.53998518888839997</v>
      </c>
      <c r="W1539" s="17"/>
      <c r="X1539" s="17">
        <v>0.649390218769893</v>
      </c>
      <c r="Y1539" s="17">
        <v>0.67404334881421202</v>
      </c>
      <c r="Z1539" s="17">
        <v>0.58851671640915404</v>
      </c>
      <c r="AA1539" s="17"/>
      <c r="AB1539" s="17">
        <v>0.71918146651810999</v>
      </c>
      <c r="AC1539" s="17">
        <v>0.49598596444068999</v>
      </c>
      <c r="AD1539" s="17"/>
      <c r="AE1539" s="17">
        <v>0.55620321937245998</v>
      </c>
      <c r="AF1539" s="17">
        <v>0.66420538166226994</v>
      </c>
      <c r="AG1539" s="17"/>
      <c r="AH1539" s="17">
        <v>0.64926238989459195</v>
      </c>
      <c r="AI1539" s="17">
        <v>0.71799548124948398</v>
      </c>
      <c r="AJ1539" s="17"/>
      <c r="AK1539" s="17">
        <v>0.57329752057013195</v>
      </c>
      <c r="AL1539" s="17">
        <v>0.61051596888966897</v>
      </c>
      <c r="AM1539" s="17">
        <v>0.65519854007304201</v>
      </c>
      <c r="AN1539" s="17">
        <v>0.70943504404339797</v>
      </c>
      <c r="AO1539" s="17">
        <v>0.69787300299553001</v>
      </c>
      <c r="AP1539" s="17"/>
      <c r="AQ1539" s="17">
        <v>0.69889652566351601</v>
      </c>
      <c r="AR1539" s="17">
        <v>0.63170645613284104</v>
      </c>
      <c r="AS1539" s="17"/>
      <c r="AT1539" s="17">
        <v>0.65303298476328497</v>
      </c>
      <c r="AU1539" s="17">
        <v>0.64351661787477599</v>
      </c>
      <c r="AV1539" s="17"/>
      <c r="AW1539" s="17">
        <v>0.77404549078700602</v>
      </c>
      <c r="AX1539" s="17">
        <v>0.70666667641341196</v>
      </c>
      <c r="AY1539" s="17">
        <v>0.49463730717412802</v>
      </c>
      <c r="AZ1539" s="17">
        <v>0.60106599280361805</v>
      </c>
      <c r="BA1539" s="17">
        <v>0.72540221898492196</v>
      </c>
      <c r="BB1539" s="17"/>
      <c r="BC1539" s="17">
        <v>0.73225093341832104</v>
      </c>
      <c r="BD1539" s="17"/>
      <c r="BE1539" s="17">
        <v>0.71789375880107997</v>
      </c>
      <c r="BF1539" s="17">
        <v>0.37978250764633598</v>
      </c>
      <c r="BG1539" s="17">
        <v>0.624300914025673</v>
      </c>
      <c r="BH1539" s="17">
        <v>0.79936218158137196</v>
      </c>
      <c r="BI1539" s="17"/>
      <c r="BJ1539" s="17">
        <v>0.66111596616513502</v>
      </c>
      <c r="BK1539" s="17"/>
      <c r="BL1539" s="17">
        <v>0.63330621529050302</v>
      </c>
      <c r="BM1539" s="17"/>
      <c r="BN1539" s="17">
        <v>0.57875713507831394</v>
      </c>
      <c r="BO1539" s="17"/>
      <c r="BP1539" s="17">
        <v>0.67856393268517701</v>
      </c>
      <c r="BQ1539" s="17">
        <v>0.47288058544530498</v>
      </c>
    </row>
    <row r="1540" spans="2:69" x14ac:dyDescent="0.35">
      <c r="B1540" t="s">
        <v>436</v>
      </c>
      <c r="C1540" s="17">
        <v>2.4020460623774598E-2</v>
      </c>
      <c r="D1540" s="17">
        <v>1.7309061543622599E-2</v>
      </c>
      <c r="E1540" s="17">
        <v>2.9792577317278E-2</v>
      </c>
      <c r="F1540" s="17"/>
      <c r="G1540" s="17">
        <v>2.0061228840498001E-2</v>
      </c>
      <c r="H1540" s="17">
        <v>2.38137273968765E-2</v>
      </c>
      <c r="I1540" s="17">
        <v>2.68411083960306E-2</v>
      </c>
      <c r="J1540" s="17">
        <v>2.53658629541939E-2</v>
      </c>
      <c r="K1540" s="17">
        <v>2.63766312169019E-2</v>
      </c>
      <c r="L1540" s="17"/>
      <c r="M1540" s="17">
        <v>6.5446532859879503E-2</v>
      </c>
      <c r="N1540" s="17">
        <v>1.8447416811245301E-2</v>
      </c>
      <c r="O1540" s="17">
        <v>2.9145313921786001E-2</v>
      </c>
      <c r="P1540" s="17">
        <v>1.92838440688132E-2</v>
      </c>
      <c r="Q1540" s="17">
        <v>1.29896395460557E-2</v>
      </c>
      <c r="R1540" s="17"/>
      <c r="S1540" s="17">
        <v>6.7337465048961402E-3</v>
      </c>
      <c r="T1540" s="17">
        <v>3.2698503498308502E-2</v>
      </c>
      <c r="U1540" s="17">
        <v>3.10184541463954E-2</v>
      </c>
      <c r="V1540" s="17">
        <v>2.8050421710467201E-2</v>
      </c>
      <c r="W1540" s="17"/>
      <c r="X1540" s="17">
        <v>2.4982012874045601E-2</v>
      </c>
      <c r="Y1540" s="17">
        <v>2.9608200536118699E-2</v>
      </c>
      <c r="Z1540" s="17">
        <v>1.02088212696294E-2</v>
      </c>
      <c r="AA1540" s="17"/>
      <c r="AB1540" s="17">
        <v>1.7177138458895201E-2</v>
      </c>
      <c r="AC1540" s="17">
        <v>3.8088154624439402E-2</v>
      </c>
      <c r="AD1540" s="17"/>
      <c r="AE1540" s="17">
        <v>3.3065671063545597E-2</v>
      </c>
      <c r="AF1540" s="17">
        <v>2.2193881505717002E-2</v>
      </c>
      <c r="AG1540" s="17"/>
      <c r="AH1540" s="17">
        <v>2.32298381815642E-2</v>
      </c>
      <c r="AI1540" s="17">
        <v>3.3492449775631997E-2</v>
      </c>
      <c r="AJ1540" s="17"/>
      <c r="AK1540" s="17">
        <v>5.1736389739465503E-2</v>
      </c>
      <c r="AL1540" s="17">
        <v>3.2642691508549898E-2</v>
      </c>
      <c r="AM1540" s="17">
        <v>1.3896581582829901E-2</v>
      </c>
      <c r="AN1540" s="17">
        <v>9.2707133884459506E-3</v>
      </c>
      <c r="AO1540" s="17">
        <v>3.25810497912013E-2</v>
      </c>
      <c r="AP1540" s="17"/>
      <c r="AQ1540" s="17">
        <v>2.5707110353839401E-2</v>
      </c>
      <c r="AR1540" s="17">
        <v>2.35590671959937E-2</v>
      </c>
      <c r="AS1540" s="17"/>
      <c r="AT1540" s="17">
        <v>2.7919848672965802E-2</v>
      </c>
      <c r="AU1540" s="17">
        <v>1.95184404955915E-2</v>
      </c>
      <c r="AV1540" s="17"/>
      <c r="AW1540" s="17">
        <v>0</v>
      </c>
      <c r="AX1540" s="17">
        <v>9.7630933875834502E-3</v>
      </c>
      <c r="AY1540" s="17">
        <v>4.7475007910320902E-2</v>
      </c>
      <c r="AZ1540" s="17">
        <v>4.2615344517578098E-2</v>
      </c>
      <c r="BA1540" s="17">
        <v>2.3561285885202701E-2</v>
      </c>
      <c r="BB1540" s="17"/>
      <c r="BC1540" s="17">
        <v>1.80073814978855E-2</v>
      </c>
      <c r="BD1540" s="17"/>
      <c r="BE1540" s="17">
        <v>9.0915789836970799E-3</v>
      </c>
      <c r="BF1540" s="17">
        <v>2.4061065479048901E-2</v>
      </c>
      <c r="BG1540" s="17">
        <v>4.5552657842674003E-2</v>
      </c>
      <c r="BH1540" s="17">
        <v>1.6557131526914699E-2</v>
      </c>
      <c r="BI1540" s="17"/>
      <c r="BJ1540" s="17">
        <v>2.35715382279581E-2</v>
      </c>
      <c r="BK1540" s="17"/>
      <c r="BL1540" s="17">
        <v>3.0330275655298101E-2</v>
      </c>
      <c r="BM1540" s="17"/>
      <c r="BN1540" s="17">
        <v>3.9255700925827502E-2</v>
      </c>
      <c r="BO1540" s="17"/>
      <c r="BP1540" s="17">
        <v>1.9161934647250502E-2</v>
      </c>
      <c r="BQ1540" s="17">
        <v>5.4767505891201398E-2</v>
      </c>
    </row>
    <row r="1541" spans="2:69" x14ac:dyDescent="0.35">
      <c r="B1541" t="s">
        <v>437</v>
      </c>
      <c r="C1541" s="17">
        <v>6.4964612513125103E-2</v>
      </c>
      <c r="D1541" s="17">
        <v>7.4113227852368499E-2</v>
      </c>
      <c r="E1541" s="17">
        <v>5.7281680923347802E-2</v>
      </c>
      <c r="F1541" s="17"/>
      <c r="G1541" s="17">
        <v>3.1277380297010902E-2</v>
      </c>
      <c r="H1541" s="17">
        <v>4.7407600860241303E-2</v>
      </c>
      <c r="I1541" s="17">
        <v>2.41596984632521E-2</v>
      </c>
      <c r="J1541" s="17">
        <v>4.4877088767981702E-2</v>
      </c>
      <c r="K1541" s="17">
        <v>0.25690355744703203</v>
      </c>
      <c r="L1541" s="17"/>
      <c r="M1541" s="17">
        <v>4.10982982817698E-2</v>
      </c>
      <c r="N1541" s="17">
        <v>5.1979381529504598E-2</v>
      </c>
      <c r="O1541" s="17">
        <v>0.10948351550847001</v>
      </c>
      <c r="P1541" s="17">
        <v>5.9075145938166297E-2</v>
      </c>
      <c r="Q1541" s="17">
        <v>6.0294497048280597E-2</v>
      </c>
      <c r="R1541" s="17"/>
      <c r="S1541" s="17">
        <v>5.35703383307152E-2</v>
      </c>
      <c r="T1541" s="17">
        <v>4.0846950702652797E-2</v>
      </c>
      <c r="U1541" s="17">
        <v>0.10368391743788299</v>
      </c>
      <c r="V1541" s="17">
        <v>8.0118711994709504E-2</v>
      </c>
      <c r="W1541" s="17"/>
      <c r="X1541" s="17">
        <v>4.9681616079801899E-2</v>
      </c>
      <c r="Y1541" s="17">
        <v>2.5875788511942902E-2</v>
      </c>
      <c r="Z1541" s="17">
        <v>0.22423549696173301</v>
      </c>
      <c r="AA1541" s="17"/>
      <c r="AB1541" s="17">
        <v>3.0167748520154199E-2</v>
      </c>
      <c r="AC1541" s="17">
        <v>0.13649589849409</v>
      </c>
      <c r="AD1541" s="17"/>
      <c r="AE1541" s="17">
        <v>0.11109782444485899</v>
      </c>
      <c r="AF1541" s="17">
        <v>5.5601115229952702E-2</v>
      </c>
      <c r="AG1541" s="17"/>
      <c r="AH1541" s="17">
        <v>3.6899523554961601E-2</v>
      </c>
      <c r="AI1541" s="17">
        <v>4.80363968250666E-2</v>
      </c>
      <c r="AJ1541" s="17"/>
      <c r="AK1541" s="17">
        <v>0.141699707418071</v>
      </c>
      <c r="AL1541" s="17">
        <v>7.1050043454250603E-2</v>
      </c>
      <c r="AM1541" s="17">
        <v>5.0921900503965799E-2</v>
      </c>
      <c r="AN1541" s="17">
        <v>5.5704354489492201E-2</v>
      </c>
      <c r="AO1541" s="17">
        <v>2.2836613566940299E-2</v>
      </c>
      <c r="AP1541" s="17"/>
      <c r="AQ1541" s="17">
        <v>2.74706132812342E-2</v>
      </c>
      <c r="AR1541" s="17">
        <v>7.5221327062952495E-2</v>
      </c>
      <c r="AS1541" s="17"/>
      <c r="AT1541" s="17">
        <v>3.96211279835453E-2</v>
      </c>
      <c r="AU1541" s="17">
        <v>7.6363089754474298E-2</v>
      </c>
      <c r="AV1541" s="17"/>
      <c r="AW1541" s="17">
        <v>1.37320953071028E-2</v>
      </c>
      <c r="AX1541" s="17">
        <v>3.3180886252902698E-2</v>
      </c>
      <c r="AY1541" s="17">
        <v>0.13621548901399499</v>
      </c>
      <c r="AZ1541" s="17">
        <v>2.7651958580411501E-2</v>
      </c>
      <c r="BA1541" s="17">
        <v>7.5242238764622896E-2</v>
      </c>
      <c r="BB1541" s="17"/>
      <c r="BC1541" s="17">
        <v>7.6426679617351695E-2</v>
      </c>
      <c r="BD1541" s="17"/>
      <c r="BE1541" s="17">
        <v>3.28927498451645E-2</v>
      </c>
      <c r="BF1541" s="17">
        <v>0.21216151642990899</v>
      </c>
      <c r="BG1541" s="17">
        <v>1.85295897672655E-2</v>
      </c>
      <c r="BH1541" s="17">
        <v>4.51259522678535E-2</v>
      </c>
      <c r="BI1541" s="17"/>
      <c r="BJ1541" s="17">
        <v>5.5027086370364499E-2</v>
      </c>
      <c r="BK1541" s="17"/>
      <c r="BL1541" s="17">
        <v>5.4648056722000203E-2</v>
      </c>
      <c r="BM1541" s="17"/>
      <c r="BN1541" s="17">
        <v>8.6696310821648803E-2</v>
      </c>
      <c r="BO1541" s="17"/>
      <c r="BP1541" s="17">
        <v>6.5380171555205494E-2</v>
      </c>
      <c r="BQ1541" s="17">
        <v>7.1745977711680703E-2</v>
      </c>
    </row>
    <row r="1542" spans="2:69" x14ac:dyDescent="0.35">
      <c r="B1542" t="s">
        <v>438</v>
      </c>
      <c r="C1542" s="17">
        <v>0.91101492686310004</v>
      </c>
      <c r="D1542" s="17">
        <v>0.90857771060400905</v>
      </c>
      <c r="E1542" s="17">
        <v>0.91292574175937402</v>
      </c>
      <c r="F1542" s="17"/>
      <c r="G1542" s="17">
        <v>0.94866139086249102</v>
      </c>
      <c r="H1542" s="17">
        <v>0.92877867174288198</v>
      </c>
      <c r="I1542" s="17">
        <v>0.94899919314071701</v>
      </c>
      <c r="J1542" s="17">
        <v>0.92975704827782402</v>
      </c>
      <c r="K1542" s="17">
        <v>0.71671981133606599</v>
      </c>
      <c r="L1542" s="17"/>
      <c r="M1542" s="17">
        <v>0.89345516885835097</v>
      </c>
      <c r="N1542" s="17">
        <v>0.92957320165924995</v>
      </c>
      <c r="O1542" s="17">
        <v>0.86137117056974399</v>
      </c>
      <c r="P1542" s="17">
        <v>0.92164100999302001</v>
      </c>
      <c r="Q1542" s="17">
        <v>0.92671586340566403</v>
      </c>
      <c r="R1542" s="17"/>
      <c r="S1542" s="17">
        <v>0.939695915164389</v>
      </c>
      <c r="T1542" s="17">
        <v>0.92645454579903896</v>
      </c>
      <c r="U1542" s="17">
        <v>0.865297628415721</v>
      </c>
      <c r="V1542" s="17">
        <v>0.891830866294823</v>
      </c>
      <c r="W1542" s="17"/>
      <c r="X1542" s="17">
        <v>0.92533637104615196</v>
      </c>
      <c r="Y1542" s="17">
        <v>0.94451601095193805</v>
      </c>
      <c r="Z1542" s="17">
        <v>0.76555568176863797</v>
      </c>
      <c r="AA1542" s="17"/>
      <c r="AB1542" s="17">
        <v>0.95265511302095096</v>
      </c>
      <c r="AC1542" s="17">
        <v>0.82541594688147002</v>
      </c>
      <c r="AD1542" s="17"/>
      <c r="AE1542" s="17">
        <v>0.85583650449159498</v>
      </c>
      <c r="AF1542" s="17">
        <v>0.92220500326432997</v>
      </c>
      <c r="AG1542" s="17"/>
      <c r="AH1542" s="17">
        <v>0.93987063826347395</v>
      </c>
      <c r="AI1542" s="17">
        <v>0.91847115339930097</v>
      </c>
      <c r="AJ1542" s="17"/>
      <c r="AK1542" s="17">
        <v>0.80656390284246404</v>
      </c>
      <c r="AL1542" s="17">
        <v>0.89630726503719904</v>
      </c>
      <c r="AM1542" s="17">
        <v>0.93518151791320403</v>
      </c>
      <c r="AN1542" s="17">
        <v>0.93502493212206195</v>
      </c>
      <c r="AO1542" s="17">
        <v>0.94458233664185798</v>
      </c>
      <c r="AP1542" s="17"/>
      <c r="AQ1542" s="17">
        <v>0.946822276364926</v>
      </c>
      <c r="AR1542" s="17">
        <v>0.90121960574105398</v>
      </c>
      <c r="AS1542" s="17"/>
      <c r="AT1542" s="17">
        <v>0.93245902334348896</v>
      </c>
      <c r="AU1542" s="17">
        <v>0.90411846974993404</v>
      </c>
      <c r="AV1542" s="17"/>
      <c r="AW1542" s="17">
        <v>0.98626790469289705</v>
      </c>
      <c r="AX1542" s="17">
        <v>0.95705602035951398</v>
      </c>
      <c r="AY1542" s="17">
        <v>0.81630950307568395</v>
      </c>
      <c r="AZ1542" s="17">
        <v>0.92973269690200999</v>
      </c>
      <c r="BA1542" s="17">
        <v>0.901196475350174</v>
      </c>
      <c r="BB1542" s="17"/>
      <c r="BC1542" s="17">
        <v>0.905565938884763</v>
      </c>
      <c r="BD1542" s="17"/>
      <c r="BE1542" s="17">
        <v>0.95801567117113895</v>
      </c>
      <c r="BF1542" s="17">
        <v>0.76377741809104205</v>
      </c>
      <c r="BG1542" s="17">
        <v>0.93591775239006003</v>
      </c>
      <c r="BH1542" s="17">
        <v>0.93831691620523205</v>
      </c>
      <c r="BI1542" s="17"/>
      <c r="BJ1542" s="17">
        <v>0.92140137540167699</v>
      </c>
      <c r="BK1542" s="17"/>
      <c r="BL1542" s="17">
        <v>0.91502166762270198</v>
      </c>
      <c r="BM1542" s="17"/>
      <c r="BN1542" s="17">
        <v>0.87404798825252406</v>
      </c>
      <c r="BO1542" s="17"/>
      <c r="BP1542" s="17">
        <v>0.91545789379754405</v>
      </c>
      <c r="BQ1542" s="17">
        <v>0.87348651639711805</v>
      </c>
    </row>
    <row r="1543" spans="2:69" x14ac:dyDescent="0.35">
      <c r="B1543" t="s">
        <v>261</v>
      </c>
      <c r="C1543" s="17">
        <v>-0.84605031434997502</v>
      </c>
      <c r="D1543" s="17">
        <v>-0.83446448275163998</v>
      </c>
      <c r="E1543" s="17">
        <v>-0.85564406083602595</v>
      </c>
      <c r="F1543" s="17"/>
      <c r="G1543" s="17">
        <v>-0.91738401056548002</v>
      </c>
      <c r="H1543" s="17">
        <v>-0.88137107088264099</v>
      </c>
      <c r="I1543" s="17">
        <v>-0.92483949467746496</v>
      </c>
      <c r="J1543" s="17">
        <v>-0.88487995950984299</v>
      </c>
      <c r="K1543" s="17">
        <v>-0.45981625388903402</v>
      </c>
      <c r="L1543" s="17"/>
      <c r="M1543" s="17">
        <v>-0.85235687057658105</v>
      </c>
      <c r="N1543" s="17">
        <v>-0.87759382012974596</v>
      </c>
      <c r="O1543" s="17">
        <v>-0.75188765506127497</v>
      </c>
      <c r="P1543" s="17">
        <v>-0.86256586405485403</v>
      </c>
      <c r="Q1543" s="17">
        <v>-0.86642136635738298</v>
      </c>
      <c r="R1543" s="17"/>
      <c r="S1543" s="17">
        <v>-0.88612557683367399</v>
      </c>
      <c r="T1543" s="17">
        <v>-0.88560759509638598</v>
      </c>
      <c r="U1543" s="17">
        <v>-0.76161371097783803</v>
      </c>
      <c r="V1543" s="17">
        <v>-0.81171215430011401</v>
      </c>
      <c r="W1543" s="17"/>
      <c r="X1543" s="17">
        <v>-0.87565475496635004</v>
      </c>
      <c r="Y1543" s="17">
        <v>-0.91864022243999499</v>
      </c>
      <c r="Z1543" s="17">
        <v>-0.54132018480690502</v>
      </c>
      <c r="AA1543" s="17"/>
      <c r="AB1543" s="17">
        <v>-0.92248736450079605</v>
      </c>
      <c r="AC1543" s="17">
        <v>-0.68892004838737997</v>
      </c>
      <c r="AD1543" s="17"/>
      <c r="AE1543" s="17">
        <v>-0.74473868004673605</v>
      </c>
      <c r="AF1543" s="17">
        <v>-0.86660388803437804</v>
      </c>
      <c r="AG1543" s="17"/>
      <c r="AH1543" s="17">
        <v>-0.90297111470851299</v>
      </c>
      <c r="AI1543" s="17">
        <v>-0.87043475657423497</v>
      </c>
      <c r="AJ1543" s="17"/>
      <c r="AK1543" s="17">
        <v>-0.66486419542439301</v>
      </c>
      <c r="AL1543" s="17">
        <v>-0.82525722158294901</v>
      </c>
      <c r="AM1543" s="17">
        <v>-0.88425961740923897</v>
      </c>
      <c r="AN1543" s="17">
        <v>-0.87932057763256999</v>
      </c>
      <c r="AO1543" s="17">
        <v>-0.92174572307491798</v>
      </c>
      <c r="AP1543" s="17"/>
      <c r="AQ1543" s="17">
        <v>-0.91935166308369198</v>
      </c>
      <c r="AR1543" s="17">
        <v>-0.82599827867810105</v>
      </c>
      <c r="AS1543" s="17"/>
      <c r="AT1543" s="17">
        <v>-0.89283789535994396</v>
      </c>
      <c r="AU1543" s="17">
        <v>-0.82775537999546001</v>
      </c>
      <c r="AV1543" s="17"/>
      <c r="AW1543" s="17">
        <v>-0.97253580938579398</v>
      </c>
      <c r="AX1543" s="17">
        <v>-0.92387513410661104</v>
      </c>
      <c r="AY1543" s="17">
        <v>-0.68009401406168901</v>
      </c>
      <c r="AZ1543" s="17">
        <v>-0.90208073832159896</v>
      </c>
      <c r="BA1543" s="17">
        <v>-0.825954236585552</v>
      </c>
      <c r="BB1543" s="17"/>
      <c r="BC1543" s="17">
        <v>-0.82913925926741106</v>
      </c>
      <c r="BD1543" s="17"/>
      <c r="BE1543" s="17">
        <v>-0.92512292132597396</v>
      </c>
      <c r="BF1543" s="17">
        <v>-0.55161590166113295</v>
      </c>
      <c r="BG1543" s="17">
        <v>-0.91738816262279499</v>
      </c>
      <c r="BH1543" s="17">
        <v>-0.89319096393737896</v>
      </c>
      <c r="BI1543" s="17"/>
      <c r="BJ1543" s="17">
        <v>-0.86637428903131297</v>
      </c>
      <c r="BK1543" s="17"/>
      <c r="BL1543" s="17">
        <v>-0.86037361090070197</v>
      </c>
      <c r="BM1543" s="17"/>
      <c r="BN1543" s="17">
        <v>-0.78735167743087497</v>
      </c>
      <c r="BO1543" s="17"/>
      <c r="BP1543" s="17">
        <v>-0.85007772224233802</v>
      </c>
      <c r="BQ1543" s="17">
        <v>-0.80174053868543704</v>
      </c>
    </row>
    <row r="1544" spans="2:69" x14ac:dyDescent="0.35"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  <c r="BC1544" s="17"/>
      <c r="BD1544" s="17"/>
      <c r="BE1544" s="17"/>
      <c r="BF1544" s="17"/>
      <c r="BG1544" s="17"/>
      <c r="BH1544" s="17"/>
      <c r="BI1544" s="17"/>
      <c r="BJ1544" s="17"/>
      <c r="BK1544" s="17"/>
      <c r="BL1544" s="17"/>
      <c r="BM1544" s="17"/>
      <c r="BN1544" s="17"/>
      <c r="BO1544" s="17"/>
      <c r="BP1544" s="17"/>
      <c r="BQ1544" s="17"/>
    </row>
    <row r="1545" spans="2:69" x14ac:dyDescent="0.35">
      <c r="B1545" s="6" t="s">
        <v>443</v>
      </c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  <c r="BC1545" s="17"/>
      <c r="BD1545" s="17"/>
      <c r="BE1545" s="17"/>
      <c r="BF1545" s="17"/>
      <c r="BG1545" s="17"/>
      <c r="BH1545" s="17"/>
      <c r="BI1545" s="17"/>
      <c r="BJ1545" s="17"/>
      <c r="BK1545" s="17"/>
      <c r="BL1545" s="17"/>
      <c r="BM1545" s="17"/>
      <c r="BN1545" s="17"/>
      <c r="BO1545" s="17"/>
      <c r="BP1545" s="17"/>
      <c r="BQ1545" s="17"/>
    </row>
    <row r="1546" spans="2:69" x14ac:dyDescent="0.35">
      <c r="B1546" s="24" t="s">
        <v>97</v>
      </c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  <c r="BC1546" s="17"/>
      <c r="BD1546" s="17"/>
      <c r="BE1546" s="17"/>
      <c r="BF1546" s="17"/>
      <c r="BG1546" s="17"/>
      <c r="BH1546" s="17"/>
      <c r="BI1546" s="17"/>
      <c r="BJ1546" s="17"/>
      <c r="BK1546" s="17"/>
      <c r="BL1546" s="17"/>
      <c r="BM1546" s="17"/>
      <c r="BN1546" s="17"/>
      <c r="BO1546" s="17"/>
      <c r="BP1546" s="17"/>
      <c r="BQ1546" s="17"/>
    </row>
    <row r="1547" spans="2:69" x14ac:dyDescent="0.35">
      <c r="B1547" t="s">
        <v>432</v>
      </c>
      <c r="C1547" s="17">
        <v>0.46391540855581898</v>
      </c>
      <c r="D1547" s="17">
        <v>0.43395123815729802</v>
      </c>
      <c r="E1547" s="17">
        <v>0.48846591198905098</v>
      </c>
      <c r="F1547" s="17"/>
      <c r="G1547" s="17">
        <v>0.44103449592965199</v>
      </c>
      <c r="H1547" s="17">
        <v>0.51420318617191496</v>
      </c>
      <c r="I1547" s="17">
        <v>0.428070601166539</v>
      </c>
      <c r="J1547" s="17">
        <v>0.42027935336091699</v>
      </c>
      <c r="K1547" s="17">
        <v>0.52588985111846798</v>
      </c>
      <c r="L1547" s="17"/>
      <c r="M1547" s="17">
        <v>0.31774624140350399</v>
      </c>
      <c r="N1547" s="17">
        <v>0.49002993965840003</v>
      </c>
      <c r="O1547" s="17">
        <v>0.51189753524392101</v>
      </c>
      <c r="P1547" s="17">
        <v>0.37947687988776502</v>
      </c>
      <c r="Q1547" s="17">
        <v>0.49272352374470202</v>
      </c>
      <c r="R1547" s="17"/>
      <c r="S1547" s="17">
        <v>0.57881901841160199</v>
      </c>
      <c r="T1547" s="17">
        <v>0.46384094425313199</v>
      </c>
      <c r="U1547" s="17">
        <v>0.50853579977525998</v>
      </c>
      <c r="V1547" s="17">
        <v>0.33488724578398699</v>
      </c>
      <c r="W1547" s="17"/>
      <c r="X1547" s="17">
        <v>0.43844606904585298</v>
      </c>
      <c r="Y1547" s="17">
        <v>0.46086745112569799</v>
      </c>
      <c r="Z1547" s="17">
        <v>0.65409956836359695</v>
      </c>
      <c r="AA1547" s="17"/>
      <c r="AB1547" s="17">
        <v>0.50474078240325904</v>
      </c>
      <c r="AC1547" s="17">
        <v>0.37999142355099402</v>
      </c>
      <c r="AD1547" s="17"/>
      <c r="AE1547" s="17">
        <v>0.485290295922084</v>
      </c>
      <c r="AF1547" s="17">
        <v>0.459110560684518</v>
      </c>
      <c r="AG1547" s="17"/>
      <c r="AH1547" s="17">
        <v>0.42796158637030601</v>
      </c>
      <c r="AI1547" s="17">
        <v>0.560489253957828</v>
      </c>
      <c r="AJ1547" s="17"/>
      <c r="AK1547" s="17">
        <v>0.49185668772608998</v>
      </c>
      <c r="AL1547" s="17">
        <v>0.43053602365841398</v>
      </c>
      <c r="AM1547" s="17">
        <v>0.452447943608007</v>
      </c>
      <c r="AN1547" s="17">
        <v>0.48571885246505903</v>
      </c>
      <c r="AO1547" s="17">
        <v>0.55429035497040102</v>
      </c>
      <c r="AP1547" s="17"/>
      <c r="AQ1547" s="17">
        <v>0.41087092910281497</v>
      </c>
      <c r="AR1547" s="17">
        <v>0.47842605280128297</v>
      </c>
      <c r="AS1547" s="17"/>
      <c r="AT1547" s="17">
        <v>0.41408346277441799</v>
      </c>
      <c r="AU1547" s="17">
        <v>0.49268630823894799</v>
      </c>
      <c r="AV1547" s="17"/>
      <c r="AW1547" s="17">
        <v>0.38607697300729099</v>
      </c>
      <c r="AX1547" s="17">
        <v>0.48151762254068903</v>
      </c>
      <c r="AY1547" s="17">
        <v>0.39858471733690898</v>
      </c>
      <c r="AZ1547" s="17">
        <v>0.425300094859549</v>
      </c>
      <c r="BA1547" s="17">
        <v>0.61940828669523096</v>
      </c>
      <c r="BB1547" s="17"/>
      <c r="BC1547" s="17">
        <v>0.56840456110466797</v>
      </c>
      <c r="BD1547" s="17"/>
      <c r="BE1547" s="17">
        <v>0.49025772003879903</v>
      </c>
      <c r="BF1547" s="17">
        <v>0.34059848613502303</v>
      </c>
      <c r="BG1547" s="17">
        <v>0.44424084964348198</v>
      </c>
      <c r="BH1547" s="17">
        <v>0.60590519954965705</v>
      </c>
      <c r="BI1547" s="17"/>
      <c r="BJ1547" s="17">
        <v>0.45859757656701899</v>
      </c>
      <c r="BK1547" s="17"/>
      <c r="BL1547" s="17">
        <v>0.42737090351548201</v>
      </c>
      <c r="BM1547" s="17"/>
      <c r="BN1547" s="17">
        <v>0.41289197253597398</v>
      </c>
      <c r="BO1547" s="17"/>
      <c r="BP1547" s="17">
        <v>0.502179765598461</v>
      </c>
      <c r="BQ1547" s="17">
        <v>0.25680390750000598</v>
      </c>
    </row>
    <row r="1548" spans="2:69" x14ac:dyDescent="0.35">
      <c r="B1548" t="s">
        <v>433</v>
      </c>
      <c r="C1548" s="17">
        <v>0.396321310253551</v>
      </c>
      <c r="D1548" s="17">
        <v>0.40447142781499301</v>
      </c>
      <c r="E1548" s="17">
        <v>0.39011877959663099</v>
      </c>
      <c r="F1548" s="17"/>
      <c r="G1548" s="17">
        <v>0.42980242450857198</v>
      </c>
      <c r="H1548" s="17">
        <v>0.33724949309883701</v>
      </c>
      <c r="I1548" s="17">
        <v>0.41245914236158399</v>
      </c>
      <c r="J1548" s="17">
        <v>0.453080410405859</v>
      </c>
      <c r="K1548" s="17">
        <v>0.34776018356031602</v>
      </c>
      <c r="L1548" s="17"/>
      <c r="M1548" s="17">
        <v>0.49361742598296199</v>
      </c>
      <c r="N1548" s="17">
        <v>0.39486824867721598</v>
      </c>
      <c r="O1548" s="17">
        <v>0.33643203952917999</v>
      </c>
      <c r="P1548" s="17">
        <v>0.49664034657443901</v>
      </c>
      <c r="Q1548" s="17">
        <v>0.33644286328046102</v>
      </c>
      <c r="R1548" s="17"/>
      <c r="S1548" s="17">
        <v>0.35115308410570001</v>
      </c>
      <c r="T1548" s="17">
        <v>0.40718958518424703</v>
      </c>
      <c r="U1548" s="17">
        <v>0.29957587226066601</v>
      </c>
      <c r="V1548" s="17">
        <v>0.47914142028489898</v>
      </c>
      <c r="W1548" s="17"/>
      <c r="X1548" s="17">
        <v>0.41356430996138099</v>
      </c>
      <c r="Y1548" s="17">
        <v>0.41163420553642099</v>
      </c>
      <c r="Z1548" s="17">
        <v>0.25150964295782702</v>
      </c>
      <c r="AA1548" s="17"/>
      <c r="AB1548" s="17">
        <v>0.378770569199601</v>
      </c>
      <c r="AC1548" s="17">
        <v>0.43240005222758499</v>
      </c>
      <c r="AD1548" s="17"/>
      <c r="AE1548" s="17">
        <v>0.38189317861482902</v>
      </c>
      <c r="AF1548" s="17">
        <v>0.39959299340561799</v>
      </c>
      <c r="AG1548" s="17"/>
      <c r="AH1548" s="17">
        <v>0.42735787023851601</v>
      </c>
      <c r="AI1548" s="17">
        <v>0.31504592934943698</v>
      </c>
      <c r="AJ1548" s="17"/>
      <c r="AK1548" s="17">
        <v>0.32416676420048501</v>
      </c>
      <c r="AL1548" s="17">
        <v>0.43387625606938202</v>
      </c>
      <c r="AM1548" s="17">
        <v>0.41196685946395301</v>
      </c>
      <c r="AN1548" s="17">
        <v>0.40491424612752502</v>
      </c>
      <c r="AO1548" s="17">
        <v>0.26546635934846702</v>
      </c>
      <c r="AP1548" s="17"/>
      <c r="AQ1548" s="17">
        <v>0.430152278095214</v>
      </c>
      <c r="AR1548" s="17">
        <v>0.38706664051426198</v>
      </c>
      <c r="AS1548" s="17"/>
      <c r="AT1548" s="17">
        <v>0.420964840857044</v>
      </c>
      <c r="AU1548" s="17">
        <v>0.38105631104289001</v>
      </c>
      <c r="AV1548" s="17"/>
      <c r="AW1548" s="17">
        <v>0.43820513863570798</v>
      </c>
      <c r="AX1548" s="17">
        <v>0.40915738197282198</v>
      </c>
      <c r="AY1548" s="17">
        <v>0.39624449361223102</v>
      </c>
      <c r="AZ1548" s="17">
        <v>0.45617582382837402</v>
      </c>
      <c r="BA1548" s="17">
        <v>0.33731710499502898</v>
      </c>
      <c r="BB1548" s="17"/>
      <c r="BC1548" s="17">
        <v>0.34249593478334101</v>
      </c>
      <c r="BD1548" s="17"/>
      <c r="BE1548" s="17">
        <v>0.38809910311583301</v>
      </c>
      <c r="BF1548" s="17">
        <v>0.44220802861709102</v>
      </c>
      <c r="BG1548" s="17">
        <v>0.41259317111877503</v>
      </c>
      <c r="BH1548" s="17">
        <v>0.32976387765503001</v>
      </c>
      <c r="BI1548" s="17"/>
      <c r="BJ1548" s="17">
        <v>0.40271068742044902</v>
      </c>
      <c r="BK1548" s="17"/>
      <c r="BL1548" s="17">
        <v>0.41204902925172898</v>
      </c>
      <c r="BM1548" s="17"/>
      <c r="BN1548" s="17">
        <v>0.40247228710099903</v>
      </c>
      <c r="BO1548" s="17"/>
      <c r="BP1548" s="17">
        <v>0.393740368226765</v>
      </c>
      <c r="BQ1548" s="17">
        <v>0.41096474713730202</v>
      </c>
    </row>
    <row r="1549" spans="2:69" x14ac:dyDescent="0.35">
      <c r="B1549" t="s">
        <v>434</v>
      </c>
      <c r="C1549" s="17">
        <v>9.0999449173083599E-2</v>
      </c>
      <c r="D1549" s="17">
        <v>0.12851895473907601</v>
      </c>
      <c r="E1549" s="17">
        <v>5.9158176509018799E-2</v>
      </c>
      <c r="F1549" s="17"/>
      <c r="G1549" s="17">
        <v>7.7217030882622897E-2</v>
      </c>
      <c r="H1549" s="17">
        <v>0.10455366190823601</v>
      </c>
      <c r="I1549" s="17">
        <v>0.124645651526925</v>
      </c>
      <c r="J1549" s="17">
        <v>5.0849239385472103E-2</v>
      </c>
      <c r="K1549" s="17">
        <v>8.0825348111715004E-2</v>
      </c>
      <c r="L1549" s="17"/>
      <c r="M1549" s="17">
        <v>6.7214120914842496E-2</v>
      </c>
      <c r="N1549" s="17">
        <v>8.2552548307573095E-2</v>
      </c>
      <c r="O1549" s="17">
        <v>9.1931284625364401E-2</v>
      </c>
      <c r="P1549" s="17">
        <v>9.1193600969829994E-2</v>
      </c>
      <c r="Q1549" s="17">
        <v>0.12222335460236</v>
      </c>
      <c r="R1549" s="17"/>
      <c r="S1549" s="17">
        <v>4.2262413337564197E-2</v>
      </c>
      <c r="T1549" s="17">
        <v>5.9936193830524703E-2</v>
      </c>
      <c r="U1549" s="17">
        <v>0.13894684046220199</v>
      </c>
      <c r="V1549" s="17">
        <v>0.141947857209831</v>
      </c>
      <c r="W1549" s="17"/>
      <c r="X1549" s="17">
        <v>9.7986249498239503E-2</v>
      </c>
      <c r="Y1549" s="17">
        <v>6.1148157829452897E-2</v>
      </c>
      <c r="Z1549" s="17">
        <v>7.6013489962109507E-2</v>
      </c>
      <c r="AA1549" s="17"/>
      <c r="AB1549" s="17">
        <v>7.0041034125466001E-2</v>
      </c>
      <c r="AC1549" s="17">
        <v>0.134083285141225</v>
      </c>
      <c r="AD1549" s="17"/>
      <c r="AE1549" s="17">
        <v>0.117154379187713</v>
      </c>
      <c r="AF1549" s="17">
        <v>8.5735501593616995E-2</v>
      </c>
      <c r="AG1549" s="17"/>
      <c r="AH1549" s="17">
        <v>9.31843417814677E-2</v>
      </c>
      <c r="AI1549" s="17">
        <v>8.8390815582915797E-2</v>
      </c>
      <c r="AJ1549" s="17"/>
      <c r="AK1549" s="17">
        <v>9.7549379629763996E-2</v>
      </c>
      <c r="AL1549" s="17">
        <v>8.1470688503303801E-2</v>
      </c>
      <c r="AM1549" s="17">
        <v>8.4805511140082807E-2</v>
      </c>
      <c r="AN1549" s="17">
        <v>8.8420957202460002E-2</v>
      </c>
      <c r="AO1549" s="17">
        <v>0.15093495639707999</v>
      </c>
      <c r="AP1549" s="17"/>
      <c r="AQ1549" s="17">
        <v>8.9418051775030302E-2</v>
      </c>
      <c r="AR1549" s="17">
        <v>9.1432050176816299E-2</v>
      </c>
      <c r="AS1549" s="17"/>
      <c r="AT1549" s="17">
        <v>0.11501921946950899</v>
      </c>
      <c r="AU1549" s="17">
        <v>7.9720182386180505E-2</v>
      </c>
      <c r="AV1549" s="17"/>
      <c r="AW1549" s="17">
        <v>9.2386993572237799E-2</v>
      </c>
      <c r="AX1549" s="17">
        <v>6.8192765854308404E-2</v>
      </c>
      <c r="AY1549" s="17">
        <v>0.14740633270824599</v>
      </c>
      <c r="AZ1549" s="17">
        <v>8.1098977751751997E-2</v>
      </c>
      <c r="BA1549" s="17">
        <v>2.5425410668176399E-2</v>
      </c>
      <c r="BB1549" s="17"/>
      <c r="BC1549" s="17">
        <v>5.9680816670914197E-2</v>
      </c>
      <c r="BD1549" s="17"/>
      <c r="BE1549" s="17">
        <v>7.31869964149061E-2</v>
      </c>
      <c r="BF1549" s="17">
        <v>0.16858247327610801</v>
      </c>
      <c r="BG1549" s="17">
        <v>8.5441435277774105E-2</v>
      </c>
      <c r="BH1549" s="17">
        <v>4.02742161338824E-2</v>
      </c>
      <c r="BI1549" s="17"/>
      <c r="BJ1549" s="17">
        <v>8.8186097093122098E-2</v>
      </c>
      <c r="BK1549" s="17"/>
      <c r="BL1549" s="17">
        <v>0.107405235464028</v>
      </c>
      <c r="BM1549" s="17"/>
      <c r="BN1549" s="17">
        <v>0.134485225881152</v>
      </c>
      <c r="BO1549" s="17"/>
      <c r="BP1549" s="17">
        <v>6.1322888260067598E-2</v>
      </c>
      <c r="BQ1549" s="17">
        <v>0.26159051371270198</v>
      </c>
    </row>
    <row r="1550" spans="2:69" x14ac:dyDescent="0.35">
      <c r="B1550" t="s">
        <v>435</v>
      </c>
      <c r="C1550" s="17">
        <v>1.05001287972305E-2</v>
      </c>
      <c r="D1550" s="17">
        <v>8.6813232437444703E-3</v>
      </c>
      <c r="E1550" s="17">
        <v>1.20719546289533E-2</v>
      </c>
      <c r="F1550" s="17"/>
      <c r="G1550" s="17">
        <v>1.46521518942827E-2</v>
      </c>
      <c r="H1550" s="17">
        <v>1.01205479927795E-2</v>
      </c>
      <c r="I1550" s="17">
        <v>8.8919946299868807E-3</v>
      </c>
      <c r="J1550" s="17">
        <v>1.5492802288028899E-2</v>
      </c>
      <c r="K1550" s="17">
        <v>0</v>
      </c>
      <c r="L1550" s="17"/>
      <c r="M1550" s="17">
        <v>3.29187173289998E-2</v>
      </c>
      <c r="N1550" s="17">
        <v>7.9404937054294803E-3</v>
      </c>
      <c r="O1550" s="17">
        <v>6.03592932111269E-3</v>
      </c>
      <c r="P1550" s="17">
        <v>0</v>
      </c>
      <c r="Q1550" s="17">
        <v>1.85658739356909E-2</v>
      </c>
      <c r="R1550" s="17"/>
      <c r="S1550" s="17">
        <v>5.5237115195570802E-3</v>
      </c>
      <c r="T1550" s="17">
        <v>8.4416626719936508E-3</v>
      </c>
      <c r="U1550" s="17">
        <v>8.3287796303786396E-3</v>
      </c>
      <c r="V1550" s="17">
        <v>1.21627660381165E-2</v>
      </c>
      <c r="W1550" s="17"/>
      <c r="X1550" s="17">
        <v>9.7682236334460798E-3</v>
      </c>
      <c r="Y1550" s="17">
        <v>2.3587932883274699E-2</v>
      </c>
      <c r="Z1550" s="17">
        <v>0</v>
      </c>
      <c r="AA1550" s="17"/>
      <c r="AB1550" s="17">
        <v>9.9089091803576494E-3</v>
      </c>
      <c r="AC1550" s="17">
        <v>1.1715488304933E-2</v>
      </c>
      <c r="AD1550" s="17"/>
      <c r="AE1550" s="17">
        <v>0</v>
      </c>
      <c r="AF1550" s="17">
        <v>1.2652135987380801E-2</v>
      </c>
      <c r="AG1550" s="17"/>
      <c r="AH1550" s="17">
        <v>1.19690466218993E-2</v>
      </c>
      <c r="AI1550" s="17">
        <v>8.2171071978826508E-3</v>
      </c>
      <c r="AJ1550" s="17"/>
      <c r="AK1550" s="17">
        <v>3.6566254411570798E-2</v>
      </c>
      <c r="AL1550" s="17">
        <v>7.6105505925528104E-3</v>
      </c>
      <c r="AM1550" s="17">
        <v>1.24407749832825E-2</v>
      </c>
      <c r="AN1550" s="17">
        <v>0</v>
      </c>
      <c r="AO1550" s="17">
        <v>0</v>
      </c>
      <c r="AP1550" s="17"/>
      <c r="AQ1550" s="17">
        <v>1.40103020337271E-2</v>
      </c>
      <c r="AR1550" s="17">
        <v>9.5398992766471992E-3</v>
      </c>
      <c r="AS1550" s="17"/>
      <c r="AT1550" s="17">
        <v>9.5730541100156295E-3</v>
      </c>
      <c r="AU1550" s="17">
        <v>1.12462828727688E-2</v>
      </c>
      <c r="AV1550" s="17"/>
      <c r="AW1550" s="17">
        <v>0</v>
      </c>
      <c r="AX1550" s="17">
        <v>1.01467895537146E-2</v>
      </c>
      <c r="AY1550" s="17">
        <v>1.2017919417045201E-2</v>
      </c>
      <c r="AZ1550" s="17">
        <v>8.5331581290477593E-3</v>
      </c>
      <c r="BA1550" s="17">
        <v>0</v>
      </c>
      <c r="BB1550" s="17"/>
      <c r="BC1550" s="17">
        <v>5.7764019988725797E-3</v>
      </c>
      <c r="BD1550" s="17"/>
      <c r="BE1550" s="17">
        <v>9.4073955667907903E-3</v>
      </c>
      <c r="BF1550" s="17">
        <v>1.06675163087936E-2</v>
      </c>
      <c r="BG1550" s="17">
        <v>7.8344674770849804E-3</v>
      </c>
      <c r="BH1550" s="17">
        <v>1.0112067266984701E-2</v>
      </c>
      <c r="BI1550" s="17"/>
      <c r="BJ1550" s="17">
        <v>9.9992216631551601E-3</v>
      </c>
      <c r="BK1550" s="17"/>
      <c r="BL1550" s="17">
        <v>7.2215788799515797E-3</v>
      </c>
      <c r="BM1550" s="17"/>
      <c r="BN1550" s="17">
        <v>1.00131957836472E-2</v>
      </c>
      <c r="BO1550" s="17"/>
      <c r="BP1550" s="17">
        <v>7.1936936431897299E-3</v>
      </c>
      <c r="BQ1550" s="17">
        <v>3.06037655395946E-2</v>
      </c>
    </row>
    <row r="1551" spans="2:69" x14ac:dyDescent="0.35">
      <c r="B1551" t="s">
        <v>436</v>
      </c>
      <c r="C1551" s="17">
        <v>3.8263703220315699E-2</v>
      </c>
      <c r="D1551" s="17">
        <v>2.4377056044889E-2</v>
      </c>
      <c r="E1551" s="17">
        <v>5.0185177276345402E-2</v>
      </c>
      <c r="F1551" s="17"/>
      <c r="G1551" s="17">
        <v>3.72938967848708E-2</v>
      </c>
      <c r="H1551" s="17">
        <v>3.3873110828232897E-2</v>
      </c>
      <c r="I1551" s="17">
        <v>2.59326103149639E-2</v>
      </c>
      <c r="J1551" s="17">
        <v>6.0298194559722899E-2</v>
      </c>
      <c r="K1551" s="17">
        <v>4.5524617209501399E-2</v>
      </c>
      <c r="L1551" s="17"/>
      <c r="M1551" s="17">
        <v>8.8503494369691293E-2</v>
      </c>
      <c r="N1551" s="17">
        <v>2.4608769651381299E-2</v>
      </c>
      <c r="O1551" s="17">
        <v>5.3703211280421798E-2</v>
      </c>
      <c r="P1551" s="17">
        <v>3.26891725679661E-2</v>
      </c>
      <c r="Q1551" s="17">
        <v>3.0044384436785899E-2</v>
      </c>
      <c r="R1551" s="17"/>
      <c r="S1551" s="17">
        <v>2.22417726255771E-2</v>
      </c>
      <c r="T1551" s="17">
        <v>6.0591614060102397E-2</v>
      </c>
      <c r="U1551" s="17">
        <v>4.4612707871493497E-2</v>
      </c>
      <c r="V1551" s="17">
        <v>3.1860710683166898E-2</v>
      </c>
      <c r="W1551" s="17"/>
      <c r="X1551" s="17">
        <v>4.0235147861080303E-2</v>
      </c>
      <c r="Y1551" s="17">
        <v>4.2762252625153499E-2</v>
      </c>
      <c r="Z1551" s="17">
        <v>1.8377298716465901E-2</v>
      </c>
      <c r="AA1551" s="17"/>
      <c r="AB1551" s="17">
        <v>3.6538705091316098E-2</v>
      </c>
      <c r="AC1551" s="17">
        <v>4.1809750775262597E-2</v>
      </c>
      <c r="AD1551" s="17"/>
      <c r="AE1551" s="17">
        <v>1.5662146275374E-2</v>
      </c>
      <c r="AF1551" s="17">
        <v>4.2908808328865698E-2</v>
      </c>
      <c r="AG1551" s="17"/>
      <c r="AH1551" s="17">
        <v>3.9527154987811397E-2</v>
      </c>
      <c r="AI1551" s="17">
        <v>2.7856893911936499E-2</v>
      </c>
      <c r="AJ1551" s="17"/>
      <c r="AK1551" s="17">
        <v>4.9860914032090101E-2</v>
      </c>
      <c r="AL1551" s="17">
        <v>4.6506481176348202E-2</v>
      </c>
      <c r="AM1551" s="17">
        <v>3.8338910804674602E-2</v>
      </c>
      <c r="AN1551" s="17">
        <v>2.0945944204956098E-2</v>
      </c>
      <c r="AO1551" s="17">
        <v>2.9308329284051901E-2</v>
      </c>
      <c r="AP1551" s="17"/>
      <c r="AQ1551" s="17">
        <v>5.5548438993213697E-2</v>
      </c>
      <c r="AR1551" s="17">
        <v>3.3535357230992303E-2</v>
      </c>
      <c r="AS1551" s="17"/>
      <c r="AT1551" s="17">
        <v>4.0359422789013603E-2</v>
      </c>
      <c r="AU1551" s="17">
        <v>3.52909154592125E-2</v>
      </c>
      <c r="AV1551" s="17"/>
      <c r="AW1551" s="17">
        <v>8.3330894784763396E-2</v>
      </c>
      <c r="AX1551" s="17">
        <v>3.0985440078465602E-2</v>
      </c>
      <c r="AY1551" s="17">
        <v>4.5746536925569403E-2</v>
      </c>
      <c r="AZ1551" s="17">
        <v>2.8891945431276898E-2</v>
      </c>
      <c r="BA1551" s="17">
        <v>1.7849197641562699E-2</v>
      </c>
      <c r="BB1551" s="17"/>
      <c r="BC1551" s="17">
        <v>2.3642285442204401E-2</v>
      </c>
      <c r="BD1551" s="17"/>
      <c r="BE1551" s="17">
        <v>3.9048784863670201E-2</v>
      </c>
      <c r="BF1551" s="17">
        <v>3.7943495662983599E-2</v>
      </c>
      <c r="BG1551" s="17">
        <v>4.98900764828836E-2</v>
      </c>
      <c r="BH1551" s="17">
        <v>1.3944639394446E-2</v>
      </c>
      <c r="BI1551" s="17"/>
      <c r="BJ1551" s="17">
        <v>4.05064172562545E-2</v>
      </c>
      <c r="BK1551" s="17"/>
      <c r="BL1551" s="17">
        <v>4.5953252888808901E-2</v>
      </c>
      <c r="BM1551" s="17"/>
      <c r="BN1551" s="17">
        <v>4.0137318698227002E-2</v>
      </c>
      <c r="BO1551" s="17"/>
      <c r="BP1551" s="17">
        <v>3.5563284271516997E-2</v>
      </c>
      <c r="BQ1551" s="17">
        <v>4.0037066110395002E-2</v>
      </c>
    </row>
    <row r="1552" spans="2:69" x14ac:dyDescent="0.35">
      <c r="B1552" t="s">
        <v>437</v>
      </c>
      <c r="C1552" s="17">
        <v>0.86023671880937003</v>
      </c>
      <c r="D1552" s="17">
        <v>0.83842266597229098</v>
      </c>
      <c r="E1552" s="17">
        <v>0.87858469158568198</v>
      </c>
      <c r="F1552" s="17"/>
      <c r="G1552" s="17">
        <v>0.87083692043822403</v>
      </c>
      <c r="H1552" s="17">
        <v>0.85145267927075197</v>
      </c>
      <c r="I1552" s="17">
        <v>0.84052974352812404</v>
      </c>
      <c r="J1552" s="17">
        <v>0.87335976376677604</v>
      </c>
      <c r="K1552" s="17">
        <v>0.87365003467878399</v>
      </c>
      <c r="L1552" s="17"/>
      <c r="M1552" s="17">
        <v>0.81136366738646604</v>
      </c>
      <c r="N1552" s="17">
        <v>0.88489818833561595</v>
      </c>
      <c r="O1552" s="17">
        <v>0.848329574773101</v>
      </c>
      <c r="P1552" s="17">
        <v>0.87611722646220402</v>
      </c>
      <c r="Q1552" s="17">
        <v>0.82916638702516299</v>
      </c>
      <c r="R1552" s="17"/>
      <c r="S1552" s="17">
        <v>0.929972102517302</v>
      </c>
      <c r="T1552" s="17">
        <v>0.87103052943737902</v>
      </c>
      <c r="U1552" s="17">
        <v>0.80811167203592604</v>
      </c>
      <c r="V1552" s="17">
        <v>0.81402866606888502</v>
      </c>
      <c r="W1552" s="17"/>
      <c r="X1552" s="17">
        <v>0.85201037900723398</v>
      </c>
      <c r="Y1552" s="17">
        <v>0.87250165666211899</v>
      </c>
      <c r="Z1552" s="17">
        <v>0.90560921132142502</v>
      </c>
      <c r="AA1552" s="17"/>
      <c r="AB1552" s="17">
        <v>0.88351135160285998</v>
      </c>
      <c r="AC1552" s="17">
        <v>0.81239147577857895</v>
      </c>
      <c r="AD1552" s="17"/>
      <c r="AE1552" s="17">
        <v>0.86718347453691302</v>
      </c>
      <c r="AF1552" s="17">
        <v>0.85870355409013599</v>
      </c>
      <c r="AG1552" s="17"/>
      <c r="AH1552" s="17">
        <v>0.85531945660882203</v>
      </c>
      <c r="AI1552" s="17">
        <v>0.87553518330726499</v>
      </c>
      <c r="AJ1552" s="17"/>
      <c r="AK1552" s="17">
        <v>0.81602345192657499</v>
      </c>
      <c r="AL1552" s="17">
        <v>0.864412279727795</v>
      </c>
      <c r="AM1552" s="17">
        <v>0.86441480307195995</v>
      </c>
      <c r="AN1552" s="17">
        <v>0.89063309859258399</v>
      </c>
      <c r="AO1552" s="17">
        <v>0.81975671431886799</v>
      </c>
      <c r="AP1552" s="17"/>
      <c r="AQ1552" s="17">
        <v>0.84102320719802903</v>
      </c>
      <c r="AR1552" s="17">
        <v>0.86549269331554401</v>
      </c>
      <c r="AS1552" s="17"/>
      <c r="AT1552" s="17">
        <v>0.83504830363146199</v>
      </c>
      <c r="AU1552" s="17">
        <v>0.87374261928183805</v>
      </c>
      <c r="AV1552" s="17"/>
      <c r="AW1552" s="17">
        <v>0.82428211164299903</v>
      </c>
      <c r="AX1552" s="17">
        <v>0.890675004513511</v>
      </c>
      <c r="AY1552" s="17">
        <v>0.79482921094913905</v>
      </c>
      <c r="AZ1552" s="17">
        <v>0.88147591868792297</v>
      </c>
      <c r="BA1552" s="17">
        <v>0.95672539169026105</v>
      </c>
      <c r="BB1552" s="17"/>
      <c r="BC1552" s="17">
        <v>0.91090049588800903</v>
      </c>
      <c r="BD1552" s="17"/>
      <c r="BE1552" s="17">
        <v>0.87835682315463304</v>
      </c>
      <c r="BF1552" s="17">
        <v>0.78280651475211405</v>
      </c>
      <c r="BG1552" s="17">
        <v>0.85683402076225701</v>
      </c>
      <c r="BH1552" s="17">
        <v>0.93566907720468695</v>
      </c>
      <c r="BI1552" s="17"/>
      <c r="BJ1552" s="17">
        <v>0.86130826398746796</v>
      </c>
      <c r="BK1552" s="17"/>
      <c r="BL1552" s="17">
        <v>0.83941993276721105</v>
      </c>
      <c r="BM1552" s="17"/>
      <c r="BN1552" s="17">
        <v>0.81536425963697301</v>
      </c>
      <c r="BO1552" s="17"/>
      <c r="BP1552" s="17">
        <v>0.89592013382522595</v>
      </c>
      <c r="BQ1552" s="17">
        <v>0.66776865463730894</v>
      </c>
    </row>
    <row r="1553" spans="2:69" x14ac:dyDescent="0.35">
      <c r="B1553" t="s">
        <v>438</v>
      </c>
      <c r="C1553" s="17">
        <v>0.101499577970314</v>
      </c>
      <c r="D1553" s="17">
        <v>0.13720027798282</v>
      </c>
      <c r="E1553" s="17">
        <v>7.1230131137972094E-2</v>
      </c>
      <c r="F1553" s="17"/>
      <c r="G1553" s="17">
        <v>9.1869182776905603E-2</v>
      </c>
      <c r="H1553" s="17">
        <v>0.114674209901015</v>
      </c>
      <c r="I1553" s="17">
        <v>0.13353764615691199</v>
      </c>
      <c r="J1553" s="17">
        <v>6.6342041673500995E-2</v>
      </c>
      <c r="K1553" s="17">
        <v>8.0825348111715004E-2</v>
      </c>
      <c r="L1553" s="17"/>
      <c r="M1553" s="17">
        <v>0.100132838243842</v>
      </c>
      <c r="N1553" s="17">
        <v>9.0493042013002595E-2</v>
      </c>
      <c r="O1553" s="17">
        <v>9.7967213946477102E-2</v>
      </c>
      <c r="P1553" s="17">
        <v>9.1193600969829994E-2</v>
      </c>
      <c r="Q1553" s="17">
        <v>0.14078922853805101</v>
      </c>
      <c r="R1553" s="17"/>
      <c r="S1553" s="17">
        <v>4.77861248571212E-2</v>
      </c>
      <c r="T1553" s="17">
        <v>6.8377856502518403E-2</v>
      </c>
      <c r="U1553" s="17">
        <v>0.14727562009258099</v>
      </c>
      <c r="V1553" s="17">
        <v>0.154110623247948</v>
      </c>
      <c r="W1553" s="17"/>
      <c r="X1553" s="17">
        <v>0.107754473131686</v>
      </c>
      <c r="Y1553" s="17">
        <v>8.4736090712727502E-2</v>
      </c>
      <c r="Z1553" s="17">
        <v>7.6013489962109507E-2</v>
      </c>
      <c r="AA1553" s="17"/>
      <c r="AB1553" s="17">
        <v>7.9949943305823598E-2</v>
      </c>
      <c r="AC1553" s="17">
        <v>0.14579877344615799</v>
      </c>
      <c r="AD1553" s="17"/>
      <c r="AE1553" s="17">
        <v>0.117154379187713</v>
      </c>
      <c r="AF1553" s="17">
        <v>9.8387637580997694E-2</v>
      </c>
      <c r="AG1553" s="17"/>
      <c r="AH1553" s="17">
        <v>0.10515338840336701</v>
      </c>
      <c r="AI1553" s="17">
        <v>9.6607922780798494E-2</v>
      </c>
      <c r="AJ1553" s="17"/>
      <c r="AK1553" s="17">
        <v>0.134115634041335</v>
      </c>
      <c r="AL1553" s="17">
        <v>8.9081239095856607E-2</v>
      </c>
      <c r="AM1553" s="17">
        <v>9.7246286123365305E-2</v>
      </c>
      <c r="AN1553" s="17">
        <v>8.8420957202460002E-2</v>
      </c>
      <c r="AO1553" s="17">
        <v>0.15093495639707999</v>
      </c>
      <c r="AP1553" s="17"/>
      <c r="AQ1553" s="17">
        <v>0.10342835380875701</v>
      </c>
      <c r="AR1553" s="17">
        <v>0.10097194945346399</v>
      </c>
      <c r="AS1553" s="17"/>
      <c r="AT1553" s="17">
        <v>0.124592273579524</v>
      </c>
      <c r="AU1553" s="17">
        <v>9.0966465258949303E-2</v>
      </c>
      <c r="AV1553" s="17"/>
      <c r="AW1553" s="17">
        <v>9.2386993572237799E-2</v>
      </c>
      <c r="AX1553" s="17">
        <v>7.8339555408022996E-2</v>
      </c>
      <c r="AY1553" s="17">
        <v>0.15942425212529099</v>
      </c>
      <c r="AZ1553" s="17">
        <v>8.9632135880799796E-2</v>
      </c>
      <c r="BA1553" s="17">
        <v>2.5425410668176399E-2</v>
      </c>
      <c r="BB1553" s="17"/>
      <c r="BC1553" s="17">
        <v>6.5457218669786807E-2</v>
      </c>
      <c r="BD1553" s="17"/>
      <c r="BE1553" s="17">
        <v>8.2594391981696894E-2</v>
      </c>
      <c r="BF1553" s="17">
        <v>0.17924998958490199</v>
      </c>
      <c r="BG1553" s="17">
        <v>9.3275902754859003E-2</v>
      </c>
      <c r="BH1553" s="17">
        <v>5.03862834008671E-2</v>
      </c>
      <c r="BI1553" s="17"/>
      <c r="BJ1553" s="17">
        <v>9.8185318756277298E-2</v>
      </c>
      <c r="BK1553" s="17"/>
      <c r="BL1553" s="17">
        <v>0.11462681434398</v>
      </c>
      <c r="BM1553" s="17"/>
      <c r="BN1553" s="17">
        <v>0.14449842166479901</v>
      </c>
      <c r="BO1553" s="17"/>
      <c r="BP1553" s="17">
        <v>6.8516581903257406E-2</v>
      </c>
      <c r="BQ1553" s="17">
        <v>0.29219427925229602</v>
      </c>
    </row>
    <row r="1554" spans="2:69" x14ac:dyDescent="0.35">
      <c r="B1554" t="s">
        <v>261</v>
      </c>
      <c r="C1554" s="17">
        <v>0.75873714083905597</v>
      </c>
      <c r="D1554" s="17">
        <v>0.70122238798947101</v>
      </c>
      <c r="E1554" s="17">
        <v>0.80735456044771003</v>
      </c>
      <c r="F1554" s="17"/>
      <c r="G1554" s="17">
        <v>0.77896773766131799</v>
      </c>
      <c r="H1554" s="17">
        <v>0.73677846936973701</v>
      </c>
      <c r="I1554" s="17">
        <v>0.70699209737121205</v>
      </c>
      <c r="J1554" s="17">
        <v>0.80701772209327505</v>
      </c>
      <c r="K1554" s="17">
        <v>0.79282468656706895</v>
      </c>
      <c r="L1554" s="17"/>
      <c r="M1554" s="17">
        <v>0.71123082914262403</v>
      </c>
      <c r="N1554" s="17">
        <v>0.79440514632261305</v>
      </c>
      <c r="O1554" s="17">
        <v>0.750362360826624</v>
      </c>
      <c r="P1554" s="17">
        <v>0.78492362549237404</v>
      </c>
      <c r="Q1554" s="17">
        <v>0.68837715848711101</v>
      </c>
      <c r="R1554" s="17"/>
      <c r="S1554" s="17">
        <v>0.88218597766018103</v>
      </c>
      <c r="T1554" s="17">
        <v>0.80265267293486098</v>
      </c>
      <c r="U1554" s="17">
        <v>0.66083605194334505</v>
      </c>
      <c r="V1554" s="17">
        <v>0.65991804282093702</v>
      </c>
      <c r="W1554" s="17"/>
      <c r="X1554" s="17">
        <v>0.74425590587554802</v>
      </c>
      <c r="Y1554" s="17">
        <v>0.78776556594939096</v>
      </c>
      <c r="Z1554" s="17">
        <v>0.82959572135931503</v>
      </c>
      <c r="AA1554" s="17"/>
      <c r="AB1554" s="17">
        <v>0.80356140829703604</v>
      </c>
      <c r="AC1554" s="17">
        <v>0.66659270233242096</v>
      </c>
      <c r="AD1554" s="17"/>
      <c r="AE1554" s="17">
        <v>0.75002909534920004</v>
      </c>
      <c r="AF1554" s="17">
        <v>0.76031591650913899</v>
      </c>
      <c r="AG1554" s="17"/>
      <c r="AH1554" s="17">
        <v>0.75016606820545495</v>
      </c>
      <c r="AI1554" s="17">
        <v>0.77892726052646699</v>
      </c>
      <c r="AJ1554" s="17"/>
      <c r="AK1554" s="17">
        <v>0.68190781788524002</v>
      </c>
      <c r="AL1554" s="17">
        <v>0.77533104063193903</v>
      </c>
      <c r="AM1554" s="17">
        <v>0.767168516948595</v>
      </c>
      <c r="AN1554" s="17">
        <v>0.80221214139012398</v>
      </c>
      <c r="AO1554" s="17">
        <v>0.668821757921788</v>
      </c>
      <c r="AP1554" s="17"/>
      <c r="AQ1554" s="17">
        <v>0.737594853389271</v>
      </c>
      <c r="AR1554" s="17">
        <v>0.76452074386208102</v>
      </c>
      <c r="AS1554" s="17"/>
      <c r="AT1554" s="17">
        <v>0.71045603005193803</v>
      </c>
      <c r="AU1554" s="17">
        <v>0.78277615402288903</v>
      </c>
      <c r="AV1554" s="17"/>
      <c r="AW1554" s="17">
        <v>0.73189511807076102</v>
      </c>
      <c r="AX1554" s="17">
        <v>0.81233544910548805</v>
      </c>
      <c r="AY1554" s="17">
        <v>0.63540495882384795</v>
      </c>
      <c r="AZ1554" s="17">
        <v>0.79184378280712397</v>
      </c>
      <c r="BA1554" s="17">
        <v>0.931299981022085</v>
      </c>
      <c r="BB1554" s="17"/>
      <c r="BC1554" s="17">
        <v>0.84544327721822199</v>
      </c>
      <c r="BD1554" s="17"/>
      <c r="BE1554" s="17">
        <v>0.79576243117293599</v>
      </c>
      <c r="BF1554" s="17">
        <v>0.60355652516721303</v>
      </c>
      <c r="BG1554" s="17">
        <v>0.76355811800739803</v>
      </c>
      <c r="BH1554" s="17">
        <v>0.88528279380382002</v>
      </c>
      <c r="BI1554" s="17"/>
      <c r="BJ1554" s="17">
        <v>0.76312294523119095</v>
      </c>
      <c r="BK1554" s="17"/>
      <c r="BL1554" s="17">
        <v>0.72479311842323102</v>
      </c>
      <c r="BM1554" s="17"/>
      <c r="BN1554" s="17">
        <v>0.67086583797217403</v>
      </c>
      <c r="BO1554" s="17"/>
      <c r="BP1554" s="17">
        <v>0.82740355192196802</v>
      </c>
      <c r="BQ1554" s="17">
        <v>0.37557437538501198</v>
      </c>
    </row>
    <row r="1555" spans="2:69" x14ac:dyDescent="0.35"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  <c r="BC1555" s="17"/>
      <c r="BD1555" s="17"/>
      <c r="BE1555" s="17"/>
      <c r="BF1555" s="17"/>
      <c r="BG1555" s="17"/>
      <c r="BH1555" s="17"/>
      <c r="BI1555" s="17"/>
      <c r="BJ1555" s="17"/>
      <c r="BK1555" s="17"/>
      <c r="BL1555" s="17"/>
      <c r="BM1555" s="17"/>
      <c r="BN1555" s="17"/>
      <c r="BO1555" s="17"/>
      <c r="BP1555" s="17"/>
      <c r="BQ1555" s="17"/>
    </row>
    <row r="1556" spans="2:69" x14ac:dyDescent="0.35">
      <c r="B1556" s="6" t="s">
        <v>444</v>
      </c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  <c r="BC1556" s="17"/>
      <c r="BD1556" s="17"/>
      <c r="BE1556" s="17"/>
      <c r="BF1556" s="17"/>
      <c r="BG1556" s="17"/>
      <c r="BH1556" s="17"/>
      <c r="BI1556" s="17"/>
      <c r="BJ1556" s="17"/>
      <c r="BK1556" s="17"/>
      <c r="BL1556" s="17"/>
      <c r="BM1556" s="17"/>
      <c r="BN1556" s="17"/>
      <c r="BO1556" s="17"/>
      <c r="BP1556" s="17"/>
      <c r="BQ1556" s="17"/>
    </row>
    <row r="1557" spans="2:69" x14ac:dyDescent="0.35">
      <c r="B1557" s="24" t="s">
        <v>97</v>
      </c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  <c r="BC1557" s="17"/>
      <c r="BD1557" s="17"/>
      <c r="BE1557" s="17"/>
      <c r="BF1557" s="17"/>
      <c r="BG1557" s="17"/>
      <c r="BH1557" s="17"/>
      <c r="BI1557" s="17"/>
      <c r="BJ1557" s="17"/>
      <c r="BK1557" s="17"/>
      <c r="BL1557" s="17"/>
      <c r="BM1557" s="17"/>
      <c r="BN1557" s="17"/>
      <c r="BO1557" s="17"/>
      <c r="BP1557" s="17"/>
      <c r="BQ1557" s="17"/>
    </row>
    <row r="1558" spans="2:69" x14ac:dyDescent="0.35">
      <c r="B1558" t="s">
        <v>432</v>
      </c>
      <c r="C1558" s="17">
        <v>0.58420324266983803</v>
      </c>
      <c r="D1558" s="17">
        <v>0.56764642620161399</v>
      </c>
      <c r="E1558" s="17">
        <v>0.59754192905923798</v>
      </c>
      <c r="F1558" s="17"/>
      <c r="G1558" s="17">
        <v>0.56264725976182195</v>
      </c>
      <c r="H1558" s="17">
        <v>0.62703111230022701</v>
      </c>
      <c r="I1558" s="17">
        <v>0.58136263103017605</v>
      </c>
      <c r="J1558" s="17">
        <v>0.55934051089939496</v>
      </c>
      <c r="K1558" s="17">
        <v>0.58145545191869596</v>
      </c>
      <c r="L1558" s="17"/>
      <c r="M1558" s="17">
        <v>0.50801801972898897</v>
      </c>
      <c r="N1558" s="17">
        <v>0.58736309003440801</v>
      </c>
      <c r="O1558" s="17">
        <v>0.60702515913469501</v>
      </c>
      <c r="P1558" s="17">
        <v>0.53988847015971497</v>
      </c>
      <c r="Q1558" s="17">
        <v>0.62664635528977397</v>
      </c>
      <c r="R1558" s="17"/>
      <c r="S1558" s="17">
        <v>0.67605058878728597</v>
      </c>
      <c r="T1558" s="17">
        <v>0.62902575267421401</v>
      </c>
      <c r="U1558" s="17">
        <v>0.584135426963731</v>
      </c>
      <c r="V1558" s="17">
        <v>0.467059620878506</v>
      </c>
      <c r="W1558" s="17"/>
      <c r="X1558" s="17">
        <v>0.56544794259745501</v>
      </c>
      <c r="Y1558" s="17">
        <v>0.59825014621845896</v>
      </c>
      <c r="Z1558" s="17">
        <v>0.70451123367596802</v>
      </c>
      <c r="AA1558" s="17"/>
      <c r="AB1558" s="17">
        <v>0.65392329885806599</v>
      </c>
      <c r="AC1558" s="17">
        <v>0.44088098009995402</v>
      </c>
      <c r="AD1558" s="17"/>
      <c r="AE1558" s="17">
        <v>0.51418886936866504</v>
      </c>
      <c r="AF1558" s="17">
        <v>0.59815248280701505</v>
      </c>
      <c r="AG1558" s="17"/>
      <c r="AH1558" s="17">
        <v>0.56076449466212697</v>
      </c>
      <c r="AI1558" s="17">
        <v>0.67810879215870501</v>
      </c>
      <c r="AJ1558" s="17"/>
      <c r="AK1558" s="17">
        <v>0.62858304219213401</v>
      </c>
      <c r="AL1558" s="17">
        <v>0.54021996825063701</v>
      </c>
      <c r="AM1558" s="17">
        <v>0.57303378016398099</v>
      </c>
      <c r="AN1558" s="17">
        <v>0.63644434165716302</v>
      </c>
      <c r="AO1558" s="17">
        <v>0.62452408995323705</v>
      </c>
      <c r="AP1558" s="17"/>
      <c r="AQ1558" s="17">
        <v>0.55122751417478999</v>
      </c>
      <c r="AR1558" s="17">
        <v>0.59322395641537595</v>
      </c>
      <c r="AS1558" s="17"/>
      <c r="AT1558" s="17">
        <v>0.54237005804183702</v>
      </c>
      <c r="AU1558" s="17">
        <v>0.61091242739087104</v>
      </c>
      <c r="AV1558" s="17"/>
      <c r="AW1558" s="17">
        <v>0.61321753891117503</v>
      </c>
      <c r="AX1558" s="17">
        <v>0.60764053554529696</v>
      </c>
      <c r="AY1558" s="17">
        <v>0.53136685798487404</v>
      </c>
      <c r="AZ1558" s="17">
        <v>0.58430689890137999</v>
      </c>
      <c r="BA1558" s="17">
        <v>0.67183600049122505</v>
      </c>
      <c r="BB1558" s="17"/>
      <c r="BC1558" s="17">
        <v>0.67644472500461905</v>
      </c>
      <c r="BD1558" s="17"/>
      <c r="BE1558" s="17">
        <v>0.62102478058509902</v>
      </c>
      <c r="BF1558" s="17">
        <v>0.49111031791042797</v>
      </c>
      <c r="BG1558" s="17">
        <v>0.57682924561598703</v>
      </c>
      <c r="BH1558" s="17">
        <v>0.69451425781582898</v>
      </c>
      <c r="BI1558" s="17"/>
      <c r="BJ1558" s="17">
        <v>0.58764398520978001</v>
      </c>
      <c r="BK1558" s="17"/>
      <c r="BL1558" s="17">
        <v>0.55376255496650995</v>
      </c>
      <c r="BM1558" s="17"/>
      <c r="BN1558" s="17">
        <v>0.52835547983101905</v>
      </c>
      <c r="BO1558" s="17"/>
      <c r="BP1558" s="17">
        <v>0.62766998608367197</v>
      </c>
      <c r="BQ1558" s="17">
        <v>0.316458682553521</v>
      </c>
    </row>
    <row r="1559" spans="2:69" x14ac:dyDescent="0.35">
      <c r="B1559" t="s">
        <v>433</v>
      </c>
      <c r="C1559" s="17">
        <v>0.37582815079166798</v>
      </c>
      <c r="D1559" s="17">
        <v>0.39831474752055701</v>
      </c>
      <c r="E1559" s="17">
        <v>0.35735402504182601</v>
      </c>
      <c r="F1559" s="17"/>
      <c r="G1559" s="17">
        <v>0.38164821952529498</v>
      </c>
      <c r="H1559" s="17">
        <v>0.34383900978735699</v>
      </c>
      <c r="I1559" s="17">
        <v>0.40344806515484499</v>
      </c>
      <c r="J1559" s="17">
        <v>0.39327970747722402</v>
      </c>
      <c r="K1559" s="17">
        <v>0.35733189855604303</v>
      </c>
      <c r="L1559" s="17"/>
      <c r="M1559" s="17">
        <v>0.37468234420151503</v>
      </c>
      <c r="N1559" s="17">
        <v>0.38198239769409098</v>
      </c>
      <c r="O1559" s="17">
        <v>0.35105780553555899</v>
      </c>
      <c r="P1559" s="17">
        <v>0.40919047198007202</v>
      </c>
      <c r="Q1559" s="17">
        <v>0.363818572599998</v>
      </c>
      <c r="R1559" s="17"/>
      <c r="S1559" s="17">
        <v>0.29335749009850698</v>
      </c>
      <c r="T1559" s="17">
        <v>0.33728251202174803</v>
      </c>
      <c r="U1559" s="17">
        <v>0.38646508956851999</v>
      </c>
      <c r="V1559" s="17">
        <v>0.48036719725488602</v>
      </c>
      <c r="W1559" s="17"/>
      <c r="X1559" s="17">
        <v>0.390721364553827</v>
      </c>
      <c r="Y1559" s="17">
        <v>0.38737702049834699</v>
      </c>
      <c r="Z1559" s="17">
        <v>0.25278310074650201</v>
      </c>
      <c r="AA1559" s="17"/>
      <c r="AB1559" s="17">
        <v>0.30817997427735899</v>
      </c>
      <c r="AC1559" s="17">
        <v>0.51489128766841097</v>
      </c>
      <c r="AD1559" s="17"/>
      <c r="AE1559" s="17">
        <v>0.44660647471223902</v>
      </c>
      <c r="AF1559" s="17">
        <v>0.361690039087669</v>
      </c>
      <c r="AG1559" s="17"/>
      <c r="AH1559" s="17">
        <v>0.39592467610115401</v>
      </c>
      <c r="AI1559" s="17">
        <v>0.28336189970674303</v>
      </c>
      <c r="AJ1559" s="17"/>
      <c r="AK1559" s="17">
        <v>0.33326270822904502</v>
      </c>
      <c r="AL1559" s="17">
        <v>0.40378316720188101</v>
      </c>
      <c r="AM1559" s="17">
        <v>0.38540638258565102</v>
      </c>
      <c r="AN1559" s="17">
        <v>0.34891636762365202</v>
      </c>
      <c r="AO1559" s="17">
        <v>0.34471031656241702</v>
      </c>
      <c r="AP1559" s="17"/>
      <c r="AQ1559" s="17">
        <v>0.401710433324381</v>
      </c>
      <c r="AR1559" s="17">
        <v>0.36874789290308801</v>
      </c>
      <c r="AS1559" s="17"/>
      <c r="AT1559" s="17">
        <v>0.41321651946778598</v>
      </c>
      <c r="AU1559" s="17">
        <v>0.35249175931947302</v>
      </c>
      <c r="AV1559" s="17"/>
      <c r="AW1559" s="17">
        <v>0.35959450786438801</v>
      </c>
      <c r="AX1559" s="17">
        <v>0.356393876019796</v>
      </c>
      <c r="AY1559" s="17">
        <v>0.408862686582594</v>
      </c>
      <c r="AZ1559" s="17">
        <v>0.390354360002309</v>
      </c>
      <c r="BA1559" s="17">
        <v>0.30341909920460403</v>
      </c>
      <c r="BB1559" s="17"/>
      <c r="BC1559" s="17">
        <v>0.29963505876431801</v>
      </c>
      <c r="BD1559" s="17"/>
      <c r="BE1559" s="17">
        <v>0.34338144156108102</v>
      </c>
      <c r="BF1559" s="17">
        <v>0.48134100833110299</v>
      </c>
      <c r="BG1559" s="17">
        <v>0.36657096160497699</v>
      </c>
      <c r="BH1559" s="17">
        <v>0.281902126276872</v>
      </c>
      <c r="BI1559" s="17"/>
      <c r="BJ1559" s="17">
        <v>0.37502246963105901</v>
      </c>
      <c r="BK1559" s="17"/>
      <c r="BL1559" s="17">
        <v>0.41396382775205298</v>
      </c>
      <c r="BM1559" s="17"/>
      <c r="BN1559" s="17">
        <v>0.43381168164459399</v>
      </c>
      <c r="BO1559" s="17"/>
      <c r="BP1559" s="17">
        <v>0.34643170527750999</v>
      </c>
      <c r="BQ1559" s="17">
        <v>0.57182809880513397</v>
      </c>
    </row>
    <row r="1560" spans="2:69" x14ac:dyDescent="0.35">
      <c r="B1560" t="s">
        <v>434</v>
      </c>
      <c r="C1560" s="17">
        <v>1.75381432142818E-2</v>
      </c>
      <c r="D1560" s="17">
        <v>1.6154641069599001E-2</v>
      </c>
      <c r="E1560" s="17">
        <v>1.87518902243104E-2</v>
      </c>
      <c r="F1560" s="17"/>
      <c r="G1560" s="17">
        <v>3.1403178726075003E-2</v>
      </c>
      <c r="H1560" s="17">
        <v>8.2914356856836503E-3</v>
      </c>
      <c r="I1560" s="17">
        <v>4.4459973149934403E-3</v>
      </c>
      <c r="J1560" s="17">
        <v>5.7435614478400197E-3</v>
      </c>
      <c r="K1560" s="17">
        <v>4.0576067822495801E-2</v>
      </c>
      <c r="L1560" s="17"/>
      <c r="M1560" s="17">
        <v>4.2163248647409203E-2</v>
      </c>
      <c r="N1560" s="17">
        <v>1.1717032268481999E-2</v>
      </c>
      <c r="O1560" s="17">
        <v>1.9666826938172802E-2</v>
      </c>
      <c r="P1560" s="17">
        <v>2.4962672736421498E-2</v>
      </c>
      <c r="Q1560" s="17">
        <v>9.5350721102276399E-3</v>
      </c>
      <c r="R1560" s="17"/>
      <c r="S1560" s="17">
        <v>1.6863341334476801E-2</v>
      </c>
      <c r="T1560" s="17">
        <v>4.7643165868767202E-3</v>
      </c>
      <c r="U1560" s="17">
        <v>1.1256333719049501E-2</v>
      </c>
      <c r="V1560" s="17">
        <v>3.2752981764385299E-2</v>
      </c>
      <c r="W1560" s="17"/>
      <c r="X1560" s="17">
        <v>1.7064418431865999E-2</v>
      </c>
      <c r="Y1560" s="17">
        <v>1.43728332831944E-2</v>
      </c>
      <c r="Z1560" s="17">
        <v>2.4842427415585702E-2</v>
      </c>
      <c r="AA1560" s="17"/>
      <c r="AB1560" s="17">
        <v>1.6021839426870601E-2</v>
      </c>
      <c r="AC1560" s="17">
        <v>2.0655181573636199E-2</v>
      </c>
      <c r="AD1560" s="17"/>
      <c r="AE1560" s="17">
        <v>2.2521038911609201E-2</v>
      </c>
      <c r="AF1560" s="17">
        <v>1.6535450357766698E-2</v>
      </c>
      <c r="AG1560" s="17"/>
      <c r="AH1560" s="17">
        <v>1.8127479053522699E-2</v>
      </c>
      <c r="AI1560" s="17">
        <v>1.8799456885798899E-2</v>
      </c>
      <c r="AJ1560" s="17"/>
      <c r="AK1560" s="17">
        <v>7.1489957873888503E-3</v>
      </c>
      <c r="AL1560" s="17">
        <v>1.41704693806366E-2</v>
      </c>
      <c r="AM1560" s="17">
        <v>2.8820533594799001E-2</v>
      </c>
      <c r="AN1560" s="17">
        <v>7.9416584058625006E-3</v>
      </c>
      <c r="AO1560" s="17">
        <v>1.36176087992425E-2</v>
      </c>
      <c r="AP1560" s="17"/>
      <c r="AQ1560" s="17">
        <v>1.8170355859403201E-2</v>
      </c>
      <c r="AR1560" s="17">
        <v>1.7365197549144899E-2</v>
      </c>
      <c r="AS1560" s="17"/>
      <c r="AT1560" s="17">
        <v>1.4239919940193401E-2</v>
      </c>
      <c r="AU1560" s="17">
        <v>1.8446863199248001E-2</v>
      </c>
      <c r="AV1560" s="17"/>
      <c r="AW1560" s="17">
        <v>1.08569030565002E-2</v>
      </c>
      <c r="AX1560" s="17">
        <v>2.0804097302043599E-2</v>
      </c>
      <c r="AY1560" s="17">
        <v>2.7083083719261599E-2</v>
      </c>
      <c r="AZ1560" s="17">
        <v>8.5331581290477593E-3</v>
      </c>
      <c r="BA1560" s="17">
        <v>9.7041727228637398E-3</v>
      </c>
      <c r="BB1560" s="17"/>
      <c r="BC1560" s="17">
        <v>8.4056441692934407E-3</v>
      </c>
      <c r="BD1560" s="17"/>
      <c r="BE1560" s="17">
        <v>2.0926951640487801E-2</v>
      </c>
      <c r="BF1560" s="17">
        <v>1.66080001631588E-2</v>
      </c>
      <c r="BG1560" s="17">
        <v>2.8692129481884699E-2</v>
      </c>
      <c r="BH1560" s="17">
        <v>5.2831182685360604E-3</v>
      </c>
      <c r="BI1560" s="17"/>
      <c r="BJ1560" s="17">
        <v>1.5000490949588901E-2</v>
      </c>
      <c r="BK1560" s="17"/>
      <c r="BL1560" s="17">
        <v>1.6838986194473899E-2</v>
      </c>
      <c r="BM1560" s="17"/>
      <c r="BN1560" s="17">
        <v>1.47166094619219E-2</v>
      </c>
      <c r="BO1560" s="17"/>
      <c r="BP1560" s="17">
        <v>1.07640063612854E-2</v>
      </c>
      <c r="BQ1560" s="17">
        <v>5.8167855739259998E-2</v>
      </c>
    </row>
    <row r="1561" spans="2:69" x14ac:dyDescent="0.35">
      <c r="B1561" t="s">
        <v>435</v>
      </c>
      <c r="C1561" s="17">
        <v>5.2211536740382298E-3</v>
      </c>
      <c r="D1561" s="17">
        <v>9.0237225472951498E-3</v>
      </c>
      <c r="E1561" s="17">
        <v>1.9864796797293099E-3</v>
      </c>
      <c r="F1561" s="17"/>
      <c r="G1561" s="17">
        <v>9.5807686965439995E-3</v>
      </c>
      <c r="H1561" s="17">
        <v>3.5726314113175102E-3</v>
      </c>
      <c r="I1561" s="17">
        <v>4.4459973149934403E-3</v>
      </c>
      <c r="J1561" s="17">
        <v>5.7435614478400197E-3</v>
      </c>
      <c r="K1561" s="17">
        <v>0</v>
      </c>
      <c r="L1561" s="17"/>
      <c r="M1561" s="17">
        <v>1.1892556941044E-2</v>
      </c>
      <c r="N1561" s="17">
        <v>4.34391104539534E-3</v>
      </c>
      <c r="O1561" s="17">
        <v>3.9932759515490697E-3</v>
      </c>
      <c r="P1561" s="17">
        <v>1.1535670435175401E-2</v>
      </c>
      <c r="Q1561" s="17">
        <v>0</v>
      </c>
      <c r="R1561" s="17"/>
      <c r="S1561" s="17">
        <v>7.8339030714851699E-3</v>
      </c>
      <c r="T1561" s="17">
        <v>0</v>
      </c>
      <c r="U1561" s="17">
        <v>4.9470981013973398E-3</v>
      </c>
      <c r="V1561" s="17">
        <v>7.0661190360409897E-3</v>
      </c>
      <c r="W1561" s="17"/>
      <c r="X1561" s="17">
        <v>6.79827305008585E-3</v>
      </c>
      <c r="Y1561" s="17">
        <v>0</v>
      </c>
      <c r="Z1561" s="17">
        <v>0</v>
      </c>
      <c r="AA1561" s="17"/>
      <c r="AB1561" s="17">
        <v>6.1693371644824498E-3</v>
      </c>
      <c r="AC1561" s="17">
        <v>3.2719899668979401E-3</v>
      </c>
      <c r="AD1561" s="17"/>
      <c r="AE1561" s="17">
        <v>0</v>
      </c>
      <c r="AF1561" s="17">
        <v>6.2912320001606101E-3</v>
      </c>
      <c r="AG1561" s="17"/>
      <c r="AH1561" s="17">
        <v>5.5791554725300799E-3</v>
      </c>
      <c r="AI1561" s="17">
        <v>6.1910189622887603E-3</v>
      </c>
      <c r="AJ1561" s="17"/>
      <c r="AK1561" s="17">
        <v>0</v>
      </c>
      <c r="AL1561" s="17">
        <v>1.2017242351795901E-2</v>
      </c>
      <c r="AM1561" s="17">
        <v>4.8767621264943096E-3</v>
      </c>
      <c r="AN1561" s="17">
        <v>0</v>
      </c>
      <c r="AO1561" s="17">
        <v>0</v>
      </c>
      <c r="AP1561" s="17"/>
      <c r="AQ1561" s="17">
        <v>3.9887877190627899E-3</v>
      </c>
      <c r="AR1561" s="17">
        <v>5.5582749755812601E-3</v>
      </c>
      <c r="AS1561" s="17"/>
      <c r="AT1561" s="17">
        <v>2.7254859014481702E-3</v>
      </c>
      <c r="AU1561" s="17">
        <v>6.55247302380198E-3</v>
      </c>
      <c r="AV1561" s="17"/>
      <c r="AW1561" s="17">
        <v>0</v>
      </c>
      <c r="AX1561" s="17">
        <v>4.4136066801915997E-3</v>
      </c>
      <c r="AY1561" s="17">
        <v>3.54179642696297E-3</v>
      </c>
      <c r="AZ1561" s="17">
        <v>0</v>
      </c>
      <c r="BA1561" s="17">
        <v>1.5040727581307299E-2</v>
      </c>
      <c r="BB1561" s="17"/>
      <c r="BC1561" s="17">
        <v>9.1672650206035804E-3</v>
      </c>
      <c r="BD1561" s="17"/>
      <c r="BE1561" s="17">
        <v>2.2263506998299698E-3</v>
      </c>
      <c r="BF1561" s="17">
        <v>0</v>
      </c>
      <c r="BG1561" s="17">
        <v>6.05147684282859E-3</v>
      </c>
      <c r="BH1561" s="17">
        <v>1.8300497638762899E-2</v>
      </c>
      <c r="BI1561" s="17"/>
      <c r="BJ1561" s="17">
        <v>4.8885065828109999E-3</v>
      </c>
      <c r="BK1561" s="17"/>
      <c r="BL1561" s="17">
        <v>0</v>
      </c>
      <c r="BM1561" s="17"/>
      <c r="BN1561" s="17">
        <v>1.15903985778259E-2</v>
      </c>
      <c r="BO1561" s="17"/>
      <c r="BP1561" s="17">
        <v>4.0814296279050198E-3</v>
      </c>
      <c r="BQ1561" s="17">
        <v>1.2375782296971199E-2</v>
      </c>
    </row>
    <row r="1562" spans="2:69" x14ac:dyDescent="0.35">
      <c r="B1562" t="s">
        <v>436</v>
      </c>
      <c r="C1562" s="17">
        <v>1.7209309650173601E-2</v>
      </c>
      <c r="D1562" s="17">
        <v>8.8604626609355992E-3</v>
      </c>
      <c r="E1562" s="17">
        <v>2.43656759948957E-2</v>
      </c>
      <c r="F1562" s="17"/>
      <c r="G1562" s="17">
        <v>1.47205732902649E-2</v>
      </c>
      <c r="H1562" s="17">
        <v>1.7265810815414499E-2</v>
      </c>
      <c r="I1562" s="17">
        <v>6.2973091849918101E-3</v>
      </c>
      <c r="J1562" s="17">
        <v>3.5892658727701497E-2</v>
      </c>
      <c r="K1562" s="17">
        <v>2.0636581702765701E-2</v>
      </c>
      <c r="L1562" s="17"/>
      <c r="M1562" s="17">
        <v>6.3243830481042707E-2</v>
      </c>
      <c r="N1562" s="17">
        <v>1.45935689576239E-2</v>
      </c>
      <c r="O1562" s="17">
        <v>1.8256932440024E-2</v>
      </c>
      <c r="P1562" s="17">
        <v>1.44227146886153E-2</v>
      </c>
      <c r="Q1562" s="17">
        <v>0</v>
      </c>
      <c r="R1562" s="17"/>
      <c r="S1562" s="17">
        <v>5.89467670824575E-3</v>
      </c>
      <c r="T1562" s="17">
        <v>2.8927418717161198E-2</v>
      </c>
      <c r="U1562" s="17">
        <v>1.3196051647302601E-2</v>
      </c>
      <c r="V1562" s="17">
        <v>1.2754081066181601E-2</v>
      </c>
      <c r="W1562" s="17"/>
      <c r="X1562" s="17">
        <v>1.9968001366765999E-2</v>
      </c>
      <c r="Y1562" s="17">
        <v>0</v>
      </c>
      <c r="Z1562" s="17">
        <v>1.78632381619445E-2</v>
      </c>
      <c r="AA1562" s="17"/>
      <c r="AB1562" s="17">
        <v>1.5705550273221899E-2</v>
      </c>
      <c r="AC1562" s="17">
        <v>2.03005606911013E-2</v>
      </c>
      <c r="AD1562" s="17"/>
      <c r="AE1562" s="17">
        <v>1.6683617007487401E-2</v>
      </c>
      <c r="AF1562" s="17">
        <v>1.7330795747388598E-2</v>
      </c>
      <c r="AG1562" s="17"/>
      <c r="AH1562" s="17">
        <v>1.9604194710666899E-2</v>
      </c>
      <c r="AI1562" s="17">
        <v>1.3538832286463499E-2</v>
      </c>
      <c r="AJ1562" s="17"/>
      <c r="AK1562" s="17">
        <v>3.1005253791432302E-2</v>
      </c>
      <c r="AL1562" s="17">
        <v>2.9809152815049301E-2</v>
      </c>
      <c r="AM1562" s="17">
        <v>7.8625415290751403E-3</v>
      </c>
      <c r="AN1562" s="17">
        <v>6.6976323133229997E-3</v>
      </c>
      <c r="AO1562" s="17">
        <v>1.7147984685103802E-2</v>
      </c>
      <c r="AP1562" s="17"/>
      <c r="AQ1562" s="17">
        <v>2.4902908922362601E-2</v>
      </c>
      <c r="AR1562" s="17">
        <v>1.51046781568097E-2</v>
      </c>
      <c r="AS1562" s="17"/>
      <c r="AT1562" s="17">
        <v>2.7448016648735599E-2</v>
      </c>
      <c r="AU1562" s="17">
        <v>1.15964770666061E-2</v>
      </c>
      <c r="AV1562" s="17"/>
      <c r="AW1562" s="17">
        <v>1.6331050167936598E-2</v>
      </c>
      <c r="AX1562" s="17">
        <v>1.0747884452671099E-2</v>
      </c>
      <c r="AY1562" s="17">
        <v>2.9145575286307301E-2</v>
      </c>
      <c r="AZ1562" s="17">
        <v>1.68055829672638E-2</v>
      </c>
      <c r="BA1562" s="17">
        <v>0</v>
      </c>
      <c r="BB1562" s="17"/>
      <c r="BC1562" s="17">
        <v>6.3473070411653497E-3</v>
      </c>
      <c r="BD1562" s="17"/>
      <c r="BE1562" s="17">
        <v>1.24404755135022E-2</v>
      </c>
      <c r="BF1562" s="17">
        <v>1.09406735953104E-2</v>
      </c>
      <c r="BG1562" s="17">
        <v>2.1856186454322898E-2</v>
      </c>
      <c r="BH1562" s="17">
        <v>0</v>
      </c>
      <c r="BI1562" s="17"/>
      <c r="BJ1562" s="17">
        <v>1.74445476267607E-2</v>
      </c>
      <c r="BK1562" s="17"/>
      <c r="BL1562" s="17">
        <v>1.5434631086962899E-2</v>
      </c>
      <c r="BM1562" s="17"/>
      <c r="BN1562" s="17">
        <v>1.15258304846384E-2</v>
      </c>
      <c r="BO1562" s="17"/>
      <c r="BP1562" s="17">
        <v>1.1052872649627499E-2</v>
      </c>
      <c r="BQ1562" s="17">
        <v>4.1169580605113297E-2</v>
      </c>
    </row>
    <row r="1563" spans="2:69" x14ac:dyDescent="0.35">
      <c r="B1563" t="s">
        <v>437</v>
      </c>
      <c r="C1563" s="17">
        <v>0.96003139346150601</v>
      </c>
      <c r="D1563" s="17">
        <v>0.96596117372217005</v>
      </c>
      <c r="E1563" s="17">
        <v>0.95489595410106398</v>
      </c>
      <c r="F1563" s="17"/>
      <c r="G1563" s="17">
        <v>0.94429547928711599</v>
      </c>
      <c r="H1563" s="17">
        <v>0.97087012208758405</v>
      </c>
      <c r="I1563" s="17">
        <v>0.98481069618502104</v>
      </c>
      <c r="J1563" s="17">
        <v>0.95262021837661803</v>
      </c>
      <c r="K1563" s="17">
        <v>0.93878735047473805</v>
      </c>
      <c r="L1563" s="17"/>
      <c r="M1563" s="17">
        <v>0.882700363930504</v>
      </c>
      <c r="N1563" s="17">
        <v>0.96934548772849904</v>
      </c>
      <c r="O1563" s="17">
        <v>0.958082964670254</v>
      </c>
      <c r="P1563" s="17">
        <v>0.94907894213978805</v>
      </c>
      <c r="Q1563" s="17">
        <v>0.99046492788977203</v>
      </c>
      <c r="R1563" s="17"/>
      <c r="S1563" s="17">
        <v>0.96940807888579195</v>
      </c>
      <c r="T1563" s="17">
        <v>0.96630826469596198</v>
      </c>
      <c r="U1563" s="17">
        <v>0.97060051653225099</v>
      </c>
      <c r="V1563" s="17">
        <v>0.94742681813339202</v>
      </c>
      <c r="W1563" s="17"/>
      <c r="X1563" s="17">
        <v>0.95616930715128201</v>
      </c>
      <c r="Y1563" s="17">
        <v>0.98562716671680595</v>
      </c>
      <c r="Z1563" s="17">
        <v>0.95729433442247003</v>
      </c>
      <c r="AA1563" s="17"/>
      <c r="AB1563" s="17">
        <v>0.96210327313542499</v>
      </c>
      <c r="AC1563" s="17">
        <v>0.95577226776836399</v>
      </c>
      <c r="AD1563" s="17"/>
      <c r="AE1563" s="17">
        <v>0.96079534408090295</v>
      </c>
      <c r="AF1563" s="17">
        <v>0.959842521894684</v>
      </c>
      <c r="AG1563" s="17"/>
      <c r="AH1563" s="17">
        <v>0.95668917076327997</v>
      </c>
      <c r="AI1563" s="17">
        <v>0.96147069186544898</v>
      </c>
      <c r="AJ1563" s="17"/>
      <c r="AK1563" s="17">
        <v>0.96184575042117904</v>
      </c>
      <c r="AL1563" s="17">
        <v>0.94400313545251802</v>
      </c>
      <c r="AM1563" s="17">
        <v>0.95844016274963195</v>
      </c>
      <c r="AN1563" s="17">
        <v>0.98536070928081498</v>
      </c>
      <c r="AO1563" s="17">
        <v>0.96923440651565396</v>
      </c>
      <c r="AP1563" s="17"/>
      <c r="AQ1563" s="17">
        <v>0.95293794749917105</v>
      </c>
      <c r="AR1563" s="17">
        <v>0.96197184931846402</v>
      </c>
      <c r="AS1563" s="17"/>
      <c r="AT1563" s="17">
        <v>0.95558657750962295</v>
      </c>
      <c r="AU1563" s="17">
        <v>0.963404186710344</v>
      </c>
      <c r="AV1563" s="17"/>
      <c r="AW1563" s="17">
        <v>0.97281204677556299</v>
      </c>
      <c r="AX1563" s="17">
        <v>0.96403441156509395</v>
      </c>
      <c r="AY1563" s="17">
        <v>0.94022954456746799</v>
      </c>
      <c r="AZ1563" s="17">
        <v>0.97466125890368804</v>
      </c>
      <c r="BA1563" s="17">
        <v>0.97525509969582902</v>
      </c>
      <c r="BB1563" s="17"/>
      <c r="BC1563" s="17">
        <v>0.976079783768938</v>
      </c>
      <c r="BD1563" s="17"/>
      <c r="BE1563" s="17">
        <v>0.96440622214617999</v>
      </c>
      <c r="BF1563" s="17">
        <v>0.97245132624153097</v>
      </c>
      <c r="BG1563" s="17">
        <v>0.94340020722096396</v>
      </c>
      <c r="BH1563" s="17">
        <v>0.97641638409270104</v>
      </c>
      <c r="BI1563" s="17"/>
      <c r="BJ1563" s="17">
        <v>0.96266645484083901</v>
      </c>
      <c r="BK1563" s="17"/>
      <c r="BL1563" s="17">
        <v>0.96772638271856304</v>
      </c>
      <c r="BM1563" s="17"/>
      <c r="BN1563" s="17">
        <v>0.96216716147561399</v>
      </c>
      <c r="BO1563" s="17"/>
      <c r="BP1563" s="17">
        <v>0.97410169136118196</v>
      </c>
      <c r="BQ1563" s="17">
        <v>0.88828678135865602</v>
      </c>
    </row>
    <row r="1564" spans="2:69" x14ac:dyDescent="0.35">
      <c r="B1564" t="s">
        <v>438</v>
      </c>
      <c r="C1564" s="17">
        <v>2.2759296888319999E-2</v>
      </c>
      <c r="D1564" s="17">
        <v>2.5178363616894101E-2</v>
      </c>
      <c r="E1564" s="17">
        <v>2.07383699040397E-2</v>
      </c>
      <c r="F1564" s="17"/>
      <c r="G1564" s="17">
        <v>4.0983947422619002E-2</v>
      </c>
      <c r="H1564" s="17">
        <v>1.1864067097001199E-2</v>
      </c>
      <c r="I1564" s="17">
        <v>8.8919946299868807E-3</v>
      </c>
      <c r="J1564" s="17">
        <v>1.148712289568E-2</v>
      </c>
      <c r="K1564" s="17">
        <v>4.0576067822495801E-2</v>
      </c>
      <c r="L1564" s="17"/>
      <c r="M1564" s="17">
        <v>5.4055805588453298E-2</v>
      </c>
      <c r="N1564" s="17">
        <v>1.60609433138773E-2</v>
      </c>
      <c r="O1564" s="17">
        <v>2.3660102889721799E-2</v>
      </c>
      <c r="P1564" s="17">
        <v>3.6498343171596899E-2</v>
      </c>
      <c r="Q1564" s="17">
        <v>9.5350721102276399E-3</v>
      </c>
      <c r="R1564" s="17"/>
      <c r="S1564" s="17">
        <v>2.4697244405962E-2</v>
      </c>
      <c r="T1564" s="17">
        <v>4.7643165868767202E-3</v>
      </c>
      <c r="U1564" s="17">
        <v>1.6203431820446899E-2</v>
      </c>
      <c r="V1564" s="17">
        <v>3.9819100800426298E-2</v>
      </c>
      <c r="W1564" s="17"/>
      <c r="X1564" s="17">
        <v>2.38626914819519E-2</v>
      </c>
      <c r="Y1564" s="17">
        <v>1.43728332831944E-2</v>
      </c>
      <c r="Z1564" s="17">
        <v>2.4842427415585702E-2</v>
      </c>
      <c r="AA1564" s="17"/>
      <c r="AB1564" s="17">
        <v>2.2191176591353098E-2</v>
      </c>
      <c r="AC1564" s="17">
        <v>2.3927171540534101E-2</v>
      </c>
      <c r="AD1564" s="17"/>
      <c r="AE1564" s="17">
        <v>2.2521038911609201E-2</v>
      </c>
      <c r="AF1564" s="17">
        <v>2.28266823579273E-2</v>
      </c>
      <c r="AG1564" s="17"/>
      <c r="AH1564" s="17">
        <v>2.3706634526052799E-2</v>
      </c>
      <c r="AI1564" s="17">
        <v>2.4990475848087699E-2</v>
      </c>
      <c r="AJ1564" s="17"/>
      <c r="AK1564" s="17">
        <v>7.1489957873888503E-3</v>
      </c>
      <c r="AL1564" s="17">
        <v>2.6187711732432499E-2</v>
      </c>
      <c r="AM1564" s="17">
        <v>3.3697295721293298E-2</v>
      </c>
      <c r="AN1564" s="17">
        <v>7.9416584058625006E-3</v>
      </c>
      <c r="AO1564" s="17">
        <v>1.36176087992425E-2</v>
      </c>
      <c r="AP1564" s="17"/>
      <c r="AQ1564" s="17">
        <v>2.2159143578466E-2</v>
      </c>
      <c r="AR1564" s="17">
        <v>2.29234725247262E-2</v>
      </c>
      <c r="AS1564" s="17"/>
      <c r="AT1564" s="17">
        <v>1.6965405841641499E-2</v>
      </c>
      <c r="AU1564" s="17">
        <v>2.4999336223049999E-2</v>
      </c>
      <c r="AV1564" s="17"/>
      <c r="AW1564" s="17">
        <v>1.08569030565002E-2</v>
      </c>
      <c r="AX1564" s="17">
        <v>2.52177039822352E-2</v>
      </c>
      <c r="AY1564" s="17">
        <v>3.0624880146224599E-2</v>
      </c>
      <c r="AZ1564" s="17">
        <v>8.5331581290477593E-3</v>
      </c>
      <c r="BA1564" s="17">
        <v>2.4744900304171001E-2</v>
      </c>
      <c r="BB1564" s="17"/>
      <c r="BC1564" s="17">
        <v>1.7572909189896999E-2</v>
      </c>
      <c r="BD1564" s="17"/>
      <c r="BE1564" s="17">
        <v>2.3153302340317799E-2</v>
      </c>
      <c r="BF1564" s="17">
        <v>1.66080001631588E-2</v>
      </c>
      <c r="BG1564" s="17">
        <v>3.4743606324713301E-2</v>
      </c>
      <c r="BH1564" s="17">
        <v>2.3583615907298901E-2</v>
      </c>
      <c r="BI1564" s="17"/>
      <c r="BJ1564" s="17">
        <v>1.98889975323999E-2</v>
      </c>
      <c r="BK1564" s="17"/>
      <c r="BL1564" s="17">
        <v>1.6838986194473899E-2</v>
      </c>
      <c r="BM1564" s="17"/>
      <c r="BN1564" s="17">
        <v>2.6307008039747899E-2</v>
      </c>
      <c r="BO1564" s="17"/>
      <c r="BP1564" s="17">
        <v>1.48454359891904E-2</v>
      </c>
      <c r="BQ1564" s="17">
        <v>7.0543638036231093E-2</v>
      </c>
    </row>
    <row r="1565" spans="2:69" x14ac:dyDescent="0.35">
      <c r="B1565" t="s">
        <v>261</v>
      </c>
      <c r="C1565" s="17">
        <v>0.937272096573186</v>
      </c>
      <c r="D1565" s="17">
        <v>0.94078281010527598</v>
      </c>
      <c r="E1565" s="17">
        <v>0.93415758419702499</v>
      </c>
      <c r="F1565" s="17"/>
      <c r="G1565" s="17">
        <v>0.90331153186449697</v>
      </c>
      <c r="H1565" s="17">
        <v>0.959006054990583</v>
      </c>
      <c r="I1565" s="17">
        <v>0.97591870155503402</v>
      </c>
      <c r="J1565" s="17">
        <v>0.94113309548093804</v>
      </c>
      <c r="K1565" s="17">
        <v>0.89821128265224304</v>
      </c>
      <c r="L1565" s="17"/>
      <c r="M1565" s="17">
        <v>0.82864455834205097</v>
      </c>
      <c r="N1565" s="17">
        <v>0.95328454441462096</v>
      </c>
      <c r="O1565" s="17">
        <v>0.93442286178053202</v>
      </c>
      <c r="P1565" s="17">
        <v>0.91258059896819099</v>
      </c>
      <c r="Q1565" s="17">
        <v>0.98092985577954495</v>
      </c>
      <c r="R1565" s="17"/>
      <c r="S1565" s="17">
        <v>0.94471083447982995</v>
      </c>
      <c r="T1565" s="17">
        <v>0.96154394810908494</v>
      </c>
      <c r="U1565" s="17">
        <v>0.95439708471180396</v>
      </c>
      <c r="V1565" s="17">
        <v>0.90760771733296597</v>
      </c>
      <c r="W1565" s="17"/>
      <c r="X1565" s="17">
        <v>0.93230661566933004</v>
      </c>
      <c r="Y1565" s="17">
        <v>0.97125433343361101</v>
      </c>
      <c r="Z1565" s="17">
        <v>0.93245190700688396</v>
      </c>
      <c r="AA1565" s="17"/>
      <c r="AB1565" s="17">
        <v>0.93991209654407204</v>
      </c>
      <c r="AC1565" s="17">
        <v>0.93184509622782996</v>
      </c>
      <c r="AD1565" s="17"/>
      <c r="AE1565" s="17">
        <v>0.938274305169294</v>
      </c>
      <c r="AF1565" s="17">
        <v>0.93701583953675704</v>
      </c>
      <c r="AG1565" s="17"/>
      <c r="AH1565" s="17">
        <v>0.93298253623722704</v>
      </c>
      <c r="AI1565" s="17">
        <v>0.93648021601736098</v>
      </c>
      <c r="AJ1565" s="17"/>
      <c r="AK1565" s="17">
        <v>0.95469675463379</v>
      </c>
      <c r="AL1565" s="17">
        <v>0.91781542372008595</v>
      </c>
      <c r="AM1565" s="17">
        <v>0.92474286702833797</v>
      </c>
      <c r="AN1565" s="17">
        <v>0.97741905087495196</v>
      </c>
      <c r="AO1565" s="17">
        <v>0.95561679771641095</v>
      </c>
      <c r="AP1565" s="17"/>
      <c r="AQ1565" s="17">
        <v>0.930778803920705</v>
      </c>
      <c r="AR1565" s="17">
        <v>0.93904837679373798</v>
      </c>
      <c r="AS1565" s="17"/>
      <c r="AT1565" s="17">
        <v>0.93862117166798098</v>
      </c>
      <c r="AU1565" s="17">
        <v>0.93840485048729405</v>
      </c>
      <c r="AV1565" s="17"/>
      <c r="AW1565" s="17">
        <v>0.96195514371906299</v>
      </c>
      <c r="AX1565" s="17">
        <v>0.93881670758285796</v>
      </c>
      <c r="AY1565" s="17">
        <v>0.90960466442124399</v>
      </c>
      <c r="AZ1565" s="17">
        <v>0.96612810077464095</v>
      </c>
      <c r="BA1565" s="17">
        <v>0.95051019939165804</v>
      </c>
      <c r="BB1565" s="17"/>
      <c r="BC1565" s="17">
        <v>0.95850687457904005</v>
      </c>
      <c r="BD1565" s="17"/>
      <c r="BE1565" s="17">
        <v>0.94125291980586201</v>
      </c>
      <c r="BF1565" s="17">
        <v>0.95584332607837197</v>
      </c>
      <c r="BG1565" s="17">
        <v>0.90865660089625</v>
      </c>
      <c r="BH1565" s="17">
        <v>0.95283276818540197</v>
      </c>
      <c r="BI1565" s="17"/>
      <c r="BJ1565" s="17">
        <v>0.94277745730843898</v>
      </c>
      <c r="BK1565" s="17"/>
      <c r="BL1565" s="17">
        <v>0.95088739652408905</v>
      </c>
      <c r="BM1565" s="17"/>
      <c r="BN1565" s="17">
        <v>0.93586015343586604</v>
      </c>
      <c r="BO1565" s="17"/>
      <c r="BP1565" s="17">
        <v>0.95925625537199199</v>
      </c>
      <c r="BQ1565" s="17">
        <v>0.81774314332242404</v>
      </c>
    </row>
    <row r="1566" spans="2:69" x14ac:dyDescent="0.35"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  <c r="BF1566" s="17"/>
      <c r="BG1566" s="17"/>
      <c r="BH1566" s="17"/>
      <c r="BI1566" s="17"/>
      <c r="BJ1566" s="17"/>
      <c r="BK1566" s="17"/>
      <c r="BL1566" s="17"/>
      <c r="BM1566" s="17"/>
      <c r="BN1566" s="17"/>
      <c r="BO1566" s="17"/>
      <c r="BP1566" s="17"/>
      <c r="BQ1566" s="17"/>
    </row>
    <row r="1567" spans="2:69" x14ac:dyDescent="0.35">
      <c r="B1567" s="6" t="s">
        <v>445</v>
      </c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  <c r="BC1567" s="17"/>
      <c r="BD1567" s="17"/>
      <c r="BE1567" s="17"/>
      <c r="BF1567" s="17"/>
      <c r="BG1567" s="17"/>
      <c r="BH1567" s="17"/>
      <c r="BI1567" s="17"/>
      <c r="BJ1567" s="17"/>
      <c r="BK1567" s="17"/>
      <c r="BL1567" s="17"/>
      <c r="BM1567" s="17"/>
      <c r="BN1567" s="17"/>
      <c r="BO1567" s="17"/>
      <c r="BP1567" s="17"/>
      <c r="BQ1567" s="17"/>
    </row>
    <row r="1568" spans="2:69" x14ac:dyDescent="0.35">
      <c r="B1568" s="24" t="s">
        <v>97</v>
      </c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  <c r="BF1568" s="17"/>
      <c r="BG1568" s="17"/>
      <c r="BH1568" s="17"/>
      <c r="BI1568" s="17"/>
      <c r="BJ1568" s="17"/>
      <c r="BK1568" s="17"/>
      <c r="BL1568" s="17"/>
      <c r="BM1568" s="17"/>
      <c r="BN1568" s="17"/>
      <c r="BO1568" s="17"/>
      <c r="BP1568" s="17"/>
      <c r="BQ1568" s="17"/>
    </row>
    <row r="1569" spans="2:69" x14ac:dyDescent="0.35">
      <c r="B1569" t="s">
        <v>432</v>
      </c>
      <c r="C1569" s="17">
        <v>0.52653820642581595</v>
      </c>
      <c r="D1569" s="17">
        <v>0.49365812922419999</v>
      </c>
      <c r="E1569" s="17">
        <v>0.55369549872328905</v>
      </c>
      <c r="F1569" s="17"/>
      <c r="G1569" s="17">
        <v>0.49913990865466401</v>
      </c>
      <c r="H1569" s="17">
        <v>0.57854403020595702</v>
      </c>
      <c r="I1569" s="17">
        <v>0.53972284856256203</v>
      </c>
      <c r="J1569" s="17">
        <v>0.53845506765504003</v>
      </c>
      <c r="K1569" s="17">
        <v>0.45266180300756498</v>
      </c>
      <c r="L1569" s="17"/>
      <c r="M1569" s="17">
        <v>0.43391280219390499</v>
      </c>
      <c r="N1569" s="17">
        <v>0.522402796428863</v>
      </c>
      <c r="O1569" s="17">
        <v>0.57436423043486695</v>
      </c>
      <c r="P1569" s="17">
        <v>0.46023828255273502</v>
      </c>
      <c r="Q1569" s="17">
        <v>0.58335588807184002</v>
      </c>
      <c r="R1569" s="17"/>
      <c r="S1569" s="17">
        <v>0.64385468238696897</v>
      </c>
      <c r="T1569" s="17">
        <v>0.59591229668885304</v>
      </c>
      <c r="U1569" s="17">
        <v>0.48041253630424202</v>
      </c>
      <c r="V1569" s="17">
        <v>0.38690349610114899</v>
      </c>
      <c r="W1569" s="17"/>
      <c r="X1569" s="17">
        <v>0.50499677094360096</v>
      </c>
      <c r="Y1569" s="17">
        <v>0.57631812671531302</v>
      </c>
      <c r="Z1569" s="17">
        <v>0.62394695222844399</v>
      </c>
      <c r="AA1569" s="17"/>
      <c r="AB1569" s="17">
        <v>0.60696406719635898</v>
      </c>
      <c r="AC1569" s="17">
        <v>0.36120821438385697</v>
      </c>
      <c r="AD1569" s="17"/>
      <c r="AE1569" s="17">
        <v>0.49323500765380002</v>
      </c>
      <c r="AF1569" s="17">
        <v>0.53294620787035096</v>
      </c>
      <c r="AG1569" s="17"/>
      <c r="AH1569" s="17">
        <v>0.50572384866645104</v>
      </c>
      <c r="AI1569" s="17">
        <v>0.65603931106910596</v>
      </c>
      <c r="AJ1569" s="17"/>
      <c r="AK1569" s="17">
        <v>0.52505393505485298</v>
      </c>
      <c r="AL1569" s="17">
        <v>0.50252460470709703</v>
      </c>
      <c r="AM1569" s="17">
        <v>0.54311820972432401</v>
      </c>
      <c r="AN1569" s="17">
        <v>0.51965851419860498</v>
      </c>
      <c r="AO1569" s="17">
        <v>0.55698481171097503</v>
      </c>
      <c r="AP1569" s="17"/>
      <c r="AQ1569" s="17">
        <v>0.48286095549449898</v>
      </c>
      <c r="AR1569" s="17">
        <v>0.53848638758283296</v>
      </c>
      <c r="AS1569" s="17"/>
      <c r="AT1569" s="17">
        <v>0.480298804440633</v>
      </c>
      <c r="AU1569" s="17">
        <v>0.55363213822677904</v>
      </c>
      <c r="AV1569" s="17"/>
      <c r="AW1569" s="17">
        <v>0.553233332317006</v>
      </c>
      <c r="AX1569" s="17">
        <v>0.55163734707140499</v>
      </c>
      <c r="AY1569" s="17">
        <v>0.452299920633845</v>
      </c>
      <c r="AZ1569" s="17">
        <v>0.51166752952958405</v>
      </c>
      <c r="BA1569" s="17">
        <v>0.64033963049579501</v>
      </c>
      <c r="BB1569" s="17"/>
      <c r="BC1569" s="17">
        <v>0.62909042473264398</v>
      </c>
      <c r="BD1569" s="17"/>
      <c r="BE1569" s="17">
        <v>0.55393135098813495</v>
      </c>
      <c r="BF1569" s="17">
        <v>0.35392571898098601</v>
      </c>
      <c r="BG1569" s="17">
        <v>0.48910488809791502</v>
      </c>
      <c r="BH1569" s="17">
        <v>0.66400588564229801</v>
      </c>
      <c r="BI1569" s="17"/>
      <c r="BJ1569" s="17">
        <v>0.53454233724631095</v>
      </c>
      <c r="BK1569" s="17"/>
      <c r="BL1569" s="17">
        <v>0.51798110650008999</v>
      </c>
      <c r="BM1569" s="17"/>
      <c r="BN1569" s="17">
        <v>0.46399335940890302</v>
      </c>
      <c r="BO1569" s="17"/>
      <c r="BP1569" s="17">
        <v>0.57246273938556602</v>
      </c>
      <c r="BQ1569" s="17">
        <v>0.27317077999811801</v>
      </c>
    </row>
    <row r="1570" spans="2:69" x14ac:dyDescent="0.35">
      <c r="B1570" t="s">
        <v>433</v>
      </c>
      <c r="C1570" s="17">
        <v>0.41091830301739402</v>
      </c>
      <c r="D1570" s="17">
        <v>0.44424677386107703</v>
      </c>
      <c r="E1570" s="17">
        <v>0.38325980000357501</v>
      </c>
      <c r="F1570" s="17"/>
      <c r="G1570" s="17">
        <v>0.43038415915099099</v>
      </c>
      <c r="H1570" s="17">
        <v>0.37157324285776999</v>
      </c>
      <c r="I1570" s="17">
        <v>0.40565212085644498</v>
      </c>
      <c r="J1570" s="17">
        <v>0.39532040414854303</v>
      </c>
      <c r="K1570" s="17">
        <v>0.46852238428811399</v>
      </c>
      <c r="L1570" s="17"/>
      <c r="M1570" s="17">
        <v>0.46464245324179698</v>
      </c>
      <c r="N1570" s="17">
        <v>0.41195066128938701</v>
      </c>
      <c r="O1570" s="17">
        <v>0.366717630045993</v>
      </c>
      <c r="P1570" s="17">
        <v>0.48768758692617697</v>
      </c>
      <c r="Q1570" s="17">
        <v>0.36911787922307598</v>
      </c>
      <c r="R1570" s="17"/>
      <c r="S1570" s="17">
        <v>0.32397487536998698</v>
      </c>
      <c r="T1570" s="17">
        <v>0.33528050921479802</v>
      </c>
      <c r="U1570" s="17">
        <v>0.47366164845726599</v>
      </c>
      <c r="V1570" s="17">
        <v>0.52557587794933303</v>
      </c>
      <c r="W1570" s="17"/>
      <c r="X1570" s="17">
        <v>0.433962706486196</v>
      </c>
      <c r="Y1570" s="17">
        <v>0.36393386624141499</v>
      </c>
      <c r="Z1570" s="17">
        <v>0.29911712223914699</v>
      </c>
      <c r="AA1570" s="17"/>
      <c r="AB1570" s="17">
        <v>0.35652952187780701</v>
      </c>
      <c r="AC1570" s="17">
        <v>0.52272433986708899</v>
      </c>
      <c r="AD1570" s="17"/>
      <c r="AE1570" s="17">
        <v>0.45724420262888099</v>
      </c>
      <c r="AF1570" s="17">
        <v>0.40180049325132</v>
      </c>
      <c r="AG1570" s="17"/>
      <c r="AH1570" s="17">
        <v>0.42778358247831999</v>
      </c>
      <c r="AI1570" s="17">
        <v>0.27664991966619701</v>
      </c>
      <c r="AJ1570" s="17"/>
      <c r="AK1570" s="17">
        <v>0.41534482800415901</v>
      </c>
      <c r="AL1570" s="17">
        <v>0.43065234693996701</v>
      </c>
      <c r="AM1570" s="17">
        <v>0.40362461270130401</v>
      </c>
      <c r="AN1570" s="17">
        <v>0.416612382923149</v>
      </c>
      <c r="AO1570" s="17">
        <v>0.35285562050476499</v>
      </c>
      <c r="AP1570" s="17"/>
      <c r="AQ1570" s="17">
        <v>0.443819550578408</v>
      </c>
      <c r="AR1570" s="17">
        <v>0.40191796399035601</v>
      </c>
      <c r="AS1570" s="17"/>
      <c r="AT1570" s="17">
        <v>0.43256967653235301</v>
      </c>
      <c r="AU1570" s="17">
        <v>0.39690156543058502</v>
      </c>
      <c r="AV1570" s="17"/>
      <c r="AW1570" s="17">
        <v>0.40872181140205699</v>
      </c>
      <c r="AX1570" s="17">
        <v>0.40286487727248699</v>
      </c>
      <c r="AY1570" s="17">
        <v>0.44527812286198598</v>
      </c>
      <c r="AZ1570" s="17">
        <v>0.43718396782378999</v>
      </c>
      <c r="BA1570" s="17">
        <v>0.323237056660934</v>
      </c>
      <c r="BB1570" s="17"/>
      <c r="BC1570" s="17">
        <v>0.32889234599373801</v>
      </c>
      <c r="BD1570" s="17"/>
      <c r="BE1570" s="17">
        <v>0.40358954506071198</v>
      </c>
      <c r="BF1570" s="17">
        <v>0.56373275881585405</v>
      </c>
      <c r="BG1570" s="17">
        <v>0.41950211048823399</v>
      </c>
      <c r="BH1570" s="17">
        <v>0.30026754757520502</v>
      </c>
      <c r="BI1570" s="17"/>
      <c r="BJ1570" s="17">
        <v>0.40666505831008198</v>
      </c>
      <c r="BK1570" s="17"/>
      <c r="BL1570" s="17">
        <v>0.414432811825789</v>
      </c>
      <c r="BM1570" s="17"/>
      <c r="BN1570" s="17">
        <v>0.47370641293654298</v>
      </c>
      <c r="BO1570" s="17"/>
      <c r="BP1570" s="17">
        <v>0.39561785411762401</v>
      </c>
      <c r="BQ1570" s="17">
        <v>0.51717751898419295</v>
      </c>
    </row>
    <row r="1571" spans="2:69" x14ac:dyDescent="0.35">
      <c r="B1571" t="s">
        <v>434</v>
      </c>
      <c r="C1571" s="17">
        <v>3.7564578881469302E-2</v>
      </c>
      <c r="D1571" s="17">
        <v>4.3476224733999598E-2</v>
      </c>
      <c r="E1571" s="17">
        <v>3.2591655903554298E-2</v>
      </c>
      <c r="F1571" s="17"/>
      <c r="G1571" s="17">
        <v>3.1546652649505402E-2</v>
      </c>
      <c r="H1571" s="17">
        <v>2.93857544315651E-2</v>
      </c>
      <c r="I1571" s="17">
        <v>4.8327721396001E-2</v>
      </c>
      <c r="J1571" s="17">
        <v>2.6979925183709001E-2</v>
      </c>
      <c r="K1571" s="17">
        <v>5.8179231001555101E-2</v>
      </c>
      <c r="L1571" s="17"/>
      <c r="M1571" s="17">
        <v>3.58240573971602E-2</v>
      </c>
      <c r="N1571" s="17">
        <v>4.4947800735595303E-2</v>
      </c>
      <c r="O1571" s="17">
        <v>3.6399747975422302E-2</v>
      </c>
      <c r="P1571" s="17">
        <v>4.0924126644978298E-2</v>
      </c>
      <c r="Q1571" s="17">
        <v>1.9731294187197702E-2</v>
      </c>
      <c r="R1571" s="17"/>
      <c r="S1571" s="17">
        <v>1.04059169938245E-2</v>
      </c>
      <c r="T1571" s="17">
        <v>3.8166679651141198E-2</v>
      </c>
      <c r="U1571" s="17">
        <v>2.3779953163653202E-2</v>
      </c>
      <c r="V1571" s="17">
        <v>6.8219679631624203E-2</v>
      </c>
      <c r="W1571" s="17"/>
      <c r="X1571" s="17">
        <v>3.6182967816373098E-2</v>
      </c>
      <c r="Y1571" s="17">
        <v>3.4480380858422803E-2</v>
      </c>
      <c r="Z1571" s="17">
        <v>5.1418270478148703E-2</v>
      </c>
      <c r="AA1571" s="17"/>
      <c r="AB1571" s="17">
        <v>2.0244912244076301E-2</v>
      </c>
      <c r="AC1571" s="17">
        <v>7.3168305343273607E-2</v>
      </c>
      <c r="AD1571" s="17"/>
      <c r="AE1571" s="17">
        <v>4.5058195114930602E-2</v>
      </c>
      <c r="AF1571" s="17">
        <v>3.6065880110203299E-2</v>
      </c>
      <c r="AG1571" s="17"/>
      <c r="AH1571" s="17">
        <v>3.9533828111658897E-2</v>
      </c>
      <c r="AI1571" s="17">
        <v>3.9201575393415303E-2</v>
      </c>
      <c r="AJ1571" s="17"/>
      <c r="AK1571" s="17">
        <v>2.8595983149555401E-2</v>
      </c>
      <c r="AL1571" s="17">
        <v>3.2229198039003003E-2</v>
      </c>
      <c r="AM1571" s="17">
        <v>4.1822469831991803E-2</v>
      </c>
      <c r="AN1571" s="17">
        <v>4.7850244417734097E-2</v>
      </c>
      <c r="AO1571" s="17">
        <v>2.7840137179916701E-2</v>
      </c>
      <c r="AP1571" s="17"/>
      <c r="AQ1571" s="17">
        <v>4.1640893008929002E-2</v>
      </c>
      <c r="AR1571" s="17">
        <v>3.6449478031271999E-2</v>
      </c>
      <c r="AS1571" s="17"/>
      <c r="AT1571" s="17">
        <v>4.66292964956165E-2</v>
      </c>
      <c r="AU1571" s="17">
        <v>3.2366003337555599E-2</v>
      </c>
      <c r="AV1571" s="17"/>
      <c r="AW1571" s="17">
        <v>2.17138061130005E-2</v>
      </c>
      <c r="AX1571" s="17">
        <v>2.7023721932499599E-2</v>
      </c>
      <c r="AY1571" s="17">
        <v>6.9808210507039697E-2</v>
      </c>
      <c r="AZ1571" s="17">
        <v>2.2256557215348902E-2</v>
      </c>
      <c r="BA1571" s="17">
        <v>3.6423312843270599E-2</v>
      </c>
      <c r="BB1571" s="17"/>
      <c r="BC1571" s="17">
        <v>3.5669922232453001E-2</v>
      </c>
      <c r="BD1571" s="17"/>
      <c r="BE1571" s="17">
        <v>2.6312106688923202E-2</v>
      </c>
      <c r="BF1571" s="17">
        <v>6.4763088827407E-2</v>
      </c>
      <c r="BG1571" s="17">
        <v>5.2388600870235801E-2</v>
      </c>
      <c r="BH1571" s="17">
        <v>3.0443448513960601E-2</v>
      </c>
      <c r="BI1571" s="17"/>
      <c r="BJ1571" s="17">
        <v>3.23801483564597E-2</v>
      </c>
      <c r="BK1571" s="17"/>
      <c r="BL1571" s="17">
        <v>4.26576869255757E-2</v>
      </c>
      <c r="BM1571" s="17"/>
      <c r="BN1571" s="17">
        <v>4.7650058669096503E-2</v>
      </c>
      <c r="BO1571" s="17"/>
      <c r="BP1571" s="17">
        <v>1.59727182558866E-2</v>
      </c>
      <c r="BQ1571" s="17">
        <v>0.14997953440397699</v>
      </c>
    </row>
    <row r="1572" spans="2:69" x14ac:dyDescent="0.35">
      <c r="B1572" t="s">
        <v>435</v>
      </c>
      <c r="C1572" s="17">
        <v>4.8380946401058497E-3</v>
      </c>
      <c r="D1572" s="17">
        <v>8.1908756702841392E-3</v>
      </c>
      <c r="E1572" s="17">
        <v>1.9864796797293099E-3</v>
      </c>
      <c r="F1572" s="17"/>
      <c r="G1572" s="17">
        <v>1.1790428301327399E-2</v>
      </c>
      <c r="H1572" s="17">
        <v>3.5726314113175102E-3</v>
      </c>
      <c r="I1572" s="17">
        <v>0</v>
      </c>
      <c r="J1572" s="17">
        <v>5.7435614478400197E-3</v>
      </c>
      <c r="K1572" s="17">
        <v>0</v>
      </c>
      <c r="L1572" s="17"/>
      <c r="M1572" s="17">
        <v>1.1892556941044E-2</v>
      </c>
      <c r="N1572" s="17">
        <v>3.9035020816279098E-3</v>
      </c>
      <c r="O1572" s="17">
        <v>4.2614591036936903E-3</v>
      </c>
      <c r="P1572" s="17">
        <v>5.4073873719786896E-3</v>
      </c>
      <c r="Q1572" s="17">
        <v>3.50908594560413E-3</v>
      </c>
      <c r="R1572" s="17"/>
      <c r="S1572" s="17">
        <v>3.6721704889283199E-3</v>
      </c>
      <c r="T1572" s="17">
        <v>3.5722111691206399E-3</v>
      </c>
      <c r="U1572" s="17">
        <v>8.9498104275361704E-3</v>
      </c>
      <c r="V1572" s="17">
        <v>3.0794056731129399E-3</v>
      </c>
      <c r="W1572" s="17"/>
      <c r="X1572" s="17">
        <v>5.1839240219906596E-3</v>
      </c>
      <c r="Y1572" s="17">
        <v>6.7410097077353296E-3</v>
      </c>
      <c r="Z1572" s="17">
        <v>0</v>
      </c>
      <c r="AA1572" s="17"/>
      <c r="AB1572" s="17">
        <v>3.1329523717567101E-3</v>
      </c>
      <c r="AC1572" s="17">
        <v>8.3433248602817808E-3</v>
      </c>
      <c r="AD1572" s="17"/>
      <c r="AE1572" s="17">
        <v>0</v>
      </c>
      <c r="AF1572" s="17">
        <v>5.8296648058814796E-3</v>
      </c>
      <c r="AG1572" s="17"/>
      <c r="AH1572" s="17">
        <v>6.1847321668975002E-3</v>
      </c>
      <c r="AI1572" s="17">
        <v>0</v>
      </c>
      <c r="AJ1572" s="17"/>
      <c r="AK1572" s="17">
        <v>0</v>
      </c>
      <c r="AL1572" s="17">
        <v>9.2498862146246103E-3</v>
      </c>
      <c r="AM1572" s="17">
        <v>1.6746005233222599E-3</v>
      </c>
      <c r="AN1572" s="17">
        <v>4.4525945353224303E-3</v>
      </c>
      <c r="AO1572" s="17">
        <v>1.02102732600436E-2</v>
      </c>
      <c r="AP1572" s="17"/>
      <c r="AQ1572" s="17">
        <v>3.9887877190627899E-3</v>
      </c>
      <c r="AR1572" s="17">
        <v>5.07042778228295E-3</v>
      </c>
      <c r="AS1572" s="17"/>
      <c r="AT1572" s="17">
        <v>5.1303614422834399E-3</v>
      </c>
      <c r="AU1572" s="17">
        <v>4.84235130446895E-3</v>
      </c>
      <c r="AV1572" s="17"/>
      <c r="AW1572" s="17">
        <v>0</v>
      </c>
      <c r="AX1572" s="17">
        <v>3.9661315997429197E-3</v>
      </c>
      <c r="AY1572" s="17">
        <v>1.03465004753058E-2</v>
      </c>
      <c r="AZ1572" s="17">
        <v>0</v>
      </c>
      <c r="BA1572" s="17">
        <v>0</v>
      </c>
      <c r="BB1572" s="17"/>
      <c r="BC1572" s="17">
        <v>0</v>
      </c>
      <c r="BD1572" s="17"/>
      <c r="BE1572" s="17">
        <v>4.5907232504408396E-3</v>
      </c>
      <c r="BF1572" s="17">
        <v>1.1462933698969001E-2</v>
      </c>
      <c r="BG1572" s="17">
        <v>6.05147684282859E-3</v>
      </c>
      <c r="BH1572" s="17">
        <v>5.2831182685360604E-3</v>
      </c>
      <c r="BI1572" s="17"/>
      <c r="BJ1572" s="17">
        <v>5.5749023373452503E-3</v>
      </c>
      <c r="BK1572" s="17"/>
      <c r="BL1572" s="17">
        <v>3.9450853731644898E-3</v>
      </c>
      <c r="BM1572" s="17"/>
      <c r="BN1572" s="17">
        <v>3.9133255992599104E-3</v>
      </c>
      <c r="BO1572" s="17"/>
      <c r="BP1572" s="17">
        <v>1.87438355231465E-3</v>
      </c>
      <c r="BQ1572" s="17">
        <v>2.2215656292791399E-2</v>
      </c>
    </row>
    <row r="1573" spans="2:69" x14ac:dyDescent="0.35">
      <c r="B1573" t="s">
        <v>436</v>
      </c>
      <c r="C1573" s="17">
        <v>2.0140817035214399E-2</v>
      </c>
      <c r="D1573" s="17">
        <v>1.0427996510439699E-2</v>
      </c>
      <c r="E1573" s="17">
        <v>2.8466565689852601E-2</v>
      </c>
      <c r="F1573" s="17"/>
      <c r="G1573" s="17">
        <v>2.7138851243512299E-2</v>
      </c>
      <c r="H1573" s="17">
        <v>1.6924341093390902E-2</v>
      </c>
      <c r="I1573" s="17">
        <v>6.2973091849918101E-3</v>
      </c>
      <c r="J1573" s="17">
        <v>3.3501041564867703E-2</v>
      </c>
      <c r="K1573" s="17">
        <v>2.0636581702765701E-2</v>
      </c>
      <c r="L1573" s="17"/>
      <c r="M1573" s="17">
        <v>5.3728130226094101E-2</v>
      </c>
      <c r="N1573" s="17">
        <v>1.6795239464527201E-2</v>
      </c>
      <c r="O1573" s="17">
        <v>1.8256932440024E-2</v>
      </c>
      <c r="P1573" s="17">
        <v>5.7426165041306E-3</v>
      </c>
      <c r="Q1573" s="17">
        <v>2.4285852572281601E-2</v>
      </c>
      <c r="R1573" s="17"/>
      <c r="S1573" s="17">
        <v>1.8092354760291099E-2</v>
      </c>
      <c r="T1573" s="17">
        <v>2.7068303276087301E-2</v>
      </c>
      <c r="U1573" s="17">
        <v>1.3196051647302601E-2</v>
      </c>
      <c r="V1573" s="17">
        <v>1.62215406447812E-2</v>
      </c>
      <c r="W1573" s="17"/>
      <c r="X1573" s="17">
        <v>1.9673630731839201E-2</v>
      </c>
      <c r="Y1573" s="17">
        <v>1.8526616477113601E-2</v>
      </c>
      <c r="Z1573" s="17">
        <v>2.5517655054259701E-2</v>
      </c>
      <c r="AA1573" s="17"/>
      <c r="AB1573" s="17">
        <v>1.3128546310000599E-2</v>
      </c>
      <c r="AC1573" s="17">
        <v>3.4555815545498199E-2</v>
      </c>
      <c r="AD1573" s="17"/>
      <c r="AE1573" s="17">
        <v>4.4625946023878196E-3</v>
      </c>
      <c r="AF1573" s="17">
        <v>2.33577539622448E-2</v>
      </c>
      <c r="AG1573" s="17"/>
      <c r="AH1573" s="17">
        <v>2.0774008576672599E-2</v>
      </c>
      <c r="AI1573" s="17">
        <v>2.8109193871282401E-2</v>
      </c>
      <c r="AJ1573" s="17"/>
      <c r="AK1573" s="17">
        <v>3.1005253791432302E-2</v>
      </c>
      <c r="AL1573" s="17">
        <v>2.53439640993086E-2</v>
      </c>
      <c r="AM1573" s="17">
        <v>9.7601072190576996E-3</v>
      </c>
      <c r="AN1573" s="17">
        <v>1.14262639251891E-2</v>
      </c>
      <c r="AO1573" s="17">
        <v>5.2109157344298898E-2</v>
      </c>
      <c r="AP1573" s="17"/>
      <c r="AQ1573" s="17">
        <v>2.7689813199100799E-2</v>
      </c>
      <c r="AR1573" s="17">
        <v>1.8075742613255501E-2</v>
      </c>
      <c r="AS1573" s="17"/>
      <c r="AT1573" s="17">
        <v>3.5371861089114498E-2</v>
      </c>
      <c r="AU1573" s="17">
        <v>1.2257941700611201E-2</v>
      </c>
      <c r="AV1573" s="17"/>
      <c r="AW1573" s="17">
        <v>1.6331050167936598E-2</v>
      </c>
      <c r="AX1573" s="17">
        <v>1.4507922123865501E-2</v>
      </c>
      <c r="AY1573" s="17">
        <v>2.2267245521823398E-2</v>
      </c>
      <c r="AZ1573" s="17">
        <v>2.8891945431276898E-2</v>
      </c>
      <c r="BA1573" s="17">
        <v>0</v>
      </c>
      <c r="BB1573" s="17"/>
      <c r="BC1573" s="17">
        <v>6.3473070411653497E-3</v>
      </c>
      <c r="BD1573" s="17"/>
      <c r="BE1573" s="17">
        <v>1.1576274011788699E-2</v>
      </c>
      <c r="BF1573" s="17">
        <v>6.1154996767840098E-3</v>
      </c>
      <c r="BG1573" s="17">
        <v>3.2952923700787E-2</v>
      </c>
      <c r="BH1573" s="17">
        <v>0</v>
      </c>
      <c r="BI1573" s="17"/>
      <c r="BJ1573" s="17">
        <v>2.0837553749802201E-2</v>
      </c>
      <c r="BK1573" s="17"/>
      <c r="BL1573" s="17">
        <v>2.0983309375380298E-2</v>
      </c>
      <c r="BM1573" s="17"/>
      <c r="BN1573" s="17">
        <v>1.0736843386197599E-2</v>
      </c>
      <c r="BO1573" s="17"/>
      <c r="BP1573" s="17">
        <v>1.40723046886084E-2</v>
      </c>
      <c r="BQ1573" s="17">
        <v>3.7456510320920601E-2</v>
      </c>
    </row>
    <row r="1574" spans="2:69" x14ac:dyDescent="0.35">
      <c r="B1574" t="s">
        <v>437</v>
      </c>
      <c r="C1574" s="17">
        <v>0.93745650944321002</v>
      </c>
      <c r="D1574" s="17">
        <v>0.93790490308527696</v>
      </c>
      <c r="E1574" s="17">
        <v>0.93695529872686401</v>
      </c>
      <c r="F1574" s="17"/>
      <c r="G1574" s="17">
        <v>0.929524067805655</v>
      </c>
      <c r="H1574" s="17">
        <v>0.95011727306372695</v>
      </c>
      <c r="I1574" s="17">
        <v>0.94537496941900701</v>
      </c>
      <c r="J1574" s="17">
        <v>0.933775471803583</v>
      </c>
      <c r="K1574" s="17">
        <v>0.92118418729567897</v>
      </c>
      <c r="L1574" s="17"/>
      <c r="M1574" s="17">
        <v>0.89855525543570203</v>
      </c>
      <c r="N1574" s="17">
        <v>0.93435345771824996</v>
      </c>
      <c r="O1574" s="17">
        <v>0.94108186048085996</v>
      </c>
      <c r="P1574" s="17">
        <v>0.947925869478912</v>
      </c>
      <c r="Q1574" s="17">
        <v>0.95247376729491595</v>
      </c>
      <c r="R1574" s="17"/>
      <c r="S1574" s="17">
        <v>0.967829557756956</v>
      </c>
      <c r="T1574" s="17">
        <v>0.93119280590365106</v>
      </c>
      <c r="U1574" s="17">
        <v>0.95407418476150796</v>
      </c>
      <c r="V1574" s="17">
        <v>0.91247937405048196</v>
      </c>
      <c r="W1574" s="17"/>
      <c r="X1574" s="17">
        <v>0.93895947742979702</v>
      </c>
      <c r="Y1574" s="17">
        <v>0.94025199295672801</v>
      </c>
      <c r="Z1574" s="17">
        <v>0.92306407446759198</v>
      </c>
      <c r="AA1574" s="17"/>
      <c r="AB1574" s="17">
        <v>0.96349358907416605</v>
      </c>
      <c r="AC1574" s="17">
        <v>0.88393255425094597</v>
      </c>
      <c r="AD1574" s="17"/>
      <c r="AE1574" s="17">
        <v>0.95047921028268201</v>
      </c>
      <c r="AF1574" s="17">
        <v>0.93474670112167002</v>
      </c>
      <c r="AG1574" s="17"/>
      <c r="AH1574" s="17">
        <v>0.93350743114477097</v>
      </c>
      <c r="AI1574" s="17">
        <v>0.93268923073530197</v>
      </c>
      <c r="AJ1574" s="17"/>
      <c r="AK1574" s="17">
        <v>0.94039876305901204</v>
      </c>
      <c r="AL1574" s="17">
        <v>0.93317695164706405</v>
      </c>
      <c r="AM1574" s="17">
        <v>0.94674282242562802</v>
      </c>
      <c r="AN1574" s="17">
        <v>0.93627089712175404</v>
      </c>
      <c r="AO1574" s="17">
        <v>0.90984043221574096</v>
      </c>
      <c r="AP1574" s="17"/>
      <c r="AQ1574" s="17">
        <v>0.92668050607290697</v>
      </c>
      <c r="AR1574" s="17">
        <v>0.94040435157318902</v>
      </c>
      <c r="AS1574" s="17"/>
      <c r="AT1574" s="17">
        <v>0.91286848097298601</v>
      </c>
      <c r="AU1574" s="17">
        <v>0.950533703657364</v>
      </c>
      <c r="AV1574" s="17"/>
      <c r="AW1574" s="17">
        <v>0.96195514371906299</v>
      </c>
      <c r="AX1574" s="17">
        <v>0.95450222434389198</v>
      </c>
      <c r="AY1574" s="17">
        <v>0.89757804349583103</v>
      </c>
      <c r="AZ1574" s="17">
        <v>0.94885149735337404</v>
      </c>
      <c r="BA1574" s="17">
        <v>0.96357668715672895</v>
      </c>
      <c r="BB1574" s="17"/>
      <c r="BC1574" s="17">
        <v>0.95798277072638205</v>
      </c>
      <c r="BD1574" s="17"/>
      <c r="BE1574" s="17">
        <v>0.95752089604884705</v>
      </c>
      <c r="BF1574" s="17">
        <v>0.91765847779683996</v>
      </c>
      <c r="BG1574" s="17">
        <v>0.90860699858614902</v>
      </c>
      <c r="BH1574" s="17">
        <v>0.96427343321750303</v>
      </c>
      <c r="BI1574" s="17"/>
      <c r="BJ1574" s="17">
        <v>0.94120739555639299</v>
      </c>
      <c r="BK1574" s="17"/>
      <c r="BL1574" s="17">
        <v>0.93241391832587905</v>
      </c>
      <c r="BM1574" s="17"/>
      <c r="BN1574" s="17">
        <v>0.93769977234544599</v>
      </c>
      <c r="BO1574" s="17"/>
      <c r="BP1574" s="17">
        <v>0.96808059350318998</v>
      </c>
      <c r="BQ1574" s="17">
        <v>0.79034829898231096</v>
      </c>
    </row>
    <row r="1575" spans="2:69" x14ac:dyDescent="0.35">
      <c r="B1575" t="s">
        <v>438</v>
      </c>
      <c r="C1575" s="17">
        <v>4.2402673521575202E-2</v>
      </c>
      <c r="D1575" s="17">
        <v>5.1667100404283697E-2</v>
      </c>
      <c r="E1575" s="17">
        <v>3.4578135583283598E-2</v>
      </c>
      <c r="F1575" s="17"/>
      <c r="G1575" s="17">
        <v>4.3337080950832801E-2</v>
      </c>
      <c r="H1575" s="17">
        <v>3.2958385842882597E-2</v>
      </c>
      <c r="I1575" s="17">
        <v>4.8327721396001E-2</v>
      </c>
      <c r="J1575" s="17">
        <v>3.2723486631548997E-2</v>
      </c>
      <c r="K1575" s="17">
        <v>5.8179231001555101E-2</v>
      </c>
      <c r="L1575" s="17"/>
      <c r="M1575" s="17">
        <v>4.7716614338204198E-2</v>
      </c>
      <c r="N1575" s="17">
        <v>4.8851302817223198E-2</v>
      </c>
      <c r="O1575" s="17">
        <v>4.0661207079116003E-2</v>
      </c>
      <c r="P1575" s="17">
        <v>4.6331514016957002E-2</v>
      </c>
      <c r="Q1575" s="17">
        <v>2.3240380132801899E-2</v>
      </c>
      <c r="R1575" s="17"/>
      <c r="S1575" s="17">
        <v>1.4078087482752801E-2</v>
      </c>
      <c r="T1575" s="17">
        <v>4.1738890820261901E-2</v>
      </c>
      <c r="U1575" s="17">
        <v>3.2729763591189398E-2</v>
      </c>
      <c r="V1575" s="17">
        <v>7.1299085304737206E-2</v>
      </c>
      <c r="W1575" s="17"/>
      <c r="X1575" s="17">
        <v>4.1366891838363798E-2</v>
      </c>
      <c r="Y1575" s="17">
        <v>4.12213905661582E-2</v>
      </c>
      <c r="Z1575" s="17">
        <v>5.1418270478148703E-2</v>
      </c>
      <c r="AA1575" s="17"/>
      <c r="AB1575" s="17">
        <v>2.3377864615833001E-2</v>
      </c>
      <c r="AC1575" s="17">
        <v>8.1511630203555396E-2</v>
      </c>
      <c r="AD1575" s="17"/>
      <c r="AE1575" s="17">
        <v>4.5058195114930602E-2</v>
      </c>
      <c r="AF1575" s="17">
        <v>4.1895544916084798E-2</v>
      </c>
      <c r="AG1575" s="17"/>
      <c r="AH1575" s="17">
        <v>4.5718560278556399E-2</v>
      </c>
      <c r="AI1575" s="17">
        <v>3.9201575393415303E-2</v>
      </c>
      <c r="AJ1575" s="17"/>
      <c r="AK1575" s="17">
        <v>2.8595983149555401E-2</v>
      </c>
      <c r="AL1575" s="17">
        <v>4.1479084253627597E-2</v>
      </c>
      <c r="AM1575" s="17">
        <v>4.3497070355314103E-2</v>
      </c>
      <c r="AN1575" s="17">
        <v>5.2302838953056499E-2</v>
      </c>
      <c r="AO1575" s="17">
        <v>3.8050410439960401E-2</v>
      </c>
      <c r="AP1575" s="17"/>
      <c r="AQ1575" s="17">
        <v>4.5629680727991798E-2</v>
      </c>
      <c r="AR1575" s="17">
        <v>4.15199058135549E-2</v>
      </c>
      <c r="AS1575" s="17"/>
      <c r="AT1575" s="17">
        <v>5.1759657937899897E-2</v>
      </c>
      <c r="AU1575" s="17">
        <v>3.7208354642024599E-2</v>
      </c>
      <c r="AV1575" s="17"/>
      <c r="AW1575" s="17">
        <v>2.17138061130005E-2</v>
      </c>
      <c r="AX1575" s="17">
        <v>3.0989853532242501E-2</v>
      </c>
      <c r="AY1575" s="17">
        <v>8.0154710982345403E-2</v>
      </c>
      <c r="AZ1575" s="17">
        <v>2.2256557215348902E-2</v>
      </c>
      <c r="BA1575" s="17">
        <v>3.6423312843270599E-2</v>
      </c>
      <c r="BB1575" s="17"/>
      <c r="BC1575" s="17">
        <v>3.5669922232453001E-2</v>
      </c>
      <c r="BD1575" s="17"/>
      <c r="BE1575" s="17">
        <v>3.0902829939363999E-2</v>
      </c>
      <c r="BF1575" s="17">
        <v>7.6226022526375906E-2</v>
      </c>
      <c r="BG1575" s="17">
        <v>5.8440077713064399E-2</v>
      </c>
      <c r="BH1575" s="17">
        <v>3.5726566782496701E-2</v>
      </c>
      <c r="BI1575" s="17"/>
      <c r="BJ1575" s="17">
        <v>3.79550506938049E-2</v>
      </c>
      <c r="BK1575" s="17"/>
      <c r="BL1575" s="17">
        <v>4.66027722987402E-2</v>
      </c>
      <c r="BM1575" s="17"/>
      <c r="BN1575" s="17">
        <v>5.1563384268356403E-2</v>
      </c>
      <c r="BO1575" s="17"/>
      <c r="BP1575" s="17">
        <v>1.7847101808201302E-2</v>
      </c>
      <c r="BQ1575" s="17">
        <v>0.172195190696769</v>
      </c>
    </row>
    <row r="1576" spans="2:69" x14ac:dyDescent="0.35">
      <c r="B1576" t="s">
        <v>261</v>
      </c>
      <c r="C1576" s="17">
        <v>0.89505383592163501</v>
      </c>
      <c r="D1576" s="17">
        <v>0.88623780268099295</v>
      </c>
      <c r="E1576" s="17">
        <v>0.90237716314357996</v>
      </c>
      <c r="F1576" s="17"/>
      <c r="G1576" s="17">
        <v>0.886186986854822</v>
      </c>
      <c r="H1576" s="17">
        <v>0.91715888722084404</v>
      </c>
      <c r="I1576" s="17">
        <v>0.89704724802300595</v>
      </c>
      <c r="J1576" s="17">
        <v>0.901051985172034</v>
      </c>
      <c r="K1576" s="17">
        <v>0.86300495629412399</v>
      </c>
      <c r="L1576" s="17"/>
      <c r="M1576" s="17">
        <v>0.85083864109749796</v>
      </c>
      <c r="N1576" s="17">
        <v>0.88550215490102602</v>
      </c>
      <c r="O1576" s="17">
        <v>0.90042065340174404</v>
      </c>
      <c r="P1576" s="17">
        <v>0.90159435546195499</v>
      </c>
      <c r="Q1576" s="17">
        <v>0.92923338716211501</v>
      </c>
      <c r="R1576" s="17"/>
      <c r="S1576" s="17">
        <v>0.95375147027420304</v>
      </c>
      <c r="T1576" s="17">
        <v>0.889453915083389</v>
      </c>
      <c r="U1576" s="17">
        <v>0.92134442117031901</v>
      </c>
      <c r="V1576" s="17">
        <v>0.84118028874574402</v>
      </c>
      <c r="W1576" s="17"/>
      <c r="X1576" s="17">
        <v>0.89759258559143296</v>
      </c>
      <c r="Y1576" s="17">
        <v>0.89903060239056998</v>
      </c>
      <c r="Z1576" s="17">
        <v>0.87164580398944302</v>
      </c>
      <c r="AA1576" s="17"/>
      <c r="AB1576" s="17">
        <v>0.94011572445833302</v>
      </c>
      <c r="AC1576" s="17">
        <v>0.80242092404739096</v>
      </c>
      <c r="AD1576" s="17"/>
      <c r="AE1576" s="17">
        <v>0.90542101516775098</v>
      </c>
      <c r="AF1576" s="17">
        <v>0.89285115620558597</v>
      </c>
      <c r="AG1576" s="17"/>
      <c r="AH1576" s="17">
        <v>0.88778887086621405</v>
      </c>
      <c r="AI1576" s="17">
        <v>0.89348765534188701</v>
      </c>
      <c r="AJ1576" s="17"/>
      <c r="AK1576" s="17">
        <v>0.91180277990945702</v>
      </c>
      <c r="AL1576" s="17">
        <v>0.89169786739343604</v>
      </c>
      <c r="AM1576" s="17">
        <v>0.90324575207031399</v>
      </c>
      <c r="AN1576" s="17">
        <v>0.88396805816869795</v>
      </c>
      <c r="AO1576" s="17">
        <v>0.87179002177578002</v>
      </c>
      <c r="AP1576" s="17"/>
      <c r="AQ1576" s="17">
        <v>0.88105082534491597</v>
      </c>
      <c r="AR1576" s="17">
        <v>0.898884445759635</v>
      </c>
      <c r="AS1576" s="17"/>
      <c r="AT1576" s="17">
        <v>0.86110882303508596</v>
      </c>
      <c r="AU1576" s="17">
        <v>0.91332534901534002</v>
      </c>
      <c r="AV1576" s="17"/>
      <c r="AW1576" s="17">
        <v>0.94024133760606199</v>
      </c>
      <c r="AX1576" s="17">
        <v>0.92351237081164905</v>
      </c>
      <c r="AY1576" s="17">
        <v>0.81742333251348598</v>
      </c>
      <c r="AZ1576" s="17">
        <v>0.92659494013802501</v>
      </c>
      <c r="BA1576" s="17">
        <v>0.92715337431345901</v>
      </c>
      <c r="BB1576" s="17"/>
      <c r="BC1576" s="17">
        <v>0.92231284849392903</v>
      </c>
      <c r="BD1576" s="17"/>
      <c r="BE1576" s="17">
        <v>0.92661806610948305</v>
      </c>
      <c r="BF1576" s="17">
        <v>0.84143245527046395</v>
      </c>
      <c r="BG1576" s="17">
        <v>0.85016692087308399</v>
      </c>
      <c r="BH1576" s="17">
        <v>0.92854686643500695</v>
      </c>
      <c r="BI1576" s="17"/>
      <c r="BJ1576" s="17">
        <v>0.90325234486258799</v>
      </c>
      <c r="BK1576" s="17"/>
      <c r="BL1576" s="17">
        <v>0.88581114602713895</v>
      </c>
      <c r="BM1576" s="17"/>
      <c r="BN1576" s="17">
        <v>0.88613638807708905</v>
      </c>
      <c r="BO1576" s="17"/>
      <c r="BP1576" s="17">
        <v>0.95023349169498905</v>
      </c>
      <c r="BQ1576" s="17">
        <v>0.61815310828554204</v>
      </c>
    </row>
    <row r="1577" spans="2:69" x14ac:dyDescent="0.35"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  <c r="BC1577" s="17"/>
      <c r="BD1577" s="17"/>
      <c r="BE1577" s="17"/>
      <c r="BF1577" s="17"/>
      <c r="BG1577" s="17"/>
      <c r="BH1577" s="17"/>
      <c r="BI1577" s="17"/>
      <c r="BJ1577" s="17"/>
      <c r="BK1577" s="17"/>
      <c r="BL1577" s="17"/>
      <c r="BM1577" s="17"/>
      <c r="BN1577" s="17"/>
      <c r="BO1577" s="17"/>
      <c r="BP1577" s="17"/>
      <c r="BQ1577" s="17"/>
    </row>
    <row r="1578" spans="2:69" x14ac:dyDescent="0.35">
      <c r="B1578" s="6" t="s">
        <v>451</v>
      </c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  <c r="BM1578" s="17"/>
      <c r="BN1578" s="17"/>
      <c r="BO1578" s="17"/>
      <c r="BP1578" s="17"/>
      <c r="BQ1578" s="17"/>
    </row>
    <row r="1579" spans="2:69" x14ac:dyDescent="0.35">
      <c r="B1579" s="24" t="s">
        <v>97</v>
      </c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  <c r="BP1579" s="17"/>
      <c r="BQ1579" s="17"/>
    </row>
    <row r="1580" spans="2:69" x14ac:dyDescent="0.35">
      <c r="B1580" t="s">
        <v>446</v>
      </c>
      <c r="C1580" s="17">
        <v>0.15697287489193701</v>
      </c>
      <c r="D1580" s="17">
        <v>0.15028382586892899</v>
      </c>
      <c r="E1580" s="17">
        <v>0.16108155035587299</v>
      </c>
      <c r="F1580" s="17"/>
      <c r="G1580" s="17">
        <v>0.15921639530391901</v>
      </c>
      <c r="H1580" s="17">
        <v>0.1216746407016</v>
      </c>
      <c r="I1580" s="17">
        <v>0.13593298605492299</v>
      </c>
      <c r="J1580" s="17">
        <v>0.16570501655830899</v>
      </c>
      <c r="K1580" s="17">
        <v>0.24322506053866599</v>
      </c>
      <c r="L1580" s="17"/>
      <c r="M1580" s="17">
        <v>0.12560640200584</v>
      </c>
      <c r="N1580" s="17">
        <v>0.13575890222415901</v>
      </c>
      <c r="O1580" s="17">
        <v>0.174518722157536</v>
      </c>
      <c r="P1580" s="17">
        <v>0.15314245946336499</v>
      </c>
      <c r="Q1580" s="17">
        <v>0.20588988820485801</v>
      </c>
      <c r="R1580" s="17"/>
      <c r="S1580" s="17">
        <v>0.22146999074381801</v>
      </c>
      <c r="T1580" s="17">
        <v>0.14479710811740601</v>
      </c>
      <c r="U1580" s="17">
        <v>0.16036552575163801</v>
      </c>
      <c r="V1580" s="17">
        <v>0.136472495909989</v>
      </c>
      <c r="W1580" s="17"/>
      <c r="X1580" s="17">
        <v>0.13601298172916901</v>
      </c>
      <c r="Y1580" s="17">
        <v>0.100834617603291</v>
      </c>
      <c r="Z1580" s="17">
        <v>0.37847074807966702</v>
      </c>
      <c r="AA1580" s="17"/>
      <c r="AB1580" s="17">
        <v>0.13762605587042301</v>
      </c>
      <c r="AC1580" s="17">
        <v>0.19674378196360501</v>
      </c>
      <c r="AD1580" s="17"/>
      <c r="AE1580" s="17">
        <v>0.168765350184337</v>
      </c>
      <c r="AF1580" s="17">
        <v>0.15387117285228399</v>
      </c>
      <c r="AG1580" s="17"/>
      <c r="AH1580" s="17">
        <v>0.12941238495476101</v>
      </c>
      <c r="AI1580" s="17">
        <v>0.20965556630081</v>
      </c>
      <c r="AJ1580" s="17"/>
      <c r="AK1580" s="17">
        <v>0.14806881091128299</v>
      </c>
      <c r="AL1580" s="17">
        <v>0.15535449373395499</v>
      </c>
      <c r="AM1580" s="17">
        <v>0.15380917884707301</v>
      </c>
      <c r="AN1580" s="17">
        <v>0.13535310799894901</v>
      </c>
      <c r="AO1580" s="17">
        <v>0.23591258571013601</v>
      </c>
      <c r="AP1580" s="17"/>
      <c r="AQ1580" s="17">
        <v>0.11589668543367999</v>
      </c>
      <c r="AR1580" s="17">
        <v>0.16820951965373801</v>
      </c>
      <c r="AS1580" s="17"/>
      <c r="AT1580" s="17">
        <v>0.13136759141071</v>
      </c>
      <c r="AU1580" s="17">
        <v>0.17137796731813401</v>
      </c>
      <c r="AV1580" s="17"/>
      <c r="AW1580" s="17">
        <v>0.13192313107411399</v>
      </c>
      <c r="AX1580" s="17">
        <v>0.12624037610396799</v>
      </c>
      <c r="AY1580" s="17">
        <v>0.19387082399725999</v>
      </c>
      <c r="AZ1580" s="17">
        <v>0.14725096557836601</v>
      </c>
      <c r="BA1580" s="17">
        <v>0.20378947653275101</v>
      </c>
      <c r="BB1580" s="17"/>
      <c r="BC1580" s="17">
        <v>0.18207607083003</v>
      </c>
      <c r="BD1580" s="17"/>
      <c r="BE1580" s="17">
        <v>0.13847289575830199</v>
      </c>
      <c r="BF1580" s="17">
        <v>0.18719008543764601</v>
      </c>
      <c r="BG1580" s="17">
        <v>0.15691971025490201</v>
      </c>
      <c r="BH1580" s="17">
        <v>0.19661659859237901</v>
      </c>
      <c r="BI1580" s="17"/>
      <c r="BJ1580" s="17">
        <v>0.15022850383163999</v>
      </c>
      <c r="BK1580" s="17"/>
      <c r="BL1580" s="17">
        <v>0.13519845597267699</v>
      </c>
      <c r="BM1580" s="17"/>
      <c r="BN1580" s="17">
        <v>0.14405911998274201</v>
      </c>
      <c r="BO1580" s="17"/>
      <c r="BP1580" s="17">
        <v>0.17717202010001201</v>
      </c>
      <c r="BQ1580" s="17">
        <v>6.5209718087185994E-2</v>
      </c>
    </row>
    <row r="1581" spans="2:69" x14ac:dyDescent="0.35">
      <c r="B1581" t="s">
        <v>447</v>
      </c>
      <c r="C1581" s="17">
        <v>0.554165622403753</v>
      </c>
      <c r="D1581" s="17">
        <v>0.54525415743196604</v>
      </c>
      <c r="E1581" s="17">
        <v>0.56282039458548705</v>
      </c>
      <c r="F1581" s="17"/>
      <c r="G1581" s="17">
        <v>0.56280948409700304</v>
      </c>
      <c r="H1581" s="17">
        <v>0.59345799853341696</v>
      </c>
      <c r="I1581" s="17">
        <v>0.52331143648595801</v>
      </c>
      <c r="J1581" s="17">
        <v>0.52950282347914301</v>
      </c>
      <c r="K1581" s="17">
        <v>0.54258368941898005</v>
      </c>
      <c r="L1581" s="17"/>
      <c r="M1581" s="17">
        <v>0.61104750335953595</v>
      </c>
      <c r="N1581" s="17">
        <v>0.55806413080351902</v>
      </c>
      <c r="O1581" s="17">
        <v>0.565028141773805</v>
      </c>
      <c r="P1581" s="17">
        <v>0.51324379325594405</v>
      </c>
      <c r="Q1581" s="17">
        <v>0.53566116764568905</v>
      </c>
      <c r="R1581" s="17"/>
      <c r="S1581" s="17">
        <v>0.51538349435277997</v>
      </c>
      <c r="T1581" s="17">
        <v>0.55016720930555696</v>
      </c>
      <c r="U1581" s="17">
        <v>0.54006345823186497</v>
      </c>
      <c r="V1581" s="17">
        <v>0.53514328579562198</v>
      </c>
      <c r="W1581" s="17"/>
      <c r="X1581" s="17">
        <v>0.56829474993268303</v>
      </c>
      <c r="Y1581" s="17">
        <v>0.52595924623613699</v>
      </c>
      <c r="Z1581" s="17">
        <v>0.48488910651454997</v>
      </c>
      <c r="AA1581" s="17"/>
      <c r="AB1581" s="17">
        <v>0.54672242365283397</v>
      </c>
      <c r="AC1581" s="17">
        <v>0.56946647188756605</v>
      </c>
      <c r="AD1581" s="17"/>
      <c r="AE1581" s="17">
        <v>0.59858855673198796</v>
      </c>
      <c r="AF1581" s="17">
        <v>0.54555427552867097</v>
      </c>
      <c r="AG1581" s="17"/>
      <c r="AH1581" s="17">
        <v>0.55705313570676196</v>
      </c>
      <c r="AI1581" s="17">
        <v>0.58136801709453101</v>
      </c>
      <c r="AJ1581" s="17"/>
      <c r="AK1581" s="17">
        <v>0.70437113756196501</v>
      </c>
      <c r="AL1581" s="17">
        <v>0.53671559863128204</v>
      </c>
      <c r="AM1581" s="17">
        <v>0.502297351823356</v>
      </c>
      <c r="AN1581" s="17">
        <v>0.60674705929688499</v>
      </c>
      <c r="AO1581" s="17">
        <v>0.53764840704052497</v>
      </c>
      <c r="AP1581" s="17"/>
      <c r="AQ1581" s="17">
        <v>0.56404043752313004</v>
      </c>
      <c r="AR1581" s="17">
        <v>0.55146430587346396</v>
      </c>
      <c r="AS1581" s="17"/>
      <c r="AT1581" s="17">
        <v>0.53736532308567297</v>
      </c>
      <c r="AU1581" s="17">
        <v>0.56138987861045897</v>
      </c>
      <c r="AV1581" s="17"/>
      <c r="AW1581" s="17">
        <v>0.56673443420905201</v>
      </c>
      <c r="AX1581" s="17">
        <v>0.57246832164762895</v>
      </c>
      <c r="AY1581" s="17">
        <v>0.51591189245721503</v>
      </c>
      <c r="AZ1581" s="17">
        <v>0.52877854539425695</v>
      </c>
      <c r="BA1581" s="17">
        <v>0.58825479808621195</v>
      </c>
      <c r="BB1581" s="17"/>
      <c r="BC1581" s="17">
        <v>0.58267097137319002</v>
      </c>
      <c r="BD1581" s="17"/>
      <c r="BE1581" s="17">
        <v>0.58219912407322205</v>
      </c>
      <c r="BF1581" s="17">
        <v>0.53957961700565604</v>
      </c>
      <c r="BG1581" s="17">
        <v>0.50245581993553601</v>
      </c>
      <c r="BH1581" s="17">
        <v>0.57709428891676695</v>
      </c>
      <c r="BI1581" s="17"/>
      <c r="BJ1581" s="17">
        <v>0.550131927792609</v>
      </c>
      <c r="BK1581" s="17"/>
      <c r="BL1581" s="17">
        <v>0.55885742165168795</v>
      </c>
      <c r="BM1581" s="17"/>
      <c r="BN1581" s="17">
        <v>0.50372460197442603</v>
      </c>
      <c r="BO1581" s="17"/>
      <c r="BP1581" s="17">
        <v>0.59018511134387097</v>
      </c>
      <c r="BQ1581" s="17">
        <v>0.39312285315783402</v>
      </c>
    </row>
    <row r="1582" spans="2:69" x14ac:dyDescent="0.35">
      <c r="B1582" t="s">
        <v>448</v>
      </c>
      <c r="C1582" s="17">
        <v>0.225370065700816</v>
      </c>
      <c r="D1582" s="17">
        <v>0.232989621391162</v>
      </c>
      <c r="E1582" s="17">
        <v>0.21929602970818199</v>
      </c>
      <c r="F1582" s="17"/>
      <c r="G1582" s="17">
        <v>0.209375446269739</v>
      </c>
      <c r="H1582" s="17">
        <v>0.2277537778032</v>
      </c>
      <c r="I1582" s="17">
        <v>0.28042330765046403</v>
      </c>
      <c r="J1582" s="17">
        <v>0.22110835825296099</v>
      </c>
      <c r="K1582" s="17">
        <v>0.16580855783912901</v>
      </c>
      <c r="L1582" s="17"/>
      <c r="M1582" s="17">
        <v>0.19468163669494301</v>
      </c>
      <c r="N1582" s="17">
        <v>0.24314114255119901</v>
      </c>
      <c r="O1582" s="17">
        <v>0.21905344741375901</v>
      </c>
      <c r="P1582" s="17">
        <v>0.22597906732763101</v>
      </c>
      <c r="Q1582" s="17">
        <v>0.20682040640259</v>
      </c>
      <c r="R1582" s="17"/>
      <c r="S1582" s="17">
        <v>0.22775850217728399</v>
      </c>
      <c r="T1582" s="17">
        <v>0.225429248707566</v>
      </c>
      <c r="U1582" s="17">
        <v>0.219468931802831</v>
      </c>
      <c r="V1582" s="17">
        <v>0.266447422253486</v>
      </c>
      <c r="W1582" s="17"/>
      <c r="X1582" s="17">
        <v>0.23509919358906201</v>
      </c>
      <c r="Y1582" s="17">
        <v>0.27296952121282198</v>
      </c>
      <c r="Z1582" s="17">
        <v>9.6452705035606101E-2</v>
      </c>
      <c r="AA1582" s="17"/>
      <c r="AB1582" s="17">
        <v>0.23558681488483699</v>
      </c>
      <c r="AC1582" s="17">
        <v>0.204367678594161</v>
      </c>
      <c r="AD1582" s="17"/>
      <c r="AE1582" s="17">
        <v>0.20302333947058601</v>
      </c>
      <c r="AF1582" s="17">
        <v>0.230117304026454</v>
      </c>
      <c r="AG1582" s="17"/>
      <c r="AH1582" s="17">
        <v>0.24489552590258201</v>
      </c>
      <c r="AI1582" s="17">
        <v>0.15894088886268501</v>
      </c>
      <c r="AJ1582" s="17"/>
      <c r="AK1582" s="17">
        <v>0.132308978564395</v>
      </c>
      <c r="AL1582" s="17">
        <v>0.22802190799695701</v>
      </c>
      <c r="AM1582" s="17">
        <v>0.264341501241044</v>
      </c>
      <c r="AN1582" s="17">
        <v>0.20226440557486899</v>
      </c>
      <c r="AO1582" s="17">
        <v>0.21433226584156101</v>
      </c>
      <c r="AP1582" s="17"/>
      <c r="AQ1582" s="17">
        <v>0.23712043846664699</v>
      </c>
      <c r="AR1582" s="17">
        <v>0.22215567881805601</v>
      </c>
      <c r="AS1582" s="17"/>
      <c r="AT1582" s="17">
        <v>0.25872165501670003</v>
      </c>
      <c r="AU1582" s="17">
        <v>0.208229105679551</v>
      </c>
      <c r="AV1582" s="17"/>
      <c r="AW1582" s="17">
        <v>0.24377207322337499</v>
      </c>
      <c r="AX1582" s="17">
        <v>0.22352334723235801</v>
      </c>
      <c r="AY1582" s="17">
        <v>0.239427602025684</v>
      </c>
      <c r="AZ1582" s="17">
        <v>0.23250472081520401</v>
      </c>
      <c r="BA1582" s="17">
        <v>0.158747758480979</v>
      </c>
      <c r="BB1582" s="17"/>
      <c r="BC1582" s="17">
        <v>0.18167983802437801</v>
      </c>
      <c r="BD1582" s="17"/>
      <c r="BE1582" s="17">
        <v>0.200215250088596</v>
      </c>
      <c r="BF1582" s="17">
        <v>0.21358859274661199</v>
      </c>
      <c r="BG1582" s="17">
        <v>0.27344753619648898</v>
      </c>
      <c r="BH1582" s="17">
        <v>0.18051398225790899</v>
      </c>
      <c r="BI1582" s="17"/>
      <c r="BJ1582" s="17">
        <v>0.233346411087479</v>
      </c>
      <c r="BK1582" s="17"/>
      <c r="BL1582" s="17">
        <v>0.229757611909362</v>
      </c>
      <c r="BM1582" s="17"/>
      <c r="BN1582" s="17">
        <v>0.24976688208120401</v>
      </c>
      <c r="BO1582" s="17"/>
      <c r="BP1582" s="17">
        <v>0.19141368367273201</v>
      </c>
      <c r="BQ1582" s="17">
        <v>0.41162029061387401</v>
      </c>
    </row>
    <row r="1583" spans="2:69" x14ac:dyDescent="0.35">
      <c r="B1583" t="s">
        <v>449</v>
      </c>
      <c r="C1583" s="17">
        <v>5.4049469894864699E-2</v>
      </c>
      <c r="D1583" s="17">
        <v>6.5886933012855198E-2</v>
      </c>
      <c r="E1583" s="17">
        <v>4.40515540587555E-2</v>
      </c>
      <c r="F1583" s="17"/>
      <c r="G1583" s="17">
        <v>5.3878101039074699E-2</v>
      </c>
      <c r="H1583" s="17">
        <v>5.7113582961782802E-2</v>
      </c>
      <c r="I1583" s="17">
        <v>5.4034960623662802E-2</v>
      </c>
      <c r="J1583" s="17">
        <v>6.7413444488239396E-2</v>
      </c>
      <c r="K1583" s="17">
        <v>3.4509230775083E-2</v>
      </c>
      <c r="L1583" s="17"/>
      <c r="M1583" s="17">
        <v>6.02681294960489E-2</v>
      </c>
      <c r="N1583" s="17">
        <v>4.9594135171930703E-2</v>
      </c>
      <c r="O1583" s="17">
        <v>4.1399688654899701E-2</v>
      </c>
      <c r="P1583" s="17">
        <v>9.0060003156565302E-2</v>
      </c>
      <c r="Q1583" s="17">
        <v>4.6556493620808798E-2</v>
      </c>
      <c r="R1583" s="17"/>
      <c r="S1583" s="17">
        <v>2.49854904975065E-2</v>
      </c>
      <c r="T1583" s="17">
        <v>7.4842117282594503E-2</v>
      </c>
      <c r="U1583" s="17">
        <v>7.4796772547937804E-2</v>
      </c>
      <c r="V1583" s="17">
        <v>5.3426982593763002E-2</v>
      </c>
      <c r="W1583" s="17"/>
      <c r="X1583" s="17">
        <v>5.0814340175275197E-2</v>
      </c>
      <c r="Y1583" s="17">
        <v>9.1811818070853896E-2</v>
      </c>
      <c r="Z1583" s="17">
        <v>3.1978776138982298E-2</v>
      </c>
      <c r="AA1583" s="17"/>
      <c r="AB1583" s="17">
        <v>6.7444716297113197E-2</v>
      </c>
      <c r="AC1583" s="17">
        <v>2.65131033596996E-2</v>
      </c>
      <c r="AD1583" s="17"/>
      <c r="AE1583" s="17">
        <v>2.9622753613089602E-2</v>
      </c>
      <c r="AF1583" s="17">
        <v>5.9080144115702199E-2</v>
      </c>
      <c r="AG1583" s="17"/>
      <c r="AH1583" s="17">
        <v>5.7535321709736603E-2</v>
      </c>
      <c r="AI1583" s="17">
        <v>4.4572784358365099E-2</v>
      </c>
      <c r="AJ1583" s="17"/>
      <c r="AK1583" s="17">
        <v>8.1020771749682006E-3</v>
      </c>
      <c r="AL1583" s="17">
        <v>6.8471058662242901E-2</v>
      </c>
      <c r="AM1583" s="17">
        <v>7.0147962262891106E-2</v>
      </c>
      <c r="AN1583" s="17">
        <v>4.9328773643526697E-2</v>
      </c>
      <c r="AO1583" s="17">
        <v>0</v>
      </c>
      <c r="AP1583" s="17"/>
      <c r="AQ1583" s="17">
        <v>8.2942438576543306E-2</v>
      </c>
      <c r="AR1583" s="17">
        <v>4.61456202566266E-2</v>
      </c>
      <c r="AS1583" s="17"/>
      <c r="AT1583" s="17">
        <v>7.0140554946081193E-2</v>
      </c>
      <c r="AU1583" s="17">
        <v>4.5962320684928698E-2</v>
      </c>
      <c r="AV1583" s="17"/>
      <c r="AW1583" s="17">
        <v>3.13357443956786E-2</v>
      </c>
      <c r="AX1583" s="17">
        <v>6.35394042264531E-2</v>
      </c>
      <c r="AY1583" s="17">
        <v>4.63296715590105E-2</v>
      </c>
      <c r="AZ1583" s="17">
        <v>9.1465768212173698E-2</v>
      </c>
      <c r="BA1583" s="17">
        <v>3.9503794177194899E-2</v>
      </c>
      <c r="BB1583" s="17"/>
      <c r="BC1583" s="17">
        <v>4.98525748051383E-2</v>
      </c>
      <c r="BD1583" s="17"/>
      <c r="BE1583" s="17">
        <v>6.2643448290518405E-2</v>
      </c>
      <c r="BF1583" s="17">
        <v>5.2128549481869499E-2</v>
      </c>
      <c r="BG1583" s="17">
        <v>6.71769336130731E-2</v>
      </c>
      <c r="BH1583" s="17">
        <v>4.0492011964409498E-2</v>
      </c>
      <c r="BI1583" s="17"/>
      <c r="BJ1583" s="17">
        <v>5.5413245170248898E-2</v>
      </c>
      <c r="BK1583" s="17"/>
      <c r="BL1583" s="17">
        <v>6.4614459353674505E-2</v>
      </c>
      <c r="BM1583" s="17"/>
      <c r="BN1583" s="17">
        <v>0.102449395961628</v>
      </c>
      <c r="BO1583" s="17"/>
      <c r="BP1583" s="17">
        <v>3.6987246489719301E-2</v>
      </c>
      <c r="BQ1583" s="17">
        <v>0.110060932707418</v>
      </c>
    </row>
    <row r="1584" spans="2:69" x14ac:dyDescent="0.35">
      <c r="B1584" t="s">
        <v>450</v>
      </c>
      <c r="C1584" s="17">
        <v>9.4419671086285496E-3</v>
      </c>
      <c r="D1584" s="17">
        <v>5.5854622950878303E-3</v>
      </c>
      <c r="E1584" s="17">
        <v>1.2750471291701799E-2</v>
      </c>
      <c r="F1584" s="17"/>
      <c r="G1584" s="17">
        <v>1.47205732902649E-2</v>
      </c>
      <c r="H1584" s="17">
        <v>0</v>
      </c>
      <c r="I1584" s="17">
        <v>6.2973091849918101E-3</v>
      </c>
      <c r="J1584" s="17">
        <v>1.6270357221347599E-2</v>
      </c>
      <c r="K1584" s="17">
        <v>1.3873461428141399E-2</v>
      </c>
      <c r="L1584" s="17"/>
      <c r="M1584" s="17">
        <v>8.3963284436314595E-3</v>
      </c>
      <c r="N1584" s="17">
        <v>1.34416892491914E-2</v>
      </c>
      <c r="O1584" s="17">
        <v>0</v>
      </c>
      <c r="P1584" s="17">
        <v>1.7574676796495201E-2</v>
      </c>
      <c r="Q1584" s="17">
        <v>5.0720441260547703E-3</v>
      </c>
      <c r="R1584" s="17"/>
      <c r="S1584" s="17">
        <v>1.0402522228611899E-2</v>
      </c>
      <c r="T1584" s="17">
        <v>4.7643165868767202E-3</v>
      </c>
      <c r="U1584" s="17">
        <v>5.3053116657284698E-3</v>
      </c>
      <c r="V1584" s="17">
        <v>8.5098134471400608E-3</v>
      </c>
      <c r="W1584" s="17"/>
      <c r="X1584" s="17">
        <v>9.7787345738104096E-3</v>
      </c>
      <c r="Y1584" s="17">
        <v>8.4247968768963594E-3</v>
      </c>
      <c r="Z1584" s="17">
        <v>8.2086642311941203E-3</v>
      </c>
      <c r="AA1584" s="17"/>
      <c r="AB1584" s="17">
        <v>1.26199892947923E-2</v>
      </c>
      <c r="AC1584" s="17">
        <v>2.9089641949679502E-3</v>
      </c>
      <c r="AD1584" s="17"/>
      <c r="AE1584" s="17">
        <v>0</v>
      </c>
      <c r="AF1584" s="17">
        <v>1.13771034768882E-2</v>
      </c>
      <c r="AG1584" s="17"/>
      <c r="AH1584" s="17">
        <v>1.1103631726158201E-2</v>
      </c>
      <c r="AI1584" s="17">
        <v>5.4627433836089796E-3</v>
      </c>
      <c r="AJ1584" s="17"/>
      <c r="AK1584" s="17">
        <v>7.1489957873888503E-3</v>
      </c>
      <c r="AL1584" s="17">
        <v>1.14369409755628E-2</v>
      </c>
      <c r="AM1584" s="17">
        <v>9.4040058256360907E-3</v>
      </c>
      <c r="AN1584" s="17">
        <v>6.3066534857706396E-3</v>
      </c>
      <c r="AO1584" s="17">
        <v>1.21067414077778E-2</v>
      </c>
      <c r="AP1584" s="17"/>
      <c r="AQ1584" s="17">
        <v>0</v>
      </c>
      <c r="AR1584" s="17">
        <v>1.20248753981153E-2</v>
      </c>
      <c r="AS1584" s="17"/>
      <c r="AT1584" s="17">
        <v>2.4048755408352602E-3</v>
      </c>
      <c r="AU1584" s="17">
        <v>1.3040727706928301E-2</v>
      </c>
      <c r="AV1584" s="17"/>
      <c r="AW1584" s="17">
        <v>2.6234617097779502E-2</v>
      </c>
      <c r="AX1584" s="17">
        <v>1.42285507895916E-2</v>
      </c>
      <c r="AY1584" s="17">
        <v>4.4600099608306304E-3</v>
      </c>
      <c r="AZ1584" s="17">
        <v>0</v>
      </c>
      <c r="BA1584" s="17">
        <v>9.7041727228637398E-3</v>
      </c>
      <c r="BB1584" s="17"/>
      <c r="BC1584" s="17">
        <v>3.7205449672639002E-3</v>
      </c>
      <c r="BD1584" s="17"/>
      <c r="BE1584" s="17">
        <v>1.6469281789361301E-2</v>
      </c>
      <c r="BF1584" s="17">
        <v>7.5131553282164303E-3</v>
      </c>
      <c r="BG1584" s="17">
        <v>0</v>
      </c>
      <c r="BH1584" s="17">
        <v>5.2831182685360604E-3</v>
      </c>
      <c r="BI1584" s="17"/>
      <c r="BJ1584" s="17">
        <v>1.08799121180231E-2</v>
      </c>
      <c r="BK1584" s="17"/>
      <c r="BL1584" s="17">
        <v>1.1572051112598901E-2</v>
      </c>
      <c r="BM1584" s="17"/>
      <c r="BN1584" s="17">
        <v>0</v>
      </c>
      <c r="BO1584" s="17"/>
      <c r="BP1584" s="17">
        <v>4.2419383936655002E-3</v>
      </c>
      <c r="BQ1584" s="17">
        <v>1.9986205433688901E-2</v>
      </c>
    </row>
    <row r="1585" spans="2:69" x14ac:dyDescent="0.35"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/>
      <c r="BP1585" s="17"/>
      <c r="BQ1585" s="17"/>
    </row>
    <row r="1586" spans="2:69" x14ac:dyDescent="0.35">
      <c r="B1586" s="6" t="s">
        <v>463</v>
      </c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  <c r="BP1586" s="17"/>
      <c r="BQ1586" s="17"/>
    </row>
    <row r="1587" spans="2:69" x14ac:dyDescent="0.35">
      <c r="B1587" s="24" t="s">
        <v>97</v>
      </c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</row>
    <row r="1588" spans="2:69" x14ac:dyDescent="0.35">
      <c r="B1588" t="s">
        <v>452</v>
      </c>
      <c r="C1588" s="17">
        <v>0.82631735244596105</v>
      </c>
      <c r="D1588" s="17">
        <v>0.84913654684614304</v>
      </c>
      <c r="E1588" s="17">
        <v>0.80651727795263395</v>
      </c>
      <c r="F1588" s="17"/>
      <c r="G1588" s="17">
        <v>0.87635986060981397</v>
      </c>
      <c r="H1588" s="17">
        <v>0.84536130688670597</v>
      </c>
      <c r="I1588" s="17">
        <v>0.84774239713020805</v>
      </c>
      <c r="J1588" s="17">
        <v>0.856129079423256</v>
      </c>
      <c r="K1588" s="17">
        <v>0.620155351205531</v>
      </c>
      <c r="L1588" s="17"/>
      <c r="M1588" s="17">
        <v>0.800321162774424</v>
      </c>
      <c r="N1588" s="17">
        <v>0.85615675662129098</v>
      </c>
      <c r="O1588" s="17">
        <v>0.78778287466168095</v>
      </c>
      <c r="P1588" s="17">
        <v>0.75460184629817595</v>
      </c>
      <c r="Q1588" s="17">
        <v>0.87461226864700703</v>
      </c>
      <c r="R1588" s="17"/>
      <c r="S1588" s="17">
        <v>0.80599920133179503</v>
      </c>
      <c r="T1588" s="17">
        <v>0.84343060861076902</v>
      </c>
      <c r="U1588" s="17">
        <v>0.78426634965266595</v>
      </c>
      <c r="V1588" s="17">
        <v>0.86359615642642196</v>
      </c>
      <c r="W1588" s="17"/>
      <c r="X1588" s="17">
        <v>0.84467737095210604</v>
      </c>
      <c r="Y1588" s="17">
        <v>0.85273186160834802</v>
      </c>
      <c r="Z1588" s="17">
        <v>0.65987420870122404</v>
      </c>
      <c r="AA1588" s="17"/>
      <c r="AB1588" s="17">
        <v>0.85864915612943005</v>
      </c>
      <c r="AC1588" s="17">
        <v>0.75985344650231601</v>
      </c>
      <c r="AD1588" s="17"/>
      <c r="AE1588" s="17">
        <v>0.81919462637570095</v>
      </c>
      <c r="AF1588" s="17">
        <v>0.82762819930186404</v>
      </c>
      <c r="AG1588" s="17"/>
      <c r="AH1588" s="17">
        <v>0.84453420554551095</v>
      </c>
      <c r="AI1588" s="17">
        <v>0.85833761751593696</v>
      </c>
      <c r="AJ1588" s="17"/>
      <c r="AK1588" s="17">
        <v>0.74553910432288895</v>
      </c>
      <c r="AL1588" s="17">
        <v>0.81267837835109202</v>
      </c>
      <c r="AM1588" s="17">
        <v>0.84175318902567198</v>
      </c>
      <c r="AN1588" s="17">
        <v>0.85616252212372501</v>
      </c>
      <c r="AO1588" s="17">
        <v>0.85100184800240297</v>
      </c>
      <c r="AP1588" s="17"/>
      <c r="AQ1588" s="17">
        <v>0.85438133024144103</v>
      </c>
      <c r="AR1588" s="17">
        <v>0.81864027837336895</v>
      </c>
      <c r="AS1588" s="17"/>
      <c r="AT1588" s="17">
        <v>0.84125425678535304</v>
      </c>
      <c r="AU1588" s="17">
        <v>0.81598494096638097</v>
      </c>
      <c r="AV1588" s="17"/>
      <c r="AW1588" s="17">
        <v>0.91040783424844196</v>
      </c>
      <c r="AX1588" s="17">
        <v>0.85423872704218395</v>
      </c>
      <c r="AY1588" s="17">
        <v>0.76274672538750099</v>
      </c>
      <c r="AZ1588" s="17">
        <v>0.85356533064149198</v>
      </c>
      <c r="BA1588" s="17">
        <v>0.849713931056436</v>
      </c>
      <c r="BB1588" s="17"/>
      <c r="BC1588" s="17">
        <v>0.847557123128028</v>
      </c>
      <c r="BD1588" s="17"/>
      <c r="BE1588" s="17">
        <v>0.85552786083868504</v>
      </c>
      <c r="BF1588" s="17">
        <v>0.72156573493349296</v>
      </c>
      <c r="BG1588" s="17">
        <v>0.83429366397679305</v>
      </c>
      <c r="BH1588" s="17">
        <v>0.88357609634725198</v>
      </c>
      <c r="BI1588" s="17"/>
      <c r="BJ1588" s="17">
        <v>0.83509022209509598</v>
      </c>
      <c r="BK1588" s="17"/>
      <c r="BL1588" s="17">
        <v>0.84051313850499798</v>
      </c>
      <c r="BM1588" s="17"/>
      <c r="BN1588" s="17">
        <v>0.83810383574252501</v>
      </c>
      <c r="BO1588" s="17"/>
      <c r="BP1588" s="17">
        <v>0.84241600486678503</v>
      </c>
      <c r="BQ1588" s="17">
        <v>0.74247340688717001</v>
      </c>
    </row>
    <row r="1589" spans="2:69" x14ac:dyDescent="0.35">
      <c r="B1589" t="s">
        <v>453</v>
      </c>
      <c r="C1589" s="17">
        <v>0.61778127718120301</v>
      </c>
      <c r="D1589" s="17">
        <v>0.60194126431365902</v>
      </c>
      <c r="E1589" s="17">
        <v>0.63057202579511695</v>
      </c>
      <c r="F1589" s="17"/>
      <c r="G1589" s="17">
        <v>0.59054121812434901</v>
      </c>
      <c r="H1589" s="17">
        <v>0.59459743648450003</v>
      </c>
      <c r="I1589" s="17">
        <v>0.644463833211531</v>
      </c>
      <c r="J1589" s="17">
        <v>0.65074211262797399</v>
      </c>
      <c r="K1589" s="17">
        <v>0.63631484294589902</v>
      </c>
      <c r="L1589" s="17"/>
      <c r="M1589" s="17">
        <v>0.60029062885588302</v>
      </c>
      <c r="N1589" s="17">
        <v>0.64653998336468799</v>
      </c>
      <c r="O1589" s="17">
        <v>0.57512448516253301</v>
      </c>
      <c r="P1589" s="17">
        <v>0.61498996830059205</v>
      </c>
      <c r="Q1589" s="17">
        <v>0.61222404356980697</v>
      </c>
      <c r="R1589" s="17"/>
      <c r="S1589" s="17">
        <v>0.56591205820676804</v>
      </c>
      <c r="T1589" s="17">
        <v>0.60878390625573997</v>
      </c>
      <c r="U1589" s="17">
        <v>0.67897853583376899</v>
      </c>
      <c r="V1589" s="17">
        <v>0.63616957286572595</v>
      </c>
      <c r="W1589" s="17"/>
      <c r="X1589" s="17">
        <v>0.61283848337690905</v>
      </c>
      <c r="Y1589" s="17">
        <v>0.71274275321613101</v>
      </c>
      <c r="Z1589" s="17">
        <v>0.53890284268854804</v>
      </c>
      <c r="AA1589" s="17"/>
      <c r="AB1589" s="17">
        <v>0.62428823945179801</v>
      </c>
      <c r="AC1589" s="17">
        <v>0.604405032151212</v>
      </c>
      <c r="AD1589" s="17"/>
      <c r="AE1589" s="17">
        <v>0.61421309285572601</v>
      </c>
      <c r="AF1589" s="17">
        <v>0.61901860910907203</v>
      </c>
      <c r="AG1589" s="17"/>
      <c r="AH1589" s="17">
        <v>0.62717640386589002</v>
      </c>
      <c r="AI1589" s="17">
        <v>0.56397752182842897</v>
      </c>
      <c r="AJ1589" s="17"/>
      <c r="AK1589" s="17">
        <v>0.52112748275412502</v>
      </c>
      <c r="AL1589" s="17">
        <v>0.60176363924715104</v>
      </c>
      <c r="AM1589" s="17">
        <v>0.59754812131061097</v>
      </c>
      <c r="AN1589" s="17">
        <v>0.70744473763237603</v>
      </c>
      <c r="AO1589" s="17">
        <v>0.70478685396619201</v>
      </c>
      <c r="AP1589" s="17"/>
      <c r="AQ1589" s="17">
        <v>0.56008613851579703</v>
      </c>
      <c r="AR1589" s="17">
        <v>0.6335641379143</v>
      </c>
      <c r="AS1589" s="17"/>
      <c r="AT1589" s="17">
        <v>0.56123826607932403</v>
      </c>
      <c r="AU1589" s="17">
        <v>0.64348806656362401</v>
      </c>
      <c r="AV1589" s="17"/>
      <c r="AW1589" s="17">
        <v>0.60596573661407505</v>
      </c>
      <c r="AX1589" s="17">
        <v>0.59305186899395002</v>
      </c>
      <c r="AY1589" s="17">
        <v>0.59502714126981604</v>
      </c>
      <c r="AZ1589" s="17">
        <v>0.728292022114709</v>
      </c>
      <c r="BA1589" s="17">
        <v>0.64896361368765598</v>
      </c>
      <c r="BB1589" s="17"/>
      <c r="BC1589" s="17">
        <v>0.59648804490475904</v>
      </c>
      <c r="BD1589" s="17"/>
      <c r="BE1589" s="17">
        <v>0.59577219820076799</v>
      </c>
      <c r="BF1589" s="17">
        <v>0.59215003887240603</v>
      </c>
      <c r="BG1589" s="17">
        <v>0.72764746878065301</v>
      </c>
      <c r="BH1589" s="17">
        <v>0.60504641862682995</v>
      </c>
      <c r="BI1589" s="17"/>
      <c r="BJ1589" s="17">
        <v>0.62060614769042599</v>
      </c>
      <c r="BK1589" s="17"/>
      <c r="BL1589" s="17">
        <v>0.64406997551016798</v>
      </c>
      <c r="BM1589" s="17"/>
      <c r="BN1589" s="17">
        <v>0.55582407421283797</v>
      </c>
      <c r="BO1589" s="17"/>
      <c r="BP1589" s="17">
        <v>0.64239522510741698</v>
      </c>
      <c r="BQ1589" s="17">
        <v>0.49810007444175702</v>
      </c>
    </row>
    <row r="1590" spans="2:69" x14ac:dyDescent="0.35">
      <c r="B1590" t="s">
        <v>454</v>
      </c>
      <c r="C1590" s="17">
        <v>0.61582447387189998</v>
      </c>
      <c r="D1590" s="17">
        <v>0.62212340349192097</v>
      </c>
      <c r="E1590" s="17">
        <v>0.61161777750426805</v>
      </c>
      <c r="F1590" s="17"/>
      <c r="G1590" s="17">
        <v>0.65947821197968803</v>
      </c>
      <c r="H1590" s="17">
        <v>0.66641649822576998</v>
      </c>
      <c r="I1590" s="17">
        <v>0.53210581332124696</v>
      </c>
      <c r="J1590" s="17">
        <v>0.68687955175890802</v>
      </c>
      <c r="K1590" s="17">
        <v>0.49795113231228999</v>
      </c>
      <c r="L1590" s="17"/>
      <c r="M1590" s="17">
        <v>0.64498456994596998</v>
      </c>
      <c r="N1590" s="17">
        <v>0.62176744673746898</v>
      </c>
      <c r="O1590" s="17">
        <v>0.53658989249823297</v>
      </c>
      <c r="P1590" s="17">
        <v>0.59599283269415104</v>
      </c>
      <c r="Q1590" s="17">
        <v>0.69655427884417098</v>
      </c>
      <c r="R1590" s="17"/>
      <c r="S1590" s="17">
        <v>0.55288338348625099</v>
      </c>
      <c r="T1590" s="17">
        <v>0.63262252548795195</v>
      </c>
      <c r="U1590" s="17">
        <v>0.65216561640533699</v>
      </c>
      <c r="V1590" s="17">
        <v>0.61487481202112904</v>
      </c>
      <c r="W1590" s="17"/>
      <c r="X1590" s="17">
        <v>0.61890877842686898</v>
      </c>
      <c r="Y1590" s="17">
        <v>0.65120454993960597</v>
      </c>
      <c r="Z1590" s="17">
        <v>0.55036856272349399</v>
      </c>
      <c r="AA1590" s="17"/>
      <c r="AB1590" s="17">
        <v>0.62062645234032998</v>
      </c>
      <c r="AC1590" s="17">
        <v>0.60595313330600697</v>
      </c>
      <c r="AD1590" s="17"/>
      <c r="AE1590" s="17">
        <v>0.598989072702374</v>
      </c>
      <c r="AF1590" s="17">
        <v>0.618944518514149</v>
      </c>
      <c r="AG1590" s="17"/>
      <c r="AH1590" s="17">
        <v>0.60541094583255595</v>
      </c>
      <c r="AI1590" s="17">
        <v>0.70769828050724304</v>
      </c>
      <c r="AJ1590" s="17"/>
      <c r="AK1590" s="17">
        <v>0.63504033043241603</v>
      </c>
      <c r="AL1590" s="17">
        <v>0.57693307772729796</v>
      </c>
      <c r="AM1590" s="17">
        <v>0.60934254874119298</v>
      </c>
      <c r="AN1590" s="17">
        <v>0.65755802090455695</v>
      </c>
      <c r="AO1590" s="17">
        <v>0.67268324011458702</v>
      </c>
      <c r="AP1590" s="17"/>
      <c r="AQ1590" s="17">
        <v>0.64799507406381396</v>
      </c>
      <c r="AR1590" s="17">
        <v>0.60702400793535505</v>
      </c>
      <c r="AS1590" s="17"/>
      <c r="AT1590" s="17">
        <v>0.63837626922842305</v>
      </c>
      <c r="AU1590" s="17">
        <v>0.60507997592274698</v>
      </c>
      <c r="AV1590" s="17"/>
      <c r="AW1590" s="17">
        <v>0.65018323277655699</v>
      </c>
      <c r="AX1590" s="17">
        <v>0.61971326924263404</v>
      </c>
      <c r="AY1590" s="17">
        <v>0.59420359824814295</v>
      </c>
      <c r="AZ1590" s="17">
        <v>0.68010926313641296</v>
      </c>
      <c r="BA1590" s="17">
        <v>0.52811751486595804</v>
      </c>
      <c r="BB1590" s="17"/>
      <c r="BC1590" s="17">
        <v>0.58349366989201401</v>
      </c>
      <c r="BD1590" s="17"/>
      <c r="BE1590" s="17">
        <v>0.63311641446279898</v>
      </c>
      <c r="BF1590" s="17">
        <v>0.58442459310358497</v>
      </c>
      <c r="BG1590" s="17">
        <v>0.64412980003482301</v>
      </c>
      <c r="BH1590" s="17">
        <v>0.56452022986791395</v>
      </c>
      <c r="BI1590" s="17"/>
      <c r="BJ1590" s="17">
        <v>0.62528804462215604</v>
      </c>
      <c r="BK1590" s="17"/>
      <c r="BL1590" s="17">
        <v>0.65957416508738598</v>
      </c>
      <c r="BM1590" s="17"/>
      <c r="BN1590" s="17">
        <v>0.58353627543137898</v>
      </c>
      <c r="BO1590" s="17"/>
      <c r="BP1590" s="17">
        <v>0.63341450692722701</v>
      </c>
      <c r="BQ1590" s="17">
        <v>0.53709551000119404</v>
      </c>
    </row>
    <row r="1591" spans="2:69" x14ac:dyDescent="0.35">
      <c r="B1591" t="s">
        <v>455</v>
      </c>
      <c r="C1591" s="17">
        <v>0.578951207874281</v>
      </c>
      <c r="D1591" s="17">
        <v>0.57986918665901099</v>
      </c>
      <c r="E1591" s="17">
        <v>0.57926592528726994</v>
      </c>
      <c r="F1591" s="17"/>
      <c r="G1591" s="17">
        <v>0.54484992062458104</v>
      </c>
      <c r="H1591" s="17">
        <v>0.56088197283906205</v>
      </c>
      <c r="I1591" s="17">
        <v>0.60018097742099596</v>
      </c>
      <c r="J1591" s="17">
        <v>0.68704613271418002</v>
      </c>
      <c r="K1591" s="17">
        <v>0.53106943336922496</v>
      </c>
      <c r="L1591" s="17"/>
      <c r="M1591" s="17">
        <v>0.54190169534690003</v>
      </c>
      <c r="N1591" s="17">
        <v>0.591571636420128</v>
      </c>
      <c r="O1591" s="17">
        <v>0.567438166450417</v>
      </c>
      <c r="P1591" s="17">
        <v>0.59823253044678604</v>
      </c>
      <c r="Q1591" s="17">
        <v>0.56666870307067796</v>
      </c>
      <c r="R1591" s="17"/>
      <c r="S1591" s="17">
        <v>0.62931877625475696</v>
      </c>
      <c r="T1591" s="17">
        <v>0.61283876333551401</v>
      </c>
      <c r="U1591" s="17">
        <v>0.59318339219515803</v>
      </c>
      <c r="V1591" s="17">
        <v>0.52892399072377505</v>
      </c>
      <c r="W1591" s="17"/>
      <c r="X1591" s="17">
        <v>0.57049637695385802</v>
      </c>
      <c r="Y1591" s="17">
        <v>0.64762913897339103</v>
      </c>
      <c r="Z1591" s="17">
        <v>0.55763781287467995</v>
      </c>
      <c r="AA1591" s="17"/>
      <c r="AB1591" s="17">
        <v>0.59014958762092695</v>
      </c>
      <c r="AC1591" s="17">
        <v>0.55593090051719796</v>
      </c>
      <c r="AD1591" s="17"/>
      <c r="AE1591" s="17">
        <v>0.54417182269309206</v>
      </c>
      <c r="AF1591" s="17">
        <v>0.58570371975550295</v>
      </c>
      <c r="AG1591" s="17"/>
      <c r="AH1591" s="17">
        <v>0.57391723648029602</v>
      </c>
      <c r="AI1591" s="17">
        <v>0.56508082697058404</v>
      </c>
      <c r="AJ1591" s="17"/>
      <c r="AK1591" s="17">
        <v>0.42651637280375998</v>
      </c>
      <c r="AL1591" s="17">
        <v>0.64403256235690198</v>
      </c>
      <c r="AM1591" s="17">
        <v>0.55956900054928005</v>
      </c>
      <c r="AN1591" s="17">
        <v>0.581369031838185</v>
      </c>
      <c r="AO1591" s="17">
        <v>0.62629043212324298</v>
      </c>
      <c r="AP1591" s="17"/>
      <c r="AQ1591" s="17">
        <v>0.53543817775644098</v>
      </c>
      <c r="AR1591" s="17">
        <v>0.59085446541574704</v>
      </c>
      <c r="AS1591" s="17"/>
      <c r="AT1591" s="17">
        <v>0.53030279604761099</v>
      </c>
      <c r="AU1591" s="17">
        <v>0.60331861704909995</v>
      </c>
      <c r="AV1591" s="17"/>
      <c r="AW1591" s="17">
        <v>0.54515113454449704</v>
      </c>
      <c r="AX1591" s="17">
        <v>0.60151239503864495</v>
      </c>
      <c r="AY1591" s="17">
        <v>0.57151203915510296</v>
      </c>
      <c r="AZ1591" s="17">
        <v>0.62208126279012399</v>
      </c>
      <c r="BA1591" s="17">
        <v>0.55723056381387503</v>
      </c>
      <c r="BB1591" s="17"/>
      <c r="BC1591" s="17">
        <v>0.55608991052752799</v>
      </c>
      <c r="BD1591" s="17"/>
      <c r="BE1591" s="17">
        <v>0.58266203930461202</v>
      </c>
      <c r="BF1591" s="17">
        <v>0.53086598102239801</v>
      </c>
      <c r="BG1591" s="17">
        <v>0.641836249309924</v>
      </c>
      <c r="BH1591" s="17">
        <v>0.56525881693126101</v>
      </c>
      <c r="BI1591" s="17"/>
      <c r="BJ1591" s="17">
        <v>0.59353337171548204</v>
      </c>
      <c r="BK1591" s="17"/>
      <c r="BL1591" s="17">
        <v>0.58221703995811203</v>
      </c>
      <c r="BM1591" s="17"/>
      <c r="BN1591" s="17">
        <v>0.53648090814641403</v>
      </c>
      <c r="BO1591" s="17"/>
      <c r="BP1591" s="17">
        <v>0.59451745088103802</v>
      </c>
      <c r="BQ1591" s="17">
        <v>0.50843430634282205</v>
      </c>
    </row>
    <row r="1592" spans="2:69" x14ac:dyDescent="0.35">
      <c r="B1592" t="s">
        <v>456</v>
      </c>
      <c r="C1592" s="17">
        <v>0.46408898791951902</v>
      </c>
      <c r="D1592" s="17">
        <v>0.47011256232137799</v>
      </c>
      <c r="E1592" s="17">
        <v>0.45793295445955601</v>
      </c>
      <c r="F1592" s="17"/>
      <c r="G1592" s="17">
        <v>0.46749721813291401</v>
      </c>
      <c r="H1592" s="17">
        <v>0.46224810722959703</v>
      </c>
      <c r="I1592" s="17">
        <v>0.50174372415540902</v>
      </c>
      <c r="J1592" s="17">
        <v>0.49690959445808802</v>
      </c>
      <c r="K1592" s="17">
        <v>0.36189718400138798</v>
      </c>
      <c r="L1592" s="17"/>
      <c r="M1592" s="17">
        <v>0.50030392691519698</v>
      </c>
      <c r="N1592" s="17">
        <v>0.50042097732334101</v>
      </c>
      <c r="O1592" s="17">
        <v>0.412326493676273</v>
      </c>
      <c r="P1592" s="17">
        <v>0.42570444306509098</v>
      </c>
      <c r="Q1592" s="17">
        <v>0.45232854216671298</v>
      </c>
      <c r="R1592" s="17"/>
      <c r="S1592" s="17">
        <v>0.47621267448839</v>
      </c>
      <c r="T1592" s="17">
        <v>0.46281412247363102</v>
      </c>
      <c r="U1592" s="17">
        <v>0.52075904842801701</v>
      </c>
      <c r="V1592" s="17">
        <v>0.43982186699840298</v>
      </c>
      <c r="W1592" s="17"/>
      <c r="X1592" s="17">
        <v>0.46822128080532799</v>
      </c>
      <c r="Y1592" s="17">
        <v>0.44388367238891702</v>
      </c>
      <c r="Z1592" s="17">
        <v>0.45831561487053901</v>
      </c>
      <c r="AA1592" s="17"/>
      <c r="AB1592" s="17">
        <v>0.487494854240688</v>
      </c>
      <c r="AC1592" s="17">
        <v>0.41597397049180002</v>
      </c>
      <c r="AD1592" s="17"/>
      <c r="AE1592" s="17">
        <v>0.438403413282629</v>
      </c>
      <c r="AF1592" s="17">
        <v>0.46889057909256399</v>
      </c>
      <c r="AG1592" s="17"/>
      <c r="AH1592" s="17">
        <v>0.44007460100547902</v>
      </c>
      <c r="AI1592" s="17">
        <v>0.58449642778333799</v>
      </c>
      <c r="AJ1592" s="17"/>
      <c r="AK1592" s="17">
        <v>0.42637471063778498</v>
      </c>
      <c r="AL1592" s="17">
        <v>0.48361374538978802</v>
      </c>
      <c r="AM1592" s="17">
        <v>0.44173671742795001</v>
      </c>
      <c r="AN1592" s="17">
        <v>0.505512746204547</v>
      </c>
      <c r="AO1592" s="17">
        <v>0.454442989387144</v>
      </c>
      <c r="AP1592" s="17"/>
      <c r="AQ1592" s="17">
        <v>0.43357094574505001</v>
      </c>
      <c r="AR1592" s="17">
        <v>0.47243738642636302</v>
      </c>
      <c r="AS1592" s="17"/>
      <c r="AT1592" s="17">
        <v>0.45178140426806102</v>
      </c>
      <c r="AU1592" s="17">
        <v>0.47096307742383497</v>
      </c>
      <c r="AV1592" s="17"/>
      <c r="AW1592" s="17">
        <v>0.44623917255483098</v>
      </c>
      <c r="AX1592" s="17">
        <v>0.46732519359311497</v>
      </c>
      <c r="AY1592" s="17">
        <v>0.43833257855831598</v>
      </c>
      <c r="AZ1592" s="17">
        <v>0.54490728626343998</v>
      </c>
      <c r="BA1592" s="17">
        <v>0.450159977222931</v>
      </c>
      <c r="BB1592" s="17"/>
      <c r="BC1592" s="17">
        <v>0.441989320322979</v>
      </c>
      <c r="BD1592" s="17"/>
      <c r="BE1592" s="17">
        <v>0.465698722231078</v>
      </c>
      <c r="BF1592" s="17">
        <v>0.43934179849175597</v>
      </c>
      <c r="BG1592" s="17">
        <v>0.505997069378751</v>
      </c>
      <c r="BH1592" s="17">
        <v>0.43561198743930801</v>
      </c>
      <c r="BI1592" s="17"/>
      <c r="BJ1592" s="17">
        <v>0.481961169988737</v>
      </c>
      <c r="BK1592" s="17"/>
      <c r="BL1592" s="17">
        <v>0.49279478915210501</v>
      </c>
      <c r="BM1592" s="17"/>
      <c r="BN1592" s="17">
        <v>0.46888147646921202</v>
      </c>
      <c r="BO1592" s="17"/>
      <c r="BP1592" s="17">
        <v>0.47979443570028901</v>
      </c>
      <c r="BQ1592" s="17">
        <v>0.39974981907407597</v>
      </c>
    </row>
    <row r="1593" spans="2:69" x14ac:dyDescent="0.35">
      <c r="B1593" t="s">
        <v>457</v>
      </c>
      <c r="C1593" s="17">
        <v>0.44375070182096998</v>
      </c>
      <c r="D1593" s="17">
        <v>0.44729508860254602</v>
      </c>
      <c r="E1593" s="17">
        <v>0.43967148552458502</v>
      </c>
      <c r="F1593" s="17"/>
      <c r="G1593" s="17">
        <v>0.43082318028900701</v>
      </c>
      <c r="H1593" s="17">
        <v>0.40779124535946598</v>
      </c>
      <c r="I1593" s="17">
        <v>0.42254773350025299</v>
      </c>
      <c r="J1593" s="17">
        <v>0.45700838794918802</v>
      </c>
      <c r="K1593" s="17">
        <v>0.55794653363190405</v>
      </c>
      <c r="L1593" s="17"/>
      <c r="M1593" s="17">
        <v>0.48665171058072698</v>
      </c>
      <c r="N1593" s="17">
        <v>0.45126751085529798</v>
      </c>
      <c r="O1593" s="17">
        <v>0.44425536680156003</v>
      </c>
      <c r="P1593" s="17">
        <v>0.45363126576388701</v>
      </c>
      <c r="Q1593" s="17">
        <v>0.39457688734066498</v>
      </c>
      <c r="R1593" s="17"/>
      <c r="S1593" s="17">
        <v>0.34279935493907898</v>
      </c>
      <c r="T1593" s="17">
        <v>0.47650339127375302</v>
      </c>
      <c r="U1593" s="17">
        <v>0.46329650436884401</v>
      </c>
      <c r="V1593" s="17">
        <v>0.55895002391689896</v>
      </c>
      <c r="W1593" s="17"/>
      <c r="X1593" s="17">
        <v>0.43639361769500201</v>
      </c>
      <c r="Y1593" s="17">
        <v>0.45551866177352301</v>
      </c>
      <c r="Z1593" s="17">
        <v>0.483360575961993</v>
      </c>
      <c r="AA1593" s="17"/>
      <c r="AB1593" s="17">
        <v>0.40572462125668601</v>
      </c>
      <c r="AC1593" s="17">
        <v>0.52192023009019595</v>
      </c>
      <c r="AD1593" s="17"/>
      <c r="AE1593" s="17">
        <v>0.38014110394913703</v>
      </c>
      <c r="AF1593" s="17">
        <v>0.45710071013358899</v>
      </c>
      <c r="AG1593" s="17"/>
      <c r="AH1593" s="17">
        <v>0.448774593575681</v>
      </c>
      <c r="AI1593" s="17">
        <v>0.377069604040144</v>
      </c>
      <c r="AJ1593" s="17"/>
      <c r="AK1593" s="17">
        <v>0.38325291611745699</v>
      </c>
      <c r="AL1593" s="17">
        <v>0.44775712931377398</v>
      </c>
      <c r="AM1593" s="17">
        <v>0.41253244021382302</v>
      </c>
      <c r="AN1593" s="17">
        <v>0.51032280381011097</v>
      </c>
      <c r="AO1593" s="17">
        <v>0.50780633942350795</v>
      </c>
      <c r="AP1593" s="17"/>
      <c r="AQ1593" s="17">
        <v>0.38983236342614802</v>
      </c>
      <c r="AR1593" s="17">
        <v>0.45850039556519701</v>
      </c>
      <c r="AS1593" s="17"/>
      <c r="AT1593" s="17">
        <v>0.45383479014556499</v>
      </c>
      <c r="AU1593" s="17">
        <v>0.43793421985617398</v>
      </c>
      <c r="AV1593" s="17"/>
      <c r="AW1593" s="17">
        <v>0.41582283662092601</v>
      </c>
      <c r="AX1593" s="17">
        <v>0.43916368365736702</v>
      </c>
      <c r="AY1593" s="17">
        <v>0.486649320194466</v>
      </c>
      <c r="AZ1593" s="17">
        <v>0.49691351386711102</v>
      </c>
      <c r="BA1593" s="17">
        <v>0.366394379638245</v>
      </c>
      <c r="BB1593" s="17"/>
      <c r="BC1593" s="17">
        <v>0.415894031322673</v>
      </c>
      <c r="BD1593" s="17"/>
      <c r="BE1593" s="17">
        <v>0.45055749634408099</v>
      </c>
      <c r="BF1593" s="17">
        <v>0.54052035407370902</v>
      </c>
      <c r="BG1593" s="17">
        <v>0.48087065948649299</v>
      </c>
      <c r="BH1593" s="17">
        <v>0.37009453757562999</v>
      </c>
      <c r="BI1593" s="17"/>
      <c r="BJ1593" s="17">
        <v>0.44732770976618702</v>
      </c>
      <c r="BK1593" s="17"/>
      <c r="BL1593" s="17">
        <v>0.479847238926012</v>
      </c>
      <c r="BM1593" s="17"/>
      <c r="BN1593" s="17">
        <v>0.49291647421258</v>
      </c>
      <c r="BO1593" s="17"/>
      <c r="BP1593" s="17">
        <v>0.41766328382033502</v>
      </c>
      <c r="BQ1593" s="17">
        <v>0.57392768435921004</v>
      </c>
    </row>
    <row r="1594" spans="2:69" x14ac:dyDescent="0.35">
      <c r="B1594" t="s">
        <v>458</v>
      </c>
      <c r="C1594" s="17">
        <v>0.41221218257404502</v>
      </c>
      <c r="D1594" s="17">
        <v>0.41289416341922702</v>
      </c>
      <c r="E1594" s="17">
        <v>0.41051552647005501</v>
      </c>
      <c r="F1594" s="17"/>
      <c r="G1594" s="17">
        <v>0.39854340576993802</v>
      </c>
      <c r="H1594" s="17">
        <v>0.39966190677237301</v>
      </c>
      <c r="I1594" s="17">
        <v>0.41953192844255399</v>
      </c>
      <c r="J1594" s="17">
        <v>0.43852340630657899</v>
      </c>
      <c r="K1594" s="17">
        <v>0.42296619801494401</v>
      </c>
      <c r="L1594" s="17"/>
      <c r="M1594" s="17">
        <v>0.40853348560893399</v>
      </c>
      <c r="N1594" s="17">
        <v>0.42876809508103098</v>
      </c>
      <c r="O1594" s="17">
        <v>0.39570214503081902</v>
      </c>
      <c r="P1594" s="17">
        <v>0.41706691042600103</v>
      </c>
      <c r="Q1594" s="17">
        <v>0.390771209921906</v>
      </c>
      <c r="R1594" s="17"/>
      <c r="S1594" s="17">
        <v>0.35194440885315398</v>
      </c>
      <c r="T1594" s="17">
        <v>0.34842368583343297</v>
      </c>
      <c r="U1594" s="17">
        <v>0.38285479009413298</v>
      </c>
      <c r="V1594" s="17">
        <v>0.57773503056896602</v>
      </c>
      <c r="W1594" s="17"/>
      <c r="X1594" s="17">
        <v>0.41674967893462</v>
      </c>
      <c r="Y1594" s="17">
        <v>0.38721718159240698</v>
      </c>
      <c r="Z1594" s="17">
        <v>0.409275785018759</v>
      </c>
      <c r="AA1594" s="17"/>
      <c r="AB1594" s="17">
        <v>0.367985621850971</v>
      </c>
      <c r="AC1594" s="17">
        <v>0.50312792612138701</v>
      </c>
      <c r="AD1594" s="17"/>
      <c r="AE1594" s="17">
        <v>0.38805149287948498</v>
      </c>
      <c r="AF1594" s="17">
        <v>0.41748363250807902</v>
      </c>
      <c r="AG1594" s="17"/>
      <c r="AH1594" s="17">
        <v>0.431263640811821</v>
      </c>
      <c r="AI1594" s="17">
        <v>0.324263008732321</v>
      </c>
      <c r="AJ1594" s="17"/>
      <c r="AK1594" s="17">
        <v>0.35669514621397802</v>
      </c>
      <c r="AL1594" s="17">
        <v>0.36426833181494001</v>
      </c>
      <c r="AM1594" s="17">
        <v>0.43205753679071601</v>
      </c>
      <c r="AN1594" s="17">
        <v>0.47667695437898699</v>
      </c>
      <c r="AO1594" s="17">
        <v>0.43479397829288702</v>
      </c>
      <c r="AP1594" s="17"/>
      <c r="AQ1594" s="17">
        <v>0.42469872549905102</v>
      </c>
      <c r="AR1594" s="17">
        <v>0.40879641180753101</v>
      </c>
      <c r="AS1594" s="17"/>
      <c r="AT1594" s="17">
        <v>0.45507976994923899</v>
      </c>
      <c r="AU1594" s="17">
        <v>0.39336776958282399</v>
      </c>
      <c r="AV1594" s="17"/>
      <c r="AW1594" s="17">
        <v>0.375445189057318</v>
      </c>
      <c r="AX1594" s="17">
        <v>0.41534704095796998</v>
      </c>
      <c r="AY1594" s="17">
        <v>0.41492940204355899</v>
      </c>
      <c r="AZ1594" s="17">
        <v>0.48966313266797101</v>
      </c>
      <c r="BA1594" s="17">
        <v>0.34247750233132601</v>
      </c>
      <c r="BB1594" s="17"/>
      <c r="BC1594" s="17">
        <v>0.326671866559329</v>
      </c>
      <c r="BD1594" s="17"/>
      <c r="BE1594" s="17">
        <v>0.42443882510643</v>
      </c>
      <c r="BF1594" s="17">
        <v>0.46756560468800501</v>
      </c>
      <c r="BG1594" s="17">
        <v>0.46974113822095398</v>
      </c>
      <c r="BH1594" s="17">
        <v>0.321977277081475</v>
      </c>
      <c r="BI1594" s="17"/>
      <c r="BJ1594" s="17">
        <v>0.401055288452071</v>
      </c>
      <c r="BK1594" s="17"/>
      <c r="BL1594" s="17">
        <v>0.45312381605289398</v>
      </c>
      <c r="BM1594" s="17"/>
      <c r="BN1594" s="17">
        <v>0.48282991304509199</v>
      </c>
      <c r="BO1594" s="17"/>
      <c r="BP1594" s="17">
        <v>0.37657629010520999</v>
      </c>
      <c r="BQ1594" s="17">
        <v>0.61437264924611301</v>
      </c>
    </row>
    <row r="1595" spans="2:69" x14ac:dyDescent="0.35">
      <c r="B1595" t="s">
        <v>459</v>
      </c>
      <c r="C1595" s="17">
        <v>0.30548929206737901</v>
      </c>
      <c r="D1595" s="17">
        <v>0.31520557113129599</v>
      </c>
      <c r="E1595" s="17">
        <v>0.297778155554765</v>
      </c>
      <c r="F1595" s="17"/>
      <c r="G1595" s="17">
        <v>0.34520724943314801</v>
      </c>
      <c r="H1595" s="17">
        <v>0.25733724100618399</v>
      </c>
      <c r="I1595" s="17">
        <v>0.27327569969700199</v>
      </c>
      <c r="J1595" s="17">
        <v>0.300807530831676</v>
      </c>
      <c r="K1595" s="17">
        <v>0.37119558641618899</v>
      </c>
      <c r="L1595" s="17"/>
      <c r="M1595" s="17">
        <v>0.354025549790562</v>
      </c>
      <c r="N1595" s="17">
        <v>0.33070947348259</v>
      </c>
      <c r="O1595" s="17">
        <v>0.30666232013789602</v>
      </c>
      <c r="P1595" s="17">
        <v>0.25376276501679601</v>
      </c>
      <c r="Q1595" s="17">
        <v>0.26162653303078698</v>
      </c>
      <c r="R1595" s="17"/>
      <c r="S1595" s="17">
        <v>0.307390637272273</v>
      </c>
      <c r="T1595" s="17">
        <v>0.30415119051170802</v>
      </c>
      <c r="U1595" s="17">
        <v>0.31807175991463998</v>
      </c>
      <c r="V1595" s="17">
        <v>0.31441639720771097</v>
      </c>
      <c r="W1595" s="17"/>
      <c r="X1595" s="17">
        <v>0.300165855297436</v>
      </c>
      <c r="Y1595" s="17">
        <v>0.289916976888204</v>
      </c>
      <c r="Z1595" s="17">
        <v>0.36333827698675702</v>
      </c>
      <c r="AA1595" s="17"/>
      <c r="AB1595" s="17">
        <v>0.29195345758684499</v>
      </c>
      <c r="AC1595" s="17">
        <v>0.33331466298050499</v>
      </c>
      <c r="AD1595" s="17"/>
      <c r="AE1595" s="17">
        <v>0.30888545364712899</v>
      </c>
      <c r="AF1595" s="17">
        <v>0.30504772775366101</v>
      </c>
      <c r="AG1595" s="17"/>
      <c r="AH1595" s="17">
        <v>0.29594861468901501</v>
      </c>
      <c r="AI1595" s="17">
        <v>0.260036234894161</v>
      </c>
      <c r="AJ1595" s="17"/>
      <c r="AK1595" s="17">
        <v>0.33963147893093099</v>
      </c>
      <c r="AL1595" s="17">
        <v>0.30189304115378301</v>
      </c>
      <c r="AM1595" s="17">
        <v>0.28287677399986699</v>
      </c>
      <c r="AN1595" s="17">
        <v>0.29619409599066399</v>
      </c>
      <c r="AO1595" s="17">
        <v>0.39520581931389098</v>
      </c>
      <c r="AP1595" s="17"/>
      <c r="AQ1595" s="17">
        <v>0.282193540516535</v>
      </c>
      <c r="AR1595" s="17">
        <v>0.31186198846615298</v>
      </c>
      <c r="AS1595" s="17"/>
      <c r="AT1595" s="17">
        <v>0.31493975912015099</v>
      </c>
      <c r="AU1595" s="17">
        <v>0.300353555440797</v>
      </c>
      <c r="AV1595" s="17"/>
      <c r="AW1595" s="17">
        <v>0.22481644386802699</v>
      </c>
      <c r="AX1595" s="17">
        <v>0.27515621182764</v>
      </c>
      <c r="AY1595" s="17">
        <v>0.381952087411837</v>
      </c>
      <c r="AZ1595" s="17">
        <v>0.35009620459090002</v>
      </c>
      <c r="BA1595" s="17">
        <v>0.26779246737420498</v>
      </c>
      <c r="BB1595" s="17"/>
      <c r="BC1595" s="17">
        <v>0.24640543771488299</v>
      </c>
      <c r="BD1595" s="17"/>
      <c r="BE1595" s="17">
        <v>0.26774998271995498</v>
      </c>
      <c r="BF1595" s="17">
        <v>0.41463425740374399</v>
      </c>
      <c r="BG1595" s="17">
        <v>0.362743800143703</v>
      </c>
      <c r="BH1595" s="17">
        <v>0.25413302020789502</v>
      </c>
      <c r="BI1595" s="17"/>
      <c r="BJ1595" s="17">
        <v>0.31191439395959802</v>
      </c>
      <c r="BK1595" s="17"/>
      <c r="BL1595" s="17">
        <v>0.32158408946453598</v>
      </c>
      <c r="BM1595" s="17"/>
      <c r="BN1595" s="17">
        <v>0.29506128564592099</v>
      </c>
      <c r="BO1595" s="17"/>
      <c r="BP1595" s="17">
        <v>0.31297177289088002</v>
      </c>
      <c r="BQ1595" s="17">
        <v>0.27934583915366301</v>
      </c>
    </row>
    <row r="1596" spans="2:69" x14ac:dyDescent="0.35">
      <c r="B1596" t="s">
        <v>460</v>
      </c>
      <c r="C1596" s="17">
        <v>0.235983079852398</v>
      </c>
      <c r="D1596" s="17">
        <v>0.238259784254507</v>
      </c>
      <c r="E1596" s="17">
        <v>0.23259149000582899</v>
      </c>
      <c r="F1596" s="17"/>
      <c r="G1596" s="17">
        <v>0.25383856165692298</v>
      </c>
      <c r="H1596" s="17">
        <v>0.22254838068598601</v>
      </c>
      <c r="I1596" s="17">
        <v>0.24817514506371399</v>
      </c>
      <c r="J1596" s="17">
        <v>0.218495417602766</v>
      </c>
      <c r="K1596" s="17">
        <v>0.22197148132132799</v>
      </c>
      <c r="L1596" s="17"/>
      <c r="M1596" s="17">
        <v>0.29950031073313299</v>
      </c>
      <c r="N1596" s="17">
        <v>0.24118032611251999</v>
      </c>
      <c r="O1596" s="17">
        <v>0.24623420558570699</v>
      </c>
      <c r="P1596" s="17">
        <v>0.235306099999044</v>
      </c>
      <c r="Q1596" s="17">
        <v>0.17848260424905801</v>
      </c>
      <c r="R1596" s="17"/>
      <c r="S1596" s="17">
        <v>0.20867956109338801</v>
      </c>
      <c r="T1596" s="17">
        <v>0.21115077494919801</v>
      </c>
      <c r="U1596" s="17">
        <v>0.21927300549845399</v>
      </c>
      <c r="V1596" s="17">
        <v>0.30192002045307897</v>
      </c>
      <c r="W1596" s="17"/>
      <c r="X1596" s="17">
        <v>0.24397905962678099</v>
      </c>
      <c r="Y1596" s="17">
        <v>0.18781467510005601</v>
      </c>
      <c r="Z1596" s="17">
        <v>0.23580366195829999</v>
      </c>
      <c r="AA1596" s="17"/>
      <c r="AB1596" s="17">
        <v>0.20583434301113199</v>
      </c>
      <c r="AC1596" s="17">
        <v>0.29795929464558002</v>
      </c>
      <c r="AD1596" s="17"/>
      <c r="AE1596" s="17">
        <v>0.19983280410521101</v>
      </c>
      <c r="AF1596" s="17">
        <v>0.24355673468691499</v>
      </c>
      <c r="AG1596" s="17"/>
      <c r="AH1596" s="17">
        <v>0.24655590808102701</v>
      </c>
      <c r="AI1596" s="17">
        <v>0.19885680164358199</v>
      </c>
      <c r="AJ1596" s="17"/>
      <c r="AK1596" s="17">
        <v>0.159773565392484</v>
      </c>
      <c r="AL1596" s="17">
        <v>0.241915340213783</v>
      </c>
      <c r="AM1596" s="17">
        <v>0.23627587724885399</v>
      </c>
      <c r="AN1596" s="17">
        <v>0.25511791708767001</v>
      </c>
      <c r="AO1596" s="17">
        <v>0.27394388228939598</v>
      </c>
      <c r="AP1596" s="17"/>
      <c r="AQ1596" s="17">
        <v>0.21587322265400199</v>
      </c>
      <c r="AR1596" s="17">
        <v>0.24148425521771599</v>
      </c>
      <c r="AS1596" s="17"/>
      <c r="AT1596" s="17">
        <v>0.23885656613396999</v>
      </c>
      <c r="AU1596" s="17">
        <v>0.23230068799027401</v>
      </c>
      <c r="AV1596" s="17"/>
      <c r="AW1596" s="17">
        <v>0.248780514352136</v>
      </c>
      <c r="AX1596" s="17">
        <v>0.220043404192165</v>
      </c>
      <c r="AY1596" s="17">
        <v>0.25673729517811</v>
      </c>
      <c r="AZ1596" s="17">
        <v>0.27369808814702201</v>
      </c>
      <c r="BA1596" s="17">
        <v>0.219408532318664</v>
      </c>
      <c r="BB1596" s="17"/>
      <c r="BC1596" s="17">
        <v>0.19713673696108699</v>
      </c>
      <c r="BD1596" s="17"/>
      <c r="BE1596" s="17">
        <v>0.24323530651080899</v>
      </c>
      <c r="BF1596" s="17">
        <v>0.26626161687796801</v>
      </c>
      <c r="BG1596" s="17">
        <v>0.26257012042532701</v>
      </c>
      <c r="BH1596" s="17">
        <v>0.190814737062176</v>
      </c>
      <c r="BI1596" s="17"/>
      <c r="BJ1596" s="17">
        <v>0.23193734410824299</v>
      </c>
      <c r="BK1596" s="17"/>
      <c r="BL1596" s="17">
        <v>0.260816741511882</v>
      </c>
      <c r="BM1596" s="17"/>
      <c r="BN1596" s="17">
        <v>0.26122770984035198</v>
      </c>
      <c r="BO1596" s="17"/>
      <c r="BP1596" s="17">
        <v>0.23257603164936899</v>
      </c>
      <c r="BQ1596" s="17">
        <v>0.26111079566192003</v>
      </c>
    </row>
    <row r="1597" spans="2:69" x14ac:dyDescent="0.35">
      <c r="B1597" t="s">
        <v>461</v>
      </c>
      <c r="C1597" s="17">
        <v>0.186366140047037</v>
      </c>
      <c r="D1597" s="17">
        <v>0.21032913276142701</v>
      </c>
      <c r="E1597" s="17">
        <v>0.166272948175957</v>
      </c>
      <c r="F1597" s="17"/>
      <c r="G1597" s="17">
        <v>0.20359926014035601</v>
      </c>
      <c r="H1597" s="17">
        <v>0.173202936006776</v>
      </c>
      <c r="I1597" s="17">
        <v>0.15109572322456299</v>
      </c>
      <c r="J1597" s="17">
        <v>0.197696943937999</v>
      </c>
      <c r="K1597" s="17">
        <v>0.22226765105876101</v>
      </c>
      <c r="L1597" s="17"/>
      <c r="M1597" s="17">
        <v>0.26408305199698301</v>
      </c>
      <c r="N1597" s="17">
        <v>0.20903533705425201</v>
      </c>
      <c r="O1597" s="17">
        <v>0.15414055590365899</v>
      </c>
      <c r="P1597" s="17">
        <v>0.12934683167744301</v>
      </c>
      <c r="Q1597" s="17">
        <v>0.176942895702565</v>
      </c>
      <c r="R1597" s="17"/>
      <c r="S1597" s="17">
        <v>0.15009480174508499</v>
      </c>
      <c r="T1597" s="17">
        <v>0.198722802527071</v>
      </c>
      <c r="U1597" s="17">
        <v>0.181541299867607</v>
      </c>
      <c r="V1597" s="17">
        <v>0.245040098656333</v>
      </c>
      <c r="W1597" s="17"/>
      <c r="X1597" s="17">
        <v>0.18517743775640799</v>
      </c>
      <c r="Y1597" s="17">
        <v>0.17048499178359999</v>
      </c>
      <c r="Z1597" s="17">
        <v>0.214314137610779</v>
      </c>
      <c r="AA1597" s="17"/>
      <c r="AB1597" s="17">
        <v>0.147229049296245</v>
      </c>
      <c r="AC1597" s="17">
        <v>0.26681955192700901</v>
      </c>
      <c r="AD1597" s="17"/>
      <c r="AE1597" s="17">
        <v>0.18624227951928801</v>
      </c>
      <c r="AF1597" s="17">
        <v>0.18654496440590099</v>
      </c>
      <c r="AG1597" s="17"/>
      <c r="AH1597" s="17">
        <v>0.17622768751064</v>
      </c>
      <c r="AI1597" s="17">
        <v>0.16520220428704899</v>
      </c>
      <c r="AJ1597" s="17"/>
      <c r="AK1597" s="17">
        <v>0.15109844981949599</v>
      </c>
      <c r="AL1597" s="17">
        <v>0.191628397655668</v>
      </c>
      <c r="AM1597" s="17">
        <v>0.19130469534213099</v>
      </c>
      <c r="AN1597" s="17">
        <v>0.19807388471950499</v>
      </c>
      <c r="AO1597" s="17">
        <v>0.16675953801877599</v>
      </c>
      <c r="AP1597" s="17"/>
      <c r="AQ1597" s="17">
        <v>0.21536531286006899</v>
      </c>
      <c r="AR1597" s="17">
        <v>0.17843323761417501</v>
      </c>
      <c r="AS1597" s="17"/>
      <c r="AT1597" s="17">
        <v>0.21726504965663501</v>
      </c>
      <c r="AU1597" s="17">
        <v>0.17108308591075599</v>
      </c>
      <c r="AV1597" s="17"/>
      <c r="AW1597" s="17">
        <v>0.15354409414733799</v>
      </c>
      <c r="AX1597" s="17">
        <v>0.16764824561764899</v>
      </c>
      <c r="AY1597" s="17">
        <v>0.20827325610226799</v>
      </c>
      <c r="AZ1597" s="17">
        <v>0.259840759011912</v>
      </c>
      <c r="BA1597" s="17">
        <v>0.12707791542470401</v>
      </c>
      <c r="BB1597" s="17"/>
      <c r="BC1597" s="17">
        <v>0.122353737839454</v>
      </c>
      <c r="BD1597" s="17"/>
      <c r="BE1597" s="17">
        <v>0.17690374419685401</v>
      </c>
      <c r="BF1597" s="17">
        <v>0.26448842377189602</v>
      </c>
      <c r="BG1597" s="17">
        <v>0.22916314354626899</v>
      </c>
      <c r="BH1597" s="17">
        <v>0.112431019241281</v>
      </c>
      <c r="BI1597" s="17"/>
      <c r="BJ1597" s="17">
        <v>0.18984868491995799</v>
      </c>
      <c r="BK1597" s="17"/>
      <c r="BL1597" s="17">
        <v>0.19875688271752601</v>
      </c>
      <c r="BM1597" s="17"/>
      <c r="BN1597" s="17">
        <v>0.22886685355203301</v>
      </c>
      <c r="BO1597" s="17"/>
      <c r="BP1597" s="17">
        <v>0.188927009799429</v>
      </c>
      <c r="BQ1597" s="17">
        <v>0.187865131933378</v>
      </c>
    </row>
    <row r="1598" spans="2:69" x14ac:dyDescent="0.35">
      <c r="B1598" t="s">
        <v>462</v>
      </c>
      <c r="C1598" s="17">
        <v>8.4876835009220206E-2</v>
      </c>
      <c r="D1598" s="17">
        <v>0.105105199089242</v>
      </c>
      <c r="E1598" s="17">
        <v>6.7777772288920304E-2</v>
      </c>
      <c r="F1598" s="17"/>
      <c r="G1598" s="17">
        <v>8.1328074861835603E-2</v>
      </c>
      <c r="H1598" s="17">
        <v>7.8596465890653194E-2</v>
      </c>
      <c r="I1598" s="17">
        <v>7.6629511918634902E-2</v>
      </c>
      <c r="J1598" s="17">
        <v>8.5817772040281903E-2</v>
      </c>
      <c r="K1598" s="17">
        <v>0.116609707469069</v>
      </c>
      <c r="L1598" s="17"/>
      <c r="M1598" s="17">
        <v>0.135547225997772</v>
      </c>
      <c r="N1598" s="17">
        <v>7.0721999273568897E-2</v>
      </c>
      <c r="O1598" s="17">
        <v>0.107369731627019</v>
      </c>
      <c r="P1598" s="17">
        <v>5.6333444131505699E-2</v>
      </c>
      <c r="Q1598" s="17">
        <v>8.8168217030405199E-2</v>
      </c>
      <c r="R1598" s="17"/>
      <c r="S1598" s="17">
        <v>6.12795009296703E-2</v>
      </c>
      <c r="T1598" s="17">
        <v>6.2666624890378497E-2</v>
      </c>
      <c r="U1598" s="17">
        <v>7.3508157274639205E-2</v>
      </c>
      <c r="V1598" s="17">
        <v>0.13112288797072499</v>
      </c>
      <c r="W1598" s="17"/>
      <c r="X1598" s="17">
        <v>8.3616664261351004E-2</v>
      </c>
      <c r="Y1598" s="17">
        <v>8.3911191606085803E-2</v>
      </c>
      <c r="Z1598" s="17">
        <v>9.5274143176179896E-2</v>
      </c>
      <c r="AA1598" s="17"/>
      <c r="AB1598" s="17">
        <v>6.6659266285749003E-2</v>
      </c>
      <c r="AC1598" s="17">
        <v>0.122326362601699</v>
      </c>
      <c r="AD1598" s="17"/>
      <c r="AE1598" s="17">
        <v>9.2979024253440304E-2</v>
      </c>
      <c r="AF1598" s="17">
        <v>8.3292889306705503E-2</v>
      </c>
      <c r="AG1598" s="17"/>
      <c r="AH1598" s="17">
        <v>8.15204660787721E-2</v>
      </c>
      <c r="AI1598" s="17">
        <v>8.4763613686941103E-2</v>
      </c>
      <c r="AJ1598" s="17"/>
      <c r="AK1598" s="17">
        <v>0.105114101246229</v>
      </c>
      <c r="AL1598" s="17">
        <v>8.3623511601686101E-2</v>
      </c>
      <c r="AM1598" s="17">
        <v>8.4160735985610399E-2</v>
      </c>
      <c r="AN1598" s="17">
        <v>8.7121057002718993E-2</v>
      </c>
      <c r="AO1598" s="17">
        <v>6.0678797035644598E-2</v>
      </c>
      <c r="AP1598" s="17"/>
      <c r="AQ1598" s="17">
        <v>8.1990758316159498E-2</v>
      </c>
      <c r="AR1598" s="17">
        <v>8.5666339074298894E-2</v>
      </c>
      <c r="AS1598" s="17"/>
      <c r="AT1598" s="17">
        <v>8.9058656823721397E-2</v>
      </c>
      <c r="AU1598" s="17">
        <v>8.23090951335569E-2</v>
      </c>
      <c r="AV1598" s="17"/>
      <c r="AW1598" s="17">
        <v>4.8577202457026798E-2</v>
      </c>
      <c r="AX1598" s="17">
        <v>7.9379665571577301E-2</v>
      </c>
      <c r="AY1598" s="17">
        <v>0.12344455041361301</v>
      </c>
      <c r="AZ1598" s="17">
        <v>9.32302823380214E-2</v>
      </c>
      <c r="BA1598" s="17">
        <v>1.54787947186616E-2</v>
      </c>
      <c r="BB1598" s="17"/>
      <c r="BC1598" s="17">
        <v>3.9704712980096299E-2</v>
      </c>
      <c r="BD1598" s="17"/>
      <c r="BE1598" s="17">
        <v>7.5186640045429298E-2</v>
      </c>
      <c r="BF1598" s="17">
        <v>0.148988992137462</v>
      </c>
      <c r="BG1598" s="17">
        <v>8.0867929410956704E-2</v>
      </c>
      <c r="BH1598" s="17">
        <v>3.90389857609355E-2</v>
      </c>
      <c r="BI1598" s="17"/>
      <c r="BJ1598" s="17">
        <v>8.3507843580993904E-2</v>
      </c>
      <c r="BK1598" s="17"/>
      <c r="BL1598" s="17">
        <v>0.103128273999003</v>
      </c>
      <c r="BM1598" s="17"/>
      <c r="BN1598" s="17">
        <v>0.125461391067094</v>
      </c>
      <c r="BO1598" s="17"/>
      <c r="BP1598" s="17">
        <v>8.5115915066262496E-2</v>
      </c>
      <c r="BQ1598" s="17">
        <v>9.5448710732846997E-2</v>
      </c>
    </row>
    <row r="1599" spans="2:69" x14ac:dyDescent="0.35">
      <c r="B1599" t="s">
        <v>111</v>
      </c>
      <c r="C1599" s="17">
        <v>1.8185165735023399E-2</v>
      </c>
      <c r="D1599" s="17">
        <v>1.09762978552776E-2</v>
      </c>
      <c r="E1599" s="17">
        <v>2.4370685406112199E-2</v>
      </c>
      <c r="F1599" s="17"/>
      <c r="G1599" s="17">
        <v>1.9248933815657999E-2</v>
      </c>
      <c r="H1599" s="17">
        <v>1.4697164383339401E-2</v>
      </c>
      <c r="I1599" s="17">
        <v>1.07433064999852E-2</v>
      </c>
      <c r="J1599" s="17">
        <v>4.40278373383753E-2</v>
      </c>
      <c r="K1599" s="17">
        <v>7.2848723276764402E-3</v>
      </c>
      <c r="L1599" s="17"/>
      <c r="M1599" s="17">
        <v>1.73131843996817E-2</v>
      </c>
      <c r="N1599" s="17">
        <v>1.6666602123459599E-2</v>
      </c>
      <c r="O1599" s="17">
        <v>2.5513059176740401E-2</v>
      </c>
      <c r="P1599" s="17">
        <v>1.5792861949090201E-2</v>
      </c>
      <c r="Q1599" s="17">
        <v>1.55113546072469E-2</v>
      </c>
      <c r="R1599" s="17"/>
      <c r="S1599" s="17">
        <v>2.25143260503546E-2</v>
      </c>
      <c r="T1599" s="17">
        <v>2.99629461735746E-2</v>
      </c>
      <c r="U1599" s="17">
        <v>4.9470981013973398E-3</v>
      </c>
      <c r="V1599" s="17">
        <v>7.8644574000970302E-3</v>
      </c>
      <c r="W1599" s="17"/>
      <c r="X1599" s="17">
        <v>1.96585180221161E-2</v>
      </c>
      <c r="Y1599" s="17">
        <v>1.58647468997846E-2</v>
      </c>
      <c r="Z1599" s="17">
        <v>1.02088212696294E-2</v>
      </c>
      <c r="AA1599" s="17"/>
      <c r="AB1599" s="17">
        <v>2.0273479487115002E-2</v>
      </c>
      <c r="AC1599" s="17">
        <v>1.3892256803660401E-2</v>
      </c>
      <c r="AD1599" s="17"/>
      <c r="AE1599" s="17">
        <v>1.79469010594666E-2</v>
      </c>
      <c r="AF1599" s="17">
        <v>1.8248784091242601E-2</v>
      </c>
      <c r="AG1599" s="17"/>
      <c r="AH1599" s="17">
        <v>1.7957215865304799E-2</v>
      </c>
      <c r="AI1599" s="17">
        <v>2.9899954885350199E-2</v>
      </c>
      <c r="AJ1599" s="17"/>
      <c r="AK1599" s="17">
        <v>2.9378358390636499E-2</v>
      </c>
      <c r="AL1599" s="17">
        <v>1.8276545367957302E-2</v>
      </c>
      <c r="AM1599" s="17">
        <v>2.0388988535126398E-2</v>
      </c>
      <c r="AN1599" s="17">
        <v>1.4862460983545499E-2</v>
      </c>
      <c r="AO1599" s="17">
        <v>0</v>
      </c>
      <c r="AP1599" s="17"/>
      <c r="AQ1599" s="17">
        <v>2.4822800803610101E-2</v>
      </c>
      <c r="AR1599" s="17">
        <v>1.63693997570236E-2</v>
      </c>
      <c r="AS1599" s="17"/>
      <c r="AT1599" s="17">
        <v>2.6749926882971901E-2</v>
      </c>
      <c r="AU1599" s="17">
        <v>1.46773870348853E-2</v>
      </c>
      <c r="AV1599" s="17"/>
      <c r="AW1599" s="17">
        <v>1.7427821982609299E-2</v>
      </c>
      <c r="AX1599" s="17">
        <v>2.44912875726132E-2</v>
      </c>
      <c r="AY1599" s="17">
        <v>1.4588755311952299E-2</v>
      </c>
      <c r="AZ1599" s="17">
        <v>6.9997740219878103E-3</v>
      </c>
      <c r="BA1599" s="17">
        <v>6.85129546646849E-3</v>
      </c>
      <c r="BB1599" s="17"/>
      <c r="BC1599" s="17">
        <v>9.2047230288165704E-3</v>
      </c>
      <c r="BD1599" s="17"/>
      <c r="BE1599" s="17">
        <v>2.8348207936447701E-2</v>
      </c>
      <c r="BF1599" s="17">
        <v>9.5773925804755206E-3</v>
      </c>
      <c r="BG1599" s="17">
        <v>1.2853272163216699E-2</v>
      </c>
      <c r="BH1599" s="17">
        <v>3.7299629010886298E-3</v>
      </c>
      <c r="BI1599" s="17"/>
      <c r="BJ1599" s="17">
        <v>1.8773157170015198E-2</v>
      </c>
      <c r="BK1599" s="17"/>
      <c r="BL1599" s="17">
        <v>1.7771881458383699E-2</v>
      </c>
      <c r="BM1599" s="17"/>
      <c r="BN1599" s="17">
        <v>7.01358031502026E-3</v>
      </c>
      <c r="BO1599" s="17"/>
      <c r="BP1599" s="17">
        <v>1.33249136455052E-2</v>
      </c>
      <c r="BQ1599" s="17">
        <v>2.6265307397656101E-2</v>
      </c>
    </row>
    <row r="1600" spans="2:69" x14ac:dyDescent="0.35"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  <c r="BF1600" s="17"/>
      <c r="BG1600" s="17"/>
      <c r="BH1600" s="17"/>
      <c r="BI1600" s="17"/>
      <c r="BJ1600" s="17"/>
      <c r="BK1600" s="17"/>
      <c r="BL1600" s="17"/>
      <c r="BM1600" s="17"/>
      <c r="BN1600" s="17"/>
      <c r="BO1600" s="17"/>
      <c r="BP1600" s="17"/>
      <c r="BQ1600" s="17"/>
    </row>
    <row r="1601" spans="2:69" x14ac:dyDescent="0.35">
      <c r="B1601" s="6" t="s">
        <v>474</v>
      </c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  <c r="BM1601" s="17"/>
      <c r="BN1601" s="17"/>
      <c r="BO1601" s="17"/>
      <c r="BP1601" s="17"/>
      <c r="BQ1601" s="17"/>
    </row>
    <row r="1602" spans="2:69" x14ac:dyDescent="0.35">
      <c r="B1602" s="24" t="s">
        <v>97</v>
      </c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/>
      <c r="BP1602" s="17"/>
      <c r="BQ1602" s="17"/>
    </row>
    <row r="1603" spans="2:69" x14ac:dyDescent="0.35">
      <c r="B1603" t="s">
        <v>464</v>
      </c>
      <c r="C1603" s="17">
        <v>0.85763060823175497</v>
      </c>
      <c r="D1603" s="17">
        <v>0.84656974335843804</v>
      </c>
      <c r="E1603" s="17">
        <v>0.86679838437929302</v>
      </c>
      <c r="F1603" s="17"/>
      <c r="G1603" s="17">
        <v>0.89722655381551897</v>
      </c>
      <c r="H1603" s="17">
        <v>0.88847776312560001</v>
      </c>
      <c r="I1603" s="17">
        <v>0.85081998726761199</v>
      </c>
      <c r="J1603" s="17">
        <v>0.89770004088702804</v>
      </c>
      <c r="K1603" s="17">
        <v>0.68795063007511903</v>
      </c>
      <c r="L1603" s="17"/>
      <c r="M1603" s="17">
        <v>0.83916978935367204</v>
      </c>
      <c r="N1603" s="17">
        <v>0.87973210471363406</v>
      </c>
      <c r="O1603" s="17">
        <v>0.79902621439023602</v>
      </c>
      <c r="P1603" s="17">
        <v>0.84247797238155397</v>
      </c>
      <c r="Q1603" s="17">
        <v>0.89731801006603296</v>
      </c>
      <c r="R1603" s="17"/>
      <c r="S1603" s="17">
        <v>0.879822386553757</v>
      </c>
      <c r="T1603" s="17">
        <v>0.89272641061707503</v>
      </c>
      <c r="U1603" s="17">
        <v>0.78808959895957498</v>
      </c>
      <c r="V1603" s="17">
        <v>0.83762158006094201</v>
      </c>
      <c r="W1603" s="17"/>
      <c r="X1603" s="17">
        <v>0.86446210284752401</v>
      </c>
      <c r="Y1603" s="17">
        <v>0.91372619663646304</v>
      </c>
      <c r="Z1603" s="17">
        <v>0.73963494051478695</v>
      </c>
      <c r="AA1603" s="17"/>
      <c r="AB1603" s="17">
        <v>0.88805321637449497</v>
      </c>
      <c r="AC1603" s="17">
        <v>0.79509140114157595</v>
      </c>
      <c r="AD1603" s="17"/>
      <c r="AE1603" s="17">
        <v>0.84425610385721706</v>
      </c>
      <c r="AF1603" s="17">
        <v>0.86024340785252496</v>
      </c>
      <c r="AG1603" s="17"/>
      <c r="AH1603" s="17">
        <v>0.87051393420714096</v>
      </c>
      <c r="AI1603" s="17">
        <v>0.906431722569084</v>
      </c>
      <c r="AJ1603" s="17"/>
      <c r="AK1603" s="17">
        <v>0.72885722893219596</v>
      </c>
      <c r="AL1603" s="17">
        <v>0.83569875673781702</v>
      </c>
      <c r="AM1603" s="17">
        <v>0.886447173509602</v>
      </c>
      <c r="AN1603" s="17">
        <v>0.909749255900273</v>
      </c>
      <c r="AO1603" s="17">
        <v>0.86883288112405499</v>
      </c>
      <c r="AP1603" s="17"/>
      <c r="AQ1603" s="17">
        <v>0.87533658599144903</v>
      </c>
      <c r="AR1603" s="17">
        <v>0.852787028901004</v>
      </c>
      <c r="AS1603" s="17"/>
      <c r="AT1603" s="17">
        <v>0.871160161643456</v>
      </c>
      <c r="AU1603" s="17">
        <v>0.85108976095704203</v>
      </c>
      <c r="AV1603" s="17"/>
      <c r="AW1603" s="17">
        <v>0.93206783653303404</v>
      </c>
      <c r="AX1603" s="17">
        <v>0.89570593332692305</v>
      </c>
      <c r="AY1603" s="17">
        <v>0.77503215707221695</v>
      </c>
      <c r="AZ1603" s="17">
        <v>0.86298116136686198</v>
      </c>
      <c r="BA1603" s="17">
        <v>0.84905985542670603</v>
      </c>
      <c r="BB1603" s="17"/>
      <c r="BC1603" s="17">
        <v>0.85435821262660105</v>
      </c>
      <c r="BD1603" s="17"/>
      <c r="BE1603" s="17">
        <v>0.89408961665947295</v>
      </c>
      <c r="BF1603" s="17">
        <v>0.71698145649700895</v>
      </c>
      <c r="BG1603" s="17">
        <v>0.85377413666369795</v>
      </c>
      <c r="BH1603" s="17">
        <v>0.88848576844886595</v>
      </c>
      <c r="BI1603" s="17"/>
      <c r="BJ1603" s="17">
        <v>0.86464954600033495</v>
      </c>
      <c r="BK1603" s="17"/>
      <c r="BL1603" s="17">
        <v>0.85918080613139303</v>
      </c>
      <c r="BM1603" s="17"/>
      <c r="BN1603" s="17">
        <v>0.829130719763152</v>
      </c>
      <c r="BO1603" s="17"/>
      <c r="BP1603" s="17">
        <v>0.872525482778015</v>
      </c>
      <c r="BQ1603" s="17">
        <v>0.78181206444787898</v>
      </c>
    </row>
    <row r="1604" spans="2:69" x14ac:dyDescent="0.35">
      <c r="B1604" t="s">
        <v>465</v>
      </c>
      <c r="C1604" s="17">
        <v>0.84273621263729204</v>
      </c>
      <c r="D1604" s="17">
        <v>0.83389154895710504</v>
      </c>
      <c r="E1604" s="17">
        <v>0.84998474775513699</v>
      </c>
      <c r="F1604" s="17"/>
      <c r="G1604" s="17">
        <v>0.83314739600409904</v>
      </c>
      <c r="H1604" s="17">
        <v>0.866222939823306</v>
      </c>
      <c r="I1604" s="17">
        <v>0.857651364787682</v>
      </c>
      <c r="J1604" s="17">
        <v>0.88745434886152996</v>
      </c>
      <c r="K1604" s="17">
        <v>0.74645583625412704</v>
      </c>
      <c r="L1604" s="17"/>
      <c r="M1604" s="17">
        <v>0.77438606897970097</v>
      </c>
      <c r="N1604" s="17">
        <v>0.86023043557702905</v>
      </c>
      <c r="O1604" s="17">
        <v>0.816446499933843</v>
      </c>
      <c r="P1604" s="17">
        <v>0.86531416352194401</v>
      </c>
      <c r="Q1604" s="17">
        <v>0.850376346664939</v>
      </c>
      <c r="R1604" s="17"/>
      <c r="S1604" s="17">
        <v>0.85136771195161498</v>
      </c>
      <c r="T1604" s="17">
        <v>0.88268108151773494</v>
      </c>
      <c r="U1604" s="17">
        <v>0.81526970586918301</v>
      </c>
      <c r="V1604" s="17">
        <v>0.84687130969891999</v>
      </c>
      <c r="W1604" s="17"/>
      <c r="X1604" s="17">
        <v>0.84679043024669698</v>
      </c>
      <c r="Y1604" s="17">
        <v>0.88417210534038304</v>
      </c>
      <c r="Z1604" s="17">
        <v>0.76284024686465202</v>
      </c>
      <c r="AA1604" s="17"/>
      <c r="AB1604" s="17">
        <v>0.87777392053042902</v>
      </c>
      <c r="AC1604" s="17">
        <v>0.77070982819277001</v>
      </c>
      <c r="AD1604" s="17"/>
      <c r="AE1604" s="17">
        <v>0.79727254201970899</v>
      </c>
      <c r="AF1604" s="17">
        <v>0.85188699632546405</v>
      </c>
      <c r="AG1604" s="17"/>
      <c r="AH1604" s="17">
        <v>0.85910479833935305</v>
      </c>
      <c r="AI1604" s="17">
        <v>0.83223782281954495</v>
      </c>
      <c r="AJ1604" s="17"/>
      <c r="AK1604" s="17">
        <v>0.79470509762179398</v>
      </c>
      <c r="AL1604" s="17">
        <v>0.82793664356089403</v>
      </c>
      <c r="AM1604" s="17">
        <v>0.84515804593775901</v>
      </c>
      <c r="AN1604" s="17">
        <v>0.90137122733019903</v>
      </c>
      <c r="AO1604" s="17">
        <v>0.82437080561671605</v>
      </c>
      <c r="AP1604" s="17"/>
      <c r="AQ1604" s="17">
        <v>0.88621792967759205</v>
      </c>
      <c r="AR1604" s="17">
        <v>0.83084152098115704</v>
      </c>
      <c r="AS1604" s="17"/>
      <c r="AT1604" s="17">
        <v>0.89119761997124103</v>
      </c>
      <c r="AU1604" s="17">
        <v>0.82682938942551998</v>
      </c>
      <c r="AV1604" s="17"/>
      <c r="AW1604" s="17">
        <v>0.85961663936461596</v>
      </c>
      <c r="AX1604" s="17">
        <v>0.86474956556652205</v>
      </c>
      <c r="AY1604" s="17">
        <v>0.78320091670360603</v>
      </c>
      <c r="AZ1604" s="17">
        <v>0.85035923295591997</v>
      </c>
      <c r="BA1604" s="17">
        <v>0.89184454279181102</v>
      </c>
      <c r="BB1604" s="17"/>
      <c r="BC1604" s="17">
        <v>0.85200709307646705</v>
      </c>
      <c r="BD1604" s="17"/>
      <c r="BE1604" s="17">
        <v>0.85466508929749097</v>
      </c>
      <c r="BF1604" s="17">
        <v>0.73816305446832897</v>
      </c>
      <c r="BG1604" s="17">
        <v>0.86573264370942005</v>
      </c>
      <c r="BH1604" s="17">
        <v>0.87427968959643398</v>
      </c>
      <c r="BI1604" s="17"/>
      <c r="BJ1604" s="17">
        <v>0.85872253078253002</v>
      </c>
      <c r="BK1604" s="17"/>
      <c r="BL1604" s="17">
        <v>0.84083580790241597</v>
      </c>
      <c r="BM1604" s="17"/>
      <c r="BN1604" s="17">
        <v>0.78778166238416203</v>
      </c>
      <c r="BO1604" s="17"/>
      <c r="BP1604" s="17">
        <v>0.857690799638816</v>
      </c>
      <c r="BQ1604" s="17">
        <v>0.77219360300898099</v>
      </c>
    </row>
    <row r="1605" spans="2:69" x14ac:dyDescent="0.35">
      <c r="B1605" t="s">
        <v>466</v>
      </c>
      <c r="C1605" s="17">
        <v>0.63863071368843705</v>
      </c>
      <c r="D1605" s="17">
        <v>0.61957952031988495</v>
      </c>
      <c r="E1605" s="17">
        <v>0.65420097219101903</v>
      </c>
      <c r="F1605" s="17"/>
      <c r="G1605" s="17">
        <v>0.66909549930374101</v>
      </c>
      <c r="H1605" s="17">
        <v>0.66159232494818798</v>
      </c>
      <c r="I1605" s="17">
        <v>0.63704140371580498</v>
      </c>
      <c r="J1605" s="17">
        <v>0.65884096789387103</v>
      </c>
      <c r="K1605" s="17">
        <v>0.51470575590502099</v>
      </c>
      <c r="L1605" s="17"/>
      <c r="M1605" s="17">
        <v>0.59998268463918103</v>
      </c>
      <c r="N1605" s="17">
        <v>0.66677079653012605</v>
      </c>
      <c r="O1605" s="17">
        <v>0.59119514672706297</v>
      </c>
      <c r="P1605" s="17">
        <v>0.61573637180587004</v>
      </c>
      <c r="Q1605" s="17">
        <v>0.66796750865352705</v>
      </c>
      <c r="R1605" s="17"/>
      <c r="S1605" s="17">
        <v>0.63042736662983301</v>
      </c>
      <c r="T1605" s="17">
        <v>0.68208034577412602</v>
      </c>
      <c r="U1605" s="17">
        <v>0.65093420762807497</v>
      </c>
      <c r="V1605" s="17">
        <v>0.61713367604426395</v>
      </c>
      <c r="W1605" s="17"/>
      <c r="X1605" s="17">
        <v>0.64415544123238999</v>
      </c>
      <c r="Y1605" s="17">
        <v>0.62646666611535395</v>
      </c>
      <c r="Z1605" s="17">
        <v>0.61291762405077699</v>
      </c>
      <c r="AA1605" s="17"/>
      <c r="AB1605" s="17">
        <v>0.65693189349626102</v>
      </c>
      <c r="AC1605" s="17">
        <v>0.60100930829722199</v>
      </c>
      <c r="AD1605" s="17"/>
      <c r="AE1605" s="17">
        <v>0.55493384551522895</v>
      </c>
      <c r="AF1605" s="17">
        <v>0.65624162529806196</v>
      </c>
      <c r="AG1605" s="17"/>
      <c r="AH1605" s="17">
        <v>0.65432857327959604</v>
      </c>
      <c r="AI1605" s="17">
        <v>0.65446527629129903</v>
      </c>
      <c r="AJ1605" s="17"/>
      <c r="AK1605" s="17">
        <v>0.55174484095422505</v>
      </c>
      <c r="AL1605" s="17">
        <v>0.635231116587475</v>
      </c>
      <c r="AM1605" s="17">
        <v>0.63158464480749998</v>
      </c>
      <c r="AN1605" s="17">
        <v>0.69611787874817399</v>
      </c>
      <c r="AO1605" s="17">
        <v>0.67576680564939295</v>
      </c>
      <c r="AP1605" s="17"/>
      <c r="AQ1605" s="17">
        <v>0.64875671600123097</v>
      </c>
      <c r="AR1605" s="17">
        <v>0.63586068335342505</v>
      </c>
      <c r="AS1605" s="17"/>
      <c r="AT1605" s="17">
        <v>0.64065499439592299</v>
      </c>
      <c r="AU1605" s="17">
        <v>0.64141981076515198</v>
      </c>
      <c r="AV1605" s="17"/>
      <c r="AW1605" s="17">
        <v>0.62189087863406101</v>
      </c>
      <c r="AX1605" s="17">
        <v>0.69983633875707296</v>
      </c>
      <c r="AY1605" s="17">
        <v>0.57954474296597702</v>
      </c>
      <c r="AZ1605" s="17">
        <v>0.52336338200036503</v>
      </c>
      <c r="BA1605" s="17">
        <v>0.67988344411666302</v>
      </c>
      <c r="BB1605" s="17"/>
      <c r="BC1605" s="17">
        <v>0.67542397484645</v>
      </c>
      <c r="BD1605" s="17"/>
      <c r="BE1605" s="17">
        <v>0.70936010688386697</v>
      </c>
      <c r="BF1605" s="17">
        <v>0.52534281840271402</v>
      </c>
      <c r="BG1605" s="17">
        <v>0.54277636460240497</v>
      </c>
      <c r="BH1605" s="17">
        <v>0.69041859428909702</v>
      </c>
      <c r="BI1605" s="17"/>
      <c r="BJ1605" s="17">
        <v>0.65287895049292399</v>
      </c>
      <c r="BK1605" s="17"/>
      <c r="BL1605" s="17">
        <v>0.67331772954638203</v>
      </c>
      <c r="BM1605" s="17"/>
      <c r="BN1605" s="17">
        <v>0.59811378883593902</v>
      </c>
      <c r="BO1605" s="17"/>
      <c r="BP1605" s="17">
        <v>0.66885358182950405</v>
      </c>
      <c r="BQ1605" s="17">
        <v>0.50369982605475605</v>
      </c>
    </row>
    <row r="1606" spans="2:69" x14ac:dyDescent="0.35">
      <c r="B1606" t="s">
        <v>467</v>
      </c>
      <c r="C1606" s="17">
        <v>0.60088641309722901</v>
      </c>
      <c r="D1606" s="17">
        <v>0.58460350762199498</v>
      </c>
      <c r="E1606" s="17">
        <v>0.614023022397854</v>
      </c>
      <c r="F1606" s="17"/>
      <c r="G1606" s="17">
        <v>0.56176392177355905</v>
      </c>
      <c r="H1606" s="17">
        <v>0.63811549097546005</v>
      </c>
      <c r="I1606" s="17">
        <v>0.62419586302250396</v>
      </c>
      <c r="J1606" s="17">
        <v>0.66341437441647599</v>
      </c>
      <c r="K1606" s="17">
        <v>0.507120239840811</v>
      </c>
      <c r="L1606" s="17"/>
      <c r="M1606" s="17">
        <v>0.56274245570679005</v>
      </c>
      <c r="N1606" s="17">
        <v>0.62329712562946005</v>
      </c>
      <c r="O1606" s="17">
        <v>0.58320587394373802</v>
      </c>
      <c r="P1606" s="17">
        <v>0.53057504660800603</v>
      </c>
      <c r="Q1606" s="17">
        <v>0.64724520853437695</v>
      </c>
      <c r="R1606" s="17"/>
      <c r="S1606" s="17">
        <v>0.698823611571328</v>
      </c>
      <c r="T1606" s="17">
        <v>0.644901278842135</v>
      </c>
      <c r="U1606" s="17">
        <v>0.63398205516560502</v>
      </c>
      <c r="V1606" s="17">
        <v>0.50758705099986001</v>
      </c>
      <c r="W1606" s="17"/>
      <c r="X1606" s="17">
        <v>0.60337213950380297</v>
      </c>
      <c r="Y1606" s="17">
        <v>0.57364404236604005</v>
      </c>
      <c r="Z1606" s="17">
        <v>0.61569668881782802</v>
      </c>
      <c r="AA1606" s="17"/>
      <c r="AB1606" s="17">
        <v>0.65623042614029203</v>
      </c>
      <c r="AC1606" s="17">
        <v>0.48711672324479599</v>
      </c>
      <c r="AD1606" s="17"/>
      <c r="AE1606" s="17">
        <v>0.55131275154843795</v>
      </c>
      <c r="AF1606" s="17">
        <v>0.61067690326590696</v>
      </c>
      <c r="AG1606" s="17"/>
      <c r="AH1606" s="17">
        <v>0.59135137666256199</v>
      </c>
      <c r="AI1606" s="17">
        <v>0.71367999983194697</v>
      </c>
      <c r="AJ1606" s="17"/>
      <c r="AK1606" s="17">
        <v>0.55924848150489204</v>
      </c>
      <c r="AL1606" s="17">
        <v>0.58819888595511105</v>
      </c>
      <c r="AM1606" s="17">
        <v>0.59200155069218696</v>
      </c>
      <c r="AN1606" s="17">
        <v>0.640154867178371</v>
      </c>
      <c r="AO1606" s="17">
        <v>0.65909642644994804</v>
      </c>
      <c r="AP1606" s="17"/>
      <c r="AQ1606" s="17">
        <v>0.56601982980976095</v>
      </c>
      <c r="AR1606" s="17">
        <v>0.610424381823786</v>
      </c>
      <c r="AS1606" s="17"/>
      <c r="AT1606" s="17">
        <v>0.55186860460968801</v>
      </c>
      <c r="AU1606" s="17">
        <v>0.61927434347549604</v>
      </c>
      <c r="AV1606" s="17"/>
      <c r="AW1606" s="17">
        <v>0.63502038435389696</v>
      </c>
      <c r="AX1606" s="17">
        <v>0.62967347483323499</v>
      </c>
      <c r="AY1606" s="17">
        <v>0.53024353365176902</v>
      </c>
      <c r="AZ1606" s="17">
        <v>0.51517213877159296</v>
      </c>
      <c r="BA1606" s="17">
        <v>0.693873613659166</v>
      </c>
      <c r="BB1606" s="17"/>
      <c r="BC1606" s="17">
        <v>0.62764030170599905</v>
      </c>
      <c r="BD1606" s="17"/>
      <c r="BE1606" s="17">
        <v>0.65703654843154102</v>
      </c>
      <c r="BF1606" s="17">
        <v>0.42763900710485803</v>
      </c>
      <c r="BG1606" s="17">
        <v>0.55515703884235101</v>
      </c>
      <c r="BH1606" s="17">
        <v>0.671547888237369</v>
      </c>
      <c r="BI1606" s="17"/>
      <c r="BJ1606" s="17">
        <v>0.629465630578535</v>
      </c>
      <c r="BK1606" s="17"/>
      <c r="BL1606" s="17">
        <v>0.60521317066164004</v>
      </c>
      <c r="BM1606" s="17"/>
      <c r="BN1606" s="17">
        <v>0.56343999340574102</v>
      </c>
      <c r="BO1606" s="17"/>
      <c r="BP1606" s="17">
        <v>0.63229551656756</v>
      </c>
      <c r="BQ1606" s="17">
        <v>0.46246463895034901</v>
      </c>
    </row>
    <row r="1607" spans="2:69" x14ac:dyDescent="0.35">
      <c r="B1607" t="s">
        <v>468</v>
      </c>
      <c r="C1607" s="17">
        <v>0.59469264549037004</v>
      </c>
      <c r="D1607" s="17">
        <v>0.55892163654341398</v>
      </c>
      <c r="E1607" s="17">
        <v>0.62444590731384697</v>
      </c>
      <c r="F1607" s="17"/>
      <c r="G1607" s="17">
        <v>0.613839134459502</v>
      </c>
      <c r="H1607" s="17">
        <v>0.60772104661577797</v>
      </c>
      <c r="I1607" s="17">
        <v>0.57440786736585003</v>
      </c>
      <c r="J1607" s="17">
        <v>0.562830059589565</v>
      </c>
      <c r="K1607" s="17">
        <v>0.59953984809035898</v>
      </c>
      <c r="L1607" s="17"/>
      <c r="M1607" s="17">
        <v>0.59867724715383197</v>
      </c>
      <c r="N1607" s="17">
        <v>0.61437468260321404</v>
      </c>
      <c r="O1607" s="17">
        <v>0.56837101027575598</v>
      </c>
      <c r="P1607" s="17">
        <v>0.584942142644579</v>
      </c>
      <c r="Q1607" s="17">
        <v>0.58548220894290104</v>
      </c>
      <c r="R1607" s="17"/>
      <c r="S1607" s="17">
        <v>0.54584653199328603</v>
      </c>
      <c r="T1607" s="17">
        <v>0.61082245077056097</v>
      </c>
      <c r="U1607" s="17">
        <v>0.58611825997401501</v>
      </c>
      <c r="V1607" s="17">
        <v>0.62179384781373703</v>
      </c>
      <c r="W1607" s="17"/>
      <c r="X1607" s="17">
        <v>0.59358740481331096</v>
      </c>
      <c r="Y1607" s="17">
        <v>0.61476944437078895</v>
      </c>
      <c r="Z1607" s="17">
        <v>0.57845716632227495</v>
      </c>
      <c r="AA1607" s="17"/>
      <c r="AB1607" s="17">
        <v>0.56553832355362799</v>
      </c>
      <c r="AC1607" s="17">
        <v>0.65462465949196202</v>
      </c>
      <c r="AD1607" s="17"/>
      <c r="AE1607" s="17">
        <v>0.50175328099173999</v>
      </c>
      <c r="AF1607" s="17">
        <v>0.613330129936972</v>
      </c>
      <c r="AG1607" s="17"/>
      <c r="AH1607" s="17">
        <v>0.59713323476135505</v>
      </c>
      <c r="AI1607" s="17">
        <v>0.57505022131314998</v>
      </c>
      <c r="AJ1607" s="17"/>
      <c r="AK1607" s="17">
        <v>0.56786321746653701</v>
      </c>
      <c r="AL1607" s="17">
        <v>0.56570975150385205</v>
      </c>
      <c r="AM1607" s="17">
        <v>0.59047311505286704</v>
      </c>
      <c r="AN1607" s="17">
        <v>0.67943610947453004</v>
      </c>
      <c r="AO1607" s="17">
        <v>0.57381361826307897</v>
      </c>
      <c r="AP1607" s="17"/>
      <c r="AQ1607" s="17">
        <v>0.60963447270813798</v>
      </c>
      <c r="AR1607" s="17">
        <v>0.59060521657467502</v>
      </c>
      <c r="AS1607" s="17"/>
      <c r="AT1607" s="17">
        <v>0.57682663145488799</v>
      </c>
      <c r="AU1607" s="17">
        <v>0.60441417601750702</v>
      </c>
      <c r="AV1607" s="17"/>
      <c r="AW1607" s="17">
        <v>0.58919601352849005</v>
      </c>
      <c r="AX1607" s="17">
        <v>0.58985432096933799</v>
      </c>
      <c r="AY1607" s="17">
        <v>0.59939311025740505</v>
      </c>
      <c r="AZ1607" s="17">
        <v>0.64086295742605304</v>
      </c>
      <c r="BA1607" s="17">
        <v>0.58254812977527104</v>
      </c>
      <c r="BB1607" s="17"/>
      <c r="BC1607" s="17">
        <v>0.57357533830839402</v>
      </c>
      <c r="BD1607" s="17"/>
      <c r="BE1607" s="17">
        <v>0.59869588619497205</v>
      </c>
      <c r="BF1607" s="17">
        <v>0.58533430269959996</v>
      </c>
      <c r="BG1607" s="17">
        <v>0.684690333992511</v>
      </c>
      <c r="BH1607" s="17">
        <v>0.54938048916364401</v>
      </c>
      <c r="BI1607" s="17"/>
      <c r="BJ1607" s="17">
        <v>0.59808900896717498</v>
      </c>
      <c r="BK1607" s="17"/>
      <c r="BL1607" s="17">
        <v>0.63656706696423104</v>
      </c>
      <c r="BM1607" s="17"/>
      <c r="BN1607" s="17">
        <v>0.58526749935075195</v>
      </c>
      <c r="BO1607" s="17"/>
      <c r="BP1607" s="17">
        <v>0.62605260824021203</v>
      </c>
      <c r="BQ1607" s="17">
        <v>0.43545380441228598</v>
      </c>
    </row>
    <row r="1608" spans="2:69" x14ac:dyDescent="0.35">
      <c r="B1608" t="s">
        <v>469</v>
      </c>
      <c r="C1608" s="17">
        <v>0.42229083494302699</v>
      </c>
      <c r="D1608" s="17">
        <v>0.386205357612109</v>
      </c>
      <c r="E1608" s="17">
        <v>0.453881974112052</v>
      </c>
      <c r="F1608" s="17"/>
      <c r="G1608" s="17">
        <v>0.472076315864559</v>
      </c>
      <c r="H1608" s="17">
        <v>0.39469400993321002</v>
      </c>
      <c r="I1608" s="17">
        <v>0.36312559699610297</v>
      </c>
      <c r="J1608" s="17">
        <v>0.487686360064638</v>
      </c>
      <c r="K1608" s="17">
        <v>0.39994896049920098</v>
      </c>
      <c r="L1608" s="17"/>
      <c r="M1608" s="17">
        <v>0.47926855283116698</v>
      </c>
      <c r="N1608" s="17">
        <v>0.432557794629369</v>
      </c>
      <c r="O1608" s="17">
        <v>0.41784638593838502</v>
      </c>
      <c r="P1608" s="17">
        <v>0.373602941433475</v>
      </c>
      <c r="Q1608" s="17">
        <v>0.413279074978812</v>
      </c>
      <c r="R1608" s="17"/>
      <c r="S1608" s="17">
        <v>0.40816249532638099</v>
      </c>
      <c r="T1608" s="17">
        <v>0.403402871748127</v>
      </c>
      <c r="U1608" s="17">
        <v>0.43872533456148699</v>
      </c>
      <c r="V1608" s="17">
        <v>0.41001978400334699</v>
      </c>
      <c r="W1608" s="17"/>
      <c r="X1608" s="17">
        <v>0.41547855870119299</v>
      </c>
      <c r="Y1608" s="17">
        <v>0.46211120191326199</v>
      </c>
      <c r="Z1608" s="17">
        <v>0.42391878503258001</v>
      </c>
      <c r="AA1608" s="17"/>
      <c r="AB1608" s="17">
        <v>0.41543189670171998</v>
      </c>
      <c r="AC1608" s="17">
        <v>0.43639063063047201</v>
      </c>
      <c r="AD1608" s="17"/>
      <c r="AE1608" s="17">
        <v>0.42815676722998097</v>
      </c>
      <c r="AF1608" s="17">
        <v>0.42061748547940597</v>
      </c>
      <c r="AG1608" s="17"/>
      <c r="AH1608" s="17">
        <v>0.41475291612231102</v>
      </c>
      <c r="AI1608" s="17">
        <v>0.44356881929331998</v>
      </c>
      <c r="AJ1608" s="17"/>
      <c r="AK1608" s="17">
        <v>0.43983605679736998</v>
      </c>
      <c r="AL1608" s="17">
        <v>0.39486061965451702</v>
      </c>
      <c r="AM1608" s="17">
        <v>0.43797532542714102</v>
      </c>
      <c r="AN1608" s="17">
        <v>0.44427599403992901</v>
      </c>
      <c r="AO1608" s="17">
        <v>0.38147637400526802</v>
      </c>
      <c r="AP1608" s="17"/>
      <c r="AQ1608" s="17">
        <v>0.47836442508208998</v>
      </c>
      <c r="AR1608" s="17">
        <v>0.40695155880224199</v>
      </c>
      <c r="AS1608" s="17"/>
      <c r="AT1608" s="17">
        <v>0.44469268392226802</v>
      </c>
      <c r="AU1608" s="17">
        <v>0.40649355324612302</v>
      </c>
      <c r="AV1608" s="17"/>
      <c r="AW1608" s="17">
        <v>0.400509370426331</v>
      </c>
      <c r="AX1608" s="17">
        <v>0.40669476551562</v>
      </c>
      <c r="AY1608" s="17">
        <v>0.40228423679807201</v>
      </c>
      <c r="AZ1608" s="17">
        <v>0.45409218769662602</v>
      </c>
      <c r="BA1608" s="17">
        <v>0.43762564200925402</v>
      </c>
      <c r="BB1608" s="17"/>
      <c r="BC1608" s="17">
        <v>0.39615004905575402</v>
      </c>
      <c r="BD1608" s="17"/>
      <c r="BE1608" s="17">
        <v>0.44107305131803398</v>
      </c>
      <c r="BF1608" s="17">
        <v>0.39047121057248901</v>
      </c>
      <c r="BG1608" s="17">
        <v>0.47919697241440301</v>
      </c>
      <c r="BH1608" s="17">
        <v>0.39706286877729502</v>
      </c>
      <c r="BI1608" s="17"/>
      <c r="BJ1608" s="17">
        <v>0.41688311552338803</v>
      </c>
      <c r="BK1608" s="17"/>
      <c r="BL1608" s="17">
        <v>0.407374960591186</v>
      </c>
      <c r="BM1608" s="17"/>
      <c r="BN1608" s="17">
        <v>0.36840617084649502</v>
      </c>
      <c r="BO1608" s="17"/>
      <c r="BP1608" s="17">
        <v>0.45518926577514401</v>
      </c>
      <c r="BQ1608" s="17">
        <v>0.27435048385445399</v>
      </c>
    </row>
    <row r="1609" spans="2:69" x14ac:dyDescent="0.35">
      <c r="B1609" t="s">
        <v>470</v>
      </c>
      <c r="C1609" s="17">
        <v>0.409154751193331</v>
      </c>
      <c r="D1609" s="17">
        <v>0.400051452382923</v>
      </c>
      <c r="E1609" s="17">
        <v>0.41580167426532999</v>
      </c>
      <c r="F1609" s="17"/>
      <c r="G1609" s="17">
        <v>0.43896229314631502</v>
      </c>
      <c r="H1609" s="17">
        <v>0.40556046041717903</v>
      </c>
      <c r="I1609" s="17">
        <v>0.37232638772006399</v>
      </c>
      <c r="J1609" s="17">
        <v>0.42602922115764902</v>
      </c>
      <c r="K1609" s="17">
        <v>0.39825061493255798</v>
      </c>
      <c r="L1609" s="17"/>
      <c r="M1609" s="17">
        <v>0.37988614295825202</v>
      </c>
      <c r="N1609" s="17">
        <v>0.45441438212294999</v>
      </c>
      <c r="O1609" s="17">
        <v>0.37117265769223201</v>
      </c>
      <c r="P1609" s="17">
        <v>0.35465789031364298</v>
      </c>
      <c r="Q1609" s="17">
        <v>0.40807358888634299</v>
      </c>
      <c r="R1609" s="17"/>
      <c r="S1609" s="17">
        <v>0.47022114694635198</v>
      </c>
      <c r="T1609" s="17">
        <v>0.36472383643745199</v>
      </c>
      <c r="U1609" s="17">
        <v>0.48518942494290501</v>
      </c>
      <c r="V1609" s="17">
        <v>0.37321961443354401</v>
      </c>
      <c r="W1609" s="17"/>
      <c r="X1609" s="17">
        <v>0.40790751177701501</v>
      </c>
      <c r="Y1609" s="17">
        <v>0.3796163493952</v>
      </c>
      <c r="Z1609" s="17">
        <v>0.45408066376765099</v>
      </c>
      <c r="AA1609" s="17"/>
      <c r="AB1609" s="17">
        <v>0.40453475889612101</v>
      </c>
      <c r="AC1609" s="17">
        <v>0.41865198606795301</v>
      </c>
      <c r="AD1609" s="17"/>
      <c r="AE1609" s="17">
        <v>0.38054455218222</v>
      </c>
      <c r="AF1609" s="17">
        <v>0.41450807767474501</v>
      </c>
      <c r="AG1609" s="17"/>
      <c r="AH1609" s="17">
        <v>0.37467427123256603</v>
      </c>
      <c r="AI1609" s="17">
        <v>0.55678580500696995</v>
      </c>
      <c r="AJ1609" s="17"/>
      <c r="AK1609" s="17">
        <v>0.37300388962169601</v>
      </c>
      <c r="AL1609" s="17">
        <v>0.41594982707756201</v>
      </c>
      <c r="AM1609" s="17">
        <v>0.386941696661465</v>
      </c>
      <c r="AN1609" s="17">
        <v>0.41905800605628402</v>
      </c>
      <c r="AO1609" s="17">
        <v>0.51180359752290905</v>
      </c>
      <c r="AP1609" s="17"/>
      <c r="AQ1609" s="17">
        <v>0.42490690981342699</v>
      </c>
      <c r="AR1609" s="17">
        <v>0.40484565112879201</v>
      </c>
      <c r="AS1609" s="17"/>
      <c r="AT1609" s="17">
        <v>0.428537998495848</v>
      </c>
      <c r="AU1609" s="17">
        <v>0.39648181440149299</v>
      </c>
      <c r="AV1609" s="17"/>
      <c r="AW1609" s="17">
        <v>0.455356815334306</v>
      </c>
      <c r="AX1609" s="17">
        <v>0.38941075941222802</v>
      </c>
      <c r="AY1609" s="17">
        <v>0.37544636025758898</v>
      </c>
      <c r="AZ1609" s="17">
        <v>0.48913959547572999</v>
      </c>
      <c r="BA1609" s="17">
        <v>0.44566926525794498</v>
      </c>
      <c r="BB1609" s="17"/>
      <c r="BC1609" s="17">
        <v>0.37764042675506598</v>
      </c>
      <c r="BD1609" s="17"/>
      <c r="BE1609" s="17">
        <v>0.41138572361258602</v>
      </c>
      <c r="BF1609" s="17">
        <v>0.38634945012396799</v>
      </c>
      <c r="BG1609" s="17">
        <v>0.46829406385583899</v>
      </c>
      <c r="BH1609" s="17">
        <v>0.39171195391199498</v>
      </c>
      <c r="BI1609" s="17"/>
      <c r="BJ1609" s="17">
        <v>0.41355197116237102</v>
      </c>
      <c r="BK1609" s="17"/>
      <c r="BL1609" s="17">
        <v>0.401608685095873</v>
      </c>
      <c r="BM1609" s="17"/>
      <c r="BN1609" s="17">
        <v>0.437785590877732</v>
      </c>
      <c r="BO1609" s="17"/>
      <c r="BP1609" s="17">
        <v>0.440188643736382</v>
      </c>
      <c r="BQ1609" s="17">
        <v>0.252339297512442</v>
      </c>
    </row>
    <row r="1610" spans="2:69" x14ac:dyDescent="0.35">
      <c r="B1610" t="s">
        <v>471</v>
      </c>
      <c r="C1610" s="17">
        <v>0.35279170070650701</v>
      </c>
      <c r="D1610" s="17">
        <v>0.34130057013996601</v>
      </c>
      <c r="E1610" s="17">
        <v>0.36326568654991498</v>
      </c>
      <c r="F1610" s="17"/>
      <c r="G1610" s="17">
        <v>0.40195892136577499</v>
      </c>
      <c r="H1610" s="17">
        <v>0.28493297860068301</v>
      </c>
      <c r="I1610" s="17">
        <v>0.30986864805075998</v>
      </c>
      <c r="J1610" s="17">
        <v>0.39063646071542801</v>
      </c>
      <c r="K1610" s="17">
        <v>0.40772129222683801</v>
      </c>
      <c r="L1610" s="17"/>
      <c r="M1610" s="17">
        <v>0.25450881908727602</v>
      </c>
      <c r="N1610" s="17">
        <v>0.41013175809636299</v>
      </c>
      <c r="O1610" s="17">
        <v>0.280406588767252</v>
      </c>
      <c r="P1610" s="17">
        <v>0.32160045300043599</v>
      </c>
      <c r="Q1610" s="17">
        <v>0.38144898961156798</v>
      </c>
      <c r="R1610" s="17"/>
      <c r="S1610" s="17">
        <v>0.32917561017486302</v>
      </c>
      <c r="T1610" s="17">
        <v>0.37348234144232201</v>
      </c>
      <c r="U1610" s="17">
        <v>0.333850078146819</v>
      </c>
      <c r="V1610" s="17">
        <v>0.36833751580590901</v>
      </c>
      <c r="W1610" s="17"/>
      <c r="X1610" s="17">
        <v>0.34051388878828298</v>
      </c>
      <c r="Y1610" s="17">
        <v>0.33140571645471401</v>
      </c>
      <c r="Z1610" s="17">
        <v>0.468606549846043</v>
      </c>
      <c r="AA1610" s="17"/>
      <c r="AB1610" s="17">
        <v>0.34125692741054398</v>
      </c>
      <c r="AC1610" s="17">
        <v>0.37650352621830602</v>
      </c>
      <c r="AD1610" s="17"/>
      <c r="AE1610" s="17">
        <v>0.307937897719815</v>
      </c>
      <c r="AF1610" s="17">
        <v>0.36141434447728499</v>
      </c>
      <c r="AG1610" s="17"/>
      <c r="AH1610" s="17">
        <v>0.32338028336909702</v>
      </c>
      <c r="AI1610" s="17">
        <v>0.46435871764453202</v>
      </c>
      <c r="AJ1610" s="17"/>
      <c r="AK1610" s="17">
        <v>0.29603982126576101</v>
      </c>
      <c r="AL1610" s="17">
        <v>0.34388114060695002</v>
      </c>
      <c r="AM1610" s="17">
        <v>0.32428144356815802</v>
      </c>
      <c r="AN1610" s="17">
        <v>0.436200437418028</v>
      </c>
      <c r="AO1610" s="17">
        <v>0.41086273264703999</v>
      </c>
      <c r="AP1610" s="17"/>
      <c r="AQ1610" s="17">
        <v>0.31967495210284402</v>
      </c>
      <c r="AR1610" s="17">
        <v>0.36185099137180499</v>
      </c>
      <c r="AS1610" s="17"/>
      <c r="AT1610" s="17">
        <v>0.34350706100921002</v>
      </c>
      <c r="AU1610" s="17">
        <v>0.35430361192805998</v>
      </c>
      <c r="AV1610" s="17"/>
      <c r="AW1610" s="17">
        <v>0.36153824071738899</v>
      </c>
      <c r="AX1610" s="17">
        <v>0.32753547404089201</v>
      </c>
      <c r="AY1610" s="17">
        <v>0.36607685051035199</v>
      </c>
      <c r="AZ1610" s="17">
        <v>0.41030682383547301</v>
      </c>
      <c r="BA1610" s="17">
        <v>0.31970444755643601</v>
      </c>
      <c r="BB1610" s="17"/>
      <c r="BC1610" s="17">
        <v>0.324175466754967</v>
      </c>
      <c r="BD1610" s="17"/>
      <c r="BE1610" s="17">
        <v>0.320622183340945</v>
      </c>
      <c r="BF1610" s="17">
        <v>0.38484569652781703</v>
      </c>
      <c r="BG1610" s="17">
        <v>0.39601981500507999</v>
      </c>
      <c r="BH1610" s="17">
        <v>0.326267092107622</v>
      </c>
      <c r="BI1610" s="17"/>
      <c r="BJ1610" s="17">
        <v>0.34697541050381697</v>
      </c>
      <c r="BK1610" s="17"/>
      <c r="BL1610" s="17">
        <v>0.35580761731259503</v>
      </c>
      <c r="BM1610" s="17"/>
      <c r="BN1610" s="17">
        <v>0.35121934668720101</v>
      </c>
      <c r="BO1610" s="17"/>
      <c r="BP1610" s="17">
        <v>0.36772638470862001</v>
      </c>
      <c r="BQ1610" s="17">
        <v>0.278981272014731</v>
      </c>
    </row>
    <row r="1611" spans="2:69" x14ac:dyDescent="0.35">
      <c r="B1611" t="s">
        <v>472</v>
      </c>
      <c r="C1611" s="17">
        <v>0.193292040722647</v>
      </c>
      <c r="D1611" s="17">
        <v>0.18219260371155099</v>
      </c>
      <c r="E1611" s="17">
        <v>0.20312931664380601</v>
      </c>
      <c r="F1611" s="17"/>
      <c r="G1611" s="17">
        <v>0.19681061078429901</v>
      </c>
      <c r="H1611" s="17">
        <v>0.190404174534266</v>
      </c>
      <c r="I1611" s="17">
        <v>0.194618431290319</v>
      </c>
      <c r="J1611" s="17">
        <v>0.175898870305052</v>
      </c>
      <c r="K1611" s="17">
        <v>0.207703866159546</v>
      </c>
      <c r="L1611" s="17"/>
      <c r="M1611" s="17">
        <v>0.233635614777887</v>
      </c>
      <c r="N1611" s="17">
        <v>0.20397317246435401</v>
      </c>
      <c r="O1611" s="17">
        <v>0.221330711299251</v>
      </c>
      <c r="P1611" s="17">
        <v>0.131819456365767</v>
      </c>
      <c r="Q1611" s="17">
        <v>0.16418566152997999</v>
      </c>
      <c r="R1611" s="17"/>
      <c r="S1611" s="17">
        <v>0.163488271335191</v>
      </c>
      <c r="T1611" s="17">
        <v>0.19343440743137699</v>
      </c>
      <c r="U1611" s="17">
        <v>0.205816491049227</v>
      </c>
      <c r="V1611" s="17">
        <v>0.22500232357245101</v>
      </c>
      <c r="W1611" s="17"/>
      <c r="X1611" s="17">
        <v>0.196630409542147</v>
      </c>
      <c r="Y1611" s="17">
        <v>0.146989962306178</v>
      </c>
      <c r="Z1611" s="17">
        <v>0.22495489327120399</v>
      </c>
      <c r="AA1611" s="17"/>
      <c r="AB1611" s="17">
        <v>0.173035427616162</v>
      </c>
      <c r="AC1611" s="17">
        <v>0.23493319509272001</v>
      </c>
      <c r="AD1611" s="17"/>
      <c r="AE1611" s="17">
        <v>0.25301133984332302</v>
      </c>
      <c r="AF1611" s="17">
        <v>0.181260985394473</v>
      </c>
      <c r="AG1611" s="17"/>
      <c r="AH1611" s="17">
        <v>0.18389516601834899</v>
      </c>
      <c r="AI1611" s="17">
        <v>0.16664993138419901</v>
      </c>
      <c r="AJ1611" s="17"/>
      <c r="AK1611" s="17">
        <v>0.216523374309816</v>
      </c>
      <c r="AL1611" s="17">
        <v>0.19202959661629099</v>
      </c>
      <c r="AM1611" s="17">
        <v>0.20174844421622101</v>
      </c>
      <c r="AN1611" s="17">
        <v>0.166888939537403</v>
      </c>
      <c r="AO1611" s="17">
        <v>0.18546369811802499</v>
      </c>
      <c r="AP1611" s="17"/>
      <c r="AQ1611" s="17">
        <v>0.19408911023023101</v>
      </c>
      <c r="AR1611" s="17">
        <v>0.19307399744683901</v>
      </c>
      <c r="AS1611" s="17"/>
      <c r="AT1611" s="17">
        <v>0.19982682501754701</v>
      </c>
      <c r="AU1611" s="17">
        <v>0.19119257578822299</v>
      </c>
      <c r="AV1611" s="17"/>
      <c r="AW1611" s="17">
        <v>0.10440922537262599</v>
      </c>
      <c r="AX1611" s="17">
        <v>0.18255893304052601</v>
      </c>
      <c r="AY1611" s="17">
        <v>0.21498177722673201</v>
      </c>
      <c r="AZ1611" s="17">
        <v>0.21491962088458599</v>
      </c>
      <c r="BA1611" s="17">
        <v>0.24218969137160901</v>
      </c>
      <c r="BB1611" s="17"/>
      <c r="BC1611" s="17">
        <v>0.184568625496423</v>
      </c>
      <c r="BD1611" s="17"/>
      <c r="BE1611" s="17">
        <v>0.18141195248358799</v>
      </c>
      <c r="BF1611" s="17">
        <v>0.211461170702302</v>
      </c>
      <c r="BG1611" s="17">
        <v>0.20900016403799199</v>
      </c>
      <c r="BH1611" s="17">
        <v>0.20718389371295301</v>
      </c>
      <c r="BI1611" s="17"/>
      <c r="BJ1611" s="17">
        <v>0.18599816906417799</v>
      </c>
      <c r="BK1611" s="17"/>
      <c r="BL1611" s="17">
        <v>0.191566090303219</v>
      </c>
      <c r="BM1611" s="17"/>
      <c r="BN1611" s="17">
        <v>0.26101374903805802</v>
      </c>
      <c r="BO1611" s="17"/>
      <c r="BP1611" s="17">
        <v>0.19993114365943601</v>
      </c>
      <c r="BQ1611" s="17">
        <v>0.13410074134692401</v>
      </c>
    </row>
    <row r="1612" spans="2:69" x14ac:dyDescent="0.35">
      <c r="B1612" t="s">
        <v>473</v>
      </c>
      <c r="C1612" s="17">
        <v>0.15817642491961101</v>
      </c>
      <c r="D1612" s="17">
        <v>0.140009013814726</v>
      </c>
      <c r="E1612" s="17">
        <v>0.17397791576483701</v>
      </c>
      <c r="F1612" s="17"/>
      <c r="G1612" s="17">
        <v>0.134936072994115</v>
      </c>
      <c r="H1612" s="17">
        <v>0.11381503142015199</v>
      </c>
      <c r="I1612" s="17">
        <v>0.162967503463639</v>
      </c>
      <c r="J1612" s="17">
        <v>0.18993048785203001</v>
      </c>
      <c r="K1612" s="17">
        <v>0.245491636974947</v>
      </c>
      <c r="L1612" s="17"/>
      <c r="M1612" s="17">
        <v>6.1116332370826899E-2</v>
      </c>
      <c r="N1612" s="17">
        <v>0.18776864669583501</v>
      </c>
      <c r="O1612" s="17">
        <v>0.14165427664454999</v>
      </c>
      <c r="P1612" s="17">
        <v>0.20277344422416499</v>
      </c>
      <c r="Q1612" s="17">
        <v>0.122880456956186</v>
      </c>
      <c r="R1612" s="17"/>
      <c r="S1612" s="17">
        <v>0.14317267728927999</v>
      </c>
      <c r="T1612" s="17">
        <v>0.14403509990239899</v>
      </c>
      <c r="U1612" s="17">
        <v>0.19245824845986101</v>
      </c>
      <c r="V1612" s="17">
        <v>0.159765172779117</v>
      </c>
      <c r="W1612" s="17"/>
      <c r="X1612" s="17">
        <v>0.14979842509407201</v>
      </c>
      <c r="Y1612" s="17">
        <v>0.14498850616876</v>
      </c>
      <c r="Z1612" s="17">
        <v>0.235502119042279</v>
      </c>
      <c r="AA1612" s="17"/>
      <c r="AB1612" s="17">
        <v>0.133650739224349</v>
      </c>
      <c r="AC1612" s="17">
        <v>0.20859343484617901</v>
      </c>
      <c r="AD1612" s="17"/>
      <c r="AE1612" s="17">
        <v>0.15588977802469201</v>
      </c>
      <c r="AF1612" s="17">
        <v>0.15877350707955701</v>
      </c>
      <c r="AG1612" s="17"/>
      <c r="AH1612" s="17">
        <v>0.15621144456880701</v>
      </c>
      <c r="AI1612" s="17">
        <v>0.105952212207022</v>
      </c>
      <c r="AJ1612" s="17"/>
      <c r="AK1612" s="17">
        <v>0.10733835044295</v>
      </c>
      <c r="AL1612" s="17">
        <v>0.14145920547033</v>
      </c>
      <c r="AM1612" s="17">
        <v>0.14605284603388599</v>
      </c>
      <c r="AN1612" s="17">
        <v>0.22988669997348801</v>
      </c>
      <c r="AO1612" s="17">
        <v>0.18822812793025301</v>
      </c>
      <c r="AP1612" s="17"/>
      <c r="AQ1612" s="17">
        <v>0.14189985000080399</v>
      </c>
      <c r="AR1612" s="17">
        <v>0.16262898229442099</v>
      </c>
      <c r="AS1612" s="17"/>
      <c r="AT1612" s="17">
        <v>0.15905813661645399</v>
      </c>
      <c r="AU1612" s="17">
        <v>0.15953488409073899</v>
      </c>
      <c r="AV1612" s="17"/>
      <c r="AW1612" s="17">
        <v>0.10436101020725901</v>
      </c>
      <c r="AX1612" s="17">
        <v>0.14508670516334499</v>
      </c>
      <c r="AY1612" s="17">
        <v>0.14397301832644699</v>
      </c>
      <c r="AZ1612" s="17">
        <v>0.20933779221325199</v>
      </c>
      <c r="BA1612" s="17">
        <v>0.18972798873476501</v>
      </c>
      <c r="BB1612" s="17"/>
      <c r="BC1612" s="17">
        <v>0.120885087871048</v>
      </c>
      <c r="BD1612" s="17"/>
      <c r="BE1612" s="17">
        <v>0.171365942803204</v>
      </c>
      <c r="BF1612" s="17">
        <v>0.129268582191572</v>
      </c>
      <c r="BG1612" s="17">
        <v>0.18014211005505101</v>
      </c>
      <c r="BH1612" s="17">
        <v>0.13813029744503799</v>
      </c>
      <c r="BI1612" s="17"/>
      <c r="BJ1612" s="17">
        <v>0.157023583143937</v>
      </c>
      <c r="BK1612" s="17"/>
      <c r="BL1612" s="17">
        <v>0.15662205866756199</v>
      </c>
      <c r="BM1612" s="17"/>
      <c r="BN1612" s="17">
        <v>0.15368785882764199</v>
      </c>
      <c r="BO1612" s="17"/>
      <c r="BP1612" s="17">
        <v>0.170047611101422</v>
      </c>
      <c r="BQ1612" s="17">
        <v>0.106249537242892</v>
      </c>
    </row>
    <row r="1613" spans="2:69" x14ac:dyDescent="0.35">
      <c r="B1613" t="s">
        <v>141</v>
      </c>
      <c r="C1613" s="17">
        <v>2.03738599273365E-2</v>
      </c>
      <c r="D1613" s="17">
        <v>2.6667175851988498E-2</v>
      </c>
      <c r="E1613" s="17">
        <v>1.5042671038690799E-2</v>
      </c>
      <c r="F1613" s="17"/>
      <c r="G1613" s="17">
        <v>2.07041324193444E-2</v>
      </c>
      <c r="H1613" s="17">
        <v>2.25819613309537E-2</v>
      </c>
      <c r="I1613" s="17">
        <v>2.1486612999970501E-2</v>
      </c>
      <c r="J1613" s="17">
        <v>1.9622301506353801E-2</v>
      </c>
      <c r="K1613" s="17">
        <v>1.4569744655352899E-2</v>
      </c>
      <c r="L1613" s="17"/>
      <c r="M1613" s="17">
        <v>8.11558591796228E-2</v>
      </c>
      <c r="N1613" s="17">
        <v>1.2596958567280899E-2</v>
      </c>
      <c r="O1613" s="17">
        <v>1.07709210381802E-2</v>
      </c>
      <c r="P1613" s="17">
        <v>2.2658876785251199E-2</v>
      </c>
      <c r="Q1613" s="17">
        <v>1.5921523574172199E-2</v>
      </c>
      <c r="R1613" s="17"/>
      <c r="S1613" s="17">
        <v>2.3034340206966299E-2</v>
      </c>
      <c r="T1613" s="17">
        <v>1.22354758506872E-2</v>
      </c>
      <c r="U1613" s="17">
        <v>1.9226870677535701E-2</v>
      </c>
      <c r="V1613" s="17">
        <v>2.6074802931643999E-2</v>
      </c>
      <c r="W1613" s="17"/>
      <c r="X1613" s="17">
        <v>2.1967980827181301E-2</v>
      </c>
      <c r="Y1613" s="17">
        <v>2.7554694966343701E-2</v>
      </c>
      <c r="Z1613" s="17">
        <v>0</v>
      </c>
      <c r="AA1613" s="17"/>
      <c r="AB1613" s="17">
        <v>1.6778083464683902E-2</v>
      </c>
      <c r="AC1613" s="17">
        <v>2.77656327757629E-2</v>
      </c>
      <c r="AD1613" s="17"/>
      <c r="AE1613" s="17">
        <v>2.1257754859629999E-2</v>
      </c>
      <c r="AF1613" s="17">
        <v>2.0210218759678399E-2</v>
      </c>
      <c r="AG1613" s="17"/>
      <c r="AH1613" s="17">
        <v>2.4949473077204399E-2</v>
      </c>
      <c r="AI1613" s="17">
        <v>6.1910189622887603E-3</v>
      </c>
      <c r="AJ1613" s="17"/>
      <c r="AK1613" s="17">
        <v>3.9829527438268897E-2</v>
      </c>
      <c r="AL1613" s="17">
        <v>2.6945111590814998E-2</v>
      </c>
      <c r="AM1613" s="17">
        <v>1.5664626833099601E-2</v>
      </c>
      <c r="AN1613" s="17">
        <v>8.1648286702225396E-3</v>
      </c>
      <c r="AO1613" s="17">
        <v>1.76298639198731E-2</v>
      </c>
      <c r="AP1613" s="17"/>
      <c r="AQ1613" s="17">
        <v>2.9951925388267801E-2</v>
      </c>
      <c r="AR1613" s="17">
        <v>1.77537210948597E-2</v>
      </c>
      <c r="AS1613" s="17"/>
      <c r="AT1613" s="17">
        <v>2.8324304257706299E-2</v>
      </c>
      <c r="AU1613" s="17">
        <v>1.4798999309639699E-2</v>
      </c>
      <c r="AV1613" s="17"/>
      <c r="AW1613" s="17">
        <v>1.3671563788121101E-2</v>
      </c>
      <c r="AX1613" s="17">
        <v>1.8588328090866298E-2</v>
      </c>
      <c r="AY1613" s="17">
        <v>2.5649462701827101E-2</v>
      </c>
      <c r="AZ1613" s="17">
        <v>3.6361815055044697E-2</v>
      </c>
      <c r="BA1613" s="17">
        <v>1.25633837101084E-2</v>
      </c>
      <c r="BB1613" s="17"/>
      <c r="BC1613" s="17">
        <v>1.7257185722077899E-2</v>
      </c>
      <c r="BD1613" s="17"/>
      <c r="BE1613" s="17">
        <v>2.2010451905535602E-2</v>
      </c>
      <c r="BF1613" s="17">
        <v>9.5773925804755206E-3</v>
      </c>
      <c r="BG1613" s="17">
        <v>3.9811164195154097E-2</v>
      </c>
      <c r="BH1613" s="17">
        <v>6.8397218278195603E-3</v>
      </c>
      <c r="BI1613" s="17"/>
      <c r="BJ1613" s="17">
        <v>2.1517182832733801E-2</v>
      </c>
      <c r="BK1613" s="17"/>
      <c r="BL1613" s="17">
        <v>2.7617625897005501E-2</v>
      </c>
      <c r="BM1613" s="17"/>
      <c r="BN1613" s="17">
        <v>3.0568847216227799E-2</v>
      </c>
      <c r="BO1613" s="17"/>
      <c r="BP1613" s="17">
        <v>1.5132857093311001E-2</v>
      </c>
      <c r="BQ1613" s="17">
        <v>2.4669143887811398E-2</v>
      </c>
    </row>
    <row r="1614" spans="2:69" x14ac:dyDescent="0.35">
      <c r="B1614" t="s">
        <v>232</v>
      </c>
      <c r="C1614" s="17">
        <v>2.8410025099021501E-2</v>
      </c>
      <c r="D1614" s="17">
        <v>3.2036536131104902E-2</v>
      </c>
      <c r="E1614" s="17">
        <v>2.3473034724125701E-2</v>
      </c>
      <c r="F1614" s="17"/>
      <c r="G1614" s="17">
        <v>3.1650806185313102E-2</v>
      </c>
      <c r="H1614" s="17">
        <v>2.6310418715109699E-2</v>
      </c>
      <c r="I1614" s="17">
        <v>4.9667363326955899E-2</v>
      </c>
      <c r="J1614" s="17">
        <v>1.8844746573035101E-2</v>
      </c>
      <c r="K1614" s="17">
        <v>0</v>
      </c>
      <c r="L1614" s="17"/>
      <c r="M1614" s="17">
        <v>2.3785113882088101E-2</v>
      </c>
      <c r="N1614" s="17">
        <v>3.0406529437560201E-2</v>
      </c>
      <c r="O1614" s="17">
        <v>2.2250208391573101E-2</v>
      </c>
      <c r="P1614" s="17">
        <v>1.9408597854002198E-2</v>
      </c>
      <c r="Q1614" s="17">
        <v>4.08754193135848E-2</v>
      </c>
      <c r="R1614" s="17"/>
      <c r="S1614" s="17">
        <v>1.6061647950339899E-2</v>
      </c>
      <c r="T1614" s="17">
        <v>1.8580976419589602E-2</v>
      </c>
      <c r="U1614" s="17">
        <v>3.7310112910288698E-2</v>
      </c>
      <c r="V1614" s="17">
        <v>4.56973728870445E-2</v>
      </c>
      <c r="W1614" s="17"/>
      <c r="X1614" s="17">
        <v>2.5918079507754498E-2</v>
      </c>
      <c r="Y1614" s="17">
        <v>5.22480393456339E-2</v>
      </c>
      <c r="Z1614" s="17">
        <v>1.7770546023514602E-2</v>
      </c>
      <c r="AA1614" s="17"/>
      <c r="AB1614" s="17">
        <v>2.45184930675084E-2</v>
      </c>
      <c r="AC1614" s="17">
        <v>3.6409777338374999E-2</v>
      </c>
      <c r="AD1614" s="17"/>
      <c r="AE1614" s="17">
        <v>3.3922206857682401E-2</v>
      </c>
      <c r="AF1614" s="17">
        <v>2.73082478309374E-2</v>
      </c>
      <c r="AG1614" s="17"/>
      <c r="AH1614" s="17">
        <v>2.8521611206297901E-2</v>
      </c>
      <c r="AI1614" s="17">
        <v>2.9258185129802598E-2</v>
      </c>
      <c r="AJ1614" s="17"/>
      <c r="AK1614" s="17">
        <v>1.3735063993427899E-2</v>
      </c>
      <c r="AL1614" s="17">
        <v>2.9654179639234501E-2</v>
      </c>
      <c r="AM1614" s="17">
        <v>3.2421865645125697E-2</v>
      </c>
      <c r="AN1614" s="17">
        <v>2.5704969015017998E-2</v>
      </c>
      <c r="AO1614" s="17">
        <v>3.1247472719115599E-2</v>
      </c>
      <c r="AP1614" s="17"/>
      <c r="AQ1614" s="17">
        <v>4.0738568494092998E-2</v>
      </c>
      <c r="AR1614" s="17">
        <v>2.50374760776076E-2</v>
      </c>
      <c r="AS1614" s="17"/>
      <c r="AT1614" s="17">
        <v>3.6694867694198101E-2</v>
      </c>
      <c r="AU1614" s="17">
        <v>2.5334875778024499E-2</v>
      </c>
      <c r="AV1614" s="17"/>
      <c r="AW1614" s="17">
        <v>1.53777140412793E-2</v>
      </c>
      <c r="AX1614" s="17">
        <v>3.5196547175159403E-2</v>
      </c>
      <c r="AY1614" s="17">
        <v>2.5843595739645099E-2</v>
      </c>
      <c r="AZ1614" s="17">
        <v>1.7066316258095501E-2</v>
      </c>
      <c r="BA1614" s="17">
        <v>3.08090953010479E-2</v>
      </c>
      <c r="BB1614" s="17"/>
      <c r="BC1614" s="17">
        <v>3.3558080337230699E-2</v>
      </c>
      <c r="BD1614" s="17"/>
      <c r="BE1614" s="17">
        <v>2.6145746837836801E-2</v>
      </c>
      <c r="BF1614" s="17">
        <v>3.3957700555375898E-2</v>
      </c>
      <c r="BG1614" s="17">
        <v>1.6405777355432499E-2</v>
      </c>
      <c r="BH1614" s="17">
        <v>3.0160861427803502E-2</v>
      </c>
      <c r="BI1614" s="17"/>
      <c r="BJ1614" s="17">
        <v>2.71109290114665E-2</v>
      </c>
      <c r="BK1614" s="17"/>
      <c r="BL1614" s="17">
        <v>3.6085605635838403E-2</v>
      </c>
      <c r="BM1614" s="17"/>
      <c r="BN1614" s="17">
        <v>1.6386670922685202E-2</v>
      </c>
      <c r="BO1614" s="17"/>
      <c r="BP1614" s="17">
        <v>1.9212969572687099E-2</v>
      </c>
      <c r="BQ1614" s="17">
        <v>6.7454973901680204E-2</v>
      </c>
    </row>
    <row r="1615" spans="2:69" x14ac:dyDescent="0.35"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/>
      <c r="BP1615" s="17"/>
      <c r="BQ1615" s="17"/>
    </row>
    <row r="1616" spans="2:69" x14ac:dyDescent="0.35">
      <c r="B1616" s="6" t="s">
        <v>475</v>
      </c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/>
      <c r="BP1616" s="17"/>
      <c r="BQ1616" s="17"/>
    </row>
    <row r="1617" spans="2:69" x14ac:dyDescent="0.35">
      <c r="B1617" s="24" t="s">
        <v>97</v>
      </c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  <c r="BM1617" s="17"/>
      <c r="BN1617" s="17"/>
      <c r="BO1617" s="17"/>
      <c r="BP1617" s="17"/>
      <c r="BQ1617" s="17"/>
    </row>
    <row r="1618" spans="2:69" x14ac:dyDescent="0.35">
      <c r="B1618" t="s">
        <v>409</v>
      </c>
      <c r="C1618" s="17">
        <v>0.66168199392954696</v>
      </c>
      <c r="D1618" s="17">
        <v>0.621662234290565</v>
      </c>
      <c r="E1618" s="17">
        <v>0.69518758686134197</v>
      </c>
      <c r="F1618" s="17"/>
      <c r="G1618" s="17">
        <v>0.67304360407612396</v>
      </c>
      <c r="H1618" s="17">
        <v>0.70455850595166902</v>
      </c>
      <c r="I1618" s="17">
        <v>0.69897102544206802</v>
      </c>
      <c r="J1618" s="17">
        <v>0.639469875435138</v>
      </c>
      <c r="K1618" s="17">
        <v>0.52050284487835496</v>
      </c>
      <c r="L1618" s="17"/>
      <c r="M1618" s="17">
        <v>0.66456880049299105</v>
      </c>
      <c r="N1618" s="17">
        <v>0.672808201999894</v>
      </c>
      <c r="O1618" s="17">
        <v>0.65594756090580997</v>
      </c>
      <c r="P1618" s="17">
        <v>0.61366843669187099</v>
      </c>
      <c r="Q1618" s="17">
        <v>0.68031160151529702</v>
      </c>
      <c r="R1618" s="17"/>
      <c r="S1618" s="17">
        <v>0.72578924864499195</v>
      </c>
      <c r="T1618" s="17">
        <v>0.74523947666482404</v>
      </c>
      <c r="U1618" s="17">
        <v>0.597783706457512</v>
      </c>
      <c r="V1618" s="17">
        <v>0.59505404260416594</v>
      </c>
      <c r="W1618" s="17"/>
      <c r="X1618" s="17">
        <v>0.66177119311871802</v>
      </c>
      <c r="Y1618" s="17">
        <v>0.72596668961321598</v>
      </c>
      <c r="Z1618" s="17">
        <v>0.58313132051733396</v>
      </c>
      <c r="AA1618" s="17"/>
      <c r="AB1618" s="17">
        <v>0.702645060486212</v>
      </c>
      <c r="AC1618" s="17">
        <v>0.57747495650473601</v>
      </c>
      <c r="AD1618" s="17"/>
      <c r="AE1618" s="17">
        <v>0.64194416595613601</v>
      </c>
      <c r="AF1618" s="17">
        <v>0.66625614999108096</v>
      </c>
      <c r="AG1618" s="17"/>
      <c r="AH1618" s="17">
        <v>0.66522955884980195</v>
      </c>
      <c r="AI1618" s="17">
        <v>0.72436283191444595</v>
      </c>
      <c r="AJ1618" s="17"/>
      <c r="AK1618" s="17">
        <v>0.63989233107280397</v>
      </c>
      <c r="AL1618" s="17">
        <v>0.65044156389931096</v>
      </c>
      <c r="AM1618" s="17">
        <v>0.64611232904827898</v>
      </c>
      <c r="AN1618" s="17">
        <v>0.72032716319453705</v>
      </c>
      <c r="AO1618" s="17">
        <v>0.67626140376704402</v>
      </c>
      <c r="AP1618" s="17"/>
      <c r="AQ1618" s="17">
        <v>0.68483604953935895</v>
      </c>
      <c r="AR1618" s="17">
        <v>0.65534805932865603</v>
      </c>
      <c r="AS1618" s="17"/>
      <c r="AT1618" s="17">
        <v>0.68272080248337697</v>
      </c>
      <c r="AU1618" s="17">
        <v>0.65635089247930001</v>
      </c>
      <c r="AV1618" s="17"/>
      <c r="AW1618" s="17">
        <v>0.74703283434481704</v>
      </c>
      <c r="AX1618" s="17">
        <v>0.711252884553221</v>
      </c>
      <c r="AY1618" s="17">
        <v>0.58790538459721198</v>
      </c>
      <c r="AZ1618" s="17">
        <v>0.58763264101838997</v>
      </c>
      <c r="BA1618" s="17">
        <v>0.70478989680981696</v>
      </c>
      <c r="BB1618" s="17"/>
      <c r="BC1618" s="17">
        <v>0.68256617097546202</v>
      </c>
      <c r="BD1618" s="17"/>
      <c r="BE1618" s="17">
        <v>0.69451987413986505</v>
      </c>
      <c r="BF1618" s="17">
        <v>0.58667838272140105</v>
      </c>
      <c r="BG1618" s="17">
        <v>0.62552508171731902</v>
      </c>
      <c r="BH1618" s="17">
        <v>0.69413486843519001</v>
      </c>
      <c r="BI1618" s="17"/>
      <c r="BJ1618" s="17">
        <v>0.68165322094228098</v>
      </c>
      <c r="BK1618" s="17"/>
      <c r="BL1618" s="17">
        <v>0.65460965972350904</v>
      </c>
      <c r="BM1618" s="17"/>
      <c r="BN1618" s="17">
        <v>0.62175874992795399</v>
      </c>
      <c r="BO1618" s="17"/>
      <c r="BP1618" s="17">
        <v>0.68025040921090696</v>
      </c>
      <c r="BQ1618" s="17">
        <v>0.56300620329941198</v>
      </c>
    </row>
    <row r="1619" spans="2:69" x14ac:dyDescent="0.35">
      <c r="B1619" t="s">
        <v>411</v>
      </c>
      <c r="C1619" s="17">
        <v>0.40017947012551403</v>
      </c>
      <c r="D1619" s="17">
        <v>0.41395544308057203</v>
      </c>
      <c r="E1619" s="17">
        <v>0.38728742754163598</v>
      </c>
      <c r="F1619" s="17"/>
      <c r="G1619" s="17">
        <v>0.374892666967647</v>
      </c>
      <c r="H1619" s="17">
        <v>0.421273870544284</v>
      </c>
      <c r="I1619" s="17">
        <v>0.43260969157639401</v>
      </c>
      <c r="J1619" s="17">
        <v>0.36297640314740498</v>
      </c>
      <c r="K1619" s="17">
        <v>0.39879626651230099</v>
      </c>
      <c r="L1619" s="17"/>
      <c r="M1619" s="17">
        <v>0.28304710135136102</v>
      </c>
      <c r="N1619" s="17">
        <v>0.38348520236251099</v>
      </c>
      <c r="O1619" s="17">
        <v>0.46656846568187399</v>
      </c>
      <c r="P1619" s="17">
        <v>0.35526508644232202</v>
      </c>
      <c r="Q1619" s="17">
        <v>0.45994212293526898</v>
      </c>
      <c r="R1619" s="17"/>
      <c r="S1619" s="17">
        <v>0.48459021872501801</v>
      </c>
      <c r="T1619" s="17">
        <v>0.420824186760764</v>
      </c>
      <c r="U1619" s="17">
        <v>0.37152591525794498</v>
      </c>
      <c r="V1619" s="17">
        <v>0.34237737247919803</v>
      </c>
      <c r="W1619" s="17"/>
      <c r="X1619" s="17">
        <v>0.388374864655463</v>
      </c>
      <c r="Y1619" s="17">
        <v>0.42591368881855401</v>
      </c>
      <c r="Z1619" s="17">
        <v>0.45543110450748198</v>
      </c>
      <c r="AA1619" s="17"/>
      <c r="AB1619" s="17">
        <v>0.43094287716686502</v>
      </c>
      <c r="AC1619" s="17">
        <v>0.33693968888349901</v>
      </c>
      <c r="AD1619" s="17"/>
      <c r="AE1619" s="17">
        <v>0.35580429982495199</v>
      </c>
      <c r="AF1619" s="17">
        <v>0.409567321578447</v>
      </c>
      <c r="AG1619" s="17"/>
      <c r="AH1619" s="17">
        <v>0.393643279957621</v>
      </c>
      <c r="AI1619" s="17">
        <v>0.43435682920638602</v>
      </c>
      <c r="AJ1619" s="17"/>
      <c r="AK1619" s="17">
        <v>0.28385506030923602</v>
      </c>
      <c r="AL1619" s="17">
        <v>0.39971551135560701</v>
      </c>
      <c r="AM1619" s="17">
        <v>0.44090431590677498</v>
      </c>
      <c r="AN1619" s="17">
        <v>0.38636562091011001</v>
      </c>
      <c r="AO1619" s="17">
        <v>0.40392768295864701</v>
      </c>
      <c r="AP1619" s="17"/>
      <c r="AQ1619" s="17">
        <v>0.400766313403777</v>
      </c>
      <c r="AR1619" s="17">
        <v>0.40001893553027401</v>
      </c>
      <c r="AS1619" s="17"/>
      <c r="AT1619" s="17">
        <v>0.38305187847453998</v>
      </c>
      <c r="AU1619" s="17">
        <v>0.40656533155491198</v>
      </c>
      <c r="AV1619" s="17"/>
      <c r="AW1619" s="17">
        <v>0.423046242725445</v>
      </c>
      <c r="AX1619" s="17">
        <v>0.37901587186866298</v>
      </c>
      <c r="AY1619" s="17">
        <v>0.39435136746313998</v>
      </c>
      <c r="AZ1619" s="17">
        <v>0.32599953971510098</v>
      </c>
      <c r="BA1619" s="17">
        <v>0.53907588257567296</v>
      </c>
      <c r="BB1619" s="17"/>
      <c r="BC1619" s="17">
        <v>0.44814102710739401</v>
      </c>
      <c r="BD1619" s="17"/>
      <c r="BE1619" s="17">
        <v>0.38331645453830698</v>
      </c>
      <c r="BF1619" s="17">
        <v>0.351688150118253</v>
      </c>
      <c r="BG1619" s="17">
        <v>0.34003124358096398</v>
      </c>
      <c r="BH1619" s="17">
        <v>0.506132553510521</v>
      </c>
      <c r="BI1619" s="17"/>
      <c r="BJ1619" s="17">
        <v>0.41789827934285301</v>
      </c>
      <c r="BK1619" s="17"/>
      <c r="BL1619" s="17">
        <v>0.40739565860343802</v>
      </c>
      <c r="BM1619" s="17"/>
      <c r="BN1619" s="17">
        <v>0.35785154412492998</v>
      </c>
      <c r="BO1619" s="17"/>
      <c r="BP1619" s="17">
        <v>0.42064195801535498</v>
      </c>
      <c r="BQ1619" s="17">
        <v>0.32045005817906203</v>
      </c>
    </row>
    <row r="1620" spans="2:69" x14ac:dyDescent="0.35">
      <c r="B1620" t="s">
        <v>410</v>
      </c>
      <c r="C1620" s="17">
        <v>0.28758039148419201</v>
      </c>
      <c r="D1620" s="17">
        <v>0.29943147360901001</v>
      </c>
      <c r="E1620" s="17">
        <v>0.27611723315586401</v>
      </c>
      <c r="F1620" s="17"/>
      <c r="G1620" s="17">
        <v>0.34490713161293601</v>
      </c>
      <c r="H1620" s="17">
        <v>0.29250553662873702</v>
      </c>
      <c r="I1620" s="17">
        <v>0.25116411677204897</v>
      </c>
      <c r="J1620" s="17">
        <v>0.28642162680539202</v>
      </c>
      <c r="K1620" s="17">
        <v>0.222867893005603</v>
      </c>
      <c r="L1620" s="17"/>
      <c r="M1620" s="17">
        <v>0.27016595543546101</v>
      </c>
      <c r="N1620" s="17">
        <v>0.339236482638887</v>
      </c>
      <c r="O1620" s="17">
        <v>0.22537385293118101</v>
      </c>
      <c r="P1620" s="17">
        <v>0.26460511864557601</v>
      </c>
      <c r="Q1620" s="17">
        <v>0.2678939922163</v>
      </c>
      <c r="R1620" s="17"/>
      <c r="S1620" s="17">
        <v>0.19542319338308201</v>
      </c>
      <c r="T1620" s="17">
        <v>0.27821372927062599</v>
      </c>
      <c r="U1620" s="17">
        <v>0.30318121697997602</v>
      </c>
      <c r="V1620" s="17">
        <v>0.349905439279524</v>
      </c>
      <c r="W1620" s="17"/>
      <c r="X1620" s="17">
        <v>0.30434071219835501</v>
      </c>
      <c r="Y1620" s="17">
        <v>0.27519538557215001</v>
      </c>
      <c r="Z1620" s="17">
        <v>0.17986615456553201</v>
      </c>
      <c r="AA1620" s="17"/>
      <c r="AB1620" s="17">
        <v>0.27721105214482999</v>
      </c>
      <c r="AC1620" s="17">
        <v>0.30889645542223598</v>
      </c>
      <c r="AD1620" s="17"/>
      <c r="AE1620" s="17">
        <v>0.27734912127496703</v>
      </c>
      <c r="AF1620" s="17">
        <v>0.28908192694267199</v>
      </c>
      <c r="AG1620" s="17"/>
      <c r="AH1620" s="17">
        <v>0.308059953219673</v>
      </c>
      <c r="AI1620" s="17">
        <v>0.24002786283139199</v>
      </c>
      <c r="AJ1620" s="17"/>
      <c r="AK1620" s="17">
        <v>0.310158781730835</v>
      </c>
      <c r="AL1620" s="17">
        <v>0.277206250384471</v>
      </c>
      <c r="AM1620" s="17">
        <v>0.25315083265527699</v>
      </c>
      <c r="AN1620" s="17">
        <v>0.33181607778866001</v>
      </c>
      <c r="AO1620" s="17">
        <v>0.355726578518202</v>
      </c>
      <c r="AP1620" s="17"/>
      <c r="AQ1620" s="17">
        <v>0.27845281561109603</v>
      </c>
      <c r="AR1620" s="17">
        <v>0.29007729611373601</v>
      </c>
      <c r="AS1620" s="17"/>
      <c r="AT1620" s="17">
        <v>0.288623455027397</v>
      </c>
      <c r="AU1620" s="17">
        <v>0.28745917358961798</v>
      </c>
      <c r="AV1620" s="17"/>
      <c r="AW1620" s="17">
        <v>0.30129892667534097</v>
      </c>
      <c r="AX1620" s="17">
        <v>0.28023532565964998</v>
      </c>
      <c r="AY1620" s="17">
        <v>0.29892445811798002</v>
      </c>
      <c r="AZ1620" s="17">
        <v>0.34906189366391999</v>
      </c>
      <c r="BA1620" s="17">
        <v>0.238515971718257</v>
      </c>
      <c r="BB1620" s="17"/>
      <c r="BC1620" s="17">
        <v>0.253961177941678</v>
      </c>
      <c r="BD1620" s="17"/>
      <c r="BE1620" s="17">
        <v>0.26996750506237099</v>
      </c>
      <c r="BF1620" s="17">
        <v>0.347593900924834</v>
      </c>
      <c r="BG1620" s="17">
        <v>0.37530697088176701</v>
      </c>
      <c r="BH1620" s="17">
        <v>0.24890706560652301</v>
      </c>
      <c r="BI1620" s="17"/>
      <c r="BJ1620" s="17">
        <v>0.27551673955491801</v>
      </c>
      <c r="BK1620" s="17"/>
      <c r="BL1620" s="17">
        <v>0.32151018429449901</v>
      </c>
      <c r="BM1620" s="17"/>
      <c r="BN1620" s="17">
        <v>0.262495363957997</v>
      </c>
      <c r="BO1620" s="17"/>
      <c r="BP1620" s="17">
        <v>0.27928407683745199</v>
      </c>
      <c r="BQ1620" s="17">
        <v>0.34831043902857101</v>
      </c>
    </row>
    <row r="1621" spans="2:69" x14ac:dyDescent="0.35">
      <c r="B1621" t="s">
        <v>413</v>
      </c>
      <c r="C1621" s="17">
        <v>0.25943464807686401</v>
      </c>
      <c r="D1621" s="17">
        <v>0.25803277466492702</v>
      </c>
      <c r="E1621" s="17">
        <v>0.26112283146870002</v>
      </c>
      <c r="F1621" s="17"/>
      <c r="G1621" s="17">
        <v>0.26122365811821902</v>
      </c>
      <c r="H1621" s="17">
        <v>0.30112473711559201</v>
      </c>
      <c r="I1621" s="17">
        <v>0.24151139809936001</v>
      </c>
      <c r="J1621" s="17">
        <v>0.285503938517019</v>
      </c>
      <c r="K1621" s="17">
        <v>0.18154364989701099</v>
      </c>
      <c r="L1621" s="17"/>
      <c r="M1621" s="17">
        <v>0.28390154112996902</v>
      </c>
      <c r="N1621" s="17">
        <v>0.24649111343782801</v>
      </c>
      <c r="O1621" s="17">
        <v>0.24792815864825099</v>
      </c>
      <c r="P1621" s="17">
        <v>0.29437401047417</v>
      </c>
      <c r="Q1621" s="17">
        <v>0.26175941959206001</v>
      </c>
      <c r="R1621" s="17"/>
      <c r="S1621" s="17">
        <v>0.22656711542609501</v>
      </c>
      <c r="T1621" s="17">
        <v>0.20705825438827499</v>
      </c>
      <c r="U1621" s="17">
        <v>0.25318467146524198</v>
      </c>
      <c r="V1621" s="17">
        <v>0.30219522637679502</v>
      </c>
      <c r="W1621" s="17"/>
      <c r="X1621" s="17">
        <v>0.25158447035708897</v>
      </c>
      <c r="Y1621" s="17">
        <v>0.29276696802319002</v>
      </c>
      <c r="Z1621" s="17">
        <v>0.27652423436967699</v>
      </c>
      <c r="AA1621" s="17"/>
      <c r="AB1621" s="17">
        <v>0.25117709963087398</v>
      </c>
      <c r="AC1621" s="17">
        <v>0.276409541547469</v>
      </c>
      <c r="AD1621" s="17"/>
      <c r="AE1621" s="17">
        <v>0.27261731898570501</v>
      </c>
      <c r="AF1621" s="17">
        <v>0.25695745311705098</v>
      </c>
      <c r="AG1621" s="17"/>
      <c r="AH1621" s="17">
        <v>0.24909923553133001</v>
      </c>
      <c r="AI1621" s="17">
        <v>0.32825070476506801</v>
      </c>
      <c r="AJ1621" s="17"/>
      <c r="AK1621" s="17">
        <v>0.26757418876495798</v>
      </c>
      <c r="AL1621" s="17">
        <v>0.234504420857399</v>
      </c>
      <c r="AM1621" s="17">
        <v>0.27965871855095098</v>
      </c>
      <c r="AN1621" s="17">
        <v>0.24511746190472999</v>
      </c>
      <c r="AO1621" s="17">
        <v>0.27989527450162899</v>
      </c>
      <c r="AP1621" s="17"/>
      <c r="AQ1621" s="17">
        <v>0.31621426322488599</v>
      </c>
      <c r="AR1621" s="17">
        <v>0.24390223444393899</v>
      </c>
      <c r="AS1621" s="17"/>
      <c r="AT1621" s="17">
        <v>0.29370544780364199</v>
      </c>
      <c r="AU1621" s="17">
        <v>0.238233149672053</v>
      </c>
      <c r="AV1621" s="17"/>
      <c r="AW1621" s="17">
        <v>0.24546828095814899</v>
      </c>
      <c r="AX1621" s="17">
        <v>0.28245523535349099</v>
      </c>
      <c r="AY1621" s="17">
        <v>0.30008885393619</v>
      </c>
      <c r="AZ1621" s="17">
        <v>0.19518906228383601</v>
      </c>
      <c r="BA1621" s="17">
        <v>0.20140335865093101</v>
      </c>
      <c r="BB1621" s="17"/>
      <c r="BC1621" s="17">
        <v>0.21928353003931</v>
      </c>
      <c r="BD1621" s="17"/>
      <c r="BE1621" s="17">
        <v>0.291705230252574</v>
      </c>
      <c r="BF1621" s="17">
        <v>0.29453585798375698</v>
      </c>
      <c r="BG1621" s="17">
        <v>0.18539427529662</v>
      </c>
      <c r="BH1621" s="17">
        <v>0.210423169767401</v>
      </c>
      <c r="BI1621" s="17"/>
      <c r="BJ1621" s="17">
        <v>0.248950688390432</v>
      </c>
      <c r="BK1621" s="17"/>
      <c r="BL1621" s="17">
        <v>0.24423850566284899</v>
      </c>
      <c r="BM1621" s="17"/>
      <c r="BN1621" s="17">
        <v>0.22719558733633699</v>
      </c>
      <c r="BO1621" s="17"/>
      <c r="BP1621" s="17">
        <v>0.25611852943282598</v>
      </c>
      <c r="BQ1621" s="17">
        <v>0.29266542142340701</v>
      </c>
    </row>
    <row r="1622" spans="2:69" x14ac:dyDescent="0.35">
      <c r="B1622" t="s">
        <v>412</v>
      </c>
      <c r="C1622" s="17">
        <v>0.25637715567331898</v>
      </c>
      <c r="D1622" s="17">
        <v>0.24482119836882299</v>
      </c>
      <c r="E1622" s="17">
        <v>0.26672360364907199</v>
      </c>
      <c r="F1622" s="17"/>
      <c r="G1622" s="17">
        <v>0.23846578825243001</v>
      </c>
      <c r="H1622" s="17">
        <v>0.233606757180434</v>
      </c>
      <c r="I1622" s="17">
        <v>0.27950837726359501</v>
      </c>
      <c r="J1622" s="17">
        <v>0.28950318012484999</v>
      </c>
      <c r="K1622" s="17">
        <v>0.26071360657142301</v>
      </c>
      <c r="L1622" s="17"/>
      <c r="M1622" s="17">
        <v>0.19441588977997701</v>
      </c>
      <c r="N1622" s="17">
        <v>0.27500365515244302</v>
      </c>
      <c r="O1622" s="17">
        <v>0.20181109742652101</v>
      </c>
      <c r="P1622" s="17">
        <v>0.26127727207936402</v>
      </c>
      <c r="Q1622" s="17">
        <v>0.306014326439985</v>
      </c>
      <c r="R1622" s="17"/>
      <c r="S1622" s="17">
        <v>0.29278636491211701</v>
      </c>
      <c r="T1622" s="17">
        <v>0.20770074878321701</v>
      </c>
      <c r="U1622" s="17">
        <v>0.28781316469507201</v>
      </c>
      <c r="V1622" s="17">
        <v>0.261523564400654</v>
      </c>
      <c r="W1622" s="17"/>
      <c r="X1622" s="17">
        <v>0.256005320117137</v>
      </c>
      <c r="Y1622" s="17">
        <v>0.269526829942489</v>
      </c>
      <c r="Z1622" s="17">
        <v>0.243165565151818</v>
      </c>
      <c r="AA1622" s="17"/>
      <c r="AB1622" s="17">
        <v>0.25269016789648202</v>
      </c>
      <c r="AC1622" s="17">
        <v>0.263956429975925</v>
      </c>
      <c r="AD1622" s="17"/>
      <c r="AE1622" s="17">
        <v>0.21219323420274799</v>
      </c>
      <c r="AF1622" s="17">
        <v>0.26560749399540601</v>
      </c>
      <c r="AG1622" s="17"/>
      <c r="AH1622" s="17">
        <v>0.26981403977820001</v>
      </c>
      <c r="AI1622" s="17">
        <v>0.264090444494749</v>
      </c>
      <c r="AJ1622" s="17"/>
      <c r="AK1622" s="17">
        <v>0.17812078516551699</v>
      </c>
      <c r="AL1622" s="17">
        <v>0.25303598132039101</v>
      </c>
      <c r="AM1622" s="17">
        <v>0.25885252012539001</v>
      </c>
      <c r="AN1622" s="17">
        <v>0.28433825510614202</v>
      </c>
      <c r="AO1622" s="17">
        <v>0.30237393964867698</v>
      </c>
      <c r="AP1622" s="17"/>
      <c r="AQ1622" s="17">
        <v>0.28283775041190801</v>
      </c>
      <c r="AR1622" s="17">
        <v>0.249138696916923</v>
      </c>
      <c r="AS1622" s="17"/>
      <c r="AT1622" s="17">
        <v>0.28162224908035499</v>
      </c>
      <c r="AU1622" s="17">
        <v>0.24956743916770999</v>
      </c>
      <c r="AV1622" s="17"/>
      <c r="AW1622" s="17">
        <v>0.19939694456194501</v>
      </c>
      <c r="AX1622" s="17">
        <v>0.26672352463534699</v>
      </c>
      <c r="AY1622" s="17">
        <v>0.219586590028612</v>
      </c>
      <c r="AZ1622" s="17">
        <v>0.32517159004803903</v>
      </c>
      <c r="BA1622" s="17">
        <v>0.242395182982614</v>
      </c>
      <c r="BB1622" s="17"/>
      <c r="BC1622" s="17">
        <v>0.256363323363278</v>
      </c>
      <c r="BD1622" s="17"/>
      <c r="BE1622" s="17">
        <v>0.241807706377623</v>
      </c>
      <c r="BF1622" s="17">
        <v>0.207765043991886</v>
      </c>
      <c r="BG1622" s="17">
        <v>0.30274917489171099</v>
      </c>
      <c r="BH1622" s="17">
        <v>0.26220721977862599</v>
      </c>
      <c r="BI1622" s="17"/>
      <c r="BJ1622" s="17">
        <v>0.26269335953158501</v>
      </c>
      <c r="BK1622" s="17"/>
      <c r="BL1622" s="17">
        <v>0.27775263061324401</v>
      </c>
      <c r="BM1622" s="17"/>
      <c r="BN1622" s="17">
        <v>0.218295542991639</v>
      </c>
      <c r="BO1622" s="17"/>
      <c r="BP1622" s="17">
        <v>0.26240461949048499</v>
      </c>
      <c r="BQ1622" s="17">
        <v>0.220244244264926</v>
      </c>
    </row>
    <row r="1623" spans="2:69" x14ac:dyDescent="0.35">
      <c r="B1623" t="s">
        <v>415</v>
      </c>
      <c r="C1623" s="17">
        <v>0.23407879761724401</v>
      </c>
      <c r="D1623" s="17">
        <v>0.23357841135399099</v>
      </c>
      <c r="E1623" s="17">
        <v>0.23494969120053599</v>
      </c>
      <c r="F1623" s="17"/>
      <c r="G1623" s="17">
        <v>0.22361900841625901</v>
      </c>
      <c r="H1623" s="17">
        <v>0.26166224123974602</v>
      </c>
      <c r="I1623" s="17">
        <v>0.22585940040507499</v>
      </c>
      <c r="J1623" s="17">
        <v>0.1956514294219</v>
      </c>
      <c r="K1623" s="17">
        <v>0.25998721475637399</v>
      </c>
      <c r="L1623" s="17"/>
      <c r="M1623" s="17">
        <v>0.223786879733612</v>
      </c>
      <c r="N1623" s="17">
        <v>0.26497228946696399</v>
      </c>
      <c r="O1623" s="17">
        <v>0.17991833530853901</v>
      </c>
      <c r="P1623" s="17">
        <v>0.24919995046753701</v>
      </c>
      <c r="Q1623" s="17">
        <v>0.21855336880589399</v>
      </c>
      <c r="R1623" s="17"/>
      <c r="S1623" s="17">
        <v>0.21336250511273899</v>
      </c>
      <c r="T1623" s="17">
        <v>0.2193297390201</v>
      </c>
      <c r="U1623" s="17">
        <v>0.279446362630144</v>
      </c>
      <c r="V1623" s="17">
        <v>0.24348825228337201</v>
      </c>
      <c r="W1623" s="17"/>
      <c r="X1623" s="17">
        <v>0.239354450352286</v>
      </c>
      <c r="Y1623" s="17">
        <v>0.21321501854987801</v>
      </c>
      <c r="Z1623" s="17">
        <v>0.22073145115356199</v>
      </c>
      <c r="AA1623" s="17"/>
      <c r="AB1623" s="17">
        <v>0.223783652021358</v>
      </c>
      <c r="AC1623" s="17">
        <v>0.25524234281441399</v>
      </c>
      <c r="AD1623" s="17"/>
      <c r="AE1623" s="17">
        <v>0.28538401563235899</v>
      </c>
      <c r="AF1623" s="17">
        <v>0.22297501555632801</v>
      </c>
      <c r="AG1623" s="17"/>
      <c r="AH1623" s="17">
        <v>0.235167036379826</v>
      </c>
      <c r="AI1623" s="17">
        <v>0.213908124404563</v>
      </c>
      <c r="AJ1623" s="17"/>
      <c r="AK1623" s="17">
        <v>0.217909538801383</v>
      </c>
      <c r="AL1623" s="17">
        <v>0.202018054239852</v>
      </c>
      <c r="AM1623" s="17">
        <v>0.24860923335627</v>
      </c>
      <c r="AN1623" s="17">
        <v>0.25182810842930797</v>
      </c>
      <c r="AO1623" s="17">
        <v>0.27005625106723202</v>
      </c>
      <c r="AP1623" s="17"/>
      <c r="AQ1623" s="17">
        <v>0.214485290089766</v>
      </c>
      <c r="AR1623" s="17">
        <v>0.23943872234803401</v>
      </c>
      <c r="AS1623" s="17"/>
      <c r="AT1623" s="17">
        <v>0.222749888967851</v>
      </c>
      <c r="AU1623" s="17">
        <v>0.237427603660193</v>
      </c>
      <c r="AV1623" s="17"/>
      <c r="AW1623" s="17">
        <v>0.266754866900479</v>
      </c>
      <c r="AX1623" s="17">
        <v>0.25633907111354498</v>
      </c>
      <c r="AY1623" s="17">
        <v>0.17249920528274601</v>
      </c>
      <c r="AZ1623" s="17">
        <v>0.25660231283628399</v>
      </c>
      <c r="BA1623" s="17">
        <v>0.22158229826588099</v>
      </c>
      <c r="BB1623" s="17"/>
      <c r="BC1623" s="17">
        <v>0.23734329739860699</v>
      </c>
      <c r="BD1623" s="17"/>
      <c r="BE1623" s="17">
        <v>0.27579108035216399</v>
      </c>
      <c r="BF1623" s="17">
        <v>0.14470536179123</v>
      </c>
      <c r="BG1623" s="17">
        <v>0.22455925296092299</v>
      </c>
      <c r="BH1623" s="17">
        <v>0.22367798424958199</v>
      </c>
      <c r="BI1623" s="17"/>
      <c r="BJ1623" s="17">
        <v>0.23809173939181499</v>
      </c>
      <c r="BK1623" s="17"/>
      <c r="BL1623" s="17">
        <v>0.23734539527488399</v>
      </c>
      <c r="BM1623" s="17"/>
      <c r="BN1623" s="17">
        <v>0.28605168506316397</v>
      </c>
      <c r="BO1623" s="17"/>
      <c r="BP1623" s="17">
        <v>0.231863108667272</v>
      </c>
      <c r="BQ1623" s="17">
        <v>0.24892560420051801</v>
      </c>
    </row>
    <row r="1624" spans="2:69" x14ac:dyDescent="0.35">
      <c r="B1624" t="s">
        <v>416</v>
      </c>
      <c r="C1624" s="17">
        <v>0.196908360012294</v>
      </c>
      <c r="D1624" s="17">
        <v>0.201265704891498</v>
      </c>
      <c r="E1624" s="17">
        <v>0.19356385653848601</v>
      </c>
      <c r="F1624" s="17"/>
      <c r="G1624" s="17">
        <v>0.17018799843388499</v>
      </c>
      <c r="H1624" s="17">
        <v>0.183468752596575</v>
      </c>
      <c r="I1624" s="17">
        <v>0.231407323439106</v>
      </c>
      <c r="J1624" s="17">
        <v>0.21561094795296101</v>
      </c>
      <c r="K1624" s="17">
        <v>0.19857204152475899</v>
      </c>
      <c r="L1624" s="17"/>
      <c r="M1624" s="17">
        <v>0.156427193633315</v>
      </c>
      <c r="N1624" s="17">
        <v>0.202946521830914</v>
      </c>
      <c r="O1624" s="17">
        <v>0.22375661989117401</v>
      </c>
      <c r="P1624" s="17">
        <v>0.21398449752341001</v>
      </c>
      <c r="Q1624" s="17">
        <v>0.15831253499438999</v>
      </c>
      <c r="R1624" s="17"/>
      <c r="S1624" s="17">
        <v>0.19517724672005901</v>
      </c>
      <c r="T1624" s="17">
        <v>0.22515279065066399</v>
      </c>
      <c r="U1624" s="17">
        <v>0.19754051648579801</v>
      </c>
      <c r="V1624" s="17">
        <v>0.203533269352073</v>
      </c>
      <c r="W1624" s="17"/>
      <c r="X1624" s="17">
        <v>0.20375945428342601</v>
      </c>
      <c r="Y1624" s="17">
        <v>0.157861277499457</v>
      </c>
      <c r="Z1624" s="17">
        <v>0.19405914360736201</v>
      </c>
      <c r="AA1624" s="17"/>
      <c r="AB1624" s="17">
        <v>0.192828996057752</v>
      </c>
      <c r="AC1624" s="17">
        <v>0.20529423494952301</v>
      </c>
      <c r="AD1624" s="17"/>
      <c r="AE1624" s="17">
        <v>0.22550502697196301</v>
      </c>
      <c r="AF1624" s="17">
        <v>0.191233243742499</v>
      </c>
      <c r="AG1624" s="17"/>
      <c r="AH1624" s="17">
        <v>0.193603829508735</v>
      </c>
      <c r="AI1624" s="17">
        <v>0.22329499753110399</v>
      </c>
      <c r="AJ1624" s="17"/>
      <c r="AK1624" s="17">
        <v>0.17763784314822301</v>
      </c>
      <c r="AL1624" s="17">
        <v>0.17697040702230299</v>
      </c>
      <c r="AM1624" s="17">
        <v>0.230675397463</v>
      </c>
      <c r="AN1624" s="17">
        <v>0.18130554874940899</v>
      </c>
      <c r="AO1624" s="17">
        <v>0.17732301231519201</v>
      </c>
      <c r="AP1624" s="17"/>
      <c r="AQ1624" s="17">
        <v>0.22871410964672501</v>
      </c>
      <c r="AR1624" s="17">
        <v>0.18820770119417199</v>
      </c>
      <c r="AS1624" s="17"/>
      <c r="AT1624" s="17">
        <v>0.21031127008471201</v>
      </c>
      <c r="AU1624" s="17">
        <v>0.192144992841981</v>
      </c>
      <c r="AV1624" s="17"/>
      <c r="AW1624" s="17">
        <v>0.218734558455875</v>
      </c>
      <c r="AX1624" s="17">
        <v>0.19148752085266299</v>
      </c>
      <c r="AY1624" s="17">
        <v>0.17820362964616401</v>
      </c>
      <c r="AZ1624" s="17">
        <v>0.25597511122458899</v>
      </c>
      <c r="BA1624" s="17">
        <v>0.17575260248813501</v>
      </c>
      <c r="BB1624" s="17"/>
      <c r="BC1624" s="17">
        <v>0.16965000371019601</v>
      </c>
      <c r="BD1624" s="17"/>
      <c r="BE1624" s="17">
        <v>0.19424264860673801</v>
      </c>
      <c r="BF1624" s="17">
        <v>0.20391847395886101</v>
      </c>
      <c r="BG1624" s="17">
        <v>0.248053202618741</v>
      </c>
      <c r="BH1624" s="17">
        <v>0.17807304100454899</v>
      </c>
      <c r="BI1624" s="17"/>
      <c r="BJ1624" s="17">
        <v>0.19431320435965099</v>
      </c>
      <c r="BK1624" s="17"/>
      <c r="BL1624" s="17">
        <v>0.19306389770472401</v>
      </c>
      <c r="BM1624" s="17"/>
      <c r="BN1624" s="17">
        <v>0.237935393721384</v>
      </c>
      <c r="BO1624" s="17"/>
      <c r="BP1624" s="17">
        <v>0.183985257030993</v>
      </c>
      <c r="BQ1624" s="17">
        <v>0.25496848363246699</v>
      </c>
    </row>
    <row r="1625" spans="2:69" x14ac:dyDescent="0.35">
      <c r="B1625" t="s">
        <v>418</v>
      </c>
      <c r="C1625" s="17">
        <v>0.143588204624673</v>
      </c>
      <c r="D1625" s="17">
        <v>0.17132113655470099</v>
      </c>
      <c r="E1625" s="17">
        <v>0.120197149199161</v>
      </c>
      <c r="F1625" s="17"/>
      <c r="G1625" s="17">
        <v>0.15958133563218699</v>
      </c>
      <c r="H1625" s="17">
        <v>0.134643376698797</v>
      </c>
      <c r="I1625" s="17">
        <v>0.147421623748801</v>
      </c>
      <c r="J1625" s="17">
        <v>0.15190132984374299</v>
      </c>
      <c r="K1625" s="17">
        <v>0.11166115808206301</v>
      </c>
      <c r="L1625" s="17"/>
      <c r="M1625" s="17">
        <v>0.1530096530773</v>
      </c>
      <c r="N1625" s="17">
        <v>0.119033656305794</v>
      </c>
      <c r="O1625" s="17">
        <v>0.17352695600644</v>
      </c>
      <c r="P1625" s="17">
        <v>0.147163671343498</v>
      </c>
      <c r="Q1625" s="17">
        <v>0.15795229067299901</v>
      </c>
      <c r="R1625" s="17"/>
      <c r="S1625" s="17">
        <v>0.142451568571801</v>
      </c>
      <c r="T1625" s="17">
        <v>0.16699460318206399</v>
      </c>
      <c r="U1625" s="17">
        <v>0.14039100835875201</v>
      </c>
      <c r="V1625" s="17">
        <v>0.124738983746372</v>
      </c>
      <c r="W1625" s="17"/>
      <c r="X1625" s="17">
        <v>0.156483750521758</v>
      </c>
      <c r="Y1625" s="17">
        <v>9.5345181516915303E-2</v>
      </c>
      <c r="Z1625" s="17">
        <v>0.107623762205267</v>
      </c>
      <c r="AA1625" s="17"/>
      <c r="AB1625" s="17">
        <v>0.151961241325898</v>
      </c>
      <c r="AC1625" s="17">
        <v>0.126375904029842</v>
      </c>
      <c r="AD1625" s="17"/>
      <c r="AE1625" s="17">
        <v>0.166068020403839</v>
      </c>
      <c r="AF1625" s="17">
        <v>0.13911777212469001</v>
      </c>
      <c r="AG1625" s="17"/>
      <c r="AH1625" s="17">
        <v>0.14166390075477001</v>
      </c>
      <c r="AI1625" s="17">
        <v>0.118449004541909</v>
      </c>
      <c r="AJ1625" s="17"/>
      <c r="AK1625" s="17">
        <v>0.16084953533820501</v>
      </c>
      <c r="AL1625" s="17">
        <v>0.17316572109082801</v>
      </c>
      <c r="AM1625" s="17">
        <v>0.12945063599299</v>
      </c>
      <c r="AN1625" s="17">
        <v>0.114449012444197</v>
      </c>
      <c r="AO1625" s="17">
        <v>0.13812037232858501</v>
      </c>
      <c r="AP1625" s="17"/>
      <c r="AQ1625" s="17">
        <v>0.13146259580851</v>
      </c>
      <c r="AR1625" s="17">
        <v>0.14690523964142499</v>
      </c>
      <c r="AS1625" s="17"/>
      <c r="AT1625" s="17">
        <v>0.14531031440107101</v>
      </c>
      <c r="AU1625" s="17">
        <v>0.139353538335382</v>
      </c>
      <c r="AV1625" s="17"/>
      <c r="AW1625" s="17">
        <v>9.8783148444294797E-2</v>
      </c>
      <c r="AX1625" s="17">
        <v>0.133174663367711</v>
      </c>
      <c r="AY1625" s="17">
        <v>0.186587114019895</v>
      </c>
      <c r="AZ1625" s="17">
        <v>0.174391500552426</v>
      </c>
      <c r="BA1625" s="17">
        <v>0.13216441157063599</v>
      </c>
      <c r="BB1625" s="17"/>
      <c r="BC1625" s="17">
        <v>0.133357588974336</v>
      </c>
      <c r="BD1625" s="17"/>
      <c r="BE1625" s="17">
        <v>0.137094085508283</v>
      </c>
      <c r="BF1625" s="17">
        <v>0.16422353086170699</v>
      </c>
      <c r="BG1625" s="17">
        <v>0.17568887421805501</v>
      </c>
      <c r="BH1625" s="17">
        <v>0.13435892564716601</v>
      </c>
      <c r="BI1625" s="17"/>
      <c r="BJ1625" s="17">
        <v>0.14479709658722401</v>
      </c>
      <c r="BK1625" s="17"/>
      <c r="BL1625" s="17">
        <v>0.13983598318958201</v>
      </c>
      <c r="BM1625" s="17"/>
      <c r="BN1625" s="17">
        <v>0.15272556171599899</v>
      </c>
      <c r="BO1625" s="17"/>
      <c r="BP1625" s="17">
        <v>0.15460100256375001</v>
      </c>
      <c r="BQ1625" s="17">
        <v>0.101703295516523</v>
      </c>
    </row>
    <row r="1626" spans="2:69" x14ac:dyDescent="0.35">
      <c r="B1626" t="s">
        <v>414</v>
      </c>
      <c r="C1626" s="17">
        <v>0.13013775813818701</v>
      </c>
      <c r="D1626" s="17">
        <v>0.15309583484189601</v>
      </c>
      <c r="E1626" s="17">
        <v>0.11079538176281099</v>
      </c>
      <c r="F1626" s="17"/>
      <c r="G1626" s="17">
        <v>0.131827347732763</v>
      </c>
      <c r="H1626" s="17">
        <v>0.12257767813183</v>
      </c>
      <c r="I1626" s="17">
        <v>0.118529763268837</v>
      </c>
      <c r="J1626" s="17">
        <v>0.108373390790849</v>
      </c>
      <c r="K1626" s="17">
        <v>0.18336142838974401</v>
      </c>
      <c r="L1626" s="17"/>
      <c r="M1626" s="17">
        <v>6.6183807863159805E-2</v>
      </c>
      <c r="N1626" s="17">
        <v>0.126317267614456</v>
      </c>
      <c r="O1626" s="17">
        <v>0.149756164695343</v>
      </c>
      <c r="P1626" s="17">
        <v>0.166913808528386</v>
      </c>
      <c r="Q1626" s="17">
        <v>0.11952301274732199</v>
      </c>
      <c r="R1626" s="17"/>
      <c r="S1626" s="17">
        <v>0.160481236230405</v>
      </c>
      <c r="T1626" s="17">
        <v>0.108660380007121</v>
      </c>
      <c r="U1626" s="17">
        <v>0.15258086219411701</v>
      </c>
      <c r="V1626" s="17">
        <v>0.124487947699695</v>
      </c>
      <c r="W1626" s="17"/>
      <c r="X1626" s="17">
        <v>0.124864085611135</v>
      </c>
      <c r="Y1626" s="17">
        <v>0.13286556102441199</v>
      </c>
      <c r="Z1626" s="17">
        <v>0.16544703287905899</v>
      </c>
      <c r="AA1626" s="17"/>
      <c r="AB1626" s="17">
        <v>0.13785657585841299</v>
      </c>
      <c r="AC1626" s="17">
        <v>0.114270323708119</v>
      </c>
      <c r="AD1626" s="17"/>
      <c r="AE1626" s="17">
        <v>0.155627152507269</v>
      </c>
      <c r="AF1626" s="17">
        <v>0.12504190894761799</v>
      </c>
      <c r="AG1626" s="17"/>
      <c r="AH1626" s="17">
        <v>0.12991016050319801</v>
      </c>
      <c r="AI1626" s="17">
        <v>0.133096677539046</v>
      </c>
      <c r="AJ1626" s="17"/>
      <c r="AK1626" s="17">
        <v>0.174828842398523</v>
      </c>
      <c r="AL1626" s="17">
        <v>0.14581040540798301</v>
      </c>
      <c r="AM1626" s="17">
        <v>0.11991554845902699</v>
      </c>
      <c r="AN1626" s="17">
        <v>0.12738681107900701</v>
      </c>
      <c r="AO1626" s="17">
        <v>6.4393189071455803E-2</v>
      </c>
      <c r="AP1626" s="17"/>
      <c r="AQ1626" s="17">
        <v>0.107871333286819</v>
      </c>
      <c r="AR1626" s="17">
        <v>0.13622887587500601</v>
      </c>
      <c r="AS1626" s="17"/>
      <c r="AT1626" s="17">
        <v>0.104202084843929</v>
      </c>
      <c r="AU1626" s="17">
        <v>0.143432307028938</v>
      </c>
      <c r="AV1626" s="17"/>
      <c r="AW1626" s="17">
        <v>0.168845183666335</v>
      </c>
      <c r="AX1626" s="17">
        <v>0.104503426114229</v>
      </c>
      <c r="AY1626" s="17">
        <v>0.12333016878547701</v>
      </c>
      <c r="AZ1626" s="17">
        <v>0.124510977814997</v>
      </c>
      <c r="BA1626" s="17">
        <v>0.22087653875739999</v>
      </c>
      <c r="BB1626" s="17"/>
      <c r="BC1626" s="17">
        <v>0.18101955964411501</v>
      </c>
      <c r="BD1626" s="17"/>
      <c r="BE1626" s="17">
        <v>0.11284526446928</v>
      </c>
      <c r="BF1626" s="17">
        <v>0.11243098055604001</v>
      </c>
      <c r="BG1626" s="17">
        <v>0.11932141082458</v>
      </c>
      <c r="BH1626" s="17">
        <v>0.17471517540968101</v>
      </c>
      <c r="BI1626" s="17"/>
      <c r="BJ1626" s="17">
        <v>0.123617837751369</v>
      </c>
      <c r="BK1626" s="17"/>
      <c r="BL1626" s="17">
        <v>0.12341434071467899</v>
      </c>
      <c r="BM1626" s="17"/>
      <c r="BN1626" s="17">
        <v>0.15114978159044501</v>
      </c>
      <c r="BO1626" s="17"/>
      <c r="BP1626" s="17">
        <v>0.12754507587421801</v>
      </c>
      <c r="BQ1626" s="17">
        <v>0.128721836189754</v>
      </c>
    </row>
    <row r="1627" spans="2:69" x14ac:dyDescent="0.35">
      <c r="B1627" t="s">
        <v>417</v>
      </c>
      <c r="C1627" s="17">
        <v>0.105416730821488</v>
      </c>
      <c r="D1627" s="17">
        <v>0.10527743193906</v>
      </c>
      <c r="E1627" s="17">
        <v>0.105735513507991</v>
      </c>
      <c r="F1627" s="17"/>
      <c r="G1627" s="17">
        <v>0.10277442370291701</v>
      </c>
      <c r="H1627" s="17">
        <v>8.9523551684161803E-2</v>
      </c>
      <c r="I1627" s="17">
        <v>0.102901085801424</v>
      </c>
      <c r="J1627" s="17">
        <v>0.113493234127232</v>
      </c>
      <c r="K1627" s="17">
        <v>0.13563256055808301</v>
      </c>
      <c r="L1627" s="17"/>
      <c r="M1627" s="17">
        <v>0.13291324868776599</v>
      </c>
      <c r="N1627" s="17">
        <v>0.109095359644981</v>
      </c>
      <c r="O1627" s="17">
        <v>8.18698161742029E-2</v>
      </c>
      <c r="P1627" s="17">
        <v>0.101458081473326</v>
      </c>
      <c r="Q1627" s="17">
        <v>0.113327236873079</v>
      </c>
      <c r="R1627" s="17"/>
      <c r="S1627" s="17">
        <v>8.2217589950773801E-2</v>
      </c>
      <c r="T1627" s="17">
        <v>0.13192823154199401</v>
      </c>
      <c r="U1627" s="17">
        <v>0.103564524202179</v>
      </c>
      <c r="V1627" s="17">
        <v>0.120887038492467</v>
      </c>
      <c r="W1627" s="17"/>
      <c r="X1627" s="17">
        <v>0.102546480311976</v>
      </c>
      <c r="Y1627" s="17">
        <v>8.6775548314812406E-2</v>
      </c>
      <c r="Z1627" s="17">
        <v>0.14902180177591301</v>
      </c>
      <c r="AA1627" s="17"/>
      <c r="AB1627" s="17">
        <v>8.8634813550947295E-2</v>
      </c>
      <c r="AC1627" s="17">
        <v>0.139915015604576</v>
      </c>
      <c r="AD1627" s="17"/>
      <c r="AE1627" s="17">
        <v>0.10460696018114</v>
      </c>
      <c r="AF1627" s="17">
        <v>0.10566887609987401</v>
      </c>
      <c r="AG1627" s="17"/>
      <c r="AH1627" s="17">
        <v>9.7986847298143206E-2</v>
      </c>
      <c r="AI1627" s="17">
        <v>6.4076587735737295E-2</v>
      </c>
      <c r="AJ1627" s="17"/>
      <c r="AK1627" s="17">
        <v>0.16278705152933301</v>
      </c>
      <c r="AL1627" s="17">
        <v>0.107242950797224</v>
      </c>
      <c r="AM1627" s="17">
        <v>0.122329234763023</v>
      </c>
      <c r="AN1627" s="17">
        <v>6.5573941762332694E-2</v>
      </c>
      <c r="AO1627" s="17">
        <v>3.1047614980206601E-2</v>
      </c>
      <c r="AP1627" s="17"/>
      <c r="AQ1627" s="17">
        <v>0.13516503888950199</v>
      </c>
      <c r="AR1627" s="17">
        <v>9.7278897823015797E-2</v>
      </c>
      <c r="AS1627" s="17"/>
      <c r="AT1627" s="17">
        <v>0.121354823827426</v>
      </c>
      <c r="AU1627" s="17">
        <v>0.100992821646106</v>
      </c>
      <c r="AV1627" s="17"/>
      <c r="AW1627" s="17">
        <v>8.4597393950733304E-2</v>
      </c>
      <c r="AX1627" s="17">
        <v>8.3698398893499004E-2</v>
      </c>
      <c r="AY1627" s="17">
        <v>0.110153399077559</v>
      </c>
      <c r="AZ1627" s="17">
        <v>0.118109406385251</v>
      </c>
      <c r="BA1627" s="17">
        <v>8.2359096109743193E-2</v>
      </c>
      <c r="BB1627" s="17"/>
      <c r="BC1627" s="17">
        <v>0.115297223614011</v>
      </c>
      <c r="BD1627" s="17"/>
      <c r="BE1627" s="17">
        <v>8.0755148899061893E-2</v>
      </c>
      <c r="BF1627" s="17">
        <v>0.141159109645523</v>
      </c>
      <c r="BG1627" s="17">
        <v>6.7219672610438402E-2</v>
      </c>
      <c r="BH1627" s="17">
        <v>8.4922973153220296E-2</v>
      </c>
      <c r="BI1627" s="17"/>
      <c r="BJ1627" s="17">
        <v>0.108023121089069</v>
      </c>
      <c r="BK1627" s="17"/>
      <c r="BL1627" s="17">
        <v>0.110963823222619</v>
      </c>
      <c r="BM1627" s="17"/>
      <c r="BN1627" s="17">
        <v>0.14547852666887601</v>
      </c>
      <c r="BO1627" s="17"/>
      <c r="BP1627" s="17">
        <v>0.10871620426065801</v>
      </c>
      <c r="BQ1627" s="17">
        <v>9.6190953097558402E-2</v>
      </c>
    </row>
    <row r="1628" spans="2:69" x14ac:dyDescent="0.35">
      <c r="B1628" t="s">
        <v>419</v>
      </c>
      <c r="C1628" s="17">
        <v>6.38499230348233E-2</v>
      </c>
      <c r="D1628" s="17">
        <v>5.0822404357574999E-2</v>
      </c>
      <c r="E1628" s="17">
        <v>7.5086862704088694E-2</v>
      </c>
      <c r="F1628" s="17"/>
      <c r="G1628" s="17">
        <v>5.24833586011616E-2</v>
      </c>
      <c r="H1628" s="17">
        <v>7.4259612648389595E-2</v>
      </c>
      <c r="I1628" s="17">
        <v>6.0013841684918003E-2</v>
      </c>
      <c r="J1628" s="17">
        <v>4.5089445520934801E-2</v>
      </c>
      <c r="K1628" s="17">
        <v>9.4724308496986903E-2</v>
      </c>
      <c r="L1628" s="17"/>
      <c r="M1628" s="17">
        <v>0.12809724906532199</v>
      </c>
      <c r="N1628" s="17">
        <v>3.9569547509898398E-2</v>
      </c>
      <c r="O1628" s="17">
        <v>8.6875519855519001E-2</v>
      </c>
      <c r="P1628" s="17">
        <v>8.40357316731669E-2</v>
      </c>
      <c r="Q1628" s="17">
        <v>4.2996549960331198E-2</v>
      </c>
      <c r="R1628" s="17"/>
      <c r="S1628" s="17">
        <v>4.5331269686380099E-2</v>
      </c>
      <c r="T1628" s="17">
        <v>5.8795353226718E-2</v>
      </c>
      <c r="U1628" s="17">
        <v>7.6429877274517694E-2</v>
      </c>
      <c r="V1628" s="17">
        <v>5.4076869835659402E-2</v>
      </c>
      <c r="W1628" s="17"/>
      <c r="X1628" s="17">
        <v>6.1148337598010298E-2</v>
      </c>
      <c r="Y1628" s="17">
        <v>6.0418023064380003E-2</v>
      </c>
      <c r="Z1628" s="17">
        <v>8.7790018989753499E-2</v>
      </c>
      <c r="AA1628" s="17"/>
      <c r="AB1628" s="17">
        <v>5.6854470198493802E-2</v>
      </c>
      <c r="AC1628" s="17">
        <v>7.8230349314125994E-2</v>
      </c>
      <c r="AD1628" s="17"/>
      <c r="AE1628" s="17">
        <v>6.9754394751275206E-2</v>
      </c>
      <c r="AF1628" s="17">
        <v>6.2697266720474806E-2</v>
      </c>
      <c r="AG1628" s="17"/>
      <c r="AH1628" s="17">
        <v>5.6871009066147601E-2</v>
      </c>
      <c r="AI1628" s="17">
        <v>5.18521108168538E-2</v>
      </c>
      <c r="AJ1628" s="17"/>
      <c r="AK1628" s="17">
        <v>0.122507117758048</v>
      </c>
      <c r="AL1628" s="17">
        <v>5.6805612533295302E-2</v>
      </c>
      <c r="AM1628" s="17">
        <v>6.1953308110330702E-2</v>
      </c>
      <c r="AN1628" s="17">
        <v>5.8879888441387099E-2</v>
      </c>
      <c r="AO1628" s="17">
        <v>3.02670772947592E-2</v>
      </c>
      <c r="AP1628" s="17"/>
      <c r="AQ1628" s="17">
        <v>5.33264183077507E-2</v>
      </c>
      <c r="AR1628" s="17">
        <v>6.6728692604902606E-2</v>
      </c>
      <c r="AS1628" s="17"/>
      <c r="AT1628" s="17">
        <v>7.0972983172142998E-2</v>
      </c>
      <c r="AU1628" s="17">
        <v>5.893511173648E-2</v>
      </c>
      <c r="AV1628" s="17"/>
      <c r="AW1628" s="17">
        <v>5.0233358006497898E-2</v>
      </c>
      <c r="AX1628" s="17">
        <v>4.2411987335142398E-2</v>
      </c>
      <c r="AY1628" s="17">
        <v>0.120982333142496</v>
      </c>
      <c r="AZ1628" s="17">
        <v>4.2519886830413002E-2</v>
      </c>
      <c r="BA1628" s="17">
        <v>8.2164829569151096E-2</v>
      </c>
      <c r="BB1628" s="17"/>
      <c r="BC1628" s="17">
        <v>6.4858062989313903E-2</v>
      </c>
      <c r="BD1628" s="17"/>
      <c r="BE1628" s="17">
        <v>4.6257235047594401E-2</v>
      </c>
      <c r="BF1628" s="17">
        <v>0.13703656416881099</v>
      </c>
      <c r="BG1628" s="17">
        <v>6.1043935480638203E-2</v>
      </c>
      <c r="BH1628" s="17">
        <v>6.2215044473837001E-2</v>
      </c>
      <c r="BI1628" s="17"/>
      <c r="BJ1628" s="17">
        <v>6.0539221723882597E-2</v>
      </c>
      <c r="BK1628" s="17"/>
      <c r="BL1628" s="17">
        <v>6.0857411836031002E-2</v>
      </c>
      <c r="BM1628" s="17"/>
      <c r="BN1628" s="17">
        <v>5.6740171537214501E-2</v>
      </c>
      <c r="BO1628" s="17"/>
      <c r="BP1628" s="17">
        <v>6.6300367097004306E-2</v>
      </c>
      <c r="BQ1628" s="17">
        <v>5.9009789263462099E-2</v>
      </c>
    </row>
    <row r="1629" spans="2:69" x14ac:dyDescent="0.35">
      <c r="B1629" t="s">
        <v>421</v>
      </c>
      <c r="C1629" s="17">
        <v>5.0603773485140897E-2</v>
      </c>
      <c r="D1629" s="17">
        <v>2.8939226859306801E-2</v>
      </c>
      <c r="E1629" s="17">
        <v>6.9185213179259797E-2</v>
      </c>
      <c r="F1629" s="17"/>
      <c r="G1629" s="17">
        <v>4.8931241883555097E-2</v>
      </c>
      <c r="H1629" s="17">
        <v>3.8747120677487E-2</v>
      </c>
      <c r="I1629" s="17">
        <v>4.0378540554945899E-2</v>
      </c>
      <c r="J1629" s="17">
        <v>5.2163015949049103E-2</v>
      </c>
      <c r="K1629" s="17">
        <v>9.1370062196141702E-2</v>
      </c>
      <c r="L1629" s="17"/>
      <c r="M1629" s="17">
        <v>3.6804804682480298E-2</v>
      </c>
      <c r="N1629" s="17">
        <v>3.4330419212516602E-2</v>
      </c>
      <c r="O1629" s="17">
        <v>8.1707801900559596E-2</v>
      </c>
      <c r="P1629" s="17">
        <v>7.0725284271676694E-2</v>
      </c>
      <c r="Q1629" s="17">
        <v>4.2795148837958E-2</v>
      </c>
      <c r="R1629" s="17"/>
      <c r="S1629" s="17">
        <v>3.7231563446702302E-2</v>
      </c>
      <c r="T1629" s="17">
        <v>3.6971064983754097E-2</v>
      </c>
      <c r="U1629" s="17">
        <v>6.3227327256176094E-2</v>
      </c>
      <c r="V1629" s="17">
        <v>5.4534181371778297E-2</v>
      </c>
      <c r="W1629" s="17"/>
      <c r="X1629" s="17">
        <v>4.9744673288345601E-2</v>
      </c>
      <c r="Y1629" s="17">
        <v>2.61942642238603E-2</v>
      </c>
      <c r="Z1629" s="17">
        <v>8.6472685298528598E-2</v>
      </c>
      <c r="AA1629" s="17"/>
      <c r="AB1629" s="17">
        <v>4.2905283625969001E-2</v>
      </c>
      <c r="AC1629" s="17">
        <v>6.6429420297716493E-2</v>
      </c>
      <c r="AD1629" s="17"/>
      <c r="AE1629" s="17">
        <v>4.52546545891305E-2</v>
      </c>
      <c r="AF1629" s="17">
        <v>5.0913494108106701E-2</v>
      </c>
      <c r="AG1629" s="17"/>
      <c r="AH1629" s="17">
        <v>4.8538338205937802E-2</v>
      </c>
      <c r="AI1629" s="17">
        <v>2.56955408596212E-2</v>
      </c>
      <c r="AJ1629" s="17"/>
      <c r="AK1629" s="17">
        <v>4.50266136357498E-2</v>
      </c>
      <c r="AL1629" s="17">
        <v>3.9238234651360997E-2</v>
      </c>
      <c r="AM1629" s="17">
        <v>4.95427011402228E-2</v>
      </c>
      <c r="AN1629" s="17">
        <v>4.7785249602645401E-2</v>
      </c>
      <c r="AO1629" s="17">
        <v>0.110923666103555</v>
      </c>
      <c r="AP1629" s="17"/>
      <c r="AQ1629" s="17">
        <v>2.8108759857711701E-2</v>
      </c>
      <c r="AR1629" s="17">
        <v>5.67574230903495E-2</v>
      </c>
      <c r="AS1629" s="17"/>
      <c r="AT1629" s="17">
        <v>3.8478013234550697E-2</v>
      </c>
      <c r="AU1629" s="17">
        <v>5.5179820504050202E-2</v>
      </c>
      <c r="AV1629" s="17"/>
      <c r="AW1629" s="17">
        <v>9.4719925838793004E-2</v>
      </c>
      <c r="AX1629" s="17">
        <v>4.3593341363301202E-2</v>
      </c>
      <c r="AY1629" s="17">
        <v>5.8752528496114599E-2</v>
      </c>
      <c r="AZ1629" s="17">
        <v>4.2495638830322702E-2</v>
      </c>
      <c r="BA1629" s="17">
        <v>5.9742253257121902E-2</v>
      </c>
      <c r="BB1629" s="17"/>
      <c r="BC1629" s="17">
        <v>6.0378494863615302E-2</v>
      </c>
      <c r="BD1629" s="17"/>
      <c r="BE1629" s="17">
        <v>4.9583783678139599E-2</v>
      </c>
      <c r="BF1629" s="17">
        <v>6.97803238526577E-2</v>
      </c>
      <c r="BG1629" s="17">
        <v>2.9302107856487299E-2</v>
      </c>
      <c r="BH1629" s="17">
        <v>5.45874040369458E-2</v>
      </c>
      <c r="BI1629" s="17"/>
      <c r="BJ1629" s="17">
        <v>4.6847354066071899E-2</v>
      </c>
      <c r="BK1629" s="17"/>
      <c r="BL1629" s="17">
        <v>4.3949824580144597E-2</v>
      </c>
      <c r="BM1629" s="17"/>
      <c r="BN1629" s="17">
        <v>3.3572731116984202E-2</v>
      </c>
      <c r="BO1629" s="17"/>
      <c r="BP1629" s="17">
        <v>5.1054430957874403E-2</v>
      </c>
      <c r="BQ1629" s="17">
        <v>5.5170753579051802E-2</v>
      </c>
    </row>
    <row r="1630" spans="2:69" x14ac:dyDescent="0.35">
      <c r="B1630" t="s">
        <v>420</v>
      </c>
      <c r="C1630" s="17">
        <v>4.8168613346143203E-2</v>
      </c>
      <c r="D1630" s="17">
        <v>4.58663838514368E-2</v>
      </c>
      <c r="E1630" s="17">
        <v>5.0224363929213998E-2</v>
      </c>
      <c r="F1630" s="17"/>
      <c r="G1630" s="17">
        <v>4.92151111723148E-2</v>
      </c>
      <c r="H1630" s="17">
        <v>3.6616610457074303E-2</v>
      </c>
      <c r="I1630" s="17">
        <v>3.8527228684947498E-2</v>
      </c>
      <c r="J1630" s="17">
        <v>6.0709555918227E-2</v>
      </c>
      <c r="K1630" s="17">
        <v>7.0036384910340393E-2</v>
      </c>
      <c r="L1630" s="17"/>
      <c r="M1630" s="17">
        <v>7.9585595471588902E-2</v>
      </c>
      <c r="N1630" s="17">
        <v>5.0110669399788303E-2</v>
      </c>
      <c r="O1630" s="17">
        <v>3.6667931127566902E-2</v>
      </c>
      <c r="P1630" s="17">
        <v>6.4905470409294397E-2</v>
      </c>
      <c r="Q1630" s="17">
        <v>2.6772920782021901E-2</v>
      </c>
      <c r="R1630" s="17"/>
      <c r="S1630" s="17">
        <v>5.35263257378275E-2</v>
      </c>
      <c r="T1630" s="17">
        <v>2.5232617815340499E-2</v>
      </c>
      <c r="U1630" s="17">
        <v>1.9690175541645798E-2</v>
      </c>
      <c r="V1630" s="17">
        <v>9.3904878876014203E-2</v>
      </c>
      <c r="W1630" s="17"/>
      <c r="X1630" s="17">
        <v>3.9570638447680703E-2</v>
      </c>
      <c r="Y1630" s="17">
        <v>7.6527903748165996E-2</v>
      </c>
      <c r="Z1630" s="17">
        <v>7.6759807886191994E-2</v>
      </c>
      <c r="AA1630" s="17"/>
      <c r="AB1630" s="17">
        <v>3.7349155996663198E-2</v>
      </c>
      <c r="AC1630" s="17">
        <v>7.0409976762710005E-2</v>
      </c>
      <c r="AD1630" s="17"/>
      <c r="AE1630" s="17">
        <v>3.3244470493752599E-2</v>
      </c>
      <c r="AF1630" s="17">
        <v>5.1254713716896202E-2</v>
      </c>
      <c r="AG1630" s="17"/>
      <c r="AH1630" s="17">
        <v>5.1405382724677103E-2</v>
      </c>
      <c r="AI1630" s="17">
        <v>6.1910189622887603E-3</v>
      </c>
      <c r="AJ1630" s="17"/>
      <c r="AK1630" s="17">
        <v>3.2490475653816797E-2</v>
      </c>
      <c r="AL1630" s="17">
        <v>6.0355402659614199E-2</v>
      </c>
      <c r="AM1630" s="17">
        <v>3.46382364056705E-2</v>
      </c>
      <c r="AN1630" s="17">
        <v>7.0842319564644304E-2</v>
      </c>
      <c r="AO1630" s="17">
        <v>3.65393201272649E-2</v>
      </c>
      <c r="AP1630" s="17"/>
      <c r="AQ1630" s="17">
        <v>4.4255282543639897E-2</v>
      </c>
      <c r="AR1630" s="17">
        <v>4.9239129103400302E-2</v>
      </c>
      <c r="AS1630" s="17"/>
      <c r="AT1630" s="17">
        <v>4.6052096223483503E-2</v>
      </c>
      <c r="AU1630" s="17">
        <v>4.9316531797211703E-2</v>
      </c>
      <c r="AV1630" s="17"/>
      <c r="AW1630" s="17">
        <v>5.9051891785457999E-2</v>
      </c>
      <c r="AX1630" s="17">
        <v>3.94382217134637E-2</v>
      </c>
      <c r="AY1630" s="17">
        <v>6.04337253829813E-2</v>
      </c>
      <c r="AZ1630" s="17">
        <v>3.2624668613211297E-2</v>
      </c>
      <c r="BA1630" s="17">
        <v>3.6231451685606701E-2</v>
      </c>
      <c r="BB1630" s="17"/>
      <c r="BC1630" s="17">
        <v>4.2509690328126203E-2</v>
      </c>
      <c r="BD1630" s="17"/>
      <c r="BE1630" s="17">
        <v>3.02505695839917E-2</v>
      </c>
      <c r="BF1630" s="17">
        <v>8.9308936916558904E-2</v>
      </c>
      <c r="BG1630" s="17">
        <v>4.2244923045189398E-2</v>
      </c>
      <c r="BH1630" s="17">
        <v>5.45792919161101E-2</v>
      </c>
      <c r="BI1630" s="17"/>
      <c r="BJ1630" s="17">
        <v>4.6316006275512599E-2</v>
      </c>
      <c r="BK1630" s="17"/>
      <c r="BL1630" s="17">
        <v>4.9287393368455903E-2</v>
      </c>
      <c r="BM1630" s="17"/>
      <c r="BN1630" s="17">
        <v>4.85474794501599E-2</v>
      </c>
      <c r="BO1630" s="17"/>
      <c r="BP1630" s="17">
        <v>4.3752292227604503E-2</v>
      </c>
      <c r="BQ1630" s="17">
        <v>7.9815209143310195E-2</v>
      </c>
    </row>
    <row r="1631" spans="2:69" x14ac:dyDescent="0.35">
      <c r="B1631" t="s">
        <v>423</v>
      </c>
      <c r="C1631" s="17">
        <v>4.3659771951661902E-2</v>
      </c>
      <c r="D1631" s="17">
        <v>4.1097838473693402E-2</v>
      </c>
      <c r="E1631" s="17">
        <v>4.5928566191991697E-2</v>
      </c>
      <c r="F1631" s="17"/>
      <c r="G1631" s="17">
        <v>5.5793760910574301E-2</v>
      </c>
      <c r="H1631" s="17">
        <v>2.4069603916025899E-2</v>
      </c>
      <c r="I1631" s="17">
        <v>1.96353011299721E-2</v>
      </c>
      <c r="J1631" s="17">
        <v>3.9244603012707699E-2</v>
      </c>
      <c r="K1631" s="17">
        <v>9.9773222184225296E-2</v>
      </c>
      <c r="L1631" s="17"/>
      <c r="M1631" s="17">
        <v>8.1812467730769597E-2</v>
      </c>
      <c r="N1631" s="17">
        <v>3.8798403422919098E-2</v>
      </c>
      <c r="O1631" s="17">
        <v>4.36294403353868E-2</v>
      </c>
      <c r="P1631" s="17">
        <v>6.7525369694958398E-2</v>
      </c>
      <c r="Q1631" s="17">
        <v>1.52400847469671E-2</v>
      </c>
      <c r="R1631" s="17"/>
      <c r="S1631" s="17">
        <v>1.7750257971681099E-2</v>
      </c>
      <c r="T1631" s="17">
        <v>5.2499530752077098E-2</v>
      </c>
      <c r="U1631" s="17">
        <v>8.0817435584661895E-2</v>
      </c>
      <c r="V1631" s="17">
        <v>3.6566992452613203E-2</v>
      </c>
      <c r="W1631" s="17"/>
      <c r="X1631" s="17">
        <v>4.0765152092630097E-2</v>
      </c>
      <c r="Y1631" s="17">
        <v>2.78974379518039E-2</v>
      </c>
      <c r="Z1631" s="17">
        <v>8.3954809519290893E-2</v>
      </c>
      <c r="AA1631" s="17"/>
      <c r="AB1631" s="17">
        <v>2.90589681104227E-2</v>
      </c>
      <c r="AC1631" s="17">
        <v>7.3674381179971493E-2</v>
      </c>
      <c r="AD1631" s="17"/>
      <c r="AE1631" s="17">
        <v>6.1047811577998601E-2</v>
      </c>
      <c r="AF1631" s="17">
        <v>4.0146378982190603E-2</v>
      </c>
      <c r="AG1631" s="17"/>
      <c r="AH1631" s="17">
        <v>3.2554619241087601E-2</v>
      </c>
      <c r="AI1631" s="17">
        <v>7.2767089393697304E-2</v>
      </c>
      <c r="AJ1631" s="17"/>
      <c r="AK1631" s="17">
        <v>0.12359795492949301</v>
      </c>
      <c r="AL1631" s="17">
        <v>3.6959880409580502E-2</v>
      </c>
      <c r="AM1631" s="17">
        <v>3.5093749850761802E-2</v>
      </c>
      <c r="AN1631" s="17">
        <v>2.0281535937590099E-2</v>
      </c>
      <c r="AO1631" s="17">
        <v>5.0105163654174403E-2</v>
      </c>
      <c r="AP1631" s="17"/>
      <c r="AQ1631" s="17">
        <v>3.3240614556818399E-2</v>
      </c>
      <c r="AR1631" s="17">
        <v>4.6509996665960701E-2</v>
      </c>
      <c r="AS1631" s="17"/>
      <c r="AT1631" s="17">
        <v>4.1069020038186299E-2</v>
      </c>
      <c r="AU1631" s="17">
        <v>4.4879382943235201E-2</v>
      </c>
      <c r="AV1631" s="17"/>
      <c r="AW1631" s="17">
        <v>2.9732132834223501E-2</v>
      </c>
      <c r="AX1631" s="17">
        <v>3.13033548454398E-2</v>
      </c>
      <c r="AY1631" s="17">
        <v>6.71203206387576E-2</v>
      </c>
      <c r="AZ1631" s="17">
        <v>7.1169304374800998E-2</v>
      </c>
      <c r="BA1631" s="17">
        <v>1.6980211910346599E-2</v>
      </c>
      <c r="BB1631" s="17"/>
      <c r="BC1631" s="17">
        <v>3.9865469317837202E-2</v>
      </c>
      <c r="BD1631" s="17"/>
      <c r="BE1631" s="17">
        <v>3.8558955456781403E-2</v>
      </c>
      <c r="BF1631" s="17">
        <v>6.3996871586515805E-2</v>
      </c>
      <c r="BG1631" s="17">
        <v>6.0751303580781901E-2</v>
      </c>
      <c r="BH1631" s="17">
        <v>3.1146150935848899E-2</v>
      </c>
      <c r="BI1631" s="17"/>
      <c r="BJ1631" s="17">
        <v>4.3675798976078602E-2</v>
      </c>
      <c r="BK1631" s="17"/>
      <c r="BL1631" s="17">
        <v>3.1521990789619897E-2</v>
      </c>
      <c r="BM1631" s="17"/>
      <c r="BN1631" s="17">
        <v>2.96087080781572E-2</v>
      </c>
      <c r="BO1631" s="17"/>
      <c r="BP1631" s="17">
        <v>4.2268333049823498E-2</v>
      </c>
      <c r="BQ1631" s="17">
        <v>5.2508811657676499E-2</v>
      </c>
    </row>
    <row r="1632" spans="2:69" x14ac:dyDescent="0.35">
      <c r="B1632" t="s">
        <v>422</v>
      </c>
      <c r="C1632" s="17">
        <v>3.3346416654108701E-2</v>
      </c>
      <c r="D1632" s="17">
        <v>4.0161618226726203E-2</v>
      </c>
      <c r="E1632" s="17">
        <v>2.7594526834311E-2</v>
      </c>
      <c r="F1632" s="17"/>
      <c r="G1632" s="17">
        <v>2.6926891174859101E-2</v>
      </c>
      <c r="H1632" s="17">
        <v>2.68171079994899E-2</v>
      </c>
      <c r="I1632" s="17">
        <v>5.17468806575241E-2</v>
      </c>
      <c r="J1632" s="17">
        <v>1.31011851251951E-2</v>
      </c>
      <c r="K1632" s="17">
        <v>4.9230473276537998E-2</v>
      </c>
      <c r="L1632" s="17"/>
      <c r="M1632" s="17">
        <v>5.95753234305628E-2</v>
      </c>
      <c r="N1632" s="17">
        <v>2.2510274011698299E-2</v>
      </c>
      <c r="O1632" s="17">
        <v>2.53194171175826E-2</v>
      </c>
      <c r="P1632" s="17">
        <v>1.37873048195831E-2</v>
      </c>
      <c r="Q1632" s="17">
        <v>7.05424382380022E-2</v>
      </c>
      <c r="R1632" s="17"/>
      <c r="S1632" s="17">
        <v>5.4091401974946801E-2</v>
      </c>
      <c r="T1632" s="17">
        <v>2.23676143446086E-2</v>
      </c>
      <c r="U1632" s="17">
        <v>2.92788608899134E-2</v>
      </c>
      <c r="V1632" s="17">
        <v>3.5857003493234202E-2</v>
      </c>
      <c r="W1632" s="17"/>
      <c r="X1632" s="17">
        <v>3.1322755208876799E-2</v>
      </c>
      <c r="Y1632" s="17">
        <v>3.7626715441381103E-2</v>
      </c>
      <c r="Z1632" s="17">
        <v>4.2977315301952299E-2</v>
      </c>
      <c r="AA1632" s="17"/>
      <c r="AB1632" s="17">
        <v>2.17789468270542E-2</v>
      </c>
      <c r="AC1632" s="17">
        <v>5.7125455835408498E-2</v>
      </c>
      <c r="AD1632" s="17"/>
      <c r="AE1632" s="17">
        <v>4.3398737697291703E-2</v>
      </c>
      <c r="AF1632" s="17">
        <v>3.1321942746343902E-2</v>
      </c>
      <c r="AG1632" s="17"/>
      <c r="AH1632" s="17">
        <v>3.1677449943405898E-2</v>
      </c>
      <c r="AI1632" s="17">
        <v>2.1188980554559599E-2</v>
      </c>
      <c r="AJ1632" s="17"/>
      <c r="AK1632" s="17">
        <v>4.3101547968275901E-2</v>
      </c>
      <c r="AL1632" s="17">
        <v>5.2181311830913901E-2</v>
      </c>
      <c r="AM1632" s="17">
        <v>2.4035092469934401E-2</v>
      </c>
      <c r="AN1632" s="17">
        <v>9.6661228181176995E-3</v>
      </c>
      <c r="AO1632" s="17">
        <v>4.3988779758035598E-2</v>
      </c>
      <c r="AP1632" s="17"/>
      <c r="AQ1632" s="17">
        <v>1.0646681768418801E-2</v>
      </c>
      <c r="AR1632" s="17">
        <v>3.95560690211266E-2</v>
      </c>
      <c r="AS1632" s="17"/>
      <c r="AT1632" s="17">
        <v>2.33980978198319E-2</v>
      </c>
      <c r="AU1632" s="17">
        <v>3.7858360681626603E-2</v>
      </c>
      <c r="AV1632" s="17"/>
      <c r="AW1632" s="17">
        <v>1.23043108516142E-2</v>
      </c>
      <c r="AX1632" s="17">
        <v>2.45158985645848E-2</v>
      </c>
      <c r="AY1632" s="17">
        <v>5.1905665038215497E-2</v>
      </c>
      <c r="AZ1632" s="17">
        <v>2.8337085172469301E-2</v>
      </c>
      <c r="BA1632" s="17">
        <v>1.4753679652144001E-2</v>
      </c>
      <c r="BB1632" s="17"/>
      <c r="BC1632" s="17">
        <v>2.3361073965681899E-2</v>
      </c>
      <c r="BD1632" s="17"/>
      <c r="BE1632" s="17">
        <v>2.1140779960846099E-2</v>
      </c>
      <c r="BF1632" s="17">
        <v>5.8699591058208003E-2</v>
      </c>
      <c r="BG1632" s="17">
        <v>6.02106897483667E-2</v>
      </c>
      <c r="BH1632" s="17">
        <v>2.4382226341715701E-2</v>
      </c>
      <c r="BI1632" s="17"/>
      <c r="BJ1632" s="17">
        <v>2.8340204566842501E-2</v>
      </c>
      <c r="BK1632" s="17"/>
      <c r="BL1632" s="17">
        <v>3.0887690257807E-2</v>
      </c>
      <c r="BM1632" s="17"/>
      <c r="BN1632" s="17">
        <v>5.2002958882505702E-2</v>
      </c>
      <c r="BO1632" s="17"/>
      <c r="BP1632" s="17">
        <v>3.2514989863047801E-2</v>
      </c>
      <c r="BQ1632" s="17">
        <v>4.2713548382508099E-2</v>
      </c>
    </row>
    <row r="1633" spans="2:69" x14ac:dyDescent="0.35">
      <c r="B1633" t="s">
        <v>141</v>
      </c>
      <c r="C1633" s="17">
        <v>1.05570501967353E-2</v>
      </c>
      <c r="D1633" s="17">
        <v>1.1093528713346301E-2</v>
      </c>
      <c r="E1633" s="17">
        <v>1.01193167193106E-2</v>
      </c>
      <c r="F1633" s="17"/>
      <c r="G1633" s="17">
        <v>9.5807686965439995E-3</v>
      </c>
      <c r="H1633" s="17">
        <v>8.6329054077072705E-3</v>
      </c>
      <c r="I1633" s="17">
        <v>4.4459973149934403E-3</v>
      </c>
      <c r="J1633" s="17">
        <v>2.8423959357780401E-2</v>
      </c>
      <c r="K1633" s="17">
        <v>7.2848723276764402E-3</v>
      </c>
      <c r="L1633" s="17"/>
      <c r="M1633" s="17">
        <v>3.9458716598954703E-2</v>
      </c>
      <c r="N1633" s="17">
        <v>2.8475740884609901E-3</v>
      </c>
      <c r="O1633" s="17">
        <v>2.4725035132858699E-2</v>
      </c>
      <c r="P1633" s="17">
        <v>0</v>
      </c>
      <c r="Q1633" s="17">
        <v>5.2783982985784997E-3</v>
      </c>
      <c r="R1633" s="17"/>
      <c r="S1633" s="17">
        <v>8.0245292123069297E-3</v>
      </c>
      <c r="T1633" s="17">
        <v>1.36361115175425E-2</v>
      </c>
      <c r="U1633" s="17">
        <v>0</v>
      </c>
      <c r="V1633" s="17">
        <v>7.8644574000970302E-3</v>
      </c>
      <c r="W1633" s="17"/>
      <c r="X1633" s="17">
        <v>1.08710437148922E-2</v>
      </c>
      <c r="Y1633" s="17">
        <v>8.9470892801063392E-3</v>
      </c>
      <c r="Z1633" s="17">
        <v>1.02088212696294E-2</v>
      </c>
      <c r="AA1633" s="17"/>
      <c r="AB1633" s="17">
        <v>1.1783746382930499E-2</v>
      </c>
      <c r="AC1633" s="17">
        <v>8.0353529620587998E-3</v>
      </c>
      <c r="AD1633" s="17"/>
      <c r="AE1633" s="17">
        <v>4.4625946023878196E-3</v>
      </c>
      <c r="AF1633" s="17">
        <v>1.1809788822639E-2</v>
      </c>
      <c r="AG1633" s="17"/>
      <c r="AH1633" s="17">
        <v>1.10314153022962E-2</v>
      </c>
      <c r="AI1633" s="17">
        <v>1.3928446955968199E-2</v>
      </c>
      <c r="AJ1633" s="17"/>
      <c r="AK1633" s="17">
        <v>8.1020771749682006E-3</v>
      </c>
      <c r="AL1633" s="17">
        <v>1.9772449479199899E-2</v>
      </c>
      <c r="AM1633" s="17">
        <v>5.8731441843635403E-3</v>
      </c>
      <c r="AN1633" s="17">
        <v>1.1041833882575699E-2</v>
      </c>
      <c r="AO1633" s="17">
        <v>0</v>
      </c>
      <c r="AP1633" s="17"/>
      <c r="AQ1633" s="17">
        <v>1.10279274321402E-2</v>
      </c>
      <c r="AR1633" s="17">
        <v>1.0428238827169501E-2</v>
      </c>
      <c r="AS1633" s="17"/>
      <c r="AT1633" s="17">
        <v>5.1303614422834399E-3</v>
      </c>
      <c r="AU1633" s="17">
        <v>1.22935180251039E-2</v>
      </c>
      <c r="AV1633" s="17"/>
      <c r="AW1633" s="17">
        <v>0</v>
      </c>
      <c r="AX1633" s="17">
        <v>1.9449910439403102E-2</v>
      </c>
      <c r="AY1633" s="17">
        <v>3.7613688860440799E-3</v>
      </c>
      <c r="AZ1633" s="17">
        <v>0</v>
      </c>
      <c r="BA1633" s="17">
        <v>8.12034617669153E-3</v>
      </c>
      <c r="BB1633" s="17"/>
      <c r="BC1633" s="17">
        <v>9.1407777200553497E-3</v>
      </c>
      <c r="BD1633" s="17"/>
      <c r="BE1633" s="17">
        <v>2.02865573637722E-2</v>
      </c>
      <c r="BF1633" s="17">
        <v>0</v>
      </c>
      <c r="BG1633" s="17">
        <v>6.4266360816083402E-3</v>
      </c>
      <c r="BH1633" s="17">
        <v>4.4208558996315702E-3</v>
      </c>
      <c r="BI1633" s="17"/>
      <c r="BJ1633" s="17">
        <v>9.8953316946196797E-3</v>
      </c>
      <c r="BK1633" s="17"/>
      <c r="BL1633" s="17">
        <v>1.2389279793269699E-2</v>
      </c>
      <c r="BM1633" s="17"/>
      <c r="BN1633" s="17">
        <v>1.70306831601406E-2</v>
      </c>
      <c r="BO1633" s="17"/>
      <c r="BP1633" s="17">
        <v>8.24267114950312E-3</v>
      </c>
      <c r="BQ1633" s="17">
        <v>5.1215791770766999E-3</v>
      </c>
    </row>
    <row r="1634" spans="2:69" x14ac:dyDescent="0.35">
      <c r="B1634" t="s">
        <v>232</v>
      </c>
      <c r="C1634" s="17">
        <v>6.5295615383438596E-3</v>
      </c>
      <c r="D1634" s="17">
        <v>1.11825150566444E-2</v>
      </c>
      <c r="E1634" s="17">
        <v>2.5717706353239498E-3</v>
      </c>
      <c r="F1634" s="17"/>
      <c r="G1634" s="17">
        <v>2.8043465598734298E-3</v>
      </c>
      <c r="H1634" s="17">
        <v>0</v>
      </c>
      <c r="I1634" s="17">
        <v>1.07433064999852E-2</v>
      </c>
      <c r="J1634" s="17">
        <v>5.7435614478400197E-3</v>
      </c>
      <c r="K1634" s="17">
        <v>1.99394861197301E-2</v>
      </c>
      <c r="L1634" s="17"/>
      <c r="M1634" s="17">
        <v>8.9168559560502594E-3</v>
      </c>
      <c r="N1634" s="17">
        <v>7.8152802502709298E-3</v>
      </c>
      <c r="O1634" s="17">
        <v>1.29601861738624E-2</v>
      </c>
      <c r="P1634" s="17">
        <v>0</v>
      </c>
      <c r="Q1634" s="17">
        <v>0</v>
      </c>
      <c r="R1634" s="17"/>
      <c r="S1634" s="17">
        <v>0</v>
      </c>
      <c r="T1634" s="17">
        <v>6.1680618334772098E-3</v>
      </c>
      <c r="U1634" s="17">
        <v>1.09779171316304E-2</v>
      </c>
      <c r="V1634" s="17">
        <v>0</v>
      </c>
      <c r="W1634" s="17"/>
      <c r="X1634" s="17">
        <v>8.5019030287740108E-3</v>
      </c>
      <c r="Y1634" s="17">
        <v>0</v>
      </c>
      <c r="Z1634" s="17">
        <v>0</v>
      </c>
      <c r="AA1634" s="17"/>
      <c r="AB1634" s="17">
        <v>7.6452600763993904E-3</v>
      </c>
      <c r="AC1634" s="17">
        <v>4.2360401678457503E-3</v>
      </c>
      <c r="AD1634" s="17"/>
      <c r="AE1634" s="17">
        <v>4.4625946023878196E-3</v>
      </c>
      <c r="AF1634" s="17">
        <v>6.95686414165393E-3</v>
      </c>
      <c r="AG1634" s="17"/>
      <c r="AH1634" s="17">
        <v>8.3470027533501297E-3</v>
      </c>
      <c r="AI1634" s="17">
        <v>0</v>
      </c>
      <c r="AJ1634" s="17"/>
      <c r="AK1634" s="17">
        <v>0</v>
      </c>
      <c r="AL1634" s="17">
        <v>2.7673561371713402E-3</v>
      </c>
      <c r="AM1634" s="17">
        <v>1.00767140615034E-2</v>
      </c>
      <c r="AN1634" s="17">
        <v>1.2617423205545E-2</v>
      </c>
      <c r="AO1634" s="17">
        <v>0</v>
      </c>
      <c r="AP1634" s="17"/>
      <c r="AQ1634" s="17">
        <v>3.5195698565386999E-3</v>
      </c>
      <c r="AR1634" s="17">
        <v>7.3529633122301503E-3</v>
      </c>
      <c r="AS1634" s="17"/>
      <c r="AT1634" s="17">
        <v>2.4048755408352602E-3</v>
      </c>
      <c r="AU1634" s="17">
        <v>8.6681738417152196E-3</v>
      </c>
      <c r="AV1634" s="17"/>
      <c r="AW1634" s="17">
        <v>0</v>
      </c>
      <c r="AX1634" s="17">
        <v>9.9833595035093408E-3</v>
      </c>
      <c r="AY1634" s="17">
        <v>1.2207531265850601E-2</v>
      </c>
      <c r="AZ1634" s="17">
        <v>0</v>
      </c>
      <c r="BA1634" s="17">
        <v>0</v>
      </c>
      <c r="BB1634" s="17"/>
      <c r="BC1634" s="17">
        <v>1.1680438875026599E-2</v>
      </c>
      <c r="BD1634" s="17"/>
      <c r="BE1634" s="17">
        <v>9.3292014642083008E-3</v>
      </c>
      <c r="BF1634" s="17">
        <v>0</v>
      </c>
      <c r="BG1634" s="17">
        <v>0</v>
      </c>
      <c r="BH1634" s="17">
        <v>1.65860486966652E-2</v>
      </c>
      <c r="BI1634" s="17"/>
      <c r="BJ1634" s="17">
        <v>6.6528418794801602E-3</v>
      </c>
      <c r="BK1634" s="17"/>
      <c r="BL1634" s="17">
        <v>4.2247731625887899E-3</v>
      </c>
      <c r="BM1634" s="17"/>
      <c r="BN1634" s="17">
        <v>3.66705126714956E-3</v>
      </c>
      <c r="BO1634" s="17"/>
      <c r="BP1634" s="17">
        <v>6.8858477674134796E-3</v>
      </c>
      <c r="BQ1634" s="17">
        <v>5.4390897278605603E-3</v>
      </c>
    </row>
    <row r="1635" spans="2:69" x14ac:dyDescent="0.35"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  <c r="BP1635" s="17"/>
      <c r="BQ1635" s="17"/>
    </row>
    <row r="1636" spans="2:69" x14ac:dyDescent="0.35">
      <c r="B1636" s="6" t="s">
        <v>483</v>
      </c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  <c r="BM1636" s="17"/>
      <c r="BN1636" s="17"/>
      <c r="BO1636" s="17"/>
      <c r="BP1636" s="17"/>
      <c r="BQ1636" s="17"/>
    </row>
    <row r="1637" spans="2:69" x14ac:dyDescent="0.35">
      <c r="B1637" s="24" t="s">
        <v>97</v>
      </c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  <c r="BP1637" s="17"/>
      <c r="BQ1637" s="17"/>
    </row>
    <row r="1638" spans="2:69" x14ac:dyDescent="0.35">
      <c r="B1638" t="s">
        <v>477</v>
      </c>
      <c r="C1638" s="17">
        <v>6.93208053738541E-2</v>
      </c>
      <c r="D1638" s="17">
        <v>5.7562121991513601E-2</v>
      </c>
      <c r="E1638" s="17">
        <v>7.9485475568893904E-2</v>
      </c>
      <c r="F1638" s="17"/>
      <c r="G1638" s="17">
        <v>5.7735382945844002E-2</v>
      </c>
      <c r="H1638" s="17">
        <v>5.14434656905602E-2</v>
      </c>
      <c r="I1638" s="17">
        <v>6.3369919991941207E-2</v>
      </c>
      <c r="J1638" s="17">
        <v>5.0731725908387697E-2</v>
      </c>
      <c r="K1638" s="17">
        <v>0.155936958022248</v>
      </c>
      <c r="L1638" s="17"/>
      <c r="M1638" s="17">
        <v>3.8721441595674401E-2</v>
      </c>
      <c r="N1638" s="17">
        <v>6.1847981954146897E-2</v>
      </c>
      <c r="O1638" s="17">
        <v>0.11915955301136499</v>
      </c>
      <c r="P1638" s="17">
        <v>5.5376571019099097E-2</v>
      </c>
      <c r="Q1638" s="17">
        <v>5.55870106112301E-2</v>
      </c>
      <c r="R1638" s="17"/>
      <c r="S1638" s="17">
        <v>9.4420156614325998E-2</v>
      </c>
      <c r="T1638" s="17">
        <v>8.8505946153350001E-2</v>
      </c>
      <c r="U1638" s="17">
        <v>6.5434777589854706E-2</v>
      </c>
      <c r="V1638" s="17">
        <v>2.9489558805499399E-2</v>
      </c>
      <c r="W1638" s="17"/>
      <c r="X1638" s="17">
        <v>5.6170748838567701E-2</v>
      </c>
      <c r="Y1638" s="17">
        <v>6.7376902355093499E-2</v>
      </c>
      <c r="Z1638" s="17">
        <v>0.167963263818665</v>
      </c>
      <c r="AA1638" s="17"/>
      <c r="AB1638" s="17">
        <v>6.1038311009012802E-2</v>
      </c>
      <c r="AC1638" s="17">
        <v>8.6346979720107797E-2</v>
      </c>
      <c r="AD1638" s="17"/>
      <c r="AE1638" s="17">
        <v>5.2787242045665997E-2</v>
      </c>
      <c r="AF1638" s="17">
        <v>7.2752858025394204E-2</v>
      </c>
      <c r="AG1638" s="17"/>
      <c r="AH1638" s="17">
        <v>4.9709150404733803E-2</v>
      </c>
      <c r="AI1638" s="17">
        <v>0.119698494651235</v>
      </c>
      <c r="AJ1638" s="17"/>
      <c r="AK1638" s="17">
        <v>6.7488627938844095E-2</v>
      </c>
      <c r="AL1638" s="17">
        <v>6.4417037139143901E-2</v>
      </c>
      <c r="AM1638" s="17">
        <v>6.2926584608403002E-2</v>
      </c>
      <c r="AN1638" s="17">
        <v>9.1178089604083801E-2</v>
      </c>
      <c r="AO1638" s="17">
        <v>7.1607996056080495E-2</v>
      </c>
      <c r="AP1638" s="17"/>
      <c r="AQ1638" s="17">
        <v>3.03433945989059E-2</v>
      </c>
      <c r="AR1638" s="17">
        <v>7.9983316292933995E-2</v>
      </c>
      <c r="AS1638" s="17"/>
      <c r="AT1638" s="17">
        <v>3.1548390905226598E-2</v>
      </c>
      <c r="AU1638" s="17">
        <v>8.6414401989355294E-2</v>
      </c>
      <c r="AV1638" s="17"/>
      <c r="AW1638" s="17">
        <v>1.7427821982609299E-2</v>
      </c>
      <c r="AX1638" s="17">
        <v>3.1210734190396501E-2</v>
      </c>
      <c r="AY1638" s="17">
        <v>0.11181979993739601</v>
      </c>
      <c r="AZ1638" s="17">
        <v>0.109930624585972</v>
      </c>
      <c r="BA1638" s="17">
        <v>5.6036170172390001E-2</v>
      </c>
      <c r="BB1638" s="17"/>
      <c r="BC1638" s="17">
        <v>5.9077213110273301E-2</v>
      </c>
      <c r="BD1638" s="17"/>
      <c r="BE1638" s="17">
        <v>3.8352192595865198E-2</v>
      </c>
      <c r="BF1638" s="17">
        <v>0.162825032636538</v>
      </c>
      <c r="BG1638" s="17">
        <v>8.5052734752551706E-2</v>
      </c>
      <c r="BH1638" s="17">
        <v>3.9345335442930097E-2</v>
      </c>
      <c r="BI1638" s="17"/>
      <c r="BJ1638" s="17">
        <v>6.5817713383575102E-2</v>
      </c>
      <c r="BK1638" s="17"/>
      <c r="BL1638" s="17">
        <v>7.5755480586165602E-2</v>
      </c>
      <c r="BM1638" s="17"/>
      <c r="BN1638" s="17">
        <v>6.50496049331344E-2</v>
      </c>
      <c r="BO1638" s="17"/>
      <c r="BP1638" s="17">
        <v>7.3716669925228601E-2</v>
      </c>
      <c r="BQ1638" s="17">
        <v>5.42880191109621E-2</v>
      </c>
    </row>
    <row r="1639" spans="2:69" x14ac:dyDescent="0.35">
      <c r="B1639" t="s">
        <v>478</v>
      </c>
      <c r="C1639" s="17">
        <v>0.188051941611143</v>
      </c>
      <c r="D1639" s="17">
        <v>0.19073317985882399</v>
      </c>
      <c r="E1639" s="17">
        <v>0.186120794804984</v>
      </c>
      <c r="F1639" s="17"/>
      <c r="G1639" s="17">
        <v>0.19690446028151901</v>
      </c>
      <c r="H1639" s="17">
        <v>0.173822876229696</v>
      </c>
      <c r="I1639" s="17">
        <v>0.172074739867844</v>
      </c>
      <c r="J1639" s="17">
        <v>0.13668332495483301</v>
      </c>
      <c r="K1639" s="17">
        <v>0.27776490910959201</v>
      </c>
      <c r="L1639" s="17"/>
      <c r="M1639" s="17">
        <v>0.23179430438308499</v>
      </c>
      <c r="N1639" s="17">
        <v>0.193099730741223</v>
      </c>
      <c r="O1639" s="17">
        <v>0.192531398913524</v>
      </c>
      <c r="P1639" s="17">
        <v>0.17041969914703201</v>
      </c>
      <c r="Q1639" s="17">
        <v>0.162191960817405</v>
      </c>
      <c r="R1639" s="17"/>
      <c r="S1639" s="17">
        <v>0.169554358059368</v>
      </c>
      <c r="T1639" s="17">
        <v>0.18959406201943299</v>
      </c>
      <c r="U1639" s="17">
        <v>0.25336525180365899</v>
      </c>
      <c r="V1639" s="17">
        <v>0.17538891150556399</v>
      </c>
      <c r="W1639" s="17"/>
      <c r="X1639" s="17">
        <v>0.193419761186022</v>
      </c>
      <c r="Y1639" s="17">
        <v>0.140645165584837</v>
      </c>
      <c r="Z1639" s="17">
        <v>0.20619344272352499</v>
      </c>
      <c r="AA1639" s="17"/>
      <c r="AB1639" s="17">
        <v>0.17989792339315899</v>
      </c>
      <c r="AC1639" s="17">
        <v>0.204814009858512</v>
      </c>
      <c r="AD1639" s="17"/>
      <c r="AE1639" s="17">
        <v>0.21747804387326999</v>
      </c>
      <c r="AF1639" s="17">
        <v>0.18220021894307301</v>
      </c>
      <c r="AG1639" s="17"/>
      <c r="AH1639" s="17">
        <v>0.17707924235995701</v>
      </c>
      <c r="AI1639" s="17">
        <v>0.205148972751552</v>
      </c>
      <c r="AJ1639" s="17"/>
      <c r="AK1639" s="17">
        <v>0.251723730662403</v>
      </c>
      <c r="AL1639" s="17">
        <v>0.18587665170141501</v>
      </c>
      <c r="AM1639" s="17">
        <v>0.20219324945918801</v>
      </c>
      <c r="AN1639" s="17">
        <v>0.13260396492500701</v>
      </c>
      <c r="AO1639" s="17">
        <v>0.166203692299046</v>
      </c>
      <c r="AP1639" s="17"/>
      <c r="AQ1639" s="17">
        <v>0.18262034917245101</v>
      </c>
      <c r="AR1639" s="17">
        <v>0.18953778719539499</v>
      </c>
      <c r="AS1639" s="17"/>
      <c r="AT1639" s="17">
        <v>0.16689372626373</v>
      </c>
      <c r="AU1639" s="17">
        <v>0.19525171018916401</v>
      </c>
      <c r="AV1639" s="17"/>
      <c r="AW1639" s="17">
        <v>0.20157468104543</v>
      </c>
      <c r="AX1639" s="17">
        <v>0.115807685884376</v>
      </c>
      <c r="AY1639" s="17">
        <v>0.319775308524403</v>
      </c>
      <c r="AZ1639" s="17">
        <v>0.22133918545346301</v>
      </c>
      <c r="BA1639" s="17">
        <v>0.14486821794972701</v>
      </c>
      <c r="BB1639" s="17"/>
      <c r="BC1639" s="17">
        <v>0.14543794657755399</v>
      </c>
      <c r="BD1639" s="17"/>
      <c r="BE1639" s="17">
        <v>0.13627428396399799</v>
      </c>
      <c r="BF1639" s="17">
        <v>0.35890685785685</v>
      </c>
      <c r="BG1639" s="17">
        <v>0.19703081799563099</v>
      </c>
      <c r="BH1639" s="17">
        <v>0.15160492924282801</v>
      </c>
      <c r="BI1639" s="17"/>
      <c r="BJ1639" s="17">
        <v>0.18763221907129601</v>
      </c>
      <c r="BK1639" s="17"/>
      <c r="BL1639" s="17">
        <v>0.179048359635264</v>
      </c>
      <c r="BM1639" s="17"/>
      <c r="BN1639" s="17">
        <v>0.194237309006287</v>
      </c>
      <c r="BO1639" s="17"/>
      <c r="BP1639" s="17">
        <v>0.190029099891383</v>
      </c>
      <c r="BQ1639" s="17">
        <v>0.18438294095810701</v>
      </c>
    </row>
    <row r="1640" spans="2:69" x14ac:dyDescent="0.35">
      <c r="B1640" t="s">
        <v>479</v>
      </c>
      <c r="C1640" s="17">
        <v>0.42513867438140401</v>
      </c>
      <c r="D1640" s="17">
        <v>0.47748033177021199</v>
      </c>
      <c r="E1640" s="17">
        <v>0.37938745115515798</v>
      </c>
      <c r="F1640" s="17"/>
      <c r="G1640" s="17">
        <v>0.443207255043371</v>
      </c>
      <c r="H1640" s="17">
        <v>0.45476578673865498</v>
      </c>
      <c r="I1640" s="17">
        <v>0.41318702666434498</v>
      </c>
      <c r="J1640" s="17">
        <v>0.413064690244351</v>
      </c>
      <c r="K1640" s="17">
        <v>0.36654323204782402</v>
      </c>
      <c r="L1640" s="17"/>
      <c r="M1640" s="17">
        <v>0.39511000640195898</v>
      </c>
      <c r="N1640" s="17">
        <v>0.419899487981792</v>
      </c>
      <c r="O1640" s="17">
        <v>0.42031094956839998</v>
      </c>
      <c r="P1640" s="17">
        <v>0.45947844389518999</v>
      </c>
      <c r="Q1640" s="17">
        <v>0.43082732903416299</v>
      </c>
      <c r="R1640" s="17"/>
      <c r="S1640" s="17">
        <v>0.381065709893182</v>
      </c>
      <c r="T1640" s="17">
        <v>0.42404864005057802</v>
      </c>
      <c r="U1640" s="17">
        <v>0.43008770701931498</v>
      </c>
      <c r="V1640" s="17">
        <v>0.48502134105542599</v>
      </c>
      <c r="W1640" s="17"/>
      <c r="X1640" s="17">
        <v>0.43757526006842801</v>
      </c>
      <c r="Y1640" s="17">
        <v>0.43850083134011097</v>
      </c>
      <c r="Z1640" s="17">
        <v>0.31788419997845901</v>
      </c>
      <c r="AA1640" s="17"/>
      <c r="AB1640" s="17">
        <v>0.41039639688871599</v>
      </c>
      <c r="AC1640" s="17">
        <v>0.45544410844446398</v>
      </c>
      <c r="AD1640" s="17"/>
      <c r="AE1640" s="17">
        <v>0.46731183064336301</v>
      </c>
      <c r="AF1640" s="17">
        <v>0.41688026605367101</v>
      </c>
      <c r="AG1640" s="17"/>
      <c r="AH1640" s="17">
        <v>0.447687396187189</v>
      </c>
      <c r="AI1640" s="17">
        <v>0.31219501631034202</v>
      </c>
      <c r="AJ1640" s="17"/>
      <c r="AK1640" s="17">
        <v>0.40891762870430798</v>
      </c>
      <c r="AL1640" s="17">
        <v>0.46725242212034801</v>
      </c>
      <c r="AM1640" s="17">
        <v>0.39490718027758498</v>
      </c>
      <c r="AN1640" s="17">
        <v>0.42495957643043197</v>
      </c>
      <c r="AO1640" s="17">
        <v>0.42871905920799802</v>
      </c>
      <c r="AP1640" s="17"/>
      <c r="AQ1640" s="17">
        <v>0.43118250251327001</v>
      </c>
      <c r="AR1640" s="17">
        <v>0.42348534795032999</v>
      </c>
      <c r="AS1640" s="17"/>
      <c r="AT1640" s="17">
        <v>0.46374529102485501</v>
      </c>
      <c r="AU1640" s="17">
        <v>0.41249510350451801</v>
      </c>
      <c r="AV1640" s="17"/>
      <c r="AW1640" s="17">
        <v>0.33418225352106301</v>
      </c>
      <c r="AX1640" s="17">
        <v>0.46956337773335</v>
      </c>
      <c r="AY1640" s="17">
        <v>0.37662223899334601</v>
      </c>
      <c r="AZ1640" s="17">
        <v>0.43677608524186701</v>
      </c>
      <c r="BA1640" s="17">
        <v>0.39368034594326701</v>
      </c>
      <c r="BB1640" s="17"/>
      <c r="BC1640" s="17">
        <v>0.44733062570492699</v>
      </c>
      <c r="BD1640" s="17"/>
      <c r="BE1640" s="17">
        <v>0.45571786246039497</v>
      </c>
      <c r="BF1640" s="17">
        <v>0.322167558713157</v>
      </c>
      <c r="BG1640" s="17">
        <v>0.479787223354536</v>
      </c>
      <c r="BH1640" s="17">
        <v>0.44275183362436199</v>
      </c>
      <c r="BI1640" s="17"/>
      <c r="BJ1640" s="17">
        <v>0.42438128363821398</v>
      </c>
      <c r="BK1640" s="17"/>
      <c r="BL1640" s="17">
        <v>0.43661038333366697</v>
      </c>
      <c r="BM1640" s="17"/>
      <c r="BN1640" s="17">
        <v>0.48236929611122897</v>
      </c>
      <c r="BO1640" s="17"/>
      <c r="BP1640" s="17">
        <v>0.41315113922954699</v>
      </c>
      <c r="BQ1640" s="17">
        <v>0.53388175461185405</v>
      </c>
    </row>
    <row r="1641" spans="2:69" x14ac:dyDescent="0.35">
      <c r="B1641" t="s">
        <v>480</v>
      </c>
      <c r="C1641" s="17">
        <v>5.4749537498272903E-2</v>
      </c>
      <c r="D1641" s="17">
        <v>6.1827236156814E-2</v>
      </c>
      <c r="E1641" s="17">
        <v>4.8814261076442503E-2</v>
      </c>
      <c r="F1641" s="17"/>
      <c r="G1641" s="17">
        <v>3.3614073113839203E-2</v>
      </c>
      <c r="H1641" s="17">
        <v>6.5925346020878794E-2</v>
      </c>
      <c r="I1641" s="17">
        <v>7.8847809998744897E-2</v>
      </c>
      <c r="J1641" s="17">
        <v>5.9491581963915602E-2</v>
      </c>
      <c r="K1641" s="17">
        <v>3.21729078344122E-2</v>
      </c>
      <c r="L1641" s="17"/>
      <c r="M1641" s="17">
        <v>8.1441924645265507E-2</v>
      </c>
      <c r="N1641" s="17">
        <v>5.3298590815910603E-2</v>
      </c>
      <c r="O1641" s="17">
        <v>4.5717752420808298E-2</v>
      </c>
      <c r="P1641" s="17">
        <v>6.5289293899735895E-2</v>
      </c>
      <c r="Q1641" s="17">
        <v>4.6021684736229598E-2</v>
      </c>
      <c r="R1641" s="17"/>
      <c r="S1641" s="17">
        <v>4.4909187029227998E-2</v>
      </c>
      <c r="T1641" s="17">
        <v>7.2184352529177404E-2</v>
      </c>
      <c r="U1641" s="17">
        <v>2.7797424151606399E-2</v>
      </c>
      <c r="V1641" s="17">
        <v>7.4196628282488394E-2</v>
      </c>
      <c r="W1641" s="17"/>
      <c r="X1641" s="17">
        <v>5.7549764931103899E-2</v>
      </c>
      <c r="Y1641" s="17">
        <v>6.7514775820959202E-2</v>
      </c>
      <c r="Z1641" s="17">
        <v>1.8777413977770802E-2</v>
      </c>
      <c r="AA1641" s="17"/>
      <c r="AB1641" s="17">
        <v>5.3323064585341397E-2</v>
      </c>
      <c r="AC1641" s="17">
        <v>5.76819121484601E-2</v>
      </c>
      <c r="AD1641" s="17"/>
      <c r="AE1641" s="17">
        <v>2.8853760355774499E-2</v>
      </c>
      <c r="AF1641" s="17">
        <v>6.0080663004005899E-2</v>
      </c>
      <c r="AG1641" s="17"/>
      <c r="AH1641" s="17">
        <v>5.79902384249288E-2</v>
      </c>
      <c r="AI1641" s="17">
        <v>4.5852214286803097E-2</v>
      </c>
      <c r="AJ1641" s="17"/>
      <c r="AK1641" s="17">
        <v>2.04781581550753E-2</v>
      </c>
      <c r="AL1641" s="17">
        <v>6.7480563533218296E-2</v>
      </c>
      <c r="AM1641" s="17">
        <v>5.5927015239599802E-2</v>
      </c>
      <c r="AN1641" s="17">
        <v>4.8945242819266502E-2</v>
      </c>
      <c r="AO1641" s="17">
        <v>6.1073645020013299E-2</v>
      </c>
      <c r="AP1641" s="17"/>
      <c r="AQ1641" s="17">
        <v>8.1475982205553896E-2</v>
      </c>
      <c r="AR1641" s="17">
        <v>4.74383538446186E-2</v>
      </c>
      <c r="AS1641" s="17"/>
      <c r="AT1641" s="17">
        <v>6.1104678191548703E-2</v>
      </c>
      <c r="AU1641" s="17">
        <v>5.3359279960605702E-2</v>
      </c>
      <c r="AV1641" s="17"/>
      <c r="AW1641" s="17">
        <v>5.5946225770551999E-2</v>
      </c>
      <c r="AX1641" s="17">
        <v>7.0709050822740399E-2</v>
      </c>
      <c r="AY1641" s="17">
        <v>1.9213971245732701E-2</v>
      </c>
      <c r="AZ1641" s="17">
        <v>2.7646637220910399E-2</v>
      </c>
      <c r="BA1641" s="17">
        <v>0.110151852510805</v>
      </c>
      <c r="BB1641" s="17"/>
      <c r="BC1641" s="17">
        <v>8.6128561395361999E-2</v>
      </c>
      <c r="BD1641" s="17"/>
      <c r="BE1641" s="17">
        <v>6.0340459579640099E-2</v>
      </c>
      <c r="BF1641" s="17">
        <v>1.9915339440867302E-2</v>
      </c>
      <c r="BG1641" s="17">
        <v>4.2036531124364E-2</v>
      </c>
      <c r="BH1641" s="17">
        <v>9.3506191895101495E-2</v>
      </c>
      <c r="BI1641" s="17"/>
      <c r="BJ1641" s="17">
        <v>5.7208474198611102E-2</v>
      </c>
      <c r="BK1641" s="17"/>
      <c r="BL1641" s="17">
        <v>6.3186030515036795E-2</v>
      </c>
      <c r="BM1641" s="17"/>
      <c r="BN1641" s="17">
        <v>5.3504430760954597E-2</v>
      </c>
      <c r="BO1641" s="17"/>
      <c r="BP1641" s="17">
        <v>5.8894071914209603E-2</v>
      </c>
      <c r="BQ1641" s="17">
        <v>3.9086614917633801E-2</v>
      </c>
    </row>
    <row r="1642" spans="2:69" x14ac:dyDescent="0.35">
      <c r="B1642" t="s">
        <v>481</v>
      </c>
      <c r="C1642" s="17">
        <v>5.72235955907546E-2</v>
      </c>
      <c r="D1642" s="17">
        <v>8.0414495785625095E-2</v>
      </c>
      <c r="E1642" s="17">
        <v>3.7544277504128497E-2</v>
      </c>
      <c r="F1642" s="17"/>
      <c r="G1642" s="17">
        <v>3.9558399107533802E-2</v>
      </c>
      <c r="H1642" s="17">
        <v>5.5540347173836303E-2</v>
      </c>
      <c r="I1642" s="17">
        <v>6.5787658285986206E-2</v>
      </c>
      <c r="J1642" s="17">
        <v>0.10158096529386</v>
      </c>
      <c r="K1642" s="17">
        <v>3.4879538824842002E-2</v>
      </c>
      <c r="L1642" s="17"/>
      <c r="M1642" s="17">
        <v>5.8817598649596001E-2</v>
      </c>
      <c r="N1642" s="17">
        <v>7.3711284464607105E-2</v>
      </c>
      <c r="O1642" s="17">
        <v>3.5408154338716198E-2</v>
      </c>
      <c r="P1642" s="17">
        <v>4.1902923762837899E-2</v>
      </c>
      <c r="Q1642" s="17">
        <v>5.6046404444080503E-2</v>
      </c>
      <c r="R1642" s="17"/>
      <c r="S1642" s="17">
        <v>4.2054853468382503E-2</v>
      </c>
      <c r="T1642" s="17">
        <v>5.4021770401450397E-2</v>
      </c>
      <c r="U1642" s="17">
        <v>5.7846159456592598E-2</v>
      </c>
      <c r="V1642" s="17">
        <v>6.3154827772412103E-2</v>
      </c>
      <c r="W1642" s="17"/>
      <c r="X1642" s="17">
        <v>5.5109435823487297E-2</v>
      </c>
      <c r="Y1642" s="17">
        <v>7.1539464370703798E-2</v>
      </c>
      <c r="Z1642" s="17">
        <v>5.5356448438724101E-2</v>
      </c>
      <c r="AA1642" s="17"/>
      <c r="AB1642" s="17">
        <v>6.5541047783625503E-2</v>
      </c>
      <c r="AC1642" s="17">
        <v>4.0125559067651702E-2</v>
      </c>
      <c r="AD1642" s="17"/>
      <c r="AE1642" s="17">
        <v>5.4474043403160498E-2</v>
      </c>
      <c r="AF1642" s="17">
        <v>5.7831997255931203E-2</v>
      </c>
      <c r="AG1642" s="17"/>
      <c r="AH1642" s="17">
        <v>5.8618638799329499E-2</v>
      </c>
      <c r="AI1642" s="17">
        <v>6.9764557143863495E-2</v>
      </c>
      <c r="AJ1642" s="17"/>
      <c r="AK1642" s="17">
        <v>5.6210831848746201E-2</v>
      </c>
      <c r="AL1642" s="17">
        <v>3.4541928549534098E-2</v>
      </c>
      <c r="AM1642" s="17">
        <v>5.2235651107487298E-2</v>
      </c>
      <c r="AN1642" s="17">
        <v>9.8054808406901894E-2</v>
      </c>
      <c r="AO1642" s="17">
        <v>7.6670106651474404E-2</v>
      </c>
      <c r="AP1642" s="17"/>
      <c r="AQ1642" s="17">
        <v>7.6436721913551803E-2</v>
      </c>
      <c r="AR1642" s="17">
        <v>5.1967726482636298E-2</v>
      </c>
      <c r="AS1642" s="17"/>
      <c r="AT1642" s="17">
        <v>6.7304030699001205E-2</v>
      </c>
      <c r="AU1642" s="17">
        <v>4.9295528215406198E-2</v>
      </c>
      <c r="AV1642" s="17"/>
      <c r="AW1642" s="17">
        <v>4.0859517012557897E-2</v>
      </c>
      <c r="AX1642" s="17">
        <v>8.6536376806303605E-2</v>
      </c>
      <c r="AY1642" s="17">
        <v>1.0508653946852201E-2</v>
      </c>
      <c r="AZ1642" s="17">
        <v>2.7026101711548602E-2</v>
      </c>
      <c r="BA1642" s="17">
        <v>0.116407068776575</v>
      </c>
      <c r="BB1642" s="17"/>
      <c r="BC1642" s="17">
        <v>9.5039369170608803E-2</v>
      </c>
      <c r="BD1642" s="17"/>
      <c r="BE1642" s="17">
        <v>7.1809151891194495E-2</v>
      </c>
      <c r="BF1642" s="17">
        <v>1.09406735953104E-2</v>
      </c>
      <c r="BG1642" s="17">
        <v>1.7954977740831199E-2</v>
      </c>
      <c r="BH1642" s="17">
        <v>0.117420275515961</v>
      </c>
      <c r="BI1642" s="17"/>
      <c r="BJ1642" s="17">
        <v>5.6509894164111001E-2</v>
      </c>
      <c r="BK1642" s="17"/>
      <c r="BL1642" s="17">
        <v>5.9571450694823801E-2</v>
      </c>
      <c r="BM1642" s="17"/>
      <c r="BN1642" s="17">
        <v>4.1190075121946598E-2</v>
      </c>
      <c r="BO1642" s="17"/>
      <c r="BP1642" s="17">
        <v>5.6803575137321302E-2</v>
      </c>
      <c r="BQ1642" s="17">
        <v>5.2995687769091603E-2</v>
      </c>
    </row>
    <row r="1643" spans="2:69" x14ac:dyDescent="0.35">
      <c r="B1643" t="s">
        <v>141</v>
      </c>
      <c r="C1643" s="17">
        <v>0.20551544554457099</v>
      </c>
      <c r="D1643" s="17">
        <v>0.131982634437011</v>
      </c>
      <c r="E1643" s="17">
        <v>0.26864773989039298</v>
      </c>
      <c r="F1643" s="17"/>
      <c r="G1643" s="17">
        <v>0.22898042950789299</v>
      </c>
      <c r="H1643" s="17">
        <v>0.198502178146374</v>
      </c>
      <c r="I1643" s="17">
        <v>0.20673284519113899</v>
      </c>
      <c r="J1643" s="17">
        <v>0.238447711634653</v>
      </c>
      <c r="K1643" s="17">
        <v>0.13270245416108101</v>
      </c>
      <c r="L1643" s="17"/>
      <c r="M1643" s="17">
        <v>0.19411472432442001</v>
      </c>
      <c r="N1643" s="17">
        <v>0.19814292404232001</v>
      </c>
      <c r="O1643" s="17">
        <v>0.186872191747186</v>
      </c>
      <c r="P1643" s="17">
        <v>0.20753306827610499</v>
      </c>
      <c r="Q1643" s="17">
        <v>0.24932561035689199</v>
      </c>
      <c r="R1643" s="17"/>
      <c r="S1643" s="17">
        <v>0.26799573493551399</v>
      </c>
      <c r="T1643" s="17">
        <v>0.17164522884601099</v>
      </c>
      <c r="U1643" s="17">
        <v>0.16546867997897299</v>
      </c>
      <c r="V1643" s="17">
        <v>0.17274873257861101</v>
      </c>
      <c r="W1643" s="17"/>
      <c r="X1643" s="17">
        <v>0.20017502915239099</v>
      </c>
      <c r="Y1643" s="17">
        <v>0.21442286052829501</v>
      </c>
      <c r="Z1643" s="17">
        <v>0.23382523106285599</v>
      </c>
      <c r="AA1643" s="17"/>
      <c r="AB1643" s="17">
        <v>0.22980325634014601</v>
      </c>
      <c r="AC1643" s="17">
        <v>0.155587430760804</v>
      </c>
      <c r="AD1643" s="17"/>
      <c r="AE1643" s="17">
        <v>0.17909507967876601</v>
      </c>
      <c r="AF1643" s="17">
        <v>0.210253996717924</v>
      </c>
      <c r="AG1643" s="17"/>
      <c r="AH1643" s="17">
        <v>0.20891533382386299</v>
      </c>
      <c r="AI1643" s="17">
        <v>0.247340744856205</v>
      </c>
      <c r="AJ1643" s="17"/>
      <c r="AK1643" s="17">
        <v>0.19518102269062401</v>
      </c>
      <c r="AL1643" s="17">
        <v>0.180431396956341</v>
      </c>
      <c r="AM1643" s="17">
        <v>0.23181031930773599</v>
      </c>
      <c r="AN1643" s="17">
        <v>0.204258317814309</v>
      </c>
      <c r="AO1643" s="17">
        <v>0.195725500765389</v>
      </c>
      <c r="AP1643" s="17"/>
      <c r="AQ1643" s="17">
        <v>0.19794104959626699</v>
      </c>
      <c r="AR1643" s="17">
        <v>0.207587468234086</v>
      </c>
      <c r="AS1643" s="17"/>
      <c r="AT1643" s="17">
        <v>0.209403882915638</v>
      </c>
      <c r="AU1643" s="17">
        <v>0.20318397614095099</v>
      </c>
      <c r="AV1643" s="17"/>
      <c r="AW1643" s="17">
        <v>0.35000950066778702</v>
      </c>
      <c r="AX1643" s="17">
        <v>0.226172774562833</v>
      </c>
      <c r="AY1643" s="17">
        <v>0.16206002735227101</v>
      </c>
      <c r="AZ1643" s="17">
        <v>0.17728136578623799</v>
      </c>
      <c r="BA1643" s="17">
        <v>0.17885634464723499</v>
      </c>
      <c r="BB1643" s="17"/>
      <c r="BC1643" s="17">
        <v>0.166986284041274</v>
      </c>
      <c r="BD1643" s="17"/>
      <c r="BE1643" s="17">
        <v>0.237506049508908</v>
      </c>
      <c r="BF1643" s="17">
        <v>0.12524453775727701</v>
      </c>
      <c r="BG1643" s="17">
        <v>0.178137715032086</v>
      </c>
      <c r="BH1643" s="17">
        <v>0.155371434278818</v>
      </c>
      <c r="BI1643" s="17"/>
      <c r="BJ1643" s="17">
        <v>0.208450415544193</v>
      </c>
      <c r="BK1643" s="17"/>
      <c r="BL1643" s="17">
        <v>0.18582829523504199</v>
      </c>
      <c r="BM1643" s="17"/>
      <c r="BN1643" s="17">
        <v>0.16364928406644799</v>
      </c>
      <c r="BO1643" s="17"/>
      <c r="BP1643" s="17">
        <v>0.20740544390231</v>
      </c>
      <c r="BQ1643" s="17">
        <v>0.135364982632352</v>
      </c>
    </row>
    <row r="1644" spans="2:69" x14ac:dyDescent="0.35"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  <c r="BF1644" s="17"/>
      <c r="BG1644" s="17"/>
      <c r="BH1644" s="17"/>
      <c r="BI1644" s="17"/>
      <c r="BJ1644" s="17"/>
      <c r="BK1644" s="17"/>
      <c r="BL1644" s="17"/>
      <c r="BM1644" s="17"/>
      <c r="BN1644" s="17"/>
      <c r="BO1644" s="17"/>
      <c r="BP1644" s="17"/>
      <c r="BQ1644" s="17"/>
    </row>
    <row r="1645" spans="2:69" x14ac:dyDescent="0.35">
      <c r="B1645" s="6" t="s">
        <v>484</v>
      </c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</row>
    <row r="1646" spans="2:69" x14ac:dyDescent="0.35">
      <c r="B1646" s="24" t="s">
        <v>97</v>
      </c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  <c r="BF1646" s="17"/>
      <c r="BG1646" s="17"/>
      <c r="BH1646" s="17"/>
      <c r="BI1646" s="17"/>
      <c r="BJ1646" s="17"/>
      <c r="BK1646" s="17"/>
      <c r="BL1646" s="17"/>
      <c r="BM1646" s="17"/>
      <c r="BN1646" s="17"/>
      <c r="BO1646" s="17"/>
      <c r="BP1646" s="17"/>
      <c r="BQ1646" s="17"/>
    </row>
    <row r="1647" spans="2:69" x14ac:dyDescent="0.35">
      <c r="B1647" t="s">
        <v>477</v>
      </c>
      <c r="C1647" s="17">
        <v>6.2188866910601603E-2</v>
      </c>
      <c r="D1647" s="17">
        <v>5.7325191435153099E-2</v>
      </c>
      <c r="E1647" s="17">
        <v>6.6456783909934994E-2</v>
      </c>
      <c r="F1647" s="17"/>
      <c r="G1647" s="17">
        <v>6.4175346117018695E-2</v>
      </c>
      <c r="H1647" s="17">
        <v>3.9847772146368199E-2</v>
      </c>
      <c r="I1647" s="17">
        <v>5.43108432369881E-2</v>
      </c>
      <c r="J1647" s="17">
        <v>5.2574377307553197E-2</v>
      </c>
      <c r="K1647" s="17">
        <v>0.12264576252742899</v>
      </c>
      <c r="L1647" s="17"/>
      <c r="M1647" s="17">
        <v>4.1284068906166198E-2</v>
      </c>
      <c r="N1647" s="17">
        <v>5.3063191905161497E-2</v>
      </c>
      <c r="O1647" s="17">
        <v>0.11632835606556401</v>
      </c>
      <c r="P1647" s="17">
        <v>2.8593244160310002E-2</v>
      </c>
      <c r="Q1647" s="17">
        <v>5.8292368507236299E-2</v>
      </c>
      <c r="R1647" s="17"/>
      <c r="S1647" s="17">
        <v>3.3860161062589801E-2</v>
      </c>
      <c r="T1647" s="17">
        <v>7.9667307276529306E-2</v>
      </c>
      <c r="U1647" s="17">
        <v>0.10679933027475701</v>
      </c>
      <c r="V1647" s="17">
        <v>5.6597144164268802E-2</v>
      </c>
      <c r="W1647" s="17"/>
      <c r="X1647" s="17">
        <v>5.5000096955262201E-2</v>
      </c>
      <c r="Y1647" s="17">
        <v>5.7900505355665301E-2</v>
      </c>
      <c r="Z1647" s="17">
        <v>0.120022704456371</v>
      </c>
      <c r="AA1647" s="17"/>
      <c r="AB1647" s="17">
        <v>4.8000315182257801E-2</v>
      </c>
      <c r="AC1647" s="17">
        <v>9.1356016902649703E-2</v>
      </c>
      <c r="AD1647" s="17"/>
      <c r="AE1647" s="17">
        <v>7.0804848194000805E-2</v>
      </c>
      <c r="AF1647" s="17">
        <v>6.0481350649601799E-2</v>
      </c>
      <c r="AG1647" s="17"/>
      <c r="AH1647" s="17">
        <v>5.2805242126110999E-2</v>
      </c>
      <c r="AI1647" s="17">
        <v>6.8110789764352406E-2</v>
      </c>
      <c r="AJ1647" s="17"/>
      <c r="AK1647" s="17">
        <v>0.11830176015421801</v>
      </c>
      <c r="AL1647" s="17">
        <v>6.7993576745003004E-2</v>
      </c>
      <c r="AM1647" s="17">
        <v>4.6599285961829197E-2</v>
      </c>
      <c r="AN1647" s="17">
        <v>5.9970612853208899E-2</v>
      </c>
      <c r="AO1647" s="17">
        <v>4.0622341899692299E-2</v>
      </c>
      <c r="AP1647" s="17"/>
      <c r="AQ1647" s="17">
        <v>3.1691025303359502E-2</v>
      </c>
      <c r="AR1647" s="17">
        <v>7.0531739427792797E-2</v>
      </c>
      <c r="AS1647" s="17"/>
      <c r="AT1647" s="17">
        <v>3.2154951616739001E-2</v>
      </c>
      <c r="AU1647" s="17">
        <v>7.5164238183654905E-2</v>
      </c>
      <c r="AV1647" s="17"/>
      <c r="AW1647" s="17">
        <v>0</v>
      </c>
      <c r="AX1647" s="17">
        <v>3.9994031477412699E-2</v>
      </c>
      <c r="AY1647" s="17">
        <v>0.12580171289811701</v>
      </c>
      <c r="AZ1647" s="17">
        <v>8.1073844498319794E-2</v>
      </c>
      <c r="BA1647" s="17">
        <v>3.24012760165285E-2</v>
      </c>
      <c r="BB1647" s="17"/>
      <c r="BC1647" s="17">
        <v>5.1409577407517199E-2</v>
      </c>
      <c r="BD1647" s="17"/>
      <c r="BE1647" s="17">
        <v>4.5894722887739603E-2</v>
      </c>
      <c r="BF1647" s="17">
        <v>0.155662377591261</v>
      </c>
      <c r="BG1647" s="17">
        <v>8.6324372528249205E-2</v>
      </c>
      <c r="BH1647" s="17">
        <v>2.7751878318934501E-2</v>
      </c>
      <c r="BI1647" s="17"/>
      <c r="BJ1647" s="17">
        <v>5.74406989701352E-2</v>
      </c>
      <c r="BK1647" s="17"/>
      <c r="BL1647" s="17">
        <v>5.7399203684103603E-2</v>
      </c>
      <c r="BM1647" s="17"/>
      <c r="BN1647" s="17">
        <v>5.2858548975771899E-2</v>
      </c>
      <c r="BO1647" s="17"/>
      <c r="BP1647" s="17">
        <v>6.3681735462105704E-2</v>
      </c>
      <c r="BQ1647" s="17">
        <v>6.2510658575754996E-2</v>
      </c>
    </row>
    <row r="1648" spans="2:69" x14ac:dyDescent="0.35">
      <c r="B1648" t="s">
        <v>478</v>
      </c>
      <c r="C1648" s="17">
        <v>0.134112598092471</v>
      </c>
      <c r="D1648" s="17">
        <v>0.13598578456230601</v>
      </c>
      <c r="E1648" s="17">
        <v>0.13276863181048201</v>
      </c>
      <c r="F1648" s="17"/>
      <c r="G1648" s="17">
        <v>0.14373796101526101</v>
      </c>
      <c r="H1648" s="17">
        <v>8.2260268026265404E-2</v>
      </c>
      <c r="I1648" s="17">
        <v>0.123051237490062</v>
      </c>
      <c r="J1648" s="17">
        <v>4.7379781623381502E-2</v>
      </c>
      <c r="K1648" s="17">
        <v>0.32082283796272298</v>
      </c>
      <c r="L1648" s="17"/>
      <c r="M1648" s="17">
        <v>0.17942982476252001</v>
      </c>
      <c r="N1648" s="17">
        <v>0.152314669098679</v>
      </c>
      <c r="O1648" s="17">
        <v>0.115733460504949</v>
      </c>
      <c r="P1648" s="17">
        <v>9.0422678027764797E-2</v>
      </c>
      <c r="Q1648" s="17">
        <v>0.12500590953871901</v>
      </c>
      <c r="R1648" s="17"/>
      <c r="S1648" s="17">
        <v>0.108677065398661</v>
      </c>
      <c r="T1648" s="17">
        <v>0.12509369036682899</v>
      </c>
      <c r="U1648" s="17">
        <v>0.165257912836895</v>
      </c>
      <c r="V1648" s="17">
        <v>0.131540058992482</v>
      </c>
      <c r="W1648" s="17"/>
      <c r="X1648" s="17">
        <v>0.121632124073572</v>
      </c>
      <c r="Y1648" s="17">
        <v>0.12084523810547</v>
      </c>
      <c r="Z1648" s="17">
        <v>0.24157355915473799</v>
      </c>
      <c r="AA1648" s="17"/>
      <c r="AB1648" s="17">
        <v>0.11608061958282501</v>
      </c>
      <c r="AC1648" s="17">
        <v>0.17118061122827</v>
      </c>
      <c r="AD1648" s="17"/>
      <c r="AE1648" s="17">
        <v>0.143807239747025</v>
      </c>
      <c r="AF1648" s="17">
        <v>0.132244154135845</v>
      </c>
      <c r="AG1648" s="17"/>
      <c r="AH1648" s="17">
        <v>0.11311108677430499</v>
      </c>
      <c r="AI1648" s="17">
        <v>0.109864591869807</v>
      </c>
      <c r="AJ1648" s="17"/>
      <c r="AK1648" s="17">
        <v>0.18877311544449299</v>
      </c>
      <c r="AL1648" s="17">
        <v>0.10162997714563</v>
      </c>
      <c r="AM1648" s="17">
        <v>0.15940458209851399</v>
      </c>
      <c r="AN1648" s="17">
        <v>0.13712536506627501</v>
      </c>
      <c r="AO1648" s="17">
        <v>5.9529381355425799E-2</v>
      </c>
      <c r="AP1648" s="17"/>
      <c r="AQ1648" s="17">
        <v>0.104150091321685</v>
      </c>
      <c r="AR1648" s="17">
        <v>0.14230902646610299</v>
      </c>
      <c r="AS1648" s="17"/>
      <c r="AT1648" s="17">
        <v>0.11183737617239201</v>
      </c>
      <c r="AU1648" s="17">
        <v>0.14110005779863199</v>
      </c>
      <c r="AV1648" s="17"/>
      <c r="AW1648" s="17">
        <v>0.102805653488483</v>
      </c>
      <c r="AX1648" s="17">
        <v>7.6200140071293804E-2</v>
      </c>
      <c r="AY1648" s="17">
        <v>0.24368671690103</v>
      </c>
      <c r="AZ1648" s="17">
        <v>9.5597665211672095E-2</v>
      </c>
      <c r="BA1648" s="17">
        <v>0.118663417107906</v>
      </c>
      <c r="BB1648" s="17"/>
      <c r="BC1648" s="17">
        <v>0.103483920069943</v>
      </c>
      <c r="BD1648" s="17"/>
      <c r="BE1648" s="17">
        <v>7.7826395843740195E-2</v>
      </c>
      <c r="BF1648" s="17">
        <v>0.32156787535207398</v>
      </c>
      <c r="BG1648" s="17">
        <v>8.5568453408051803E-2</v>
      </c>
      <c r="BH1648" s="17">
        <v>0.10060060443135101</v>
      </c>
      <c r="BI1648" s="17"/>
      <c r="BJ1648" s="17">
        <v>0.12776643085751099</v>
      </c>
      <c r="BK1648" s="17"/>
      <c r="BL1648" s="17">
        <v>0.14335418904206701</v>
      </c>
      <c r="BM1648" s="17"/>
      <c r="BN1648" s="17">
        <v>0.15467502826069501</v>
      </c>
      <c r="BO1648" s="17"/>
      <c r="BP1648" s="17">
        <v>0.142751466856533</v>
      </c>
      <c r="BQ1648" s="17">
        <v>9.7018079052781106E-2</v>
      </c>
    </row>
    <row r="1649" spans="2:69" x14ac:dyDescent="0.35">
      <c r="B1649" t="s">
        <v>479</v>
      </c>
      <c r="C1649" s="17">
        <v>0.596013702684419</v>
      </c>
      <c r="D1649" s="17">
        <v>0.61361708286202199</v>
      </c>
      <c r="E1649" s="17">
        <v>0.58022729358481795</v>
      </c>
      <c r="F1649" s="17"/>
      <c r="G1649" s="17">
        <v>0.63155806319384999</v>
      </c>
      <c r="H1649" s="17">
        <v>0.62528391575467301</v>
      </c>
      <c r="I1649" s="17">
        <v>0.62115534541859396</v>
      </c>
      <c r="J1649" s="17">
        <v>0.60245991579951996</v>
      </c>
      <c r="K1649" s="17">
        <v>0.41972572794297602</v>
      </c>
      <c r="L1649" s="17"/>
      <c r="M1649" s="17">
        <v>0.5311613356339</v>
      </c>
      <c r="N1649" s="17">
        <v>0.60143089390135396</v>
      </c>
      <c r="O1649" s="17">
        <v>0.56387388938544902</v>
      </c>
      <c r="P1649" s="17">
        <v>0.68610234698133898</v>
      </c>
      <c r="Q1649" s="17">
        <v>0.58153747048982096</v>
      </c>
      <c r="R1649" s="17"/>
      <c r="S1649" s="17">
        <v>0.62362124122027596</v>
      </c>
      <c r="T1649" s="17">
        <v>0.59632856132548095</v>
      </c>
      <c r="U1649" s="17">
        <v>0.61328485944363298</v>
      </c>
      <c r="V1649" s="17">
        <v>0.59952473211145196</v>
      </c>
      <c r="W1649" s="17"/>
      <c r="X1649" s="17">
        <v>0.617334568625451</v>
      </c>
      <c r="Y1649" s="17">
        <v>0.57739931548739498</v>
      </c>
      <c r="Z1649" s="17">
        <v>0.46245489682367602</v>
      </c>
      <c r="AA1649" s="17"/>
      <c r="AB1649" s="17">
        <v>0.61942264273604397</v>
      </c>
      <c r="AC1649" s="17">
        <v>0.54789236664441399</v>
      </c>
      <c r="AD1649" s="17"/>
      <c r="AE1649" s="17">
        <v>0.58951029558856305</v>
      </c>
      <c r="AF1649" s="17">
        <v>0.59783225829153797</v>
      </c>
      <c r="AG1649" s="17"/>
      <c r="AH1649" s="17">
        <v>0.62318444455300004</v>
      </c>
      <c r="AI1649" s="17">
        <v>0.59404378956163595</v>
      </c>
      <c r="AJ1649" s="17"/>
      <c r="AK1649" s="17">
        <v>0.43576609486353801</v>
      </c>
      <c r="AL1649" s="17">
        <v>0.64193628440375805</v>
      </c>
      <c r="AM1649" s="17">
        <v>0.58192535798647405</v>
      </c>
      <c r="AN1649" s="17">
        <v>0.59805147577687601</v>
      </c>
      <c r="AO1649" s="17">
        <v>0.701419486094082</v>
      </c>
      <c r="AP1649" s="17"/>
      <c r="AQ1649" s="17">
        <v>0.63180980896655603</v>
      </c>
      <c r="AR1649" s="17">
        <v>0.586221457214405</v>
      </c>
      <c r="AS1649" s="17"/>
      <c r="AT1649" s="17">
        <v>0.63525462900332297</v>
      </c>
      <c r="AU1649" s="17">
        <v>0.58457217941420403</v>
      </c>
      <c r="AV1649" s="17"/>
      <c r="AW1649" s="17">
        <v>0.60025207315329698</v>
      </c>
      <c r="AX1649" s="17">
        <v>0.63804155272964802</v>
      </c>
      <c r="AY1649" s="17">
        <v>0.47467285943168303</v>
      </c>
      <c r="AZ1649" s="17">
        <v>0.70387743156179305</v>
      </c>
      <c r="BA1649" s="17">
        <v>0.62740784597382004</v>
      </c>
      <c r="BB1649" s="17"/>
      <c r="BC1649" s="17">
        <v>0.64721673400777702</v>
      </c>
      <c r="BD1649" s="17"/>
      <c r="BE1649" s="17">
        <v>0.63333501707270901</v>
      </c>
      <c r="BF1649" s="17">
        <v>0.40871024125119998</v>
      </c>
      <c r="BG1649" s="17">
        <v>0.68095916278158297</v>
      </c>
      <c r="BH1649" s="17">
        <v>0.65100173951536999</v>
      </c>
      <c r="BI1649" s="17"/>
      <c r="BJ1649" s="17">
        <v>0.60142916115068001</v>
      </c>
      <c r="BK1649" s="17"/>
      <c r="BL1649" s="17">
        <v>0.59731832886565295</v>
      </c>
      <c r="BM1649" s="17"/>
      <c r="BN1649" s="17">
        <v>0.60745354972183996</v>
      </c>
      <c r="BO1649" s="17"/>
      <c r="BP1649" s="17">
        <v>0.58020229605863305</v>
      </c>
      <c r="BQ1649" s="17">
        <v>0.68092960128268099</v>
      </c>
    </row>
    <row r="1650" spans="2:69" x14ac:dyDescent="0.35">
      <c r="B1650" t="s">
        <v>480</v>
      </c>
      <c r="C1650" s="17">
        <v>4.0287926617294099E-2</v>
      </c>
      <c r="D1650" s="17">
        <v>5.3131910183191002E-2</v>
      </c>
      <c r="E1650" s="17">
        <v>2.94050891732907E-2</v>
      </c>
      <c r="F1650" s="17"/>
      <c r="G1650" s="17">
        <v>2.03292664100117E-2</v>
      </c>
      <c r="H1650" s="17">
        <v>5.1774838464496598E-2</v>
      </c>
      <c r="I1650" s="17">
        <v>5.1341728046004197E-2</v>
      </c>
      <c r="J1650" s="17">
        <v>5.3224624131608597E-2</v>
      </c>
      <c r="K1650" s="17">
        <v>2.7921454030442099E-2</v>
      </c>
      <c r="L1650" s="17"/>
      <c r="M1650" s="17">
        <v>2.9804585639624102E-2</v>
      </c>
      <c r="N1650" s="17">
        <v>5.7086701055899601E-2</v>
      </c>
      <c r="O1650" s="17">
        <v>2.43811726203523E-2</v>
      </c>
      <c r="P1650" s="17">
        <v>2.3732114780112099E-2</v>
      </c>
      <c r="Q1650" s="17">
        <v>3.8803918098574898E-2</v>
      </c>
      <c r="R1650" s="17"/>
      <c r="S1650" s="17">
        <v>3.4953699015700501E-2</v>
      </c>
      <c r="T1650" s="17">
        <v>4.0905870529804503E-2</v>
      </c>
      <c r="U1650" s="17">
        <v>9.9376465879539907E-3</v>
      </c>
      <c r="V1650" s="17">
        <v>6.5667188527178996E-2</v>
      </c>
      <c r="W1650" s="17"/>
      <c r="X1650" s="17">
        <v>4.1603397090200299E-2</v>
      </c>
      <c r="Y1650" s="17">
        <v>4.2390002739101401E-2</v>
      </c>
      <c r="Z1650" s="17">
        <v>2.8108622317155298E-2</v>
      </c>
      <c r="AA1650" s="17"/>
      <c r="AB1650" s="17">
        <v>3.4012587196744701E-2</v>
      </c>
      <c r="AC1650" s="17">
        <v>5.3188028730220598E-2</v>
      </c>
      <c r="AD1650" s="17"/>
      <c r="AE1650" s="17">
        <v>1.42593797576666E-2</v>
      </c>
      <c r="AF1650" s="17">
        <v>4.5634239505002901E-2</v>
      </c>
      <c r="AG1650" s="17"/>
      <c r="AH1650" s="17">
        <v>4.5992233917875401E-2</v>
      </c>
      <c r="AI1650" s="17">
        <v>2.10007181529181E-2</v>
      </c>
      <c r="AJ1650" s="17"/>
      <c r="AK1650" s="17">
        <v>2.8323331286092799E-2</v>
      </c>
      <c r="AL1650" s="17">
        <v>3.5215100293204897E-2</v>
      </c>
      <c r="AM1650" s="17">
        <v>3.5216856393419899E-2</v>
      </c>
      <c r="AN1650" s="17">
        <v>4.3933848978642803E-2</v>
      </c>
      <c r="AO1650" s="17">
        <v>9.0162526610862798E-2</v>
      </c>
      <c r="AP1650" s="17"/>
      <c r="AQ1650" s="17">
        <v>4.82066399358635E-2</v>
      </c>
      <c r="AR1650" s="17">
        <v>3.8121713789258403E-2</v>
      </c>
      <c r="AS1650" s="17"/>
      <c r="AT1650" s="17">
        <v>4.4016329017442297E-2</v>
      </c>
      <c r="AU1650" s="17">
        <v>3.7687940422341901E-2</v>
      </c>
      <c r="AV1650" s="17"/>
      <c r="AW1650" s="17">
        <v>3.0002613956057699E-2</v>
      </c>
      <c r="AX1650" s="17">
        <v>5.7725091153795101E-2</v>
      </c>
      <c r="AY1650" s="17">
        <v>2.3967608454858302E-2</v>
      </c>
      <c r="AZ1650" s="17">
        <v>1.60030277528155E-2</v>
      </c>
      <c r="BA1650" s="17">
        <v>3.2780612538995599E-2</v>
      </c>
      <c r="BB1650" s="17"/>
      <c r="BC1650" s="17">
        <v>4.2701427062042399E-2</v>
      </c>
      <c r="BD1650" s="17"/>
      <c r="BE1650" s="17">
        <v>6.6382676732999496E-2</v>
      </c>
      <c r="BF1650" s="17">
        <v>6.3362523706800298E-3</v>
      </c>
      <c r="BG1650" s="17">
        <v>3.4442836148136098E-2</v>
      </c>
      <c r="BH1650" s="17">
        <v>4.0965238226676498E-2</v>
      </c>
      <c r="BI1650" s="17"/>
      <c r="BJ1650" s="17">
        <v>4.18614726560885E-2</v>
      </c>
      <c r="BK1650" s="17"/>
      <c r="BL1650" s="17">
        <v>3.6133173725250399E-2</v>
      </c>
      <c r="BM1650" s="17"/>
      <c r="BN1650" s="17">
        <v>5.53461255182661E-2</v>
      </c>
      <c r="BO1650" s="17"/>
      <c r="BP1650" s="17">
        <v>4.13549967128332E-2</v>
      </c>
      <c r="BQ1650" s="17">
        <v>3.34839447539989E-2</v>
      </c>
    </row>
    <row r="1651" spans="2:69" x14ac:dyDescent="0.35">
      <c r="B1651" t="s">
        <v>481</v>
      </c>
      <c r="C1651" s="17">
        <v>4.11875331990307E-2</v>
      </c>
      <c r="D1651" s="17">
        <v>6.4178478141328196E-2</v>
      </c>
      <c r="E1651" s="17">
        <v>2.1648416053883901E-2</v>
      </c>
      <c r="F1651" s="17"/>
      <c r="G1651" s="17">
        <v>2.9516199107978001E-2</v>
      </c>
      <c r="H1651" s="17">
        <v>6.3005082464868398E-2</v>
      </c>
      <c r="I1651" s="17">
        <v>4.0775368696969003E-2</v>
      </c>
      <c r="J1651" s="17">
        <v>4.4988164460547701E-2</v>
      </c>
      <c r="K1651" s="17">
        <v>2.1854616983029301E-2</v>
      </c>
      <c r="L1651" s="17"/>
      <c r="M1651" s="17">
        <v>5.1868317379640802E-2</v>
      </c>
      <c r="N1651" s="17">
        <v>3.5809971386117703E-2</v>
      </c>
      <c r="O1651" s="17">
        <v>3.9226838034641998E-2</v>
      </c>
      <c r="P1651" s="17">
        <v>3.5287985080892301E-2</v>
      </c>
      <c r="Q1651" s="17">
        <v>5.5354222663945803E-2</v>
      </c>
      <c r="R1651" s="17"/>
      <c r="S1651" s="17">
        <v>3.2641534889601899E-2</v>
      </c>
      <c r="T1651" s="17">
        <v>2.15320338783082E-2</v>
      </c>
      <c r="U1651" s="17">
        <v>2.5759013003247299E-2</v>
      </c>
      <c r="V1651" s="17">
        <v>6.1045997948031699E-2</v>
      </c>
      <c r="W1651" s="17"/>
      <c r="X1651" s="17">
        <v>4.0318868889369502E-2</v>
      </c>
      <c r="Y1651" s="17">
        <v>5.1723933984924003E-2</v>
      </c>
      <c r="Z1651" s="17">
        <v>3.47804630337138E-2</v>
      </c>
      <c r="AA1651" s="17"/>
      <c r="AB1651" s="17">
        <v>5.1498962156234701E-2</v>
      </c>
      <c r="AC1651" s="17">
        <v>1.9990514589561598E-2</v>
      </c>
      <c r="AD1651" s="17"/>
      <c r="AE1651" s="17">
        <v>4.7787457264044299E-2</v>
      </c>
      <c r="AF1651" s="17">
        <v>3.9874245682814398E-2</v>
      </c>
      <c r="AG1651" s="17"/>
      <c r="AH1651" s="17">
        <v>4.2503540155383303E-2</v>
      </c>
      <c r="AI1651" s="17">
        <v>4.6231535599398597E-2</v>
      </c>
      <c r="AJ1651" s="17"/>
      <c r="AK1651" s="17">
        <v>7.1721641771030506E-2</v>
      </c>
      <c r="AL1651" s="17">
        <v>2.4022548786913098E-2</v>
      </c>
      <c r="AM1651" s="17">
        <v>4.9707311706505997E-2</v>
      </c>
      <c r="AN1651" s="17">
        <v>4.2232589066823298E-2</v>
      </c>
      <c r="AO1651" s="17">
        <v>2.2657228832474799E-2</v>
      </c>
      <c r="AP1651" s="17"/>
      <c r="AQ1651" s="17">
        <v>6.7885934115349503E-2</v>
      </c>
      <c r="AR1651" s="17">
        <v>3.3884021097216402E-2</v>
      </c>
      <c r="AS1651" s="17"/>
      <c r="AT1651" s="17">
        <v>5.1650403759630301E-2</v>
      </c>
      <c r="AU1651" s="17">
        <v>3.6296592037886197E-2</v>
      </c>
      <c r="AV1651" s="17"/>
      <c r="AW1651" s="17">
        <v>2.4528466844621299E-2</v>
      </c>
      <c r="AX1651" s="17">
        <v>5.3661855805821598E-2</v>
      </c>
      <c r="AY1651" s="17">
        <v>2.7396703223211399E-2</v>
      </c>
      <c r="AZ1651" s="17">
        <v>2.08169315697605E-2</v>
      </c>
      <c r="BA1651" s="17">
        <v>7.3094491654523003E-2</v>
      </c>
      <c r="BB1651" s="17"/>
      <c r="BC1651" s="17">
        <v>6.6003605614554803E-2</v>
      </c>
      <c r="BD1651" s="17"/>
      <c r="BE1651" s="17">
        <v>4.2561724520269198E-2</v>
      </c>
      <c r="BF1651" s="17">
        <v>2.5506936913735099E-2</v>
      </c>
      <c r="BG1651" s="17">
        <v>1.8680847377021002E-2</v>
      </c>
      <c r="BH1651" s="17">
        <v>7.7180120375243799E-2</v>
      </c>
      <c r="BI1651" s="17"/>
      <c r="BJ1651" s="17">
        <v>4.0087588226147199E-2</v>
      </c>
      <c r="BK1651" s="17"/>
      <c r="BL1651" s="17">
        <v>4.3537560271120102E-2</v>
      </c>
      <c r="BM1651" s="17"/>
      <c r="BN1651" s="17">
        <v>1.4540446355952299E-2</v>
      </c>
      <c r="BO1651" s="17"/>
      <c r="BP1651" s="17">
        <v>3.9266355191784098E-2</v>
      </c>
      <c r="BQ1651" s="17">
        <v>4.8287162242510097E-2</v>
      </c>
    </row>
    <row r="1652" spans="2:69" x14ac:dyDescent="0.35">
      <c r="B1652" t="s">
        <v>141</v>
      </c>
      <c r="C1652" s="17">
        <v>0.126209372496184</v>
      </c>
      <c r="D1652" s="17">
        <v>7.5761552815998806E-2</v>
      </c>
      <c r="E1652" s="17">
        <v>0.169493785467591</v>
      </c>
      <c r="F1652" s="17"/>
      <c r="G1652" s="17">
        <v>0.110683164155881</v>
      </c>
      <c r="H1652" s="17">
        <v>0.13782812314332901</v>
      </c>
      <c r="I1652" s="17">
        <v>0.109365477111382</v>
      </c>
      <c r="J1652" s="17">
        <v>0.19937313667738901</v>
      </c>
      <c r="K1652" s="17">
        <v>8.7029600553400602E-2</v>
      </c>
      <c r="L1652" s="17"/>
      <c r="M1652" s="17">
        <v>0.16645186767815001</v>
      </c>
      <c r="N1652" s="17">
        <v>0.100294572652788</v>
      </c>
      <c r="O1652" s="17">
        <v>0.14045628338904401</v>
      </c>
      <c r="P1652" s="17">
        <v>0.13586163096958201</v>
      </c>
      <c r="Q1652" s="17">
        <v>0.14100611070170199</v>
      </c>
      <c r="R1652" s="17"/>
      <c r="S1652" s="17">
        <v>0.16624629841317001</v>
      </c>
      <c r="T1652" s="17">
        <v>0.13647253662304801</v>
      </c>
      <c r="U1652" s="17">
        <v>7.8961237853513999E-2</v>
      </c>
      <c r="V1652" s="17">
        <v>8.5624878256586198E-2</v>
      </c>
      <c r="W1652" s="17"/>
      <c r="X1652" s="17">
        <v>0.124110944366145</v>
      </c>
      <c r="Y1652" s="17">
        <v>0.149741004327444</v>
      </c>
      <c r="Z1652" s="17">
        <v>0.113059754214346</v>
      </c>
      <c r="AA1652" s="17"/>
      <c r="AB1652" s="17">
        <v>0.13098487314589299</v>
      </c>
      <c r="AC1652" s="17">
        <v>0.116392461904884</v>
      </c>
      <c r="AD1652" s="17"/>
      <c r="AE1652" s="17">
        <v>0.1338307794487</v>
      </c>
      <c r="AF1652" s="17">
        <v>0.123933751735197</v>
      </c>
      <c r="AG1652" s="17"/>
      <c r="AH1652" s="17">
        <v>0.122403452473326</v>
      </c>
      <c r="AI1652" s="17">
        <v>0.160748575051888</v>
      </c>
      <c r="AJ1652" s="17"/>
      <c r="AK1652" s="17">
        <v>0.15711405648062701</v>
      </c>
      <c r="AL1652" s="17">
        <v>0.12920251262549201</v>
      </c>
      <c r="AM1652" s="17">
        <v>0.12714660585325699</v>
      </c>
      <c r="AN1652" s="17">
        <v>0.11868610825817399</v>
      </c>
      <c r="AO1652" s="17">
        <v>8.56090352074627E-2</v>
      </c>
      <c r="AP1652" s="17"/>
      <c r="AQ1652" s="17">
        <v>0.116256500357186</v>
      </c>
      <c r="AR1652" s="17">
        <v>0.12893204200522401</v>
      </c>
      <c r="AS1652" s="17"/>
      <c r="AT1652" s="17">
        <v>0.125086310430473</v>
      </c>
      <c r="AU1652" s="17">
        <v>0.12517899214328099</v>
      </c>
      <c r="AV1652" s="17"/>
      <c r="AW1652" s="17">
        <v>0.24241119255754001</v>
      </c>
      <c r="AX1652" s="17">
        <v>0.13437732876202799</v>
      </c>
      <c r="AY1652" s="17">
        <v>0.1044743990911</v>
      </c>
      <c r="AZ1652" s="17">
        <v>8.2631099405639494E-2</v>
      </c>
      <c r="BA1652" s="17">
        <v>0.115652356708227</v>
      </c>
      <c r="BB1652" s="17"/>
      <c r="BC1652" s="17">
        <v>8.9184735838165496E-2</v>
      </c>
      <c r="BD1652" s="17"/>
      <c r="BE1652" s="17">
        <v>0.133999462942542</v>
      </c>
      <c r="BF1652" s="17">
        <v>8.2216316521049507E-2</v>
      </c>
      <c r="BG1652" s="17">
        <v>9.4024327756959195E-2</v>
      </c>
      <c r="BH1652" s="17">
        <v>0.102500419132425</v>
      </c>
      <c r="BI1652" s="17"/>
      <c r="BJ1652" s="17">
        <v>0.13141464813943801</v>
      </c>
      <c r="BK1652" s="17"/>
      <c r="BL1652" s="17">
        <v>0.122257544411807</v>
      </c>
      <c r="BM1652" s="17"/>
      <c r="BN1652" s="17">
        <v>0.11512630116747501</v>
      </c>
      <c r="BO1652" s="17"/>
      <c r="BP1652" s="17">
        <v>0.13274314971811099</v>
      </c>
      <c r="BQ1652" s="17">
        <v>7.7770554092274E-2</v>
      </c>
    </row>
    <row r="1653" spans="2:69" x14ac:dyDescent="0.35"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  <c r="BM1653" s="17"/>
      <c r="BN1653" s="17"/>
      <c r="BO1653" s="17"/>
      <c r="BP1653" s="17"/>
      <c r="BQ1653" s="17"/>
    </row>
    <row r="1654" spans="2:69" x14ac:dyDescent="0.35">
      <c r="B1654" s="6" t="s">
        <v>485</v>
      </c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  <c r="BF1654" s="17"/>
      <c r="BG1654" s="17"/>
      <c r="BH1654" s="17"/>
      <c r="BI1654" s="17"/>
      <c r="BJ1654" s="17"/>
      <c r="BK1654" s="17"/>
      <c r="BL1654" s="17"/>
      <c r="BM1654" s="17"/>
      <c r="BN1654" s="17"/>
      <c r="BO1654" s="17"/>
      <c r="BP1654" s="17"/>
      <c r="BQ1654" s="17"/>
    </row>
    <row r="1655" spans="2:69" x14ac:dyDescent="0.35">
      <c r="B1655" s="24" t="s">
        <v>97</v>
      </c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  <c r="BM1655" s="17"/>
      <c r="BN1655" s="17"/>
      <c r="BO1655" s="17"/>
      <c r="BP1655" s="17"/>
      <c r="BQ1655" s="17"/>
    </row>
    <row r="1656" spans="2:69" x14ac:dyDescent="0.35">
      <c r="B1656" t="s">
        <v>477</v>
      </c>
      <c r="C1656" s="17">
        <v>0.130960256587038</v>
      </c>
      <c r="D1656" s="17">
        <v>0.13036786026747399</v>
      </c>
      <c r="E1656" s="17">
        <v>0.13171409246778201</v>
      </c>
      <c r="F1656" s="17"/>
      <c r="G1656" s="17">
        <v>0.118040898497512</v>
      </c>
      <c r="H1656" s="17">
        <v>0.10033078198270499</v>
      </c>
      <c r="I1656" s="17">
        <v>0.130464455164916</v>
      </c>
      <c r="J1656" s="17">
        <v>9.6784986834782205E-2</v>
      </c>
      <c r="K1656" s="17">
        <v>0.25121298820551602</v>
      </c>
      <c r="L1656" s="17"/>
      <c r="M1656" s="17">
        <v>0.121328008396465</v>
      </c>
      <c r="N1656" s="17">
        <v>0.141719975551898</v>
      </c>
      <c r="O1656" s="17">
        <v>9.4125516755138597E-2</v>
      </c>
      <c r="P1656" s="17">
        <v>0.15419463526798299</v>
      </c>
      <c r="Q1656" s="17">
        <v>0.13524770358006499</v>
      </c>
      <c r="R1656" s="17"/>
      <c r="S1656" s="17">
        <v>0.133935698667875</v>
      </c>
      <c r="T1656" s="17">
        <v>0.13046733772705099</v>
      </c>
      <c r="U1656" s="17">
        <v>0.18345230656269501</v>
      </c>
      <c r="V1656" s="17">
        <v>0.114339184482184</v>
      </c>
      <c r="W1656" s="17"/>
      <c r="X1656" s="17">
        <v>0.113803877593394</v>
      </c>
      <c r="Y1656" s="17">
        <v>9.3094997829628698E-2</v>
      </c>
      <c r="Z1656" s="17">
        <v>0.30246569610701701</v>
      </c>
      <c r="AA1656" s="17"/>
      <c r="AB1656" s="17">
        <v>0.118986038506465</v>
      </c>
      <c r="AC1656" s="17">
        <v>0.155575440820102</v>
      </c>
      <c r="AD1656" s="17"/>
      <c r="AE1656" s="17">
        <v>0.15776408028054001</v>
      </c>
      <c r="AF1656" s="17">
        <v>0.12559677492788099</v>
      </c>
      <c r="AG1656" s="17"/>
      <c r="AH1656" s="17">
        <v>9.3161943017237694E-2</v>
      </c>
      <c r="AI1656" s="17">
        <v>0.241448957052432</v>
      </c>
      <c r="AJ1656" s="17"/>
      <c r="AK1656" s="17">
        <v>0.21618564044111499</v>
      </c>
      <c r="AL1656" s="17">
        <v>0.112833100276532</v>
      </c>
      <c r="AM1656" s="17">
        <v>0.13939796157031001</v>
      </c>
      <c r="AN1656" s="17">
        <v>0.106237655251603</v>
      </c>
      <c r="AO1656" s="17">
        <v>9.8438975250555102E-2</v>
      </c>
      <c r="AP1656" s="17"/>
      <c r="AQ1656" s="17">
        <v>0.103572427135828</v>
      </c>
      <c r="AR1656" s="17">
        <v>0.138452366113233</v>
      </c>
      <c r="AS1656" s="17"/>
      <c r="AT1656" s="17">
        <v>0.10425647921577599</v>
      </c>
      <c r="AU1656" s="17">
        <v>0.14161415932013399</v>
      </c>
      <c r="AV1656" s="17"/>
      <c r="AW1656" s="17">
        <v>3.7890035268444699E-2</v>
      </c>
      <c r="AX1656" s="17">
        <v>0.113066125701149</v>
      </c>
      <c r="AY1656" s="17">
        <v>0.18214383025550801</v>
      </c>
      <c r="AZ1656" s="17">
        <v>0.106012163868035</v>
      </c>
      <c r="BA1656" s="17">
        <v>0.106019855762745</v>
      </c>
      <c r="BB1656" s="17"/>
      <c r="BC1656" s="17">
        <v>0.118310084385086</v>
      </c>
      <c r="BD1656" s="17"/>
      <c r="BE1656" s="17">
        <v>0.116043435755114</v>
      </c>
      <c r="BF1656" s="17">
        <v>0.25357759255728402</v>
      </c>
      <c r="BG1656" s="17">
        <v>9.2223612660397802E-2</v>
      </c>
      <c r="BH1656" s="17">
        <v>0.11205264018021301</v>
      </c>
      <c r="BI1656" s="17"/>
      <c r="BJ1656" s="17">
        <v>0.11824452188786801</v>
      </c>
      <c r="BK1656" s="17"/>
      <c r="BL1656" s="17">
        <v>0.120650459474021</v>
      </c>
      <c r="BM1656" s="17"/>
      <c r="BN1656" s="17">
        <v>0.13465749069017599</v>
      </c>
      <c r="BO1656" s="17"/>
      <c r="BP1656" s="17">
        <v>0.14084496896540799</v>
      </c>
      <c r="BQ1656" s="17">
        <v>8.1404202467724507E-2</v>
      </c>
    </row>
    <row r="1657" spans="2:69" x14ac:dyDescent="0.35">
      <c r="B1657" t="s">
        <v>478</v>
      </c>
      <c r="C1657" s="17">
        <v>0.41201309660949598</v>
      </c>
      <c r="D1657" s="17">
        <v>0.39598278439454299</v>
      </c>
      <c r="E1657" s="17">
        <v>0.426472494322919</v>
      </c>
      <c r="F1657" s="17"/>
      <c r="G1657" s="17">
        <v>0.39654195278514598</v>
      </c>
      <c r="H1657" s="17">
        <v>0.397398633353029</v>
      </c>
      <c r="I1657" s="17">
        <v>0.40631699798972798</v>
      </c>
      <c r="J1657" s="17">
        <v>0.46485868541285102</v>
      </c>
      <c r="K1657" s="17">
        <v>0.423816320494739</v>
      </c>
      <c r="L1657" s="17"/>
      <c r="M1657" s="17">
        <v>0.365801756838536</v>
      </c>
      <c r="N1657" s="17">
        <v>0.41324046852172402</v>
      </c>
      <c r="O1657" s="17">
        <v>0.49154213780116601</v>
      </c>
      <c r="P1657" s="17">
        <v>0.35890579067839701</v>
      </c>
      <c r="Q1657" s="17">
        <v>0.38318231857836998</v>
      </c>
      <c r="R1657" s="17"/>
      <c r="S1657" s="17">
        <v>0.35049028504242102</v>
      </c>
      <c r="T1657" s="17">
        <v>0.41971947323650899</v>
      </c>
      <c r="U1657" s="17">
        <v>0.443817219539694</v>
      </c>
      <c r="V1657" s="17">
        <v>0.44959830335640799</v>
      </c>
      <c r="W1657" s="17"/>
      <c r="X1657" s="17">
        <v>0.41820396121765901</v>
      </c>
      <c r="Y1657" s="17">
        <v>0.46451199121384101</v>
      </c>
      <c r="Z1657" s="17">
        <v>0.30306655428911899</v>
      </c>
      <c r="AA1657" s="17"/>
      <c r="AB1657" s="17">
        <v>0.40004704061722002</v>
      </c>
      <c r="AC1657" s="17">
        <v>0.43661150218479799</v>
      </c>
      <c r="AD1657" s="17"/>
      <c r="AE1657" s="17">
        <v>0.39278130727320498</v>
      </c>
      <c r="AF1657" s="17">
        <v>0.41627826243897698</v>
      </c>
      <c r="AG1657" s="17"/>
      <c r="AH1657" s="17">
        <v>0.41440173998598501</v>
      </c>
      <c r="AI1657" s="17">
        <v>0.426378252611811</v>
      </c>
      <c r="AJ1657" s="17"/>
      <c r="AK1657" s="17">
        <v>0.37921552315733997</v>
      </c>
      <c r="AL1657" s="17">
        <v>0.383904405590204</v>
      </c>
      <c r="AM1657" s="17">
        <v>0.46013792638751499</v>
      </c>
      <c r="AN1657" s="17">
        <v>0.42952837520528903</v>
      </c>
      <c r="AO1657" s="17">
        <v>0.30430475709785498</v>
      </c>
      <c r="AP1657" s="17"/>
      <c r="AQ1657" s="17">
        <v>0.40481582505376801</v>
      </c>
      <c r="AR1657" s="17">
        <v>0.41398195459735998</v>
      </c>
      <c r="AS1657" s="17"/>
      <c r="AT1657" s="17">
        <v>0.39599918377043503</v>
      </c>
      <c r="AU1657" s="17">
        <v>0.42187857695370501</v>
      </c>
      <c r="AV1657" s="17"/>
      <c r="AW1657" s="17">
        <v>0.45376850431424998</v>
      </c>
      <c r="AX1657" s="17">
        <v>0.39391681610956603</v>
      </c>
      <c r="AY1657" s="17">
        <v>0.43356493250864703</v>
      </c>
      <c r="AZ1657" s="17">
        <v>0.50260092032612202</v>
      </c>
      <c r="BA1657" s="17">
        <v>0.356838633050238</v>
      </c>
      <c r="BB1657" s="17"/>
      <c r="BC1657" s="17">
        <v>0.36177249475085599</v>
      </c>
      <c r="BD1657" s="17"/>
      <c r="BE1657" s="17">
        <v>0.42317665578264402</v>
      </c>
      <c r="BF1657" s="17">
        <v>0.40440226717065098</v>
      </c>
      <c r="BG1657" s="17">
        <v>0.51482492175438199</v>
      </c>
      <c r="BH1657" s="17">
        <v>0.36035890281927002</v>
      </c>
      <c r="BI1657" s="17"/>
      <c r="BJ1657" s="17">
        <v>0.42233512495556402</v>
      </c>
      <c r="BK1657" s="17"/>
      <c r="BL1657" s="17">
        <v>0.44070481951396101</v>
      </c>
      <c r="BM1657" s="17"/>
      <c r="BN1657" s="17">
        <v>0.41342436247525799</v>
      </c>
      <c r="BO1657" s="17"/>
      <c r="BP1657" s="17">
        <v>0.41864659550392203</v>
      </c>
      <c r="BQ1657" s="17">
        <v>0.37595442883704699</v>
      </c>
    </row>
    <row r="1658" spans="2:69" x14ac:dyDescent="0.35">
      <c r="B1658" t="s">
        <v>479</v>
      </c>
      <c r="C1658" s="17">
        <v>0.28837240947522202</v>
      </c>
      <c r="D1658" s="17">
        <v>0.35452692936279501</v>
      </c>
      <c r="E1658" s="17">
        <v>0.232472375218268</v>
      </c>
      <c r="F1658" s="17"/>
      <c r="G1658" s="17">
        <v>0.32873022592094903</v>
      </c>
      <c r="H1658" s="17">
        <v>0.30857118000197398</v>
      </c>
      <c r="I1658" s="17">
        <v>0.27336958807657202</v>
      </c>
      <c r="J1658" s="17">
        <v>0.285023707867962</v>
      </c>
      <c r="K1658" s="17">
        <v>0.19690570703531901</v>
      </c>
      <c r="L1658" s="17"/>
      <c r="M1658" s="17">
        <v>0.27158680262837198</v>
      </c>
      <c r="N1658" s="17">
        <v>0.28373453435422002</v>
      </c>
      <c r="O1658" s="17">
        <v>0.28098599327794799</v>
      </c>
      <c r="P1658" s="17">
        <v>0.28017971256334501</v>
      </c>
      <c r="Q1658" s="17">
        <v>0.32368216298417402</v>
      </c>
      <c r="R1658" s="17"/>
      <c r="S1658" s="17">
        <v>0.293610752360914</v>
      </c>
      <c r="T1658" s="17">
        <v>0.27871457353625201</v>
      </c>
      <c r="U1658" s="17">
        <v>0.232820868404572</v>
      </c>
      <c r="V1658" s="17">
        <v>0.32436784447998002</v>
      </c>
      <c r="W1658" s="17"/>
      <c r="X1658" s="17">
        <v>0.305384041537067</v>
      </c>
      <c r="Y1658" s="17">
        <v>0.21983862322626499</v>
      </c>
      <c r="Z1658" s="17">
        <v>0.24685680422262099</v>
      </c>
      <c r="AA1658" s="17"/>
      <c r="AB1658" s="17">
        <v>0.31273955849118201</v>
      </c>
      <c r="AC1658" s="17">
        <v>0.238281300542144</v>
      </c>
      <c r="AD1658" s="17"/>
      <c r="AE1658" s="17">
        <v>0.32001100940104699</v>
      </c>
      <c r="AF1658" s="17">
        <v>0.28215170783110999</v>
      </c>
      <c r="AG1658" s="17"/>
      <c r="AH1658" s="17">
        <v>0.31056677653130599</v>
      </c>
      <c r="AI1658" s="17">
        <v>0.20678000089238499</v>
      </c>
      <c r="AJ1658" s="17"/>
      <c r="AK1658" s="17">
        <v>0.30253130531894601</v>
      </c>
      <c r="AL1658" s="17">
        <v>0.31394391694066998</v>
      </c>
      <c r="AM1658" s="17">
        <v>0.24203853084857599</v>
      </c>
      <c r="AN1658" s="17">
        <v>0.31636736150799699</v>
      </c>
      <c r="AO1658" s="17">
        <v>0.32413827005159201</v>
      </c>
      <c r="AP1658" s="17"/>
      <c r="AQ1658" s="17">
        <v>0.301624890069428</v>
      </c>
      <c r="AR1658" s="17">
        <v>0.28474711173914302</v>
      </c>
      <c r="AS1658" s="17"/>
      <c r="AT1658" s="17">
        <v>0.30167087798474401</v>
      </c>
      <c r="AU1658" s="17">
        <v>0.28539878930040602</v>
      </c>
      <c r="AV1658" s="17"/>
      <c r="AW1658" s="17">
        <v>0.34111728163725302</v>
      </c>
      <c r="AX1658" s="17">
        <v>0.29731758280919302</v>
      </c>
      <c r="AY1658" s="17">
        <v>0.25361385417082599</v>
      </c>
      <c r="AZ1658" s="17">
        <v>0.262869732265197</v>
      </c>
      <c r="BA1658" s="17">
        <v>0.34267717955441002</v>
      </c>
      <c r="BB1658" s="17"/>
      <c r="BC1658" s="17">
        <v>0.355343283370611</v>
      </c>
      <c r="BD1658" s="17"/>
      <c r="BE1658" s="17">
        <v>0.288534661969373</v>
      </c>
      <c r="BF1658" s="17">
        <v>0.23220403568289999</v>
      </c>
      <c r="BG1658" s="17">
        <v>0.23051949796322499</v>
      </c>
      <c r="BH1658" s="17">
        <v>0.348304017955888</v>
      </c>
      <c r="BI1658" s="17"/>
      <c r="BJ1658" s="17">
        <v>0.282783033467147</v>
      </c>
      <c r="BK1658" s="17"/>
      <c r="BL1658" s="17">
        <v>0.27326815970975599</v>
      </c>
      <c r="BM1658" s="17"/>
      <c r="BN1658" s="17">
        <v>0.32966272782800199</v>
      </c>
      <c r="BO1658" s="17"/>
      <c r="BP1658" s="17">
        <v>0.28030507987044501</v>
      </c>
      <c r="BQ1658" s="17">
        <v>0.33804976063723402</v>
      </c>
    </row>
    <row r="1659" spans="2:69" x14ac:dyDescent="0.35">
      <c r="B1659" t="s">
        <v>480</v>
      </c>
      <c r="C1659" s="17">
        <v>4.0234322788948097E-2</v>
      </c>
      <c r="D1659" s="17">
        <v>4.14652935462409E-2</v>
      </c>
      <c r="E1659" s="17">
        <v>3.9260291041209101E-2</v>
      </c>
      <c r="F1659" s="17"/>
      <c r="G1659" s="17">
        <v>2.6025355952328601E-2</v>
      </c>
      <c r="H1659" s="17">
        <v>5.03036973677067E-2</v>
      </c>
      <c r="I1659" s="17">
        <v>5.42324432187015E-2</v>
      </c>
      <c r="J1659" s="17">
        <v>3.4461368687040098E-2</v>
      </c>
      <c r="K1659" s="17">
        <v>3.3661503544578301E-2</v>
      </c>
      <c r="L1659" s="17"/>
      <c r="M1659" s="17">
        <v>4.7685443650123997E-2</v>
      </c>
      <c r="N1659" s="17">
        <v>4.0894366013837599E-2</v>
      </c>
      <c r="O1659" s="17">
        <v>3.5050271473032801E-2</v>
      </c>
      <c r="P1659" s="17">
        <v>4.2217953029385101E-2</v>
      </c>
      <c r="Q1659" s="17">
        <v>3.9235629802650503E-2</v>
      </c>
      <c r="R1659" s="17"/>
      <c r="S1659" s="17">
        <v>4.0068555372406098E-2</v>
      </c>
      <c r="T1659" s="17">
        <v>3.5451665644612898E-2</v>
      </c>
      <c r="U1659" s="17">
        <v>5.1163758641574603E-2</v>
      </c>
      <c r="V1659" s="17">
        <v>3.6990374962161301E-2</v>
      </c>
      <c r="W1659" s="17"/>
      <c r="X1659" s="17">
        <v>4.0421540699949299E-2</v>
      </c>
      <c r="Y1659" s="17">
        <v>6.0041466760106098E-2</v>
      </c>
      <c r="Z1659" s="17">
        <v>1.4862002008541099E-2</v>
      </c>
      <c r="AA1659" s="17"/>
      <c r="AB1659" s="17">
        <v>3.3409659138105299E-2</v>
      </c>
      <c r="AC1659" s="17">
        <v>5.4263660818689698E-2</v>
      </c>
      <c r="AD1659" s="17"/>
      <c r="AE1659" s="17">
        <v>1.90181408633226E-2</v>
      </c>
      <c r="AF1659" s="17">
        <v>4.4598259419874602E-2</v>
      </c>
      <c r="AG1659" s="17"/>
      <c r="AH1659" s="17">
        <v>4.6793838884229298E-2</v>
      </c>
      <c r="AI1659" s="17">
        <v>0</v>
      </c>
      <c r="AJ1659" s="17"/>
      <c r="AK1659" s="17">
        <v>7.1489957873888503E-3</v>
      </c>
      <c r="AL1659" s="17">
        <v>3.7491809432716197E-2</v>
      </c>
      <c r="AM1659" s="17">
        <v>4.82647177558303E-2</v>
      </c>
      <c r="AN1659" s="17">
        <v>3.7757387057205799E-2</v>
      </c>
      <c r="AO1659" s="17">
        <v>6.3868247336762898E-2</v>
      </c>
      <c r="AP1659" s="17"/>
      <c r="AQ1659" s="17">
        <v>5.0949177021257702E-2</v>
      </c>
      <c r="AR1659" s="17">
        <v>3.73032083825037E-2</v>
      </c>
      <c r="AS1659" s="17"/>
      <c r="AT1659" s="17">
        <v>4.7209902676005597E-2</v>
      </c>
      <c r="AU1659" s="17">
        <v>3.6043322361958202E-2</v>
      </c>
      <c r="AV1659" s="17"/>
      <c r="AW1659" s="17">
        <v>1.08569030565002E-2</v>
      </c>
      <c r="AX1659" s="17">
        <v>5.6334722280512797E-2</v>
      </c>
      <c r="AY1659" s="17">
        <v>2.9739283569310101E-2</v>
      </c>
      <c r="AZ1659" s="17">
        <v>1.60030277528155E-2</v>
      </c>
      <c r="BA1659" s="17">
        <v>3.9335449285949502E-2</v>
      </c>
      <c r="BB1659" s="17"/>
      <c r="BC1659" s="17">
        <v>3.9959171772423502E-2</v>
      </c>
      <c r="BD1659" s="17"/>
      <c r="BE1659" s="17">
        <v>4.5171634321909203E-2</v>
      </c>
      <c r="BF1659" s="17">
        <v>3.4553851931980802E-2</v>
      </c>
      <c r="BG1659" s="17">
        <v>3.30357305359208E-2</v>
      </c>
      <c r="BH1659" s="17">
        <v>4.8948721915507899E-2</v>
      </c>
      <c r="BI1659" s="17"/>
      <c r="BJ1659" s="17">
        <v>4.2361294487699597E-2</v>
      </c>
      <c r="BK1659" s="17"/>
      <c r="BL1659" s="17">
        <v>4.4368379752239097E-2</v>
      </c>
      <c r="BM1659" s="17"/>
      <c r="BN1659" s="17">
        <v>2.5962936614906899E-2</v>
      </c>
      <c r="BO1659" s="17"/>
      <c r="BP1659" s="17">
        <v>4.1067993447879397E-2</v>
      </c>
      <c r="BQ1659" s="17">
        <v>4.1187187438539302E-2</v>
      </c>
    </row>
    <row r="1660" spans="2:69" x14ac:dyDescent="0.35">
      <c r="B1660" t="s">
        <v>481</v>
      </c>
      <c r="C1660" s="17">
        <v>1.61579722593072E-2</v>
      </c>
      <c r="D1660" s="17">
        <v>2.7941391541916501E-2</v>
      </c>
      <c r="E1660" s="17">
        <v>4.2377905141914802E-3</v>
      </c>
      <c r="F1660" s="17"/>
      <c r="G1660" s="17">
        <v>1.1790428301327399E-2</v>
      </c>
      <c r="H1660" s="17">
        <v>3.07588668684966E-2</v>
      </c>
      <c r="I1660" s="17">
        <v>2.1805041123707E-2</v>
      </c>
      <c r="J1660" s="17">
        <v>5.7435614478400197E-3</v>
      </c>
      <c r="K1660" s="17">
        <v>0</v>
      </c>
      <c r="L1660" s="17"/>
      <c r="M1660" s="17">
        <v>4.44019922700436E-2</v>
      </c>
      <c r="N1660" s="17">
        <v>1.7692369797112799E-2</v>
      </c>
      <c r="O1660" s="17">
        <v>8.6282165059800801E-3</v>
      </c>
      <c r="P1660" s="17">
        <v>6.12828306319673E-3</v>
      </c>
      <c r="Q1660" s="17">
        <v>1.47459115028604E-2</v>
      </c>
      <c r="R1660" s="17"/>
      <c r="S1660" s="17">
        <v>1.64717836882016E-2</v>
      </c>
      <c r="T1660" s="17">
        <v>4.3547466933511903E-3</v>
      </c>
      <c r="U1660" s="17">
        <v>2.07851141790646E-2</v>
      </c>
      <c r="V1660" s="17">
        <v>1.9055748299802899E-2</v>
      </c>
      <c r="W1660" s="17"/>
      <c r="X1660" s="17">
        <v>1.87799749483267E-2</v>
      </c>
      <c r="Y1660" s="17">
        <v>7.7005496324229102E-3</v>
      </c>
      <c r="Z1660" s="17">
        <v>7.2075851162259697E-3</v>
      </c>
      <c r="AA1660" s="17"/>
      <c r="AB1660" s="17">
        <v>1.7054676952477602E-2</v>
      </c>
      <c r="AC1660" s="17">
        <v>1.4314632587646E-2</v>
      </c>
      <c r="AD1660" s="17"/>
      <c r="AE1660" s="17">
        <v>3.4148095682753003E-2</v>
      </c>
      <c r="AF1660" s="17">
        <v>1.24990200652636E-2</v>
      </c>
      <c r="AG1660" s="17"/>
      <c r="AH1660" s="17">
        <v>1.83821309767229E-2</v>
      </c>
      <c r="AI1660" s="17">
        <v>1.28497642823612E-2</v>
      </c>
      <c r="AJ1660" s="17"/>
      <c r="AK1660" s="17">
        <v>8.1020771749682006E-3</v>
      </c>
      <c r="AL1660" s="17">
        <v>2.2515546089952199E-2</v>
      </c>
      <c r="AM1660" s="17">
        <v>1.52173116041139E-2</v>
      </c>
      <c r="AN1660" s="17">
        <v>1.4001508204981699E-2</v>
      </c>
      <c r="AO1660" s="17">
        <v>1.2446955572431201E-2</v>
      </c>
      <c r="AP1660" s="17"/>
      <c r="AQ1660" s="17">
        <v>1.6400506453895101E-2</v>
      </c>
      <c r="AR1660" s="17">
        <v>1.60916255357402E-2</v>
      </c>
      <c r="AS1660" s="17"/>
      <c r="AT1660" s="17">
        <v>1.6336610624980898E-2</v>
      </c>
      <c r="AU1660" s="17">
        <v>1.65485589718221E-2</v>
      </c>
      <c r="AV1660" s="17"/>
      <c r="AW1660" s="17">
        <v>0</v>
      </c>
      <c r="AX1660" s="17">
        <v>2.3626248832619198E-2</v>
      </c>
      <c r="AY1660" s="17">
        <v>4.0139774651848899E-3</v>
      </c>
      <c r="AZ1660" s="17">
        <v>0</v>
      </c>
      <c r="BA1660" s="17">
        <v>4.4808474282662401E-2</v>
      </c>
      <c r="BB1660" s="17"/>
      <c r="BC1660" s="17">
        <v>3.3335427647711198E-2</v>
      </c>
      <c r="BD1660" s="17"/>
      <c r="BE1660" s="17">
        <v>2.4464625152767001E-2</v>
      </c>
      <c r="BF1660" s="17">
        <v>0</v>
      </c>
      <c r="BG1660" s="17">
        <v>0</v>
      </c>
      <c r="BH1660" s="17">
        <v>3.8733799804418399E-2</v>
      </c>
      <c r="BI1660" s="17"/>
      <c r="BJ1660" s="17">
        <v>1.6945060175941301E-2</v>
      </c>
      <c r="BK1660" s="17"/>
      <c r="BL1660" s="17">
        <v>1.3147807238238701E-2</v>
      </c>
      <c r="BM1660" s="17"/>
      <c r="BN1660" s="17">
        <v>1.57499985091962E-2</v>
      </c>
      <c r="BO1660" s="17"/>
      <c r="BP1660" s="17">
        <v>1.1237524051357899E-2</v>
      </c>
      <c r="BQ1660" s="17">
        <v>4.6149803617880597E-2</v>
      </c>
    </row>
    <row r="1661" spans="2:69" x14ac:dyDescent="0.35">
      <c r="B1661" t="s">
        <v>141</v>
      </c>
      <c r="C1661" s="17">
        <v>0.11226194227998899</v>
      </c>
      <c r="D1661" s="17">
        <v>4.97157408870312E-2</v>
      </c>
      <c r="E1661" s="17">
        <v>0.16584295643562999</v>
      </c>
      <c r="F1661" s="17"/>
      <c r="G1661" s="17">
        <v>0.118871138542737</v>
      </c>
      <c r="H1661" s="17">
        <v>0.112636840426088</v>
      </c>
      <c r="I1661" s="17">
        <v>0.113811474426376</v>
      </c>
      <c r="J1661" s="17">
        <v>0.113127689749525</v>
      </c>
      <c r="K1661" s="17">
        <v>9.4403480719848096E-2</v>
      </c>
      <c r="L1661" s="17"/>
      <c r="M1661" s="17">
        <v>0.14919599621645899</v>
      </c>
      <c r="N1661" s="17">
        <v>0.10271828576120801</v>
      </c>
      <c r="O1661" s="17">
        <v>8.9667864186734295E-2</v>
      </c>
      <c r="P1661" s="17">
        <v>0.15837362539769301</v>
      </c>
      <c r="Q1661" s="17">
        <v>0.10390627355187899</v>
      </c>
      <c r="R1661" s="17"/>
      <c r="S1661" s="17">
        <v>0.165422924868183</v>
      </c>
      <c r="T1661" s="17">
        <v>0.13129220316222401</v>
      </c>
      <c r="U1661" s="17">
        <v>6.7960732672400798E-2</v>
      </c>
      <c r="V1661" s="17">
        <v>5.5648544419463999E-2</v>
      </c>
      <c r="W1661" s="17"/>
      <c r="X1661" s="17">
        <v>0.10340660400360301</v>
      </c>
      <c r="Y1661" s="17">
        <v>0.15481237133773701</v>
      </c>
      <c r="Z1661" s="17">
        <v>0.125541358256476</v>
      </c>
      <c r="AA1661" s="17"/>
      <c r="AB1661" s="17">
        <v>0.11776302629455</v>
      </c>
      <c r="AC1661" s="17">
        <v>0.10095346304662001</v>
      </c>
      <c r="AD1661" s="17"/>
      <c r="AE1661" s="17">
        <v>7.6277366499132401E-2</v>
      </c>
      <c r="AF1661" s="17">
        <v>0.11887597531689501</v>
      </c>
      <c r="AG1661" s="17"/>
      <c r="AH1661" s="17">
        <v>0.116693570604519</v>
      </c>
      <c r="AI1661" s="17">
        <v>0.112543025161011</v>
      </c>
      <c r="AJ1661" s="17"/>
      <c r="AK1661" s="17">
        <v>8.6816458120241705E-2</v>
      </c>
      <c r="AL1661" s="17">
        <v>0.12931122166992601</v>
      </c>
      <c r="AM1661" s="17">
        <v>9.4943551833654397E-2</v>
      </c>
      <c r="AN1661" s="17">
        <v>9.6107712772923307E-2</v>
      </c>
      <c r="AO1661" s="17">
        <v>0.196802794690804</v>
      </c>
      <c r="AP1661" s="17"/>
      <c r="AQ1661" s="17">
        <v>0.122637174265822</v>
      </c>
      <c r="AR1661" s="17">
        <v>0.109423733632019</v>
      </c>
      <c r="AS1661" s="17"/>
      <c r="AT1661" s="17">
        <v>0.13452694572805901</v>
      </c>
      <c r="AU1661" s="17">
        <v>9.8516593091974899E-2</v>
      </c>
      <c r="AV1661" s="17"/>
      <c r="AW1661" s="17">
        <v>0.156367275723552</v>
      </c>
      <c r="AX1661" s="17">
        <v>0.11573850426696</v>
      </c>
      <c r="AY1661" s="17">
        <v>9.6924122030522794E-2</v>
      </c>
      <c r="AZ1661" s="17">
        <v>0.112514155787831</v>
      </c>
      <c r="BA1661" s="17">
        <v>0.110320408063995</v>
      </c>
      <c r="BB1661" s="17"/>
      <c r="BC1661" s="17">
        <v>9.1279538073311406E-2</v>
      </c>
      <c r="BD1661" s="17"/>
      <c r="BE1661" s="17">
        <v>0.102608987018193</v>
      </c>
      <c r="BF1661" s="17">
        <v>7.5262252657185003E-2</v>
      </c>
      <c r="BG1661" s="17">
        <v>0.12939623708607401</v>
      </c>
      <c r="BH1661" s="17">
        <v>9.1601917324703297E-2</v>
      </c>
      <c r="BI1661" s="17"/>
      <c r="BJ1661" s="17">
        <v>0.11733096502578</v>
      </c>
      <c r="BK1661" s="17"/>
      <c r="BL1661" s="17">
        <v>0.107860374311784</v>
      </c>
      <c r="BM1661" s="17"/>
      <c r="BN1661" s="17">
        <v>8.0542483882460894E-2</v>
      </c>
      <c r="BO1661" s="17"/>
      <c r="BP1661" s="17">
        <v>0.107897838160988</v>
      </c>
      <c r="BQ1661" s="17">
        <v>0.117254617001575</v>
      </c>
    </row>
    <row r="1662" spans="2:69" x14ac:dyDescent="0.35"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  <c r="BF1662" s="17"/>
      <c r="BG1662" s="17"/>
      <c r="BH1662" s="17"/>
      <c r="BI1662" s="17"/>
      <c r="BJ1662" s="17"/>
      <c r="BK1662" s="17"/>
      <c r="BL1662" s="17"/>
      <c r="BM1662" s="17"/>
      <c r="BN1662" s="17"/>
      <c r="BO1662" s="17"/>
      <c r="BP1662" s="17"/>
      <c r="BQ1662" s="17"/>
    </row>
    <row r="1663" spans="2:69" x14ac:dyDescent="0.35">
      <c r="B1663" s="6" t="s">
        <v>486</v>
      </c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  <c r="BC1663" s="17"/>
      <c r="BD1663" s="17"/>
      <c r="BE1663" s="17"/>
      <c r="BF1663" s="17"/>
      <c r="BG1663" s="17"/>
      <c r="BH1663" s="17"/>
      <c r="BI1663" s="17"/>
      <c r="BJ1663" s="17"/>
      <c r="BK1663" s="17"/>
      <c r="BL1663" s="17"/>
      <c r="BM1663" s="17"/>
      <c r="BN1663" s="17"/>
      <c r="BO1663" s="17"/>
      <c r="BP1663" s="17"/>
      <c r="BQ1663" s="17"/>
    </row>
    <row r="1664" spans="2:69" x14ac:dyDescent="0.35">
      <c r="B1664" s="24" t="s">
        <v>97</v>
      </c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  <c r="BF1664" s="17"/>
      <c r="BG1664" s="17"/>
      <c r="BH1664" s="17"/>
      <c r="BI1664" s="17"/>
      <c r="BJ1664" s="17"/>
      <c r="BK1664" s="17"/>
      <c r="BL1664" s="17"/>
      <c r="BM1664" s="17"/>
      <c r="BN1664" s="17"/>
      <c r="BO1664" s="17"/>
      <c r="BP1664" s="17"/>
      <c r="BQ1664" s="17"/>
    </row>
    <row r="1665" spans="2:69" x14ac:dyDescent="0.35">
      <c r="B1665" t="s">
        <v>477</v>
      </c>
      <c r="C1665" s="17">
        <v>3.4592835846967297E-2</v>
      </c>
      <c r="D1665" s="17">
        <v>3.7110032368750399E-2</v>
      </c>
      <c r="E1665" s="17">
        <v>3.2510621249002503E-2</v>
      </c>
      <c r="F1665" s="17"/>
      <c r="G1665" s="17">
        <v>4.1757840440964901E-2</v>
      </c>
      <c r="H1665" s="17">
        <v>2.2098303725123801E-2</v>
      </c>
      <c r="I1665" s="17">
        <v>2.74373767519887E-2</v>
      </c>
      <c r="J1665" s="17">
        <v>3.0149097279861401E-2</v>
      </c>
      <c r="K1665" s="17">
        <v>5.9548764127920803E-2</v>
      </c>
      <c r="L1665" s="17"/>
      <c r="M1665" s="17">
        <v>3.8721441595674401E-2</v>
      </c>
      <c r="N1665" s="17">
        <v>2.2999537647377499E-2</v>
      </c>
      <c r="O1665" s="17">
        <v>4.4449417123883402E-2</v>
      </c>
      <c r="P1665" s="17">
        <v>2.1200249321068902E-2</v>
      </c>
      <c r="Q1665" s="17">
        <v>5.90325055748279E-2</v>
      </c>
      <c r="R1665" s="17"/>
      <c r="S1665" s="17">
        <v>3.1611688467186899E-2</v>
      </c>
      <c r="T1665" s="17">
        <v>4.7836566768617403E-2</v>
      </c>
      <c r="U1665" s="17">
        <v>7.0840895719429697E-2</v>
      </c>
      <c r="V1665" s="17">
        <v>1.63342394639787E-2</v>
      </c>
      <c r="W1665" s="17"/>
      <c r="X1665" s="17">
        <v>3.2765331322935798E-2</v>
      </c>
      <c r="Y1665" s="17">
        <v>8.4247968768963594E-3</v>
      </c>
      <c r="Z1665" s="17">
        <v>7.9683480128814405E-2</v>
      </c>
      <c r="AA1665" s="17"/>
      <c r="AB1665" s="17">
        <v>2.7554769041281499E-2</v>
      </c>
      <c r="AC1665" s="17">
        <v>4.9060862894816898E-2</v>
      </c>
      <c r="AD1665" s="17"/>
      <c r="AE1665" s="17">
        <v>2.8560624254611498E-2</v>
      </c>
      <c r="AF1665" s="17">
        <v>3.5852671128534998E-2</v>
      </c>
      <c r="AG1665" s="17"/>
      <c r="AH1665" s="17">
        <v>2.6951875706139501E-2</v>
      </c>
      <c r="AI1665" s="17">
        <v>4.4146479777883697E-2</v>
      </c>
      <c r="AJ1665" s="17"/>
      <c r="AK1665" s="17">
        <v>8.8014199082724606E-2</v>
      </c>
      <c r="AL1665" s="17">
        <v>3.6656240397544601E-2</v>
      </c>
      <c r="AM1665" s="17">
        <v>3.2608156758716901E-2</v>
      </c>
      <c r="AN1665" s="17">
        <v>1.3004285799093599E-2</v>
      </c>
      <c r="AO1665" s="17">
        <v>1.0729872159162501E-2</v>
      </c>
      <c r="AP1665" s="17"/>
      <c r="AQ1665" s="17">
        <v>1.24212802025584E-2</v>
      </c>
      <c r="AR1665" s="17">
        <v>4.0658001527583497E-2</v>
      </c>
      <c r="AS1665" s="17"/>
      <c r="AT1665" s="17">
        <v>2.57320147038235E-2</v>
      </c>
      <c r="AU1665" s="17">
        <v>3.9791537802944602E-2</v>
      </c>
      <c r="AV1665" s="17"/>
      <c r="AW1665" s="17">
        <v>0</v>
      </c>
      <c r="AX1665" s="17">
        <v>2.3964362260660999E-2</v>
      </c>
      <c r="AY1665" s="17">
        <v>7.6637070336789404E-2</v>
      </c>
      <c r="AZ1665" s="17">
        <v>3.88064231330243E-2</v>
      </c>
      <c r="BA1665" s="17">
        <v>6.85129546646849E-3</v>
      </c>
      <c r="BB1665" s="17"/>
      <c r="BC1665" s="17">
        <v>2.66050959969866E-2</v>
      </c>
      <c r="BD1665" s="17"/>
      <c r="BE1665" s="17">
        <v>3.0222996757447902E-2</v>
      </c>
      <c r="BF1665" s="17">
        <v>9.9049257606642099E-2</v>
      </c>
      <c r="BG1665" s="17">
        <v>4.3393519150999302E-2</v>
      </c>
      <c r="BH1665" s="17">
        <v>7.9571925964394899E-3</v>
      </c>
      <c r="BI1665" s="17"/>
      <c r="BJ1665" s="17">
        <v>2.77975429330319E-2</v>
      </c>
      <c r="BK1665" s="17"/>
      <c r="BL1665" s="17">
        <v>3.28329320024889E-2</v>
      </c>
      <c r="BM1665" s="17"/>
      <c r="BN1665" s="17">
        <v>4.3858958044711301E-2</v>
      </c>
      <c r="BO1665" s="17"/>
      <c r="BP1665" s="17">
        <v>3.6114019928122798E-2</v>
      </c>
      <c r="BQ1665" s="17">
        <v>2.36256923134627E-2</v>
      </c>
    </row>
    <row r="1666" spans="2:69" x14ac:dyDescent="0.35">
      <c r="B1666" t="s">
        <v>478</v>
      </c>
      <c r="C1666" s="17">
        <v>8.9668681074372397E-2</v>
      </c>
      <c r="D1666" s="17">
        <v>7.5619923455885293E-2</v>
      </c>
      <c r="E1666" s="17">
        <v>0.10182596775573299</v>
      </c>
      <c r="F1666" s="17"/>
      <c r="G1666" s="17">
        <v>7.9358176801843497E-2</v>
      </c>
      <c r="H1666" s="17">
        <v>5.4010589509661901E-2</v>
      </c>
      <c r="I1666" s="17">
        <v>4.8845589733672597E-2</v>
      </c>
      <c r="J1666" s="17">
        <v>8.1841150310421606E-2</v>
      </c>
      <c r="K1666" s="17">
        <v>0.25351852915713402</v>
      </c>
      <c r="L1666" s="17"/>
      <c r="M1666" s="17">
        <v>6.33405274694024E-2</v>
      </c>
      <c r="N1666" s="17">
        <v>8.8778451458072297E-2</v>
      </c>
      <c r="O1666" s="17">
        <v>0.13573592332515999</v>
      </c>
      <c r="P1666" s="17">
        <v>0.105429256095793</v>
      </c>
      <c r="Q1666" s="17">
        <v>3.8185945958974898E-2</v>
      </c>
      <c r="R1666" s="17"/>
      <c r="S1666" s="17">
        <v>6.3557013746929694E-2</v>
      </c>
      <c r="T1666" s="17">
        <v>5.1637626347576203E-2</v>
      </c>
      <c r="U1666" s="17">
        <v>0.14905255141721799</v>
      </c>
      <c r="V1666" s="17">
        <v>9.3797726577253895E-2</v>
      </c>
      <c r="W1666" s="17"/>
      <c r="X1666" s="17">
        <v>7.7901005501186393E-2</v>
      </c>
      <c r="Y1666" s="17">
        <v>6.6269237301712705E-2</v>
      </c>
      <c r="Z1666" s="17">
        <v>0.20418805361005599</v>
      </c>
      <c r="AA1666" s="17"/>
      <c r="AB1666" s="17">
        <v>5.9388029702880998E-2</v>
      </c>
      <c r="AC1666" s="17">
        <v>0.151916070189138</v>
      </c>
      <c r="AD1666" s="17"/>
      <c r="AE1666" s="17">
        <v>0.12637514138269801</v>
      </c>
      <c r="AF1666" s="17">
        <v>8.2249788231644305E-2</v>
      </c>
      <c r="AG1666" s="17"/>
      <c r="AH1666" s="17">
        <v>6.8649435870686601E-2</v>
      </c>
      <c r="AI1666" s="17">
        <v>8.8500296437803203E-2</v>
      </c>
      <c r="AJ1666" s="17"/>
      <c r="AK1666" s="17">
        <v>0.14272796254907499</v>
      </c>
      <c r="AL1666" s="17">
        <v>9.1060384485674203E-2</v>
      </c>
      <c r="AM1666" s="17">
        <v>9.93199705701696E-2</v>
      </c>
      <c r="AN1666" s="17">
        <v>5.85184567377737E-2</v>
      </c>
      <c r="AO1666" s="17">
        <v>3.6778842470757002E-2</v>
      </c>
      <c r="AP1666" s="17"/>
      <c r="AQ1666" s="17">
        <v>5.4895867498370499E-2</v>
      </c>
      <c r="AR1666" s="17">
        <v>9.9180998518494295E-2</v>
      </c>
      <c r="AS1666" s="17"/>
      <c r="AT1666" s="17">
        <v>5.7253256135853602E-2</v>
      </c>
      <c r="AU1666" s="17">
        <v>0.10417344080030699</v>
      </c>
      <c r="AV1666" s="17"/>
      <c r="AW1666" s="17">
        <v>3.10993857707304E-2</v>
      </c>
      <c r="AX1666" s="17">
        <v>5.84881524334794E-2</v>
      </c>
      <c r="AY1666" s="17">
        <v>0.14657211675816001</v>
      </c>
      <c r="AZ1666" s="17">
        <v>7.2648711428425203E-2</v>
      </c>
      <c r="BA1666" s="17">
        <v>9.7399506677116096E-2</v>
      </c>
      <c r="BB1666" s="17"/>
      <c r="BC1666" s="17">
        <v>9.5893213291664697E-2</v>
      </c>
      <c r="BD1666" s="17"/>
      <c r="BE1666" s="17">
        <v>5.7090778700734701E-2</v>
      </c>
      <c r="BF1666" s="17">
        <v>0.21416931228942901</v>
      </c>
      <c r="BG1666" s="17">
        <v>5.6609052632548201E-2</v>
      </c>
      <c r="BH1666" s="17">
        <v>7.78267258388608E-2</v>
      </c>
      <c r="BI1666" s="17"/>
      <c r="BJ1666" s="17">
        <v>7.8705181285182696E-2</v>
      </c>
      <c r="BK1666" s="17"/>
      <c r="BL1666" s="17">
        <v>8.0917682887856099E-2</v>
      </c>
      <c r="BM1666" s="17"/>
      <c r="BN1666" s="17">
        <v>8.0292624730739295E-2</v>
      </c>
      <c r="BO1666" s="17"/>
      <c r="BP1666" s="17">
        <v>0.100499452191188</v>
      </c>
      <c r="BQ1666" s="17">
        <v>3.4788300906436802E-2</v>
      </c>
    </row>
    <row r="1667" spans="2:69" x14ac:dyDescent="0.35">
      <c r="B1667" t="s">
        <v>479</v>
      </c>
      <c r="C1667" s="17">
        <v>0.70519844572454105</v>
      </c>
      <c r="D1667" s="17">
        <v>0.72947151328955095</v>
      </c>
      <c r="E1667" s="17">
        <v>0.68392813679548903</v>
      </c>
      <c r="F1667" s="17"/>
      <c r="G1667" s="17">
        <v>0.73169275450122795</v>
      </c>
      <c r="H1667" s="17">
        <v>0.718248007914433</v>
      </c>
      <c r="I1667" s="17">
        <v>0.74028446650729895</v>
      </c>
      <c r="J1667" s="17">
        <v>0.70239153596486603</v>
      </c>
      <c r="K1667" s="17">
        <v>0.57049305642093595</v>
      </c>
      <c r="L1667" s="17"/>
      <c r="M1667" s="17">
        <v>0.70321023142846695</v>
      </c>
      <c r="N1667" s="17">
        <v>0.71460069471292498</v>
      </c>
      <c r="O1667" s="17">
        <v>0.65267190549710297</v>
      </c>
      <c r="P1667" s="17">
        <v>0.674375240359676</v>
      </c>
      <c r="Q1667" s="17">
        <v>0.77173152191334504</v>
      </c>
      <c r="R1667" s="17"/>
      <c r="S1667" s="17">
        <v>0.72973044178608704</v>
      </c>
      <c r="T1667" s="17">
        <v>0.73608948122969797</v>
      </c>
      <c r="U1667" s="17">
        <v>0.62512678650836695</v>
      </c>
      <c r="V1667" s="17">
        <v>0.73089394430916599</v>
      </c>
      <c r="W1667" s="17"/>
      <c r="X1667" s="17">
        <v>0.71172116368055105</v>
      </c>
      <c r="Y1667" s="17">
        <v>0.76836926703161101</v>
      </c>
      <c r="Z1667" s="17">
        <v>0.58089021711448696</v>
      </c>
      <c r="AA1667" s="17"/>
      <c r="AB1667" s="17">
        <v>0.73115584216363405</v>
      </c>
      <c r="AC1667" s="17">
        <v>0.65183829383323399</v>
      </c>
      <c r="AD1667" s="17"/>
      <c r="AE1667" s="17">
        <v>0.68265580400554005</v>
      </c>
      <c r="AF1667" s="17">
        <v>0.71038099093112395</v>
      </c>
      <c r="AG1667" s="17"/>
      <c r="AH1667" s="17">
        <v>0.72856081207155798</v>
      </c>
      <c r="AI1667" s="17">
        <v>0.68647992656616696</v>
      </c>
      <c r="AJ1667" s="17"/>
      <c r="AK1667" s="17">
        <v>0.62472915803929796</v>
      </c>
      <c r="AL1667" s="17">
        <v>0.70275180965610795</v>
      </c>
      <c r="AM1667" s="17">
        <v>0.70380241433150903</v>
      </c>
      <c r="AN1667" s="17">
        <v>0.71504279374755597</v>
      </c>
      <c r="AO1667" s="17">
        <v>0.80750249384436801</v>
      </c>
      <c r="AP1667" s="17"/>
      <c r="AQ1667" s="17">
        <v>0.70277495386312705</v>
      </c>
      <c r="AR1667" s="17">
        <v>0.70586140685820398</v>
      </c>
      <c r="AS1667" s="17"/>
      <c r="AT1667" s="17">
        <v>0.70891126969720697</v>
      </c>
      <c r="AU1667" s="17">
        <v>0.70717000266490004</v>
      </c>
      <c r="AV1667" s="17"/>
      <c r="AW1667" s="17">
        <v>0.72201348954802402</v>
      </c>
      <c r="AX1667" s="17">
        <v>0.71227201819763097</v>
      </c>
      <c r="AY1667" s="17">
        <v>0.64252384239403704</v>
      </c>
      <c r="AZ1667" s="17">
        <v>0.77091750609044696</v>
      </c>
      <c r="BA1667" s="17">
        <v>0.69750800092768805</v>
      </c>
      <c r="BB1667" s="17"/>
      <c r="BC1667" s="17">
        <v>0.70965734785602397</v>
      </c>
      <c r="BD1667" s="17"/>
      <c r="BE1667" s="17">
        <v>0.717718547369812</v>
      </c>
      <c r="BF1667" s="17">
        <v>0.55560827981480998</v>
      </c>
      <c r="BG1667" s="17">
        <v>0.78102406837808303</v>
      </c>
      <c r="BH1667" s="17">
        <v>0.74011061041276105</v>
      </c>
      <c r="BI1667" s="17"/>
      <c r="BJ1667" s="17">
        <v>0.71962392742467296</v>
      </c>
      <c r="BK1667" s="17"/>
      <c r="BL1667" s="17">
        <v>0.70316772608502798</v>
      </c>
      <c r="BM1667" s="17"/>
      <c r="BN1667" s="17">
        <v>0.69625833862869502</v>
      </c>
      <c r="BO1667" s="17"/>
      <c r="BP1667" s="17">
        <v>0.69138599033807402</v>
      </c>
      <c r="BQ1667" s="17">
        <v>0.79330141042783797</v>
      </c>
    </row>
    <row r="1668" spans="2:69" x14ac:dyDescent="0.35">
      <c r="B1668" t="s">
        <v>480</v>
      </c>
      <c r="C1668" s="17">
        <v>5.9062747832206899E-2</v>
      </c>
      <c r="D1668" s="17">
        <v>7.7863680709738897E-2</v>
      </c>
      <c r="E1668" s="17">
        <v>4.31326967248295E-2</v>
      </c>
      <c r="F1668" s="17"/>
      <c r="G1668" s="17">
        <v>3.9222766233585997E-2</v>
      </c>
      <c r="H1668" s="17">
        <v>6.3415643901483895E-2</v>
      </c>
      <c r="I1668" s="17">
        <v>7.64244474584478E-2</v>
      </c>
      <c r="J1668" s="17">
        <v>6.9805061651073197E-2</v>
      </c>
      <c r="K1668" s="17">
        <v>5.1264666723637602E-2</v>
      </c>
      <c r="L1668" s="17"/>
      <c r="M1668" s="17">
        <v>4.4780297403578702E-2</v>
      </c>
      <c r="N1668" s="17">
        <v>6.4011848168538804E-2</v>
      </c>
      <c r="O1668" s="17">
        <v>4.5910805039427099E-2</v>
      </c>
      <c r="P1668" s="17">
        <v>7.6175201157253999E-2</v>
      </c>
      <c r="Q1668" s="17">
        <v>5.6478704044691998E-2</v>
      </c>
      <c r="R1668" s="17"/>
      <c r="S1668" s="17">
        <v>3.0142899724029601E-2</v>
      </c>
      <c r="T1668" s="17">
        <v>5.5052844099676701E-2</v>
      </c>
      <c r="U1668" s="17">
        <v>6.5285409493341995E-2</v>
      </c>
      <c r="V1668" s="17">
        <v>8.9985453996143702E-2</v>
      </c>
      <c r="W1668" s="17"/>
      <c r="X1668" s="17">
        <v>6.3440729429430104E-2</v>
      </c>
      <c r="Y1668" s="17">
        <v>4.8103031743696199E-2</v>
      </c>
      <c r="Z1668" s="17">
        <v>4.0286964924370797E-2</v>
      </c>
      <c r="AA1668" s="17"/>
      <c r="AB1668" s="17">
        <v>6.1710940174087403E-2</v>
      </c>
      <c r="AC1668" s="17">
        <v>5.3618906577491403E-2</v>
      </c>
      <c r="AD1668" s="17"/>
      <c r="AE1668" s="17">
        <v>3.6837282533846098E-2</v>
      </c>
      <c r="AF1668" s="17">
        <v>6.36482182698411E-2</v>
      </c>
      <c r="AG1668" s="17"/>
      <c r="AH1668" s="17">
        <v>6.2790284220257203E-2</v>
      </c>
      <c r="AI1668" s="17">
        <v>5.8316784085300402E-2</v>
      </c>
      <c r="AJ1668" s="17"/>
      <c r="AK1668" s="17">
        <v>3.04354636384764E-2</v>
      </c>
      <c r="AL1668" s="17">
        <v>5.85301852886322E-2</v>
      </c>
      <c r="AM1668" s="17">
        <v>7.1130330199108999E-2</v>
      </c>
      <c r="AN1668" s="17">
        <v>7.0581269243332106E-2</v>
      </c>
      <c r="AO1668" s="17">
        <v>2.00648243682994E-2</v>
      </c>
      <c r="AP1668" s="17"/>
      <c r="AQ1668" s="17">
        <v>8.0338734247188903E-2</v>
      </c>
      <c r="AR1668" s="17">
        <v>5.3242570633321502E-2</v>
      </c>
      <c r="AS1668" s="17"/>
      <c r="AT1668" s="17">
        <v>7.2796583665367204E-2</v>
      </c>
      <c r="AU1668" s="17">
        <v>5.4316782395273197E-2</v>
      </c>
      <c r="AV1668" s="17"/>
      <c r="AW1668" s="17">
        <v>7.5026845683639806E-2</v>
      </c>
      <c r="AX1668" s="17">
        <v>7.7032463632866296E-2</v>
      </c>
      <c r="AY1668" s="17">
        <v>4.2785893441363902E-2</v>
      </c>
      <c r="AZ1668" s="17">
        <v>3.4438779724547598E-2</v>
      </c>
      <c r="BA1668" s="17">
        <v>6.7900598000267195E-2</v>
      </c>
      <c r="BB1668" s="17"/>
      <c r="BC1668" s="17">
        <v>5.6945898250097798E-2</v>
      </c>
      <c r="BD1668" s="17"/>
      <c r="BE1668" s="17">
        <v>7.3585608553197498E-2</v>
      </c>
      <c r="BF1668" s="17">
        <v>5.1008766529997897E-2</v>
      </c>
      <c r="BG1668" s="17">
        <v>5.0055527085104398E-2</v>
      </c>
      <c r="BH1668" s="17">
        <v>6.6851017091548906E-2</v>
      </c>
      <c r="BI1668" s="17"/>
      <c r="BJ1668" s="17">
        <v>6.31902123025984E-2</v>
      </c>
      <c r="BK1668" s="17"/>
      <c r="BL1668" s="17">
        <v>7.53193049008654E-2</v>
      </c>
      <c r="BM1668" s="17"/>
      <c r="BN1668" s="17">
        <v>7.4493901864693998E-2</v>
      </c>
      <c r="BO1668" s="17"/>
      <c r="BP1668" s="17">
        <v>5.8259505789589099E-2</v>
      </c>
      <c r="BQ1668" s="17">
        <v>4.74157062170757E-2</v>
      </c>
    </row>
    <row r="1669" spans="2:69" x14ac:dyDescent="0.35">
      <c r="B1669" t="s">
        <v>481</v>
      </c>
      <c r="C1669" s="17">
        <v>3.4584944799564199E-2</v>
      </c>
      <c r="D1669" s="17">
        <v>3.9943608667521897E-2</v>
      </c>
      <c r="E1669" s="17">
        <v>3.00782077327559E-2</v>
      </c>
      <c r="F1669" s="17"/>
      <c r="G1669" s="17">
        <v>4.6840268001603999E-2</v>
      </c>
      <c r="H1669" s="17">
        <v>3.9846199079570203E-2</v>
      </c>
      <c r="I1669" s="17">
        <v>3.92706022599442E-2</v>
      </c>
      <c r="J1669" s="17">
        <v>1.7230684343520101E-2</v>
      </c>
      <c r="K1669" s="17">
        <v>1.03182908513828E-2</v>
      </c>
      <c r="L1669" s="17"/>
      <c r="M1669" s="17">
        <v>3.4287447716196601E-2</v>
      </c>
      <c r="N1669" s="17">
        <v>4.18592299647879E-2</v>
      </c>
      <c r="O1669" s="17">
        <v>3.778912901282E-2</v>
      </c>
      <c r="P1669" s="17">
        <v>3.5454260097156097E-2</v>
      </c>
      <c r="Q1669" s="17">
        <v>1.31188806465841E-2</v>
      </c>
      <c r="R1669" s="17"/>
      <c r="S1669" s="17">
        <v>3.9147484823968903E-2</v>
      </c>
      <c r="T1669" s="17">
        <v>1.15305437785628E-2</v>
      </c>
      <c r="U1669" s="17">
        <v>4.5140770686995797E-2</v>
      </c>
      <c r="V1669" s="17">
        <v>3.1430446508254703E-2</v>
      </c>
      <c r="W1669" s="17"/>
      <c r="X1669" s="17">
        <v>3.6111383431908797E-2</v>
      </c>
      <c r="Y1669" s="17">
        <v>3.3447388344757502E-2</v>
      </c>
      <c r="Z1669" s="17">
        <v>2.4786549390033202E-2</v>
      </c>
      <c r="AA1669" s="17"/>
      <c r="AB1669" s="17">
        <v>3.78322383696462E-2</v>
      </c>
      <c r="AC1669" s="17">
        <v>2.7909541950830199E-2</v>
      </c>
      <c r="AD1669" s="17"/>
      <c r="AE1669" s="17">
        <v>4.3728587643115401E-2</v>
      </c>
      <c r="AF1669" s="17">
        <v>3.2746976743004599E-2</v>
      </c>
      <c r="AG1669" s="17"/>
      <c r="AH1669" s="17">
        <v>3.6872461509526701E-2</v>
      </c>
      <c r="AI1669" s="17">
        <v>2.65235479630542E-2</v>
      </c>
      <c r="AJ1669" s="17"/>
      <c r="AK1669" s="17">
        <v>2.7667012415175201E-2</v>
      </c>
      <c r="AL1669" s="17">
        <v>2.7436725375971999E-2</v>
      </c>
      <c r="AM1669" s="17">
        <v>2.4862668863255399E-2</v>
      </c>
      <c r="AN1669" s="17">
        <v>8.1187125562972695E-2</v>
      </c>
      <c r="AO1669" s="17">
        <v>1.36176087992425E-2</v>
      </c>
      <c r="AP1669" s="17"/>
      <c r="AQ1669" s="17">
        <v>6.0269594839956697E-2</v>
      </c>
      <c r="AR1669" s="17">
        <v>2.7558750497185099E-2</v>
      </c>
      <c r="AS1669" s="17"/>
      <c r="AT1669" s="17">
        <v>4.7446670066305603E-2</v>
      </c>
      <c r="AU1669" s="17">
        <v>2.95311590115073E-2</v>
      </c>
      <c r="AV1669" s="17"/>
      <c r="AW1669" s="17">
        <v>9.6950708740994197E-3</v>
      </c>
      <c r="AX1669" s="17">
        <v>5.1264861290957101E-2</v>
      </c>
      <c r="AY1669" s="17">
        <v>2.02016261891588E-2</v>
      </c>
      <c r="AZ1669" s="17">
        <v>3.1929898563639501E-2</v>
      </c>
      <c r="BA1669" s="17">
        <v>5.2439295026350703E-2</v>
      </c>
      <c r="BB1669" s="17"/>
      <c r="BC1669" s="17">
        <v>5.0590257677088003E-2</v>
      </c>
      <c r="BD1669" s="17"/>
      <c r="BE1669" s="17">
        <v>4.9070833088940599E-2</v>
      </c>
      <c r="BF1669" s="17">
        <v>1.09406735953104E-2</v>
      </c>
      <c r="BG1669" s="17">
        <v>2.1481027215543201E-2</v>
      </c>
      <c r="BH1669" s="17">
        <v>4.1789163554925297E-2</v>
      </c>
      <c r="BI1669" s="17"/>
      <c r="BJ1669" s="17">
        <v>3.4084490028426902E-2</v>
      </c>
      <c r="BK1669" s="17"/>
      <c r="BL1669" s="17">
        <v>3.8533107258866502E-2</v>
      </c>
      <c r="BM1669" s="17"/>
      <c r="BN1669" s="17">
        <v>2.8996578526055101E-2</v>
      </c>
      <c r="BO1669" s="17"/>
      <c r="BP1669" s="17">
        <v>3.73572455194024E-2</v>
      </c>
      <c r="BQ1669" s="17">
        <v>2.38218435028947E-2</v>
      </c>
    </row>
    <row r="1670" spans="2:69" x14ac:dyDescent="0.35">
      <c r="B1670" t="s">
        <v>141</v>
      </c>
      <c r="C1670" s="17">
        <v>7.6892344722348696E-2</v>
      </c>
      <c r="D1670" s="17">
        <v>3.99912415085521E-2</v>
      </c>
      <c r="E1670" s="17">
        <v>0.10852436974219</v>
      </c>
      <c r="F1670" s="17"/>
      <c r="G1670" s="17">
        <v>6.1128194020774101E-2</v>
      </c>
      <c r="H1670" s="17">
        <v>0.102381255869727</v>
      </c>
      <c r="I1670" s="17">
        <v>6.7737517288648005E-2</v>
      </c>
      <c r="J1670" s="17">
        <v>9.85824704502581E-2</v>
      </c>
      <c r="K1670" s="17">
        <v>5.4856692718988402E-2</v>
      </c>
      <c r="L1670" s="17"/>
      <c r="M1670" s="17">
        <v>0.115660054386681</v>
      </c>
      <c r="N1670" s="17">
        <v>6.7750238048298897E-2</v>
      </c>
      <c r="O1670" s="17">
        <v>8.3442820001606896E-2</v>
      </c>
      <c r="P1670" s="17">
        <v>8.7365792969051795E-2</v>
      </c>
      <c r="Q1670" s="17">
        <v>6.1452441861576397E-2</v>
      </c>
      <c r="R1670" s="17"/>
      <c r="S1670" s="17">
        <v>0.105810471451798</v>
      </c>
      <c r="T1670" s="17">
        <v>9.7852937775868801E-2</v>
      </c>
      <c r="U1670" s="17">
        <v>4.4553586174647997E-2</v>
      </c>
      <c r="V1670" s="17">
        <v>3.7558189145202599E-2</v>
      </c>
      <c r="W1670" s="17"/>
      <c r="X1670" s="17">
        <v>7.8060386633987497E-2</v>
      </c>
      <c r="Y1670" s="17">
        <v>7.5386278701326095E-2</v>
      </c>
      <c r="Z1670" s="17">
        <v>7.0164734832238798E-2</v>
      </c>
      <c r="AA1670" s="17"/>
      <c r="AB1670" s="17">
        <v>8.2358180548469898E-2</v>
      </c>
      <c r="AC1670" s="17">
        <v>6.5656324554489304E-2</v>
      </c>
      <c r="AD1670" s="17"/>
      <c r="AE1670" s="17">
        <v>8.1842560180188595E-2</v>
      </c>
      <c r="AF1670" s="17">
        <v>7.5121354695851197E-2</v>
      </c>
      <c r="AG1670" s="17"/>
      <c r="AH1670" s="17">
        <v>7.6175130621831705E-2</v>
      </c>
      <c r="AI1670" s="17">
        <v>9.6032965169791096E-2</v>
      </c>
      <c r="AJ1670" s="17"/>
      <c r="AK1670" s="17">
        <v>8.6426204275250898E-2</v>
      </c>
      <c r="AL1670" s="17">
        <v>8.3564654796069296E-2</v>
      </c>
      <c r="AM1670" s="17">
        <v>6.8276459277239798E-2</v>
      </c>
      <c r="AN1670" s="17">
        <v>6.1666068909271503E-2</v>
      </c>
      <c r="AO1670" s="17">
        <v>0.111306358358171</v>
      </c>
      <c r="AP1670" s="17"/>
      <c r="AQ1670" s="17">
        <v>8.9299569348798097E-2</v>
      </c>
      <c r="AR1670" s="17">
        <v>7.3498271965211595E-2</v>
      </c>
      <c r="AS1670" s="17"/>
      <c r="AT1670" s="17">
        <v>8.7860205731443097E-2</v>
      </c>
      <c r="AU1670" s="17">
        <v>6.5017077325067701E-2</v>
      </c>
      <c r="AV1670" s="17"/>
      <c r="AW1670" s="17">
        <v>0.16216520812350699</v>
      </c>
      <c r="AX1670" s="17">
        <v>7.6978142184405698E-2</v>
      </c>
      <c r="AY1670" s="17">
        <v>7.1279450880490106E-2</v>
      </c>
      <c r="AZ1670" s="17">
        <v>5.1258681059916503E-2</v>
      </c>
      <c r="BA1670" s="17">
        <v>7.7901303902109698E-2</v>
      </c>
      <c r="BB1670" s="17"/>
      <c r="BC1670" s="17">
        <v>6.03081869281391E-2</v>
      </c>
      <c r="BD1670" s="17"/>
      <c r="BE1670" s="17">
        <v>7.2311235529867401E-2</v>
      </c>
      <c r="BF1670" s="17">
        <v>6.9223710163810306E-2</v>
      </c>
      <c r="BG1670" s="17">
        <v>4.7436805537721803E-2</v>
      </c>
      <c r="BH1670" s="17">
        <v>6.5465290505464693E-2</v>
      </c>
      <c r="BI1670" s="17"/>
      <c r="BJ1670" s="17">
        <v>7.65986460260875E-2</v>
      </c>
      <c r="BK1670" s="17"/>
      <c r="BL1670" s="17">
        <v>6.9229246864894997E-2</v>
      </c>
      <c r="BM1670" s="17"/>
      <c r="BN1670" s="17">
        <v>7.6099598205104799E-2</v>
      </c>
      <c r="BO1670" s="17"/>
      <c r="BP1670" s="17">
        <v>7.6383786233623602E-2</v>
      </c>
      <c r="BQ1670" s="17">
        <v>7.7047046632292296E-2</v>
      </c>
    </row>
    <row r="1671" spans="2:69" x14ac:dyDescent="0.35"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  <c r="BC1671" s="17"/>
      <c r="BD1671" s="17"/>
      <c r="BE1671" s="17"/>
      <c r="BF1671" s="17"/>
      <c r="BG1671" s="17"/>
      <c r="BH1671" s="17"/>
      <c r="BI1671" s="17"/>
      <c r="BJ1671" s="17"/>
      <c r="BK1671" s="17"/>
      <c r="BL1671" s="17"/>
      <c r="BM1671" s="17"/>
      <c r="BN1671" s="17"/>
      <c r="BO1671" s="17"/>
      <c r="BP1671" s="17"/>
      <c r="BQ1671" s="17"/>
    </row>
    <row r="1672" spans="2:69" x14ac:dyDescent="0.35">
      <c r="B1672" s="6" t="s">
        <v>487</v>
      </c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  <c r="BF1672" s="17"/>
      <c r="BG1672" s="17"/>
      <c r="BH1672" s="17"/>
      <c r="BI1672" s="17"/>
      <c r="BJ1672" s="17"/>
      <c r="BK1672" s="17"/>
      <c r="BL1672" s="17"/>
      <c r="BM1672" s="17"/>
      <c r="BN1672" s="17"/>
      <c r="BO1672" s="17"/>
      <c r="BP1672" s="17"/>
      <c r="BQ1672" s="17"/>
    </row>
    <row r="1673" spans="2:69" x14ac:dyDescent="0.35">
      <c r="B1673" s="24" t="s">
        <v>97</v>
      </c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  <c r="BC1673" s="17"/>
      <c r="BD1673" s="17"/>
      <c r="BE1673" s="17"/>
      <c r="BF1673" s="17"/>
      <c r="BG1673" s="17"/>
      <c r="BH1673" s="17"/>
      <c r="BI1673" s="17"/>
      <c r="BJ1673" s="17"/>
      <c r="BK1673" s="17"/>
      <c r="BL1673" s="17"/>
      <c r="BM1673" s="17"/>
      <c r="BN1673" s="17"/>
      <c r="BO1673" s="17"/>
      <c r="BP1673" s="17"/>
      <c r="BQ1673" s="17"/>
    </row>
    <row r="1674" spans="2:69" x14ac:dyDescent="0.35">
      <c r="B1674" t="s">
        <v>477</v>
      </c>
      <c r="C1674" s="17">
        <v>4.6734520368034702E-2</v>
      </c>
      <c r="D1674" s="17">
        <v>4.6671717866670202E-2</v>
      </c>
      <c r="E1674" s="17">
        <v>4.6876739997301298E-2</v>
      </c>
      <c r="F1674" s="17"/>
      <c r="G1674" s="17">
        <v>4.3069043381319103E-2</v>
      </c>
      <c r="H1674" s="17">
        <v>3.1802712759867298E-2</v>
      </c>
      <c r="I1674" s="17">
        <v>4.77271464614678E-2</v>
      </c>
      <c r="J1674" s="17">
        <v>3.1109424402033899E-2</v>
      </c>
      <c r="K1674" s="17">
        <v>9.6739803660518903E-2</v>
      </c>
      <c r="L1674" s="17"/>
      <c r="M1674" s="17">
        <v>9.3483545320942801E-2</v>
      </c>
      <c r="N1674" s="17">
        <v>3.2286173228199197E-2</v>
      </c>
      <c r="O1674" s="17">
        <v>5.7619946892904901E-2</v>
      </c>
      <c r="P1674" s="17">
        <v>3.8754976455319397E-2</v>
      </c>
      <c r="Q1674" s="17">
        <v>4.96078012060635E-2</v>
      </c>
      <c r="R1674" s="17"/>
      <c r="S1674" s="17">
        <v>2.7913086845028901E-2</v>
      </c>
      <c r="T1674" s="17">
        <v>7.4662246256911605E-2</v>
      </c>
      <c r="U1674" s="17">
        <v>4.5050867410248503E-2</v>
      </c>
      <c r="V1674" s="17">
        <v>2.6952082385325999E-2</v>
      </c>
      <c r="W1674" s="17"/>
      <c r="X1674" s="17">
        <v>4.1459012558524397E-2</v>
      </c>
      <c r="Y1674" s="17">
        <v>2.1814112107628899E-2</v>
      </c>
      <c r="Z1674" s="17">
        <v>0.11556019492681401</v>
      </c>
      <c r="AA1674" s="17"/>
      <c r="AB1674" s="17">
        <v>3.9129791613382398E-2</v>
      </c>
      <c r="AC1674" s="17">
        <v>6.2367424168405503E-2</v>
      </c>
      <c r="AD1674" s="17"/>
      <c r="AE1674" s="17">
        <v>7.2386159202839001E-2</v>
      </c>
      <c r="AF1674" s="17">
        <v>4.1536839484634602E-2</v>
      </c>
      <c r="AG1674" s="17"/>
      <c r="AH1674" s="17">
        <v>2.8436769379609799E-2</v>
      </c>
      <c r="AI1674" s="17">
        <v>0.104991327912936</v>
      </c>
      <c r="AJ1674" s="17"/>
      <c r="AK1674" s="17">
        <v>8.6399836715006506E-2</v>
      </c>
      <c r="AL1674" s="17">
        <v>5.7794599240964001E-2</v>
      </c>
      <c r="AM1674" s="17">
        <v>3.2883846900273399E-2</v>
      </c>
      <c r="AN1674" s="17">
        <v>4.0509935726340901E-2</v>
      </c>
      <c r="AO1674" s="17">
        <v>2.8681710093875799E-2</v>
      </c>
      <c r="AP1674" s="17"/>
      <c r="AQ1674" s="17">
        <v>3.29220706177039E-2</v>
      </c>
      <c r="AR1674" s="17">
        <v>5.0513001117628298E-2</v>
      </c>
      <c r="AS1674" s="17"/>
      <c r="AT1674" s="17">
        <v>4.3562437778402498E-2</v>
      </c>
      <c r="AU1674" s="17">
        <v>4.9605198781671501E-2</v>
      </c>
      <c r="AV1674" s="17"/>
      <c r="AW1674" s="17">
        <v>1.23043108516142E-2</v>
      </c>
      <c r="AX1674" s="17">
        <v>3.6531549902744397E-2</v>
      </c>
      <c r="AY1674" s="17">
        <v>6.8570769049561206E-2</v>
      </c>
      <c r="AZ1674" s="17">
        <v>2.4868645494531601E-2</v>
      </c>
      <c r="BA1674" s="17">
        <v>4.0255403231563798E-2</v>
      </c>
      <c r="BB1674" s="17"/>
      <c r="BC1674" s="17">
        <v>3.8298915476445698E-2</v>
      </c>
      <c r="BD1674" s="17"/>
      <c r="BE1674" s="17">
        <v>3.4628270381254503E-2</v>
      </c>
      <c r="BF1674" s="17">
        <v>9.8182742860795105E-2</v>
      </c>
      <c r="BG1674" s="17">
        <v>3.1409317647985997E-2</v>
      </c>
      <c r="BH1674" s="17">
        <v>4.4253249367107297E-2</v>
      </c>
      <c r="BI1674" s="17"/>
      <c r="BJ1674" s="17">
        <v>3.9163957524654E-2</v>
      </c>
      <c r="BK1674" s="17"/>
      <c r="BL1674" s="17">
        <v>4.8609126524765102E-2</v>
      </c>
      <c r="BM1674" s="17"/>
      <c r="BN1674" s="17">
        <v>1.007207741393E-2</v>
      </c>
      <c r="BO1674" s="17"/>
      <c r="BP1674" s="17">
        <v>4.9189608781284901E-2</v>
      </c>
      <c r="BQ1674" s="17">
        <v>2.8538823164629201E-2</v>
      </c>
    </row>
    <row r="1675" spans="2:69" x14ac:dyDescent="0.35">
      <c r="B1675" t="s">
        <v>478</v>
      </c>
      <c r="C1675" s="17">
        <v>0.124173141418963</v>
      </c>
      <c r="D1675" s="17">
        <v>0.12926063445598601</v>
      </c>
      <c r="E1675" s="17">
        <v>0.12006768887100799</v>
      </c>
      <c r="F1675" s="17"/>
      <c r="G1675" s="17">
        <v>0.12344138889874801</v>
      </c>
      <c r="H1675" s="17">
        <v>8.1230281338774094E-2</v>
      </c>
      <c r="I1675" s="17">
        <v>0.108477419807453</v>
      </c>
      <c r="J1675" s="17">
        <v>8.3134835945918695E-2</v>
      </c>
      <c r="K1675" s="17">
        <v>0.27482754840322998</v>
      </c>
      <c r="L1675" s="17"/>
      <c r="M1675" s="17">
        <v>0.13671728270617201</v>
      </c>
      <c r="N1675" s="17">
        <v>0.120799612551366</v>
      </c>
      <c r="O1675" s="17">
        <v>0.145370061851441</v>
      </c>
      <c r="P1675" s="17">
        <v>8.8002799586987396E-2</v>
      </c>
      <c r="Q1675" s="17">
        <v>0.13014022576914799</v>
      </c>
      <c r="R1675" s="17"/>
      <c r="S1675" s="17">
        <v>0.10315751889542001</v>
      </c>
      <c r="T1675" s="17">
        <v>9.0696248196330695E-2</v>
      </c>
      <c r="U1675" s="17">
        <v>0.178740525150619</v>
      </c>
      <c r="V1675" s="17">
        <v>0.14162484112590601</v>
      </c>
      <c r="W1675" s="17"/>
      <c r="X1675" s="17">
        <v>0.107009606466553</v>
      </c>
      <c r="Y1675" s="17">
        <v>0.107353097362421</v>
      </c>
      <c r="Z1675" s="17">
        <v>0.270229255165643</v>
      </c>
      <c r="AA1675" s="17"/>
      <c r="AB1675" s="17">
        <v>9.31090640959501E-2</v>
      </c>
      <c r="AC1675" s="17">
        <v>0.18803100513841001</v>
      </c>
      <c r="AD1675" s="17"/>
      <c r="AE1675" s="17">
        <v>0.18145642879526799</v>
      </c>
      <c r="AF1675" s="17">
        <v>0.112582396232269</v>
      </c>
      <c r="AG1675" s="17"/>
      <c r="AH1675" s="17">
        <v>9.8392429522704994E-2</v>
      </c>
      <c r="AI1675" s="17">
        <v>0.12985028365839499</v>
      </c>
      <c r="AJ1675" s="17"/>
      <c r="AK1675" s="17">
        <v>0.231355772357311</v>
      </c>
      <c r="AL1675" s="17">
        <v>0.103182760962217</v>
      </c>
      <c r="AM1675" s="17">
        <v>0.116207131570082</v>
      </c>
      <c r="AN1675" s="17">
        <v>9.0497412815311498E-2</v>
      </c>
      <c r="AO1675" s="17">
        <v>0.166225012660629</v>
      </c>
      <c r="AP1675" s="17"/>
      <c r="AQ1675" s="17">
        <v>7.6866711296001894E-2</v>
      </c>
      <c r="AR1675" s="17">
        <v>0.13711410690897899</v>
      </c>
      <c r="AS1675" s="17"/>
      <c r="AT1675" s="17">
        <v>9.30276568241621E-2</v>
      </c>
      <c r="AU1675" s="17">
        <v>0.14070028664315801</v>
      </c>
      <c r="AV1675" s="17"/>
      <c r="AW1675" s="17">
        <v>0.120157751034081</v>
      </c>
      <c r="AX1675" s="17">
        <v>7.9361289016649197E-2</v>
      </c>
      <c r="AY1675" s="17">
        <v>0.18876397839808201</v>
      </c>
      <c r="AZ1675" s="17">
        <v>0.131964849894294</v>
      </c>
      <c r="BA1675" s="17">
        <v>0.10072446505077</v>
      </c>
      <c r="BB1675" s="17"/>
      <c r="BC1675" s="17">
        <v>9.7965629711006502E-2</v>
      </c>
      <c r="BD1675" s="17"/>
      <c r="BE1675" s="17">
        <v>8.8943073165442504E-2</v>
      </c>
      <c r="BF1675" s="17">
        <v>0.26575421393360099</v>
      </c>
      <c r="BG1675" s="17">
        <v>0.163125050372907</v>
      </c>
      <c r="BH1675" s="17">
        <v>8.3933707669735499E-2</v>
      </c>
      <c r="BI1675" s="17"/>
      <c r="BJ1675" s="17">
        <v>0.115431754348293</v>
      </c>
      <c r="BK1675" s="17"/>
      <c r="BL1675" s="17">
        <v>0.10797285244889999</v>
      </c>
      <c r="BM1675" s="17"/>
      <c r="BN1675" s="17">
        <v>0.18441264892505499</v>
      </c>
      <c r="BO1675" s="17"/>
      <c r="BP1675" s="17">
        <v>0.13044583624140799</v>
      </c>
      <c r="BQ1675" s="17">
        <v>0.100829497796774</v>
      </c>
    </row>
    <row r="1676" spans="2:69" x14ac:dyDescent="0.35">
      <c r="B1676" t="s">
        <v>479</v>
      </c>
      <c r="C1676" s="17">
        <v>0.61577925610196405</v>
      </c>
      <c r="D1676" s="17">
        <v>0.64783362574525605</v>
      </c>
      <c r="E1676" s="17">
        <v>0.58769989632015296</v>
      </c>
      <c r="F1676" s="17"/>
      <c r="G1676" s="17">
        <v>0.58906268318913502</v>
      </c>
      <c r="H1676" s="17">
        <v>0.64554701467923603</v>
      </c>
      <c r="I1676" s="17">
        <v>0.64927301479108002</v>
      </c>
      <c r="J1676" s="17">
        <v>0.67203638828094303</v>
      </c>
      <c r="K1676" s="17">
        <v>0.499665171383465</v>
      </c>
      <c r="L1676" s="17"/>
      <c r="M1676" s="17">
        <v>0.52477178698151905</v>
      </c>
      <c r="N1676" s="17">
        <v>0.62778343564969097</v>
      </c>
      <c r="O1676" s="17">
        <v>0.59556048117390303</v>
      </c>
      <c r="P1676" s="17">
        <v>0.68308442819222204</v>
      </c>
      <c r="Q1676" s="17">
        <v>0.60432510339885903</v>
      </c>
      <c r="R1676" s="17"/>
      <c r="S1676" s="17">
        <v>0.66307469054785295</v>
      </c>
      <c r="T1676" s="17">
        <v>0.63551907740824398</v>
      </c>
      <c r="U1676" s="17">
        <v>0.58008240239012798</v>
      </c>
      <c r="V1676" s="17">
        <v>0.62854278387329399</v>
      </c>
      <c r="W1676" s="17"/>
      <c r="X1676" s="17">
        <v>0.63645288814051704</v>
      </c>
      <c r="Y1676" s="17">
        <v>0.65338960554643799</v>
      </c>
      <c r="Z1676" s="17">
        <v>0.41882878913377702</v>
      </c>
      <c r="AA1676" s="17"/>
      <c r="AB1676" s="17">
        <v>0.64079539942222996</v>
      </c>
      <c r="AC1676" s="17">
        <v>0.56435402127780998</v>
      </c>
      <c r="AD1676" s="17"/>
      <c r="AE1676" s="17">
        <v>0.54247451942802805</v>
      </c>
      <c r="AF1676" s="17">
        <v>0.63125002978576905</v>
      </c>
      <c r="AG1676" s="17"/>
      <c r="AH1676" s="17">
        <v>0.65464601546331203</v>
      </c>
      <c r="AI1676" s="17">
        <v>0.52882855857918898</v>
      </c>
      <c r="AJ1676" s="17"/>
      <c r="AK1676" s="17">
        <v>0.46880834780866498</v>
      </c>
      <c r="AL1676" s="17">
        <v>0.60546516315402199</v>
      </c>
      <c r="AM1676" s="17">
        <v>0.63590478948865903</v>
      </c>
      <c r="AN1676" s="17">
        <v>0.67846790298791804</v>
      </c>
      <c r="AO1676" s="17">
        <v>0.62508280567531904</v>
      </c>
      <c r="AP1676" s="17"/>
      <c r="AQ1676" s="17">
        <v>0.66036099118997404</v>
      </c>
      <c r="AR1676" s="17">
        <v>0.60358364772992401</v>
      </c>
      <c r="AS1676" s="17"/>
      <c r="AT1676" s="17">
        <v>0.61547447295438795</v>
      </c>
      <c r="AU1676" s="17">
        <v>0.61359716317192803</v>
      </c>
      <c r="AV1676" s="17"/>
      <c r="AW1676" s="17">
        <v>0.58937014430847601</v>
      </c>
      <c r="AX1676" s="17">
        <v>0.65585549254908404</v>
      </c>
      <c r="AY1676" s="17">
        <v>0.58737600975400095</v>
      </c>
      <c r="AZ1676" s="17">
        <v>0.60779905974348902</v>
      </c>
      <c r="BA1676" s="17">
        <v>0.64398959035899095</v>
      </c>
      <c r="BB1676" s="17"/>
      <c r="BC1676" s="17">
        <v>0.67738652533268795</v>
      </c>
      <c r="BD1676" s="17"/>
      <c r="BE1676" s="17">
        <v>0.65454685030567406</v>
      </c>
      <c r="BF1676" s="17">
        <v>0.52966137465049801</v>
      </c>
      <c r="BG1676" s="17">
        <v>0.575984164460843</v>
      </c>
      <c r="BH1676" s="17">
        <v>0.69190146827348498</v>
      </c>
      <c r="BI1676" s="17"/>
      <c r="BJ1676" s="17">
        <v>0.63009718035989803</v>
      </c>
      <c r="BK1676" s="17"/>
      <c r="BL1676" s="17">
        <v>0.62036498310013</v>
      </c>
      <c r="BM1676" s="17"/>
      <c r="BN1676" s="17">
        <v>0.63484967677454696</v>
      </c>
      <c r="BO1676" s="17"/>
      <c r="BP1676" s="17">
        <v>0.60551810961771602</v>
      </c>
      <c r="BQ1676" s="17">
        <v>0.69444962676214805</v>
      </c>
    </row>
    <row r="1677" spans="2:69" x14ac:dyDescent="0.35">
      <c r="B1677" t="s">
        <v>480</v>
      </c>
      <c r="C1677" s="17">
        <v>5.3874909952559898E-2</v>
      </c>
      <c r="D1677" s="17">
        <v>7.1444074918740205E-2</v>
      </c>
      <c r="E1677" s="17">
        <v>3.8986037040610502E-2</v>
      </c>
      <c r="F1677" s="17"/>
      <c r="G1677" s="17">
        <v>6.9190178373223596E-2</v>
      </c>
      <c r="H1677" s="17">
        <v>5.4138297791638201E-2</v>
      </c>
      <c r="I1677" s="17">
        <v>5.1865220629927801E-2</v>
      </c>
      <c r="J1677" s="17">
        <v>3.6954266910260998E-2</v>
      </c>
      <c r="K1677" s="17">
        <v>4.3282698812925603E-2</v>
      </c>
      <c r="L1677" s="17"/>
      <c r="M1677" s="17">
        <v>6.1056024631309498E-2</v>
      </c>
      <c r="N1677" s="17">
        <v>7.3270101581256603E-2</v>
      </c>
      <c r="O1677" s="17">
        <v>5.0739535495913701E-2</v>
      </c>
      <c r="P1677" s="17">
        <v>2.8813957374481398E-2</v>
      </c>
      <c r="Q1677" s="17">
        <v>2.8791922362708E-2</v>
      </c>
      <c r="R1677" s="17"/>
      <c r="S1677" s="17">
        <v>3.29338658664153E-2</v>
      </c>
      <c r="T1677" s="17">
        <v>4.5188042305970899E-2</v>
      </c>
      <c r="U1677" s="17">
        <v>7.7044243010818594E-2</v>
      </c>
      <c r="V1677" s="17">
        <v>6.9407513216180106E-2</v>
      </c>
      <c r="W1677" s="17"/>
      <c r="X1677" s="17">
        <v>5.74205866741948E-2</v>
      </c>
      <c r="Y1677" s="17">
        <v>5.2380278256957402E-2</v>
      </c>
      <c r="Z1677" s="17">
        <v>2.9724004017082199E-2</v>
      </c>
      <c r="AA1677" s="17"/>
      <c r="AB1677" s="17">
        <v>5.7084538945372097E-2</v>
      </c>
      <c r="AC1677" s="17">
        <v>4.7276933496289801E-2</v>
      </c>
      <c r="AD1677" s="17"/>
      <c r="AE1677" s="17">
        <v>6.84453067592838E-2</v>
      </c>
      <c r="AF1677" s="17">
        <v>5.0945088993920203E-2</v>
      </c>
      <c r="AG1677" s="17"/>
      <c r="AH1677" s="17">
        <v>5.6165034889407203E-2</v>
      </c>
      <c r="AI1677" s="17">
        <v>5.9140411617964503E-2</v>
      </c>
      <c r="AJ1677" s="17"/>
      <c r="AK1677" s="17">
        <v>3.6852853623436099E-2</v>
      </c>
      <c r="AL1677" s="17">
        <v>6.0969906971976198E-2</v>
      </c>
      <c r="AM1677" s="17">
        <v>6.2051213340303203E-2</v>
      </c>
      <c r="AN1677" s="17">
        <v>4.263410693973E-2</v>
      </c>
      <c r="AO1677" s="17">
        <v>3.7873724592557403E-2</v>
      </c>
      <c r="AP1677" s="17"/>
      <c r="AQ1677" s="17">
        <v>7.1583790048821705E-2</v>
      </c>
      <c r="AR1677" s="17">
        <v>4.9030536669755001E-2</v>
      </c>
      <c r="AS1677" s="17"/>
      <c r="AT1677" s="17">
        <v>7.0837859548073506E-2</v>
      </c>
      <c r="AU1677" s="17">
        <v>4.6185723819498203E-2</v>
      </c>
      <c r="AV1677" s="17"/>
      <c r="AW1677" s="17">
        <v>2.5585724416830501E-2</v>
      </c>
      <c r="AX1677" s="17">
        <v>5.7927509404974098E-2</v>
      </c>
      <c r="AY1677" s="17">
        <v>2.5351170280203499E-2</v>
      </c>
      <c r="AZ1677" s="17">
        <v>8.6885924277946794E-2</v>
      </c>
      <c r="BA1677" s="17">
        <v>6.2981791310821406E-2</v>
      </c>
      <c r="BB1677" s="17"/>
      <c r="BC1677" s="17">
        <v>5.0782419678482897E-2</v>
      </c>
      <c r="BD1677" s="17"/>
      <c r="BE1677" s="17">
        <v>5.3117178250841002E-2</v>
      </c>
      <c r="BF1677" s="17">
        <v>2.1582304416159701E-2</v>
      </c>
      <c r="BG1677" s="17">
        <v>8.90799012238669E-2</v>
      </c>
      <c r="BH1677" s="17">
        <v>5.9418036259557203E-2</v>
      </c>
      <c r="BI1677" s="17"/>
      <c r="BJ1677" s="17">
        <v>5.4771922454483597E-2</v>
      </c>
      <c r="BK1677" s="17"/>
      <c r="BL1677" s="17">
        <v>5.9810764606044002E-2</v>
      </c>
      <c r="BM1677" s="17"/>
      <c r="BN1677" s="17">
        <v>6.9148825024545293E-2</v>
      </c>
      <c r="BO1677" s="17"/>
      <c r="BP1677" s="17">
        <v>5.2887601442279802E-2</v>
      </c>
      <c r="BQ1677" s="17">
        <v>4.9350465192142298E-2</v>
      </c>
    </row>
    <row r="1678" spans="2:69" x14ac:dyDescent="0.35">
      <c r="B1678" t="s">
        <v>481</v>
      </c>
      <c r="C1678" s="17">
        <v>3.9132736903521703E-2</v>
      </c>
      <c r="D1678" s="17">
        <v>3.9600847457369297E-2</v>
      </c>
      <c r="E1678" s="17">
        <v>3.8807533291020498E-2</v>
      </c>
      <c r="F1678" s="17"/>
      <c r="G1678" s="17">
        <v>4.2019655570445298E-2</v>
      </c>
      <c r="H1678" s="17">
        <v>6.1745220966476701E-2</v>
      </c>
      <c r="I1678" s="17">
        <v>4.0696968678682402E-2</v>
      </c>
      <c r="J1678" s="17">
        <v>1.38787400585138E-2</v>
      </c>
      <c r="K1678" s="17">
        <v>1.6058340365519001E-2</v>
      </c>
      <c r="L1678" s="17"/>
      <c r="M1678" s="17">
        <v>0</v>
      </c>
      <c r="N1678" s="17">
        <v>5.0722036478696803E-2</v>
      </c>
      <c r="O1678" s="17">
        <v>2.9160912506839901E-2</v>
      </c>
      <c r="P1678" s="17">
        <v>4.1905730543575603E-2</v>
      </c>
      <c r="Q1678" s="17">
        <v>4.2151698955927498E-2</v>
      </c>
      <c r="R1678" s="17"/>
      <c r="S1678" s="17">
        <v>3.1659015937132301E-2</v>
      </c>
      <c r="T1678" s="17">
        <v>2.7024823280771298E-2</v>
      </c>
      <c r="U1678" s="17">
        <v>6.3164964236727197E-2</v>
      </c>
      <c r="V1678" s="17">
        <v>3.2554139304624599E-2</v>
      </c>
      <c r="W1678" s="17"/>
      <c r="X1678" s="17">
        <v>4.2574921177994197E-2</v>
      </c>
      <c r="Y1678" s="17">
        <v>2.8390165806183199E-2</v>
      </c>
      <c r="Z1678" s="17">
        <v>2.69458914246073E-2</v>
      </c>
      <c r="AA1678" s="17"/>
      <c r="AB1678" s="17">
        <v>4.1253055464895001E-2</v>
      </c>
      <c r="AC1678" s="17">
        <v>3.4774036262711798E-2</v>
      </c>
      <c r="AD1678" s="17"/>
      <c r="AE1678" s="17">
        <v>2.7878441342094301E-2</v>
      </c>
      <c r="AF1678" s="17">
        <v>4.14622791469434E-2</v>
      </c>
      <c r="AG1678" s="17"/>
      <c r="AH1678" s="17">
        <v>4.3437525050470299E-2</v>
      </c>
      <c r="AI1678" s="17">
        <v>1.7116505729506699E-2</v>
      </c>
      <c r="AJ1678" s="17"/>
      <c r="AK1678" s="17">
        <v>4.1729377683224898E-2</v>
      </c>
      <c r="AL1678" s="17">
        <v>2.7582993248234801E-2</v>
      </c>
      <c r="AM1678" s="17">
        <v>4.3232353421060001E-2</v>
      </c>
      <c r="AN1678" s="17">
        <v>5.71750630393058E-2</v>
      </c>
      <c r="AO1678" s="17">
        <v>2.0750532869379602E-2</v>
      </c>
      <c r="AP1678" s="17"/>
      <c r="AQ1678" s="17">
        <v>5.24134018093457E-2</v>
      </c>
      <c r="AR1678" s="17">
        <v>3.5499729175312099E-2</v>
      </c>
      <c r="AS1678" s="17"/>
      <c r="AT1678" s="17">
        <v>4.4344139405755399E-2</v>
      </c>
      <c r="AU1678" s="17">
        <v>3.6659906288858603E-2</v>
      </c>
      <c r="AV1678" s="17"/>
      <c r="AW1678" s="17">
        <v>9.6950708740994197E-3</v>
      </c>
      <c r="AX1678" s="17">
        <v>4.9153911590768901E-2</v>
      </c>
      <c r="AY1678" s="17">
        <v>2.3635334337167298E-2</v>
      </c>
      <c r="AZ1678" s="17">
        <v>6.4069007287344396E-2</v>
      </c>
      <c r="BA1678" s="17">
        <v>5.01258079032861E-2</v>
      </c>
      <c r="BB1678" s="17"/>
      <c r="BC1678" s="17">
        <v>5.2746428278589601E-2</v>
      </c>
      <c r="BD1678" s="17"/>
      <c r="BE1678" s="17">
        <v>4.5166956536066498E-2</v>
      </c>
      <c r="BF1678" s="17">
        <v>2.5506936913735099E-2</v>
      </c>
      <c r="BG1678" s="17">
        <v>4.5913352186518201E-2</v>
      </c>
      <c r="BH1678" s="17">
        <v>4.0633686997341101E-2</v>
      </c>
      <c r="BI1678" s="17"/>
      <c r="BJ1678" s="17">
        <v>3.8353795655435799E-2</v>
      </c>
      <c r="BK1678" s="17"/>
      <c r="BL1678" s="17">
        <v>4.1849778534711099E-2</v>
      </c>
      <c r="BM1678" s="17"/>
      <c r="BN1678" s="17">
        <v>1.55037241770859E-2</v>
      </c>
      <c r="BO1678" s="17"/>
      <c r="BP1678" s="17">
        <v>4.2382214389757297E-2</v>
      </c>
      <c r="BQ1678" s="17">
        <v>1.90655464264575E-2</v>
      </c>
    </row>
    <row r="1679" spans="2:69" x14ac:dyDescent="0.35">
      <c r="B1679" t="s">
        <v>141</v>
      </c>
      <c r="C1679" s="17">
        <v>0.120305435254956</v>
      </c>
      <c r="D1679" s="17">
        <v>6.51890995559785E-2</v>
      </c>
      <c r="E1679" s="17">
        <v>0.16756210447990699</v>
      </c>
      <c r="F1679" s="17"/>
      <c r="G1679" s="17">
        <v>0.13321705058712899</v>
      </c>
      <c r="H1679" s="17">
        <v>0.12553647246400801</v>
      </c>
      <c r="I1679" s="17">
        <v>0.101960229631389</v>
      </c>
      <c r="J1679" s="17">
        <v>0.16288634440232999</v>
      </c>
      <c r="K1679" s="17">
        <v>6.9426437374341302E-2</v>
      </c>
      <c r="L1679" s="17"/>
      <c r="M1679" s="17">
        <v>0.18397136036005601</v>
      </c>
      <c r="N1679" s="17">
        <v>9.5138640510790906E-2</v>
      </c>
      <c r="O1679" s="17">
        <v>0.121549062078998</v>
      </c>
      <c r="P1679" s="17">
        <v>0.119438107847414</v>
      </c>
      <c r="Q1679" s="17">
        <v>0.144983248307295</v>
      </c>
      <c r="R1679" s="17"/>
      <c r="S1679" s="17">
        <v>0.14126182190815101</v>
      </c>
      <c r="T1679" s="17">
        <v>0.12690956255177099</v>
      </c>
      <c r="U1679" s="17">
        <v>5.5916997801458798E-2</v>
      </c>
      <c r="V1679" s="17">
        <v>0.100918640094669</v>
      </c>
      <c r="W1679" s="17"/>
      <c r="X1679" s="17">
        <v>0.115082984982217</v>
      </c>
      <c r="Y1679" s="17">
        <v>0.13667274092037199</v>
      </c>
      <c r="Z1679" s="17">
        <v>0.138711865332076</v>
      </c>
      <c r="AA1679" s="17"/>
      <c r="AB1679" s="17">
        <v>0.12862815045817</v>
      </c>
      <c r="AC1679" s="17">
        <v>0.10319657965637299</v>
      </c>
      <c r="AD1679" s="17"/>
      <c r="AE1679" s="17">
        <v>0.107359144472487</v>
      </c>
      <c r="AF1679" s="17">
        <v>0.122223366356464</v>
      </c>
      <c r="AG1679" s="17"/>
      <c r="AH1679" s="17">
        <v>0.11892222569449599</v>
      </c>
      <c r="AI1679" s="17">
        <v>0.160072912502009</v>
      </c>
      <c r="AJ1679" s="17"/>
      <c r="AK1679" s="17">
        <v>0.13485381181235601</v>
      </c>
      <c r="AL1679" s="17">
        <v>0.14500457642258499</v>
      </c>
      <c r="AM1679" s="17">
        <v>0.109720665279622</v>
      </c>
      <c r="AN1679" s="17">
        <v>9.0715578491393598E-2</v>
      </c>
      <c r="AO1679" s="17">
        <v>0.12138621410823799</v>
      </c>
      <c r="AP1679" s="17"/>
      <c r="AQ1679" s="17">
        <v>0.10585303503815301</v>
      </c>
      <c r="AR1679" s="17">
        <v>0.124258978398402</v>
      </c>
      <c r="AS1679" s="17"/>
      <c r="AT1679" s="17">
        <v>0.132753433489218</v>
      </c>
      <c r="AU1679" s="17">
        <v>0.113251721294886</v>
      </c>
      <c r="AV1679" s="17"/>
      <c r="AW1679" s="17">
        <v>0.24288699851489901</v>
      </c>
      <c r="AX1679" s="17">
        <v>0.121170247535779</v>
      </c>
      <c r="AY1679" s="17">
        <v>0.106302738180986</v>
      </c>
      <c r="AZ1679" s="17">
        <v>8.4412513302394104E-2</v>
      </c>
      <c r="BA1679" s="17">
        <v>0.101922942144568</v>
      </c>
      <c r="BB1679" s="17"/>
      <c r="BC1679" s="17">
        <v>8.2820081522786998E-2</v>
      </c>
      <c r="BD1679" s="17"/>
      <c r="BE1679" s="17">
        <v>0.123597671360721</v>
      </c>
      <c r="BF1679" s="17">
        <v>5.9312427225211399E-2</v>
      </c>
      <c r="BG1679" s="17">
        <v>9.4488214107878402E-2</v>
      </c>
      <c r="BH1679" s="17">
        <v>7.9859851432774201E-2</v>
      </c>
      <c r="BI1679" s="17"/>
      <c r="BJ1679" s="17">
        <v>0.122181389657236</v>
      </c>
      <c r="BK1679" s="17"/>
      <c r="BL1679" s="17">
        <v>0.12139249478545</v>
      </c>
      <c r="BM1679" s="17"/>
      <c r="BN1679" s="17">
        <v>8.6013047684836794E-2</v>
      </c>
      <c r="BO1679" s="17"/>
      <c r="BP1679" s="17">
        <v>0.119576629527554</v>
      </c>
      <c r="BQ1679" s="17">
        <v>0.10776604065784801</v>
      </c>
    </row>
    <row r="1680" spans="2:69" x14ac:dyDescent="0.35"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  <c r="BM1680" s="17"/>
      <c r="BN1680" s="17"/>
      <c r="BO1680" s="17"/>
      <c r="BP1680" s="17"/>
      <c r="BQ1680" s="17"/>
    </row>
    <row r="1681" spans="2:69" x14ac:dyDescent="0.35">
      <c r="B1681" s="6" t="s">
        <v>488</v>
      </c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  <c r="BM1681" s="17"/>
      <c r="BN1681" s="17"/>
      <c r="BO1681" s="17"/>
      <c r="BP1681" s="17"/>
      <c r="BQ1681" s="17"/>
    </row>
    <row r="1682" spans="2:69" x14ac:dyDescent="0.35">
      <c r="B1682" s="24" t="s">
        <v>97</v>
      </c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  <c r="BF1682" s="17"/>
      <c r="BG1682" s="17"/>
      <c r="BH1682" s="17"/>
      <c r="BI1682" s="17"/>
      <c r="BJ1682" s="17"/>
      <c r="BK1682" s="17"/>
      <c r="BL1682" s="17"/>
      <c r="BM1682" s="17"/>
      <c r="BN1682" s="17"/>
      <c r="BO1682" s="17"/>
      <c r="BP1682" s="17"/>
      <c r="BQ1682" s="17"/>
    </row>
    <row r="1683" spans="2:69" x14ac:dyDescent="0.35">
      <c r="B1683" t="s">
        <v>477</v>
      </c>
      <c r="C1683" s="17">
        <v>4.3943475325624197E-2</v>
      </c>
      <c r="D1683" s="17">
        <v>4.5120076917072101E-2</v>
      </c>
      <c r="E1683" s="17">
        <v>4.3022869028744103E-2</v>
      </c>
      <c r="F1683" s="17"/>
      <c r="G1683" s="17">
        <v>5.3874918127868703E-2</v>
      </c>
      <c r="H1683" s="17">
        <v>2.63132821143598E-2</v>
      </c>
      <c r="I1683" s="17">
        <v>2.7862322203248899E-2</v>
      </c>
      <c r="J1683" s="17">
        <v>3.8467048079388999E-2</v>
      </c>
      <c r="K1683" s="17">
        <v>8.8757835749806904E-2</v>
      </c>
      <c r="L1683" s="17"/>
      <c r="M1683" s="17">
        <v>5.8258332222681002E-2</v>
      </c>
      <c r="N1683" s="17">
        <v>4.4726756235960501E-2</v>
      </c>
      <c r="O1683" s="17">
        <v>3.8744532204047402E-2</v>
      </c>
      <c r="P1683" s="17">
        <v>4.9007735020337097E-2</v>
      </c>
      <c r="Q1683" s="17">
        <v>3.6494727442971803E-2</v>
      </c>
      <c r="R1683" s="17"/>
      <c r="S1683" s="17">
        <v>3.2239120659807198E-2</v>
      </c>
      <c r="T1683" s="17">
        <v>4.39141764264269E-2</v>
      </c>
      <c r="U1683" s="17">
        <v>6.5883159834294602E-2</v>
      </c>
      <c r="V1683" s="17">
        <v>3.6928705562324797E-2</v>
      </c>
      <c r="W1683" s="17"/>
      <c r="X1683" s="17">
        <v>4.2113832299692198E-2</v>
      </c>
      <c r="Y1683" s="17">
        <v>1.3471268620524999E-2</v>
      </c>
      <c r="Z1683" s="17">
        <v>9.4265390958889597E-2</v>
      </c>
      <c r="AA1683" s="17"/>
      <c r="AB1683" s="17">
        <v>3.3592442036143699E-2</v>
      </c>
      <c r="AC1683" s="17">
        <v>6.5221907846953794E-2</v>
      </c>
      <c r="AD1683" s="17"/>
      <c r="AE1683" s="17">
        <v>7.3764666326920497E-2</v>
      </c>
      <c r="AF1683" s="17">
        <v>3.7892378133328498E-2</v>
      </c>
      <c r="AG1683" s="17"/>
      <c r="AH1683" s="17">
        <v>2.6820453614276801E-2</v>
      </c>
      <c r="AI1683" s="17">
        <v>8.5213372733839096E-2</v>
      </c>
      <c r="AJ1683" s="17"/>
      <c r="AK1683" s="17">
        <v>0.141662296905881</v>
      </c>
      <c r="AL1683" s="17">
        <v>3.2919334365694601E-2</v>
      </c>
      <c r="AM1683" s="17">
        <v>3.6084595902914303E-2</v>
      </c>
      <c r="AN1683" s="17">
        <v>2.90368159544247E-2</v>
      </c>
      <c r="AO1683" s="17">
        <v>2.0940145419206101E-2</v>
      </c>
      <c r="AP1683" s="17"/>
      <c r="AQ1683" s="17">
        <v>1.89451934495618E-2</v>
      </c>
      <c r="AR1683" s="17">
        <v>5.0781909386848803E-2</v>
      </c>
      <c r="AS1683" s="17"/>
      <c r="AT1683" s="17">
        <v>3.5372570801397898E-2</v>
      </c>
      <c r="AU1683" s="17">
        <v>4.80747919122416E-2</v>
      </c>
      <c r="AV1683" s="17"/>
      <c r="AW1683" s="17">
        <v>3.4855643965218598E-2</v>
      </c>
      <c r="AX1683" s="17">
        <v>2.4119835449577999E-2</v>
      </c>
      <c r="AY1683" s="17">
        <v>5.9012753164607697E-2</v>
      </c>
      <c r="AZ1683" s="17">
        <v>4.3758292425796201E-2</v>
      </c>
      <c r="BA1683" s="17">
        <v>6.3842227799611601E-2</v>
      </c>
      <c r="BB1683" s="17"/>
      <c r="BC1683" s="17">
        <v>6.7147946584896701E-2</v>
      </c>
      <c r="BD1683" s="17"/>
      <c r="BE1683" s="17">
        <v>2.7249551645622198E-2</v>
      </c>
      <c r="BF1683" s="17">
        <v>7.5422986518410701E-2</v>
      </c>
      <c r="BG1683" s="17">
        <v>3.0001486252509299E-2</v>
      </c>
      <c r="BH1683" s="17">
        <v>6.5745652892673895E-2</v>
      </c>
      <c r="BI1683" s="17"/>
      <c r="BJ1683" s="17">
        <v>3.43204572712731E-2</v>
      </c>
      <c r="BK1683" s="17"/>
      <c r="BL1683" s="17">
        <v>2.39005879408382E-2</v>
      </c>
      <c r="BM1683" s="17"/>
      <c r="BN1683" s="17">
        <v>3.6608603382425303E-2</v>
      </c>
      <c r="BO1683" s="17"/>
      <c r="BP1683" s="17">
        <v>5.1470769730580603E-2</v>
      </c>
      <c r="BQ1683" s="17">
        <v>7.7039249631893798E-3</v>
      </c>
    </row>
    <row r="1684" spans="2:69" x14ac:dyDescent="0.35">
      <c r="B1684" t="s">
        <v>478</v>
      </c>
      <c r="C1684" s="17">
        <v>0.106659544207006</v>
      </c>
      <c r="D1684" s="17">
        <v>0.101509345410593</v>
      </c>
      <c r="E1684" s="17">
        <v>0.111256279214081</v>
      </c>
      <c r="F1684" s="17"/>
      <c r="G1684" s="17">
        <v>8.9913689473245698E-2</v>
      </c>
      <c r="H1684" s="17">
        <v>0.10875398159081801</v>
      </c>
      <c r="I1684" s="17">
        <v>6.6511239021242605E-2</v>
      </c>
      <c r="J1684" s="17">
        <v>0.111029920468111</v>
      </c>
      <c r="K1684" s="17">
        <v>0.20031862953163701</v>
      </c>
      <c r="L1684" s="17"/>
      <c r="M1684" s="17">
        <v>0.109160428249775</v>
      </c>
      <c r="N1684" s="17">
        <v>8.2660860026301505E-2</v>
      </c>
      <c r="O1684" s="17">
        <v>0.146152464876628</v>
      </c>
      <c r="P1684" s="17">
        <v>0.124627669694108</v>
      </c>
      <c r="Q1684" s="17">
        <v>0.100217154359881</v>
      </c>
      <c r="R1684" s="17"/>
      <c r="S1684" s="17">
        <v>0.114691025760891</v>
      </c>
      <c r="T1684" s="17">
        <v>9.4191233451086306E-2</v>
      </c>
      <c r="U1684" s="17">
        <v>0.142254056081041</v>
      </c>
      <c r="V1684" s="17">
        <v>9.4298773127190302E-2</v>
      </c>
      <c r="W1684" s="17"/>
      <c r="X1684" s="17">
        <v>9.6221232496316103E-2</v>
      </c>
      <c r="Y1684" s="17">
        <v>7.4811711974753295E-2</v>
      </c>
      <c r="Z1684" s="17">
        <v>0.221682500410706</v>
      </c>
      <c r="AA1684" s="17"/>
      <c r="AB1684" s="17">
        <v>8.6084962479389002E-2</v>
      </c>
      <c r="AC1684" s="17">
        <v>0.14895434093909701</v>
      </c>
      <c r="AD1684" s="17"/>
      <c r="AE1684" s="17">
        <v>0.14112252660428601</v>
      </c>
      <c r="AF1684" s="17">
        <v>9.97126033003565E-2</v>
      </c>
      <c r="AG1684" s="17"/>
      <c r="AH1684" s="17">
        <v>8.9224162132914703E-2</v>
      </c>
      <c r="AI1684" s="17">
        <v>0.11393374309634099</v>
      </c>
      <c r="AJ1684" s="17"/>
      <c r="AK1684" s="17">
        <v>0.14671657551002901</v>
      </c>
      <c r="AL1684" s="17">
        <v>0.10858584860946199</v>
      </c>
      <c r="AM1684" s="17">
        <v>0.11798717660702999</v>
      </c>
      <c r="AN1684" s="17">
        <v>5.4341293532679101E-2</v>
      </c>
      <c r="AO1684" s="17">
        <v>0.10740680820275</v>
      </c>
      <c r="AP1684" s="17"/>
      <c r="AQ1684" s="17">
        <v>8.0224244616252799E-2</v>
      </c>
      <c r="AR1684" s="17">
        <v>0.113891083319828</v>
      </c>
      <c r="AS1684" s="17"/>
      <c r="AT1684" s="17">
        <v>8.5052478757679698E-2</v>
      </c>
      <c r="AU1684" s="17">
        <v>0.117006776068538</v>
      </c>
      <c r="AV1684" s="17"/>
      <c r="AW1684" s="17">
        <v>0.126046293971153</v>
      </c>
      <c r="AX1684" s="17">
        <v>7.3998277175833502E-2</v>
      </c>
      <c r="AY1684" s="17">
        <v>0.18619942386903901</v>
      </c>
      <c r="AZ1684" s="17">
        <v>9.9145527739817899E-2</v>
      </c>
      <c r="BA1684" s="17">
        <v>7.5981072832076502E-2</v>
      </c>
      <c r="BB1684" s="17"/>
      <c r="BC1684" s="17">
        <v>7.6847754539625501E-2</v>
      </c>
      <c r="BD1684" s="17"/>
      <c r="BE1684" s="17">
        <v>9.9022019731197605E-2</v>
      </c>
      <c r="BF1684" s="17">
        <v>0.249374790026402</v>
      </c>
      <c r="BG1684" s="17">
        <v>9.3324358715540803E-2</v>
      </c>
      <c r="BH1684" s="17">
        <v>6.5168209309481695E-2</v>
      </c>
      <c r="BI1684" s="17"/>
      <c r="BJ1684" s="17">
        <v>0.10723124542960601</v>
      </c>
      <c r="BK1684" s="17"/>
      <c r="BL1684" s="17">
        <v>9.2925306303421301E-2</v>
      </c>
      <c r="BM1684" s="17"/>
      <c r="BN1684" s="17">
        <v>0.10247105097527701</v>
      </c>
      <c r="BO1684" s="17"/>
      <c r="BP1684" s="17">
        <v>0.11208969813109999</v>
      </c>
      <c r="BQ1684" s="17">
        <v>9.1042679932427803E-2</v>
      </c>
    </row>
    <row r="1685" spans="2:69" x14ac:dyDescent="0.35">
      <c r="B1685" t="s">
        <v>479</v>
      </c>
      <c r="C1685" s="17">
        <v>0.67752075432435999</v>
      </c>
      <c r="D1685" s="17">
        <v>0.68227798047658805</v>
      </c>
      <c r="E1685" s="17">
        <v>0.67474653834101594</v>
      </c>
      <c r="F1685" s="17"/>
      <c r="G1685" s="17">
        <v>0.70111919788941401</v>
      </c>
      <c r="H1685" s="17">
        <v>0.65880275147600198</v>
      </c>
      <c r="I1685" s="17">
        <v>0.74733902419801401</v>
      </c>
      <c r="J1685" s="17">
        <v>0.64604006843461403</v>
      </c>
      <c r="K1685" s="17">
        <v>0.57925036037911104</v>
      </c>
      <c r="L1685" s="17"/>
      <c r="M1685" s="17">
        <v>0.661225480228674</v>
      </c>
      <c r="N1685" s="17">
        <v>0.70622918897868703</v>
      </c>
      <c r="O1685" s="17">
        <v>0.64397530694695004</v>
      </c>
      <c r="P1685" s="17">
        <v>0.66186793606646599</v>
      </c>
      <c r="Q1685" s="17">
        <v>0.67124905137456303</v>
      </c>
      <c r="R1685" s="17"/>
      <c r="S1685" s="17">
        <v>0.686018794484063</v>
      </c>
      <c r="T1685" s="17">
        <v>0.67348786453093701</v>
      </c>
      <c r="U1685" s="17">
        <v>0.68157978833158395</v>
      </c>
      <c r="V1685" s="17">
        <v>0.704097382307176</v>
      </c>
      <c r="W1685" s="17"/>
      <c r="X1685" s="17">
        <v>0.69328411030058901</v>
      </c>
      <c r="Y1685" s="17">
        <v>0.68152431273254399</v>
      </c>
      <c r="Z1685" s="17">
        <v>0.55724747414478404</v>
      </c>
      <c r="AA1685" s="17"/>
      <c r="AB1685" s="17">
        <v>0.69091530324545603</v>
      </c>
      <c r="AC1685" s="17">
        <v>0.64998582158862594</v>
      </c>
      <c r="AD1685" s="17"/>
      <c r="AE1685" s="17">
        <v>0.628589618544378</v>
      </c>
      <c r="AF1685" s="17">
        <v>0.68806709254168197</v>
      </c>
      <c r="AG1685" s="17"/>
      <c r="AH1685" s="17">
        <v>0.71100762905699999</v>
      </c>
      <c r="AI1685" s="17">
        <v>0.61123683092320602</v>
      </c>
      <c r="AJ1685" s="17"/>
      <c r="AK1685" s="17">
        <v>0.57268301863791105</v>
      </c>
      <c r="AL1685" s="17">
        <v>0.69282253858460197</v>
      </c>
      <c r="AM1685" s="17">
        <v>0.69212934290136197</v>
      </c>
      <c r="AN1685" s="17">
        <v>0.67560737770031898</v>
      </c>
      <c r="AO1685" s="17">
        <v>0.70009998695154996</v>
      </c>
      <c r="AP1685" s="17"/>
      <c r="AQ1685" s="17">
        <v>0.72759958703546601</v>
      </c>
      <c r="AR1685" s="17">
        <v>0.66382138102119204</v>
      </c>
      <c r="AS1685" s="17"/>
      <c r="AT1685" s="17">
        <v>0.69706743101666602</v>
      </c>
      <c r="AU1685" s="17">
        <v>0.670576424384841</v>
      </c>
      <c r="AV1685" s="17"/>
      <c r="AW1685" s="17">
        <v>0.609733838597455</v>
      </c>
      <c r="AX1685" s="17">
        <v>0.69616815885814298</v>
      </c>
      <c r="AY1685" s="17">
        <v>0.60413690067818404</v>
      </c>
      <c r="AZ1685" s="17">
        <v>0.76734636638834697</v>
      </c>
      <c r="BA1685" s="17">
        <v>0.70212920141205204</v>
      </c>
      <c r="BB1685" s="17"/>
      <c r="BC1685" s="17">
        <v>0.66622412213524296</v>
      </c>
      <c r="BD1685" s="17"/>
      <c r="BE1685" s="17">
        <v>0.69200796185682201</v>
      </c>
      <c r="BF1685" s="17">
        <v>0.55350984916634705</v>
      </c>
      <c r="BG1685" s="17">
        <v>0.78257532653156503</v>
      </c>
      <c r="BH1685" s="17">
        <v>0.68033033799709897</v>
      </c>
      <c r="BI1685" s="17"/>
      <c r="BJ1685" s="17">
        <v>0.68448878471963004</v>
      </c>
      <c r="BK1685" s="17"/>
      <c r="BL1685" s="17">
        <v>0.69302347272595999</v>
      </c>
      <c r="BM1685" s="17"/>
      <c r="BN1685" s="17">
        <v>0.69313884397550696</v>
      </c>
      <c r="BO1685" s="17"/>
      <c r="BP1685" s="17">
        <v>0.664416655064481</v>
      </c>
      <c r="BQ1685" s="17">
        <v>0.73564519618215196</v>
      </c>
    </row>
    <row r="1686" spans="2:69" x14ac:dyDescent="0.35">
      <c r="B1686" t="s">
        <v>480</v>
      </c>
      <c r="C1686" s="17">
        <v>4.9755289722150597E-2</v>
      </c>
      <c r="D1686" s="17">
        <v>6.8862039839104799E-2</v>
      </c>
      <c r="E1686" s="17">
        <v>3.3546645555452601E-2</v>
      </c>
      <c r="F1686" s="17"/>
      <c r="G1686" s="17">
        <v>2.7038501933680899E-2</v>
      </c>
      <c r="H1686" s="17">
        <v>7.3554266449343694E-2</v>
      </c>
      <c r="I1686" s="17">
        <v>3.8924056826970699E-2</v>
      </c>
      <c r="J1686" s="17">
        <v>5.9827231641233998E-2</v>
      </c>
      <c r="K1686" s="17">
        <v>6.0415189641993099E-2</v>
      </c>
      <c r="L1686" s="17"/>
      <c r="M1686" s="17">
        <v>2.18743632627337E-2</v>
      </c>
      <c r="N1686" s="17">
        <v>5.8381529846663199E-2</v>
      </c>
      <c r="O1686" s="17">
        <v>5.09269413009047E-2</v>
      </c>
      <c r="P1686" s="17">
        <v>5.6711305010519401E-2</v>
      </c>
      <c r="Q1686" s="17">
        <v>3.71335610604605E-2</v>
      </c>
      <c r="R1686" s="17"/>
      <c r="S1686" s="17">
        <v>3.0191371021383199E-2</v>
      </c>
      <c r="T1686" s="17">
        <v>7.1088778914786405E-2</v>
      </c>
      <c r="U1686" s="17">
        <v>3.0024820672150399E-2</v>
      </c>
      <c r="V1686" s="17">
        <v>6.9691915408685301E-2</v>
      </c>
      <c r="W1686" s="17"/>
      <c r="X1686" s="17">
        <v>4.7400816320780498E-2</v>
      </c>
      <c r="Y1686" s="17">
        <v>7.7688679954824993E-2</v>
      </c>
      <c r="Z1686" s="17">
        <v>3.31466085865771E-2</v>
      </c>
      <c r="AA1686" s="17"/>
      <c r="AB1686" s="17">
        <v>5.2789431571223899E-2</v>
      </c>
      <c r="AC1686" s="17">
        <v>4.3518059023524597E-2</v>
      </c>
      <c r="AD1686" s="17"/>
      <c r="AE1686" s="17">
        <v>3.11114038794791E-2</v>
      </c>
      <c r="AF1686" s="17">
        <v>5.3601996105461701E-2</v>
      </c>
      <c r="AG1686" s="17"/>
      <c r="AH1686" s="17">
        <v>5.1779314966644799E-2</v>
      </c>
      <c r="AI1686" s="17">
        <v>4.2989592677347102E-2</v>
      </c>
      <c r="AJ1686" s="17"/>
      <c r="AK1686" s="17">
        <v>2.2843268300416698E-2</v>
      </c>
      <c r="AL1686" s="17">
        <v>3.9781028053014998E-2</v>
      </c>
      <c r="AM1686" s="17">
        <v>5.1505956694511898E-2</v>
      </c>
      <c r="AN1686" s="17">
        <v>8.3149572807286201E-2</v>
      </c>
      <c r="AO1686" s="17">
        <v>4.2722053200774102E-2</v>
      </c>
      <c r="AP1686" s="17"/>
      <c r="AQ1686" s="17">
        <v>5.2135586063777203E-2</v>
      </c>
      <c r="AR1686" s="17">
        <v>4.9104144989121003E-2</v>
      </c>
      <c r="AS1686" s="17"/>
      <c r="AT1686" s="17">
        <v>5.3349110552579702E-2</v>
      </c>
      <c r="AU1686" s="17">
        <v>4.8386475503820102E-2</v>
      </c>
      <c r="AV1686" s="17"/>
      <c r="AW1686" s="17">
        <v>5.0787261256094403E-2</v>
      </c>
      <c r="AX1686" s="17">
        <v>7.3150389260164303E-2</v>
      </c>
      <c r="AY1686" s="17">
        <v>3.9754274380739099E-2</v>
      </c>
      <c r="AZ1686" s="17">
        <v>3.5756670817295999E-2</v>
      </c>
      <c r="BA1686" s="17">
        <v>3.02733163202785E-2</v>
      </c>
      <c r="BB1686" s="17"/>
      <c r="BC1686" s="17">
        <v>6.07637887612048E-2</v>
      </c>
      <c r="BD1686" s="17"/>
      <c r="BE1686" s="17">
        <v>6.3205279680510706E-2</v>
      </c>
      <c r="BF1686" s="17">
        <v>4.78136837452042E-2</v>
      </c>
      <c r="BG1686" s="17">
        <v>2.8826461447953498E-2</v>
      </c>
      <c r="BH1686" s="17">
        <v>6.2581887318400406E-2</v>
      </c>
      <c r="BI1686" s="17"/>
      <c r="BJ1686" s="17">
        <v>5.25713643360044E-2</v>
      </c>
      <c r="BK1686" s="17"/>
      <c r="BL1686" s="17">
        <v>6.6716377178324807E-2</v>
      </c>
      <c r="BM1686" s="17"/>
      <c r="BN1686" s="17">
        <v>4.9400748967870903E-2</v>
      </c>
      <c r="BO1686" s="17"/>
      <c r="BP1686" s="17">
        <v>4.8021427599739201E-2</v>
      </c>
      <c r="BQ1686" s="17">
        <v>6.6511160977746994E-2</v>
      </c>
    </row>
    <row r="1687" spans="2:69" x14ac:dyDescent="0.35">
      <c r="B1687" t="s">
        <v>481</v>
      </c>
      <c r="C1687" s="17">
        <v>3.6466063498583702E-2</v>
      </c>
      <c r="D1687" s="17">
        <v>5.5120050530648702E-2</v>
      </c>
      <c r="E1687" s="17">
        <v>1.8722022835440499E-2</v>
      </c>
      <c r="F1687" s="17"/>
      <c r="G1687" s="17">
        <v>4.4645204758495503E-2</v>
      </c>
      <c r="H1687" s="17">
        <v>3.8548570393269997E-2</v>
      </c>
      <c r="I1687" s="17">
        <v>4.24272403530324E-2</v>
      </c>
      <c r="J1687" s="17">
        <v>2.53658629541939E-2</v>
      </c>
      <c r="K1687" s="17">
        <v>1.76031631790593E-2</v>
      </c>
      <c r="L1687" s="17"/>
      <c r="M1687" s="17">
        <v>3.03251131520429E-2</v>
      </c>
      <c r="N1687" s="17">
        <v>4.0824796269260798E-2</v>
      </c>
      <c r="O1687" s="17">
        <v>2.0849219624891401E-2</v>
      </c>
      <c r="P1687" s="17">
        <v>2.65876870308028E-2</v>
      </c>
      <c r="Q1687" s="17">
        <v>5.6101409077285003E-2</v>
      </c>
      <c r="R1687" s="17"/>
      <c r="S1687" s="17">
        <v>2.7536817301677102E-2</v>
      </c>
      <c r="T1687" s="17">
        <v>2.8514947749820999E-2</v>
      </c>
      <c r="U1687" s="17">
        <v>3.5299852957462803E-2</v>
      </c>
      <c r="V1687" s="17">
        <v>4.4391847587550499E-2</v>
      </c>
      <c r="W1687" s="17"/>
      <c r="X1687" s="17">
        <v>4.0585733462068799E-2</v>
      </c>
      <c r="Y1687" s="17">
        <v>4.1666067130157698E-2</v>
      </c>
      <c r="Z1687" s="17">
        <v>0</v>
      </c>
      <c r="AA1687" s="17"/>
      <c r="AB1687" s="17">
        <v>3.9913012525168497E-2</v>
      </c>
      <c r="AC1687" s="17">
        <v>2.93802325273716E-2</v>
      </c>
      <c r="AD1687" s="17"/>
      <c r="AE1687" s="17">
        <v>5.6394386388506502E-2</v>
      </c>
      <c r="AF1687" s="17">
        <v>3.2428204264079399E-2</v>
      </c>
      <c r="AG1687" s="17"/>
      <c r="AH1687" s="17">
        <v>4.0852367035402098E-2</v>
      </c>
      <c r="AI1687" s="17">
        <v>2.6388596568824699E-2</v>
      </c>
      <c r="AJ1687" s="17"/>
      <c r="AK1687" s="17">
        <v>3.2001283088329398E-2</v>
      </c>
      <c r="AL1687" s="17">
        <v>1.7713486939410099E-2</v>
      </c>
      <c r="AM1687" s="17">
        <v>3.5376872121372999E-2</v>
      </c>
      <c r="AN1687" s="17">
        <v>5.9089955423084102E-2</v>
      </c>
      <c r="AO1687" s="17">
        <v>6.7735561578623302E-2</v>
      </c>
      <c r="AP1687" s="17"/>
      <c r="AQ1687" s="17">
        <v>3.7997460047474098E-2</v>
      </c>
      <c r="AR1687" s="17">
        <v>3.6047140535273803E-2</v>
      </c>
      <c r="AS1687" s="17"/>
      <c r="AT1687" s="17">
        <v>3.0373039547855699E-2</v>
      </c>
      <c r="AU1687" s="17">
        <v>4.0413521210542099E-2</v>
      </c>
      <c r="AV1687" s="17"/>
      <c r="AW1687" s="17">
        <v>3.99340434551054E-2</v>
      </c>
      <c r="AX1687" s="17">
        <v>4.5828285248945298E-2</v>
      </c>
      <c r="AY1687" s="17">
        <v>1.6202697408858699E-2</v>
      </c>
      <c r="AZ1687" s="17">
        <v>2.54011449956545E-2</v>
      </c>
      <c r="BA1687" s="17">
        <v>6.3807333205384703E-2</v>
      </c>
      <c r="BB1687" s="17"/>
      <c r="BC1687" s="17">
        <v>7.8674209398133604E-2</v>
      </c>
      <c r="BD1687" s="17"/>
      <c r="BE1687" s="17">
        <v>3.4797820215686101E-2</v>
      </c>
      <c r="BF1687" s="17">
        <v>1.45662633184248E-2</v>
      </c>
      <c r="BG1687" s="17">
        <v>1.7269835306742701E-2</v>
      </c>
      <c r="BH1687" s="17">
        <v>8.3655240714005194E-2</v>
      </c>
      <c r="BI1687" s="17"/>
      <c r="BJ1687" s="17">
        <v>3.3467103825828098E-2</v>
      </c>
      <c r="BK1687" s="17"/>
      <c r="BL1687" s="17">
        <v>3.7211928155263502E-2</v>
      </c>
      <c r="BM1687" s="17"/>
      <c r="BN1687" s="17">
        <v>4.8489740478887398E-2</v>
      </c>
      <c r="BO1687" s="17"/>
      <c r="BP1687" s="17">
        <v>3.5974003414249597E-2</v>
      </c>
      <c r="BQ1687" s="17">
        <v>3.48507268522548E-2</v>
      </c>
    </row>
    <row r="1688" spans="2:69" x14ac:dyDescent="0.35">
      <c r="B1688" t="s">
        <v>141</v>
      </c>
      <c r="C1688" s="17">
        <v>8.5654872922275901E-2</v>
      </c>
      <c r="D1688" s="17">
        <v>4.7110506825993201E-2</v>
      </c>
      <c r="E1688" s="17">
        <v>0.118705645025266</v>
      </c>
      <c r="F1688" s="17"/>
      <c r="G1688" s="17">
        <v>8.3408487817294902E-2</v>
      </c>
      <c r="H1688" s="17">
        <v>9.4027147976205802E-2</v>
      </c>
      <c r="I1688" s="17">
        <v>7.6936117397491302E-2</v>
      </c>
      <c r="J1688" s="17">
        <v>0.119269868422459</v>
      </c>
      <c r="K1688" s="17">
        <v>5.3654821518392501E-2</v>
      </c>
      <c r="L1688" s="17"/>
      <c r="M1688" s="17">
        <v>0.119156282884093</v>
      </c>
      <c r="N1688" s="17">
        <v>6.7176868643126705E-2</v>
      </c>
      <c r="O1688" s="17">
        <v>9.9351535046578204E-2</v>
      </c>
      <c r="P1688" s="17">
        <v>8.1197667177766497E-2</v>
      </c>
      <c r="Q1688" s="17">
        <v>9.8804096684838902E-2</v>
      </c>
      <c r="R1688" s="17"/>
      <c r="S1688" s="17">
        <v>0.109322870772178</v>
      </c>
      <c r="T1688" s="17">
        <v>8.8802998926942406E-2</v>
      </c>
      <c r="U1688" s="17">
        <v>4.4958322123467398E-2</v>
      </c>
      <c r="V1688" s="17">
        <v>5.0591376007073197E-2</v>
      </c>
      <c r="W1688" s="17"/>
      <c r="X1688" s="17">
        <v>8.0394275120553096E-2</v>
      </c>
      <c r="Y1688" s="17">
        <v>0.110837959587195</v>
      </c>
      <c r="Z1688" s="17">
        <v>9.3658025899043401E-2</v>
      </c>
      <c r="AA1688" s="17"/>
      <c r="AB1688" s="17">
        <v>9.6704848142619301E-2</v>
      </c>
      <c r="AC1688" s="17">
        <v>6.2939638074427706E-2</v>
      </c>
      <c r="AD1688" s="17"/>
      <c r="AE1688" s="17">
        <v>6.9017398256429704E-2</v>
      </c>
      <c r="AF1688" s="17">
        <v>8.8297725655092002E-2</v>
      </c>
      <c r="AG1688" s="17"/>
      <c r="AH1688" s="17">
        <v>8.03160731937618E-2</v>
      </c>
      <c r="AI1688" s="17">
        <v>0.12023786400044199</v>
      </c>
      <c r="AJ1688" s="17"/>
      <c r="AK1688" s="17">
        <v>8.4093557557432197E-2</v>
      </c>
      <c r="AL1688" s="17">
        <v>0.108177763447816</v>
      </c>
      <c r="AM1688" s="17">
        <v>6.6916055772808694E-2</v>
      </c>
      <c r="AN1688" s="17">
        <v>9.8774984582207098E-2</v>
      </c>
      <c r="AO1688" s="17">
        <v>6.1095444647096403E-2</v>
      </c>
      <c r="AP1688" s="17"/>
      <c r="AQ1688" s="17">
        <v>8.3097928787468398E-2</v>
      </c>
      <c r="AR1688" s="17">
        <v>8.6354340747737096E-2</v>
      </c>
      <c r="AS1688" s="17"/>
      <c r="AT1688" s="17">
        <v>9.8785369323821107E-2</v>
      </c>
      <c r="AU1688" s="17">
        <v>7.5542010920017402E-2</v>
      </c>
      <c r="AV1688" s="17"/>
      <c r="AW1688" s="17">
        <v>0.138642918754973</v>
      </c>
      <c r="AX1688" s="17">
        <v>8.6735054007335902E-2</v>
      </c>
      <c r="AY1688" s="17">
        <v>9.4693950498572002E-2</v>
      </c>
      <c r="AZ1688" s="17">
        <v>2.8591997633088499E-2</v>
      </c>
      <c r="BA1688" s="17">
        <v>6.3966848430596704E-2</v>
      </c>
      <c r="BB1688" s="17"/>
      <c r="BC1688" s="17">
        <v>5.0342178580896298E-2</v>
      </c>
      <c r="BD1688" s="17"/>
      <c r="BE1688" s="17">
        <v>8.3717366870161597E-2</v>
      </c>
      <c r="BF1688" s="17">
        <v>5.9312427225211399E-2</v>
      </c>
      <c r="BG1688" s="17">
        <v>4.80025317456882E-2</v>
      </c>
      <c r="BH1688" s="17">
        <v>4.2518671768340503E-2</v>
      </c>
      <c r="BI1688" s="17"/>
      <c r="BJ1688" s="17">
        <v>8.7921044417658203E-2</v>
      </c>
      <c r="BK1688" s="17"/>
      <c r="BL1688" s="17">
        <v>8.6222327696192494E-2</v>
      </c>
      <c r="BM1688" s="17"/>
      <c r="BN1688" s="17">
        <v>6.9891012220032606E-2</v>
      </c>
      <c r="BO1688" s="17"/>
      <c r="BP1688" s="17">
        <v>8.8027446059850106E-2</v>
      </c>
      <c r="BQ1688" s="17">
        <v>6.42463110922286E-2</v>
      </c>
    </row>
    <row r="1689" spans="2:69" x14ac:dyDescent="0.35"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  <c r="BP1689" s="17"/>
      <c r="BQ1689" s="17"/>
    </row>
    <row r="1690" spans="2:69" x14ac:dyDescent="0.35">
      <c r="B1690" s="6" t="s">
        <v>489</v>
      </c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  <c r="BM1690" s="17"/>
      <c r="BN1690" s="17"/>
      <c r="BO1690" s="17"/>
      <c r="BP1690" s="17"/>
      <c r="BQ1690" s="17"/>
    </row>
    <row r="1691" spans="2:69" x14ac:dyDescent="0.35">
      <c r="B1691" s="24" t="s">
        <v>97</v>
      </c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  <c r="BP1691" s="17"/>
      <c r="BQ1691" s="17"/>
    </row>
    <row r="1692" spans="2:69" x14ac:dyDescent="0.35">
      <c r="B1692" t="s">
        <v>477</v>
      </c>
      <c r="C1692" s="17">
        <v>4.6664785426762702E-2</v>
      </c>
      <c r="D1692" s="17">
        <v>4.1731602906324897E-2</v>
      </c>
      <c r="E1692" s="17">
        <v>5.0962568244937098E-2</v>
      </c>
      <c r="F1692" s="17"/>
      <c r="G1692" s="17">
        <v>3.3234424785503598E-2</v>
      </c>
      <c r="H1692" s="17">
        <v>2.3927416032219598E-2</v>
      </c>
      <c r="I1692" s="17">
        <v>3.28242302370177E-2</v>
      </c>
      <c r="J1692" s="17">
        <v>2.77574801170276E-2</v>
      </c>
      <c r="K1692" s="17">
        <v>0.159636854333147</v>
      </c>
      <c r="L1692" s="17"/>
      <c r="M1692" s="17">
        <v>8.9168559560502594E-3</v>
      </c>
      <c r="N1692" s="17">
        <v>4.8589948494734102E-2</v>
      </c>
      <c r="O1692" s="17">
        <v>5.8121240236321703E-2</v>
      </c>
      <c r="P1692" s="17">
        <v>3.6048473296839002E-2</v>
      </c>
      <c r="Q1692" s="17">
        <v>5.73322991722265E-2</v>
      </c>
      <c r="R1692" s="17"/>
      <c r="S1692" s="17">
        <v>7.0474825381988807E-2</v>
      </c>
      <c r="T1692" s="17">
        <v>1.94633814757059E-2</v>
      </c>
      <c r="U1692" s="17">
        <v>3.9386639107536398E-2</v>
      </c>
      <c r="V1692" s="17">
        <v>5.0925785671623001E-2</v>
      </c>
      <c r="W1692" s="17"/>
      <c r="X1692" s="17">
        <v>3.6848013759250502E-2</v>
      </c>
      <c r="Y1692" s="17">
        <v>8.9470892801063392E-3</v>
      </c>
      <c r="Z1692" s="17">
        <v>0.16424958022408101</v>
      </c>
      <c r="AA1692" s="17"/>
      <c r="AB1692" s="17">
        <v>4.0873537985522103E-2</v>
      </c>
      <c r="AC1692" s="17">
        <v>5.8569748385194603E-2</v>
      </c>
      <c r="AD1692" s="17"/>
      <c r="AE1692" s="17">
        <v>2.43396031014626E-2</v>
      </c>
      <c r="AF1692" s="17">
        <v>5.1260396484514997E-2</v>
      </c>
      <c r="AG1692" s="17"/>
      <c r="AH1692" s="17">
        <v>3.3844977888500799E-2</v>
      </c>
      <c r="AI1692" s="17">
        <v>4.4149430414641498E-2</v>
      </c>
      <c r="AJ1692" s="17"/>
      <c r="AK1692" s="17">
        <v>4.3551385584667E-2</v>
      </c>
      <c r="AL1692" s="17">
        <v>6.1249674137985599E-2</v>
      </c>
      <c r="AM1692" s="17">
        <v>4.1001980735154001E-2</v>
      </c>
      <c r="AN1692" s="17">
        <v>3.0692137439535E-2</v>
      </c>
      <c r="AO1692" s="17">
        <v>5.7146168253145002E-2</v>
      </c>
      <c r="AP1692" s="17"/>
      <c r="AQ1692" s="17">
        <v>3.0451097535223601E-2</v>
      </c>
      <c r="AR1692" s="17">
        <v>5.11001396677171E-2</v>
      </c>
      <c r="AS1692" s="17"/>
      <c r="AT1692" s="17">
        <v>3.2404752038705402E-2</v>
      </c>
      <c r="AU1692" s="17">
        <v>5.36315115688576E-2</v>
      </c>
      <c r="AV1692" s="17"/>
      <c r="AW1692" s="17">
        <v>1.53777140412793E-2</v>
      </c>
      <c r="AX1692" s="17">
        <v>3.5928501932758997E-2</v>
      </c>
      <c r="AY1692" s="17">
        <v>8.6023367889531202E-2</v>
      </c>
      <c r="AZ1692" s="17">
        <v>6.0172982542677902E-2</v>
      </c>
      <c r="BA1692" s="17">
        <v>3.1332531187664797E-2</v>
      </c>
      <c r="BB1692" s="17"/>
      <c r="BC1692" s="17">
        <v>4.7244475764881798E-2</v>
      </c>
      <c r="BD1692" s="17"/>
      <c r="BE1692" s="17">
        <v>3.1620923854796402E-2</v>
      </c>
      <c r="BF1692" s="17">
        <v>0.103168301726244</v>
      </c>
      <c r="BG1692" s="17">
        <v>5.4870890066815399E-2</v>
      </c>
      <c r="BH1692" s="17">
        <v>3.8927134980034597E-2</v>
      </c>
      <c r="BI1692" s="17"/>
      <c r="BJ1692" s="17">
        <v>3.8997695428642898E-2</v>
      </c>
      <c r="BK1692" s="17"/>
      <c r="BL1692" s="17">
        <v>3.6207467774594299E-2</v>
      </c>
      <c r="BM1692" s="17"/>
      <c r="BN1692" s="17">
        <v>5.0430967280126998E-2</v>
      </c>
      <c r="BO1692" s="17"/>
      <c r="BP1692" s="17">
        <v>4.8858430763255398E-2</v>
      </c>
      <c r="BQ1692" s="17">
        <v>3.3604068487208899E-2</v>
      </c>
    </row>
    <row r="1693" spans="2:69" x14ac:dyDescent="0.35">
      <c r="B1693" t="s">
        <v>478</v>
      </c>
      <c r="C1693" s="17">
        <v>4.6922730392450297E-2</v>
      </c>
      <c r="D1693" s="17">
        <v>4.6888896462869797E-2</v>
      </c>
      <c r="E1693" s="17">
        <v>4.7040589271559498E-2</v>
      </c>
      <c r="F1693" s="17"/>
      <c r="G1693" s="17">
        <v>2.1152610835094801E-2</v>
      </c>
      <c r="H1693" s="17">
        <v>2.45471690283912E-2</v>
      </c>
      <c r="I1693" s="17">
        <v>3.1804974048695603E-2</v>
      </c>
      <c r="J1693" s="17">
        <v>1.9622301506353801E-2</v>
      </c>
      <c r="K1693" s="17">
        <v>0.19581593026170899</v>
      </c>
      <c r="L1693" s="17"/>
      <c r="M1693" s="17">
        <v>2.3372040207586101E-2</v>
      </c>
      <c r="N1693" s="17">
        <v>4.1867673570735703E-2</v>
      </c>
      <c r="O1693" s="17">
        <v>6.2798738957352607E-2</v>
      </c>
      <c r="P1693" s="17">
        <v>6.6264223332924505E-2</v>
      </c>
      <c r="Q1693" s="17">
        <v>3.6573504305440603E-2</v>
      </c>
      <c r="R1693" s="17"/>
      <c r="S1693" s="17">
        <v>1.93906388423154E-2</v>
      </c>
      <c r="T1693" s="17">
        <v>5.8691032844282898E-2</v>
      </c>
      <c r="U1693" s="17">
        <v>0.10545290657152601</v>
      </c>
      <c r="V1693" s="17">
        <v>3.75053665636709E-2</v>
      </c>
      <c r="W1693" s="17"/>
      <c r="X1693" s="17">
        <v>4.11884118771444E-2</v>
      </c>
      <c r="Y1693" s="17">
        <v>0</v>
      </c>
      <c r="Z1693" s="17">
        <v>0.14576940000265901</v>
      </c>
      <c r="AA1693" s="17"/>
      <c r="AB1693" s="17">
        <v>2.0743576261837302E-2</v>
      </c>
      <c r="AC1693" s="17">
        <v>0.100738745572293</v>
      </c>
      <c r="AD1693" s="17"/>
      <c r="AE1693" s="17">
        <v>6.5273461015104894E-2</v>
      </c>
      <c r="AF1693" s="17">
        <v>4.3215514749972601E-2</v>
      </c>
      <c r="AG1693" s="17"/>
      <c r="AH1693" s="17">
        <v>3.6891988388899399E-2</v>
      </c>
      <c r="AI1693" s="17">
        <v>2.4427342703135901E-2</v>
      </c>
      <c r="AJ1693" s="17"/>
      <c r="AK1693" s="17">
        <v>0.13323703312761501</v>
      </c>
      <c r="AL1693" s="17">
        <v>3.14467604759699E-2</v>
      </c>
      <c r="AM1693" s="17">
        <v>3.2389651172988899E-2</v>
      </c>
      <c r="AN1693" s="17">
        <v>3.39234841467475E-2</v>
      </c>
      <c r="AO1693" s="17">
        <v>8.1755599421433706E-2</v>
      </c>
      <c r="AP1693" s="17"/>
      <c r="AQ1693" s="17">
        <v>1.6053711615670398E-2</v>
      </c>
      <c r="AR1693" s="17">
        <v>5.5367140711779297E-2</v>
      </c>
      <c r="AS1693" s="17"/>
      <c r="AT1693" s="17">
        <v>1.8386692488728401E-2</v>
      </c>
      <c r="AU1693" s="17">
        <v>6.0483478801741999E-2</v>
      </c>
      <c r="AV1693" s="17"/>
      <c r="AW1693" s="17">
        <v>0</v>
      </c>
      <c r="AX1693" s="17">
        <v>3.3267833010629098E-2</v>
      </c>
      <c r="AY1693" s="17">
        <v>4.30911778769002E-2</v>
      </c>
      <c r="AZ1693" s="17">
        <v>6.9850969797296505E-2</v>
      </c>
      <c r="BA1693" s="17">
        <v>5.0129297284538597E-2</v>
      </c>
      <c r="BB1693" s="17"/>
      <c r="BC1693" s="17">
        <v>5.5996036771365602E-2</v>
      </c>
      <c r="BD1693" s="17"/>
      <c r="BE1693" s="17">
        <v>2.6588150390485E-2</v>
      </c>
      <c r="BF1693" s="17">
        <v>6.6474184092590399E-2</v>
      </c>
      <c r="BG1693" s="17">
        <v>6.4434916362526101E-2</v>
      </c>
      <c r="BH1693" s="17">
        <v>2.74024444931204E-2</v>
      </c>
      <c r="BI1693" s="17"/>
      <c r="BJ1693" s="17">
        <v>4.5920621938234298E-2</v>
      </c>
      <c r="BK1693" s="17"/>
      <c r="BL1693" s="17">
        <v>3.5824809836474E-2</v>
      </c>
      <c r="BM1693" s="17"/>
      <c r="BN1693" s="17">
        <v>4.6239030329128898E-2</v>
      </c>
      <c r="BO1693" s="17"/>
      <c r="BP1693" s="17">
        <v>4.7058065427433599E-2</v>
      </c>
      <c r="BQ1693" s="17">
        <v>5.2749389389745098E-2</v>
      </c>
    </row>
    <row r="1694" spans="2:69" x14ac:dyDescent="0.35">
      <c r="B1694" t="s">
        <v>479</v>
      </c>
      <c r="C1694" s="17">
        <v>2.7589870381450599E-2</v>
      </c>
      <c r="D1694" s="17">
        <v>4.1862527939115601E-2</v>
      </c>
      <c r="E1694" s="17">
        <v>1.5463921952892999E-2</v>
      </c>
      <c r="F1694" s="17"/>
      <c r="G1694" s="17">
        <v>3.24957955036526E-2</v>
      </c>
      <c r="H1694" s="17">
        <v>1.54366985083187E-2</v>
      </c>
      <c r="I1694" s="17">
        <v>4.0775368696969003E-2</v>
      </c>
      <c r="J1694" s="17">
        <v>2.53658629541939E-2</v>
      </c>
      <c r="K1694" s="17">
        <v>1.99394861197301E-2</v>
      </c>
      <c r="L1694" s="17"/>
      <c r="M1694" s="17">
        <v>6.6844518014846005E-2</v>
      </c>
      <c r="N1694" s="17">
        <v>2.6496501332333999E-2</v>
      </c>
      <c r="O1694" s="17">
        <v>9.4162405498618203E-3</v>
      </c>
      <c r="P1694" s="17">
        <v>3.0508574479264298E-2</v>
      </c>
      <c r="Q1694" s="17">
        <v>2.8461795025493401E-2</v>
      </c>
      <c r="R1694" s="17"/>
      <c r="S1694" s="17">
        <v>5.2012611143059696E-3</v>
      </c>
      <c r="T1694" s="17">
        <v>1.6590222544038399E-2</v>
      </c>
      <c r="U1694" s="17">
        <v>3.4137265727899602E-2</v>
      </c>
      <c r="V1694" s="17">
        <v>4.6748313465057097E-2</v>
      </c>
      <c r="W1694" s="17"/>
      <c r="X1694" s="17">
        <v>3.3930453533687302E-2</v>
      </c>
      <c r="Y1694" s="17">
        <v>5.9480364062980398E-3</v>
      </c>
      <c r="Z1694" s="17">
        <v>7.3877398330173304E-3</v>
      </c>
      <c r="AA1694" s="17"/>
      <c r="AB1694" s="17">
        <v>1.1805022499673801E-2</v>
      </c>
      <c r="AC1694" s="17">
        <v>6.00384975975553E-2</v>
      </c>
      <c r="AD1694" s="17"/>
      <c r="AE1694" s="17">
        <v>4.2377678481729103E-2</v>
      </c>
      <c r="AF1694" s="17">
        <v>2.45940145705301E-2</v>
      </c>
      <c r="AG1694" s="17"/>
      <c r="AH1694" s="17">
        <v>2.5548916961074499E-2</v>
      </c>
      <c r="AI1694" s="17">
        <v>2.5713059142844E-2</v>
      </c>
      <c r="AJ1694" s="17"/>
      <c r="AK1694" s="17">
        <v>7.1592161949604993E-2</v>
      </c>
      <c r="AL1694" s="17">
        <v>2.0542159192969901E-2</v>
      </c>
      <c r="AM1694" s="17">
        <v>2.5316597734416999E-2</v>
      </c>
      <c r="AN1694" s="17">
        <v>1.99919212753214E-2</v>
      </c>
      <c r="AO1694" s="17">
        <v>2.1106255021167399E-2</v>
      </c>
      <c r="AP1694" s="17"/>
      <c r="AQ1694" s="17">
        <v>1.6580823661135901E-2</v>
      </c>
      <c r="AR1694" s="17">
        <v>3.0601462955974899E-2</v>
      </c>
      <c r="AS1694" s="17"/>
      <c r="AT1694" s="17">
        <v>2.2930195563588499E-2</v>
      </c>
      <c r="AU1694" s="17">
        <v>3.05999597526341E-2</v>
      </c>
      <c r="AV1694" s="17"/>
      <c r="AW1694" s="17">
        <v>2.31612139081144E-2</v>
      </c>
      <c r="AX1694" s="17">
        <v>1.8333533994631199E-2</v>
      </c>
      <c r="AY1694" s="17">
        <v>2.70330091257363E-2</v>
      </c>
      <c r="AZ1694" s="17">
        <v>3.6841428219759803E-2</v>
      </c>
      <c r="BA1694" s="17">
        <v>0</v>
      </c>
      <c r="BB1694" s="17"/>
      <c r="BC1694" s="17">
        <v>1.8037732186346401E-2</v>
      </c>
      <c r="BD1694" s="17"/>
      <c r="BE1694" s="17">
        <v>1.2637355131364599E-2</v>
      </c>
      <c r="BF1694" s="17">
        <v>4.5538731602501499E-2</v>
      </c>
      <c r="BG1694" s="17">
        <v>2.6739216483130199E-2</v>
      </c>
      <c r="BH1694" s="17">
        <v>2.2337516589712999E-2</v>
      </c>
      <c r="BI1694" s="17"/>
      <c r="BJ1694" s="17">
        <v>2.5282551357422099E-2</v>
      </c>
      <c r="BK1694" s="17"/>
      <c r="BL1694" s="17">
        <v>3.01267526731363E-2</v>
      </c>
      <c r="BM1694" s="17"/>
      <c r="BN1694" s="17">
        <v>3.6829542776030601E-2</v>
      </c>
      <c r="BO1694" s="17"/>
      <c r="BP1694" s="17">
        <v>2.39182887415385E-2</v>
      </c>
      <c r="BQ1694" s="17">
        <v>5.2150660486332601E-2</v>
      </c>
    </row>
    <row r="1695" spans="2:69" x14ac:dyDescent="0.35">
      <c r="B1695" t="s">
        <v>480</v>
      </c>
      <c r="C1695" s="17">
        <v>0.21535483912547099</v>
      </c>
      <c r="D1695" s="17">
        <v>0.22865195725608101</v>
      </c>
      <c r="E1695" s="17">
        <v>0.20441737799687401</v>
      </c>
      <c r="F1695" s="17"/>
      <c r="G1695" s="17">
        <v>0.21059848640787299</v>
      </c>
      <c r="H1695" s="17">
        <v>0.22031032502002301</v>
      </c>
      <c r="I1695" s="17">
        <v>0.23257465033962499</v>
      </c>
      <c r="J1695" s="17">
        <v>0.239503192168984</v>
      </c>
      <c r="K1695" s="17">
        <v>0.161233855727522</v>
      </c>
      <c r="L1695" s="17"/>
      <c r="M1695" s="17">
        <v>0.236456902240476</v>
      </c>
      <c r="N1695" s="17">
        <v>0.221545640734851</v>
      </c>
      <c r="O1695" s="17">
        <v>0.20750650987487701</v>
      </c>
      <c r="P1695" s="17">
        <v>0.23078206689286701</v>
      </c>
      <c r="Q1695" s="17">
        <v>0.18618781686167199</v>
      </c>
      <c r="R1695" s="17"/>
      <c r="S1695" s="17">
        <v>0.11949943133881399</v>
      </c>
      <c r="T1695" s="17">
        <v>0.20312149757359399</v>
      </c>
      <c r="U1695" s="17">
        <v>0.204773441872974</v>
      </c>
      <c r="V1695" s="17">
        <v>0.31799000458744098</v>
      </c>
      <c r="W1695" s="17"/>
      <c r="X1695" s="17">
        <v>0.211941119830412</v>
      </c>
      <c r="Y1695" s="17">
        <v>0.30892448613453299</v>
      </c>
      <c r="Z1695" s="17">
        <v>0.12696682590208</v>
      </c>
      <c r="AA1695" s="17"/>
      <c r="AB1695" s="17">
        <v>0.19306547830755799</v>
      </c>
      <c r="AC1695" s="17">
        <v>0.26117467631887897</v>
      </c>
      <c r="AD1695" s="17"/>
      <c r="AE1695" s="17">
        <v>0.228834981581267</v>
      </c>
      <c r="AF1695" s="17">
        <v>0.212780606336293</v>
      </c>
      <c r="AG1695" s="17"/>
      <c r="AH1695" s="17">
        <v>0.237874715696273</v>
      </c>
      <c r="AI1695" s="17">
        <v>0.15827896288361501</v>
      </c>
      <c r="AJ1695" s="17"/>
      <c r="AK1695" s="17">
        <v>0.170873154362427</v>
      </c>
      <c r="AL1695" s="17">
        <v>0.22167896666293199</v>
      </c>
      <c r="AM1695" s="17">
        <v>0.22130760110825801</v>
      </c>
      <c r="AN1695" s="17">
        <v>0.23024162221598199</v>
      </c>
      <c r="AO1695" s="17">
        <v>0.192769427093824</v>
      </c>
      <c r="AP1695" s="17"/>
      <c r="AQ1695" s="17">
        <v>0.25720593973789102</v>
      </c>
      <c r="AR1695" s="17">
        <v>0.20390621264199399</v>
      </c>
      <c r="AS1695" s="17"/>
      <c r="AT1695" s="17">
        <v>0.253121318639558</v>
      </c>
      <c r="AU1695" s="17">
        <v>0.198965587338854</v>
      </c>
      <c r="AV1695" s="17"/>
      <c r="AW1695" s="17">
        <v>0.208287065755941</v>
      </c>
      <c r="AX1695" s="17">
        <v>0.16203907771718701</v>
      </c>
      <c r="AY1695" s="17">
        <v>0.30393540762596299</v>
      </c>
      <c r="AZ1695" s="17">
        <v>0.31768314927770802</v>
      </c>
      <c r="BA1695" s="17">
        <v>0.136034548833847</v>
      </c>
      <c r="BB1695" s="17"/>
      <c r="BC1695" s="17">
        <v>0.141631141430658</v>
      </c>
      <c r="BD1695" s="17"/>
      <c r="BE1695" s="17">
        <v>0.17070030206060399</v>
      </c>
      <c r="BF1695" s="17">
        <v>0.38178576856122698</v>
      </c>
      <c r="BG1695" s="17">
        <v>0.28353361875162503</v>
      </c>
      <c r="BH1695" s="17">
        <v>0.124763886644859</v>
      </c>
      <c r="BI1695" s="17"/>
      <c r="BJ1695" s="17">
        <v>0.21641496662523399</v>
      </c>
      <c r="BK1695" s="17"/>
      <c r="BL1695" s="17">
        <v>0.24143867937480901</v>
      </c>
      <c r="BM1695" s="17"/>
      <c r="BN1695" s="17">
        <v>0.21653106427435501</v>
      </c>
      <c r="BO1695" s="17"/>
      <c r="BP1695" s="17">
        <v>0.19807079431719199</v>
      </c>
      <c r="BQ1695" s="17">
        <v>0.30739575264451802</v>
      </c>
    </row>
    <row r="1696" spans="2:69" x14ac:dyDescent="0.35">
      <c r="B1696" t="s">
        <v>481</v>
      </c>
      <c r="C1696" s="17">
        <v>0.636637692919235</v>
      </c>
      <c r="D1696" s="17">
        <v>0.62673099169176605</v>
      </c>
      <c r="E1696" s="17">
        <v>0.64440155167051605</v>
      </c>
      <c r="F1696" s="17"/>
      <c r="G1696" s="17">
        <v>0.67568103149070702</v>
      </c>
      <c r="H1696" s="17">
        <v>0.67518251080458602</v>
      </c>
      <c r="I1696" s="17">
        <v>0.64498016099271505</v>
      </c>
      <c r="J1696" s="17">
        <v>0.663345627421419</v>
      </c>
      <c r="K1696" s="17">
        <v>0.442737291855126</v>
      </c>
      <c r="L1696" s="17"/>
      <c r="M1696" s="17">
        <v>0.58597339384518299</v>
      </c>
      <c r="N1696" s="17">
        <v>0.63083631631310599</v>
      </c>
      <c r="O1696" s="17">
        <v>0.64496477642656802</v>
      </c>
      <c r="P1696" s="17">
        <v>0.62005754205723396</v>
      </c>
      <c r="Q1696" s="17">
        <v>0.68095117102754998</v>
      </c>
      <c r="R1696" s="17"/>
      <c r="S1696" s="17">
        <v>0.78176167283364695</v>
      </c>
      <c r="T1696" s="17">
        <v>0.66377652404190901</v>
      </c>
      <c r="U1696" s="17">
        <v>0.58426588370245502</v>
      </c>
      <c r="V1696" s="17">
        <v>0.52780750174635505</v>
      </c>
      <c r="W1696" s="17"/>
      <c r="X1696" s="17">
        <v>0.64668333489532004</v>
      </c>
      <c r="Y1696" s="17">
        <v>0.648738245609632</v>
      </c>
      <c r="Z1696" s="17">
        <v>0.54841886892193703</v>
      </c>
      <c r="AA1696" s="17"/>
      <c r="AB1696" s="17">
        <v>0.70482339660042304</v>
      </c>
      <c r="AC1696" s="17">
        <v>0.49646957113626</v>
      </c>
      <c r="AD1696" s="17"/>
      <c r="AE1696" s="17">
        <v>0.60689744548605495</v>
      </c>
      <c r="AF1696" s="17">
        <v>0.64323297649215305</v>
      </c>
      <c r="AG1696" s="17"/>
      <c r="AH1696" s="17">
        <v>0.63915877959192202</v>
      </c>
      <c r="AI1696" s="17">
        <v>0.71753124997041295</v>
      </c>
      <c r="AJ1696" s="17"/>
      <c r="AK1696" s="17">
        <v>0.55986684654712504</v>
      </c>
      <c r="AL1696" s="17">
        <v>0.62514392869175495</v>
      </c>
      <c r="AM1696" s="17">
        <v>0.65186949075378997</v>
      </c>
      <c r="AN1696" s="17">
        <v>0.67845320260909003</v>
      </c>
      <c r="AO1696" s="17">
        <v>0.62309416625730996</v>
      </c>
      <c r="AP1696" s="17"/>
      <c r="AQ1696" s="17">
        <v>0.64811576182017405</v>
      </c>
      <c r="AR1696" s="17">
        <v>0.63349779643681203</v>
      </c>
      <c r="AS1696" s="17"/>
      <c r="AT1696" s="17">
        <v>0.63799714228113802</v>
      </c>
      <c r="AU1696" s="17">
        <v>0.63608006775623505</v>
      </c>
      <c r="AV1696" s="17"/>
      <c r="AW1696" s="17">
        <v>0.71054926275067998</v>
      </c>
      <c r="AX1696" s="17">
        <v>0.72851774314097395</v>
      </c>
      <c r="AY1696" s="17">
        <v>0.48934726616051699</v>
      </c>
      <c r="AZ1696" s="17">
        <v>0.50369546572750001</v>
      </c>
      <c r="BA1696" s="17">
        <v>0.77565232722748101</v>
      </c>
      <c r="BB1696" s="17"/>
      <c r="BC1696" s="17">
        <v>0.72776635316398597</v>
      </c>
      <c r="BD1696" s="17"/>
      <c r="BE1696" s="17">
        <v>0.73888917598998805</v>
      </c>
      <c r="BF1696" s="17">
        <v>0.35832773162196901</v>
      </c>
      <c r="BG1696" s="17">
        <v>0.55962792957083596</v>
      </c>
      <c r="BH1696" s="17">
        <v>0.78283905439118395</v>
      </c>
      <c r="BI1696" s="17"/>
      <c r="BJ1696" s="17">
        <v>0.64810925809984599</v>
      </c>
      <c r="BK1696" s="17"/>
      <c r="BL1696" s="17">
        <v>0.625650200388157</v>
      </c>
      <c r="BM1696" s="17"/>
      <c r="BN1696" s="17">
        <v>0.61365976808701705</v>
      </c>
      <c r="BO1696" s="17"/>
      <c r="BP1696" s="17">
        <v>0.659725271108763</v>
      </c>
      <c r="BQ1696" s="17">
        <v>0.50607251043577095</v>
      </c>
    </row>
    <row r="1697" spans="2:69" x14ac:dyDescent="0.35">
      <c r="B1697" t="s">
        <v>141</v>
      </c>
      <c r="C1697" s="17">
        <v>2.6830081754629701E-2</v>
      </c>
      <c r="D1697" s="17">
        <v>1.41340237438419E-2</v>
      </c>
      <c r="E1697" s="17">
        <v>3.7713990863219603E-2</v>
      </c>
      <c r="F1697" s="17"/>
      <c r="G1697" s="17">
        <v>2.6837650977168601E-2</v>
      </c>
      <c r="H1697" s="17">
        <v>4.0595880606461202E-2</v>
      </c>
      <c r="I1697" s="17">
        <v>1.7040615684977001E-2</v>
      </c>
      <c r="J1697" s="17">
        <v>2.4405535832021399E-2</v>
      </c>
      <c r="K1697" s="17">
        <v>2.0636581702765701E-2</v>
      </c>
      <c r="L1697" s="17"/>
      <c r="M1697" s="17">
        <v>7.8436289735858797E-2</v>
      </c>
      <c r="N1697" s="17">
        <v>3.0663919554239399E-2</v>
      </c>
      <c r="O1697" s="17">
        <v>1.7192493955019299E-2</v>
      </c>
      <c r="P1697" s="17">
        <v>1.6339119940871099E-2</v>
      </c>
      <c r="Q1697" s="17">
        <v>1.0493413607618201E-2</v>
      </c>
      <c r="R1697" s="17"/>
      <c r="S1697" s="17">
        <v>3.6721704889283199E-3</v>
      </c>
      <c r="T1697" s="17">
        <v>3.8357341520469997E-2</v>
      </c>
      <c r="U1697" s="17">
        <v>3.1983863017609103E-2</v>
      </c>
      <c r="V1697" s="17">
        <v>1.90230279658531E-2</v>
      </c>
      <c r="W1697" s="17"/>
      <c r="X1697" s="17">
        <v>2.94086661041855E-2</v>
      </c>
      <c r="Y1697" s="17">
        <v>2.7442142569431501E-2</v>
      </c>
      <c r="Z1697" s="17">
        <v>7.2075851162259697E-3</v>
      </c>
      <c r="AA1697" s="17"/>
      <c r="AB1697" s="17">
        <v>2.86889883449859E-2</v>
      </c>
      <c r="AC1697" s="17">
        <v>2.3008760989817901E-2</v>
      </c>
      <c r="AD1697" s="17"/>
      <c r="AE1697" s="17">
        <v>3.2276830334381397E-2</v>
      </c>
      <c r="AF1697" s="17">
        <v>2.4916491366536401E-2</v>
      </c>
      <c r="AG1697" s="17"/>
      <c r="AH1697" s="17">
        <v>2.6680621473330099E-2</v>
      </c>
      <c r="AI1697" s="17">
        <v>2.9899954885350199E-2</v>
      </c>
      <c r="AJ1697" s="17"/>
      <c r="AK1697" s="17">
        <v>2.0879418428560999E-2</v>
      </c>
      <c r="AL1697" s="17">
        <v>3.9938510838388501E-2</v>
      </c>
      <c r="AM1697" s="17">
        <v>2.8114678495392301E-2</v>
      </c>
      <c r="AN1697" s="17">
        <v>6.6976323133229997E-3</v>
      </c>
      <c r="AO1697" s="17">
        <v>2.41283839531196E-2</v>
      </c>
      <c r="AP1697" s="17"/>
      <c r="AQ1697" s="17">
        <v>3.1592665629904801E-2</v>
      </c>
      <c r="AR1697" s="17">
        <v>2.5527247585721901E-2</v>
      </c>
      <c r="AS1697" s="17"/>
      <c r="AT1697" s="17">
        <v>3.5159898988282402E-2</v>
      </c>
      <c r="AU1697" s="17">
        <v>2.0239394781677501E-2</v>
      </c>
      <c r="AV1697" s="17"/>
      <c r="AW1697" s="17">
        <v>4.2624743543984898E-2</v>
      </c>
      <c r="AX1697" s="17">
        <v>2.1913310203819598E-2</v>
      </c>
      <c r="AY1697" s="17">
        <v>5.0569771321352E-2</v>
      </c>
      <c r="AZ1697" s="17">
        <v>1.17560044350587E-2</v>
      </c>
      <c r="BA1697" s="17">
        <v>6.85129546646849E-3</v>
      </c>
      <c r="BB1697" s="17"/>
      <c r="BC1697" s="17">
        <v>9.3242606827623597E-3</v>
      </c>
      <c r="BD1697" s="17"/>
      <c r="BE1697" s="17">
        <v>1.9564092572762599E-2</v>
      </c>
      <c r="BF1697" s="17">
        <v>4.47052823954684E-2</v>
      </c>
      <c r="BG1697" s="17">
        <v>1.07934287650676E-2</v>
      </c>
      <c r="BH1697" s="17">
        <v>3.7299629010886298E-3</v>
      </c>
      <c r="BI1697" s="17"/>
      <c r="BJ1697" s="17">
        <v>2.5274906550620799E-2</v>
      </c>
      <c r="BK1697" s="17"/>
      <c r="BL1697" s="17">
        <v>3.0752089952828798E-2</v>
      </c>
      <c r="BM1697" s="17"/>
      <c r="BN1697" s="17">
        <v>3.6309627253341498E-2</v>
      </c>
      <c r="BO1697" s="17"/>
      <c r="BP1697" s="17">
        <v>2.2369149641817802E-2</v>
      </c>
      <c r="BQ1697" s="17">
        <v>4.80276185564254E-2</v>
      </c>
    </row>
    <row r="1698" spans="2:69" x14ac:dyDescent="0.35"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  <c r="BM1698" s="17"/>
      <c r="BN1698" s="17"/>
      <c r="BO1698" s="17"/>
      <c r="BP1698" s="17"/>
      <c r="BQ1698" s="17"/>
    </row>
    <row r="1699" spans="2:69" x14ac:dyDescent="0.35">
      <c r="B1699" s="6" t="s">
        <v>490</v>
      </c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/>
      <c r="BP1699" s="17"/>
      <c r="BQ1699" s="17"/>
    </row>
    <row r="1700" spans="2:69" x14ac:dyDescent="0.35">
      <c r="B1700" s="24" t="s">
        <v>97</v>
      </c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/>
      <c r="BP1700" s="17"/>
      <c r="BQ1700" s="17"/>
    </row>
    <row r="1701" spans="2:69" x14ac:dyDescent="0.35">
      <c r="B1701" t="s">
        <v>477</v>
      </c>
      <c r="C1701" s="17">
        <v>3.5171862889306099E-2</v>
      </c>
      <c r="D1701" s="17">
        <v>4.14952750670598E-2</v>
      </c>
      <c r="E1701" s="17">
        <v>2.9843058772984699E-2</v>
      </c>
      <c r="F1701" s="17"/>
      <c r="G1701" s="17">
        <v>2.0150469038188502E-2</v>
      </c>
      <c r="H1701" s="17">
        <v>1.0376424511928901E-2</v>
      </c>
      <c r="I1701" s="17">
        <v>3.4675542107015997E-2</v>
      </c>
      <c r="J1701" s="17">
        <v>1.38787400585138E-2</v>
      </c>
      <c r="K1701" s="17">
        <v>0.135275718279777</v>
      </c>
      <c r="L1701" s="17"/>
      <c r="M1701" s="17">
        <v>4.4178775944075099E-2</v>
      </c>
      <c r="N1701" s="17">
        <v>2.00880486654435E-2</v>
      </c>
      <c r="O1701" s="17">
        <v>6.4160223002921804E-2</v>
      </c>
      <c r="P1701" s="17">
        <v>1.1535670435175401E-2</v>
      </c>
      <c r="Q1701" s="17">
        <v>5.10126970203615E-2</v>
      </c>
      <c r="R1701" s="17"/>
      <c r="S1701" s="17">
        <v>3.9785265652544997E-2</v>
      </c>
      <c r="T1701" s="17">
        <v>3.26926620752351E-2</v>
      </c>
      <c r="U1701" s="17">
        <v>5.0503983685886399E-2</v>
      </c>
      <c r="V1701" s="17">
        <v>2.0680171335717999E-2</v>
      </c>
      <c r="W1701" s="17"/>
      <c r="X1701" s="17">
        <v>2.0567789653580498E-2</v>
      </c>
      <c r="Y1701" s="17">
        <v>2.1814112107628899E-2</v>
      </c>
      <c r="Z1701" s="17">
        <v>0.158291705017332</v>
      </c>
      <c r="AA1701" s="17"/>
      <c r="AB1701" s="17">
        <v>2.0744150400244299E-2</v>
      </c>
      <c r="AC1701" s="17">
        <v>6.4830651345492804E-2</v>
      </c>
      <c r="AD1701" s="17"/>
      <c r="AE1701" s="17">
        <v>2.7940539536619999E-2</v>
      </c>
      <c r="AF1701" s="17">
        <v>3.66769459197041E-2</v>
      </c>
      <c r="AG1701" s="17"/>
      <c r="AH1701" s="17">
        <v>2.1000872973846299E-2</v>
      </c>
      <c r="AI1701" s="17">
        <v>2.65301041475593E-2</v>
      </c>
      <c r="AJ1701" s="17"/>
      <c r="AK1701" s="17">
        <v>8.3172740447790897E-2</v>
      </c>
      <c r="AL1701" s="17">
        <v>3.9402287503681799E-2</v>
      </c>
      <c r="AM1701" s="17">
        <v>3.4961295158852601E-2</v>
      </c>
      <c r="AN1701" s="17">
        <v>5.7038677615385402E-3</v>
      </c>
      <c r="AO1701" s="17">
        <v>1.9591300608145901E-2</v>
      </c>
      <c r="AP1701" s="17"/>
      <c r="AQ1701" s="17">
        <v>2.5369079978226902E-2</v>
      </c>
      <c r="AR1701" s="17">
        <v>3.7853474565111199E-2</v>
      </c>
      <c r="AS1701" s="17"/>
      <c r="AT1701" s="17">
        <v>2.8315508116840901E-2</v>
      </c>
      <c r="AU1701" s="17">
        <v>3.9441547388537598E-2</v>
      </c>
      <c r="AV1701" s="17"/>
      <c r="AW1701" s="17">
        <v>1.23043108516142E-2</v>
      </c>
      <c r="AX1701" s="17">
        <v>9.1616331752658996E-3</v>
      </c>
      <c r="AY1701" s="17">
        <v>9.4452263274381706E-2</v>
      </c>
      <c r="AZ1701" s="17">
        <v>1.3182314934656001E-2</v>
      </c>
      <c r="BA1701" s="17">
        <v>9.8992049987121494E-3</v>
      </c>
      <c r="BB1701" s="17"/>
      <c r="BC1701" s="17">
        <v>3.9068404379505102E-2</v>
      </c>
      <c r="BD1701" s="17"/>
      <c r="BE1701" s="17">
        <v>8.5908616984148797E-3</v>
      </c>
      <c r="BF1701" s="17">
        <v>0.124936788600587</v>
      </c>
      <c r="BG1701" s="17">
        <v>6.05147684282859E-3</v>
      </c>
      <c r="BH1701" s="17">
        <v>2.9576031121028402E-2</v>
      </c>
      <c r="BI1701" s="17"/>
      <c r="BJ1701" s="17">
        <v>2.44724155653912E-2</v>
      </c>
      <c r="BK1701" s="17"/>
      <c r="BL1701" s="17">
        <v>2.2145436533246202E-2</v>
      </c>
      <c r="BM1701" s="17"/>
      <c r="BN1701" s="17">
        <v>5.9532141574256098E-2</v>
      </c>
      <c r="BO1701" s="17"/>
      <c r="BP1701" s="17">
        <v>3.8226602812495902E-2</v>
      </c>
      <c r="BQ1701" s="17">
        <v>2.2899858536213399E-2</v>
      </c>
    </row>
    <row r="1702" spans="2:69" x14ac:dyDescent="0.35">
      <c r="B1702" t="s">
        <v>478</v>
      </c>
      <c r="C1702" s="17">
        <v>4.9289438958738503E-2</v>
      </c>
      <c r="D1702" s="17">
        <v>6.8188447527985793E-2</v>
      </c>
      <c r="E1702" s="17">
        <v>3.3257168637143598E-2</v>
      </c>
      <c r="F1702" s="17"/>
      <c r="G1702" s="17">
        <v>2.7507390459706901E-2</v>
      </c>
      <c r="H1702" s="17">
        <v>3.06175204974879E-2</v>
      </c>
      <c r="I1702" s="17">
        <v>3.2947875988960103E-2</v>
      </c>
      <c r="J1702" s="17">
        <v>4.59484915827202E-2</v>
      </c>
      <c r="K1702" s="17">
        <v>0.15959168054341599</v>
      </c>
      <c r="L1702" s="17"/>
      <c r="M1702" s="17">
        <v>5.78987172170638E-2</v>
      </c>
      <c r="N1702" s="17">
        <v>4.4417639937456899E-2</v>
      </c>
      <c r="O1702" s="17">
        <v>4.85059311463409E-2</v>
      </c>
      <c r="P1702" s="17">
        <v>7.5348269862937994E-2</v>
      </c>
      <c r="Q1702" s="17">
        <v>3.5650103757298698E-2</v>
      </c>
      <c r="R1702" s="17"/>
      <c r="S1702" s="17">
        <v>9.5668471971740703E-3</v>
      </c>
      <c r="T1702" s="17">
        <v>4.3376745739480901E-2</v>
      </c>
      <c r="U1702" s="17">
        <v>9.4834529685394603E-2</v>
      </c>
      <c r="V1702" s="17">
        <v>6.6289153460744099E-2</v>
      </c>
      <c r="W1702" s="17"/>
      <c r="X1702" s="17">
        <v>4.01013062902663E-2</v>
      </c>
      <c r="Y1702" s="17">
        <v>6.2095193950697597E-2</v>
      </c>
      <c r="Z1702" s="17">
        <v>0.10104900006975399</v>
      </c>
      <c r="AA1702" s="17"/>
      <c r="AB1702" s="17">
        <v>2.9991345526568399E-2</v>
      </c>
      <c r="AC1702" s="17">
        <v>8.8960181714832803E-2</v>
      </c>
      <c r="AD1702" s="17"/>
      <c r="AE1702" s="17">
        <v>0.106745121252789</v>
      </c>
      <c r="AF1702" s="17">
        <v>3.7601809074582201E-2</v>
      </c>
      <c r="AG1702" s="17"/>
      <c r="AH1702" s="17">
        <v>3.6870447874801801E-2</v>
      </c>
      <c r="AI1702" s="17">
        <v>2.6470253400172099E-2</v>
      </c>
      <c r="AJ1702" s="17"/>
      <c r="AK1702" s="17">
        <v>0.12519716520169599</v>
      </c>
      <c r="AL1702" s="17">
        <v>5.53167812981687E-2</v>
      </c>
      <c r="AM1702" s="17">
        <v>3.9590879598981797E-2</v>
      </c>
      <c r="AN1702" s="17">
        <v>3.4859144654462701E-2</v>
      </c>
      <c r="AO1702" s="17">
        <v>0</v>
      </c>
      <c r="AP1702" s="17"/>
      <c r="AQ1702" s="17">
        <v>2.39753535367133E-2</v>
      </c>
      <c r="AR1702" s="17">
        <v>5.6214263026127399E-2</v>
      </c>
      <c r="AS1702" s="17"/>
      <c r="AT1702" s="17">
        <v>4.3989681284053402E-2</v>
      </c>
      <c r="AU1702" s="17">
        <v>5.3239394407067701E-2</v>
      </c>
      <c r="AV1702" s="17"/>
      <c r="AW1702" s="17">
        <v>1.23043108516142E-2</v>
      </c>
      <c r="AX1702" s="17">
        <v>2.1071102881635599E-2</v>
      </c>
      <c r="AY1702" s="17">
        <v>8.0540575693797994E-2</v>
      </c>
      <c r="AZ1702" s="17">
        <v>7.1042937357559705E-2</v>
      </c>
      <c r="BA1702" s="17">
        <v>5.6929070658726197E-2</v>
      </c>
      <c r="BB1702" s="17"/>
      <c r="BC1702" s="17">
        <v>4.7396257566945398E-2</v>
      </c>
      <c r="BD1702" s="17"/>
      <c r="BE1702" s="17">
        <v>2.7153220126669101E-2</v>
      </c>
      <c r="BF1702" s="17">
        <v>0.12933919695024099</v>
      </c>
      <c r="BG1702" s="17">
        <v>5.71640964475797E-2</v>
      </c>
      <c r="BH1702" s="17">
        <v>3.7179149429594098E-2</v>
      </c>
      <c r="BI1702" s="17"/>
      <c r="BJ1702" s="17">
        <v>4.7912698632947497E-2</v>
      </c>
      <c r="BK1702" s="17"/>
      <c r="BL1702" s="17">
        <v>3.5989935734674197E-2</v>
      </c>
      <c r="BM1702" s="17"/>
      <c r="BN1702" s="17">
        <v>4.9693548353622399E-2</v>
      </c>
      <c r="BO1702" s="17"/>
      <c r="BP1702" s="17">
        <v>4.9055999396639398E-2</v>
      </c>
      <c r="BQ1702" s="17">
        <v>3.4752040998852901E-2</v>
      </c>
    </row>
    <row r="1703" spans="2:69" x14ac:dyDescent="0.35">
      <c r="B1703" t="s">
        <v>479</v>
      </c>
      <c r="C1703" s="17">
        <v>0.62031367318278896</v>
      </c>
      <c r="D1703" s="17">
        <v>0.61108978501259104</v>
      </c>
      <c r="E1703" s="17">
        <v>0.62936047419128005</v>
      </c>
      <c r="F1703" s="17"/>
      <c r="G1703" s="17">
        <v>0.66771877661787005</v>
      </c>
      <c r="H1703" s="17">
        <v>0.61371959054357195</v>
      </c>
      <c r="I1703" s="17">
        <v>0.66730207923930895</v>
      </c>
      <c r="J1703" s="17">
        <v>0.62283723347360398</v>
      </c>
      <c r="K1703" s="17">
        <v>0.452768322739383</v>
      </c>
      <c r="L1703" s="17"/>
      <c r="M1703" s="17">
        <v>0.52192625444144602</v>
      </c>
      <c r="N1703" s="17">
        <v>0.639498764286207</v>
      </c>
      <c r="O1703" s="17">
        <v>0.59412934822291397</v>
      </c>
      <c r="P1703" s="17">
        <v>0.65808421401613204</v>
      </c>
      <c r="Q1703" s="17">
        <v>0.62727071062024498</v>
      </c>
      <c r="R1703" s="17"/>
      <c r="S1703" s="17">
        <v>0.68300293264957601</v>
      </c>
      <c r="T1703" s="17">
        <v>0.60120327180856703</v>
      </c>
      <c r="U1703" s="17">
        <v>0.59773290207056895</v>
      </c>
      <c r="V1703" s="17">
        <v>0.65022810823273103</v>
      </c>
      <c r="W1703" s="17"/>
      <c r="X1703" s="17">
        <v>0.64456951730413203</v>
      </c>
      <c r="Y1703" s="17">
        <v>0.58321393081714201</v>
      </c>
      <c r="Z1703" s="17">
        <v>0.48766425612622699</v>
      </c>
      <c r="AA1703" s="17"/>
      <c r="AB1703" s="17">
        <v>0.63667477923943305</v>
      </c>
      <c r="AC1703" s="17">
        <v>0.58668044242558404</v>
      </c>
      <c r="AD1703" s="17"/>
      <c r="AE1703" s="17">
        <v>0.58516094003404595</v>
      </c>
      <c r="AF1703" s="17">
        <v>0.62800034067557498</v>
      </c>
      <c r="AG1703" s="17"/>
      <c r="AH1703" s="17">
        <v>0.64812589244704</v>
      </c>
      <c r="AI1703" s="17">
        <v>0.60584744669928803</v>
      </c>
      <c r="AJ1703" s="17"/>
      <c r="AK1703" s="17">
        <v>0.49865344437709402</v>
      </c>
      <c r="AL1703" s="17">
        <v>0.62085741943912198</v>
      </c>
      <c r="AM1703" s="17">
        <v>0.61774942940254196</v>
      </c>
      <c r="AN1703" s="17">
        <v>0.687207751672815</v>
      </c>
      <c r="AO1703" s="17">
        <v>0.64908008239008697</v>
      </c>
      <c r="AP1703" s="17"/>
      <c r="AQ1703" s="17">
        <v>0.61733983355571598</v>
      </c>
      <c r="AR1703" s="17">
        <v>0.62112718533931399</v>
      </c>
      <c r="AS1703" s="17"/>
      <c r="AT1703" s="17">
        <v>0.60729318507268104</v>
      </c>
      <c r="AU1703" s="17">
        <v>0.62513398473088899</v>
      </c>
      <c r="AV1703" s="17"/>
      <c r="AW1703" s="17">
        <v>0.54748235699304704</v>
      </c>
      <c r="AX1703" s="17">
        <v>0.63221552016404203</v>
      </c>
      <c r="AY1703" s="17">
        <v>0.60969540281215195</v>
      </c>
      <c r="AZ1703" s="17">
        <v>0.67200398522321403</v>
      </c>
      <c r="BA1703" s="17">
        <v>0.56995656288934704</v>
      </c>
      <c r="BB1703" s="17"/>
      <c r="BC1703" s="17">
        <v>0.61248002586189099</v>
      </c>
      <c r="BD1703" s="17"/>
      <c r="BE1703" s="17">
        <v>0.63771508306941405</v>
      </c>
      <c r="BF1703" s="17">
        <v>0.58441107922112701</v>
      </c>
      <c r="BG1703" s="17">
        <v>0.66567311291583597</v>
      </c>
      <c r="BH1703" s="17">
        <v>0.60633682569672898</v>
      </c>
      <c r="BI1703" s="17"/>
      <c r="BJ1703" s="17">
        <v>0.62522788732933499</v>
      </c>
      <c r="BK1703" s="17"/>
      <c r="BL1703" s="17">
        <v>0.62211327697875596</v>
      </c>
      <c r="BM1703" s="17"/>
      <c r="BN1703" s="17">
        <v>0.62204570528178305</v>
      </c>
      <c r="BO1703" s="17"/>
      <c r="BP1703" s="17">
        <v>0.61306114750686103</v>
      </c>
      <c r="BQ1703" s="17">
        <v>0.68673898922697696</v>
      </c>
    </row>
    <row r="1704" spans="2:69" x14ac:dyDescent="0.35">
      <c r="B1704" t="s">
        <v>480</v>
      </c>
      <c r="C1704" s="17">
        <v>0.105715016506404</v>
      </c>
      <c r="D1704" s="17">
        <v>0.13623453034210001</v>
      </c>
      <c r="E1704" s="17">
        <v>7.9874457911345897E-2</v>
      </c>
      <c r="F1704" s="17"/>
      <c r="G1704" s="17">
        <v>8.6752983527296906E-2</v>
      </c>
      <c r="H1704" s="17">
        <v>0.115623122812299</v>
      </c>
      <c r="I1704" s="17">
        <v>0.114127202326867</v>
      </c>
      <c r="J1704" s="17">
        <v>0.11640728834113601</v>
      </c>
      <c r="K1704" s="17">
        <v>0.101040737737109</v>
      </c>
      <c r="L1704" s="17"/>
      <c r="M1704" s="17">
        <v>0.13648942819021101</v>
      </c>
      <c r="N1704" s="17">
        <v>0.11589005395629901</v>
      </c>
      <c r="O1704" s="17">
        <v>0.101421080731962</v>
      </c>
      <c r="P1704" s="17">
        <v>7.66244509863446E-2</v>
      </c>
      <c r="Q1704" s="17">
        <v>9.4499480486680401E-2</v>
      </c>
      <c r="R1704" s="17"/>
      <c r="S1704" s="17">
        <v>6.6907553093786098E-2</v>
      </c>
      <c r="T1704" s="17">
        <v>0.14612240007209701</v>
      </c>
      <c r="U1704" s="17">
        <v>7.5144804164883006E-2</v>
      </c>
      <c r="V1704" s="17">
        <v>0.13830491858654101</v>
      </c>
      <c r="W1704" s="17"/>
      <c r="X1704" s="17">
        <v>0.10709628164075601</v>
      </c>
      <c r="Y1704" s="17">
        <v>0.12617608556979901</v>
      </c>
      <c r="Z1704" s="17">
        <v>7.0807282471608293E-2</v>
      </c>
      <c r="AA1704" s="17"/>
      <c r="AB1704" s="17">
        <v>9.5292659590093795E-2</v>
      </c>
      <c r="AC1704" s="17">
        <v>0.127140067721561</v>
      </c>
      <c r="AD1704" s="17"/>
      <c r="AE1704" s="17">
        <v>8.3361390394039503E-2</v>
      </c>
      <c r="AF1704" s="17">
        <v>0.110365083302523</v>
      </c>
      <c r="AG1704" s="17"/>
      <c r="AH1704" s="17">
        <v>0.11264676671105001</v>
      </c>
      <c r="AI1704" s="17">
        <v>8.5725621004937205E-2</v>
      </c>
      <c r="AJ1704" s="17"/>
      <c r="AK1704" s="17">
        <v>0.10623144559884</v>
      </c>
      <c r="AL1704" s="17">
        <v>8.4350050294155404E-2</v>
      </c>
      <c r="AM1704" s="17">
        <v>0.125963506540061</v>
      </c>
      <c r="AN1704" s="17">
        <v>8.4657227425577006E-2</v>
      </c>
      <c r="AO1704" s="17">
        <v>0.137717461885069</v>
      </c>
      <c r="AP1704" s="17"/>
      <c r="AQ1704" s="17">
        <v>0.11690830695527001</v>
      </c>
      <c r="AR1704" s="17">
        <v>0.102653022924517</v>
      </c>
      <c r="AS1704" s="17"/>
      <c r="AT1704" s="17">
        <v>0.11615989073891</v>
      </c>
      <c r="AU1704" s="17">
        <v>0.100935502047072</v>
      </c>
      <c r="AV1704" s="17"/>
      <c r="AW1704" s="17">
        <v>0.105802575395785</v>
      </c>
      <c r="AX1704" s="17">
        <v>0.12221416656893</v>
      </c>
      <c r="AY1704" s="17">
        <v>7.2261356950516595E-2</v>
      </c>
      <c r="AZ1704" s="17">
        <v>0.114256797774365</v>
      </c>
      <c r="BA1704" s="17">
        <v>0.12234656316300301</v>
      </c>
      <c r="BB1704" s="17"/>
      <c r="BC1704" s="17">
        <v>0.108453740620605</v>
      </c>
      <c r="BD1704" s="17"/>
      <c r="BE1704" s="17">
        <v>0.116809804329671</v>
      </c>
      <c r="BF1704" s="17">
        <v>7.7611067819999796E-2</v>
      </c>
      <c r="BG1704" s="17">
        <v>0.123948103317587</v>
      </c>
      <c r="BH1704" s="17">
        <v>0.108253177788758</v>
      </c>
      <c r="BI1704" s="17"/>
      <c r="BJ1704" s="17">
        <v>0.114579167521993</v>
      </c>
      <c r="BK1704" s="17"/>
      <c r="BL1704" s="17">
        <v>0.13023996016925601</v>
      </c>
      <c r="BM1704" s="17"/>
      <c r="BN1704" s="17">
        <v>0.12508008011385299</v>
      </c>
      <c r="BO1704" s="17"/>
      <c r="BP1704" s="17">
        <v>0.10799802496488201</v>
      </c>
      <c r="BQ1704" s="17">
        <v>9.8188707319905102E-2</v>
      </c>
    </row>
    <row r="1705" spans="2:69" x14ac:dyDescent="0.35">
      <c r="B1705" t="s">
        <v>481</v>
      </c>
      <c r="C1705" s="17">
        <v>8.1660831354797403E-2</v>
      </c>
      <c r="D1705" s="17">
        <v>8.7397412822896994E-2</v>
      </c>
      <c r="E1705" s="17">
        <v>7.5024395532601498E-2</v>
      </c>
      <c r="F1705" s="17"/>
      <c r="G1705" s="17">
        <v>7.7649168464021603E-2</v>
      </c>
      <c r="H1705" s="17">
        <v>0.113128901563565</v>
      </c>
      <c r="I1705" s="17">
        <v>7.0473683706429605E-2</v>
      </c>
      <c r="J1705" s="17">
        <v>7.0354027414741602E-2</v>
      </c>
      <c r="K1705" s="17">
        <v>6.3127780388560706E-2</v>
      </c>
      <c r="L1705" s="17"/>
      <c r="M1705" s="17">
        <v>7.8036174241664105E-2</v>
      </c>
      <c r="N1705" s="17">
        <v>8.7844626944233895E-2</v>
      </c>
      <c r="O1705" s="17">
        <v>6.58603292410537E-2</v>
      </c>
      <c r="P1705" s="17">
        <v>7.5917884416368694E-2</v>
      </c>
      <c r="Q1705" s="17">
        <v>9.2479624518935405E-2</v>
      </c>
      <c r="R1705" s="17"/>
      <c r="S1705" s="17">
        <v>8.9328796981386405E-2</v>
      </c>
      <c r="T1705" s="17">
        <v>5.4837194115554398E-2</v>
      </c>
      <c r="U1705" s="17">
        <v>9.5839479125358604E-2</v>
      </c>
      <c r="V1705" s="17">
        <v>8.3873623035050998E-2</v>
      </c>
      <c r="W1705" s="17"/>
      <c r="X1705" s="17">
        <v>8.3567879834439501E-2</v>
      </c>
      <c r="Y1705" s="17">
        <v>6.1914161298748702E-2</v>
      </c>
      <c r="Z1705" s="17">
        <v>9.16253029772294E-2</v>
      </c>
      <c r="AA1705" s="17"/>
      <c r="AB1705" s="17">
        <v>0.100412676773635</v>
      </c>
      <c r="AC1705" s="17">
        <v>4.3113000791769697E-2</v>
      </c>
      <c r="AD1705" s="17"/>
      <c r="AE1705" s="17">
        <v>9.7267546446002703E-2</v>
      </c>
      <c r="AF1705" s="17">
        <v>7.8542362116212697E-2</v>
      </c>
      <c r="AG1705" s="17"/>
      <c r="AH1705" s="17">
        <v>8.2135465667609403E-2</v>
      </c>
      <c r="AI1705" s="17">
        <v>0.108342192116094</v>
      </c>
      <c r="AJ1705" s="17"/>
      <c r="AK1705" s="17">
        <v>8.2244339921009199E-2</v>
      </c>
      <c r="AL1705" s="17">
        <v>7.5786682184149204E-2</v>
      </c>
      <c r="AM1705" s="17">
        <v>7.7453665464507104E-2</v>
      </c>
      <c r="AN1705" s="17">
        <v>9.1910945000528793E-2</v>
      </c>
      <c r="AO1705" s="17">
        <v>9.9448633781267101E-2</v>
      </c>
      <c r="AP1705" s="17"/>
      <c r="AQ1705" s="17">
        <v>8.5660024078289002E-2</v>
      </c>
      <c r="AR1705" s="17">
        <v>8.05668275399226E-2</v>
      </c>
      <c r="AS1705" s="17"/>
      <c r="AT1705" s="17">
        <v>7.8648175951582605E-2</v>
      </c>
      <c r="AU1705" s="17">
        <v>8.5482782072687002E-2</v>
      </c>
      <c r="AV1705" s="17"/>
      <c r="AW1705" s="17">
        <v>9.7560865331817001E-2</v>
      </c>
      <c r="AX1705" s="17">
        <v>0.10254551979221201</v>
      </c>
      <c r="AY1705" s="17">
        <v>5.0225238042853698E-2</v>
      </c>
      <c r="AZ1705" s="17">
        <v>5.2819328340084598E-2</v>
      </c>
      <c r="BA1705" s="17">
        <v>0.15017178752943899</v>
      </c>
      <c r="BB1705" s="17"/>
      <c r="BC1705" s="17">
        <v>0.12668631449461201</v>
      </c>
      <c r="BD1705" s="17"/>
      <c r="BE1705" s="17">
        <v>9.7213103545092994E-2</v>
      </c>
      <c r="BF1705" s="17">
        <v>2.1571155525379301E-2</v>
      </c>
      <c r="BG1705" s="17">
        <v>6.04005484176088E-2</v>
      </c>
      <c r="BH1705" s="17">
        <v>0.152122707272007</v>
      </c>
      <c r="BI1705" s="17"/>
      <c r="BJ1705" s="17">
        <v>8.0119021598718199E-2</v>
      </c>
      <c r="BK1705" s="17"/>
      <c r="BL1705" s="17">
        <v>8.3984102191283896E-2</v>
      </c>
      <c r="BM1705" s="17"/>
      <c r="BN1705" s="17">
        <v>7.9206162992913803E-2</v>
      </c>
      <c r="BO1705" s="17"/>
      <c r="BP1705" s="17">
        <v>8.5783301876011298E-2</v>
      </c>
      <c r="BQ1705" s="17">
        <v>6.99012630215054E-2</v>
      </c>
    </row>
    <row r="1706" spans="2:69" x14ac:dyDescent="0.35">
      <c r="B1706" t="s">
        <v>141</v>
      </c>
      <c r="C1706" s="17">
        <v>0.107849177107965</v>
      </c>
      <c r="D1706" s="17">
        <v>5.5594549227365599E-2</v>
      </c>
      <c r="E1706" s="17">
        <v>0.15264044495464399</v>
      </c>
      <c r="F1706" s="17"/>
      <c r="G1706" s="17">
        <v>0.120221211892916</v>
      </c>
      <c r="H1706" s="17">
        <v>0.11653444007114699</v>
      </c>
      <c r="I1706" s="17">
        <v>8.0473616631418096E-2</v>
      </c>
      <c r="J1706" s="17">
        <v>0.13057421912928499</v>
      </c>
      <c r="K1706" s="17">
        <v>8.8195760311753996E-2</v>
      </c>
      <c r="L1706" s="17"/>
      <c r="M1706" s="17">
        <v>0.16147064996554</v>
      </c>
      <c r="N1706" s="17">
        <v>9.2260866210359394E-2</v>
      </c>
      <c r="O1706" s="17">
        <v>0.125923087654808</v>
      </c>
      <c r="P1706" s="17">
        <v>0.102489510283041</v>
      </c>
      <c r="Q1706" s="17">
        <v>9.9087383596479006E-2</v>
      </c>
      <c r="R1706" s="17"/>
      <c r="S1706" s="17">
        <v>0.11140860442553301</v>
      </c>
      <c r="T1706" s="17">
        <v>0.12176772618906501</v>
      </c>
      <c r="U1706" s="17">
        <v>8.5944301267908696E-2</v>
      </c>
      <c r="V1706" s="17">
        <v>4.0624025349214797E-2</v>
      </c>
      <c r="W1706" s="17"/>
      <c r="X1706" s="17">
        <v>0.10409722527682599</v>
      </c>
      <c r="Y1706" s="17">
        <v>0.14478651625598399</v>
      </c>
      <c r="Z1706" s="17">
        <v>9.0562453337849E-2</v>
      </c>
      <c r="AA1706" s="17"/>
      <c r="AB1706" s="17">
        <v>0.116884388470025</v>
      </c>
      <c r="AC1706" s="17">
        <v>8.9275656000758902E-2</v>
      </c>
      <c r="AD1706" s="17"/>
      <c r="AE1706" s="17">
        <v>9.9524462336502306E-2</v>
      </c>
      <c r="AF1706" s="17">
        <v>0.108813458911403</v>
      </c>
      <c r="AG1706" s="17"/>
      <c r="AH1706" s="17">
        <v>9.9220554325652494E-2</v>
      </c>
      <c r="AI1706" s="17">
        <v>0.14708438263194901</v>
      </c>
      <c r="AJ1706" s="17"/>
      <c r="AK1706" s="17">
        <v>0.10450086445357</v>
      </c>
      <c r="AL1706" s="17">
        <v>0.124286779280723</v>
      </c>
      <c r="AM1706" s="17">
        <v>0.104281223835055</v>
      </c>
      <c r="AN1706" s="17">
        <v>9.5661063485077996E-2</v>
      </c>
      <c r="AO1706" s="17">
        <v>9.4162521335430099E-2</v>
      </c>
      <c r="AP1706" s="17"/>
      <c r="AQ1706" s="17">
        <v>0.13074740189578499</v>
      </c>
      <c r="AR1706" s="17">
        <v>0.101585226605008</v>
      </c>
      <c r="AS1706" s="17"/>
      <c r="AT1706" s="17">
        <v>0.12559355883593201</v>
      </c>
      <c r="AU1706" s="17">
        <v>9.5766789353746704E-2</v>
      </c>
      <c r="AV1706" s="17"/>
      <c r="AW1706" s="17">
        <v>0.22454558057612301</v>
      </c>
      <c r="AX1706" s="17">
        <v>0.112792057417915</v>
      </c>
      <c r="AY1706" s="17">
        <v>9.2825163226297705E-2</v>
      </c>
      <c r="AZ1706" s="17">
        <v>7.6694636370120195E-2</v>
      </c>
      <c r="BA1706" s="17">
        <v>9.06968107607726E-2</v>
      </c>
      <c r="BB1706" s="17"/>
      <c r="BC1706" s="17">
        <v>6.5915257076442302E-2</v>
      </c>
      <c r="BD1706" s="17"/>
      <c r="BE1706" s="17">
        <v>0.112517927230738</v>
      </c>
      <c r="BF1706" s="17">
        <v>6.2130711882666098E-2</v>
      </c>
      <c r="BG1706" s="17">
        <v>8.6762662058559398E-2</v>
      </c>
      <c r="BH1706" s="17">
        <v>6.6532108691883599E-2</v>
      </c>
      <c r="BI1706" s="17"/>
      <c r="BJ1706" s="17">
        <v>0.107688809351615</v>
      </c>
      <c r="BK1706" s="17"/>
      <c r="BL1706" s="17">
        <v>0.105527288392784</v>
      </c>
      <c r="BM1706" s="17"/>
      <c r="BN1706" s="17">
        <v>6.4442361683570898E-2</v>
      </c>
      <c r="BO1706" s="17"/>
      <c r="BP1706" s="17">
        <v>0.105874923443111</v>
      </c>
      <c r="BQ1706" s="17">
        <v>8.7519140896546097E-2</v>
      </c>
    </row>
    <row r="1707" spans="2:69" x14ac:dyDescent="0.35"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  <c r="BP1707" s="17"/>
      <c r="BQ1707" s="17"/>
    </row>
    <row r="1708" spans="2:69" x14ac:dyDescent="0.35">
      <c r="B1708" s="6" t="s">
        <v>491</v>
      </c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/>
      <c r="BP1708" s="17"/>
      <c r="BQ1708" s="17"/>
    </row>
    <row r="1709" spans="2:69" x14ac:dyDescent="0.35">
      <c r="B1709" s="24" t="s">
        <v>97</v>
      </c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  <c r="BC1709" s="17"/>
      <c r="BD1709" s="17"/>
      <c r="BE1709" s="17"/>
      <c r="BF1709" s="17"/>
      <c r="BG1709" s="17"/>
      <c r="BH1709" s="17"/>
      <c r="BI1709" s="17"/>
      <c r="BJ1709" s="17"/>
      <c r="BK1709" s="17"/>
      <c r="BL1709" s="17"/>
      <c r="BM1709" s="17"/>
      <c r="BN1709" s="17"/>
      <c r="BO1709" s="17"/>
      <c r="BP1709" s="17"/>
      <c r="BQ1709" s="17"/>
    </row>
    <row r="1710" spans="2:69" x14ac:dyDescent="0.35">
      <c r="B1710" t="s">
        <v>477</v>
      </c>
      <c r="C1710" s="17">
        <v>4.37776002170868E-2</v>
      </c>
      <c r="D1710" s="17">
        <v>3.46243105749462E-2</v>
      </c>
      <c r="E1710" s="17">
        <v>5.1670751697535398E-2</v>
      </c>
      <c r="F1710" s="17"/>
      <c r="G1710" s="17">
        <v>2.55952781242293E-2</v>
      </c>
      <c r="H1710" s="17">
        <v>2.4069603916025899E-2</v>
      </c>
      <c r="I1710" s="17">
        <v>3.4984105204768703E-2</v>
      </c>
      <c r="J1710" s="17">
        <v>5.3123343071221497E-2</v>
      </c>
      <c r="K1710" s="17">
        <v>0.12226949472153199</v>
      </c>
      <c r="L1710" s="17"/>
      <c r="M1710" s="17">
        <v>3.09239574509413E-2</v>
      </c>
      <c r="N1710" s="17">
        <v>4.5824379648926702E-2</v>
      </c>
      <c r="O1710" s="17">
        <v>4.6074621996003498E-2</v>
      </c>
      <c r="P1710" s="17">
        <v>4.42103934766616E-2</v>
      </c>
      <c r="Q1710" s="17">
        <v>4.27031909717192E-2</v>
      </c>
      <c r="R1710" s="17"/>
      <c r="S1710" s="17">
        <v>3.1752251016837797E-2</v>
      </c>
      <c r="T1710" s="17">
        <v>5.5155487317759801E-2</v>
      </c>
      <c r="U1710" s="17">
        <v>5.57542397545156E-2</v>
      </c>
      <c r="V1710" s="17">
        <v>4.7405914746966302E-2</v>
      </c>
      <c r="W1710" s="17"/>
      <c r="X1710" s="17">
        <v>3.4546555328237402E-2</v>
      </c>
      <c r="Y1710" s="17">
        <v>9.8645669274540996E-3</v>
      </c>
      <c r="Z1710" s="17">
        <v>0.15246327193543199</v>
      </c>
      <c r="AA1710" s="17"/>
      <c r="AB1710" s="17">
        <v>2.8868481713716199E-2</v>
      </c>
      <c r="AC1710" s="17">
        <v>7.44260063379409E-2</v>
      </c>
      <c r="AD1710" s="17"/>
      <c r="AE1710" s="17">
        <v>3.3697626852937999E-2</v>
      </c>
      <c r="AF1710" s="17">
        <v>4.5871258719661502E-2</v>
      </c>
      <c r="AG1710" s="17"/>
      <c r="AH1710" s="17">
        <v>3.2998055976833099E-2</v>
      </c>
      <c r="AI1710" s="17">
        <v>5.7643478593843701E-2</v>
      </c>
      <c r="AJ1710" s="17"/>
      <c r="AK1710" s="17">
        <v>7.2265559716775896E-2</v>
      </c>
      <c r="AL1710" s="17">
        <v>3.34953120718832E-2</v>
      </c>
      <c r="AM1710" s="17">
        <v>4.6211735114129203E-2</v>
      </c>
      <c r="AN1710" s="17">
        <v>4.1058877066453198E-2</v>
      </c>
      <c r="AO1710" s="17">
        <v>3.8261827979629397E-2</v>
      </c>
      <c r="AP1710" s="17"/>
      <c r="AQ1710" s="17">
        <v>2.3655555682292499E-2</v>
      </c>
      <c r="AR1710" s="17">
        <v>4.9282109503382299E-2</v>
      </c>
      <c r="AS1710" s="17"/>
      <c r="AT1710" s="17">
        <v>1.9780963564961701E-2</v>
      </c>
      <c r="AU1710" s="17">
        <v>5.4782174182051099E-2</v>
      </c>
      <c r="AV1710" s="17"/>
      <c r="AW1710" s="17">
        <v>3.7336383753127797E-2</v>
      </c>
      <c r="AX1710" s="17">
        <v>8.7051970208722306E-3</v>
      </c>
      <c r="AY1710" s="17">
        <v>0.102681731729554</v>
      </c>
      <c r="AZ1710" s="17">
        <v>4.9091711631410101E-2</v>
      </c>
      <c r="BA1710" s="17">
        <v>2.6146948133635502E-2</v>
      </c>
      <c r="BB1710" s="17"/>
      <c r="BC1710" s="17">
        <v>1.9526501394204799E-2</v>
      </c>
      <c r="BD1710" s="17"/>
      <c r="BE1710" s="17">
        <v>6.7272064330862E-3</v>
      </c>
      <c r="BF1710" s="17">
        <v>0.13468215785825099</v>
      </c>
      <c r="BG1710" s="17">
        <v>6.1159702587557097E-2</v>
      </c>
      <c r="BH1710" s="17">
        <v>1.42348475543735E-2</v>
      </c>
      <c r="BI1710" s="17"/>
      <c r="BJ1710" s="17">
        <v>3.8300080169159097E-2</v>
      </c>
      <c r="BK1710" s="17"/>
      <c r="BL1710" s="17">
        <v>3.9017934781712199E-2</v>
      </c>
      <c r="BM1710" s="17"/>
      <c r="BN1710" s="17">
        <v>5.8979303302383199E-2</v>
      </c>
      <c r="BO1710" s="17"/>
      <c r="BP1710" s="17">
        <v>4.40167931796882E-2</v>
      </c>
      <c r="BQ1710" s="17">
        <v>4.8577444313892298E-2</v>
      </c>
    </row>
    <row r="1711" spans="2:69" x14ac:dyDescent="0.35">
      <c r="B1711" t="s">
        <v>478</v>
      </c>
      <c r="C1711" s="17">
        <v>4.5435318626468303E-2</v>
      </c>
      <c r="D1711" s="17">
        <v>6.0895295421417701E-2</v>
      </c>
      <c r="E1711" s="17">
        <v>3.2330123610814498E-2</v>
      </c>
      <c r="F1711" s="17"/>
      <c r="G1711" s="17">
        <v>5.8630696302931398E-2</v>
      </c>
      <c r="H1711" s="17">
        <v>3.2286370365697203E-2</v>
      </c>
      <c r="I1711" s="17">
        <v>2.7584481971027301E-2</v>
      </c>
      <c r="J1711" s="17">
        <v>3.1109424402033899E-2</v>
      </c>
      <c r="K1711" s="17">
        <v>8.7739912389632399E-2</v>
      </c>
      <c r="L1711" s="17"/>
      <c r="M1711" s="17">
        <v>4.0577770769350999E-2</v>
      </c>
      <c r="N1711" s="17">
        <v>4.0628739389482402E-2</v>
      </c>
      <c r="O1711" s="17">
        <v>7.0951782852860398E-2</v>
      </c>
      <c r="P1711" s="17">
        <v>6.1899711015762797E-2</v>
      </c>
      <c r="Q1711" s="17">
        <v>1.55380714768091E-2</v>
      </c>
      <c r="R1711" s="17"/>
      <c r="S1711" s="17">
        <v>3.7827522877511198E-2</v>
      </c>
      <c r="T1711" s="17">
        <v>3.5788132240522602E-2</v>
      </c>
      <c r="U1711" s="17">
        <v>6.8663425003355705E-2</v>
      </c>
      <c r="V1711" s="17">
        <v>4.0132375151863901E-2</v>
      </c>
      <c r="W1711" s="17"/>
      <c r="X1711" s="17">
        <v>4.3771459999096998E-2</v>
      </c>
      <c r="Y1711" s="17">
        <v>4.2434462660315801E-2</v>
      </c>
      <c r="Z1711" s="17">
        <v>6.1254683692716201E-2</v>
      </c>
      <c r="AA1711" s="17"/>
      <c r="AB1711" s="17">
        <v>4.1140793660386803E-2</v>
      </c>
      <c r="AC1711" s="17">
        <v>5.4263496176124103E-2</v>
      </c>
      <c r="AD1711" s="17"/>
      <c r="AE1711" s="17">
        <v>8.9576234442477295E-2</v>
      </c>
      <c r="AF1711" s="17">
        <v>3.6462412579667099E-2</v>
      </c>
      <c r="AG1711" s="17"/>
      <c r="AH1711" s="17">
        <v>3.4104085726621401E-2</v>
      </c>
      <c r="AI1711" s="17">
        <v>5.8112833764070497E-2</v>
      </c>
      <c r="AJ1711" s="17"/>
      <c r="AK1711" s="17">
        <v>8.9432607167749506E-2</v>
      </c>
      <c r="AL1711" s="17">
        <v>5.11694555043423E-2</v>
      </c>
      <c r="AM1711" s="17">
        <v>4.0209602967244601E-2</v>
      </c>
      <c r="AN1711" s="17">
        <v>2.6510550427230901E-2</v>
      </c>
      <c r="AO1711" s="17">
        <v>2.96127379483523E-2</v>
      </c>
      <c r="AP1711" s="17"/>
      <c r="AQ1711" s="17">
        <v>2.1717353957472801E-2</v>
      </c>
      <c r="AR1711" s="17">
        <v>5.1923514025636698E-2</v>
      </c>
      <c r="AS1711" s="17"/>
      <c r="AT1711" s="17">
        <v>3.44674469651702E-2</v>
      </c>
      <c r="AU1711" s="17">
        <v>5.03395088528346E-2</v>
      </c>
      <c r="AV1711" s="17"/>
      <c r="AW1711" s="17">
        <v>2.6360062217301899E-2</v>
      </c>
      <c r="AX1711" s="17">
        <v>2.2265358679338002E-2</v>
      </c>
      <c r="AY1711" s="17">
        <v>7.5885999658116599E-2</v>
      </c>
      <c r="AZ1711" s="17">
        <v>3.5536086363896997E-2</v>
      </c>
      <c r="BA1711" s="17">
        <v>7.7581935220866205E-2</v>
      </c>
      <c r="BB1711" s="17"/>
      <c r="BC1711" s="17">
        <v>5.3188750592076103E-2</v>
      </c>
      <c r="BD1711" s="17"/>
      <c r="BE1711" s="17">
        <v>2.8925139240809E-2</v>
      </c>
      <c r="BF1711" s="17">
        <v>9.4352994294846906E-2</v>
      </c>
      <c r="BG1711" s="17">
        <v>2.72225208630631E-2</v>
      </c>
      <c r="BH1711" s="17">
        <v>4.2857141730839002E-2</v>
      </c>
      <c r="BI1711" s="17"/>
      <c r="BJ1711" s="17">
        <v>4.5904682958874399E-2</v>
      </c>
      <c r="BK1711" s="17"/>
      <c r="BL1711" s="17">
        <v>3.7381061770060002E-2</v>
      </c>
      <c r="BM1711" s="17"/>
      <c r="BN1711" s="17">
        <v>4.9768214026068701E-2</v>
      </c>
      <c r="BO1711" s="17"/>
      <c r="BP1711" s="17">
        <v>4.7555192121788097E-2</v>
      </c>
      <c r="BQ1711" s="17">
        <v>3.2617598731422698E-2</v>
      </c>
    </row>
    <row r="1712" spans="2:69" x14ac:dyDescent="0.35">
      <c r="B1712" t="s">
        <v>479</v>
      </c>
      <c r="C1712" s="17">
        <v>0.71931528289899704</v>
      </c>
      <c r="D1712" s="17">
        <v>0.71101640422689605</v>
      </c>
      <c r="E1712" s="17">
        <v>0.72586405212039395</v>
      </c>
      <c r="F1712" s="17"/>
      <c r="G1712" s="17">
        <v>0.72005686459426499</v>
      </c>
      <c r="H1712" s="17">
        <v>0.71582952697315705</v>
      </c>
      <c r="I1712" s="17">
        <v>0.77999999112443097</v>
      </c>
      <c r="J1712" s="17">
        <v>0.69732424838995699</v>
      </c>
      <c r="K1712" s="17">
        <v>0.64547804456109104</v>
      </c>
      <c r="L1712" s="17"/>
      <c r="M1712" s="17">
        <v>0.66053689447727504</v>
      </c>
      <c r="N1712" s="17">
        <v>0.71753631672437101</v>
      </c>
      <c r="O1712" s="17">
        <v>0.71202733158063403</v>
      </c>
      <c r="P1712" s="17">
        <v>0.74394162663919505</v>
      </c>
      <c r="Q1712" s="17">
        <v>0.74302658003524102</v>
      </c>
      <c r="R1712" s="17"/>
      <c r="S1712" s="17">
        <v>0.72652197020136799</v>
      </c>
      <c r="T1712" s="17">
        <v>0.73287895404125702</v>
      </c>
      <c r="U1712" s="17">
        <v>0.700708235760372</v>
      </c>
      <c r="V1712" s="17">
        <v>0.75512826943628097</v>
      </c>
      <c r="W1712" s="17"/>
      <c r="X1712" s="17">
        <v>0.72486617416858101</v>
      </c>
      <c r="Y1712" s="17">
        <v>0.775172903475422</v>
      </c>
      <c r="Z1712" s="17">
        <v>0.61098476701735205</v>
      </c>
      <c r="AA1712" s="17"/>
      <c r="AB1712" s="17">
        <v>0.72990575853596396</v>
      </c>
      <c r="AC1712" s="17">
        <v>0.69754463306068504</v>
      </c>
      <c r="AD1712" s="17"/>
      <c r="AE1712" s="17">
        <v>0.62222029929024503</v>
      </c>
      <c r="AF1712" s="17">
        <v>0.73972758082287204</v>
      </c>
      <c r="AG1712" s="17"/>
      <c r="AH1712" s="17">
        <v>0.74548585050708005</v>
      </c>
      <c r="AI1712" s="17">
        <v>0.63829251436858003</v>
      </c>
      <c r="AJ1712" s="17"/>
      <c r="AK1712" s="17">
        <v>0.64177985900315604</v>
      </c>
      <c r="AL1712" s="17">
        <v>0.75804299067485403</v>
      </c>
      <c r="AM1712" s="17">
        <v>0.70441982545085802</v>
      </c>
      <c r="AN1712" s="17">
        <v>0.73453474437834898</v>
      </c>
      <c r="AO1712" s="17">
        <v>0.71522102879552396</v>
      </c>
      <c r="AP1712" s="17"/>
      <c r="AQ1712" s="17">
        <v>0.75489368734947804</v>
      </c>
      <c r="AR1712" s="17">
        <v>0.70958259110663902</v>
      </c>
      <c r="AS1712" s="17"/>
      <c r="AT1712" s="17">
        <v>0.75916310710218504</v>
      </c>
      <c r="AU1712" s="17">
        <v>0.70478181149580099</v>
      </c>
      <c r="AV1712" s="17"/>
      <c r="AW1712" s="17">
        <v>0.68288941792928204</v>
      </c>
      <c r="AX1712" s="17">
        <v>0.74529169712507903</v>
      </c>
      <c r="AY1712" s="17">
        <v>0.68747385841380904</v>
      </c>
      <c r="AZ1712" s="17">
        <v>0.77495397191194904</v>
      </c>
      <c r="BA1712" s="17">
        <v>0.68052111205580001</v>
      </c>
      <c r="BB1712" s="17"/>
      <c r="BC1712" s="17">
        <v>0.72610193250637001</v>
      </c>
      <c r="BD1712" s="17"/>
      <c r="BE1712" s="17">
        <v>0.75126776968371001</v>
      </c>
      <c r="BF1712" s="17">
        <v>0.64718082938658295</v>
      </c>
      <c r="BG1712" s="17">
        <v>0.78700529824954102</v>
      </c>
      <c r="BH1712" s="17">
        <v>0.72148725082434295</v>
      </c>
      <c r="BI1712" s="17"/>
      <c r="BJ1712" s="17">
        <v>0.72729938412994</v>
      </c>
      <c r="BK1712" s="17"/>
      <c r="BL1712" s="17">
        <v>0.73932668725264705</v>
      </c>
      <c r="BM1712" s="17"/>
      <c r="BN1712" s="17">
        <v>0.71889446970411297</v>
      </c>
      <c r="BO1712" s="17"/>
      <c r="BP1712" s="17">
        <v>0.70670577044341998</v>
      </c>
      <c r="BQ1712" s="17">
        <v>0.77170701940110398</v>
      </c>
    </row>
    <row r="1713" spans="2:69" x14ac:dyDescent="0.35">
      <c r="B1713" t="s">
        <v>480</v>
      </c>
      <c r="C1713" s="17">
        <v>4.56914051338577E-2</v>
      </c>
      <c r="D1713" s="17">
        <v>6.8419216847655895E-2</v>
      </c>
      <c r="E1713" s="17">
        <v>2.6385350447984301E-2</v>
      </c>
      <c r="F1713" s="17"/>
      <c r="G1713" s="17">
        <v>4.2076564200196599E-2</v>
      </c>
      <c r="H1713" s="17">
        <v>6.3159767382334503E-2</v>
      </c>
      <c r="I1713" s="17">
        <v>3.2973293074952399E-2</v>
      </c>
      <c r="J1713" s="17">
        <v>3.0560458638365501E-2</v>
      </c>
      <c r="K1713" s="17">
        <v>5.8700983054607303E-2</v>
      </c>
      <c r="L1713" s="17"/>
      <c r="M1713" s="17">
        <v>3.9320285894572697E-2</v>
      </c>
      <c r="N1713" s="17">
        <v>5.5597068367080803E-2</v>
      </c>
      <c r="O1713" s="17">
        <v>4.9598995808979099E-2</v>
      </c>
      <c r="P1713" s="17">
        <v>3.1447681925432798E-2</v>
      </c>
      <c r="Q1713" s="17">
        <v>3.2870366897963701E-2</v>
      </c>
      <c r="R1713" s="17"/>
      <c r="S1713" s="17">
        <v>4.0447068179537499E-2</v>
      </c>
      <c r="T1713" s="17">
        <v>5.65726193909524E-2</v>
      </c>
      <c r="U1713" s="17">
        <v>2.2431996170783799E-2</v>
      </c>
      <c r="V1713" s="17">
        <v>5.2497291911061499E-2</v>
      </c>
      <c r="W1713" s="17"/>
      <c r="X1713" s="17">
        <v>4.9286832807043601E-2</v>
      </c>
      <c r="Y1713" s="17">
        <v>3.8043109992068398E-2</v>
      </c>
      <c r="Z1713" s="17">
        <v>2.86329698759085E-2</v>
      </c>
      <c r="AA1713" s="17"/>
      <c r="AB1713" s="17">
        <v>4.0416490436384601E-2</v>
      </c>
      <c r="AC1713" s="17">
        <v>5.6534952179544302E-2</v>
      </c>
      <c r="AD1713" s="17"/>
      <c r="AE1713" s="17">
        <v>5.92542700186479E-2</v>
      </c>
      <c r="AF1713" s="17">
        <v>4.2960506196401599E-2</v>
      </c>
      <c r="AG1713" s="17"/>
      <c r="AH1713" s="17">
        <v>4.9499138914692702E-2</v>
      </c>
      <c r="AI1713" s="17">
        <v>3.9961262963338698E-2</v>
      </c>
      <c r="AJ1713" s="17"/>
      <c r="AK1713" s="17">
        <v>4.3321426455492001E-2</v>
      </c>
      <c r="AL1713" s="17">
        <v>3.7276064737968698E-2</v>
      </c>
      <c r="AM1713" s="17">
        <v>4.6645142975722101E-2</v>
      </c>
      <c r="AN1713" s="17">
        <v>3.6029430585201597E-2</v>
      </c>
      <c r="AO1713" s="17">
        <v>9.6475491718515299E-2</v>
      </c>
      <c r="AP1713" s="17"/>
      <c r="AQ1713" s="17">
        <v>3.8987322449749E-2</v>
      </c>
      <c r="AR1713" s="17">
        <v>4.7525348266572599E-2</v>
      </c>
      <c r="AS1713" s="17"/>
      <c r="AT1713" s="17">
        <v>4.27846742169097E-2</v>
      </c>
      <c r="AU1713" s="17">
        <v>4.8406189051347297E-2</v>
      </c>
      <c r="AV1713" s="17"/>
      <c r="AW1713" s="17">
        <v>4.30135463994398E-2</v>
      </c>
      <c r="AX1713" s="17">
        <v>5.4484165445759E-2</v>
      </c>
      <c r="AY1713" s="17">
        <v>3.54179642696297E-3</v>
      </c>
      <c r="AZ1713" s="17">
        <v>4.7523877557773701E-2</v>
      </c>
      <c r="BA1713" s="17">
        <v>8.7919378490514094E-2</v>
      </c>
      <c r="BB1713" s="17"/>
      <c r="BC1713" s="17">
        <v>6.7887447642476104E-2</v>
      </c>
      <c r="BD1713" s="17"/>
      <c r="BE1713" s="17">
        <v>5.3288599063818699E-2</v>
      </c>
      <c r="BF1713" s="17">
        <v>0</v>
      </c>
      <c r="BG1713" s="17">
        <v>3.9970113794579501E-2</v>
      </c>
      <c r="BH1713" s="17">
        <v>7.9474682854539597E-2</v>
      </c>
      <c r="BI1713" s="17"/>
      <c r="BJ1713" s="17">
        <v>4.5372495184115902E-2</v>
      </c>
      <c r="BK1713" s="17"/>
      <c r="BL1713" s="17">
        <v>4.5118215594150399E-2</v>
      </c>
      <c r="BM1713" s="17"/>
      <c r="BN1713" s="17">
        <v>5.8679082872376602E-2</v>
      </c>
      <c r="BO1713" s="17"/>
      <c r="BP1713" s="17">
        <v>4.8594708770035001E-2</v>
      </c>
      <c r="BQ1713" s="17">
        <v>3.5749840282830701E-2</v>
      </c>
    </row>
    <row r="1714" spans="2:69" x14ac:dyDescent="0.35">
      <c r="B1714" t="s">
        <v>481</v>
      </c>
      <c r="C1714" s="17">
        <v>4.4677905349095402E-2</v>
      </c>
      <c r="D1714" s="17">
        <v>4.8461033411803599E-2</v>
      </c>
      <c r="E1714" s="17">
        <v>4.1534649817333701E-2</v>
      </c>
      <c r="F1714" s="17"/>
      <c r="G1714" s="17">
        <v>4.5461878448248401E-2</v>
      </c>
      <c r="H1714" s="17">
        <v>4.69930349690032E-2</v>
      </c>
      <c r="I1714" s="17">
        <v>5.1531240446182902E-2</v>
      </c>
      <c r="J1714" s="17">
        <v>4.4988164460547701E-2</v>
      </c>
      <c r="K1714" s="17">
        <v>2.6935238688546199E-2</v>
      </c>
      <c r="L1714" s="17"/>
      <c r="M1714" s="17">
        <v>5.7050204416248002E-2</v>
      </c>
      <c r="N1714" s="17">
        <v>4.7571468897052299E-2</v>
      </c>
      <c r="O1714" s="17">
        <v>4.6121856379530202E-2</v>
      </c>
      <c r="P1714" s="17">
        <v>2.5797793691076001E-2</v>
      </c>
      <c r="Q1714" s="17">
        <v>4.5147697364319402E-2</v>
      </c>
      <c r="R1714" s="17"/>
      <c r="S1714" s="17">
        <v>4.5489538888716E-2</v>
      </c>
      <c r="T1714" s="17">
        <v>1.7868270509496E-2</v>
      </c>
      <c r="U1714" s="17">
        <v>8.82071790296418E-2</v>
      </c>
      <c r="V1714" s="17">
        <v>3.2119446471066897E-2</v>
      </c>
      <c r="W1714" s="17"/>
      <c r="X1714" s="17">
        <v>4.5599365360077998E-2</v>
      </c>
      <c r="Y1714" s="17">
        <v>4.6778646675996099E-2</v>
      </c>
      <c r="Z1714" s="17">
        <v>3.5385229108737398E-2</v>
      </c>
      <c r="AA1714" s="17"/>
      <c r="AB1714" s="17">
        <v>4.96499854367786E-2</v>
      </c>
      <c r="AC1714" s="17">
        <v>3.4456889951151003E-2</v>
      </c>
      <c r="AD1714" s="17"/>
      <c r="AE1714" s="17">
        <v>7.6358572135656305E-2</v>
      </c>
      <c r="AF1714" s="17">
        <v>3.8247844604978598E-2</v>
      </c>
      <c r="AG1714" s="17"/>
      <c r="AH1714" s="17">
        <v>4.7529943765702999E-2</v>
      </c>
      <c r="AI1714" s="17">
        <v>2.9840375060388401E-2</v>
      </c>
      <c r="AJ1714" s="17"/>
      <c r="AK1714" s="17">
        <v>6.0715554808946401E-2</v>
      </c>
      <c r="AL1714" s="17">
        <v>4.6305611005920802E-2</v>
      </c>
      <c r="AM1714" s="17">
        <v>4.6702766818944502E-2</v>
      </c>
      <c r="AN1714" s="17">
        <v>4.3387899409700302E-2</v>
      </c>
      <c r="AO1714" s="17">
        <v>1.0729872159162501E-2</v>
      </c>
      <c r="AP1714" s="17"/>
      <c r="AQ1714" s="17">
        <v>4.1141417092321803E-2</v>
      </c>
      <c r="AR1714" s="17">
        <v>4.5645333505644002E-2</v>
      </c>
      <c r="AS1714" s="17"/>
      <c r="AT1714" s="17">
        <v>3.8421383511802E-2</v>
      </c>
      <c r="AU1714" s="17">
        <v>4.7780497589437698E-2</v>
      </c>
      <c r="AV1714" s="17"/>
      <c r="AW1714" s="17">
        <v>0</v>
      </c>
      <c r="AX1714" s="17">
        <v>6.1565228810489502E-2</v>
      </c>
      <c r="AY1714" s="17">
        <v>3.0811793553745599E-2</v>
      </c>
      <c r="AZ1714" s="17">
        <v>3.5483102898604901E-2</v>
      </c>
      <c r="BA1714" s="17">
        <v>5.2523989091148603E-2</v>
      </c>
      <c r="BB1714" s="17"/>
      <c r="BC1714" s="17">
        <v>4.7869167090407498E-2</v>
      </c>
      <c r="BD1714" s="17"/>
      <c r="BE1714" s="17">
        <v>6.3023307798667397E-2</v>
      </c>
      <c r="BF1714" s="17">
        <v>2.7842200878591902E-2</v>
      </c>
      <c r="BG1714" s="17">
        <v>2.5719523967640101E-2</v>
      </c>
      <c r="BH1714" s="17">
        <v>5.4160454183562898E-2</v>
      </c>
      <c r="BI1714" s="17"/>
      <c r="BJ1714" s="17">
        <v>4.4123901848055598E-2</v>
      </c>
      <c r="BK1714" s="17"/>
      <c r="BL1714" s="17">
        <v>4.4631487503766602E-2</v>
      </c>
      <c r="BM1714" s="17"/>
      <c r="BN1714" s="17">
        <v>2.3733015724984902E-2</v>
      </c>
      <c r="BO1714" s="17"/>
      <c r="BP1714" s="17">
        <v>4.6559276635577698E-2</v>
      </c>
      <c r="BQ1714" s="17">
        <v>4.0351799481394397E-2</v>
      </c>
    </row>
    <row r="1715" spans="2:69" x14ac:dyDescent="0.35">
      <c r="B1715" t="s">
        <v>141</v>
      </c>
      <c r="C1715" s="17">
        <v>0.101102487774495</v>
      </c>
      <c r="D1715" s="17">
        <v>7.6583739517280203E-2</v>
      </c>
      <c r="E1715" s="17">
        <v>0.122215072305939</v>
      </c>
      <c r="F1715" s="17"/>
      <c r="G1715" s="17">
        <v>0.10817871833013</v>
      </c>
      <c r="H1715" s="17">
        <v>0.117661696393782</v>
      </c>
      <c r="I1715" s="17">
        <v>7.2926888178638197E-2</v>
      </c>
      <c r="J1715" s="17">
        <v>0.14289436103787401</v>
      </c>
      <c r="K1715" s="17">
        <v>5.8876326584590702E-2</v>
      </c>
      <c r="L1715" s="17"/>
      <c r="M1715" s="17">
        <v>0.17159088699161201</v>
      </c>
      <c r="N1715" s="17">
        <v>9.2842026973086994E-2</v>
      </c>
      <c r="O1715" s="17">
        <v>7.5225411381992804E-2</v>
      </c>
      <c r="P1715" s="17">
        <v>9.2702793251871404E-2</v>
      </c>
      <c r="Q1715" s="17">
        <v>0.120714093253948</v>
      </c>
      <c r="R1715" s="17"/>
      <c r="S1715" s="17">
        <v>0.117961648836029</v>
      </c>
      <c r="T1715" s="17">
        <v>0.10173653650001301</v>
      </c>
      <c r="U1715" s="17">
        <v>6.4234924281331401E-2</v>
      </c>
      <c r="V1715" s="17">
        <v>7.2716702282760406E-2</v>
      </c>
      <c r="W1715" s="17"/>
      <c r="X1715" s="17">
        <v>0.101929612336962</v>
      </c>
      <c r="Y1715" s="17">
        <v>8.7706310268743898E-2</v>
      </c>
      <c r="Z1715" s="17">
        <v>0.111279078369854</v>
      </c>
      <c r="AA1715" s="17"/>
      <c r="AB1715" s="17">
        <v>0.11001849021677</v>
      </c>
      <c r="AC1715" s="17">
        <v>8.2774022294554606E-2</v>
      </c>
      <c r="AD1715" s="17"/>
      <c r="AE1715" s="17">
        <v>0.11889299726003601</v>
      </c>
      <c r="AF1715" s="17">
        <v>9.6730397076418895E-2</v>
      </c>
      <c r="AG1715" s="17"/>
      <c r="AH1715" s="17">
        <v>9.0382925109070006E-2</v>
      </c>
      <c r="AI1715" s="17">
        <v>0.176149535249778</v>
      </c>
      <c r="AJ1715" s="17"/>
      <c r="AK1715" s="17">
        <v>9.2484992847880199E-2</v>
      </c>
      <c r="AL1715" s="17">
        <v>7.3710566005030898E-2</v>
      </c>
      <c r="AM1715" s="17">
        <v>0.115810926673102</v>
      </c>
      <c r="AN1715" s="17">
        <v>0.118478498133065</v>
      </c>
      <c r="AO1715" s="17">
        <v>0.10969904139881601</v>
      </c>
      <c r="AP1715" s="17"/>
      <c r="AQ1715" s="17">
        <v>0.11960466346868601</v>
      </c>
      <c r="AR1715" s="17">
        <v>9.6041103592125796E-2</v>
      </c>
      <c r="AS1715" s="17"/>
      <c r="AT1715" s="17">
        <v>0.105382424638971</v>
      </c>
      <c r="AU1715" s="17">
        <v>9.3909818828528099E-2</v>
      </c>
      <c r="AV1715" s="17"/>
      <c r="AW1715" s="17">
        <v>0.21040058970084899</v>
      </c>
      <c r="AX1715" s="17">
        <v>0.107688352918463</v>
      </c>
      <c r="AY1715" s="17">
        <v>9.9604820217812404E-2</v>
      </c>
      <c r="AZ1715" s="17">
        <v>5.7411249636364799E-2</v>
      </c>
      <c r="BA1715" s="17">
        <v>7.5306637008035401E-2</v>
      </c>
      <c r="BB1715" s="17"/>
      <c r="BC1715" s="17">
        <v>8.5426200774465805E-2</v>
      </c>
      <c r="BD1715" s="17"/>
      <c r="BE1715" s="17">
        <v>9.6767977779909101E-2</v>
      </c>
      <c r="BF1715" s="17">
        <v>9.5941817581727207E-2</v>
      </c>
      <c r="BG1715" s="17">
        <v>5.8922840537619203E-2</v>
      </c>
      <c r="BH1715" s="17">
        <v>8.7785622852341802E-2</v>
      </c>
      <c r="BI1715" s="17"/>
      <c r="BJ1715" s="17">
        <v>9.89994557098548E-2</v>
      </c>
      <c r="BK1715" s="17"/>
      <c r="BL1715" s="17">
        <v>9.4524613097663607E-2</v>
      </c>
      <c r="BM1715" s="17"/>
      <c r="BN1715" s="17">
        <v>8.9945914370073807E-2</v>
      </c>
      <c r="BO1715" s="17"/>
      <c r="BP1715" s="17">
        <v>0.106568258849491</v>
      </c>
      <c r="BQ1715" s="17">
        <v>7.0996297789355498E-2</v>
      </c>
    </row>
    <row r="1716" spans="2:69" x14ac:dyDescent="0.35"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  <c r="BF1716" s="17"/>
      <c r="BG1716" s="17"/>
      <c r="BH1716" s="17"/>
      <c r="BI1716" s="17"/>
      <c r="BJ1716" s="17"/>
      <c r="BK1716" s="17"/>
      <c r="BL1716" s="17"/>
      <c r="BM1716" s="17"/>
      <c r="BN1716" s="17"/>
      <c r="BO1716" s="17"/>
      <c r="BP1716" s="17"/>
      <c r="BQ1716" s="17"/>
    </row>
    <row r="1717" spans="2:69" x14ac:dyDescent="0.35">
      <c r="B1717" s="6" t="s">
        <v>492</v>
      </c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  <c r="BM1717" s="17"/>
      <c r="BN1717" s="17"/>
      <c r="BO1717" s="17"/>
      <c r="BP1717" s="17"/>
      <c r="BQ1717" s="17"/>
    </row>
    <row r="1718" spans="2:69" x14ac:dyDescent="0.35">
      <c r="B1718" s="24" t="s">
        <v>97</v>
      </c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/>
      <c r="BP1718" s="17"/>
      <c r="BQ1718" s="17"/>
    </row>
    <row r="1719" spans="2:69" x14ac:dyDescent="0.35">
      <c r="B1719" t="s">
        <v>477</v>
      </c>
      <c r="C1719" s="17">
        <v>0.113846061454171</v>
      </c>
      <c r="D1719" s="17">
        <v>0.123773937266936</v>
      </c>
      <c r="E1719" s="17">
        <v>0.10559092339378701</v>
      </c>
      <c r="F1719" s="17"/>
      <c r="G1719" s="17">
        <v>8.3985804190936694E-2</v>
      </c>
      <c r="H1719" s="17">
        <v>0.107675326643557</v>
      </c>
      <c r="I1719" s="17">
        <v>0.11774384418342899</v>
      </c>
      <c r="J1719" s="17">
        <v>7.2745644577575402E-2</v>
      </c>
      <c r="K1719" s="17">
        <v>0.22416692090131801</v>
      </c>
      <c r="L1719" s="17"/>
      <c r="M1719" s="17">
        <v>0.150473759638594</v>
      </c>
      <c r="N1719" s="17">
        <v>0.104723947588327</v>
      </c>
      <c r="O1719" s="17">
        <v>0.158285369214966</v>
      </c>
      <c r="P1719" s="17">
        <v>7.1663529393207595E-2</v>
      </c>
      <c r="Q1719" s="17">
        <v>9.7986312942188195E-2</v>
      </c>
      <c r="R1719" s="17"/>
      <c r="S1719" s="17">
        <v>0.100922925662465</v>
      </c>
      <c r="T1719" s="17">
        <v>0.135595927598884</v>
      </c>
      <c r="U1719" s="17">
        <v>0.10042362292453</v>
      </c>
      <c r="V1719" s="17">
        <v>0.10523579727587901</v>
      </c>
      <c r="W1719" s="17"/>
      <c r="X1719" s="17">
        <v>0.10916770587173701</v>
      </c>
      <c r="Y1719" s="17">
        <v>0.13924769235854001</v>
      </c>
      <c r="Z1719" s="17">
        <v>0.11732111646606699</v>
      </c>
      <c r="AA1719" s="17"/>
      <c r="AB1719" s="17">
        <v>0.114346549784389</v>
      </c>
      <c r="AC1719" s="17">
        <v>0.11281721661671</v>
      </c>
      <c r="AD1719" s="17"/>
      <c r="AE1719" s="17">
        <v>0.14463731438924299</v>
      </c>
      <c r="AF1719" s="17">
        <v>0.107654539248157</v>
      </c>
      <c r="AG1719" s="17"/>
      <c r="AH1719" s="17">
        <v>0.114757234958298</v>
      </c>
      <c r="AI1719" s="17">
        <v>8.8860801002168796E-2</v>
      </c>
      <c r="AJ1719" s="17"/>
      <c r="AK1719" s="17">
        <v>0.115198001651836</v>
      </c>
      <c r="AL1719" s="17">
        <v>0.13629049132027099</v>
      </c>
      <c r="AM1719" s="17">
        <v>9.0666542596505806E-2</v>
      </c>
      <c r="AN1719" s="17">
        <v>0.12666026533918101</v>
      </c>
      <c r="AO1719" s="17">
        <v>0.106407363641692</v>
      </c>
      <c r="AP1719" s="17"/>
      <c r="AQ1719" s="17">
        <v>9.14385336832583E-2</v>
      </c>
      <c r="AR1719" s="17">
        <v>0.11997577876419099</v>
      </c>
      <c r="AS1719" s="17"/>
      <c r="AT1719" s="17">
        <v>0.104583312026435</v>
      </c>
      <c r="AU1719" s="17">
        <v>0.118792765793241</v>
      </c>
      <c r="AV1719" s="17"/>
      <c r="AW1719" s="17">
        <v>2.7727315153808801E-2</v>
      </c>
      <c r="AX1719" s="17">
        <v>0.130224688459705</v>
      </c>
      <c r="AY1719" s="17">
        <v>0.10634675767806</v>
      </c>
      <c r="AZ1719" s="17">
        <v>0.13608989267663801</v>
      </c>
      <c r="BA1719" s="17">
        <v>0.123967295686305</v>
      </c>
      <c r="BB1719" s="17"/>
      <c r="BC1719" s="17">
        <v>0.126746281440411</v>
      </c>
      <c r="BD1719" s="17"/>
      <c r="BE1719" s="17">
        <v>0.144004474166994</v>
      </c>
      <c r="BF1719" s="17">
        <v>0.131108428799806</v>
      </c>
      <c r="BG1719" s="17">
        <v>0.10200501242122501</v>
      </c>
      <c r="BH1719" s="17">
        <v>9.9704501469599499E-2</v>
      </c>
      <c r="BI1719" s="17"/>
      <c r="BJ1719" s="17">
        <v>0.11363653736226501</v>
      </c>
      <c r="BK1719" s="17"/>
      <c r="BL1719" s="17">
        <v>0.11529636097488</v>
      </c>
      <c r="BM1719" s="17"/>
      <c r="BN1719" s="17">
        <v>0.102037193344032</v>
      </c>
      <c r="BO1719" s="17"/>
      <c r="BP1719" s="17">
        <v>0.107740821784268</v>
      </c>
      <c r="BQ1719" s="17">
        <v>0.12481640283285</v>
      </c>
    </row>
    <row r="1720" spans="2:69" x14ac:dyDescent="0.35">
      <c r="B1720" t="s">
        <v>478</v>
      </c>
      <c r="C1720" s="17">
        <v>0.195493454033457</v>
      </c>
      <c r="D1720" s="17">
        <v>0.23707649201355699</v>
      </c>
      <c r="E1720" s="17">
        <v>0.16038311058355201</v>
      </c>
      <c r="F1720" s="17"/>
      <c r="G1720" s="17">
        <v>0.19687164081441899</v>
      </c>
      <c r="H1720" s="17">
        <v>0.106120754748893</v>
      </c>
      <c r="I1720" s="17">
        <v>0.15913380906110799</v>
      </c>
      <c r="J1720" s="17">
        <v>0.22292195198963799</v>
      </c>
      <c r="K1720" s="17">
        <v>0.38857397963545298</v>
      </c>
      <c r="L1720" s="17"/>
      <c r="M1720" s="17">
        <v>0.16912591173138999</v>
      </c>
      <c r="N1720" s="17">
        <v>0.18637338057292399</v>
      </c>
      <c r="O1720" s="17">
        <v>0.23284092443799601</v>
      </c>
      <c r="P1720" s="17">
        <v>0.17811127846165301</v>
      </c>
      <c r="Q1720" s="17">
        <v>0.20101621394441899</v>
      </c>
      <c r="R1720" s="17"/>
      <c r="S1720" s="17">
        <v>0.156128589217716</v>
      </c>
      <c r="T1720" s="17">
        <v>0.21428294725205599</v>
      </c>
      <c r="U1720" s="17">
        <v>0.25217477474838501</v>
      </c>
      <c r="V1720" s="17">
        <v>0.206109105622271</v>
      </c>
      <c r="W1720" s="17"/>
      <c r="X1720" s="17">
        <v>0.18030436555093901</v>
      </c>
      <c r="Y1720" s="17">
        <v>0.239512790227072</v>
      </c>
      <c r="Z1720" s="17">
        <v>0.25336968904222901</v>
      </c>
      <c r="AA1720" s="17"/>
      <c r="AB1720" s="17">
        <v>0.17076451697536699</v>
      </c>
      <c r="AC1720" s="17">
        <v>0.24632828412230801</v>
      </c>
      <c r="AD1720" s="17"/>
      <c r="AE1720" s="17">
        <v>0.20233097990709101</v>
      </c>
      <c r="AF1720" s="17">
        <v>0.19425879337583099</v>
      </c>
      <c r="AG1720" s="17"/>
      <c r="AH1720" s="17">
        <v>0.18453842245278099</v>
      </c>
      <c r="AI1720" s="17">
        <v>0.15279180926225799</v>
      </c>
      <c r="AJ1720" s="17"/>
      <c r="AK1720" s="17">
        <v>0.213124719531261</v>
      </c>
      <c r="AL1720" s="17">
        <v>0.20650254609719401</v>
      </c>
      <c r="AM1720" s="17">
        <v>0.174215509705647</v>
      </c>
      <c r="AN1720" s="17">
        <v>0.202726839838342</v>
      </c>
      <c r="AO1720" s="17">
        <v>0.21180097116149399</v>
      </c>
      <c r="AP1720" s="17"/>
      <c r="AQ1720" s="17">
        <v>0.21171200834784201</v>
      </c>
      <c r="AR1720" s="17">
        <v>0.191056768552543</v>
      </c>
      <c r="AS1720" s="17"/>
      <c r="AT1720" s="17">
        <v>0.18208299379826401</v>
      </c>
      <c r="AU1720" s="17">
        <v>0.20166674524618899</v>
      </c>
      <c r="AV1720" s="17"/>
      <c r="AW1720" s="17">
        <v>0.10504407135156101</v>
      </c>
      <c r="AX1720" s="17">
        <v>0.19549453329983499</v>
      </c>
      <c r="AY1720" s="17">
        <v>0.215500418705906</v>
      </c>
      <c r="AZ1720" s="17">
        <v>0.16984205688211801</v>
      </c>
      <c r="BA1720" s="17">
        <v>0.18995262065232901</v>
      </c>
      <c r="BB1720" s="17"/>
      <c r="BC1720" s="17">
        <v>0.212723481401243</v>
      </c>
      <c r="BD1720" s="17"/>
      <c r="BE1720" s="17">
        <v>0.18646837348439599</v>
      </c>
      <c r="BF1720" s="17">
        <v>0.27669644725472597</v>
      </c>
      <c r="BG1720" s="17">
        <v>0.18206889648470501</v>
      </c>
      <c r="BH1720" s="17">
        <v>0.210389382855629</v>
      </c>
      <c r="BI1720" s="17"/>
      <c r="BJ1720" s="17">
        <v>0.19215888092497499</v>
      </c>
      <c r="BK1720" s="17"/>
      <c r="BL1720" s="17">
        <v>0.20045472797077399</v>
      </c>
      <c r="BM1720" s="17"/>
      <c r="BN1720" s="17">
        <v>0.23450804724211599</v>
      </c>
      <c r="BO1720" s="17"/>
      <c r="BP1720" s="17">
        <v>0.20876431315525801</v>
      </c>
      <c r="BQ1720" s="17">
        <v>0.13761432652691499</v>
      </c>
    </row>
    <row r="1721" spans="2:69" x14ac:dyDescent="0.35">
      <c r="B1721" t="s">
        <v>479</v>
      </c>
      <c r="C1721" s="17">
        <v>0.51484046564256003</v>
      </c>
      <c r="D1721" s="17">
        <v>0.51179102568606905</v>
      </c>
      <c r="E1721" s="17">
        <v>0.518418831548487</v>
      </c>
      <c r="F1721" s="17"/>
      <c r="G1721" s="17">
        <v>0.53748759473380303</v>
      </c>
      <c r="H1721" s="17">
        <v>0.57972546206638498</v>
      </c>
      <c r="I1721" s="17">
        <v>0.56290862204163905</v>
      </c>
      <c r="J1721" s="17">
        <v>0.49818303249198997</v>
      </c>
      <c r="K1721" s="17">
        <v>0.285891574192844</v>
      </c>
      <c r="L1721" s="17"/>
      <c r="M1721" s="17">
        <v>0.48386147029409199</v>
      </c>
      <c r="N1721" s="17">
        <v>0.53354365411562199</v>
      </c>
      <c r="O1721" s="17">
        <v>0.43822347384404797</v>
      </c>
      <c r="P1721" s="17">
        <v>0.55262470401528097</v>
      </c>
      <c r="Q1721" s="17">
        <v>0.546897624845465</v>
      </c>
      <c r="R1721" s="17"/>
      <c r="S1721" s="17">
        <v>0.54489736204382599</v>
      </c>
      <c r="T1721" s="17">
        <v>0.49428184402773301</v>
      </c>
      <c r="U1721" s="17">
        <v>0.48633750865969599</v>
      </c>
      <c r="V1721" s="17">
        <v>0.56662764092914797</v>
      </c>
      <c r="W1721" s="17"/>
      <c r="X1721" s="17">
        <v>0.53607205586539197</v>
      </c>
      <c r="Y1721" s="17">
        <v>0.41115179773031602</v>
      </c>
      <c r="Z1721" s="17">
        <v>0.48502485496797998</v>
      </c>
      <c r="AA1721" s="17"/>
      <c r="AB1721" s="17">
        <v>0.53939419827281998</v>
      </c>
      <c r="AC1721" s="17">
        <v>0.46436580013735601</v>
      </c>
      <c r="AD1721" s="17"/>
      <c r="AE1721" s="17">
        <v>0.46405691804666499</v>
      </c>
      <c r="AF1721" s="17">
        <v>0.52563090343810603</v>
      </c>
      <c r="AG1721" s="17"/>
      <c r="AH1721" s="17">
        <v>0.52531351819956495</v>
      </c>
      <c r="AI1721" s="17">
        <v>0.545627101422125</v>
      </c>
      <c r="AJ1721" s="17"/>
      <c r="AK1721" s="17">
        <v>0.45561139880330298</v>
      </c>
      <c r="AL1721" s="17">
        <v>0.48036621622910203</v>
      </c>
      <c r="AM1721" s="17">
        <v>0.57861806313634001</v>
      </c>
      <c r="AN1721" s="17">
        <v>0.48621662584022401</v>
      </c>
      <c r="AO1721" s="17">
        <v>0.494980813537159</v>
      </c>
      <c r="AP1721" s="17"/>
      <c r="AQ1721" s="17">
        <v>0.53910868641470699</v>
      </c>
      <c r="AR1721" s="17">
        <v>0.50820174429537501</v>
      </c>
      <c r="AS1721" s="17"/>
      <c r="AT1721" s="17">
        <v>0.54148474722842399</v>
      </c>
      <c r="AU1721" s="17">
        <v>0.50355622445613701</v>
      </c>
      <c r="AV1721" s="17"/>
      <c r="AW1721" s="17">
        <v>0.57784543813898803</v>
      </c>
      <c r="AX1721" s="17">
        <v>0.51012566634472201</v>
      </c>
      <c r="AY1721" s="17">
        <v>0.49633020862670901</v>
      </c>
      <c r="AZ1721" s="17">
        <v>0.568895922257593</v>
      </c>
      <c r="BA1721" s="17">
        <v>0.48895449303527899</v>
      </c>
      <c r="BB1721" s="17"/>
      <c r="BC1721" s="17">
        <v>0.51251044283182101</v>
      </c>
      <c r="BD1721" s="17"/>
      <c r="BE1721" s="17">
        <v>0.49949904177882998</v>
      </c>
      <c r="BF1721" s="17">
        <v>0.44715113406387402</v>
      </c>
      <c r="BG1721" s="17">
        <v>0.61218775367893696</v>
      </c>
      <c r="BH1721" s="17">
        <v>0.51693876524675797</v>
      </c>
      <c r="BI1721" s="17"/>
      <c r="BJ1721" s="17">
        <v>0.52164965566074695</v>
      </c>
      <c r="BK1721" s="17"/>
      <c r="BL1721" s="17">
        <v>0.51050324485965204</v>
      </c>
      <c r="BM1721" s="17"/>
      <c r="BN1721" s="17">
        <v>0.54175103608914699</v>
      </c>
      <c r="BO1721" s="17"/>
      <c r="BP1721" s="17">
        <v>0.51408356962179202</v>
      </c>
      <c r="BQ1721" s="17">
        <v>0.550491903005773</v>
      </c>
    </row>
    <row r="1722" spans="2:69" x14ac:dyDescent="0.35">
      <c r="B1722" t="s">
        <v>480</v>
      </c>
      <c r="C1722" s="17">
        <v>5.0742882200986897E-2</v>
      </c>
      <c r="D1722" s="17">
        <v>5.1271183993265003E-2</v>
      </c>
      <c r="E1722" s="17">
        <v>4.84918213056834E-2</v>
      </c>
      <c r="F1722" s="17"/>
      <c r="G1722" s="17">
        <v>4.8891540344839703E-2</v>
      </c>
      <c r="H1722" s="17">
        <v>6.5262913724278601E-2</v>
      </c>
      <c r="I1722" s="17">
        <v>4.86686425827225E-2</v>
      </c>
      <c r="J1722" s="17">
        <v>6.3650138844729101E-2</v>
      </c>
      <c r="K1722" s="17">
        <v>1.76031631790593E-2</v>
      </c>
      <c r="L1722" s="17"/>
      <c r="M1722" s="17">
        <v>2.1408257195992701E-2</v>
      </c>
      <c r="N1722" s="17">
        <v>6.1816821322707799E-2</v>
      </c>
      <c r="O1722" s="17">
        <v>6.2461881357013901E-2</v>
      </c>
      <c r="P1722" s="17">
        <v>3.9601934592405297E-2</v>
      </c>
      <c r="Q1722" s="17">
        <v>3.5546351876091203E-2</v>
      </c>
      <c r="R1722" s="17"/>
      <c r="S1722" s="17">
        <v>5.28797190912485E-2</v>
      </c>
      <c r="T1722" s="17">
        <v>3.9877739435705502E-2</v>
      </c>
      <c r="U1722" s="17">
        <v>4.4124305443351101E-2</v>
      </c>
      <c r="V1722" s="17">
        <v>4.39814382870072E-2</v>
      </c>
      <c r="W1722" s="17"/>
      <c r="X1722" s="17">
        <v>4.54873964700147E-2</v>
      </c>
      <c r="Y1722" s="17">
        <v>7.9264293468297997E-2</v>
      </c>
      <c r="Z1722" s="17">
        <v>5.4663359716943E-2</v>
      </c>
      <c r="AA1722" s="17"/>
      <c r="AB1722" s="17">
        <v>4.9244884152495699E-2</v>
      </c>
      <c r="AC1722" s="17">
        <v>5.3822289782865601E-2</v>
      </c>
      <c r="AD1722" s="17"/>
      <c r="AE1722" s="17">
        <v>6.83433395879227E-2</v>
      </c>
      <c r="AF1722" s="17">
        <v>4.7191964647179098E-2</v>
      </c>
      <c r="AG1722" s="17"/>
      <c r="AH1722" s="17">
        <v>5.4753623852548602E-2</v>
      </c>
      <c r="AI1722" s="17">
        <v>4.1230417688260898E-2</v>
      </c>
      <c r="AJ1722" s="17"/>
      <c r="AK1722" s="17">
        <v>5.53070878299586E-2</v>
      </c>
      <c r="AL1722" s="17">
        <v>5.1958698012960297E-2</v>
      </c>
      <c r="AM1722" s="17">
        <v>4.29375580444748E-2</v>
      </c>
      <c r="AN1722" s="17">
        <v>5.5547010238490999E-2</v>
      </c>
      <c r="AO1722" s="17">
        <v>6.5054920619179293E-2</v>
      </c>
      <c r="AP1722" s="17"/>
      <c r="AQ1722" s="17">
        <v>3.5452609181655097E-2</v>
      </c>
      <c r="AR1722" s="17">
        <v>5.4925630613026702E-2</v>
      </c>
      <c r="AS1722" s="17"/>
      <c r="AT1722" s="17">
        <v>4.3296381714256003E-2</v>
      </c>
      <c r="AU1722" s="17">
        <v>5.5748740595016902E-2</v>
      </c>
      <c r="AV1722" s="17"/>
      <c r="AW1722" s="17">
        <v>2.9433465406967001E-2</v>
      </c>
      <c r="AX1722" s="17">
        <v>4.3552830022482697E-2</v>
      </c>
      <c r="AY1722" s="17">
        <v>4.6799128902139601E-2</v>
      </c>
      <c r="AZ1722" s="17">
        <v>4.9417553347395803E-2</v>
      </c>
      <c r="BA1722" s="17">
        <v>9.0417474190704006E-2</v>
      </c>
      <c r="BB1722" s="17"/>
      <c r="BC1722" s="17">
        <v>5.4216839886472398E-2</v>
      </c>
      <c r="BD1722" s="17"/>
      <c r="BE1722" s="17">
        <v>5.3115855199980501E-2</v>
      </c>
      <c r="BF1722" s="17">
        <v>4.0298841767127003E-2</v>
      </c>
      <c r="BG1722" s="17">
        <v>2.7057663045842801E-2</v>
      </c>
      <c r="BH1722" s="17">
        <v>7.1059167542856905E-2</v>
      </c>
      <c r="BI1722" s="17"/>
      <c r="BJ1722" s="17">
        <v>4.5416686783840997E-2</v>
      </c>
      <c r="BK1722" s="17"/>
      <c r="BL1722" s="17">
        <v>4.9954898956335002E-2</v>
      </c>
      <c r="BM1722" s="17"/>
      <c r="BN1722" s="17">
        <v>4.5005338968977897E-2</v>
      </c>
      <c r="BO1722" s="17"/>
      <c r="BP1722" s="17">
        <v>4.8525207841072601E-2</v>
      </c>
      <c r="BQ1722" s="17">
        <v>4.60136464755369E-2</v>
      </c>
    </row>
    <row r="1723" spans="2:69" x14ac:dyDescent="0.35">
      <c r="B1723" t="s">
        <v>481</v>
      </c>
      <c r="C1723" s="17">
        <v>1.83283126212598E-2</v>
      </c>
      <c r="D1723" s="17">
        <v>2.25162186349895E-2</v>
      </c>
      <c r="E1723" s="17">
        <v>1.4789704210220101E-2</v>
      </c>
      <c r="F1723" s="17"/>
      <c r="G1723" s="17">
        <v>1.06226992844037E-2</v>
      </c>
      <c r="H1723" s="17">
        <v>1.7265810815414499E-2</v>
      </c>
      <c r="I1723" s="17">
        <v>5.1440275178667699E-2</v>
      </c>
      <c r="J1723" s="17">
        <v>0</v>
      </c>
      <c r="K1723" s="17">
        <v>0</v>
      </c>
      <c r="L1723" s="17"/>
      <c r="M1723" s="17">
        <v>2.3792875930119101E-2</v>
      </c>
      <c r="N1723" s="17">
        <v>2.3392827889811799E-2</v>
      </c>
      <c r="O1723" s="17">
        <v>2.06400815582224E-2</v>
      </c>
      <c r="P1723" s="17">
        <v>8.6800981844847198E-3</v>
      </c>
      <c r="Q1723" s="17">
        <v>8.72366068310171E-3</v>
      </c>
      <c r="R1723" s="17"/>
      <c r="S1723" s="17">
        <v>1.73825520007145E-2</v>
      </c>
      <c r="T1723" s="17">
        <v>1.5699804586975799E-2</v>
      </c>
      <c r="U1723" s="17">
        <v>2.14741011855339E-2</v>
      </c>
      <c r="V1723" s="17">
        <v>1.8118951435010001E-2</v>
      </c>
      <c r="W1723" s="17"/>
      <c r="X1723" s="17">
        <v>1.6022588002669098E-2</v>
      </c>
      <c r="Y1723" s="17">
        <v>2.9514661740051899E-2</v>
      </c>
      <c r="Z1723" s="17">
        <v>2.1656058212618502E-2</v>
      </c>
      <c r="AA1723" s="17"/>
      <c r="AB1723" s="17">
        <v>2.0609065199992001E-2</v>
      </c>
      <c r="AC1723" s="17">
        <v>1.36398106633228E-2</v>
      </c>
      <c r="AD1723" s="17"/>
      <c r="AE1723" s="17">
        <v>1.08349748318982E-2</v>
      </c>
      <c r="AF1723" s="17">
        <v>1.9873002925700801E-2</v>
      </c>
      <c r="AG1723" s="17"/>
      <c r="AH1723" s="17">
        <v>1.46955367644465E-2</v>
      </c>
      <c r="AI1723" s="17">
        <v>2.18762143046402E-2</v>
      </c>
      <c r="AJ1723" s="17"/>
      <c r="AK1723" s="17">
        <v>3.3367563548329503E-2</v>
      </c>
      <c r="AL1723" s="17">
        <v>1.7893855177389398E-2</v>
      </c>
      <c r="AM1723" s="17">
        <v>1.1888630925590799E-2</v>
      </c>
      <c r="AN1723" s="17">
        <v>3.16836027325628E-2</v>
      </c>
      <c r="AO1723" s="17">
        <v>0</v>
      </c>
      <c r="AP1723" s="17"/>
      <c r="AQ1723" s="17">
        <v>3.1029122460852699E-2</v>
      </c>
      <c r="AR1723" s="17">
        <v>1.4853927819823601E-2</v>
      </c>
      <c r="AS1723" s="17"/>
      <c r="AT1723" s="17">
        <v>3.1876919529001901E-2</v>
      </c>
      <c r="AU1723" s="17">
        <v>1.2472546293523601E-2</v>
      </c>
      <c r="AV1723" s="17"/>
      <c r="AW1723" s="17">
        <v>0</v>
      </c>
      <c r="AX1723" s="17">
        <v>2.5550122701293001E-2</v>
      </c>
      <c r="AY1723" s="17">
        <v>1.7865469295515999E-2</v>
      </c>
      <c r="AZ1723" s="17">
        <v>2.0619520593060901E-2</v>
      </c>
      <c r="BA1723" s="17">
        <v>1.2249711999328901E-2</v>
      </c>
      <c r="BB1723" s="17"/>
      <c r="BC1723" s="17">
        <v>1.7451811042245899E-2</v>
      </c>
      <c r="BD1723" s="17"/>
      <c r="BE1723" s="17">
        <v>2.4168312526892201E-2</v>
      </c>
      <c r="BF1723" s="17">
        <v>2.0518066175785901E-2</v>
      </c>
      <c r="BG1723" s="17">
        <v>1.8931204723548999E-2</v>
      </c>
      <c r="BH1723" s="17">
        <v>1.5725132255959701E-2</v>
      </c>
      <c r="BI1723" s="17"/>
      <c r="BJ1723" s="17">
        <v>1.6580201478514901E-2</v>
      </c>
      <c r="BK1723" s="17"/>
      <c r="BL1723" s="17">
        <v>2.2374045469091299E-2</v>
      </c>
      <c r="BM1723" s="17"/>
      <c r="BN1723" s="17">
        <v>1.89539210789549E-2</v>
      </c>
      <c r="BO1723" s="17"/>
      <c r="BP1723" s="17">
        <v>1.8285423462129101E-2</v>
      </c>
      <c r="BQ1723" s="17">
        <v>2.1143728220579399E-2</v>
      </c>
    </row>
    <row r="1724" spans="2:69" x14ac:dyDescent="0.35">
      <c r="B1724" t="s">
        <v>141</v>
      </c>
      <c r="C1724" s="17">
        <v>0.106748824047565</v>
      </c>
      <c r="D1724" s="17">
        <v>5.3571142405183403E-2</v>
      </c>
      <c r="E1724" s="17">
        <v>0.15232560895826999</v>
      </c>
      <c r="F1724" s="17"/>
      <c r="G1724" s="17">
        <v>0.122140720631599</v>
      </c>
      <c r="H1724" s="17">
        <v>0.123949732001472</v>
      </c>
      <c r="I1724" s="17">
        <v>6.0104806952433198E-2</v>
      </c>
      <c r="J1724" s="17">
        <v>0.14249923209606699</v>
      </c>
      <c r="K1724" s="17">
        <v>8.37643620913264E-2</v>
      </c>
      <c r="L1724" s="17"/>
      <c r="M1724" s="17">
        <v>0.15133772520981301</v>
      </c>
      <c r="N1724" s="17">
        <v>9.0149368510606995E-2</v>
      </c>
      <c r="O1724" s="17">
        <v>8.75482695877534E-2</v>
      </c>
      <c r="P1724" s="17">
        <v>0.149318455352968</v>
      </c>
      <c r="Q1724" s="17">
        <v>0.109829835708734</v>
      </c>
      <c r="R1724" s="17"/>
      <c r="S1724" s="17">
        <v>0.12778885198403001</v>
      </c>
      <c r="T1724" s="17">
        <v>0.100261737098646</v>
      </c>
      <c r="U1724" s="17">
        <v>9.5465687038503402E-2</v>
      </c>
      <c r="V1724" s="17">
        <v>5.9927066450684602E-2</v>
      </c>
      <c r="W1724" s="17"/>
      <c r="X1724" s="17">
        <v>0.112945888239248</v>
      </c>
      <c r="Y1724" s="17">
        <v>0.101308764475722</v>
      </c>
      <c r="Z1724" s="17">
        <v>6.79649215941628E-2</v>
      </c>
      <c r="AA1724" s="17"/>
      <c r="AB1724" s="17">
        <v>0.10564078561493601</v>
      </c>
      <c r="AC1724" s="17">
        <v>0.109026598677437</v>
      </c>
      <c r="AD1724" s="17"/>
      <c r="AE1724" s="17">
        <v>0.109796473237181</v>
      </c>
      <c r="AF1724" s="17">
        <v>0.105390796365027</v>
      </c>
      <c r="AG1724" s="17"/>
      <c r="AH1724" s="17">
        <v>0.105941663772361</v>
      </c>
      <c r="AI1724" s="17">
        <v>0.14961365632054699</v>
      </c>
      <c r="AJ1724" s="17"/>
      <c r="AK1724" s="17">
        <v>0.12739122863531199</v>
      </c>
      <c r="AL1724" s="17">
        <v>0.106988193163083</v>
      </c>
      <c r="AM1724" s="17">
        <v>0.101673695591442</v>
      </c>
      <c r="AN1724" s="17">
        <v>9.7165656011200197E-2</v>
      </c>
      <c r="AO1724" s="17">
        <v>0.121755931040476</v>
      </c>
      <c r="AP1724" s="17"/>
      <c r="AQ1724" s="17">
        <v>9.1259039911684603E-2</v>
      </c>
      <c r="AR1724" s="17">
        <v>0.110986149955041</v>
      </c>
      <c r="AS1724" s="17"/>
      <c r="AT1724" s="17">
        <v>9.6675645703619403E-2</v>
      </c>
      <c r="AU1724" s="17">
        <v>0.107762977615893</v>
      </c>
      <c r="AV1724" s="17"/>
      <c r="AW1724" s="17">
        <v>0.259949709948675</v>
      </c>
      <c r="AX1724" s="17">
        <v>9.5052159171961595E-2</v>
      </c>
      <c r="AY1724" s="17">
        <v>0.11715801679167</v>
      </c>
      <c r="AZ1724" s="17">
        <v>5.5135054243193801E-2</v>
      </c>
      <c r="BA1724" s="17">
        <v>9.4458404436053495E-2</v>
      </c>
      <c r="BB1724" s="17"/>
      <c r="BC1724" s="17">
        <v>7.6351143397806798E-2</v>
      </c>
      <c r="BD1724" s="17"/>
      <c r="BE1724" s="17">
        <v>9.2743942842907004E-2</v>
      </c>
      <c r="BF1724" s="17">
        <v>8.42270819386821E-2</v>
      </c>
      <c r="BG1724" s="17">
        <v>5.7749469645741097E-2</v>
      </c>
      <c r="BH1724" s="17">
        <v>8.6183050629197497E-2</v>
      </c>
      <c r="BI1724" s="17"/>
      <c r="BJ1724" s="17">
        <v>0.110558037789657</v>
      </c>
      <c r="BK1724" s="17"/>
      <c r="BL1724" s="17">
        <v>0.101416721769267</v>
      </c>
      <c r="BM1724" s="17"/>
      <c r="BN1724" s="17">
        <v>5.7744463276772101E-2</v>
      </c>
      <c r="BO1724" s="17"/>
      <c r="BP1724" s="17">
        <v>0.10260066413548</v>
      </c>
      <c r="BQ1724" s="17">
        <v>0.119919992938345</v>
      </c>
    </row>
    <row r="1725" spans="2:69" x14ac:dyDescent="0.35"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  <c r="BC1725" s="17"/>
      <c r="BD1725" s="17"/>
      <c r="BE1725" s="17"/>
      <c r="BF1725" s="17"/>
      <c r="BG1725" s="17"/>
      <c r="BH1725" s="17"/>
      <c r="BI1725" s="17"/>
      <c r="BJ1725" s="17"/>
      <c r="BK1725" s="17"/>
      <c r="BL1725" s="17"/>
      <c r="BM1725" s="17"/>
      <c r="BN1725" s="17"/>
      <c r="BO1725" s="17"/>
      <c r="BP1725" s="17"/>
      <c r="BQ1725" s="17"/>
    </row>
    <row r="1726" spans="2:69" x14ac:dyDescent="0.35">
      <c r="B1726" s="6" t="s">
        <v>493</v>
      </c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/>
      <c r="BP1726" s="17"/>
      <c r="BQ1726" s="17"/>
    </row>
    <row r="1727" spans="2:69" x14ac:dyDescent="0.35">
      <c r="B1727" s="24" t="s">
        <v>97</v>
      </c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  <c r="BC1727" s="17"/>
      <c r="BD1727" s="17"/>
      <c r="BE1727" s="17"/>
      <c r="BF1727" s="17"/>
      <c r="BG1727" s="17"/>
      <c r="BH1727" s="17"/>
      <c r="BI1727" s="17"/>
      <c r="BJ1727" s="17"/>
      <c r="BK1727" s="17"/>
      <c r="BL1727" s="17"/>
      <c r="BM1727" s="17"/>
      <c r="BN1727" s="17"/>
      <c r="BO1727" s="17"/>
      <c r="BP1727" s="17"/>
      <c r="BQ1727" s="17"/>
    </row>
    <row r="1728" spans="2:69" x14ac:dyDescent="0.35">
      <c r="B1728" t="s">
        <v>477</v>
      </c>
      <c r="C1728" s="17">
        <v>0.32954399711620402</v>
      </c>
      <c r="D1728" s="17">
        <v>0.29717140854484297</v>
      </c>
      <c r="E1728" s="17">
        <v>0.35779118465079901</v>
      </c>
      <c r="F1728" s="17"/>
      <c r="G1728" s="17">
        <v>0.328349902168732</v>
      </c>
      <c r="H1728" s="17">
        <v>0.26659174219169202</v>
      </c>
      <c r="I1728" s="17">
        <v>0.37274319276801499</v>
      </c>
      <c r="J1728" s="17">
        <v>0.29387023524723399</v>
      </c>
      <c r="K1728" s="17">
        <v>0.412921703760179</v>
      </c>
      <c r="L1728" s="17"/>
      <c r="M1728" s="17">
        <v>0.30275186773591201</v>
      </c>
      <c r="N1728" s="17">
        <v>0.357222932755764</v>
      </c>
      <c r="O1728" s="17">
        <v>0.32219062689155897</v>
      </c>
      <c r="P1728" s="17">
        <v>0.259129660810067</v>
      </c>
      <c r="Q1728" s="17">
        <v>0.345341526786551</v>
      </c>
      <c r="R1728" s="17"/>
      <c r="S1728" s="17">
        <v>0.37993208535381301</v>
      </c>
      <c r="T1728" s="17">
        <v>0.38212211966375098</v>
      </c>
      <c r="U1728" s="17">
        <v>0.23993126465770401</v>
      </c>
      <c r="V1728" s="17">
        <v>0.28837025801639998</v>
      </c>
      <c r="W1728" s="17"/>
      <c r="X1728" s="17">
        <v>0.30771029453612198</v>
      </c>
      <c r="Y1728" s="17">
        <v>0.37550640394517998</v>
      </c>
      <c r="Z1728" s="17">
        <v>0.43371867688314197</v>
      </c>
      <c r="AA1728" s="17"/>
      <c r="AB1728" s="17">
        <v>0.35871312348722101</v>
      </c>
      <c r="AC1728" s="17">
        <v>0.26958154990597299</v>
      </c>
      <c r="AD1728" s="17"/>
      <c r="AE1728" s="17">
        <v>0.31302514274604298</v>
      </c>
      <c r="AF1728" s="17">
        <v>0.33318743686683</v>
      </c>
      <c r="AG1728" s="17"/>
      <c r="AH1728" s="17">
        <v>0.30351724921975498</v>
      </c>
      <c r="AI1728" s="17">
        <v>0.39044359038172199</v>
      </c>
      <c r="AJ1728" s="17"/>
      <c r="AK1728" s="17">
        <v>0.30256324044828897</v>
      </c>
      <c r="AL1728" s="17">
        <v>0.36856468446249202</v>
      </c>
      <c r="AM1728" s="17">
        <v>0.330454645889043</v>
      </c>
      <c r="AN1728" s="17">
        <v>0.31663884780447399</v>
      </c>
      <c r="AO1728" s="17">
        <v>0.24560616886488501</v>
      </c>
      <c r="AP1728" s="17"/>
      <c r="AQ1728" s="17">
        <v>0.23013842079675201</v>
      </c>
      <c r="AR1728" s="17">
        <v>0.35673700511366802</v>
      </c>
      <c r="AS1728" s="17"/>
      <c r="AT1728" s="17">
        <v>0.267994295124936</v>
      </c>
      <c r="AU1728" s="17">
        <v>0.35693832894406002</v>
      </c>
      <c r="AV1728" s="17"/>
      <c r="AW1728" s="17">
        <v>0.19952339904608399</v>
      </c>
      <c r="AX1728" s="17">
        <v>0.314024087103983</v>
      </c>
      <c r="AY1728" s="17">
        <v>0.43363722679375899</v>
      </c>
      <c r="AZ1728" s="17">
        <v>0.30316146713779102</v>
      </c>
      <c r="BA1728" s="17">
        <v>0.25355219223661501</v>
      </c>
      <c r="BB1728" s="17"/>
      <c r="BC1728" s="17">
        <v>0.29956083823232998</v>
      </c>
      <c r="BD1728" s="17"/>
      <c r="BE1728" s="17">
        <v>0.31143976425197101</v>
      </c>
      <c r="BF1728" s="17">
        <v>0.51754805699261996</v>
      </c>
      <c r="BG1728" s="17">
        <v>0.31359954637582299</v>
      </c>
      <c r="BH1728" s="17">
        <v>0.27418593408190201</v>
      </c>
      <c r="BI1728" s="17"/>
      <c r="BJ1728" s="17">
        <v>0.321915120669788</v>
      </c>
      <c r="BK1728" s="17"/>
      <c r="BL1728" s="17">
        <v>0.30908264112688</v>
      </c>
      <c r="BM1728" s="17"/>
      <c r="BN1728" s="17">
        <v>0.33428345192873699</v>
      </c>
      <c r="BO1728" s="17"/>
      <c r="BP1728" s="17">
        <v>0.333768030807431</v>
      </c>
      <c r="BQ1728" s="17">
        <v>0.30087581948919501</v>
      </c>
    </row>
    <row r="1729" spans="2:69" x14ac:dyDescent="0.35">
      <c r="B1729" t="s">
        <v>478</v>
      </c>
      <c r="C1729" s="17">
        <v>0.51133249861431596</v>
      </c>
      <c r="D1729" s="17">
        <v>0.51698762339952997</v>
      </c>
      <c r="E1729" s="17">
        <v>0.50747696364699901</v>
      </c>
      <c r="F1729" s="17"/>
      <c r="G1729" s="17">
        <v>0.52277058271226695</v>
      </c>
      <c r="H1729" s="17">
        <v>0.57052756621212397</v>
      </c>
      <c r="I1729" s="17">
        <v>0.480560721837337</v>
      </c>
      <c r="J1729" s="17">
        <v>0.51146763900314596</v>
      </c>
      <c r="K1729" s="17">
        <v>0.43079734148076798</v>
      </c>
      <c r="L1729" s="17"/>
      <c r="M1729" s="17">
        <v>0.560543537287571</v>
      </c>
      <c r="N1729" s="17">
        <v>0.50401803140541901</v>
      </c>
      <c r="O1729" s="17">
        <v>0.51222795500406104</v>
      </c>
      <c r="P1729" s="17">
        <v>0.52674219996729998</v>
      </c>
      <c r="Q1729" s="17">
        <v>0.488686061346149</v>
      </c>
      <c r="R1729" s="17"/>
      <c r="S1729" s="17">
        <v>0.48006519662015601</v>
      </c>
      <c r="T1729" s="17">
        <v>0.468665208362678</v>
      </c>
      <c r="U1729" s="17">
        <v>0.55818791379268196</v>
      </c>
      <c r="V1729" s="17">
        <v>0.57115685344158096</v>
      </c>
      <c r="W1729" s="17"/>
      <c r="X1729" s="17">
        <v>0.53400893241439795</v>
      </c>
      <c r="Y1729" s="17">
        <v>0.468323905047557</v>
      </c>
      <c r="Z1729" s="17">
        <v>0.39740789062832099</v>
      </c>
      <c r="AA1729" s="17"/>
      <c r="AB1729" s="17">
        <v>0.48463086408054801</v>
      </c>
      <c r="AC1729" s="17">
        <v>0.56622256733947396</v>
      </c>
      <c r="AD1729" s="17"/>
      <c r="AE1729" s="17">
        <v>0.510851564714775</v>
      </c>
      <c r="AF1729" s="17">
        <v>0.51185194059695005</v>
      </c>
      <c r="AG1729" s="17"/>
      <c r="AH1729" s="17">
        <v>0.54140422729617099</v>
      </c>
      <c r="AI1729" s="17">
        <v>0.46527305097099603</v>
      </c>
      <c r="AJ1729" s="17"/>
      <c r="AK1729" s="17">
        <v>0.55173100835160505</v>
      </c>
      <c r="AL1729" s="17">
        <v>0.48103608929403402</v>
      </c>
      <c r="AM1729" s="17">
        <v>0.489494629752322</v>
      </c>
      <c r="AN1729" s="17">
        <v>0.54766889049665202</v>
      </c>
      <c r="AO1729" s="17">
        <v>0.58911252747727305</v>
      </c>
      <c r="AP1729" s="17"/>
      <c r="AQ1729" s="17">
        <v>0.607464020341421</v>
      </c>
      <c r="AR1729" s="17">
        <v>0.48503512842722701</v>
      </c>
      <c r="AS1729" s="17"/>
      <c r="AT1729" s="17">
        <v>0.56731301075264495</v>
      </c>
      <c r="AU1729" s="17">
        <v>0.48533771306707302</v>
      </c>
      <c r="AV1729" s="17"/>
      <c r="AW1729" s="17">
        <v>0.58096406060540795</v>
      </c>
      <c r="AX1729" s="17">
        <v>0.50187983127157398</v>
      </c>
      <c r="AY1729" s="17">
        <v>0.45955246661447902</v>
      </c>
      <c r="AZ1729" s="17">
        <v>0.59426969070564595</v>
      </c>
      <c r="BA1729" s="17">
        <v>0.55361067058008895</v>
      </c>
      <c r="BB1729" s="17"/>
      <c r="BC1729" s="17">
        <v>0.50224155249287195</v>
      </c>
      <c r="BD1729" s="17"/>
      <c r="BE1729" s="17">
        <v>0.50971585203339997</v>
      </c>
      <c r="BF1729" s="17">
        <v>0.42877199476635403</v>
      </c>
      <c r="BG1729" s="17">
        <v>0.56358864612116399</v>
      </c>
      <c r="BH1729" s="17">
        <v>0.51734312245046099</v>
      </c>
      <c r="BI1729" s="17"/>
      <c r="BJ1729" s="17">
        <v>0.51407885432520695</v>
      </c>
      <c r="BK1729" s="17"/>
      <c r="BL1729" s="17">
        <v>0.54182684798969905</v>
      </c>
      <c r="BM1729" s="17"/>
      <c r="BN1729" s="17">
        <v>0.52149250884048903</v>
      </c>
      <c r="BO1729" s="17"/>
      <c r="BP1729" s="17">
        <v>0.507751736182525</v>
      </c>
      <c r="BQ1729" s="17">
        <v>0.56196783674352202</v>
      </c>
    </row>
    <row r="1730" spans="2:69" x14ac:dyDescent="0.35">
      <c r="B1730" t="s">
        <v>479</v>
      </c>
      <c r="C1730" s="17">
        <v>8.1309602435508402E-2</v>
      </c>
      <c r="D1730" s="17">
        <v>0.105724646660852</v>
      </c>
      <c r="E1730" s="17">
        <v>5.8734934593338201E-2</v>
      </c>
      <c r="F1730" s="17"/>
      <c r="G1730" s="17">
        <v>7.4666850623873002E-2</v>
      </c>
      <c r="H1730" s="17">
        <v>8.3194647523414003E-2</v>
      </c>
      <c r="I1730" s="17">
        <v>6.20066345277029E-2</v>
      </c>
      <c r="J1730" s="17">
        <v>9.8471272462195794E-2</v>
      </c>
      <c r="K1730" s="17">
        <v>0.10571338361845101</v>
      </c>
      <c r="L1730" s="17"/>
      <c r="M1730" s="17">
        <v>4.5157647475204003E-2</v>
      </c>
      <c r="N1730" s="17">
        <v>7.47410492605214E-2</v>
      </c>
      <c r="O1730" s="17">
        <v>7.9563325623161499E-2</v>
      </c>
      <c r="P1730" s="17">
        <v>0.112081438341897</v>
      </c>
      <c r="Q1730" s="17">
        <v>9.2662368410623794E-2</v>
      </c>
      <c r="R1730" s="17"/>
      <c r="S1730" s="17">
        <v>8.0127394780434999E-2</v>
      </c>
      <c r="T1730" s="17">
        <v>5.5111753842223998E-2</v>
      </c>
      <c r="U1730" s="17">
        <v>0.13037250990514701</v>
      </c>
      <c r="V1730" s="17">
        <v>8.1217685608548806E-2</v>
      </c>
      <c r="W1730" s="17"/>
      <c r="X1730" s="17">
        <v>8.0735641847168096E-2</v>
      </c>
      <c r="Y1730" s="17">
        <v>5.1276763015778097E-2</v>
      </c>
      <c r="Z1730" s="17">
        <v>0.12190479374827699</v>
      </c>
      <c r="AA1730" s="17"/>
      <c r="AB1730" s="17">
        <v>6.84191357284719E-2</v>
      </c>
      <c r="AC1730" s="17">
        <v>0.107808302451562</v>
      </c>
      <c r="AD1730" s="17"/>
      <c r="AE1730" s="17">
        <v>0.102595521438992</v>
      </c>
      <c r="AF1730" s="17">
        <v>7.7031566770460302E-2</v>
      </c>
      <c r="AG1730" s="17"/>
      <c r="AH1730" s="17">
        <v>7.6400111602392504E-2</v>
      </c>
      <c r="AI1730" s="17">
        <v>6.3305219445778799E-2</v>
      </c>
      <c r="AJ1730" s="17"/>
      <c r="AK1730" s="17">
        <v>8.2321236713459894E-2</v>
      </c>
      <c r="AL1730" s="17">
        <v>8.6379433694703495E-2</v>
      </c>
      <c r="AM1730" s="17">
        <v>7.3803736083789595E-2</v>
      </c>
      <c r="AN1730" s="17">
        <v>7.1320924577829806E-2</v>
      </c>
      <c r="AO1730" s="17">
        <v>0.116766347443826</v>
      </c>
      <c r="AP1730" s="17"/>
      <c r="AQ1730" s="17">
        <v>6.9696097342868801E-2</v>
      </c>
      <c r="AR1730" s="17">
        <v>8.4486548322808094E-2</v>
      </c>
      <c r="AS1730" s="17"/>
      <c r="AT1730" s="17">
        <v>7.3680007341155998E-2</v>
      </c>
      <c r="AU1730" s="17">
        <v>8.7300258673109199E-2</v>
      </c>
      <c r="AV1730" s="17"/>
      <c r="AW1730" s="17">
        <v>0.112249271246756</v>
      </c>
      <c r="AX1730" s="17">
        <v>9.3612636632212601E-2</v>
      </c>
      <c r="AY1730" s="17">
        <v>2.4301006759867402E-2</v>
      </c>
      <c r="AZ1730" s="17">
        <v>6.2517811404219595E-2</v>
      </c>
      <c r="BA1730" s="17">
        <v>0.13782784402600601</v>
      </c>
      <c r="BB1730" s="17"/>
      <c r="BC1730" s="17">
        <v>0.126676480820613</v>
      </c>
      <c r="BD1730" s="17"/>
      <c r="BE1730" s="17">
        <v>9.0465054021166696E-2</v>
      </c>
      <c r="BF1730" s="17">
        <v>0</v>
      </c>
      <c r="BG1730" s="17">
        <v>5.8725398997257698E-2</v>
      </c>
      <c r="BH1730" s="17">
        <v>0.14132704586377001</v>
      </c>
      <c r="BI1730" s="17"/>
      <c r="BJ1730" s="17">
        <v>8.4047085255816806E-2</v>
      </c>
      <c r="BK1730" s="17"/>
      <c r="BL1730" s="17">
        <v>7.6069756897734306E-2</v>
      </c>
      <c r="BM1730" s="17"/>
      <c r="BN1730" s="17">
        <v>7.8248007049571106E-2</v>
      </c>
      <c r="BO1730" s="17"/>
      <c r="BP1730" s="17">
        <v>8.5005278849828295E-2</v>
      </c>
      <c r="BQ1730" s="17">
        <v>5.8201803965486999E-2</v>
      </c>
    </row>
    <row r="1731" spans="2:69" x14ac:dyDescent="0.35">
      <c r="B1731" t="s">
        <v>480</v>
      </c>
      <c r="C1731" s="17">
        <v>8.1042389665440494E-3</v>
      </c>
      <c r="D1731" s="17">
        <v>1.4981749972310599E-2</v>
      </c>
      <c r="E1731" s="17">
        <v>2.2513108344621698E-3</v>
      </c>
      <c r="F1731" s="17"/>
      <c r="G1731" s="17">
        <v>2.8043465598734298E-3</v>
      </c>
      <c r="H1731" s="17">
        <v>1.93507996416598E-2</v>
      </c>
      <c r="I1731" s="17">
        <v>8.8919946299868807E-3</v>
      </c>
      <c r="J1731" s="17">
        <v>0</v>
      </c>
      <c r="K1731" s="17">
        <v>5.7400495141361804E-3</v>
      </c>
      <c r="L1731" s="17"/>
      <c r="M1731" s="17">
        <v>0</v>
      </c>
      <c r="N1731" s="17">
        <v>1.1979013696724199E-2</v>
      </c>
      <c r="O1731" s="17">
        <v>8.5229182073873703E-3</v>
      </c>
      <c r="P1731" s="17">
        <v>6.12828306319673E-3</v>
      </c>
      <c r="Q1731" s="17">
        <v>4.4188192612259402E-3</v>
      </c>
      <c r="R1731" s="17"/>
      <c r="S1731" s="17">
        <v>3.6435838053012299E-3</v>
      </c>
      <c r="T1731" s="17">
        <v>1.1978979023731601E-2</v>
      </c>
      <c r="U1731" s="17">
        <v>1.0558677385111501E-2</v>
      </c>
      <c r="V1731" s="17">
        <v>1.20092721252747E-2</v>
      </c>
      <c r="W1731" s="17"/>
      <c r="X1731" s="17">
        <v>1.05522328583559E-2</v>
      </c>
      <c r="Y1731" s="17">
        <v>0</v>
      </c>
      <c r="Z1731" s="17">
        <v>0</v>
      </c>
      <c r="AA1731" s="17"/>
      <c r="AB1731" s="17">
        <v>1.0773032978325299E-2</v>
      </c>
      <c r="AC1731" s="17">
        <v>2.61804723042737E-3</v>
      </c>
      <c r="AD1731" s="17"/>
      <c r="AE1731" s="17">
        <v>0</v>
      </c>
      <c r="AF1731" s="17">
        <v>9.7652072140286903E-3</v>
      </c>
      <c r="AG1731" s="17"/>
      <c r="AH1731" s="17">
        <v>1.0359976634006601E-2</v>
      </c>
      <c r="AI1731" s="17">
        <v>0</v>
      </c>
      <c r="AJ1731" s="17"/>
      <c r="AK1731" s="17">
        <v>0</v>
      </c>
      <c r="AL1731" s="17">
        <v>2.9532081296151599E-3</v>
      </c>
      <c r="AM1731" s="17">
        <v>1.03201971893352E-2</v>
      </c>
      <c r="AN1731" s="17">
        <v>1.6017963509107599E-2</v>
      </c>
      <c r="AO1731" s="17">
        <v>1.08959817611238E-2</v>
      </c>
      <c r="AP1731" s="17"/>
      <c r="AQ1731" s="17">
        <v>3.9887877190627899E-3</v>
      </c>
      <c r="AR1731" s="17">
        <v>9.2300460171091808E-3</v>
      </c>
      <c r="AS1731" s="17"/>
      <c r="AT1731" s="17">
        <v>5.1303614422834399E-3</v>
      </c>
      <c r="AU1731" s="17">
        <v>9.7459925227883701E-3</v>
      </c>
      <c r="AV1731" s="17"/>
      <c r="AW1731" s="17">
        <v>1.23043108516142E-2</v>
      </c>
      <c r="AX1731" s="17">
        <v>1.15895185560219E-2</v>
      </c>
      <c r="AY1731" s="17">
        <v>4.5853416675270802E-3</v>
      </c>
      <c r="AZ1731" s="17">
        <v>7.4698696237677203E-3</v>
      </c>
      <c r="BA1731" s="17">
        <v>7.7646883938243599E-3</v>
      </c>
      <c r="BB1731" s="17"/>
      <c r="BC1731" s="17">
        <v>1.2331565012820201E-2</v>
      </c>
      <c r="BD1731" s="17"/>
      <c r="BE1731" s="17">
        <v>1.1205632003643299E-2</v>
      </c>
      <c r="BF1731" s="17">
        <v>0</v>
      </c>
      <c r="BG1731" s="17">
        <v>7.8344674770849804E-3</v>
      </c>
      <c r="BH1731" s="17">
        <v>1.63826154078986E-2</v>
      </c>
      <c r="BI1731" s="17"/>
      <c r="BJ1731" s="17">
        <v>9.3384574130617806E-3</v>
      </c>
      <c r="BK1731" s="17"/>
      <c r="BL1731" s="17">
        <v>9.8855253060634793E-3</v>
      </c>
      <c r="BM1731" s="17"/>
      <c r="BN1731" s="17">
        <v>1.5723118117768699E-2</v>
      </c>
      <c r="BO1731" s="17"/>
      <c r="BP1731" s="17">
        <v>6.0784025828460701E-3</v>
      </c>
      <c r="BQ1731" s="17">
        <v>2.0656269542007201E-2</v>
      </c>
    </row>
    <row r="1732" spans="2:69" x14ac:dyDescent="0.35">
      <c r="B1732" t="s">
        <v>481</v>
      </c>
      <c r="C1732" s="17">
        <v>6.8048334859143302E-3</v>
      </c>
      <c r="D1732" s="17">
        <v>9.4061127120593207E-3</v>
      </c>
      <c r="E1732" s="17">
        <v>4.5981741358598902E-3</v>
      </c>
      <c r="F1732" s="17"/>
      <c r="G1732" s="17">
        <v>5.6086931197468597E-3</v>
      </c>
      <c r="H1732" s="17">
        <v>3.5726314113175102E-3</v>
      </c>
      <c r="I1732" s="17">
        <v>2.0151211848747502E-2</v>
      </c>
      <c r="J1732" s="17">
        <v>0</v>
      </c>
      <c r="K1732" s="17">
        <v>0</v>
      </c>
      <c r="L1732" s="17"/>
      <c r="M1732" s="17">
        <v>0</v>
      </c>
      <c r="N1732" s="17">
        <v>6.4893601375925003E-3</v>
      </c>
      <c r="O1732" s="17">
        <v>1.17631562759162E-2</v>
      </c>
      <c r="P1732" s="17">
        <v>5.4073873719786896E-3</v>
      </c>
      <c r="Q1732" s="17">
        <v>6.4346944927625004E-3</v>
      </c>
      <c r="R1732" s="17"/>
      <c r="S1732" s="17">
        <v>0</v>
      </c>
      <c r="T1732" s="17">
        <v>0</v>
      </c>
      <c r="U1732" s="17">
        <v>8.5420501591477807E-3</v>
      </c>
      <c r="V1732" s="17">
        <v>1.24227557880072E-2</v>
      </c>
      <c r="W1732" s="17"/>
      <c r="X1732" s="17">
        <v>7.5859466729458402E-3</v>
      </c>
      <c r="Y1732" s="17">
        <v>7.7005496324229102E-3</v>
      </c>
      <c r="Z1732" s="17">
        <v>0</v>
      </c>
      <c r="AA1732" s="17"/>
      <c r="AB1732" s="17">
        <v>8.0544398712751493E-3</v>
      </c>
      <c r="AC1732" s="17">
        <v>4.2360401678457503E-3</v>
      </c>
      <c r="AD1732" s="17"/>
      <c r="AE1732" s="17">
        <v>2.04305746747908E-2</v>
      </c>
      <c r="AF1732" s="17">
        <v>4.0290624106276403E-3</v>
      </c>
      <c r="AG1732" s="17"/>
      <c r="AH1732" s="17">
        <v>7.6036374645487501E-3</v>
      </c>
      <c r="AI1732" s="17">
        <v>0</v>
      </c>
      <c r="AJ1732" s="17"/>
      <c r="AK1732" s="17">
        <v>0</v>
      </c>
      <c r="AL1732" s="17">
        <v>2.9532081296151599E-3</v>
      </c>
      <c r="AM1732" s="17">
        <v>6.6486642951833902E-3</v>
      </c>
      <c r="AN1732" s="17">
        <v>2.1103087103249301E-2</v>
      </c>
      <c r="AO1732" s="17">
        <v>0</v>
      </c>
      <c r="AP1732" s="17"/>
      <c r="AQ1732" s="17">
        <v>0</v>
      </c>
      <c r="AR1732" s="17">
        <v>8.6663376213484897E-3</v>
      </c>
      <c r="AS1732" s="17"/>
      <c r="AT1732" s="17">
        <v>0</v>
      </c>
      <c r="AU1732" s="17">
        <v>1.0216468909602301E-2</v>
      </c>
      <c r="AV1732" s="17"/>
      <c r="AW1732" s="17">
        <v>0</v>
      </c>
      <c r="AX1732" s="17">
        <v>1.18627602176171E-2</v>
      </c>
      <c r="AY1732" s="17">
        <v>6.4946764816673202E-3</v>
      </c>
      <c r="AZ1732" s="17">
        <v>0</v>
      </c>
      <c r="BA1732" s="17">
        <v>6.85129546646849E-3</v>
      </c>
      <c r="BB1732" s="17"/>
      <c r="BC1732" s="17">
        <v>9.0044198035276503E-3</v>
      </c>
      <c r="BD1732" s="17"/>
      <c r="BE1732" s="17">
        <v>1.12077626923876E-2</v>
      </c>
      <c r="BF1732" s="17">
        <v>1.09406735953104E-2</v>
      </c>
      <c r="BG1732" s="17">
        <v>0</v>
      </c>
      <c r="BH1732" s="17">
        <v>7.9571925964394899E-3</v>
      </c>
      <c r="BI1732" s="17"/>
      <c r="BJ1732" s="17">
        <v>6.97003580354995E-3</v>
      </c>
      <c r="BK1732" s="17"/>
      <c r="BL1732" s="17">
        <v>8.8541391518614006E-3</v>
      </c>
      <c r="BM1732" s="17"/>
      <c r="BN1732" s="17">
        <v>0</v>
      </c>
      <c r="BO1732" s="17"/>
      <c r="BP1732" s="17">
        <v>7.0053622157162801E-3</v>
      </c>
      <c r="BQ1732" s="17">
        <v>6.6305872989787101E-3</v>
      </c>
    </row>
    <row r="1733" spans="2:69" x14ac:dyDescent="0.35">
      <c r="B1733" t="s">
        <v>141</v>
      </c>
      <c r="C1733" s="17">
        <v>6.2904829381513302E-2</v>
      </c>
      <c r="D1733" s="17">
        <v>5.57284587104055E-2</v>
      </c>
      <c r="E1733" s="17">
        <v>6.9147432138541506E-2</v>
      </c>
      <c r="F1733" s="17"/>
      <c r="G1733" s="17">
        <v>6.5799624815507704E-2</v>
      </c>
      <c r="H1733" s="17">
        <v>5.6762613019792497E-2</v>
      </c>
      <c r="I1733" s="17">
        <v>5.5646244388211197E-2</v>
      </c>
      <c r="J1733" s="17">
        <v>9.6190853287424299E-2</v>
      </c>
      <c r="K1733" s="17">
        <v>4.4827521626465798E-2</v>
      </c>
      <c r="L1733" s="17"/>
      <c r="M1733" s="17">
        <v>9.15469475013128E-2</v>
      </c>
      <c r="N1733" s="17">
        <v>4.5549612743979201E-2</v>
      </c>
      <c r="O1733" s="17">
        <v>6.5732017997915199E-2</v>
      </c>
      <c r="P1733" s="17">
        <v>9.0511030445560595E-2</v>
      </c>
      <c r="Q1733" s="17">
        <v>6.2456529702687801E-2</v>
      </c>
      <c r="R1733" s="17"/>
      <c r="S1733" s="17">
        <v>5.6231739440295102E-2</v>
      </c>
      <c r="T1733" s="17">
        <v>8.2121939107615394E-2</v>
      </c>
      <c r="U1733" s="17">
        <v>5.2407584100207301E-2</v>
      </c>
      <c r="V1733" s="17">
        <v>3.4823175020188502E-2</v>
      </c>
      <c r="W1733" s="17"/>
      <c r="X1733" s="17">
        <v>5.9406951671009997E-2</v>
      </c>
      <c r="Y1733" s="17">
        <v>9.7192378359061901E-2</v>
      </c>
      <c r="Z1733" s="17">
        <v>4.6968638740260797E-2</v>
      </c>
      <c r="AA1733" s="17"/>
      <c r="AB1733" s="17">
        <v>6.9409403854159002E-2</v>
      </c>
      <c r="AC1733" s="17">
        <v>4.9533492904717799E-2</v>
      </c>
      <c r="AD1733" s="17"/>
      <c r="AE1733" s="17">
        <v>5.3097196425399097E-2</v>
      </c>
      <c r="AF1733" s="17">
        <v>6.4134786141103003E-2</v>
      </c>
      <c r="AG1733" s="17"/>
      <c r="AH1733" s="17">
        <v>6.0714797783126197E-2</v>
      </c>
      <c r="AI1733" s="17">
        <v>8.0978139201503097E-2</v>
      </c>
      <c r="AJ1733" s="17"/>
      <c r="AK1733" s="17">
        <v>6.3384514486645893E-2</v>
      </c>
      <c r="AL1733" s="17">
        <v>5.8113376289540802E-2</v>
      </c>
      <c r="AM1733" s="17">
        <v>8.9278126790325998E-2</v>
      </c>
      <c r="AN1733" s="17">
        <v>2.7250286508687299E-2</v>
      </c>
      <c r="AO1733" s="17">
        <v>3.7618974452893202E-2</v>
      </c>
      <c r="AP1733" s="17"/>
      <c r="AQ1733" s="17">
        <v>8.87126737998956E-2</v>
      </c>
      <c r="AR1733" s="17">
        <v>5.5844934497839303E-2</v>
      </c>
      <c r="AS1733" s="17"/>
      <c r="AT1733" s="17">
        <v>8.5882325338979895E-2</v>
      </c>
      <c r="AU1733" s="17">
        <v>5.0461237883367101E-2</v>
      </c>
      <c r="AV1733" s="17"/>
      <c r="AW1733" s="17">
        <v>9.4958958250138101E-2</v>
      </c>
      <c r="AX1733" s="17">
        <v>6.7031166218591703E-2</v>
      </c>
      <c r="AY1733" s="17">
        <v>7.1429281682700102E-2</v>
      </c>
      <c r="AZ1733" s="17">
        <v>3.2581161128575301E-2</v>
      </c>
      <c r="BA1733" s="17">
        <v>4.0393309296996797E-2</v>
      </c>
      <c r="BB1733" s="17"/>
      <c r="BC1733" s="17">
        <v>5.0185143637837298E-2</v>
      </c>
      <c r="BD1733" s="17"/>
      <c r="BE1733" s="17">
        <v>6.5965934997431502E-2</v>
      </c>
      <c r="BF1733" s="17">
        <v>4.2739274645715003E-2</v>
      </c>
      <c r="BG1733" s="17">
        <v>5.6251941028670101E-2</v>
      </c>
      <c r="BH1733" s="17">
        <v>4.2804089599528798E-2</v>
      </c>
      <c r="BI1733" s="17"/>
      <c r="BJ1733" s="17">
        <v>6.3650446532576899E-2</v>
      </c>
      <c r="BK1733" s="17"/>
      <c r="BL1733" s="17">
        <v>5.4281089527761298E-2</v>
      </c>
      <c r="BM1733" s="17"/>
      <c r="BN1733" s="17">
        <v>5.0252914063434198E-2</v>
      </c>
      <c r="BO1733" s="17"/>
      <c r="BP1733" s="17">
        <v>6.0391189361653198E-2</v>
      </c>
      <c r="BQ1733" s="17">
        <v>5.1667682960810098E-2</v>
      </c>
    </row>
    <row r="1734" spans="2:69" x14ac:dyDescent="0.35"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</row>
    <row r="1735" spans="2:69" x14ac:dyDescent="0.35">
      <c r="B1735" s="6" t="s">
        <v>494</v>
      </c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  <c r="BP1735" s="17"/>
      <c r="BQ1735" s="17"/>
    </row>
    <row r="1736" spans="2:69" x14ac:dyDescent="0.35">
      <c r="B1736" s="24" t="s">
        <v>97</v>
      </c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  <c r="BP1736" s="17"/>
      <c r="BQ1736" s="17"/>
    </row>
    <row r="1737" spans="2:69" x14ac:dyDescent="0.35">
      <c r="B1737" t="s">
        <v>477</v>
      </c>
      <c r="C1737" s="17">
        <v>5.9271836021044202E-2</v>
      </c>
      <c r="D1737" s="17">
        <v>4.3394984441134099E-2</v>
      </c>
      <c r="E1737" s="17">
        <v>7.2931312128544895E-2</v>
      </c>
      <c r="F1737" s="17"/>
      <c r="G1737" s="17">
        <v>3.8485840138046297E-2</v>
      </c>
      <c r="H1737" s="17">
        <v>4.1335414731440499E-2</v>
      </c>
      <c r="I1737" s="17">
        <v>7.1660022019717801E-2</v>
      </c>
      <c r="J1737" s="17">
        <v>3.9244603012707699E-2</v>
      </c>
      <c r="K1737" s="17">
        <v>0.13562120409662201</v>
      </c>
      <c r="L1737" s="17"/>
      <c r="M1737" s="17">
        <v>6.36499464491872E-2</v>
      </c>
      <c r="N1737" s="17">
        <v>5.1353955240378002E-2</v>
      </c>
      <c r="O1737" s="17">
        <v>6.9249852472639595E-2</v>
      </c>
      <c r="P1737" s="17">
        <v>9.60250560211829E-2</v>
      </c>
      <c r="Q1737" s="17">
        <v>3.3489092389375599E-2</v>
      </c>
      <c r="R1737" s="17"/>
      <c r="S1737" s="17">
        <v>3.5054932214576298E-2</v>
      </c>
      <c r="T1737" s="17">
        <v>6.6182105899699098E-2</v>
      </c>
      <c r="U1737" s="17">
        <v>0.105027489683696</v>
      </c>
      <c r="V1737" s="17">
        <v>5.6088516353915999E-2</v>
      </c>
      <c r="W1737" s="17"/>
      <c r="X1737" s="17">
        <v>4.7315946507201702E-2</v>
      </c>
      <c r="Y1737" s="17">
        <v>4.5696011558071799E-2</v>
      </c>
      <c r="Z1737" s="17">
        <v>0.16326548597969601</v>
      </c>
      <c r="AA1737" s="17"/>
      <c r="AB1737" s="17">
        <v>4.4627799793340701E-2</v>
      </c>
      <c r="AC1737" s="17">
        <v>8.9375317286800607E-2</v>
      </c>
      <c r="AD1737" s="17"/>
      <c r="AE1737" s="17">
        <v>7.8304499982279493E-2</v>
      </c>
      <c r="AF1737" s="17">
        <v>5.54355936220692E-2</v>
      </c>
      <c r="AG1737" s="17"/>
      <c r="AH1737" s="17">
        <v>4.8924983540028298E-2</v>
      </c>
      <c r="AI1737" s="17">
        <v>5.2351206887768897E-2</v>
      </c>
      <c r="AJ1737" s="17"/>
      <c r="AK1737" s="17">
        <v>8.0992511311572493E-2</v>
      </c>
      <c r="AL1737" s="17">
        <v>6.8753782025535504E-2</v>
      </c>
      <c r="AM1737" s="17">
        <v>5.6246083234075601E-2</v>
      </c>
      <c r="AN1737" s="17">
        <v>5.0733034197615698E-2</v>
      </c>
      <c r="AO1737" s="17">
        <v>2.72020971912975E-2</v>
      </c>
      <c r="AP1737" s="17"/>
      <c r="AQ1737" s="17">
        <v>5.1435839355906399E-2</v>
      </c>
      <c r="AR1737" s="17">
        <v>6.1415421198785299E-2</v>
      </c>
      <c r="AS1737" s="17"/>
      <c r="AT1737" s="17">
        <v>3.9403993780379599E-2</v>
      </c>
      <c r="AU1737" s="17">
        <v>6.9185412916253394E-2</v>
      </c>
      <c r="AV1737" s="17"/>
      <c r="AW1737" s="17">
        <v>0</v>
      </c>
      <c r="AX1737" s="17">
        <v>4.00566374949421E-2</v>
      </c>
      <c r="AY1737" s="17">
        <v>9.2238750798714894E-2</v>
      </c>
      <c r="AZ1737" s="17">
        <v>7.5858779326601303E-2</v>
      </c>
      <c r="BA1737" s="17">
        <v>6.2461942599672103E-2</v>
      </c>
      <c r="BB1737" s="17"/>
      <c r="BC1737" s="17">
        <v>6.4179687908849106E-2</v>
      </c>
      <c r="BD1737" s="17"/>
      <c r="BE1737" s="17">
        <v>3.5075596643479E-2</v>
      </c>
      <c r="BF1737" s="17">
        <v>0.117229841541498</v>
      </c>
      <c r="BG1737" s="17">
        <v>7.7900628902958902E-2</v>
      </c>
      <c r="BH1737" s="17">
        <v>5.4918343907096198E-2</v>
      </c>
      <c r="BI1737" s="17"/>
      <c r="BJ1737" s="17">
        <v>5.3229107539103503E-2</v>
      </c>
      <c r="BK1737" s="17"/>
      <c r="BL1737" s="17">
        <v>5.7833990649542803E-2</v>
      </c>
      <c r="BM1737" s="17"/>
      <c r="BN1737" s="17">
        <v>7.4918158256739198E-2</v>
      </c>
      <c r="BO1737" s="17"/>
      <c r="BP1737" s="17">
        <v>5.7934793139754998E-2</v>
      </c>
      <c r="BQ1737" s="17">
        <v>6.7874110791331793E-2</v>
      </c>
    </row>
    <row r="1738" spans="2:69" x14ac:dyDescent="0.35">
      <c r="B1738" t="s">
        <v>478</v>
      </c>
      <c r="C1738" s="17">
        <v>7.3726730253387399E-2</v>
      </c>
      <c r="D1738" s="17">
        <v>0.10015133539340999</v>
      </c>
      <c r="E1738" s="17">
        <v>5.1319522895647098E-2</v>
      </c>
      <c r="F1738" s="17"/>
      <c r="G1738" s="17">
        <v>5.4169427550848498E-2</v>
      </c>
      <c r="H1738" s="17">
        <v>4.8702366147291398E-2</v>
      </c>
      <c r="I1738" s="17">
        <v>6.5175095265671099E-2</v>
      </c>
      <c r="J1738" s="17">
        <v>6.0493710881986698E-2</v>
      </c>
      <c r="K1738" s="17">
        <v>0.18855588016694699</v>
      </c>
      <c r="L1738" s="17"/>
      <c r="M1738" s="17">
        <v>9.6929819332340697E-2</v>
      </c>
      <c r="N1738" s="17">
        <v>5.0115941220694397E-2</v>
      </c>
      <c r="O1738" s="17">
        <v>9.0686293845943095E-2</v>
      </c>
      <c r="P1738" s="17">
        <v>8.3968740246107704E-2</v>
      </c>
      <c r="Q1738" s="17">
        <v>8.8442546401779398E-2</v>
      </c>
      <c r="R1738" s="17"/>
      <c r="S1738" s="17">
        <v>6.8000340140215304E-2</v>
      </c>
      <c r="T1738" s="17">
        <v>6.5312361972064303E-2</v>
      </c>
      <c r="U1738" s="17">
        <v>0.11909763248831901</v>
      </c>
      <c r="V1738" s="17">
        <v>6.89275374439033E-2</v>
      </c>
      <c r="W1738" s="17"/>
      <c r="X1738" s="17">
        <v>6.5447016815255707E-2</v>
      </c>
      <c r="Y1738" s="17">
        <v>5.1722840746047799E-2</v>
      </c>
      <c r="Z1738" s="17">
        <v>0.16101558461971499</v>
      </c>
      <c r="AA1738" s="17"/>
      <c r="AB1738" s="17">
        <v>5.5301616806349201E-2</v>
      </c>
      <c r="AC1738" s="17">
        <v>0.111602903792418</v>
      </c>
      <c r="AD1738" s="17"/>
      <c r="AE1738" s="17">
        <v>9.6585618501195195E-2</v>
      </c>
      <c r="AF1738" s="17">
        <v>6.9121362306480499E-2</v>
      </c>
      <c r="AG1738" s="17"/>
      <c r="AH1738" s="17">
        <v>5.9905712746914502E-2</v>
      </c>
      <c r="AI1738" s="17">
        <v>6.1387591513818E-2</v>
      </c>
      <c r="AJ1738" s="17"/>
      <c r="AK1738" s="17">
        <v>0.19316271405011601</v>
      </c>
      <c r="AL1738" s="17">
        <v>7.9462342755518806E-2</v>
      </c>
      <c r="AM1738" s="17">
        <v>5.2411091456169498E-2</v>
      </c>
      <c r="AN1738" s="17">
        <v>4.9190245417872099E-2</v>
      </c>
      <c r="AO1738" s="17">
        <v>4.1349553343980203E-2</v>
      </c>
      <c r="AP1738" s="17"/>
      <c r="AQ1738" s="17">
        <v>5.3998083942453201E-2</v>
      </c>
      <c r="AR1738" s="17">
        <v>7.9123623031196105E-2</v>
      </c>
      <c r="AS1738" s="17"/>
      <c r="AT1738" s="17">
        <v>6.2146601107507797E-2</v>
      </c>
      <c r="AU1738" s="17">
        <v>7.8937683121206206E-2</v>
      </c>
      <c r="AV1738" s="17"/>
      <c r="AW1738" s="17">
        <v>7.6448762491400798E-2</v>
      </c>
      <c r="AX1738" s="17">
        <v>4.9994253579808898E-2</v>
      </c>
      <c r="AY1738" s="17">
        <v>0.101852649520043</v>
      </c>
      <c r="AZ1738" s="17">
        <v>4.16946259768151E-2</v>
      </c>
      <c r="BA1738" s="17">
        <v>9.1580081588613901E-2</v>
      </c>
      <c r="BB1738" s="17"/>
      <c r="BC1738" s="17">
        <v>9.1345703853426705E-2</v>
      </c>
      <c r="BD1738" s="17"/>
      <c r="BE1738" s="17">
        <v>4.9652990747784502E-2</v>
      </c>
      <c r="BF1738" s="17">
        <v>0.14833362563022501</v>
      </c>
      <c r="BG1738" s="17">
        <v>6.0634796684649703E-2</v>
      </c>
      <c r="BH1738" s="17">
        <v>7.9816343586138705E-2</v>
      </c>
      <c r="BI1738" s="17"/>
      <c r="BJ1738" s="17">
        <v>7.2525507743003106E-2</v>
      </c>
      <c r="BK1738" s="17"/>
      <c r="BL1738" s="17">
        <v>6.2824372980797905E-2</v>
      </c>
      <c r="BM1738" s="17"/>
      <c r="BN1738" s="17">
        <v>7.6084976601975093E-2</v>
      </c>
      <c r="BO1738" s="17"/>
      <c r="BP1738" s="17">
        <v>7.69394484369747E-2</v>
      </c>
      <c r="BQ1738" s="17">
        <v>6.5978743847511304E-2</v>
      </c>
    </row>
    <row r="1739" spans="2:69" x14ac:dyDescent="0.35">
      <c r="B1739" t="s">
        <v>479</v>
      </c>
      <c r="C1739" s="17">
        <v>0.109151157200691</v>
      </c>
      <c r="D1739" s="17">
        <v>0.15960482619657301</v>
      </c>
      <c r="E1739" s="17">
        <v>6.6308118590709106E-2</v>
      </c>
      <c r="F1739" s="17"/>
      <c r="G1739" s="17">
        <v>9.0635193115562396E-2</v>
      </c>
      <c r="H1739" s="17">
        <v>7.7171822526708206E-2</v>
      </c>
      <c r="I1739" s="17">
        <v>0.135777726574837</v>
      </c>
      <c r="J1739" s="17">
        <v>0.14375635660089101</v>
      </c>
      <c r="K1739" s="17">
        <v>0.124164274028015</v>
      </c>
      <c r="L1739" s="17"/>
      <c r="M1739" s="17">
        <v>5.2567342339675603E-2</v>
      </c>
      <c r="N1739" s="17">
        <v>0.14379276893891901</v>
      </c>
      <c r="O1739" s="17">
        <v>8.0032647757527803E-2</v>
      </c>
      <c r="P1739" s="17">
        <v>9.9470570452426701E-2</v>
      </c>
      <c r="Q1739" s="17">
        <v>0.100129043936308</v>
      </c>
      <c r="R1739" s="17"/>
      <c r="S1739" s="17">
        <v>8.5557392348398403E-2</v>
      </c>
      <c r="T1739" s="17">
        <v>9.5104283953046806E-2</v>
      </c>
      <c r="U1739" s="17">
        <v>0.115902451795976</v>
      </c>
      <c r="V1739" s="17">
        <v>0.15481655548860501</v>
      </c>
      <c r="W1739" s="17"/>
      <c r="X1739" s="17">
        <v>0.115264774741652</v>
      </c>
      <c r="Y1739" s="17">
        <v>9.8256985955230094E-2</v>
      </c>
      <c r="Z1739" s="17">
        <v>7.7587332606857407E-2</v>
      </c>
      <c r="AA1739" s="17"/>
      <c r="AB1739" s="17">
        <v>0.104433511556735</v>
      </c>
      <c r="AC1739" s="17">
        <v>0.118849136299694</v>
      </c>
      <c r="AD1739" s="17"/>
      <c r="AE1739" s="17">
        <v>8.7014598474454002E-2</v>
      </c>
      <c r="AF1739" s="17">
        <v>0.11375974567791</v>
      </c>
      <c r="AG1739" s="17"/>
      <c r="AH1739" s="17">
        <v>0.123194825125894</v>
      </c>
      <c r="AI1739" s="17">
        <v>6.1693684810900797E-2</v>
      </c>
      <c r="AJ1739" s="17"/>
      <c r="AK1739" s="17">
        <v>4.64927041178438E-2</v>
      </c>
      <c r="AL1739" s="17">
        <v>0.112451786783448</v>
      </c>
      <c r="AM1739" s="17">
        <v>9.8411954143677399E-2</v>
      </c>
      <c r="AN1739" s="17">
        <v>0.12194811847848699</v>
      </c>
      <c r="AO1739" s="17">
        <v>0.20218839789086199</v>
      </c>
      <c r="AP1739" s="17"/>
      <c r="AQ1739" s="17">
        <v>0.118794587672511</v>
      </c>
      <c r="AR1739" s="17">
        <v>0.106513137366668</v>
      </c>
      <c r="AS1739" s="17"/>
      <c r="AT1739" s="17">
        <v>9.6999407432910995E-2</v>
      </c>
      <c r="AU1739" s="17">
        <v>0.116013092882012</v>
      </c>
      <c r="AV1739" s="17"/>
      <c r="AW1739" s="17">
        <v>0.116592580628693</v>
      </c>
      <c r="AX1739" s="17">
        <v>0.10827469503739399</v>
      </c>
      <c r="AY1739" s="17">
        <v>7.0150323610315493E-2</v>
      </c>
      <c r="AZ1739" s="17">
        <v>0.16406828858636199</v>
      </c>
      <c r="BA1739" s="17">
        <v>0.15327149519426</v>
      </c>
      <c r="BB1739" s="17"/>
      <c r="BC1739" s="17">
        <v>0.11733336417107</v>
      </c>
      <c r="BD1739" s="17"/>
      <c r="BE1739" s="17">
        <v>9.8429859639189696E-2</v>
      </c>
      <c r="BF1739" s="17">
        <v>6.0757801811527998E-2</v>
      </c>
      <c r="BG1739" s="17">
        <v>0.146582416928768</v>
      </c>
      <c r="BH1739" s="17">
        <v>0.13880027853055699</v>
      </c>
      <c r="BI1739" s="17"/>
      <c r="BJ1739" s="17">
        <v>0.106348876603326</v>
      </c>
      <c r="BK1739" s="17"/>
      <c r="BL1739" s="17">
        <v>0.116861539216848</v>
      </c>
      <c r="BM1739" s="17"/>
      <c r="BN1739" s="17">
        <v>0.143668415482575</v>
      </c>
      <c r="BO1739" s="17"/>
      <c r="BP1739" s="17">
        <v>9.5674585238385498E-2</v>
      </c>
      <c r="BQ1739" s="17">
        <v>0.17505212421621899</v>
      </c>
    </row>
    <row r="1740" spans="2:69" x14ac:dyDescent="0.35">
      <c r="B1740" t="s">
        <v>480</v>
      </c>
      <c r="C1740" s="17">
        <v>0.33549198830863602</v>
      </c>
      <c r="D1740" s="17">
        <v>0.33570945850272599</v>
      </c>
      <c r="E1740" s="17">
        <v>0.33594269631184598</v>
      </c>
      <c r="F1740" s="17"/>
      <c r="G1740" s="17">
        <v>0.34134189760769501</v>
      </c>
      <c r="H1740" s="17">
        <v>0.35718429996267598</v>
      </c>
      <c r="I1740" s="17">
        <v>0.32317338444798499</v>
      </c>
      <c r="J1740" s="17">
        <v>0.36582209247479303</v>
      </c>
      <c r="K1740" s="17">
        <v>0.27192370822060702</v>
      </c>
      <c r="L1740" s="17"/>
      <c r="M1740" s="17">
        <v>0.40288419451721802</v>
      </c>
      <c r="N1740" s="17">
        <v>0.33675993080649802</v>
      </c>
      <c r="O1740" s="17">
        <v>0.269919785794766</v>
      </c>
      <c r="P1740" s="17">
        <v>0.32399213654516701</v>
      </c>
      <c r="Q1740" s="17">
        <v>0.38389770412465202</v>
      </c>
      <c r="R1740" s="17"/>
      <c r="S1740" s="17">
        <v>0.35821044853679501</v>
      </c>
      <c r="T1740" s="17">
        <v>0.35576685626905902</v>
      </c>
      <c r="U1740" s="17">
        <v>0.22642684475939401</v>
      </c>
      <c r="V1740" s="17">
        <v>0.38306928229337001</v>
      </c>
      <c r="W1740" s="17"/>
      <c r="X1740" s="17">
        <v>0.33657320152110598</v>
      </c>
      <c r="Y1740" s="17">
        <v>0.365442837953802</v>
      </c>
      <c r="Z1740" s="17">
        <v>0.29128196012859198</v>
      </c>
      <c r="AA1740" s="17"/>
      <c r="AB1740" s="17">
        <v>0.32983752944292399</v>
      </c>
      <c r="AC1740" s="17">
        <v>0.34711575745842299</v>
      </c>
      <c r="AD1740" s="17"/>
      <c r="AE1740" s="17">
        <v>0.32072783799084298</v>
      </c>
      <c r="AF1740" s="17">
        <v>0.338782146500615</v>
      </c>
      <c r="AG1740" s="17"/>
      <c r="AH1740" s="17">
        <v>0.34330673733806699</v>
      </c>
      <c r="AI1740" s="17">
        <v>0.389645357021835</v>
      </c>
      <c r="AJ1740" s="17"/>
      <c r="AK1740" s="17">
        <v>0.299493348614713</v>
      </c>
      <c r="AL1740" s="17">
        <v>0.33228793217286301</v>
      </c>
      <c r="AM1740" s="17">
        <v>0.34793555222354999</v>
      </c>
      <c r="AN1740" s="17">
        <v>0.33762770816625198</v>
      </c>
      <c r="AO1740" s="17">
        <v>0.33482285207184498</v>
      </c>
      <c r="AP1740" s="17"/>
      <c r="AQ1740" s="17">
        <v>0.38370411512296898</v>
      </c>
      <c r="AR1740" s="17">
        <v>0.32230326390726299</v>
      </c>
      <c r="AS1740" s="17"/>
      <c r="AT1740" s="17">
        <v>0.37985276941884399</v>
      </c>
      <c r="AU1740" s="17">
        <v>0.31653160977821798</v>
      </c>
      <c r="AV1740" s="17"/>
      <c r="AW1740" s="17">
        <v>0.33400370929725798</v>
      </c>
      <c r="AX1740" s="17">
        <v>0.36770629233510299</v>
      </c>
      <c r="AY1740" s="17">
        <v>0.34176653338006402</v>
      </c>
      <c r="AZ1740" s="17">
        <v>0.34141456072520199</v>
      </c>
      <c r="BA1740" s="17">
        <v>0.23034184486968901</v>
      </c>
      <c r="BB1740" s="17"/>
      <c r="BC1740" s="17">
        <v>0.30479169875229201</v>
      </c>
      <c r="BD1740" s="17"/>
      <c r="BE1740" s="17">
        <v>0.36505551841920297</v>
      </c>
      <c r="BF1740" s="17">
        <v>0.43613969713997902</v>
      </c>
      <c r="BG1740" s="17">
        <v>0.29630025144462502</v>
      </c>
      <c r="BH1740" s="17">
        <v>0.27156116644560702</v>
      </c>
      <c r="BI1740" s="17"/>
      <c r="BJ1740" s="17">
        <v>0.342729686332371</v>
      </c>
      <c r="BK1740" s="17"/>
      <c r="BL1740" s="17">
        <v>0.334490295049169</v>
      </c>
      <c r="BM1740" s="17"/>
      <c r="BN1740" s="17">
        <v>0.337985088492117</v>
      </c>
      <c r="BO1740" s="17"/>
      <c r="BP1740" s="17">
        <v>0.328449412469284</v>
      </c>
      <c r="BQ1740" s="17">
        <v>0.35292324292263499</v>
      </c>
    </row>
    <row r="1741" spans="2:69" x14ac:dyDescent="0.35">
      <c r="B1741" t="s">
        <v>481</v>
      </c>
      <c r="C1741" s="17">
        <v>0.30593017139129203</v>
      </c>
      <c r="D1741" s="17">
        <v>0.26878981899742299</v>
      </c>
      <c r="E1741" s="17">
        <v>0.33630419473506801</v>
      </c>
      <c r="F1741" s="17"/>
      <c r="G1741" s="17">
        <v>0.38857307256826101</v>
      </c>
      <c r="H1741" s="17">
        <v>0.39933242153154502</v>
      </c>
      <c r="I1741" s="17">
        <v>0.25735060417217498</v>
      </c>
      <c r="J1741" s="17">
        <v>0.19726549165141499</v>
      </c>
      <c r="K1741" s="17">
        <v>0.162109751750666</v>
      </c>
      <c r="L1741" s="17"/>
      <c r="M1741" s="17">
        <v>0.246992933448522</v>
      </c>
      <c r="N1741" s="17">
        <v>0.29241623813105999</v>
      </c>
      <c r="O1741" s="17">
        <v>0.39591556303765202</v>
      </c>
      <c r="P1741" s="17">
        <v>0.23712846966498499</v>
      </c>
      <c r="Q1741" s="17">
        <v>0.31906999151263998</v>
      </c>
      <c r="R1741" s="17"/>
      <c r="S1741" s="17">
        <v>0.29158566078128501</v>
      </c>
      <c r="T1741" s="17">
        <v>0.29337653456700802</v>
      </c>
      <c r="U1741" s="17">
        <v>0.35303498873934702</v>
      </c>
      <c r="V1741" s="17">
        <v>0.25996478611889801</v>
      </c>
      <c r="W1741" s="17"/>
      <c r="X1741" s="17">
        <v>0.32619669382639199</v>
      </c>
      <c r="Y1741" s="17">
        <v>0.29042040475870501</v>
      </c>
      <c r="Z1741" s="17">
        <v>0.176329394202902</v>
      </c>
      <c r="AA1741" s="17"/>
      <c r="AB1741" s="17">
        <v>0.34313539772793999</v>
      </c>
      <c r="AC1741" s="17">
        <v>0.229448058359183</v>
      </c>
      <c r="AD1741" s="17"/>
      <c r="AE1741" s="17">
        <v>0.34324680053717699</v>
      </c>
      <c r="AF1741" s="17">
        <v>0.29856489775322598</v>
      </c>
      <c r="AG1741" s="17"/>
      <c r="AH1741" s="17">
        <v>0.31651719626483898</v>
      </c>
      <c r="AI1741" s="17">
        <v>0.28109164423011301</v>
      </c>
      <c r="AJ1741" s="17"/>
      <c r="AK1741" s="17">
        <v>0.25082432018879802</v>
      </c>
      <c r="AL1741" s="17">
        <v>0.29202530245477198</v>
      </c>
      <c r="AM1741" s="17">
        <v>0.33004840235163302</v>
      </c>
      <c r="AN1741" s="17">
        <v>0.319593457583561</v>
      </c>
      <c r="AO1741" s="17">
        <v>0.29273424537091602</v>
      </c>
      <c r="AP1741" s="17"/>
      <c r="AQ1741" s="17">
        <v>0.28783166888894701</v>
      </c>
      <c r="AR1741" s="17">
        <v>0.31088112828436198</v>
      </c>
      <c r="AS1741" s="17"/>
      <c r="AT1741" s="17">
        <v>0.29583358087082101</v>
      </c>
      <c r="AU1741" s="17">
        <v>0.306049732979435</v>
      </c>
      <c r="AV1741" s="17"/>
      <c r="AW1741" s="17">
        <v>0.32216147593663902</v>
      </c>
      <c r="AX1741" s="17">
        <v>0.30945030961943398</v>
      </c>
      <c r="AY1741" s="17">
        <v>0.29579052495295899</v>
      </c>
      <c r="AZ1741" s="17">
        <v>0.26682000383756999</v>
      </c>
      <c r="BA1741" s="17">
        <v>0.37618245712244602</v>
      </c>
      <c r="BB1741" s="17"/>
      <c r="BC1741" s="17">
        <v>0.33422807164132501</v>
      </c>
      <c r="BD1741" s="17"/>
      <c r="BE1741" s="17">
        <v>0.32729533171643199</v>
      </c>
      <c r="BF1741" s="17">
        <v>0.126721114651244</v>
      </c>
      <c r="BG1741" s="17">
        <v>0.31609385200123502</v>
      </c>
      <c r="BH1741" s="17">
        <v>0.39236792895261502</v>
      </c>
      <c r="BI1741" s="17"/>
      <c r="BJ1741" s="17">
        <v>0.30736157811516501</v>
      </c>
      <c r="BK1741" s="17"/>
      <c r="BL1741" s="17">
        <v>0.31570439532369499</v>
      </c>
      <c r="BM1741" s="17"/>
      <c r="BN1741" s="17">
        <v>0.24373610175358101</v>
      </c>
      <c r="BO1741" s="17"/>
      <c r="BP1741" s="17">
        <v>0.33019993630529398</v>
      </c>
      <c r="BQ1741" s="17">
        <v>0.18139835960283199</v>
      </c>
    </row>
    <row r="1742" spans="2:69" x14ac:dyDescent="0.35">
      <c r="B1742" t="s">
        <v>141</v>
      </c>
      <c r="C1742" s="17">
        <v>0.116428116824949</v>
      </c>
      <c r="D1742" s="17">
        <v>9.2349576468733596E-2</v>
      </c>
      <c r="E1742" s="17">
        <v>0.13719415533818499</v>
      </c>
      <c r="F1742" s="17"/>
      <c r="G1742" s="17">
        <v>8.6794569019587195E-2</v>
      </c>
      <c r="H1742" s="17">
        <v>7.6273675100338903E-2</v>
      </c>
      <c r="I1742" s="17">
        <v>0.14686316751961501</v>
      </c>
      <c r="J1742" s="17">
        <v>0.193417745378207</v>
      </c>
      <c r="K1742" s="17">
        <v>0.11762518173714399</v>
      </c>
      <c r="L1742" s="17"/>
      <c r="M1742" s="17">
        <v>0.13697576391305599</v>
      </c>
      <c r="N1742" s="17">
        <v>0.12556116566245001</v>
      </c>
      <c r="O1742" s="17">
        <v>9.4195857091471505E-2</v>
      </c>
      <c r="P1742" s="17">
        <v>0.15941502707013</v>
      </c>
      <c r="Q1742" s="17">
        <v>7.4971621635244803E-2</v>
      </c>
      <c r="R1742" s="17"/>
      <c r="S1742" s="17">
        <v>0.16159122597872999</v>
      </c>
      <c r="T1742" s="17">
        <v>0.12425785733912301</v>
      </c>
      <c r="U1742" s="17">
        <v>8.0510592533268199E-2</v>
      </c>
      <c r="V1742" s="17">
        <v>7.7133322301307705E-2</v>
      </c>
      <c r="W1742" s="17"/>
      <c r="X1742" s="17">
        <v>0.109202366588392</v>
      </c>
      <c r="Y1742" s="17">
        <v>0.14846091902814301</v>
      </c>
      <c r="Z1742" s="17">
        <v>0.13052024246223901</v>
      </c>
      <c r="AA1742" s="17"/>
      <c r="AB1742" s="17">
        <v>0.12266414467271</v>
      </c>
      <c r="AC1742" s="17">
        <v>0.10360882680348101</v>
      </c>
      <c r="AD1742" s="17"/>
      <c r="AE1742" s="17">
        <v>7.4120644514052203E-2</v>
      </c>
      <c r="AF1742" s="17">
        <v>0.124336254139699</v>
      </c>
      <c r="AG1742" s="17"/>
      <c r="AH1742" s="17">
        <v>0.108150544984257</v>
      </c>
      <c r="AI1742" s="17">
        <v>0.15383051553556401</v>
      </c>
      <c r="AJ1742" s="17"/>
      <c r="AK1742" s="17">
        <v>0.12903440171695699</v>
      </c>
      <c r="AL1742" s="17">
        <v>0.115018853807863</v>
      </c>
      <c r="AM1742" s="17">
        <v>0.114946916590895</v>
      </c>
      <c r="AN1742" s="17">
        <v>0.12090743615621299</v>
      </c>
      <c r="AO1742" s="17">
        <v>0.101702854131098</v>
      </c>
      <c r="AP1742" s="17"/>
      <c r="AQ1742" s="17">
        <v>0.10423570501721301</v>
      </c>
      <c r="AR1742" s="17">
        <v>0.119763426211725</v>
      </c>
      <c r="AS1742" s="17"/>
      <c r="AT1742" s="17">
        <v>0.12576364738953699</v>
      </c>
      <c r="AU1742" s="17">
        <v>0.113282468322875</v>
      </c>
      <c r="AV1742" s="17"/>
      <c r="AW1742" s="17">
        <v>0.15079347164601001</v>
      </c>
      <c r="AX1742" s="17">
        <v>0.124517811933319</v>
      </c>
      <c r="AY1742" s="17">
        <v>9.8201217737904495E-2</v>
      </c>
      <c r="AZ1742" s="17">
        <v>0.11014374154745001</v>
      </c>
      <c r="BA1742" s="17">
        <v>8.6162178625319802E-2</v>
      </c>
      <c r="BB1742" s="17"/>
      <c r="BC1742" s="17">
        <v>8.8121473673037201E-2</v>
      </c>
      <c r="BD1742" s="17"/>
      <c r="BE1742" s="17">
        <v>0.124490702833912</v>
      </c>
      <c r="BF1742" s="17">
        <v>0.110817919225526</v>
      </c>
      <c r="BG1742" s="17">
        <v>0.102488054037764</v>
      </c>
      <c r="BH1742" s="17">
        <v>6.2535938577986602E-2</v>
      </c>
      <c r="BI1742" s="17"/>
      <c r="BJ1742" s="17">
        <v>0.117805243667032</v>
      </c>
      <c r="BK1742" s="17"/>
      <c r="BL1742" s="17">
        <v>0.112285406779947</v>
      </c>
      <c r="BM1742" s="17"/>
      <c r="BN1742" s="17">
        <v>0.123607259413012</v>
      </c>
      <c r="BO1742" s="17"/>
      <c r="BP1742" s="17">
        <v>0.110801824410306</v>
      </c>
      <c r="BQ1742" s="17">
        <v>0.156773418619471</v>
      </c>
    </row>
    <row r="1743" spans="2:69" x14ac:dyDescent="0.35"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  <c r="BC1743" s="17"/>
      <c r="BD1743" s="17"/>
      <c r="BE1743" s="17"/>
      <c r="BF1743" s="17"/>
      <c r="BG1743" s="17"/>
      <c r="BH1743" s="17"/>
      <c r="BI1743" s="17"/>
      <c r="BJ1743" s="17"/>
      <c r="BK1743" s="17"/>
      <c r="BL1743" s="17"/>
      <c r="BM1743" s="17"/>
      <c r="BN1743" s="17"/>
      <c r="BO1743" s="17"/>
      <c r="BP1743" s="17"/>
      <c r="BQ1743" s="17"/>
    </row>
    <row r="1744" spans="2:69" x14ac:dyDescent="0.35">
      <c r="B1744" s="6" t="s">
        <v>561</v>
      </c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  <c r="BF1744" s="17"/>
      <c r="BG1744" s="17"/>
      <c r="BH1744" s="17"/>
      <c r="BI1744" s="17"/>
      <c r="BJ1744" s="17"/>
      <c r="BK1744" s="17"/>
      <c r="BL1744" s="17"/>
      <c r="BM1744" s="17"/>
      <c r="BN1744" s="17"/>
      <c r="BO1744" s="17"/>
      <c r="BP1744" s="17"/>
      <c r="BQ1744" s="17"/>
    </row>
    <row r="1745" spans="2:69" x14ac:dyDescent="0.35">
      <c r="B1745" s="24" t="s">
        <v>97</v>
      </c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/>
      <c r="BP1745" s="17"/>
      <c r="BQ1745" s="17"/>
    </row>
    <row r="1746" spans="2:69" x14ac:dyDescent="0.35">
      <c r="B1746" t="s">
        <v>477</v>
      </c>
      <c r="C1746" s="17">
        <v>0.57463191148792903</v>
      </c>
      <c r="D1746" s="17">
        <v>0.58529404472541502</v>
      </c>
      <c r="E1746" s="17">
        <v>0.56662415008052602</v>
      </c>
      <c r="F1746" s="17"/>
      <c r="G1746" s="17">
        <v>0.54990129794072395</v>
      </c>
      <c r="H1746" s="17">
        <v>0.50361864758926</v>
      </c>
      <c r="I1746" s="17">
        <v>0.66304231602685004</v>
      </c>
      <c r="J1746" s="17">
        <v>0.58807840906667497</v>
      </c>
      <c r="K1746" s="17">
        <v>0.59265233710143705</v>
      </c>
      <c r="L1746" s="17"/>
      <c r="M1746" s="17">
        <v>0.46169213996025599</v>
      </c>
      <c r="N1746" s="17">
        <v>0.61724168551770997</v>
      </c>
      <c r="O1746" s="17">
        <v>0.60707879690340905</v>
      </c>
      <c r="P1746" s="17">
        <v>0.48838101441805998</v>
      </c>
      <c r="Q1746" s="17">
        <v>0.56690183651862502</v>
      </c>
      <c r="R1746" s="17"/>
      <c r="S1746" s="17">
        <v>0.63608487650233103</v>
      </c>
      <c r="T1746" s="17">
        <v>0.581246092107226</v>
      </c>
      <c r="U1746" s="17">
        <v>0.59642235130653198</v>
      </c>
      <c r="V1746" s="17">
        <v>0.52196639026134795</v>
      </c>
      <c r="W1746" s="17"/>
      <c r="X1746" s="17">
        <v>0.56065770235478696</v>
      </c>
      <c r="Y1746" s="17">
        <v>0.67085599384280603</v>
      </c>
      <c r="Z1746" s="17">
        <v>0.56035303881051202</v>
      </c>
      <c r="AA1746" s="17"/>
      <c r="AB1746" s="17">
        <v>0.60817318789476305</v>
      </c>
      <c r="AC1746" s="17">
        <v>0.505681714271637</v>
      </c>
      <c r="AD1746" s="17"/>
      <c r="AE1746" s="17">
        <v>0.47825961238303699</v>
      </c>
      <c r="AF1746" s="17">
        <v>0.59477749020456705</v>
      </c>
      <c r="AG1746" s="17"/>
      <c r="AH1746" s="17">
        <v>0.57699457653679198</v>
      </c>
      <c r="AI1746" s="17">
        <v>0.56659062430249496</v>
      </c>
      <c r="AJ1746" s="17"/>
      <c r="AK1746" s="17">
        <v>0.55852317594702205</v>
      </c>
      <c r="AL1746" s="17">
        <v>0.551257820610357</v>
      </c>
      <c r="AM1746" s="17">
        <v>0.586391891153768</v>
      </c>
      <c r="AN1746" s="17">
        <v>0.61529342372005202</v>
      </c>
      <c r="AO1746" s="17">
        <v>0.54153797966744299</v>
      </c>
      <c r="AP1746" s="17"/>
      <c r="AQ1746" s="17">
        <v>0.51357940522358203</v>
      </c>
      <c r="AR1746" s="17">
        <v>0.59133320081777896</v>
      </c>
      <c r="AS1746" s="17"/>
      <c r="AT1746" s="17">
        <v>0.49700949424509699</v>
      </c>
      <c r="AU1746" s="17">
        <v>0.61299192702926497</v>
      </c>
      <c r="AV1746" s="17"/>
      <c r="AW1746" s="17">
        <v>0.49599394271098202</v>
      </c>
      <c r="AX1746" s="17">
        <v>0.60713815101031898</v>
      </c>
      <c r="AY1746" s="17">
        <v>0.54252175424782501</v>
      </c>
      <c r="AZ1746" s="17">
        <v>0.628943292983561</v>
      </c>
      <c r="BA1746" s="17">
        <v>0.58718749504583101</v>
      </c>
      <c r="BB1746" s="17"/>
      <c r="BC1746" s="17">
        <v>0.61449616739463198</v>
      </c>
      <c r="BD1746" s="17"/>
      <c r="BE1746" s="17">
        <v>0.60580009489866804</v>
      </c>
      <c r="BF1746" s="17">
        <v>0.56584565539083798</v>
      </c>
      <c r="BG1746" s="17">
        <v>0.55141700072463296</v>
      </c>
      <c r="BH1746" s="17">
        <v>0.624567223825511</v>
      </c>
      <c r="BI1746" s="17"/>
      <c r="BJ1746" s="17">
        <v>0.58208415095760402</v>
      </c>
      <c r="BK1746" s="17"/>
      <c r="BL1746" s="17">
        <v>0.58527799929925295</v>
      </c>
      <c r="BM1746" s="17"/>
      <c r="BN1746" s="17">
        <v>0.56155421589120103</v>
      </c>
      <c r="BO1746" s="17"/>
      <c r="BP1746" s="17">
        <v>0.582026381298139</v>
      </c>
      <c r="BQ1746" s="17">
        <v>0.53728977407626799</v>
      </c>
    </row>
    <row r="1747" spans="2:69" x14ac:dyDescent="0.35">
      <c r="B1747" t="s">
        <v>478</v>
      </c>
      <c r="C1747" s="17">
        <v>0.336091709096834</v>
      </c>
      <c r="D1747" s="17">
        <v>0.335634139547896</v>
      </c>
      <c r="E1747" s="17">
        <v>0.33711953819733997</v>
      </c>
      <c r="F1747" s="17"/>
      <c r="G1747" s="17">
        <v>0.37307788677829801</v>
      </c>
      <c r="H1747" s="17">
        <v>0.37634466297531999</v>
      </c>
      <c r="I1747" s="17">
        <v>0.273347735875759</v>
      </c>
      <c r="J1747" s="17">
        <v>0.30869349056256401</v>
      </c>
      <c r="K1747" s="17">
        <v>0.32092615008942699</v>
      </c>
      <c r="L1747" s="17"/>
      <c r="M1747" s="17">
        <v>0.40278262697314099</v>
      </c>
      <c r="N1747" s="17">
        <v>0.29620710081660601</v>
      </c>
      <c r="O1747" s="17">
        <v>0.33370403641968999</v>
      </c>
      <c r="P1747" s="17">
        <v>0.408706385327336</v>
      </c>
      <c r="Q1747" s="17">
        <v>0.33757056964907101</v>
      </c>
      <c r="R1747" s="17"/>
      <c r="S1747" s="17">
        <v>0.265587280832216</v>
      </c>
      <c r="T1747" s="17">
        <v>0.33776492792111901</v>
      </c>
      <c r="U1747" s="17">
        <v>0.301680204266219</v>
      </c>
      <c r="V1747" s="17">
        <v>0.42179242527384198</v>
      </c>
      <c r="W1747" s="17"/>
      <c r="X1747" s="17">
        <v>0.35306731333819702</v>
      </c>
      <c r="Y1747" s="17">
        <v>0.24135133753811699</v>
      </c>
      <c r="Z1747" s="17">
        <v>0.326595964442503</v>
      </c>
      <c r="AA1747" s="17"/>
      <c r="AB1747" s="17">
        <v>0.304303539940805</v>
      </c>
      <c r="AC1747" s="17">
        <v>0.40143807534324499</v>
      </c>
      <c r="AD1747" s="17"/>
      <c r="AE1747" s="17">
        <v>0.41591632917548899</v>
      </c>
      <c r="AF1747" s="17">
        <v>0.32007426937190198</v>
      </c>
      <c r="AG1747" s="17"/>
      <c r="AH1747" s="17">
        <v>0.329607800428805</v>
      </c>
      <c r="AI1747" s="17">
        <v>0.346723280266659</v>
      </c>
      <c r="AJ1747" s="17"/>
      <c r="AK1747" s="17">
        <v>0.34703925861292401</v>
      </c>
      <c r="AL1747" s="17">
        <v>0.359191857841274</v>
      </c>
      <c r="AM1747" s="17">
        <v>0.32108057521597</v>
      </c>
      <c r="AN1747" s="17">
        <v>0.32108972759724203</v>
      </c>
      <c r="AO1747" s="17">
        <v>0.33643948436964</v>
      </c>
      <c r="AP1747" s="17"/>
      <c r="AQ1747" s="17">
        <v>0.395523913210168</v>
      </c>
      <c r="AR1747" s="17">
        <v>0.31983366340564401</v>
      </c>
      <c r="AS1747" s="17"/>
      <c r="AT1747" s="17">
        <v>0.40212493909998698</v>
      </c>
      <c r="AU1747" s="17">
        <v>0.30402533152203898</v>
      </c>
      <c r="AV1747" s="17"/>
      <c r="AW1747" s="17">
        <v>0.36592229973697898</v>
      </c>
      <c r="AX1747" s="17">
        <v>0.306838385407806</v>
      </c>
      <c r="AY1747" s="17">
        <v>0.36494085183962899</v>
      </c>
      <c r="AZ1747" s="17">
        <v>0.32829892614594902</v>
      </c>
      <c r="BA1747" s="17">
        <v>0.34504246600288002</v>
      </c>
      <c r="BB1747" s="17"/>
      <c r="BC1747" s="17">
        <v>0.30755389895650997</v>
      </c>
      <c r="BD1747" s="17"/>
      <c r="BE1747" s="17">
        <v>0.31265255600784703</v>
      </c>
      <c r="BF1747" s="17">
        <v>0.36175312546834298</v>
      </c>
      <c r="BG1747" s="17">
        <v>0.34101326138820098</v>
      </c>
      <c r="BH1747" s="17">
        <v>0.30616869574176198</v>
      </c>
      <c r="BI1747" s="17"/>
      <c r="BJ1747" s="17">
        <v>0.335099681170066</v>
      </c>
      <c r="BK1747" s="17"/>
      <c r="BL1747" s="17">
        <v>0.34099549209260399</v>
      </c>
      <c r="BM1747" s="17"/>
      <c r="BN1747" s="17">
        <v>0.33931813988481202</v>
      </c>
      <c r="BO1747" s="17"/>
      <c r="BP1747" s="17">
        <v>0.32935202007619702</v>
      </c>
      <c r="BQ1747" s="17">
        <v>0.37261581195941701</v>
      </c>
    </row>
    <row r="1748" spans="2:69" x14ac:dyDescent="0.35">
      <c r="B1748" t="s">
        <v>479</v>
      </c>
      <c r="C1748" s="17">
        <v>2.9754154899691701E-2</v>
      </c>
      <c r="D1748" s="17">
        <v>3.22270910760354E-2</v>
      </c>
      <c r="E1748" s="17">
        <v>2.58040117845055E-2</v>
      </c>
      <c r="F1748" s="17"/>
      <c r="G1748" s="17">
        <v>1.6863046282046799E-2</v>
      </c>
      <c r="H1748" s="17">
        <v>4.1747117223428401E-2</v>
      </c>
      <c r="I1748" s="17">
        <v>2.7358976733702099E-2</v>
      </c>
      <c r="J1748" s="17">
        <v>1.0938157132011701E-2</v>
      </c>
      <c r="K1748" s="17">
        <v>5.8500058778693902E-2</v>
      </c>
      <c r="L1748" s="17"/>
      <c r="M1748" s="17">
        <v>2.62667472454951E-2</v>
      </c>
      <c r="N1748" s="17">
        <v>3.4598433802839598E-2</v>
      </c>
      <c r="O1748" s="17">
        <v>1.9855291704075299E-2</v>
      </c>
      <c r="P1748" s="17">
        <v>1.5772912286845499E-2</v>
      </c>
      <c r="Q1748" s="17">
        <v>4.3446576376945802E-2</v>
      </c>
      <c r="R1748" s="17"/>
      <c r="S1748" s="17">
        <v>3.3948113401322103E-2</v>
      </c>
      <c r="T1748" s="17">
        <v>1.58259900063045E-2</v>
      </c>
      <c r="U1748" s="17">
        <v>5.0294941247644102E-2</v>
      </c>
      <c r="V1748" s="17">
        <v>1.7183154164280599E-2</v>
      </c>
      <c r="W1748" s="17"/>
      <c r="X1748" s="17">
        <v>2.8550201779821201E-2</v>
      </c>
      <c r="Y1748" s="17">
        <v>5.9480364062980398E-3</v>
      </c>
      <c r="Z1748" s="17">
        <v>6.7416973550552095E-2</v>
      </c>
      <c r="AA1748" s="17"/>
      <c r="AB1748" s="17">
        <v>2.2193302802997299E-2</v>
      </c>
      <c r="AC1748" s="17">
        <v>4.5296862245321402E-2</v>
      </c>
      <c r="AD1748" s="17"/>
      <c r="AE1748" s="17">
        <v>4.0479598739668401E-2</v>
      </c>
      <c r="AF1748" s="17">
        <v>2.75893191178429E-2</v>
      </c>
      <c r="AG1748" s="17"/>
      <c r="AH1748" s="17">
        <v>3.2424544826302797E-2</v>
      </c>
      <c r="AI1748" s="17">
        <v>2.6778211238329502E-2</v>
      </c>
      <c r="AJ1748" s="17"/>
      <c r="AK1748" s="17">
        <v>1.7274831150260201E-2</v>
      </c>
      <c r="AL1748" s="17">
        <v>1.88107168616219E-2</v>
      </c>
      <c r="AM1748" s="17">
        <v>3.5823200895061601E-2</v>
      </c>
      <c r="AN1748" s="17">
        <v>2.6366215640276799E-2</v>
      </c>
      <c r="AO1748" s="17">
        <v>6.6773697590150602E-2</v>
      </c>
      <c r="AP1748" s="17"/>
      <c r="AQ1748" s="17">
        <v>7.1719594415124901E-3</v>
      </c>
      <c r="AR1748" s="17">
        <v>3.5931653631967403E-2</v>
      </c>
      <c r="AS1748" s="17"/>
      <c r="AT1748" s="17">
        <v>1.4591229248992499E-2</v>
      </c>
      <c r="AU1748" s="17">
        <v>3.77850088746218E-2</v>
      </c>
      <c r="AV1748" s="17"/>
      <c r="AW1748" s="17">
        <v>6.3750249798838199E-2</v>
      </c>
      <c r="AX1748" s="17">
        <v>2.8707181191250399E-2</v>
      </c>
      <c r="AY1748" s="17">
        <v>2.55358058220173E-2</v>
      </c>
      <c r="AZ1748" s="17">
        <v>3.2177459907674899E-2</v>
      </c>
      <c r="BA1748" s="17">
        <v>9.2646971018604096E-3</v>
      </c>
      <c r="BB1748" s="17"/>
      <c r="BC1748" s="17">
        <v>2.5886564159052598E-2</v>
      </c>
      <c r="BD1748" s="17"/>
      <c r="BE1748" s="17">
        <v>2.6263197145304201E-2</v>
      </c>
      <c r="BF1748" s="17">
        <v>1.70561732720944E-2</v>
      </c>
      <c r="BG1748" s="17">
        <v>6.2731769070310903E-2</v>
      </c>
      <c r="BH1748" s="17">
        <v>2.2699977818144802E-2</v>
      </c>
      <c r="BI1748" s="17"/>
      <c r="BJ1748" s="17">
        <v>2.25602061377684E-2</v>
      </c>
      <c r="BK1748" s="17"/>
      <c r="BL1748" s="17">
        <v>2.2229639035162899E-2</v>
      </c>
      <c r="BM1748" s="17"/>
      <c r="BN1748" s="17">
        <v>4.6834937584574902E-2</v>
      </c>
      <c r="BO1748" s="17"/>
      <c r="BP1748" s="17">
        <v>3.0549052208758101E-2</v>
      </c>
      <c r="BQ1748" s="17">
        <v>2.94537900958373E-2</v>
      </c>
    </row>
    <row r="1749" spans="2:69" x14ac:dyDescent="0.35">
      <c r="B1749" t="s">
        <v>480</v>
      </c>
      <c r="C1749" s="17">
        <v>7.7346667981544196E-3</v>
      </c>
      <c r="D1749" s="17">
        <v>6.6158066656454998E-3</v>
      </c>
      <c r="E1749" s="17">
        <v>8.7040131735323708E-3</v>
      </c>
      <c r="F1749" s="17"/>
      <c r="G1749" s="17">
        <v>1.23851152564174E-2</v>
      </c>
      <c r="H1749" s="17">
        <v>7.8077780798537404E-3</v>
      </c>
      <c r="I1749" s="17">
        <v>6.2973091849918101E-3</v>
      </c>
      <c r="J1749" s="17">
        <v>8.13517861067381E-3</v>
      </c>
      <c r="K1749" s="17">
        <v>0</v>
      </c>
      <c r="L1749" s="17"/>
      <c r="M1749" s="17">
        <v>2.0288885384675499E-2</v>
      </c>
      <c r="N1749" s="17">
        <v>8.2120141924341208E-3</v>
      </c>
      <c r="O1749" s="17">
        <v>0</v>
      </c>
      <c r="P1749" s="17">
        <v>5.4073873719786896E-3</v>
      </c>
      <c r="Q1749" s="17">
        <v>1.10303906732259E-2</v>
      </c>
      <c r="R1749" s="17"/>
      <c r="S1749" s="17">
        <v>3.6721704889283199E-3</v>
      </c>
      <c r="T1749" s="17">
        <v>4.8834014248040399E-3</v>
      </c>
      <c r="U1749" s="17">
        <v>8.5420501591477807E-3</v>
      </c>
      <c r="V1749" s="17">
        <v>6.2357815724499903E-3</v>
      </c>
      <c r="W1749" s="17"/>
      <c r="X1749" s="17">
        <v>6.1769212032439201E-3</v>
      </c>
      <c r="Y1749" s="17">
        <v>1.7582465272047099E-2</v>
      </c>
      <c r="Z1749" s="17">
        <v>7.2075851162259697E-3</v>
      </c>
      <c r="AA1749" s="17"/>
      <c r="AB1749" s="17">
        <v>8.7537255990023898E-3</v>
      </c>
      <c r="AC1749" s="17">
        <v>5.6398059931807298E-3</v>
      </c>
      <c r="AD1749" s="17"/>
      <c r="AE1749" s="17">
        <v>4.4625946023878196E-3</v>
      </c>
      <c r="AF1749" s="17">
        <v>8.4089563893464305E-3</v>
      </c>
      <c r="AG1749" s="17"/>
      <c r="AH1749" s="17">
        <v>8.9211206480962202E-3</v>
      </c>
      <c r="AI1749" s="17">
        <v>5.4627433836089796E-3</v>
      </c>
      <c r="AJ1749" s="17"/>
      <c r="AK1749" s="17">
        <v>1.4297991574777701E-2</v>
      </c>
      <c r="AL1749" s="17">
        <v>1.5059828654708399E-2</v>
      </c>
      <c r="AM1749" s="17">
        <v>3.0854972424294701E-3</v>
      </c>
      <c r="AN1749" s="17">
        <v>4.4525945353224303E-3</v>
      </c>
      <c r="AO1749" s="17">
        <v>0</v>
      </c>
      <c r="AP1749" s="17"/>
      <c r="AQ1749" s="17">
        <v>1.21488611345757E-2</v>
      </c>
      <c r="AR1749" s="17">
        <v>6.5271367345801998E-3</v>
      </c>
      <c r="AS1749" s="17"/>
      <c r="AT1749" s="17">
        <v>1.07060316998092E-2</v>
      </c>
      <c r="AU1749" s="17">
        <v>6.5596190098977103E-3</v>
      </c>
      <c r="AV1749" s="17"/>
      <c r="AW1749" s="17">
        <v>0</v>
      </c>
      <c r="AX1749" s="17">
        <v>8.2429712148950601E-3</v>
      </c>
      <c r="AY1749" s="17">
        <v>1.6041518731947198E-2</v>
      </c>
      <c r="AZ1749" s="17">
        <v>0</v>
      </c>
      <c r="BA1749" s="17">
        <v>0</v>
      </c>
      <c r="BB1749" s="17"/>
      <c r="BC1749" s="17">
        <v>2.62676207390144E-3</v>
      </c>
      <c r="BD1749" s="17"/>
      <c r="BE1749" s="17">
        <v>5.4585729106078904E-3</v>
      </c>
      <c r="BF1749" s="17">
        <v>2.1056534864650402E-2</v>
      </c>
      <c r="BG1749" s="17">
        <v>0</v>
      </c>
      <c r="BH1749" s="17">
        <v>9.0130811696246902E-3</v>
      </c>
      <c r="BI1749" s="17"/>
      <c r="BJ1749" s="17">
        <v>8.0414761724046102E-3</v>
      </c>
      <c r="BK1749" s="17"/>
      <c r="BL1749" s="17">
        <v>9.2031228013169999E-3</v>
      </c>
      <c r="BM1749" s="17"/>
      <c r="BN1749" s="17">
        <v>0</v>
      </c>
      <c r="BO1749" s="17"/>
      <c r="BP1749" s="17">
        <v>7.0809844735601098E-3</v>
      </c>
      <c r="BQ1749" s="17">
        <v>1.25037969691939E-2</v>
      </c>
    </row>
    <row r="1750" spans="2:69" x14ac:dyDescent="0.35">
      <c r="B1750" t="s">
        <v>481</v>
      </c>
      <c r="C1750" s="17">
        <v>8.0667901910139398E-3</v>
      </c>
      <c r="D1750" s="17">
        <v>1.31317345742504E-2</v>
      </c>
      <c r="E1750" s="17">
        <v>3.7603797675083198E-3</v>
      </c>
      <c r="F1750" s="17"/>
      <c r="G1750" s="17">
        <v>9.5807686965439995E-3</v>
      </c>
      <c r="H1750" s="17">
        <v>1.47050915365081E-2</v>
      </c>
      <c r="I1750" s="17">
        <v>8.8919946299868807E-3</v>
      </c>
      <c r="J1750" s="17">
        <v>0</v>
      </c>
      <c r="K1750" s="17">
        <v>0</v>
      </c>
      <c r="L1750" s="17"/>
      <c r="M1750" s="17">
        <v>0</v>
      </c>
      <c r="N1750" s="17">
        <v>9.4760962119712806E-3</v>
      </c>
      <c r="O1750" s="17">
        <v>8.0216248639705407E-3</v>
      </c>
      <c r="P1750" s="17">
        <v>1.22565661263935E-2</v>
      </c>
      <c r="Q1750" s="17">
        <v>5.6328885745231001E-3</v>
      </c>
      <c r="R1750" s="17"/>
      <c r="S1750" s="17">
        <v>1.24785604729071E-2</v>
      </c>
      <c r="T1750" s="17">
        <v>0</v>
      </c>
      <c r="U1750" s="17">
        <v>0</v>
      </c>
      <c r="V1750" s="17">
        <v>1.1463368972095499E-2</v>
      </c>
      <c r="W1750" s="17"/>
      <c r="X1750" s="17">
        <v>9.2290942978305104E-3</v>
      </c>
      <c r="Y1750" s="17">
        <v>7.7005496324229102E-3</v>
      </c>
      <c r="Z1750" s="17">
        <v>0</v>
      </c>
      <c r="AA1750" s="17"/>
      <c r="AB1750" s="17">
        <v>1.07173669999174E-2</v>
      </c>
      <c r="AC1750" s="17">
        <v>2.61804723042737E-3</v>
      </c>
      <c r="AD1750" s="17"/>
      <c r="AE1750" s="17">
        <v>1.39827227303827E-2</v>
      </c>
      <c r="AF1750" s="17">
        <v>6.8658364725056398E-3</v>
      </c>
      <c r="AG1750" s="17"/>
      <c r="AH1750" s="17">
        <v>6.1887573761884402E-3</v>
      </c>
      <c r="AI1750" s="17">
        <v>1.7116505729506699E-2</v>
      </c>
      <c r="AJ1750" s="17"/>
      <c r="AK1750" s="17">
        <v>0</v>
      </c>
      <c r="AL1750" s="17">
        <v>9.5972844979537505E-3</v>
      </c>
      <c r="AM1750" s="17">
        <v>1.2098790339657E-2</v>
      </c>
      <c r="AN1750" s="17">
        <v>5.7644948467363696E-3</v>
      </c>
      <c r="AO1750" s="17">
        <v>0</v>
      </c>
      <c r="AP1750" s="17"/>
      <c r="AQ1750" s="17">
        <v>1.14971452946643E-2</v>
      </c>
      <c r="AR1750" s="17">
        <v>7.1283954125567301E-3</v>
      </c>
      <c r="AS1750" s="17"/>
      <c r="AT1750" s="17">
        <v>1.05813332451798E-2</v>
      </c>
      <c r="AU1750" s="17">
        <v>7.1171071932305003E-3</v>
      </c>
      <c r="AV1750" s="17"/>
      <c r="AW1750" s="17">
        <v>1.53777140412793E-2</v>
      </c>
      <c r="AX1750" s="17">
        <v>9.0263008637527301E-3</v>
      </c>
      <c r="AY1750" s="17">
        <v>4.5853416675270802E-3</v>
      </c>
      <c r="AZ1750" s="17">
        <v>0</v>
      </c>
      <c r="BA1750" s="17">
        <v>1.5529376787648701E-2</v>
      </c>
      <c r="BB1750" s="17"/>
      <c r="BC1750" s="17">
        <v>8.9308609247910602E-3</v>
      </c>
      <c r="BD1750" s="17"/>
      <c r="BE1750" s="17">
        <v>1.0447774663702499E-2</v>
      </c>
      <c r="BF1750" s="17">
        <v>0</v>
      </c>
      <c r="BG1750" s="17">
        <v>7.8344674770849804E-3</v>
      </c>
      <c r="BH1750" s="17">
        <v>8.4544593907017202E-3</v>
      </c>
      <c r="BI1750" s="17"/>
      <c r="BJ1750" s="17">
        <v>6.2030556930619402E-3</v>
      </c>
      <c r="BK1750" s="17"/>
      <c r="BL1750" s="17">
        <v>5.0272662333803401E-3</v>
      </c>
      <c r="BM1750" s="17"/>
      <c r="BN1750" s="17">
        <v>3.9133255992599104E-3</v>
      </c>
      <c r="BO1750" s="17"/>
      <c r="BP1750" s="17">
        <v>9.6995972035098191E-3</v>
      </c>
      <c r="BQ1750" s="17">
        <v>0</v>
      </c>
    </row>
    <row r="1751" spans="2:69" x14ac:dyDescent="0.35">
      <c r="B1751" t="s">
        <v>141</v>
      </c>
      <c r="C1751" s="17">
        <v>4.3720767526376401E-2</v>
      </c>
      <c r="D1751" s="17">
        <v>2.70971834107568E-2</v>
      </c>
      <c r="E1751" s="17">
        <v>5.7987906996587797E-2</v>
      </c>
      <c r="F1751" s="17"/>
      <c r="G1751" s="17">
        <v>3.8191885045969397E-2</v>
      </c>
      <c r="H1751" s="17">
        <v>5.5776702595630397E-2</v>
      </c>
      <c r="I1751" s="17">
        <v>2.1061667548710299E-2</v>
      </c>
      <c r="J1751" s="17">
        <v>8.4154764628075904E-2</v>
      </c>
      <c r="K1751" s="17">
        <v>2.7921454030442099E-2</v>
      </c>
      <c r="L1751" s="17"/>
      <c r="M1751" s="17">
        <v>8.89696004364324E-2</v>
      </c>
      <c r="N1751" s="17">
        <v>3.4264669458439603E-2</v>
      </c>
      <c r="O1751" s="17">
        <v>3.1340250108855702E-2</v>
      </c>
      <c r="P1751" s="17">
        <v>6.9475734469386305E-2</v>
      </c>
      <c r="Q1751" s="17">
        <v>3.5417738207609697E-2</v>
      </c>
      <c r="R1751" s="17"/>
      <c r="S1751" s="17">
        <v>4.82289983022949E-2</v>
      </c>
      <c r="T1751" s="17">
        <v>6.0279588540547199E-2</v>
      </c>
      <c r="U1751" s="17">
        <v>4.3060453020457599E-2</v>
      </c>
      <c r="V1751" s="17">
        <v>2.1358879755983599E-2</v>
      </c>
      <c r="W1751" s="17"/>
      <c r="X1751" s="17">
        <v>4.2318767026120301E-2</v>
      </c>
      <c r="Y1751" s="17">
        <v>5.6561617308309102E-2</v>
      </c>
      <c r="Z1751" s="17">
        <v>3.8426438080206599E-2</v>
      </c>
      <c r="AA1751" s="17"/>
      <c r="AB1751" s="17">
        <v>4.58588767625146E-2</v>
      </c>
      <c r="AC1751" s="17">
        <v>3.9325494916188301E-2</v>
      </c>
      <c r="AD1751" s="17"/>
      <c r="AE1751" s="17">
        <v>4.6899142369035099E-2</v>
      </c>
      <c r="AF1751" s="17">
        <v>4.2284128443835299E-2</v>
      </c>
      <c r="AG1751" s="17"/>
      <c r="AH1751" s="17">
        <v>4.5863200183815601E-2</v>
      </c>
      <c r="AI1751" s="17">
        <v>3.7328635079400797E-2</v>
      </c>
      <c r="AJ1751" s="17"/>
      <c r="AK1751" s="17">
        <v>6.2864742715015604E-2</v>
      </c>
      <c r="AL1751" s="17">
        <v>4.6082491534084502E-2</v>
      </c>
      <c r="AM1751" s="17">
        <v>4.1520045153113999E-2</v>
      </c>
      <c r="AN1751" s="17">
        <v>2.7033543660370401E-2</v>
      </c>
      <c r="AO1751" s="17">
        <v>5.5248838372766298E-2</v>
      </c>
      <c r="AP1751" s="17"/>
      <c r="AQ1751" s="17">
        <v>6.0078715695497199E-2</v>
      </c>
      <c r="AR1751" s="17">
        <v>3.9245949997473398E-2</v>
      </c>
      <c r="AS1751" s="17"/>
      <c r="AT1751" s="17">
        <v>6.4986972460934295E-2</v>
      </c>
      <c r="AU1751" s="17">
        <v>3.1521006370946798E-2</v>
      </c>
      <c r="AV1751" s="17"/>
      <c r="AW1751" s="17">
        <v>5.8955793711921597E-2</v>
      </c>
      <c r="AX1751" s="17">
        <v>4.00470103119768E-2</v>
      </c>
      <c r="AY1751" s="17">
        <v>4.6374727691054399E-2</v>
      </c>
      <c r="AZ1751" s="17">
        <v>1.05803209628149E-2</v>
      </c>
      <c r="BA1751" s="17">
        <v>4.29759650617796E-2</v>
      </c>
      <c r="BB1751" s="17"/>
      <c r="BC1751" s="17">
        <v>4.0505746491112903E-2</v>
      </c>
      <c r="BD1751" s="17"/>
      <c r="BE1751" s="17">
        <v>3.9377804373870798E-2</v>
      </c>
      <c r="BF1751" s="17">
        <v>3.42885110040742E-2</v>
      </c>
      <c r="BG1751" s="17">
        <v>3.70035013397697E-2</v>
      </c>
      <c r="BH1751" s="17">
        <v>2.9096562054255901E-2</v>
      </c>
      <c r="BI1751" s="17"/>
      <c r="BJ1751" s="17">
        <v>4.6011429869094803E-2</v>
      </c>
      <c r="BK1751" s="17"/>
      <c r="BL1751" s="17">
        <v>3.7266480538283103E-2</v>
      </c>
      <c r="BM1751" s="17"/>
      <c r="BN1751" s="17">
        <v>4.8379381040151902E-2</v>
      </c>
      <c r="BO1751" s="17"/>
      <c r="BP1751" s="17">
        <v>4.1291964739835901E-2</v>
      </c>
      <c r="BQ1751" s="17">
        <v>4.81368268992831E-2</v>
      </c>
    </row>
    <row r="1752" spans="2:69" x14ac:dyDescent="0.35"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  <c r="BF1752" s="17"/>
      <c r="BG1752" s="17"/>
      <c r="BH1752" s="17"/>
      <c r="BI1752" s="17"/>
      <c r="BJ1752" s="17"/>
      <c r="BK1752" s="17"/>
      <c r="BL1752" s="17"/>
      <c r="BM1752" s="17"/>
      <c r="BN1752" s="17"/>
      <c r="BO1752" s="17"/>
      <c r="BP1752" s="17"/>
      <c r="BQ1752" s="17"/>
    </row>
    <row r="1753" spans="2:69" x14ac:dyDescent="0.35">
      <c r="B1753" s="6" t="s">
        <v>495</v>
      </c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  <c r="BC1753" s="17"/>
      <c r="BD1753" s="17"/>
      <c r="BE1753" s="17"/>
      <c r="BF1753" s="17"/>
      <c r="BG1753" s="17"/>
      <c r="BH1753" s="17"/>
      <c r="BI1753" s="17"/>
      <c r="BJ1753" s="17"/>
      <c r="BK1753" s="17"/>
      <c r="BL1753" s="17"/>
      <c r="BM1753" s="17"/>
      <c r="BN1753" s="17"/>
      <c r="BO1753" s="17"/>
      <c r="BP1753" s="17"/>
      <c r="BQ1753" s="17"/>
    </row>
    <row r="1754" spans="2:69" x14ac:dyDescent="0.35">
      <c r="B1754" s="24" t="s">
        <v>97</v>
      </c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  <c r="BF1754" s="17"/>
      <c r="BG1754" s="17"/>
      <c r="BH1754" s="17"/>
      <c r="BI1754" s="17"/>
      <c r="BJ1754" s="17"/>
      <c r="BK1754" s="17"/>
      <c r="BL1754" s="17"/>
      <c r="BM1754" s="17"/>
      <c r="BN1754" s="17"/>
      <c r="BO1754" s="17"/>
      <c r="BP1754" s="17"/>
      <c r="BQ1754" s="17"/>
    </row>
    <row r="1755" spans="2:69" x14ac:dyDescent="0.35">
      <c r="B1755" t="s">
        <v>477</v>
      </c>
      <c r="C1755" s="17">
        <v>6.7240193079047605E-2</v>
      </c>
      <c r="D1755" s="17">
        <v>6.9393507892300796E-2</v>
      </c>
      <c r="E1755" s="17">
        <v>6.5530380094618201E-2</v>
      </c>
      <c r="F1755" s="17"/>
      <c r="G1755" s="17">
        <v>6.1006774256622903E-2</v>
      </c>
      <c r="H1755" s="17">
        <v>5.4526861974627298E-2</v>
      </c>
      <c r="I1755" s="17">
        <v>4.4902937888225899E-2</v>
      </c>
      <c r="J1755" s="17">
        <v>4.4988164460547701E-2</v>
      </c>
      <c r="K1755" s="17">
        <v>0.16486105770755999</v>
      </c>
      <c r="L1755" s="17"/>
      <c r="M1755" s="17">
        <v>0.10509936467252901</v>
      </c>
      <c r="N1755" s="17">
        <v>7.3376700732307107E-2</v>
      </c>
      <c r="O1755" s="17">
        <v>7.1439524566442994E-2</v>
      </c>
      <c r="P1755" s="17">
        <v>4.8811020259049397E-2</v>
      </c>
      <c r="Q1755" s="17">
        <v>4.2927600831654401E-2</v>
      </c>
      <c r="R1755" s="17"/>
      <c r="S1755" s="17">
        <v>3.07682870554629E-2</v>
      </c>
      <c r="T1755" s="17">
        <v>9.6182388188241902E-2</v>
      </c>
      <c r="U1755" s="17">
        <v>0.131436699098119</v>
      </c>
      <c r="V1755" s="17">
        <v>3.35495647524124E-2</v>
      </c>
      <c r="W1755" s="17"/>
      <c r="X1755" s="17">
        <v>6.1377443706609101E-2</v>
      </c>
      <c r="Y1755" s="17">
        <v>4.5948080843962701E-2</v>
      </c>
      <c r="Z1755" s="17">
        <v>0.13596912931240501</v>
      </c>
      <c r="AA1755" s="17"/>
      <c r="AB1755" s="17">
        <v>5.2654337051704497E-2</v>
      </c>
      <c r="AC1755" s="17">
        <v>9.7224074355814996E-2</v>
      </c>
      <c r="AD1755" s="17"/>
      <c r="AE1755" s="17">
        <v>0.101581560468736</v>
      </c>
      <c r="AF1755" s="17">
        <v>6.0285600694150399E-2</v>
      </c>
      <c r="AG1755" s="17"/>
      <c r="AH1755" s="17">
        <v>5.66935959787409E-2</v>
      </c>
      <c r="AI1755" s="17">
        <v>5.7939341437377202E-2</v>
      </c>
      <c r="AJ1755" s="17"/>
      <c r="AK1755" s="17">
        <v>0.139384192849377</v>
      </c>
      <c r="AL1755" s="17">
        <v>6.1517127925846203E-2</v>
      </c>
      <c r="AM1755" s="17">
        <v>5.4683377194843001E-2</v>
      </c>
      <c r="AN1755" s="17">
        <v>6.4974697499492903E-2</v>
      </c>
      <c r="AO1755" s="17">
        <v>5.3029191052280697E-2</v>
      </c>
      <c r="AP1755" s="17"/>
      <c r="AQ1755" s="17">
        <v>4.8065149544566602E-2</v>
      </c>
      <c r="AR1755" s="17">
        <v>7.2485644405733504E-2</v>
      </c>
      <c r="AS1755" s="17"/>
      <c r="AT1755" s="17">
        <v>5.4827463537009402E-2</v>
      </c>
      <c r="AU1755" s="17">
        <v>7.3869423851930696E-2</v>
      </c>
      <c r="AV1755" s="17"/>
      <c r="AW1755" s="17">
        <v>1.23043108516142E-2</v>
      </c>
      <c r="AX1755" s="17">
        <v>4.6995576141505298E-2</v>
      </c>
      <c r="AY1755" s="17">
        <v>8.8980992266224301E-2</v>
      </c>
      <c r="AZ1755" s="17">
        <v>6.94471717439374E-2</v>
      </c>
      <c r="BA1755" s="17">
        <v>9.60475859833686E-2</v>
      </c>
      <c r="BB1755" s="17"/>
      <c r="BC1755" s="17">
        <v>7.8774479251623994E-2</v>
      </c>
      <c r="BD1755" s="17"/>
      <c r="BE1755" s="17">
        <v>4.4451702941322599E-2</v>
      </c>
      <c r="BF1755" s="17">
        <v>0.137268766844718</v>
      </c>
      <c r="BG1755" s="17">
        <v>7.0648529523833895E-2</v>
      </c>
      <c r="BH1755" s="17">
        <v>7.4418387399822206E-2</v>
      </c>
      <c r="BI1755" s="17"/>
      <c r="BJ1755" s="17">
        <v>5.7360032830092098E-2</v>
      </c>
      <c r="BK1755" s="17"/>
      <c r="BL1755" s="17">
        <v>5.1086584768820401E-2</v>
      </c>
      <c r="BM1755" s="17"/>
      <c r="BN1755" s="17">
        <v>6.7023525284701999E-2</v>
      </c>
      <c r="BO1755" s="17"/>
      <c r="BP1755" s="17">
        <v>6.68165099738533E-2</v>
      </c>
      <c r="BQ1755" s="17">
        <v>7.3265202572845398E-2</v>
      </c>
    </row>
    <row r="1756" spans="2:69" x14ac:dyDescent="0.35">
      <c r="B1756" t="s">
        <v>478</v>
      </c>
      <c r="C1756" s="17">
        <v>0.111549859087697</v>
      </c>
      <c r="D1756" s="17">
        <v>0.13917009021900401</v>
      </c>
      <c r="E1756" s="17">
        <v>8.8194205349567997E-2</v>
      </c>
      <c r="F1756" s="17"/>
      <c r="G1756" s="17">
        <v>0.116291944527866</v>
      </c>
      <c r="H1756" s="17">
        <v>9.27026381191903E-2</v>
      </c>
      <c r="I1756" s="17">
        <v>9.0682760129374901E-2</v>
      </c>
      <c r="J1756" s="17">
        <v>0.10569772037877501</v>
      </c>
      <c r="K1756" s="17">
        <v>0.17776691696557201</v>
      </c>
      <c r="L1756" s="17"/>
      <c r="M1756" s="17">
        <v>0.111064903855638</v>
      </c>
      <c r="N1756" s="17">
        <v>0.117354344012193</v>
      </c>
      <c r="O1756" s="17">
        <v>0.115464149133535</v>
      </c>
      <c r="P1756" s="17">
        <v>8.7970602566244199E-2</v>
      </c>
      <c r="Q1756" s="17">
        <v>0.11293560128808799</v>
      </c>
      <c r="R1756" s="17"/>
      <c r="S1756" s="17">
        <v>9.5402759282562699E-2</v>
      </c>
      <c r="T1756" s="17">
        <v>0.13572579986564301</v>
      </c>
      <c r="U1756" s="17">
        <v>8.9804085773776895E-2</v>
      </c>
      <c r="V1756" s="17">
        <v>0.13476142716151601</v>
      </c>
      <c r="W1756" s="17"/>
      <c r="X1756" s="17">
        <v>0.100188362987759</v>
      </c>
      <c r="Y1756" s="17">
        <v>0.12768872423993599</v>
      </c>
      <c r="Z1756" s="17">
        <v>0.17518422596877301</v>
      </c>
      <c r="AA1756" s="17"/>
      <c r="AB1756" s="17">
        <v>0.103779286550006</v>
      </c>
      <c r="AC1756" s="17">
        <v>0.127523684962975</v>
      </c>
      <c r="AD1756" s="17"/>
      <c r="AE1756" s="17">
        <v>0.101558373788237</v>
      </c>
      <c r="AF1756" s="17">
        <v>0.11368129021810899</v>
      </c>
      <c r="AG1756" s="17"/>
      <c r="AH1756" s="17">
        <v>0.104964817948534</v>
      </c>
      <c r="AI1756" s="17">
        <v>9.6816618218583797E-2</v>
      </c>
      <c r="AJ1756" s="17"/>
      <c r="AK1756" s="17">
        <v>0.11132552404667501</v>
      </c>
      <c r="AL1756" s="17">
        <v>0.112336200527269</v>
      </c>
      <c r="AM1756" s="17">
        <v>0.104948835788249</v>
      </c>
      <c r="AN1756" s="17">
        <v>9.8552195911211296E-2</v>
      </c>
      <c r="AO1756" s="17">
        <v>0.16687675541668701</v>
      </c>
      <c r="AP1756" s="17"/>
      <c r="AQ1756" s="17">
        <v>0.10111899212888099</v>
      </c>
      <c r="AR1756" s="17">
        <v>0.11440328702538199</v>
      </c>
      <c r="AS1756" s="17"/>
      <c r="AT1756" s="17">
        <v>0.12248600498241</v>
      </c>
      <c r="AU1756" s="17">
        <v>0.106924298157985</v>
      </c>
      <c r="AV1756" s="17"/>
      <c r="AW1756" s="17">
        <v>5.7073483127139099E-2</v>
      </c>
      <c r="AX1756" s="17">
        <v>0.113705560233977</v>
      </c>
      <c r="AY1756" s="17">
        <v>0.12231985796285599</v>
      </c>
      <c r="AZ1756" s="17">
        <v>7.2587821552901402E-2</v>
      </c>
      <c r="BA1756" s="17">
        <v>0.13709063205383801</v>
      </c>
      <c r="BB1756" s="17"/>
      <c r="BC1756" s="17">
        <v>0.14396272869799701</v>
      </c>
      <c r="BD1756" s="17"/>
      <c r="BE1756" s="17">
        <v>9.1478269969762993E-2</v>
      </c>
      <c r="BF1756" s="17">
        <v>0.16666778767545201</v>
      </c>
      <c r="BG1756" s="17">
        <v>7.6422844494371006E-2</v>
      </c>
      <c r="BH1756" s="17">
        <v>0.13767516906928501</v>
      </c>
      <c r="BI1756" s="17"/>
      <c r="BJ1756" s="17">
        <v>0.11224771083506201</v>
      </c>
      <c r="BK1756" s="17"/>
      <c r="BL1756" s="17">
        <v>0.119790674469697</v>
      </c>
      <c r="BM1756" s="17"/>
      <c r="BN1756" s="17">
        <v>0.12844840473873201</v>
      </c>
      <c r="BO1756" s="17"/>
      <c r="BP1756" s="17">
        <v>0.11080889834636801</v>
      </c>
      <c r="BQ1756" s="17">
        <v>0.12626749284984701</v>
      </c>
    </row>
    <row r="1757" spans="2:69" x14ac:dyDescent="0.35">
      <c r="B1757" t="s">
        <v>479</v>
      </c>
      <c r="C1757" s="17">
        <v>0.55528864612635398</v>
      </c>
      <c r="D1757" s="17">
        <v>0.55631496544815395</v>
      </c>
      <c r="E1757" s="17">
        <v>0.55356952713248297</v>
      </c>
      <c r="F1757" s="17"/>
      <c r="G1757" s="17">
        <v>0.56712918414068403</v>
      </c>
      <c r="H1757" s="17">
        <v>0.55819995029090996</v>
      </c>
      <c r="I1757" s="17">
        <v>0.58113866936040903</v>
      </c>
      <c r="J1757" s="17">
        <v>0.56595058475887206</v>
      </c>
      <c r="K1757" s="17">
        <v>0.47056920258924201</v>
      </c>
      <c r="L1757" s="17"/>
      <c r="M1757" s="17">
        <v>0.46351544320175397</v>
      </c>
      <c r="N1757" s="17">
        <v>0.55451971654764298</v>
      </c>
      <c r="O1757" s="17">
        <v>0.552656280355311</v>
      </c>
      <c r="P1757" s="17">
        <v>0.61526606790659299</v>
      </c>
      <c r="Q1757" s="17">
        <v>0.55949563458890195</v>
      </c>
      <c r="R1757" s="17"/>
      <c r="S1757" s="17">
        <v>0.59765416822978601</v>
      </c>
      <c r="T1757" s="17">
        <v>0.50184026713745</v>
      </c>
      <c r="U1757" s="17">
        <v>0.56141979375902895</v>
      </c>
      <c r="V1757" s="17">
        <v>0.57289805122963799</v>
      </c>
      <c r="W1757" s="17"/>
      <c r="X1757" s="17">
        <v>0.58036710896852495</v>
      </c>
      <c r="Y1757" s="17">
        <v>0.46531693501427002</v>
      </c>
      <c r="Z1757" s="17">
        <v>0.48068394734672598</v>
      </c>
      <c r="AA1757" s="17"/>
      <c r="AB1757" s="17">
        <v>0.56629648245425401</v>
      </c>
      <c r="AC1757" s="17">
        <v>0.53266003544000795</v>
      </c>
      <c r="AD1757" s="17"/>
      <c r="AE1757" s="17">
        <v>0.55353323669188603</v>
      </c>
      <c r="AF1757" s="17">
        <v>0.55610445664157404</v>
      </c>
      <c r="AG1757" s="17"/>
      <c r="AH1757" s="17">
        <v>0.58258044996853298</v>
      </c>
      <c r="AI1757" s="17">
        <v>0.51676817324227697</v>
      </c>
      <c r="AJ1757" s="17"/>
      <c r="AK1757" s="17">
        <v>0.51651235864595502</v>
      </c>
      <c r="AL1757" s="17">
        <v>0.58527756012171905</v>
      </c>
      <c r="AM1757" s="17">
        <v>0.53392874323919304</v>
      </c>
      <c r="AN1757" s="17">
        <v>0.54841098210607797</v>
      </c>
      <c r="AO1757" s="17">
        <v>0.60826833103271305</v>
      </c>
      <c r="AP1757" s="17"/>
      <c r="AQ1757" s="17">
        <v>0.620534260262954</v>
      </c>
      <c r="AR1757" s="17">
        <v>0.53744030629766704</v>
      </c>
      <c r="AS1757" s="17"/>
      <c r="AT1757" s="17">
        <v>0.57180073999035297</v>
      </c>
      <c r="AU1757" s="17">
        <v>0.54823589971127695</v>
      </c>
      <c r="AV1757" s="17"/>
      <c r="AW1757" s="17">
        <v>0.53134818986850796</v>
      </c>
      <c r="AX1757" s="17">
        <v>0.54896211709933496</v>
      </c>
      <c r="AY1757" s="17">
        <v>0.54632009817453198</v>
      </c>
      <c r="AZ1757" s="17">
        <v>0.626838016200846</v>
      </c>
      <c r="BA1757" s="17">
        <v>0.569980734105064</v>
      </c>
      <c r="BB1757" s="17"/>
      <c r="BC1757" s="17">
        <v>0.54853383462668504</v>
      </c>
      <c r="BD1757" s="17"/>
      <c r="BE1757" s="17">
        <v>0.57943999430391602</v>
      </c>
      <c r="BF1757" s="17">
        <v>0.49170005840000702</v>
      </c>
      <c r="BG1757" s="17">
        <v>0.61345665480398803</v>
      </c>
      <c r="BH1757" s="17">
        <v>0.546300205746303</v>
      </c>
      <c r="BI1757" s="17"/>
      <c r="BJ1757" s="17">
        <v>0.55317862193874501</v>
      </c>
      <c r="BK1757" s="17"/>
      <c r="BL1757" s="17">
        <v>0.56034069482980897</v>
      </c>
      <c r="BM1757" s="17"/>
      <c r="BN1757" s="17">
        <v>0.590990789738148</v>
      </c>
      <c r="BO1757" s="17"/>
      <c r="BP1757" s="17">
        <v>0.546372566779873</v>
      </c>
      <c r="BQ1757" s="17">
        <v>0.62195557592514905</v>
      </c>
    </row>
    <row r="1758" spans="2:69" x14ac:dyDescent="0.35">
      <c r="B1758" t="s">
        <v>480</v>
      </c>
      <c r="C1758" s="17">
        <v>0.10006923873404799</v>
      </c>
      <c r="D1758" s="17">
        <v>0.119484701618587</v>
      </c>
      <c r="E1758" s="17">
        <v>8.3692603909344701E-2</v>
      </c>
      <c r="F1758" s="17"/>
      <c r="G1758" s="17">
        <v>9.2926852219840303E-2</v>
      </c>
      <c r="H1758" s="17">
        <v>0.137073012682914</v>
      </c>
      <c r="I1758" s="17">
        <v>9.6583241172343598E-2</v>
      </c>
      <c r="J1758" s="17">
        <v>0.106840819689801</v>
      </c>
      <c r="K1758" s="17">
        <v>4.5524617209501399E-2</v>
      </c>
      <c r="L1758" s="17"/>
      <c r="M1758" s="17">
        <v>9.4883252574604698E-2</v>
      </c>
      <c r="N1758" s="17">
        <v>0.102730426479182</v>
      </c>
      <c r="O1758" s="17">
        <v>9.6948473491151904E-2</v>
      </c>
      <c r="P1758" s="17">
        <v>8.4819215223449596E-2</v>
      </c>
      <c r="Q1758" s="17">
        <v>0.112815442590691</v>
      </c>
      <c r="R1758" s="17"/>
      <c r="S1758" s="17">
        <v>7.45292998418602E-2</v>
      </c>
      <c r="T1758" s="17">
        <v>0.130819496852808</v>
      </c>
      <c r="U1758" s="17">
        <v>7.4083802943847504E-2</v>
      </c>
      <c r="V1758" s="17">
        <v>0.125412592318808</v>
      </c>
      <c r="W1758" s="17"/>
      <c r="X1758" s="17">
        <v>0.10198135982595299</v>
      </c>
      <c r="Y1758" s="17">
        <v>0.108216315808357</v>
      </c>
      <c r="Z1758" s="17">
        <v>7.6196075892511095E-2</v>
      </c>
      <c r="AA1758" s="17"/>
      <c r="AB1758" s="17">
        <v>0.101043199012774</v>
      </c>
      <c r="AC1758" s="17">
        <v>9.8067086147949095E-2</v>
      </c>
      <c r="AD1758" s="17"/>
      <c r="AE1758" s="17">
        <v>6.8507953673540803E-2</v>
      </c>
      <c r="AF1758" s="17">
        <v>0.106594183038781</v>
      </c>
      <c r="AG1758" s="17"/>
      <c r="AH1758" s="17">
        <v>8.85691071699925E-2</v>
      </c>
      <c r="AI1758" s="17">
        <v>0.13725779937301799</v>
      </c>
      <c r="AJ1758" s="17"/>
      <c r="AK1758" s="17">
        <v>9.6639088631179704E-2</v>
      </c>
      <c r="AL1758" s="17">
        <v>7.0998169569421593E-2</v>
      </c>
      <c r="AM1758" s="17">
        <v>0.125639002829118</v>
      </c>
      <c r="AN1758" s="17">
        <v>0.11123158565819501</v>
      </c>
      <c r="AO1758" s="17">
        <v>7.21679605333852E-2</v>
      </c>
      <c r="AP1758" s="17"/>
      <c r="AQ1758" s="17">
        <v>6.2986817840904902E-2</v>
      </c>
      <c r="AR1758" s="17">
        <v>0.110213363492924</v>
      </c>
      <c r="AS1758" s="17"/>
      <c r="AT1758" s="17">
        <v>7.8682985919171597E-2</v>
      </c>
      <c r="AU1758" s="17">
        <v>0.110118559928122</v>
      </c>
      <c r="AV1758" s="17"/>
      <c r="AW1758" s="17">
        <v>0.13407764722252399</v>
      </c>
      <c r="AX1758" s="17">
        <v>0.114652010405927</v>
      </c>
      <c r="AY1758" s="17">
        <v>0.12651177661597801</v>
      </c>
      <c r="AZ1758" s="17">
        <v>3.9141908365137403E-2</v>
      </c>
      <c r="BA1758" s="17">
        <v>6.4881712135570702E-2</v>
      </c>
      <c r="BB1758" s="17"/>
      <c r="BC1758" s="17">
        <v>8.4485769805225E-2</v>
      </c>
      <c r="BD1758" s="17"/>
      <c r="BE1758" s="17">
        <v>0.119428447801583</v>
      </c>
      <c r="BF1758" s="17">
        <v>0.121347282600845</v>
      </c>
      <c r="BG1758" s="17">
        <v>5.1290904326438701E-2</v>
      </c>
      <c r="BH1758" s="17">
        <v>7.9609886935788604E-2</v>
      </c>
      <c r="BI1758" s="17"/>
      <c r="BJ1758" s="17">
        <v>0.11030117219198</v>
      </c>
      <c r="BK1758" s="17"/>
      <c r="BL1758" s="17">
        <v>0.112572448467298</v>
      </c>
      <c r="BM1758" s="17"/>
      <c r="BN1758" s="17">
        <v>0.10166945887814501</v>
      </c>
      <c r="BO1758" s="17"/>
      <c r="BP1758" s="17">
        <v>0.10461971534289501</v>
      </c>
      <c r="BQ1758" s="17">
        <v>8.8483211081635302E-2</v>
      </c>
    </row>
    <row r="1759" spans="2:69" x14ac:dyDescent="0.35">
      <c r="B1759" t="s">
        <v>481</v>
      </c>
      <c r="C1759" s="17">
        <v>6.1765173995902499E-2</v>
      </c>
      <c r="D1759" s="17">
        <v>5.8120583266557599E-2</v>
      </c>
      <c r="E1759" s="17">
        <v>6.4992092458478201E-2</v>
      </c>
      <c r="F1759" s="17"/>
      <c r="G1759" s="17">
        <v>6.9164729253990906E-2</v>
      </c>
      <c r="H1759" s="17">
        <v>6.4919787974838494E-2</v>
      </c>
      <c r="I1759" s="17">
        <v>8.9782974847516794E-2</v>
      </c>
      <c r="J1759" s="17">
        <v>3.9244603012707699E-2</v>
      </c>
      <c r="K1759" s="17">
        <v>1.76031631790593E-2</v>
      </c>
      <c r="L1759" s="17"/>
      <c r="M1759" s="17">
        <v>5.83863237184266E-2</v>
      </c>
      <c r="N1759" s="17">
        <v>4.7467950170947203E-2</v>
      </c>
      <c r="O1759" s="17">
        <v>6.3254214493995597E-2</v>
      </c>
      <c r="P1759" s="17">
        <v>8.25436276884422E-2</v>
      </c>
      <c r="Q1759" s="17">
        <v>7.8315264823848804E-2</v>
      </c>
      <c r="R1759" s="17"/>
      <c r="S1759" s="17">
        <v>7.5645054692421498E-2</v>
      </c>
      <c r="T1759" s="17">
        <v>5.63193396446506E-2</v>
      </c>
      <c r="U1759" s="17">
        <v>7.4094099610867006E-2</v>
      </c>
      <c r="V1759" s="17">
        <v>3.9339140195344603E-2</v>
      </c>
      <c r="W1759" s="17"/>
      <c r="X1759" s="17">
        <v>6.04387699558415E-2</v>
      </c>
      <c r="Y1759" s="17">
        <v>8.2389250949163398E-2</v>
      </c>
      <c r="Z1759" s="17">
        <v>4.6485921033621098E-2</v>
      </c>
      <c r="AA1759" s="17"/>
      <c r="AB1759" s="17">
        <v>6.8622350037756297E-2</v>
      </c>
      <c r="AC1759" s="17">
        <v>4.7669000830103898E-2</v>
      </c>
      <c r="AD1759" s="17"/>
      <c r="AE1759" s="17">
        <v>0.105669513004508</v>
      </c>
      <c r="AF1759" s="17">
        <v>5.2854013235342202E-2</v>
      </c>
      <c r="AG1759" s="17"/>
      <c r="AH1759" s="17">
        <v>6.2583774687276994E-2</v>
      </c>
      <c r="AI1759" s="17">
        <v>7.9287136642907097E-2</v>
      </c>
      <c r="AJ1759" s="17"/>
      <c r="AK1759" s="17">
        <v>6.1226347154255803E-2</v>
      </c>
      <c r="AL1759" s="17">
        <v>4.3873781772355298E-2</v>
      </c>
      <c r="AM1759" s="17">
        <v>7.1423317040778603E-2</v>
      </c>
      <c r="AN1759" s="17">
        <v>9.3658316134618294E-2</v>
      </c>
      <c r="AO1759" s="17">
        <v>1.5944813311808002E-2</v>
      </c>
      <c r="AP1759" s="17"/>
      <c r="AQ1759" s="17">
        <v>7.8206554669464995E-2</v>
      </c>
      <c r="AR1759" s="17">
        <v>5.7267532991249599E-2</v>
      </c>
      <c r="AS1759" s="17"/>
      <c r="AT1759" s="17">
        <v>7.3384279437026703E-2</v>
      </c>
      <c r="AU1759" s="17">
        <v>5.6489077756258901E-2</v>
      </c>
      <c r="AV1759" s="17"/>
      <c r="AW1759" s="17">
        <v>7.1631025405211601E-2</v>
      </c>
      <c r="AX1759" s="17">
        <v>5.7221025808641302E-2</v>
      </c>
      <c r="AY1759" s="17">
        <v>4.11350197071133E-2</v>
      </c>
      <c r="AZ1759" s="17">
        <v>7.8545094514835101E-2</v>
      </c>
      <c r="BA1759" s="17">
        <v>8.5748685484413695E-2</v>
      </c>
      <c r="BB1759" s="17"/>
      <c r="BC1759" s="17">
        <v>8.71903451802757E-2</v>
      </c>
      <c r="BD1759" s="17"/>
      <c r="BE1759" s="17">
        <v>5.09252204475679E-2</v>
      </c>
      <c r="BF1759" s="17">
        <v>1.77024603277952E-2</v>
      </c>
      <c r="BG1759" s="17">
        <v>8.4209923873654696E-2</v>
      </c>
      <c r="BH1759" s="17">
        <v>9.5115304885057095E-2</v>
      </c>
      <c r="BI1759" s="17"/>
      <c r="BJ1759" s="17">
        <v>5.9444035025656698E-2</v>
      </c>
      <c r="BK1759" s="17"/>
      <c r="BL1759" s="17">
        <v>5.4270139774267999E-2</v>
      </c>
      <c r="BM1759" s="17"/>
      <c r="BN1759" s="17">
        <v>2.4284483031764299E-2</v>
      </c>
      <c r="BO1759" s="17"/>
      <c r="BP1759" s="17">
        <v>7.0437276730923704E-2</v>
      </c>
      <c r="BQ1759" s="17">
        <v>1.2069677026839301E-2</v>
      </c>
    </row>
    <row r="1760" spans="2:69" x14ac:dyDescent="0.35">
      <c r="B1760" t="s">
        <v>141</v>
      </c>
      <c r="C1760" s="17">
        <v>0.10408688897695099</v>
      </c>
      <c r="D1760" s="17">
        <v>5.7516151555396897E-2</v>
      </c>
      <c r="E1760" s="17">
        <v>0.14402119105550801</v>
      </c>
      <c r="F1760" s="17"/>
      <c r="G1760" s="17">
        <v>9.3480515600996197E-2</v>
      </c>
      <c r="H1760" s="17">
        <v>9.2577748957520301E-2</v>
      </c>
      <c r="I1760" s="17">
        <v>9.6909416602130094E-2</v>
      </c>
      <c r="J1760" s="17">
        <v>0.13727810769929699</v>
      </c>
      <c r="K1760" s="17">
        <v>0.123675042349065</v>
      </c>
      <c r="L1760" s="17"/>
      <c r="M1760" s="17">
        <v>0.16705071197704799</v>
      </c>
      <c r="N1760" s="17">
        <v>0.104550862057727</v>
      </c>
      <c r="O1760" s="17">
        <v>0.100237357959564</v>
      </c>
      <c r="P1760" s="17">
        <v>8.0589466356221898E-2</v>
      </c>
      <c r="Q1760" s="17">
        <v>9.3510455876816098E-2</v>
      </c>
      <c r="R1760" s="17"/>
      <c r="S1760" s="17">
        <v>0.126000430897907</v>
      </c>
      <c r="T1760" s="17">
        <v>7.9112708311205995E-2</v>
      </c>
      <c r="U1760" s="17">
        <v>6.9161518814360598E-2</v>
      </c>
      <c r="V1760" s="17">
        <v>9.4039224342281902E-2</v>
      </c>
      <c r="W1760" s="17"/>
      <c r="X1760" s="17">
        <v>9.56469545553124E-2</v>
      </c>
      <c r="Y1760" s="17">
        <v>0.17044069314431101</v>
      </c>
      <c r="Z1760" s="17">
        <v>8.5480700445963398E-2</v>
      </c>
      <c r="AA1760" s="17"/>
      <c r="AB1760" s="17">
        <v>0.107604344893506</v>
      </c>
      <c r="AC1760" s="17">
        <v>9.6856118263149105E-2</v>
      </c>
      <c r="AD1760" s="17"/>
      <c r="AE1760" s="17">
        <v>6.9149362373091994E-2</v>
      </c>
      <c r="AF1760" s="17">
        <v>0.110480456172042</v>
      </c>
      <c r="AG1760" s="17"/>
      <c r="AH1760" s="17">
        <v>0.10460825424692199</v>
      </c>
      <c r="AI1760" s="17">
        <v>0.111930931085837</v>
      </c>
      <c r="AJ1760" s="17"/>
      <c r="AK1760" s="17">
        <v>7.4912488672557495E-2</v>
      </c>
      <c r="AL1760" s="17">
        <v>0.12599716008338799</v>
      </c>
      <c r="AM1760" s="17">
        <v>0.109376723907818</v>
      </c>
      <c r="AN1760" s="17">
        <v>8.3172222690404501E-2</v>
      </c>
      <c r="AO1760" s="17">
        <v>8.3712948653125202E-2</v>
      </c>
      <c r="AP1760" s="17"/>
      <c r="AQ1760" s="17">
        <v>8.9088225553228706E-2</v>
      </c>
      <c r="AR1760" s="17">
        <v>0.108189865787043</v>
      </c>
      <c r="AS1760" s="17"/>
      <c r="AT1760" s="17">
        <v>9.8818526134029805E-2</v>
      </c>
      <c r="AU1760" s="17">
        <v>0.104362740594426</v>
      </c>
      <c r="AV1760" s="17"/>
      <c r="AW1760" s="17">
        <v>0.19356534352500299</v>
      </c>
      <c r="AX1760" s="17">
        <v>0.11846371031061401</v>
      </c>
      <c r="AY1760" s="17">
        <v>7.4732255273296494E-2</v>
      </c>
      <c r="AZ1760" s="17">
        <v>0.113439987622343</v>
      </c>
      <c r="BA1760" s="17">
        <v>4.6250650237745002E-2</v>
      </c>
      <c r="BB1760" s="17"/>
      <c r="BC1760" s="17">
        <v>5.7052842438193301E-2</v>
      </c>
      <c r="BD1760" s="17"/>
      <c r="BE1760" s="17">
        <v>0.114276364535847</v>
      </c>
      <c r="BF1760" s="17">
        <v>6.5313644151183195E-2</v>
      </c>
      <c r="BG1760" s="17">
        <v>0.103971142977713</v>
      </c>
      <c r="BH1760" s="17">
        <v>6.6881045963743793E-2</v>
      </c>
      <c r="BI1760" s="17"/>
      <c r="BJ1760" s="17">
        <v>0.107468427178464</v>
      </c>
      <c r="BK1760" s="17"/>
      <c r="BL1760" s="17">
        <v>0.101939457690108</v>
      </c>
      <c r="BM1760" s="17"/>
      <c r="BN1760" s="17">
        <v>8.7583338328509105E-2</v>
      </c>
      <c r="BO1760" s="17"/>
      <c r="BP1760" s="17">
        <v>0.100945032826086</v>
      </c>
      <c r="BQ1760" s="17">
        <v>7.79588405436831E-2</v>
      </c>
    </row>
    <row r="1761" spans="2:69" x14ac:dyDescent="0.35"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/>
      <c r="BP1761" s="17"/>
      <c r="BQ1761" s="17"/>
    </row>
    <row r="1762" spans="2:69" x14ac:dyDescent="0.35">
      <c r="B1762" s="6" t="s">
        <v>496</v>
      </c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  <c r="BC1762" s="17"/>
      <c r="BD1762" s="17"/>
      <c r="BE1762" s="17"/>
      <c r="BF1762" s="17"/>
      <c r="BG1762" s="17"/>
      <c r="BH1762" s="17"/>
      <c r="BI1762" s="17"/>
      <c r="BJ1762" s="17"/>
      <c r="BK1762" s="17"/>
      <c r="BL1762" s="17"/>
      <c r="BM1762" s="17"/>
      <c r="BN1762" s="17"/>
      <c r="BO1762" s="17"/>
      <c r="BP1762" s="17"/>
      <c r="BQ1762" s="17"/>
    </row>
    <row r="1763" spans="2:69" x14ac:dyDescent="0.35">
      <c r="B1763" s="24" t="s">
        <v>97</v>
      </c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  <c r="BP1763" s="17"/>
      <c r="BQ1763" s="17"/>
    </row>
    <row r="1764" spans="2:69" x14ac:dyDescent="0.35">
      <c r="B1764" t="s">
        <v>477</v>
      </c>
      <c r="C1764" s="17">
        <v>0.18751774120924999</v>
      </c>
      <c r="D1764" s="17">
        <v>0.19523260572939499</v>
      </c>
      <c r="E1764" s="17">
        <v>0.18129059451013599</v>
      </c>
      <c r="F1764" s="17"/>
      <c r="G1764" s="17">
        <v>0.16569006598941299</v>
      </c>
      <c r="H1764" s="17">
        <v>0.163379454459401</v>
      </c>
      <c r="I1764" s="17">
        <v>0.241554516916623</v>
      </c>
      <c r="J1764" s="17">
        <v>0.121203266800214</v>
      </c>
      <c r="K1764" s="17">
        <v>0.25674966435163998</v>
      </c>
      <c r="L1764" s="17"/>
      <c r="M1764" s="17">
        <v>0.196550474653062</v>
      </c>
      <c r="N1764" s="17">
        <v>0.20980926035446401</v>
      </c>
      <c r="O1764" s="17">
        <v>0.16183317285337501</v>
      </c>
      <c r="P1764" s="17">
        <v>0.139864145235329</v>
      </c>
      <c r="Q1764" s="17">
        <v>0.19995307199792101</v>
      </c>
      <c r="R1764" s="17"/>
      <c r="S1764" s="17">
        <v>0.178149911812201</v>
      </c>
      <c r="T1764" s="17">
        <v>0.21704874934802801</v>
      </c>
      <c r="U1764" s="17">
        <v>0.199288451204502</v>
      </c>
      <c r="V1764" s="17">
        <v>0.18474497393262099</v>
      </c>
      <c r="W1764" s="17"/>
      <c r="X1764" s="17">
        <v>0.18205036232898</v>
      </c>
      <c r="Y1764" s="17">
        <v>0.162654182030218</v>
      </c>
      <c r="Z1764" s="17">
        <v>0.25767944052073999</v>
      </c>
      <c r="AA1764" s="17"/>
      <c r="AB1764" s="17">
        <v>0.18084061234340501</v>
      </c>
      <c r="AC1764" s="17">
        <v>0.20124379464127701</v>
      </c>
      <c r="AD1764" s="17"/>
      <c r="AE1764" s="17">
        <v>0.192418801042398</v>
      </c>
      <c r="AF1764" s="17">
        <v>0.186671794006918</v>
      </c>
      <c r="AG1764" s="17"/>
      <c r="AH1764" s="17">
        <v>0.17378981381773601</v>
      </c>
      <c r="AI1764" s="17">
        <v>0.230988134758709</v>
      </c>
      <c r="AJ1764" s="17"/>
      <c r="AK1764" s="17">
        <v>0.28056425289526699</v>
      </c>
      <c r="AL1764" s="17">
        <v>0.12781372519138601</v>
      </c>
      <c r="AM1764" s="17">
        <v>0.17773210887719401</v>
      </c>
      <c r="AN1764" s="17">
        <v>0.244776318582279</v>
      </c>
      <c r="AO1764" s="17">
        <v>0.20329800835939499</v>
      </c>
      <c r="AP1764" s="17"/>
      <c r="AQ1764" s="17">
        <v>0.16338694724071401</v>
      </c>
      <c r="AR1764" s="17">
        <v>0.19411886860740299</v>
      </c>
      <c r="AS1764" s="17"/>
      <c r="AT1764" s="17">
        <v>0.16703519734296099</v>
      </c>
      <c r="AU1764" s="17">
        <v>0.19966874084807401</v>
      </c>
      <c r="AV1764" s="17"/>
      <c r="AW1764" s="17">
        <v>0.124817990633279</v>
      </c>
      <c r="AX1764" s="17">
        <v>0.15161101601500601</v>
      </c>
      <c r="AY1764" s="17">
        <v>0.21334982949147099</v>
      </c>
      <c r="AZ1764" s="17">
        <v>0.23090483049191399</v>
      </c>
      <c r="BA1764" s="17">
        <v>0.19600741393681501</v>
      </c>
      <c r="BB1764" s="17"/>
      <c r="BC1764" s="17">
        <v>0.19681962610642501</v>
      </c>
      <c r="BD1764" s="17"/>
      <c r="BE1764" s="17">
        <v>0.153332478287413</v>
      </c>
      <c r="BF1764" s="17">
        <v>0.245585711149544</v>
      </c>
      <c r="BG1764" s="17">
        <v>0.16164789918167599</v>
      </c>
      <c r="BH1764" s="17">
        <v>0.17756610364251799</v>
      </c>
      <c r="BI1764" s="17"/>
      <c r="BJ1764" s="17">
        <v>0.18222943152288101</v>
      </c>
      <c r="BK1764" s="17"/>
      <c r="BL1764" s="17">
        <v>0.19214682685542001</v>
      </c>
      <c r="BM1764" s="17"/>
      <c r="BN1764" s="17">
        <v>0.189356425054928</v>
      </c>
      <c r="BO1764" s="17"/>
      <c r="BP1764" s="17">
        <v>0.19097325379334101</v>
      </c>
      <c r="BQ1764" s="17">
        <v>0.163020614744047</v>
      </c>
    </row>
    <row r="1765" spans="2:69" x14ac:dyDescent="0.35">
      <c r="B1765" t="s">
        <v>478</v>
      </c>
      <c r="C1765" s="17">
        <v>0.42025071300324102</v>
      </c>
      <c r="D1765" s="17">
        <v>0.41063797232677901</v>
      </c>
      <c r="E1765" s="17">
        <v>0.42924988301366901</v>
      </c>
      <c r="F1765" s="17"/>
      <c r="G1765" s="17">
        <v>0.41844583865745599</v>
      </c>
      <c r="H1765" s="17">
        <v>0.42321153711227</v>
      </c>
      <c r="I1765" s="17">
        <v>0.39323892165688901</v>
      </c>
      <c r="J1765" s="17">
        <v>0.45090507071105201</v>
      </c>
      <c r="K1765" s="17">
        <v>0.43125350302434201</v>
      </c>
      <c r="L1765" s="17"/>
      <c r="M1765" s="17">
        <v>0.47250236502500298</v>
      </c>
      <c r="N1765" s="17">
        <v>0.41073986083522701</v>
      </c>
      <c r="O1765" s="17">
        <v>0.44191373343256601</v>
      </c>
      <c r="P1765" s="17">
        <v>0.43863265504730298</v>
      </c>
      <c r="Q1765" s="17">
        <v>0.374113814929317</v>
      </c>
      <c r="R1765" s="17"/>
      <c r="S1765" s="17">
        <v>0.41368962587529701</v>
      </c>
      <c r="T1765" s="17">
        <v>0.38416368488300701</v>
      </c>
      <c r="U1765" s="17">
        <v>0.44957042168801398</v>
      </c>
      <c r="V1765" s="17">
        <v>0.48701222455508397</v>
      </c>
      <c r="W1765" s="17"/>
      <c r="X1765" s="17">
        <v>0.41939516518409098</v>
      </c>
      <c r="Y1765" s="17">
        <v>0.44865923049054601</v>
      </c>
      <c r="Z1765" s="17">
        <v>0.39209090803653401</v>
      </c>
      <c r="AA1765" s="17"/>
      <c r="AB1765" s="17">
        <v>0.416826178637133</v>
      </c>
      <c r="AC1765" s="17">
        <v>0.427290466561008</v>
      </c>
      <c r="AD1765" s="17"/>
      <c r="AE1765" s="17">
        <v>0.36439435891125299</v>
      </c>
      <c r="AF1765" s="17">
        <v>0.43199871648442301</v>
      </c>
      <c r="AG1765" s="17"/>
      <c r="AH1765" s="17">
        <v>0.42418719367669799</v>
      </c>
      <c r="AI1765" s="17">
        <v>0.35055565550817402</v>
      </c>
      <c r="AJ1765" s="17"/>
      <c r="AK1765" s="17">
        <v>0.37730642551098598</v>
      </c>
      <c r="AL1765" s="17">
        <v>0.49395616189130997</v>
      </c>
      <c r="AM1765" s="17">
        <v>0.39393510992234998</v>
      </c>
      <c r="AN1765" s="17">
        <v>0.39874871546527901</v>
      </c>
      <c r="AO1765" s="17">
        <v>0.37153755429966101</v>
      </c>
      <c r="AP1765" s="17"/>
      <c r="AQ1765" s="17">
        <v>0.365019926267868</v>
      </c>
      <c r="AR1765" s="17">
        <v>0.43535943507910002</v>
      </c>
      <c r="AS1765" s="17"/>
      <c r="AT1765" s="17">
        <v>0.37631422428478001</v>
      </c>
      <c r="AU1765" s="17">
        <v>0.43527531812661402</v>
      </c>
      <c r="AV1765" s="17"/>
      <c r="AW1765" s="17">
        <v>0.36143688628285298</v>
      </c>
      <c r="AX1765" s="17">
        <v>0.44389856441068098</v>
      </c>
      <c r="AY1765" s="17">
        <v>0.466790604871064</v>
      </c>
      <c r="AZ1765" s="17">
        <v>0.368126799445815</v>
      </c>
      <c r="BA1765" s="17">
        <v>0.33700538023363902</v>
      </c>
      <c r="BB1765" s="17"/>
      <c r="BC1765" s="17">
        <v>0.36530223625019798</v>
      </c>
      <c r="BD1765" s="17"/>
      <c r="BE1765" s="17">
        <v>0.451490312604652</v>
      </c>
      <c r="BF1765" s="17">
        <v>0.53054427608854604</v>
      </c>
      <c r="BG1765" s="17">
        <v>0.41512042438536301</v>
      </c>
      <c r="BH1765" s="17">
        <v>0.34790648204823299</v>
      </c>
      <c r="BI1765" s="17"/>
      <c r="BJ1765" s="17">
        <v>0.43486487085220499</v>
      </c>
      <c r="BK1765" s="17"/>
      <c r="BL1765" s="17">
        <v>0.435496500106483</v>
      </c>
      <c r="BM1765" s="17"/>
      <c r="BN1765" s="17">
        <v>0.44393851268052797</v>
      </c>
      <c r="BO1765" s="17"/>
      <c r="BP1765" s="17">
        <v>0.42247051943227198</v>
      </c>
      <c r="BQ1765" s="17">
        <v>0.44681043224313999</v>
      </c>
    </row>
    <row r="1766" spans="2:69" x14ac:dyDescent="0.35">
      <c r="B1766" t="s">
        <v>479</v>
      </c>
      <c r="C1766" s="17">
        <v>0.176819943932291</v>
      </c>
      <c r="D1766" s="17">
        <v>0.21019544016540101</v>
      </c>
      <c r="E1766" s="17">
        <v>0.14678082705775999</v>
      </c>
      <c r="F1766" s="17"/>
      <c r="G1766" s="17">
        <v>0.17361828612131699</v>
      </c>
      <c r="H1766" s="17">
        <v>0.21335867104941</v>
      </c>
      <c r="I1766" s="17">
        <v>0.161832087810619</v>
      </c>
      <c r="J1766" s="17">
        <v>0.18080160827563799</v>
      </c>
      <c r="K1766" s="17">
        <v>0.13735939199949701</v>
      </c>
      <c r="L1766" s="17"/>
      <c r="M1766" s="17">
        <v>0.12069165580139</v>
      </c>
      <c r="N1766" s="17">
        <v>0.193143213049074</v>
      </c>
      <c r="O1766" s="17">
        <v>0.17886237994728599</v>
      </c>
      <c r="P1766" s="17">
        <v>0.17518484740256099</v>
      </c>
      <c r="Q1766" s="17">
        <v>0.16711768876560501</v>
      </c>
      <c r="R1766" s="17"/>
      <c r="S1766" s="17">
        <v>0.16145566016730301</v>
      </c>
      <c r="T1766" s="17">
        <v>0.19665108517568999</v>
      </c>
      <c r="U1766" s="17">
        <v>0.17494387944493101</v>
      </c>
      <c r="V1766" s="17">
        <v>0.174172819668617</v>
      </c>
      <c r="W1766" s="17"/>
      <c r="X1766" s="17">
        <v>0.186008867380936</v>
      </c>
      <c r="Y1766" s="17">
        <v>0.14013291105746101</v>
      </c>
      <c r="Z1766" s="17">
        <v>0.153992939853763</v>
      </c>
      <c r="AA1766" s="17"/>
      <c r="AB1766" s="17">
        <v>0.17166490022511499</v>
      </c>
      <c r="AC1766" s="17">
        <v>0.187417074344298</v>
      </c>
      <c r="AD1766" s="17"/>
      <c r="AE1766" s="17">
        <v>0.23407816742212201</v>
      </c>
      <c r="AF1766" s="17">
        <v>0.165277688975456</v>
      </c>
      <c r="AG1766" s="17"/>
      <c r="AH1766" s="17">
        <v>0.18201607470487</v>
      </c>
      <c r="AI1766" s="17">
        <v>0.16240261871109901</v>
      </c>
      <c r="AJ1766" s="17"/>
      <c r="AK1766" s="17">
        <v>0.14551034914085301</v>
      </c>
      <c r="AL1766" s="17">
        <v>0.18885712399222099</v>
      </c>
      <c r="AM1766" s="17">
        <v>0.20002232616415999</v>
      </c>
      <c r="AN1766" s="17">
        <v>0.11921959285735</v>
      </c>
      <c r="AO1766" s="17">
        <v>0.19392635853919199</v>
      </c>
      <c r="AP1766" s="17"/>
      <c r="AQ1766" s="17">
        <v>0.25076841114728199</v>
      </c>
      <c r="AR1766" s="17">
        <v>0.15659088501194199</v>
      </c>
      <c r="AS1766" s="17"/>
      <c r="AT1766" s="17">
        <v>0.24450330024191699</v>
      </c>
      <c r="AU1766" s="17">
        <v>0.148909364550117</v>
      </c>
      <c r="AV1766" s="17"/>
      <c r="AW1766" s="17">
        <v>0.13444582109117101</v>
      </c>
      <c r="AX1766" s="17">
        <v>0.176581816069458</v>
      </c>
      <c r="AY1766" s="17">
        <v>0.15122321522854101</v>
      </c>
      <c r="AZ1766" s="17">
        <v>0.210643627661113</v>
      </c>
      <c r="BA1766" s="17">
        <v>0.233911150169131</v>
      </c>
      <c r="BB1766" s="17"/>
      <c r="BC1766" s="17">
        <v>0.21873961457614899</v>
      </c>
      <c r="BD1766" s="17"/>
      <c r="BE1766" s="17">
        <v>0.16415527252005399</v>
      </c>
      <c r="BF1766" s="17">
        <v>7.3171194978429902E-2</v>
      </c>
      <c r="BG1766" s="17">
        <v>0.23156227754030301</v>
      </c>
      <c r="BH1766" s="17">
        <v>0.24895436653807901</v>
      </c>
      <c r="BI1766" s="17"/>
      <c r="BJ1766" s="17">
        <v>0.171428304406125</v>
      </c>
      <c r="BK1766" s="17"/>
      <c r="BL1766" s="17">
        <v>0.17584774856848401</v>
      </c>
      <c r="BM1766" s="17"/>
      <c r="BN1766" s="17">
        <v>0.19984700153792501</v>
      </c>
      <c r="BO1766" s="17"/>
      <c r="BP1766" s="17">
        <v>0.17454901950080701</v>
      </c>
      <c r="BQ1766" s="17">
        <v>0.19779913534250801</v>
      </c>
    </row>
    <row r="1767" spans="2:69" x14ac:dyDescent="0.35">
      <c r="B1767" t="s">
        <v>480</v>
      </c>
      <c r="C1767" s="17">
        <v>3.3899451303767501E-2</v>
      </c>
      <c r="D1767" s="17">
        <v>4.3719801161082802E-2</v>
      </c>
      <c r="E1767" s="17">
        <v>2.5584440591334998E-2</v>
      </c>
      <c r="F1767" s="17"/>
      <c r="G1767" s="17">
        <v>3.8441824683658601E-2</v>
      </c>
      <c r="H1767" s="17">
        <v>2.9727224153588701E-2</v>
      </c>
      <c r="I1767" s="17">
        <v>3.2030479286020701E-2</v>
      </c>
      <c r="J1767" s="17">
        <v>2.72085143533593E-2</v>
      </c>
      <c r="K1767" s="17">
        <v>4.2491198685794998E-2</v>
      </c>
      <c r="L1767" s="17"/>
      <c r="M1767" s="17">
        <v>2.0385900013956001E-2</v>
      </c>
      <c r="N1767" s="17">
        <v>3.5164544026306997E-2</v>
      </c>
      <c r="O1767" s="17">
        <v>3.4449516407518602E-2</v>
      </c>
      <c r="P1767" s="17">
        <v>3.58399266562223E-2</v>
      </c>
      <c r="Q1767" s="17">
        <v>3.5841351914045298E-2</v>
      </c>
      <c r="R1767" s="17"/>
      <c r="S1767" s="17">
        <v>1.8807150209494299E-2</v>
      </c>
      <c r="T1767" s="17">
        <v>4.0892329806528398E-2</v>
      </c>
      <c r="U1767" s="17">
        <v>2.8980467142045298E-2</v>
      </c>
      <c r="V1767" s="17">
        <v>3.43845050710452E-2</v>
      </c>
      <c r="W1767" s="17"/>
      <c r="X1767" s="17">
        <v>3.6336239028512601E-2</v>
      </c>
      <c r="Y1767" s="17">
        <v>4.1202306173921802E-2</v>
      </c>
      <c r="Z1767" s="17">
        <v>7.2075851162259697E-3</v>
      </c>
      <c r="AA1767" s="17"/>
      <c r="AB1767" s="17">
        <v>3.4771656890866101E-2</v>
      </c>
      <c r="AC1767" s="17">
        <v>3.2106474002780098E-2</v>
      </c>
      <c r="AD1767" s="17"/>
      <c r="AE1767" s="17">
        <v>3.1958548438446102E-2</v>
      </c>
      <c r="AF1767" s="17">
        <v>3.4323570045847303E-2</v>
      </c>
      <c r="AG1767" s="17"/>
      <c r="AH1767" s="17">
        <v>4.0011644488751698E-2</v>
      </c>
      <c r="AI1767" s="17">
        <v>1.87857422351267E-2</v>
      </c>
      <c r="AJ1767" s="17"/>
      <c r="AK1767" s="17">
        <v>3.3854665918457802E-2</v>
      </c>
      <c r="AL1767" s="17">
        <v>2.6186325947633201E-2</v>
      </c>
      <c r="AM1767" s="17">
        <v>3.2022612672907499E-2</v>
      </c>
      <c r="AN1767" s="17">
        <v>5.2896609613776797E-2</v>
      </c>
      <c r="AO1767" s="17">
        <v>2.9888382718973001E-2</v>
      </c>
      <c r="AP1767" s="17"/>
      <c r="AQ1767" s="17">
        <v>4.1084710061876098E-2</v>
      </c>
      <c r="AR1767" s="17">
        <v>3.1933879490721698E-2</v>
      </c>
      <c r="AS1767" s="17"/>
      <c r="AT1767" s="17">
        <v>3.6619297574406698E-2</v>
      </c>
      <c r="AU1767" s="17">
        <v>3.3612118112067303E-2</v>
      </c>
      <c r="AV1767" s="17"/>
      <c r="AW1767" s="17">
        <v>6.8927112236866803E-2</v>
      </c>
      <c r="AX1767" s="17">
        <v>3.5376127463025799E-2</v>
      </c>
      <c r="AY1767" s="17">
        <v>1.3638302122842101E-2</v>
      </c>
      <c r="AZ1767" s="17">
        <v>3.4813015281141897E-2</v>
      </c>
      <c r="BA1767" s="17">
        <v>5.77389609455412E-2</v>
      </c>
      <c r="BB1767" s="17"/>
      <c r="BC1767" s="17">
        <v>4.3110699447965299E-2</v>
      </c>
      <c r="BD1767" s="17"/>
      <c r="BE1767" s="17">
        <v>4.6193895960446901E-2</v>
      </c>
      <c r="BF1767" s="17">
        <v>1.7578433375752999E-2</v>
      </c>
      <c r="BG1767" s="17">
        <v>2.96011565326556E-2</v>
      </c>
      <c r="BH1767" s="17">
        <v>3.66664124474438E-2</v>
      </c>
      <c r="BI1767" s="17"/>
      <c r="BJ1767" s="17">
        <v>3.33669744999011E-2</v>
      </c>
      <c r="BK1767" s="17"/>
      <c r="BL1767" s="17">
        <v>3.5278352430799603E-2</v>
      </c>
      <c r="BM1767" s="17"/>
      <c r="BN1767" s="17">
        <v>3.4815400323729297E-2</v>
      </c>
      <c r="BO1767" s="17"/>
      <c r="BP1767" s="17">
        <v>3.4880037343527001E-2</v>
      </c>
      <c r="BQ1767" s="17">
        <v>3.3134984182761798E-2</v>
      </c>
    </row>
    <row r="1768" spans="2:69" x14ac:dyDescent="0.35">
      <c r="B1768" t="s">
        <v>481</v>
      </c>
      <c r="C1768" s="17">
        <v>2.2058166860945201E-2</v>
      </c>
      <c r="D1768" s="17">
        <v>2.5509655098958299E-2</v>
      </c>
      <c r="E1768" s="17">
        <v>1.9154987256793401E-2</v>
      </c>
      <c r="F1768" s="17"/>
      <c r="G1768" s="17">
        <v>2.3921693658473301E-2</v>
      </c>
      <c r="H1768" s="17">
        <v>2.17568340031002E-2</v>
      </c>
      <c r="I1768" s="17">
        <v>2.59326103149639E-2</v>
      </c>
      <c r="J1768" s="17">
        <v>3.3501041564867703E-2</v>
      </c>
      <c r="K1768" s="17">
        <v>0</v>
      </c>
      <c r="L1768" s="17"/>
      <c r="M1768" s="17">
        <v>8.3963284436314595E-3</v>
      </c>
      <c r="N1768" s="17">
        <v>2.5174447834673899E-2</v>
      </c>
      <c r="O1768" s="17">
        <v>3.4205115617109601E-2</v>
      </c>
      <c r="P1768" s="17">
        <v>5.4073873719786896E-3</v>
      </c>
      <c r="Q1768" s="17">
        <v>2.1300207201258799E-2</v>
      </c>
      <c r="R1768" s="17"/>
      <c r="S1768" s="17">
        <v>1.0277840307129599E-2</v>
      </c>
      <c r="T1768" s="17">
        <v>1.46236744274019E-2</v>
      </c>
      <c r="U1768" s="17">
        <v>3.1675748394404402E-2</v>
      </c>
      <c r="V1768" s="17">
        <v>2.8678414739067799E-2</v>
      </c>
      <c r="W1768" s="17"/>
      <c r="X1768" s="17">
        <v>1.9743303410253099E-2</v>
      </c>
      <c r="Y1768" s="17">
        <v>4.3342324688689801E-2</v>
      </c>
      <c r="Z1768" s="17">
        <v>1.32167205284884E-2</v>
      </c>
      <c r="AA1768" s="17"/>
      <c r="AB1768" s="17">
        <v>2.5739151008938602E-2</v>
      </c>
      <c r="AC1768" s="17">
        <v>1.44912341099163E-2</v>
      </c>
      <c r="AD1768" s="17"/>
      <c r="AE1768" s="17">
        <v>3.7247050124377998E-2</v>
      </c>
      <c r="AF1768" s="17">
        <v>1.8975883512951399E-2</v>
      </c>
      <c r="AG1768" s="17"/>
      <c r="AH1768" s="17">
        <v>1.9513437891868799E-2</v>
      </c>
      <c r="AI1768" s="17">
        <v>3.5825978638805697E-2</v>
      </c>
      <c r="AJ1768" s="17"/>
      <c r="AK1768" s="17">
        <v>2.78504750059189E-2</v>
      </c>
      <c r="AL1768" s="17">
        <v>8.3915067375645806E-3</v>
      </c>
      <c r="AM1768" s="17">
        <v>2.21286482404995E-2</v>
      </c>
      <c r="AN1768" s="17">
        <v>3.2444700011426797E-2</v>
      </c>
      <c r="AO1768" s="17">
        <v>4.1946242831064399E-2</v>
      </c>
      <c r="AP1768" s="17"/>
      <c r="AQ1768" s="17">
        <v>2.2679618642857901E-2</v>
      </c>
      <c r="AR1768" s="17">
        <v>2.1888164896253798E-2</v>
      </c>
      <c r="AS1768" s="17"/>
      <c r="AT1768" s="17">
        <v>1.9906561076369199E-2</v>
      </c>
      <c r="AU1768" s="17">
        <v>2.3721956592574301E-2</v>
      </c>
      <c r="AV1768" s="17"/>
      <c r="AW1768" s="17">
        <v>2.7861023219079399E-2</v>
      </c>
      <c r="AX1768" s="17">
        <v>3.0654698848432201E-2</v>
      </c>
      <c r="AY1768" s="17">
        <v>8.5583957613055706E-3</v>
      </c>
      <c r="AZ1768" s="17">
        <v>2.8177980286173999E-2</v>
      </c>
      <c r="BA1768" s="17">
        <v>2.7285991504764601E-2</v>
      </c>
      <c r="BB1768" s="17"/>
      <c r="BC1768" s="17">
        <v>3.46903921324263E-2</v>
      </c>
      <c r="BD1768" s="17"/>
      <c r="BE1768" s="17">
        <v>2.8788837348796899E-2</v>
      </c>
      <c r="BF1768" s="17">
        <v>1.44171329839502E-2</v>
      </c>
      <c r="BG1768" s="17">
        <v>2.5870781577395599E-2</v>
      </c>
      <c r="BH1768" s="17">
        <v>3.5640739879918497E-2</v>
      </c>
      <c r="BI1768" s="17"/>
      <c r="BJ1768" s="17">
        <v>1.8523736421941901E-2</v>
      </c>
      <c r="BK1768" s="17"/>
      <c r="BL1768" s="17">
        <v>2.9161680879451399E-2</v>
      </c>
      <c r="BM1768" s="17"/>
      <c r="BN1768" s="17">
        <v>1.1676706469307E-2</v>
      </c>
      <c r="BO1768" s="17"/>
      <c r="BP1768" s="17">
        <v>2.44144022324304E-2</v>
      </c>
      <c r="BQ1768" s="17">
        <v>1.18801811482781E-2</v>
      </c>
    </row>
    <row r="1769" spans="2:69" x14ac:dyDescent="0.35">
      <c r="B1769" t="s">
        <v>141</v>
      </c>
      <c r="C1769" s="17">
        <v>0.15945398369050601</v>
      </c>
      <c r="D1769" s="17">
        <v>0.114704525518384</v>
      </c>
      <c r="E1769" s="17">
        <v>0.197939267570307</v>
      </c>
      <c r="F1769" s="17"/>
      <c r="G1769" s="17">
        <v>0.17988229088968299</v>
      </c>
      <c r="H1769" s="17">
        <v>0.14856627922222901</v>
      </c>
      <c r="I1769" s="17">
        <v>0.14541138401488399</v>
      </c>
      <c r="J1769" s="17">
        <v>0.18638049829487</v>
      </c>
      <c r="K1769" s="17">
        <v>0.13214624193872701</v>
      </c>
      <c r="L1769" s="17"/>
      <c r="M1769" s="17">
        <v>0.18147327606295799</v>
      </c>
      <c r="N1769" s="17">
        <v>0.12596867390025501</v>
      </c>
      <c r="O1769" s="17">
        <v>0.14873608174214401</v>
      </c>
      <c r="P1769" s="17">
        <v>0.205071038286607</v>
      </c>
      <c r="Q1769" s="17">
        <v>0.20167386519185401</v>
      </c>
      <c r="R1769" s="17"/>
      <c r="S1769" s="17">
        <v>0.21761981162857599</v>
      </c>
      <c r="T1769" s="17">
        <v>0.146620476359345</v>
      </c>
      <c r="U1769" s="17">
        <v>0.115541032126103</v>
      </c>
      <c r="V1769" s="17">
        <v>9.1007062033565095E-2</v>
      </c>
      <c r="W1769" s="17"/>
      <c r="X1769" s="17">
        <v>0.15646606266722801</v>
      </c>
      <c r="Y1769" s="17">
        <v>0.16400904555916401</v>
      </c>
      <c r="Z1769" s="17">
        <v>0.17581240594424899</v>
      </c>
      <c r="AA1769" s="17"/>
      <c r="AB1769" s="17">
        <v>0.17015750089454201</v>
      </c>
      <c r="AC1769" s="17">
        <v>0.13745095634071999</v>
      </c>
      <c r="AD1769" s="17"/>
      <c r="AE1769" s="17">
        <v>0.13990307406140301</v>
      </c>
      <c r="AF1769" s="17">
        <v>0.16275234697440399</v>
      </c>
      <c r="AG1769" s="17"/>
      <c r="AH1769" s="17">
        <v>0.16048183542007599</v>
      </c>
      <c r="AI1769" s="17">
        <v>0.20144187014808501</v>
      </c>
      <c r="AJ1769" s="17"/>
      <c r="AK1769" s="17">
        <v>0.13491383152851699</v>
      </c>
      <c r="AL1769" s="17">
        <v>0.15479515623988399</v>
      </c>
      <c r="AM1769" s="17">
        <v>0.17415919412288899</v>
      </c>
      <c r="AN1769" s="17">
        <v>0.15191406346988801</v>
      </c>
      <c r="AO1769" s="17">
        <v>0.15940345325171501</v>
      </c>
      <c r="AP1769" s="17"/>
      <c r="AQ1769" s="17">
        <v>0.157060386639402</v>
      </c>
      <c r="AR1769" s="17">
        <v>0.16010876691458001</v>
      </c>
      <c r="AS1769" s="17"/>
      <c r="AT1769" s="17">
        <v>0.15562141947956701</v>
      </c>
      <c r="AU1769" s="17">
        <v>0.15881250177055301</v>
      </c>
      <c r="AV1769" s="17"/>
      <c r="AW1769" s="17">
        <v>0.28251116653675101</v>
      </c>
      <c r="AX1769" s="17">
        <v>0.16187777719339799</v>
      </c>
      <c r="AY1769" s="17">
        <v>0.146439652524776</v>
      </c>
      <c r="AZ1769" s="17">
        <v>0.12733374683384299</v>
      </c>
      <c r="BA1769" s="17">
        <v>0.14805110321011</v>
      </c>
      <c r="BB1769" s="17"/>
      <c r="BC1769" s="17">
        <v>0.141337431486836</v>
      </c>
      <c r="BD1769" s="17"/>
      <c r="BE1769" s="17">
        <v>0.15603920327863699</v>
      </c>
      <c r="BF1769" s="17">
        <v>0.118703251423776</v>
      </c>
      <c r="BG1769" s="17">
        <v>0.136197460782607</v>
      </c>
      <c r="BH1769" s="17">
        <v>0.153265895443809</v>
      </c>
      <c r="BI1769" s="17"/>
      <c r="BJ1769" s="17">
        <v>0.159586682296946</v>
      </c>
      <c r="BK1769" s="17"/>
      <c r="BL1769" s="17">
        <v>0.13206889115936199</v>
      </c>
      <c r="BM1769" s="17"/>
      <c r="BN1769" s="17">
        <v>0.120365953933582</v>
      </c>
      <c r="BO1769" s="17"/>
      <c r="BP1769" s="17">
        <v>0.15271276769762299</v>
      </c>
      <c r="BQ1769" s="17">
        <v>0.14735465233926501</v>
      </c>
    </row>
    <row r="1770" spans="2:69" x14ac:dyDescent="0.35"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  <c r="BC1770" s="17"/>
      <c r="BD1770" s="17"/>
      <c r="BE1770" s="17"/>
      <c r="BF1770" s="17"/>
      <c r="BG1770" s="17"/>
      <c r="BH1770" s="17"/>
      <c r="BI1770" s="17"/>
      <c r="BJ1770" s="17"/>
      <c r="BK1770" s="17"/>
      <c r="BL1770" s="17"/>
      <c r="BM1770" s="17"/>
      <c r="BN1770" s="17"/>
      <c r="BO1770" s="17"/>
      <c r="BP1770" s="17"/>
      <c r="BQ1770" s="17"/>
    </row>
    <row r="1771" spans="2:69" x14ac:dyDescent="0.35">
      <c r="B1771" s="6" t="s">
        <v>497</v>
      </c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  <c r="BM1771" s="17"/>
      <c r="BN1771" s="17"/>
      <c r="BO1771" s="17"/>
      <c r="BP1771" s="17"/>
      <c r="BQ1771" s="17"/>
    </row>
    <row r="1772" spans="2:69" x14ac:dyDescent="0.35">
      <c r="B1772" s="24" t="s">
        <v>97</v>
      </c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  <c r="BC1772" s="17"/>
      <c r="BD1772" s="17"/>
      <c r="BE1772" s="17"/>
      <c r="BF1772" s="17"/>
      <c r="BG1772" s="17"/>
      <c r="BH1772" s="17"/>
      <c r="BI1772" s="17"/>
      <c r="BJ1772" s="17"/>
      <c r="BK1772" s="17"/>
      <c r="BL1772" s="17"/>
      <c r="BM1772" s="17"/>
      <c r="BN1772" s="17"/>
      <c r="BO1772" s="17"/>
      <c r="BP1772" s="17"/>
      <c r="BQ1772" s="17"/>
    </row>
    <row r="1773" spans="2:69" x14ac:dyDescent="0.35">
      <c r="B1773" t="s">
        <v>477</v>
      </c>
      <c r="C1773" s="17">
        <v>0.124813619145974</v>
      </c>
      <c r="D1773" s="17">
        <v>0.13382190475151901</v>
      </c>
      <c r="E1773" s="17">
        <v>0.117363929843475</v>
      </c>
      <c r="F1773" s="17"/>
      <c r="G1773" s="17">
        <v>9.9620256598853804E-2</v>
      </c>
      <c r="H1773" s="17">
        <v>0.14799620376641301</v>
      </c>
      <c r="I1773" s="17">
        <v>8.3065601853168497E-2</v>
      </c>
      <c r="J1773" s="17">
        <v>0.122163593922386</v>
      </c>
      <c r="K1773" s="17">
        <v>0.207403389939224</v>
      </c>
      <c r="L1773" s="17"/>
      <c r="M1773" s="17">
        <v>8.9570078953883803E-2</v>
      </c>
      <c r="N1773" s="17">
        <v>0.13457586457500301</v>
      </c>
      <c r="O1773" s="17">
        <v>0.11789375617105601</v>
      </c>
      <c r="P1773" s="17">
        <v>0.12640735473742201</v>
      </c>
      <c r="Q1773" s="17">
        <v>0.127424426944269</v>
      </c>
      <c r="R1773" s="17"/>
      <c r="S1773" s="17">
        <v>0.158519360327294</v>
      </c>
      <c r="T1773" s="17">
        <v>0.144254472595398</v>
      </c>
      <c r="U1773" s="17">
        <v>0.12760627381807099</v>
      </c>
      <c r="V1773" s="17">
        <v>8.8405784931841494E-2</v>
      </c>
      <c r="W1773" s="17"/>
      <c r="X1773" s="17">
        <v>9.9363535781305107E-2</v>
      </c>
      <c r="Y1773" s="17">
        <v>0.191600239062027</v>
      </c>
      <c r="Z1773" s="17">
        <v>0.230234122601713</v>
      </c>
      <c r="AA1773" s="17"/>
      <c r="AB1773" s="17">
        <v>0.13756184651008599</v>
      </c>
      <c r="AC1773" s="17">
        <v>9.8607317982832204E-2</v>
      </c>
      <c r="AD1773" s="17"/>
      <c r="AE1773" s="17">
        <v>7.6410088954250902E-2</v>
      </c>
      <c r="AF1773" s="17">
        <v>0.134796901199878</v>
      </c>
      <c r="AG1773" s="17"/>
      <c r="AH1773" s="17">
        <v>0.118941621489179</v>
      </c>
      <c r="AI1773" s="17">
        <v>9.7715988899478703E-2</v>
      </c>
      <c r="AJ1773" s="17"/>
      <c r="AK1773" s="17">
        <v>7.9805741606789493E-2</v>
      </c>
      <c r="AL1773" s="17">
        <v>0.13005368371142401</v>
      </c>
      <c r="AM1773" s="17">
        <v>0.14162783313347199</v>
      </c>
      <c r="AN1773" s="17">
        <v>0.13963190579535401</v>
      </c>
      <c r="AO1773" s="17">
        <v>5.7949076309050003E-2</v>
      </c>
      <c r="AP1773" s="17"/>
      <c r="AQ1773" s="17">
        <v>9.4735435369225296E-2</v>
      </c>
      <c r="AR1773" s="17">
        <v>0.133041691677456</v>
      </c>
      <c r="AS1773" s="17"/>
      <c r="AT1773" s="17">
        <v>8.1735110484221801E-2</v>
      </c>
      <c r="AU1773" s="17">
        <v>0.14538391033459599</v>
      </c>
      <c r="AV1773" s="17"/>
      <c r="AW1773" s="17">
        <v>7.4937516372942395E-2</v>
      </c>
      <c r="AX1773" s="17">
        <v>0.14760300289653699</v>
      </c>
      <c r="AY1773" s="17">
        <v>0.110887230507292</v>
      </c>
      <c r="AZ1773" s="17">
        <v>0.105235172982343</v>
      </c>
      <c r="BA1773" s="17">
        <v>0.165500642250274</v>
      </c>
      <c r="BB1773" s="17"/>
      <c r="BC1773" s="17">
        <v>0.17657778006691599</v>
      </c>
      <c r="BD1773" s="17"/>
      <c r="BE1773" s="17">
        <v>0.13138331389426799</v>
      </c>
      <c r="BF1773" s="17">
        <v>0.124690312311059</v>
      </c>
      <c r="BG1773" s="17">
        <v>9.0083802924041403E-2</v>
      </c>
      <c r="BH1773" s="17">
        <v>0.17170427311292799</v>
      </c>
      <c r="BI1773" s="17"/>
      <c r="BJ1773" s="17">
        <v>0.120133468472407</v>
      </c>
      <c r="BK1773" s="17"/>
      <c r="BL1773" s="17">
        <v>0.111301578738005</v>
      </c>
      <c r="BM1773" s="17"/>
      <c r="BN1773" s="17">
        <v>0.119814986152604</v>
      </c>
      <c r="BO1773" s="17"/>
      <c r="BP1773" s="17">
        <v>0.12556123375459999</v>
      </c>
      <c r="BQ1773" s="17">
        <v>0.122815605910672</v>
      </c>
    </row>
    <row r="1774" spans="2:69" x14ac:dyDescent="0.35">
      <c r="B1774" t="s">
        <v>478</v>
      </c>
      <c r="C1774" s="17">
        <v>0.109926555218815</v>
      </c>
      <c r="D1774" s="17">
        <v>0.108740546897044</v>
      </c>
      <c r="E1774" s="17">
        <v>0.111147005084742</v>
      </c>
      <c r="F1774" s="17"/>
      <c r="G1774" s="17">
        <v>0.10876399993398</v>
      </c>
      <c r="H1774" s="17">
        <v>9.3132847177684094E-2</v>
      </c>
      <c r="I1774" s="17">
        <v>0.110612196155926</v>
      </c>
      <c r="J1774" s="17">
        <v>0.11460065929058801</v>
      </c>
      <c r="K1774" s="17">
        <v>0.13698908394973799</v>
      </c>
      <c r="L1774" s="17"/>
      <c r="M1774" s="17">
        <v>0.10229482319326801</v>
      </c>
      <c r="N1774" s="17">
        <v>0.111128531630297</v>
      </c>
      <c r="O1774" s="17">
        <v>0.13632372020752401</v>
      </c>
      <c r="P1774" s="17">
        <v>0.13353130559419699</v>
      </c>
      <c r="Q1774" s="17">
        <v>6.0441668398279101E-2</v>
      </c>
      <c r="R1774" s="17"/>
      <c r="S1774" s="17">
        <v>9.5438214412258304E-2</v>
      </c>
      <c r="T1774" s="17">
        <v>8.7632009411320599E-2</v>
      </c>
      <c r="U1774" s="17">
        <v>0.15489955237869399</v>
      </c>
      <c r="V1774" s="17">
        <v>0.11444838922167901</v>
      </c>
      <c r="W1774" s="17"/>
      <c r="X1774" s="17">
        <v>0.11300075675278499</v>
      </c>
      <c r="Y1774" s="17">
        <v>6.93536730230985E-2</v>
      </c>
      <c r="Z1774" s="17">
        <v>0.13658128127952801</v>
      </c>
      <c r="AA1774" s="17"/>
      <c r="AB1774" s="17">
        <v>0.101520427109729</v>
      </c>
      <c r="AC1774" s="17">
        <v>0.12720688122420101</v>
      </c>
      <c r="AD1774" s="17"/>
      <c r="AE1774" s="17">
        <v>0.13008580249497201</v>
      </c>
      <c r="AF1774" s="17">
        <v>0.10590207991186899</v>
      </c>
      <c r="AG1774" s="17"/>
      <c r="AH1774" s="17">
        <v>0.101184967394889</v>
      </c>
      <c r="AI1774" s="17">
        <v>0.114402116859342</v>
      </c>
      <c r="AJ1774" s="17"/>
      <c r="AK1774" s="17">
        <v>0.22786181753781601</v>
      </c>
      <c r="AL1774" s="17">
        <v>9.7645533358728401E-2</v>
      </c>
      <c r="AM1774" s="17">
        <v>9.1972146785173695E-2</v>
      </c>
      <c r="AN1774" s="17">
        <v>0.11610766607796801</v>
      </c>
      <c r="AO1774" s="17">
        <v>6.4508575804211196E-2</v>
      </c>
      <c r="AP1774" s="17"/>
      <c r="AQ1774" s="17">
        <v>0.11506441967761299</v>
      </c>
      <c r="AR1774" s="17">
        <v>0.108521060733586</v>
      </c>
      <c r="AS1774" s="17"/>
      <c r="AT1774" s="17">
        <v>9.5798282973275695E-2</v>
      </c>
      <c r="AU1774" s="17">
        <v>0.115029998260314</v>
      </c>
      <c r="AV1774" s="17"/>
      <c r="AW1774" s="17">
        <v>8.7382900920568399E-2</v>
      </c>
      <c r="AX1774" s="17">
        <v>0.11298053828506401</v>
      </c>
      <c r="AY1774" s="17">
        <v>0.107396446031538</v>
      </c>
      <c r="AZ1774" s="17">
        <v>7.0342133687252895E-2</v>
      </c>
      <c r="BA1774" s="17">
        <v>0.153350971741995</v>
      </c>
      <c r="BB1774" s="17"/>
      <c r="BC1774" s="17">
        <v>0.159373092120283</v>
      </c>
      <c r="BD1774" s="17"/>
      <c r="BE1774" s="17">
        <v>0.11255058518449</v>
      </c>
      <c r="BF1774" s="17">
        <v>0.13808968966568799</v>
      </c>
      <c r="BG1774" s="17">
        <v>5.4292581926408102E-2</v>
      </c>
      <c r="BH1774" s="17">
        <v>0.14633400782684899</v>
      </c>
      <c r="BI1774" s="17"/>
      <c r="BJ1774" s="17">
        <v>0.114026955239958</v>
      </c>
      <c r="BK1774" s="17"/>
      <c r="BL1774" s="17">
        <v>0.10893213167827499</v>
      </c>
      <c r="BM1774" s="17"/>
      <c r="BN1774" s="17">
        <v>9.0254014653549694E-2</v>
      </c>
      <c r="BO1774" s="17"/>
      <c r="BP1774" s="17">
        <v>0.116537546395912</v>
      </c>
      <c r="BQ1774" s="17">
        <v>8.8115379763152604E-2</v>
      </c>
    </row>
    <row r="1775" spans="2:69" x14ac:dyDescent="0.35">
      <c r="B1775" t="s">
        <v>479</v>
      </c>
      <c r="C1775" s="17">
        <v>0.60757630969879095</v>
      </c>
      <c r="D1775" s="17">
        <v>0.64269816750378905</v>
      </c>
      <c r="E1775" s="17">
        <v>0.576864031094529</v>
      </c>
      <c r="F1775" s="17"/>
      <c r="G1775" s="17">
        <v>0.65406115664514697</v>
      </c>
      <c r="H1775" s="17">
        <v>0.60208967976106198</v>
      </c>
      <c r="I1775" s="17">
        <v>0.63115650134430901</v>
      </c>
      <c r="J1775" s="17">
        <v>0.54669718447788596</v>
      </c>
      <c r="K1775" s="17">
        <v>0.547149843727741</v>
      </c>
      <c r="L1775" s="17"/>
      <c r="M1775" s="17">
        <v>0.642980416740767</v>
      </c>
      <c r="N1775" s="17">
        <v>0.59226697854058996</v>
      </c>
      <c r="O1775" s="17">
        <v>0.62025720203429902</v>
      </c>
      <c r="P1775" s="17">
        <v>0.62545096272650202</v>
      </c>
      <c r="Q1775" s="17">
        <v>0.59507265044191904</v>
      </c>
      <c r="R1775" s="17"/>
      <c r="S1775" s="17">
        <v>0.56657846730481198</v>
      </c>
      <c r="T1775" s="17">
        <v>0.60850796803778795</v>
      </c>
      <c r="U1775" s="17">
        <v>0.59811472411845001</v>
      </c>
      <c r="V1775" s="17">
        <v>0.66574644344493406</v>
      </c>
      <c r="W1775" s="17"/>
      <c r="X1775" s="17">
        <v>0.63782705709746801</v>
      </c>
      <c r="Y1775" s="17">
        <v>0.51940105305220796</v>
      </c>
      <c r="Z1775" s="17">
        <v>0.49292240748464</v>
      </c>
      <c r="AA1775" s="17"/>
      <c r="AB1775" s="17">
        <v>0.59959772551281398</v>
      </c>
      <c r="AC1775" s="17">
        <v>0.62397774136934703</v>
      </c>
      <c r="AD1775" s="17"/>
      <c r="AE1775" s="17">
        <v>0.64763904712965004</v>
      </c>
      <c r="AF1775" s="17">
        <v>0.59989899871840502</v>
      </c>
      <c r="AG1775" s="17"/>
      <c r="AH1775" s="17">
        <v>0.62381647250080396</v>
      </c>
      <c r="AI1775" s="17">
        <v>0.569409573631669</v>
      </c>
      <c r="AJ1775" s="17"/>
      <c r="AK1775" s="17">
        <v>0.49595418597657598</v>
      </c>
      <c r="AL1775" s="17">
        <v>0.61876423051625196</v>
      </c>
      <c r="AM1775" s="17">
        <v>0.60653543507871199</v>
      </c>
      <c r="AN1775" s="17">
        <v>0.62897979230638001</v>
      </c>
      <c r="AO1775" s="17">
        <v>0.67490498633597096</v>
      </c>
      <c r="AP1775" s="17"/>
      <c r="AQ1775" s="17">
        <v>0.63880829641071002</v>
      </c>
      <c r="AR1775" s="17">
        <v>0.599032607263984</v>
      </c>
      <c r="AS1775" s="17"/>
      <c r="AT1775" s="17">
        <v>0.67634381431715096</v>
      </c>
      <c r="AU1775" s="17">
        <v>0.58111944186989295</v>
      </c>
      <c r="AV1775" s="17"/>
      <c r="AW1775" s="17">
        <v>0.70066466255742099</v>
      </c>
      <c r="AX1775" s="17">
        <v>0.58196584129940698</v>
      </c>
      <c r="AY1775" s="17">
        <v>0.62140301572791301</v>
      </c>
      <c r="AZ1775" s="17">
        <v>0.65257778669312005</v>
      </c>
      <c r="BA1775" s="17">
        <v>0.56712979120917395</v>
      </c>
      <c r="BB1775" s="17"/>
      <c r="BC1775" s="17">
        <v>0.54351447713929701</v>
      </c>
      <c r="BD1775" s="17"/>
      <c r="BE1775" s="17">
        <v>0.59692788420558895</v>
      </c>
      <c r="BF1775" s="17">
        <v>0.60357749388556903</v>
      </c>
      <c r="BG1775" s="17">
        <v>0.68498714167547503</v>
      </c>
      <c r="BH1775" s="17">
        <v>0.58649620949783099</v>
      </c>
      <c r="BI1775" s="17"/>
      <c r="BJ1775" s="17">
        <v>0.60817433231953899</v>
      </c>
      <c r="BK1775" s="17"/>
      <c r="BL1775" s="17">
        <v>0.62175915027769302</v>
      </c>
      <c r="BM1775" s="17"/>
      <c r="BN1775" s="17">
        <v>0.65323880950579605</v>
      </c>
      <c r="BO1775" s="17"/>
      <c r="BP1775" s="17">
        <v>0.60243210948447201</v>
      </c>
      <c r="BQ1775" s="17">
        <v>0.64502259216761704</v>
      </c>
    </row>
    <row r="1776" spans="2:69" x14ac:dyDescent="0.35">
      <c r="B1776" t="s">
        <v>480</v>
      </c>
      <c r="C1776" s="17">
        <v>3.2030741450075902E-2</v>
      </c>
      <c r="D1776" s="17">
        <v>4.7320898509102101E-2</v>
      </c>
      <c r="E1776" s="17">
        <v>1.90450246335091E-2</v>
      </c>
      <c r="F1776" s="17"/>
      <c r="G1776" s="17">
        <v>2.4827607545916699E-2</v>
      </c>
      <c r="H1776" s="17">
        <v>3.8689102249659803E-2</v>
      </c>
      <c r="I1776" s="17">
        <v>3.6250971363689002E-2</v>
      </c>
      <c r="J1776" s="17">
        <v>2.6979925183709001E-2</v>
      </c>
      <c r="K1776" s="17">
        <v>3.2964407961542701E-2</v>
      </c>
      <c r="L1776" s="17"/>
      <c r="M1776" s="17">
        <v>2.63083571422115E-2</v>
      </c>
      <c r="N1776" s="17">
        <v>4.08228932420081E-2</v>
      </c>
      <c r="O1776" s="17">
        <v>2.0759607096677402E-2</v>
      </c>
      <c r="P1776" s="17">
        <v>1.22565661263935E-2</v>
      </c>
      <c r="Q1776" s="17">
        <v>4.4017482237213801E-2</v>
      </c>
      <c r="R1776" s="17"/>
      <c r="S1776" s="17">
        <v>3.3814934553685998E-2</v>
      </c>
      <c r="T1776" s="17">
        <v>1.61417872988696E-2</v>
      </c>
      <c r="U1776" s="17">
        <v>3.7139259707343601E-2</v>
      </c>
      <c r="V1776" s="17">
        <v>3.7906571807926497E-2</v>
      </c>
      <c r="W1776" s="17"/>
      <c r="X1776" s="17">
        <v>2.93810495326749E-2</v>
      </c>
      <c r="Y1776" s="17">
        <v>4.1983722698871802E-2</v>
      </c>
      <c r="Z1776" s="17">
        <v>3.9371617527046397E-2</v>
      </c>
      <c r="AA1776" s="17"/>
      <c r="AB1776" s="17">
        <v>3.1081323827237401E-2</v>
      </c>
      <c r="AC1776" s="17">
        <v>3.39824421409297E-2</v>
      </c>
      <c r="AD1776" s="17"/>
      <c r="AE1776" s="17">
        <v>2.38562074279981E-2</v>
      </c>
      <c r="AF1776" s="17">
        <v>3.3725771076569599E-2</v>
      </c>
      <c r="AG1776" s="17"/>
      <c r="AH1776" s="17">
        <v>3.1480235600627501E-2</v>
      </c>
      <c r="AI1776" s="17">
        <v>4.3103665219627003E-2</v>
      </c>
      <c r="AJ1776" s="17"/>
      <c r="AK1776" s="17">
        <v>1.5251072962357001E-2</v>
      </c>
      <c r="AL1776" s="17">
        <v>4.1950966705415302E-2</v>
      </c>
      <c r="AM1776" s="17">
        <v>3.7189489627859701E-2</v>
      </c>
      <c r="AN1776" s="17">
        <v>1.4227426428585099E-2</v>
      </c>
      <c r="AO1776" s="17">
        <v>3.3100490018154197E-2</v>
      </c>
      <c r="AP1776" s="17"/>
      <c r="AQ1776" s="17">
        <v>3.5933570595250701E-2</v>
      </c>
      <c r="AR1776" s="17">
        <v>3.0963098485898399E-2</v>
      </c>
      <c r="AS1776" s="17"/>
      <c r="AT1776" s="17">
        <v>2.4492823368762101E-2</v>
      </c>
      <c r="AU1776" s="17">
        <v>3.5366394653347302E-2</v>
      </c>
      <c r="AV1776" s="17"/>
      <c r="AW1776" s="17">
        <v>1.23043108516142E-2</v>
      </c>
      <c r="AX1776" s="17">
        <v>2.7714053517282799E-2</v>
      </c>
      <c r="AY1776" s="17">
        <v>3.6053892891189397E-2</v>
      </c>
      <c r="AZ1776" s="17">
        <v>6.7612755676618702E-2</v>
      </c>
      <c r="BA1776" s="17">
        <v>2.1892023047775801E-2</v>
      </c>
      <c r="BB1776" s="17"/>
      <c r="BC1776" s="17">
        <v>3.0049148702058399E-2</v>
      </c>
      <c r="BD1776" s="17"/>
      <c r="BE1776" s="17">
        <v>2.2029416462375401E-2</v>
      </c>
      <c r="BF1776" s="17">
        <v>2.9444923334426901E-2</v>
      </c>
      <c r="BG1776" s="17">
        <v>4.4864116588459499E-2</v>
      </c>
      <c r="BH1776" s="17">
        <v>3.2060008161096602E-2</v>
      </c>
      <c r="BI1776" s="17"/>
      <c r="BJ1776" s="17">
        <v>2.8027251000810299E-2</v>
      </c>
      <c r="BK1776" s="17"/>
      <c r="BL1776" s="17">
        <v>3.2129308812696399E-2</v>
      </c>
      <c r="BM1776" s="17"/>
      <c r="BN1776" s="17">
        <v>4.2334722481990397E-2</v>
      </c>
      <c r="BO1776" s="17"/>
      <c r="BP1776" s="17">
        <v>2.971450712959E-2</v>
      </c>
      <c r="BQ1776" s="17">
        <v>3.1926256407100902E-2</v>
      </c>
    </row>
    <row r="1777" spans="2:69" x14ac:dyDescent="0.35">
      <c r="B1777" t="s">
        <v>481</v>
      </c>
      <c r="C1777" s="17">
        <v>2.5313982019755401E-2</v>
      </c>
      <c r="D1777" s="17">
        <v>2.3855506105485001E-2</v>
      </c>
      <c r="E1777" s="17">
        <v>2.6606448084941101E-2</v>
      </c>
      <c r="F1777" s="17"/>
      <c r="G1777" s="17">
        <v>1.5382855549789E-2</v>
      </c>
      <c r="H1777" s="17">
        <v>2.94652551409747E-2</v>
      </c>
      <c r="I1777" s="17">
        <v>2.90333414527504E-2</v>
      </c>
      <c r="J1777" s="17">
        <v>3.8695637249039301E-2</v>
      </c>
      <c r="K1777" s="17">
        <v>1.76031631790593E-2</v>
      </c>
      <c r="L1777" s="17"/>
      <c r="M1777" s="17">
        <v>8.9168559560502594E-3</v>
      </c>
      <c r="N1777" s="17">
        <v>2.5829454109604501E-2</v>
      </c>
      <c r="O1777" s="17">
        <v>2.1927485672086799E-2</v>
      </c>
      <c r="P1777" s="17">
        <v>2.1180299658824099E-2</v>
      </c>
      <c r="Q1777" s="17">
        <v>4.0213899381067002E-2</v>
      </c>
      <c r="R1777" s="17"/>
      <c r="S1777" s="17">
        <v>3.5953243225964798E-2</v>
      </c>
      <c r="T1777" s="17">
        <v>2.1636353916993801E-2</v>
      </c>
      <c r="U1777" s="17">
        <v>1.2756992340073299E-2</v>
      </c>
      <c r="V1777" s="17">
        <v>2.3229229667674E-2</v>
      </c>
      <c r="W1777" s="17"/>
      <c r="X1777" s="17">
        <v>2.3373434440612802E-2</v>
      </c>
      <c r="Y1777" s="17">
        <v>5.7930207597524298E-2</v>
      </c>
      <c r="Z1777" s="17">
        <v>0</v>
      </c>
      <c r="AA1777" s="17"/>
      <c r="AB1777" s="17">
        <v>2.6415349903981901E-2</v>
      </c>
      <c r="AC1777" s="17">
        <v>2.3049919915975901E-2</v>
      </c>
      <c r="AD1777" s="17"/>
      <c r="AE1777" s="17">
        <v>3.1755466440810801E-2</v>
      </c>
      <c r="AF1777" s="17">
        <v>2.4019958549958E-2</v>
      </c>
      <c r="AG1777" s="17"/>
      <c r="AH1777" s="17">
        <v>2.54319632340269E-2</v>
      </c>
      <c r="AI1777" s="17">
        <v>3.2969587667342599E-2</v>
      </c>
      <c r="AJ1777" s="17"/>
      <c r="AK1777" s="17">
        <v>4.4445048961495801E-2</v>
      </c>
      <c r="AL1777" s="17">
        <v>1.1464112735812999E-2</v>
      </c>
      <c r="AM1777" s="17">
        <v>2.4551462398473702E-2</v>
      </c>
      <c r="AN1777" s="17">
        <v>3.8272126014689399E-2</v>
      </c>
      <c r="AO1777" s="17">
        <v>2.6155086571851598E-2</v>
      </c>
      <c r="AP1777" s="17"/>
      <c r="AQ1777" s="17">
        <v>2.4528537345720299E-2</v>
      </c>
      <c r="AR1777" s="17">
        <v>2.5528845250707002E-2</v>
      </c>
      <c r="AS1777" s="17"/>
      <c r="AT1777" s="17">
        <v>2.8304728993166901E-2</v>
      </c>
      <c r="AU1777" s="17">
        <v>2.4646458718962299E-2</v>
      </c>
      <c r="AV1777" s="17"/>
      <c r="AW1777" s="17">
        <v>0</v>
      </c>
      <c r="AX1777" s="17">
        <v>2.2821115713214199E-2</v>
      </c>
      <c r="AY1777" s="17">
        <v>1.3649265996408E-2</v>
      </c>
      <c r="AZ1777" s="17">
        <v>3.55917716550763E-2</v>
      </c>
      <c r="BA1777" s="17">
        <v>3.2134582449236802E-2</v>
      </c>
      <c r="BB1777" s="17"/>
      <c r="BC1777" s="17">
        <v>2.08733008384024E-2</v>
      </c>
      <c r="BD1777" s="17"/>
      <c r="BE1777" s="17">
        <v>2.2332502888387201E-2</v>
      </c>
      <c r="BF1777" s="17">
        <v>1.30980391031648E-2</v>
      </c>
      <c r="BG1777" s="17">
        <v>4.2713653994422902E-2</v>
      </c>
      <c r="BH1777" s="17">
        <v>3.0396329424576301E-2</v>
      </c>
      <c r="BI1777" s="17"/>
      <c r="BJ1777" s="17">
        <v>2.21640921612479E-2</v>
      </c>
      <c r="BK1777" s="17"/>
      <c r="BL1777" s="17">
        <v>1.90831638656874E-2</v>
      </c>
      <c r="BM1777" s="17"/>
      <c r="BN1777" s="17">
        <v>1.6351896918781601E-2</v>
      </c>
      <c r="BO1777" s="17"/>
      <c r="BP1777" s="17">
        <v>2.6743007488944998E-2</v>
      </c>
      <c r="BQ1777" s="17">
        <v>2.0817291446587401E-2</v>
      </c>
    </row>
    <row r="1778" spans="2:69" x14ac:dyDescent="0.35">
      <c r="B1778" t="s">
        <v>141</v>
      </c>
      <c r="C1778" s="17">
        <v>0.100338792466589</v>
      </c>
      <c r="D1778" s="17">
        <v>4.3562976233061497E-2</v>
      </c>
      <c r="E1778" s="17">
        <v>0.14897356125880401</v>
      </c>
      <c r="F1778" s="17"/>
      <c r="G1778" s="17">
        <v>9.7344123726313403E-2</v>
      </c>
      <c r="H1778" s="17">
        <v>8.8626911904207101E-2</v>
      </c>
      <c r="I1778" s="17">
        <v>0.109881387830157</v>
      </c>
      <c r="J1778" s="17">
        <v>0.15086299987639201</v>
      </c>
      <c r="K1778" s="17">
        <v>5.7890111242694803E-2</v>
      </c>
      <c r="L1778" s="17"/>
      <c r="M1778" s="17">
        <v>0.12992946801381999</v>
      </c>
      <c r="N1778" s="17">
        <v>9.5376277902497503E-2</v>
      </c>
      <c r="O1778" s="17">
        <v>8.2838228818356202E-2</v>
      </c>
      <c r="P1778" s="17">
        <v>8.1173511156661105E-2</v>
      </c>
      <c r="Q1778" s="17">
        <v>0.13282987259725099</v>
      </c>
      <c r="R1778" s="17"/>
      <c r="S1778" s="17">
        <v>0.109695780175985</v>
      </c>
      <c r="T1778" s="17">
        <v>0.12182740873962999</v>
      </c>
      <c r="U1778" s="17">
        <v>6.9483197637367503E-2</v>
      </c>
      <c r="V1778" s="17">
        <v>7.0263580925944993E-2</v>
      </c>
      <c r="W1778" s="17"/>
      <c r="X1778" s="17">
        <v>9.7054166395154101E-2</v>
      </c>
      <c r="Y1778" s="17">
        <v>0.11973110456626999</v>
      </c>
      <c r="Z1778" s="17">
        <v>0.100890571107072</v>
      </c>
      <c r="AA1778" s="17"/>
      <c r="AB1778" s="17">
        <v>0.103823327136151</v>
      </c>
      <c r="AC1778" s="17">
        <v>9.3175697366713897E-2</v>
      </c>
      <c r="AD1778" s="17"/>
      <c r="AE1778" s="17">
        <v>9.0253387552318598E-2</v>
      </c>
      <c r="AF1778" s="17">
        <v>0.101656290543321</v>
      </c>
      <c r="AG1778" s="17"/>
      <c r="AH1778" s="17">
        <v>9.9144739780473903E-2</v>
      </c>
      <c r="AI1778" s="17">
        <v>0.14239906772253999</v>
      </c>
      <c r="AJ1778" s="17"/>
      <c r="AK1778" s="17">
        <v>0.13668213295496601</v>
      </c>
      <c r="AL1778" s="17">
        <v>0.100121472972367</v>
      </c>
      <c r="AM1778" s="17">
        <v>9.8123632976308897E-2</v>
      </c>
      <c r="AN1778" s="17">
        <v>6.2781083377023095E-2</v>
      </c>
      <c r="AO1778" s="17">
        <v>0.14338178496076201</v>
      </c>
      <c r="AP1778" s="17"/>
      <c r="AQ1778" s="17">
        <v>9.0929740601480902E-2</v>
      </c>
      <c r="AR1778" s="17">
        <v>0.10291269658836801</v>
      </c>
      <c r="AS1778" s="17"/>
      <c r="AT1778" s="17">
        <v>9.3325239863422296E-2</v>
      </c>
      <c r="AU1778" s="17">
        <v>9.8453796162887505E-2</v>
      </c>
      <c r="AV1778" s="17"/>
      <c r="AW1778" s="17">
        <v>0.12471060929745401</v>
      </c>
      <c r="AX1778" s="17">
        <v>0.106915448288495</v>
      </c>
      <c r="AY1778" s="17">
        <v>0.11061014884565901</v>
      </c>
      <c r="AZ1778" s="17">
        <v>6.8640379305588903E-2</v>
      </c>
      <c r="BA1778" s="17">
        <v>5.9991989301544299E-2</v>
      </c>
      <c r="BB1778" s="17"/>
      <c r="BC1778" s="17">
        <v>6.9612201133043602E-2</v>
      </c>
      <c r="BD1778" s="17"/>
      <c r="BE1778" s="17">
        <v>0.11477629736489001</v>
      </c>
      <c r="BF1778" s="17">
        <v>9.1099541700092698E-2</v>
      </c>
      <c r="BG1778" s="17">
        <v>8.3058702891193201E-2</v>
      </c>
      <c r="BH1778" s="17">
        <v>3.3009171976719202E-2</v>
      </c>
      <c r="BI1778" s="17"/>
      <c r="BJ1778" s="17">
        <v>0.107473900806038</v>
      </c>
      <c r="BK1778" s="17"/>
      <c r="BL1778" s="17">
        <v>0.106794666627643</v>
      </c>
      <c r="BM1778" s="17"/>
      <c r="BN1778" s="17">
        <v>7.8005570287278198E-2</v>
      </c>
      <c r="BO1778" s="17"/>
      <c r="BP1778" s="17">
        <v>9.9011595746481398E-2</v>
      </c>
      <c r="BQ1778" s="17">
        <v>9.1302874304870496E-2</v>
      </c>
    </row>
    <row r="1779" spans="2:69" x14ac:dyDescent="0.35"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  <c r="BP1779" s="17"/>
      <c r="BQ1779" s="17"/>
    </row>
    <row r="1780" spans="2:69" x14ac:dyDescent="0.35">
      <c r="B1780" s="6" t="s">
        <v>512</v>
      </c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  <c r="BC1780" s="17"/>
      <c r="BD1780" s="17"/>
      <c r="BE1780" s="17"/>
      <c r="BF1780" s="17"/>
      <c r="BG1780" s="17"/>
      <c r="BH1780" s="17"/>
      <c r="BI1780" s="17"/>
      <c r="BJ1780" s="17"/>
      <c r="BK1780" s="17"/>
      <c r="BL1780" s="17"/>
      <c r="BM1780" s="17"/>
      <c r="BN1780" s="17"/>
      <c r="BO1780" s="17"/>
      <c r="BP1780" s="17"/>
      <c r="BQ1780" s="17"/>
    </row>
    <row r="1781" spans="2:69" x14ac:dyDescent="0.35">
      <c r="B1781" s="24" t="s">
        <v>143</v>
      </c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  <c r="BC1781" s="17"/>
      <c r="BD1781" s="17"/>
      <c r="BE1781" s="17"/>
      <c r="BF1781" s="17"/>
      <c r="BG1781" s="17"/>
      <c r="BH1781" s="17"/>
      <c r="BI1781" s="17"/>
      <c r="BJ1781" s="17"/>
      <c r="BK1781" s="17"/>
      <c r="BL1781" s="17"/>
      <c r="BM1781" s="17"/>
      <c r="BN1781" s="17"/>
      <c r="BO1781" s="17"/>
      <c r="BP1781" s="17"/>
      <c r="BQ1781" s="17"/>
    </row>
    <row r="1782" spans="2:69" x14ac:dyDescent="0.35">
      <c r="B1782" t="s">
        <v>506</v>
      </c>
      <c r="C1782" s="17">
        <v>0.57219063276135396</v>
      </c>
      <c r="D1782" s="17">
        <v>0.51625843452017195</v>
      </c>
      <c r="E1782" s="17">
        <v>0.61901698671192396</v>
      </c>
      <c r="F1782" s="17"/>
      <c r="G1782" s="17">
        <v>0.53147319755938205</v>
      </c>
      <c r="H1782" s="17">
        <v>0.61157541110833102</v>
      </c>
      <c r="I1782" s="17">
        <v>0.59569640645271904</v>
      </c>
      <c r="J1782" s="17">
        <v>0.55108477851811</v>
      </c>
      <c r="K1782" s="17">
        <v>0.57136304756970102</v>
      </c>
      <c r="L1782" s="17"/>
      <c r="M1782" s="17">
        <v>0.50969391532995201</v>
      </c>
      <c r="N1782" s="17">
        <v>0.55876708565730804</v>
      </c>
      <c r="O1782" s="17">
        <v>0.55665279154959102</v>
      </c>
      <c r="P1782" s="17">
        <v>0.58348376247101397</v>
      </c>
      <c r="Q1782" s="17">
        <v>0.64582201701589204</v>
      </c>
      <c r="R1782" s="17"/>
      <c r="S1782" s="17">
        <v>0.71290279120851396</v>
      </c>
      <c r="T1782" s="17">
        <v>0.56957342395125499</v>
      </c>
      <c r="U1782" s="17">
        <v>0.58141139054804603</v>
      </c>
      <c r="V1782" s="17">
        <v>0.43995866819986601</v>
      </c>
      <c r="W1782" s="17"/>
      <c r="X1782" s="17">
        <v>0.552437475485417</v>
      </c>
      <c r="Y1782" s="17">
        <v>0.62845544393609598</v>
      </c>
      <c r="Z1782" s="17">
        <v>0.64628329653919503</v>
      </c>
      <c r="AA1782" s="17"/>
      <c r="AB1782" s="17">
        <v>0.62212309963007495</v>
      </c>
      <c r="AC1782" s="17">
        <v>0.47006753501488802</v>
      </c>
      <c r="AD1782" s="17"/>
      <c r="AE1782" s="17">
        <v>0.58427203453996401</v>
      </c>
      <c r="AF1782" s="17">
        <v>0.57011670633280698</v>
      </c>
      <c r="AG1782" s="17"/>
      <c r="AH1782" s="17">
        <v>0.538834973820707</v>
      </c>
      <c r="AI1782" s="17">
        <v>0.74275926065532505</v>
      </c>
      <c r="AJ1782" s="17"/>
      <c r="AK1782" s="17">
        <v>0.66972937478008399</v>
      </c>
      <c r="AL1782" s="17">
        <v>0.564434441018413</v>
      </c>
      <c r="AM1782" s="17">
        <v>0.55702432717286898</v>
      </c>
      <c r="AN1782" s="17">
        <v>0.56698565374918297</v>
      </c>
      <c r="AO1782" s="17">
        <v>0.54643132639063097</v>
      </c>
      <c r="AP1782" s="17"/>
      <c r="AQ1782" s="17">
        <v>0.50826756301024001</v>
      </c>
      <c r="AR1782" s="17">
        <v>0.58941455534361797</v>
      </c>
      <c r="AS1782" s="17"/>
      <c r="AT1782" s="17">
        <v>0.53405525129610998</v>
      </c>
      <c r="AU1782" s="17">
        <v>0.59473699334936603</v>
      </c>
      <c r="AV1782" s="17"/>
      <c r="AW1782" s="17">
        <v>0.58718005586345601</v>
      </c>
      <c r="AX1782" s="17">
        <v>0.56604120572534</v>
      </c>
      <c r="AY1782" s="17">
        <v>0.54471567260013298</v>
      </c>
      <c r="AZ1782" s="17">
        <v>0.63133327937669204</v>
      </c>
      <c r="BA1782" s="17">
        <v>0.61910726603725996</v>
      </c>
      <c r="BB1782" s="17"/>
      <c r="BC1782" s="17">
        <v>0.61761039085083502</v>
      </c>
      <c r="BD1782" s="17"/>
      <c r="BE1782" s="17">
        <v>0.57075804862488999</v>
      </c>
      <c r="BF1782" s="17">
        <v>0.46607513233683201</v>
      </c>
      <c r="BG1782" s="17">
        <v>0.60521822075794696</v>
      </c>
      <c r="BH1782" s="17">
        <v>0.67304214440756205</v>
      </c>
      <c r="BI1782" s="17"/>
      <c r="BJ1782" s="17">
        <v>0.57901806243834897</v>
      </c>
      <c r="BK1782" s="17"/>
      <c r="BL1782" s="17">
        <v>0.53192311086144095</v>
      </c>
      <c r="BM1782" s="17"/>
      <c r="BN1782" s="17">
        <v>0.50393792263432002</v>
      </c>
      <c r="BO1782" s="17"/>
      <c r="BP1782" s="17">
        <v>0.61965341533637697</v>
      </c>
      <c r="BQ1782" s="17">
        <v>0.32208557431266999</v>
      </c>
    </row>
    <row r="1783" spans="2:69" x14ac:dyDescent="0.35">
      <c r="B1783" t="s">
        <v>507</v>
      </c>
      <c r="C1783" s="17">
        <v>0.35779246143973398</v>
      </c>
      <c r="D1783" s="17">
        <v>0.40296731144103798</v>
      </c>
      <c r="E1783" s="17">
        <v>0.31999661559959403</v>
      </c>
      <c r="F1783" s="17"/>
      <c r="G1783" s="17">
        <v>0.39515456416723999</v>
      </c>
      <c r="H1783" s="17">
        <v>0.31642987986911603</v>
      </c>
      <c r="I1783" s="17">
        <v>0.34518435214236298</v>
      </c>
      <c r="J1783" s="17">
        <v>0.338391391295496</v>
      </c>
      <c r="K1783" s="17">
        <v>0.39350853808952901</v>
      </c>
      <c r="L1783" s="17"/>
      <c r="M1783" s="17">
        <v>0.37045613022430601</v>
      </c>
      <c r="N1783" s="17">
        <v>0.376877858381169</v>
      </c>
      <c r="O1783" s="17">
        <v>0.35375905497506899</v>
      </c>
      <c r="P1783" s="17">
        <v>0.38261560894851399</v>
      </c>
      <c r="Q1783" s="17">
        <v>0.291414287485599</v>
      </c>
      <c r="R1783" s="17"/>
      <c r="S1783" s="17">
        <v>0.24227026121581599</v>
      </c>
      <c r="T1783" s="17">
        <v>0.359210950863046</v>
      </c>
      <c r="U1783" s="17">
        <v>0.350987665159606</v>
      </c>
      <c r="V1783" s="17">
        <v>0.46802759167302699</v>
      </c>
      <c r="W1783" s="17"/>
      <c r="X1783" s="17">
        <v>0.367514891643208</v>
      </c>
      <c r="Y1783" s="17">
        <v>0.31650752312946601</v>
      </c>
      <c r="Z1783" s="17">
        <v>0.33741576974024101</v>
      </c>
      <c r="AA1783" s="17"/>
      <c r="AB1783" s="17">
        <v>0.31564284261081399</v>
      </c>
      <c r="AC1783" s="17">
        <v>0.44399788876138202</v>
      </c>
      <c r="AD1783" s="17"/>
      <c r="AE1783" s="17">
        <v>0.34102413653396102</v>
      </c>
      <c r="AF1783" s="17">
        <v>0.36167741563804101</v>
      </c>
      <c r="AG1783" s="17"/>
      <c r="AH1783" s="17">
        <v>0.37893978164328201</v>
      </c>
      <c r="AI1783" s="17">
        <v>0.23426775707035299</v>
      </c>
      <c r="AJ1783" s="17"/>
      <c r="AK1783" s="17">
        <v>0.28875928388803501</v>
      </c>
      <c r="AL1783" s="17">
        <v>0.35635853914833598</v>
      </c>
      <c r="AM1783" s="17">
        <v>0.37696059453570502</v>
      </c>
      <c r="AN1783" s="17">
        <v>0.37817599209834601</v>
      </c>
      <c r="AO1783" s="17">
        <v>0.325907496869423</v>
      </c>
      <c r="AP1783" s="17"/>
      <c r="AQ1783" s="17">
        <v>0.41953957319541302</v>
      </c>
      <c r="AR1783" s="17">
        <v>0.34115484568224502</v>
      </c>
      <c r="AS1783" s="17"/>
      <c r="AT1783" s="17">
        <v>0.375716703585949</v>
      </c>
      <c r="AU1783" s="17">
        <v>0.34638352834408198</v>
      </c>
      <c r="AV1783" s="17"/>
      <c r="AW1783" s="17">
        <v>0.34489689983315103</v>
      </c>
      <c r="AX1783" s="17">
        <v>0.35870616204998801</v>
      </c>
      <c r="AY1783" s="17">
        <v>0.37907495641252797</v>
      </c>
      <c r="AZ1783" s="17">
        <v>0.32774211858568097</v>
      </c>
      <c r="BA1783" s="17">
        <v>0.33790576646769699</v>
      </c>
      <c r="BB1783" s="17"/>
      <c r="BC1783" s="17">
        <v>0.32450483692051801</v>
      </c>
      <c r="BD1783" s="17"/>
      <c r="BE1783" s="17">
        <v>0.36051516048473398</v>
      </c>
      <c r="BF1783" s="17">
        <v>0.45924007417951102</v>
      </c>
      <c r="BG1783" s="17">
        <v>0.33564252849958198</v>
      </c>
      <c r="BH1783" s="17">
        <v>0.27090615913699201</v>
      </c>
      <c r="BI1783" s="17"/>
      <c r="BJ1783" s="17">
        <v>0.35280848480110799</v>
      </c>
      <c r="BK1783" s="17"/>
      <c r="BL1783" s="17">
        <v>0.391317803236155</v>
      </c>
      <c r="BM1783" s="17"/>
      <c r="BN1783" s="17">
        <v>0.407218234997962</v>
      </c>
      <c r="BO1783" s="17"/>
      <c r="BP1783" s="17">
        <v>0.33229454363899902</v>
      </c>
      <c r="BQ1783" s="17">
        <v>0.49757026523703601</v>
      </c>
    </row>
    <row r="1784" spans="2:69" x14ac:dyDescent="0.35">
      <c r="B1784" t="s">
        <v>508</v>
      </c>
      <c r="C1784" s="17">
        <v>2.56852762432291E-2</v>
      </c>
      <c r="D1784" s="17">
        <v>2.8566233405389399E-2</v>
      </c>
      <c r="E1784" s="17">
        <v>2.32806264229138E-2</v>
      </c>
      <c r="F1784" s="17"/>
      <c r="G1784" s="17">
        <v>2.2407114666438899E-2</v>
      </c>
      <c r="H1784" s="17">
        <v>3.6449078029821697E-2</v>
      </c>
      <c r="I1784" s="17">
        <v>2.2558067597858899E-2</v>
      </c>
      <c r="J1784" s="17">
        <v>3.3914394100512099E-2</v>
      </c>
      <c r="K1784" s="17">
        <v>1.0503180043589201E-2</v>
      </c>
      <c r="L1784" s="17"/>
      <c r="M1784" s="17">
        <v>3.2173868035877101E-2</v>
      </c>
      <c r="N1784" s="17">
        <v>2.8962219631338298E-2</v>
      </c>
      <c r="O1784" s="17">
        <v>2.9534010389688399E-2</v>
      </c>
      <c r="P1784" s="17">
        <v>1.2694581763422899E-2</v>
      </c>
      <c r="Q1784" s="17">
        <v>2.0525462655309201E-2</v>
      </c>
      <c r="R1784" s="17"/>
      <c r="S1784" s="17">
        <v>1.9173417700080599E-2</v>
      </c>
      <c r="T1784" s="17">
        <v>2.2096339830498302E-2</v>
      </c>
      <c r="U1784" s="17">
        <v>3.2339608589977503E-2</v>
      </c>
      <c r="V1784" s="17">
        <v>3.9671096465165499E-2</v>
      </c>
      <c r="W1784" s="17"/>
      <c r="X1784" s="17">
        <v>2.9863018385646801E-2</v>
      </c>
      <c r="Y1784" s="17">
        <v>2.2244454226404101E-2</v>
      </c>
      <c r="Z1784" s="17">
        <v>0</v>
      </c>
      <c r="AA1784" s="17"/>
      <c r="AB1784" s="17">
        <v>2.3661087932659999E-2</v>
      </c>
      <c r="AC1784" s="17">
        <v>2.98251954913804E-2</v>
      </c>
      <c r="AD1784" s="17"/>
      <c r="AE1784" s="17">
        <v>3.3025604122195101E-2</v>
      </c>
      <c r="AF1784" s="17">
        <v>2.4143920423804501E-2</v>
      </c>
      <c r="AG1784" s="17"/>
      <c r="AH1784" s="17">
        <v>3.1286495802252498E-2</v>
      </c>
      <c r="AI1784" s="17">
        <v>0</v>
      </c>
      <c r="AJ1784" s="17"/>
      <c r="AK1784" s="17">
        <v>1.0506420468024601E-2</v>
      </c>
      <c r="AL1784" s="17">
        <v>1.6010935746894099E-2</v>
      </c>
      <c r="AM1784" s="17">
        <v>3.5191941557262602E-2</v>
      </c>
      <c r="AN1784" s="17">
        <v>1.6332415606185299E-2</v>
      </c>
      <c r="AO1784" s="17">
        <v>6.1388582076192501E-2</v>
      </c>
      <c r="AP1784" s="17"/>
      <c r="AQ1784" s="17">
        <v>2.9737862629274501E-2</v>
      </c>
      <c r="AR1784" s="17">
        <v>2.45933162600342E-2</v>
      </c>
      <c r="AS1784" s="17"/>
      <c r="AT1784" s="17">
        <v>3.1054694402571199E-2</v>
      </c>
      <c r="AU1784" s="17">
        <v>2.3898341644701299E-2</v>
      </c>
      <c r="AV1784" s="17"/>
      <c r="AW1784" s="17">
        <v>2.3572022927464301E-2</v>
      </c>
      <c r="AX1784" s="17">
        <v>2.5065719817603301E-2</v>
      </c>
      <c r="AY1784" s="17">
        <v>3.5643180552839202E-2</v>
      </c>
      <c r="AZ1784" s="17">
        <v>1.7139888047825701E-2</v>
      </c>
      <c r="BA1784" s="17">
        <v>1.9122531954469699E-2</v>
      </c>
      <c r="BB1784" s="17"/>
      <c r="BC1784" s="17">
        <v>2.13227931401496E-2</v>
      </c>
      <c r="BD1784" s="17"/>
      <c r="BE1784" s="17">
        <v>1.81626243473628E-2</v>
      </c>
      <c r="BF1784" s="17">
        <v>5.0929983801454297E-2</v>
      </c>
      <c r="BG1784" s="17">
        <v>2.7542274590237E-2</v>
      </c>
      <c r="BH1784" s="17">
        <v>2.0269477367503601E-2</v>
      </c>
      <c r="BI1784" s="17"/>
      <c r="BJ1784" s="17">
        <v>2.58898969159287E-2</v>
      </c>
      <c r="BK1784" s="17"/>
      <c r="BL1784" s="17">
        <v>3.1897031574621898E-2</v>
      </c>
      <c r="BM1784" s="17"/>
      <c r="BN1784" s="17">
        <v>2.7491357427086801E-2</v>
      </c>
      <c r="BO1784" s="17"/>
      <c r="BP1784" s="17">
        <v>1.7075671361031799E-2</v>
      </c>
      <c r="BQ1784" s="17">
        <v>6.2252073148963902E-2</v>
      </c>
    </row>
    <row r="1785" spans="2:69" x14ac:dyDescent="0.35">
      <c r="B1785" t="s">
        <v>509</v>
      </c>
      <c r="C1785" s="17">
        <v>7.3784752641336097E-3</v>
      </c>
      <c r="D1785" s="17">
        <v>9.2151128275630399E-3</v>
      </c>
      <c r="E1785" s="17">
        <v>5.82753545173026E-3</v>
      </c>
      <c r="F1785" s="17"/>
      <c r="G1785" s="17">
        <v>1.7070243981265099E-2</v>
      </c>
      <c r="H1785" s="17">
        <v>0</v>
      </c>
      <c r="I1785" s="17">
        <v>4.6677020697333304E-3</v>
      </c>
      <c r="J1785" s="17">
        <v>1.19051743278943E-2</v>
      </c>
      <c r="K1785" s="17">
        <v>0</v>
      </c>
      <c r="L1785" s="17"/>
      <c r="M1785" s="17">
        <v>1.23732403343692E-2</v>
      </c>
      <c r="N1785" s="17">
        <v>9.6434173464590295E-3</v>
      </c>
      <c r="O1785" s="17">
        <v>0</v>
      </c>
      <c r="P1785" s="17">
        <v>5.7825879774955399E-3</v>
      </c>
      <c r="Q1785" s="17">
        <v>9.3832191078559897E-3</v>
      </c>
      <c r="R1785" s="17"/>
      <c r="S1785" s="17">
        <v>0</v>
      </c>
      <c r="T1785" s="17">
        <v>8.8649850675093199E-3</v>
      </c>
      <c r="U1785" s="17">
        <v>0</v>
      </c>
      <c r="V1785" s="17">
        <v>7.8985555178038604E-3</v>
      </c>
      <c r="W1785" s="17"/>
      <c r="X1785" s="17">
        <v>8.1679263865761399E-3</v>
      </c>
      <c r="Y1785" s="17">
        <v>8.8608720874400297E-3</v>
      </c>
      <c r="Z1785" s="17">
        <v>0</v>
      </c>
      <c r="AA1785" s="17"/>
      <c r="AB1785" s="17">
        <v>4.1855405928922403E-3</v>
      </c>
      <c r="AC1785" s="17">
        <v>1.39087430433432E-2</v>
      </c>
      <c r="AD1785" s="17"/>
      <c r="AE1785" s="17">
        <v>8.6354511080269092E-3</v>
      </c>
      <c r="AF1785" s="17">
        <v>7.1171333472244301E-3</v>
      </c>
      <c r="AG1785" s="17"/>
      <c r="AH1785" s="17">
        <v>7.2147125635235697E-3</v>
      </c>
      <c r="AI1785" s="17">
        <v>7.5069961443686604E-3</v>
      </c>
      <c r="AJ1785" s="17"/>
      <c r="AK1785" s="17">
        <v>0</v>
      </c>
      <c r="AL1785" s="17">
        <v>1.6597915832187601E-2</v>
      </c>
      <c r="AM1785" s="17">
        <v>2.5250439014218298E-3</v>
      </c>
      <c r="AN1785" s="17">
        <v>4.6131697989038904E-3</v>
      </c>
      <c r="AO1785" s="17">
        <v>1.1074492904753199E-2</v>
      </c>
      <c r="AP1785" s="17"/>
      <c r="AQ1785" s="17">
        <v>4.1842576633975602E-3</v>
      </c>
      <c r="AR1785" s="17">
        <v>8.2391497730424593E-3</v>
      </c>
      <c r="AS1785" s="17"/>
      <c r="AT1785" s="17">
        <v>2.82170528436608E-3</v>
      </c>
      <c r="AU1785" s="17">
        <v>9.7486268288676497E-3</v>
      </c>
      <c r="AV1785" s="17"/>
      <c r="AW1785" s="17">
        <v>0</v>
      </c>
      <c r="AX1785" s="17">
        <v>8.6603540225802002E-3</v>
      </c>
      <c r="AY1785" s="17">
        <v>9.9446715907084808E-3</v>
      </c>
      <c r="AZ1785" s="17">
        <v>0</v>
      </c>
      <c r="BA1785" s="17">
        <v>0</v>
      </c>
      <c r="BB1785" s="17"/>
      <c r="BC1785" s="17">
        <v>2.9620672214285201E-3</v>
      </c>
      <c r="BD1785" s="17"/>
      <c r="BE1785" s="17">
        <v>7.4757569606779799E-3</v>
      </c>
      <c r="BF1785" s="17">
        <v>0</v>
      </c>
      <c r="BG1785" s="17">
        <v>8.3669521658516592E-3</v>
      </c>
      <c r="BH1785" s="17">
        <v>9.8594700090507206E-3</v>
      </c>
      <c r="BI1785" s="17"/>
      <c r="BJ1785" s="17">
        <v>5.7553394481760197E-3</v>
      </c>
      <c r="BK1785" s="17"/>
      <c r="BL1785" s="17">
        <v>5.4515000697177704E-3</v>
      </c>
      <c r="BM1785" s="17"/>
      <c r="BN1785" s="17">
        <v>3.8486589861633298E-3</v>
      </c>
      <c r="BO1785" s="17"/>
      <c r="BP1785" s="17">
        <v>4.0648828069263397E-3</v>
      </c>
      <c r="BQ1785" s="17">
        <v>2.7228706097524299E-2</v>
      </c>
    </row>
    <row r="1786" spans="2:69" x14ac:dyDescent="0.35">
      <c r="B1786" t="s">
        <v>510</v>
      </c>
      <c r="C1786" s="17">
        <v>2.2254662829055898E-2</v>
      </c>
      <c r="D1786" s="17">
        <v>2.99546515533534E-2</v>
      </c>
      <c r="E1786" s="17">
        <v>1.5735124046711499E-2</v>
      </c>
      <c r="F1786" s="17"/>
      <c r="G1786" s="17">
        <v>1.8493491565040598E-2</v>
      </c>
      <c r="H1786" s="17">
        <v>1.4899044620132199E-2</v>
      </c>
      <c r="I1786" s="17">
        <v>2.5282140008129499E-2</v>
      </c>
      <c r="J1786" s="17">
        <v>4.7841776620817802E-2</v>
      </c>
      <c r="K1786" s="17">
        <v>1.0503180043589201E-2</v>
      </c>
      <c r="L1786" s="17"/>
      <c r="M1786" s="17">
        <v>4.4691134283552002E-2</v>
      </c>
      <c r="N1786" s="17">
        <v>1.85588203067974E-2</v>
      </c>
      <c r="O1786" s="17">
        <v>3.1001632913530499E-2</v>
      </c>
      <c r="P1786" s="17">
        <v>6.1410775429616999E-3</v>
      </c>
      <c r="Q1786" s="17">
        <v>2.1616692241555199E-2</v>
      </c>
      <c r="R1786" s="17"/>
      <c r="S1786" s="17">
        <v>9.9805025482887205E-3</v>
      </c>
      <c r="T1786" s="17">
        <v>3.1296978964497402E-2</v>
      </c>
      <c r="U1786" s="17">
        <v>1.6891229557982401E-2</v>
      </c>
      <c r="V1786" s="17">
        <v>2.6003405903590501E-2</v>
      </c>
      <c r="W1786" s="17"/>
      <c r="X1786" s="17">
        <v>2.5305273592499799E-2</v>
      </c>
      <c r="Y1786" s="17">
        <v>1.6053944188763301E-2</v>
      </c>
      <c r="Z1786" s="17">
        <v>7.8656940262555805E-3</v>
      </c>
      <c r="AA1786" s="17"/>
      <c r="AB1786" s="17">
        <v>2.21083568396701E-2</v>
      </c>
      <c r="AC1786" s="17">
        <v>2.25538914030061E-2</v>
      </c>
      <c r="AD1786" s="17"/>
      <c r="AE1786" s="17">
        <v>1.8834986174751801E-2</v>
      </c>
      <c r="AF1786" s="17">
        <v>2.2128950407522E-2</v>
      </c>
      <c r="AG1786" s="17"/>
      <c r="AH1786" s="17">
        <v>2.65206320902505E-2</v>
      </c>
      <c r="AI1786" s="17">
        <v>6.1580104106635503E-3</v>
      </c>
      <c r="AJ1786" s="17"/>
      <c r="AK1786" s="17">
        <v>1.0506420468024601E-2</v>
      </c>
      <c r="AL1786" s="17">
        <v>2.6492663771206501E-2</v>
      </c>
      <c r="AM1786" s="17">
        <v>2.1767938056992401E-2</v>
      </c>
      <c r="AN1786" s="17">
        <v>1.62071497932583E-2</v>
      </c>
      <c r="AO1786" s="17">
        <v>3.8458748593505697E-2</v>
      </c>
      <c r="AP1786" s="17"/>
      <c r="AQ1786" s="17">
        <v>2.0883720179276099E-2</v>
      </c>
      <c r="AR1786" s="17">
        <v>2.2624060139861998E-2</v>
      </c>
      <c r="AS1786" s="17"/>
      <c r="AT1786" s="17">
        <v>3.2332857684405102E-2</v>
      </c>
      <c r="AU1786" s="17">
        <v>1.7060175694799399E-2</v>
      </c>
      <c r="AV1786" s="17"/>
      <c r="AW1786" s="17">
        <v>9.9933701968941292E-3</v>
      </c>
      <c r="AX1786" s="17">
        <v>2.2976257143513E-2</v>
      </c>
      <c r="AY1786" s="17">
        <v>1.8096986588812002E-2</v>
      </c>
      <c r="AZ1786" s="17">
        <v>2.3784713989801001E-2</v>
      </c>
      <c r="BA1786" s="17">
        <v>2.3864435540572802E-2</v>
      </c>
      <c r="BB1786" s="17"/>
      <c r="BC1786" s="17">
        <v>2.1287641086916199E-2</v>
      </c>
      <c r="BD1786" s="17"/>
      <c r="BE1786" s="17">
        <v>2.34157684712488E-2</v>
      </c>
      <c r="BF1786" s="17">
        <v>1.6800917284736198E-2</v>
      </c>
      <c r="BG1786" s="17">
        <v>2.3230023986382901E-2</v>
      </c>
      <c r="BH1786" s="17">
        <v>2.1944580694924599E-2</v>
      </c>
      <c r="BI1786" s="17"/>
      <c r="BJ1786" s="17">
        <v>2.1922119660056801E-2</v>
      </c>
      <c r="BK1786" s="17"/>
      <c r="BL1786" s="17">
        <v>2.67797103750907E-2</v>
      </c>
      <c r="BM1786" s="17"/>
      <c r="BN1786" s="17">
        <v>2.86064165053449E-2</v>
      </c>
      <c r="BO1786" s="17"/>
      <c r="BP1786" s="17">
        <v>1.43945879659512E-2</v>
      </c>
      <c r="BQ1786" s="17">
        <v>6.1795178067693801E-2</v>
      </c>
    </row>
    <row r="1787" spans="2:69" x14ac:dyDescent="0.35">
      <c r="B1787" t="s">
        <v>141</v>
      </c>
      <c r="C1787" s="17">
        <v>1.4698491462493199E-2</v>
      </c>
      <c r="D1787" s="17">
        <v>1.30382562524836E-2</v>
      </c>
      <c r="E1787" s="17">
        <v>1.6143111767126499E-2</v>
      </c>
      <c r="F1787" s="17"/>
      <c r="G1787" s="17">
        <v>1.5401388060633001E-2</v>
      </c>
      <c r="H1787" s="17">
        <v>2.0646586372598599E-2</v>
      </c>
      <c r="I1787" s="17">
        <v>6.6113317291961399E-3</v>
      </c>
      <c r="J1787" s="17">
        <v>1.6862485137170601E-2</v>
      </c>
      <c r="K1787" s="17">
        <v>1.41220542535909E-2</v>
      </c>
      <c r="L1787" s="17"/>
      <c r="M1787" s="17">
        <v>3.0611711791944E-2</v>
      </c>
      <c r="N1787" s="17">
        <v>7.1905986769276696E-3</v>
      </c>
      <c r="O1787" s="17">
        <v>2.9052510172121598E-2</v>
      </c>
      <c r="P1787" s="17">
        <v>9.2823812965918805E-3</v>
      </c>
      <c r="Q1787" s="17">
        <v>1.1238321493788001E-2</v>
      </c>
      <c r="R1787" s="17"/>
      <c r="S1787" s="17">
        <v>1.5673027327301199E-2</v>
      </c>
      <c r="T1787" s="17">
        <v>8.9573213231936601E-3</v>
      </c>
      <c r="U1787" s="17">
        <v>1.8370106144387999E-2</v>
      </c>
      <c r="V1787" s="17">
        <v>1.8440682240547599E-2</v>
      </c>
      <c r="W1787" s="17"/>
      <c r="X1787" s="17">
        <v>1.6711414506652499E-2</v>
      </c>
      <c r="Y1787" s="17">
        <v>7.8777624318302208E-3</v>
      </c>
      <c r="Z1787" s="17">
        <v>8.4352396943083996E-3</v>
      </c>
      <c r="AA1787" s="17"/>
      <c r="AB1787" s="17">
        <v>1.2279072393888899E-2</v>
      </c>
      <c r="AC1787" s="17">
        <v>1.96467462859998E-2</v>
      </c>
      <c r="AD1787" s="17"/>
      <c r="AE1787" s="17">
        <v>1.42077875211009E-2</v>
      </c>
      <c r="AF1787" s="17">
        <v>1.48158738506005E-2</v>
      </c>
      <c r="AG1787" s="17"/>
      <c r="AH1787" s="17">
        <v>1.7203404079985399E-2</v>
      </c>
      <c r="AI1787" s="17">
        <v>9.3079757192894904E-3</v>
      </c>
      <c r="AJ1787" s="17"/>
      <c r="AK1787" s="17">
        <v>2.0498500395832699E-2</v>
      </c>
      <c r="AL1787" s="17">
        <v>2.0105504482962999E-2</v>
      </c>
      <c r="AM1787" s="17">
        <v>6.5301547757492901E-3</v>
      </c>
      <c r="AN1787" s="17">
        <v>1.7685618954123E-2</v>
      </c>
      <c r="AO1787" s="17">
        <v>1.6739353165493999E-2</v>
      </c>
      <c r="AP1787" s="17"/>
      <c r="AQ1787" s="17">
        <v>1.73870233223988E-2</v>
      </c>
      <c r="AR1787" s="17">
        <v>1.39740728011982E-2</v>
      </c>
      <c r="AS1787" s="17"/>
      <c r="AT1787" s="17">
        <v>2.4018787746597998E-2</v>
      </c>
      <c r="AU1787" s="17">
        <v>8.1723341381840404E-3</v>
      </c>
      <c r="AV1787" s="17"/>
      <c r="AW1787" s="17">
        <v>3.4357651179034797E-2</v>
      </c>
      <c r="AX1787" s="17">
        <v>1.8550301240975901E-2</v>
      </c>
      <c r="AY1787" s="17">
        <v>1.25245322549793E-2</v>
      </c>
      <c r="AZ1787" s="17">
        <v>0</v>
      </c>
      <c r="BA1787" s="17">
        <v>0</v>
      </c>
      <c r="BB1787" s="17"/>
      <c r="BC1787" s="17">
        <v>1.2312270780152399E-2</v>
      </c>
      <c r="BD1787" s="17"/>
      <c r="BE1787" s="17">
        <v>1.9672641111086599E-2</v>
      </c>
      <c r="BF1787" s="17">
        <v>6.9538923974667502E-3</v>
      </c>
      <c r="BG1787" s="17">
        <v>0</v>
      </c>
      <c r="BH1787" s="17">
        <v>3.97816838396644E-3</v>
      </c>
      <c r="BI1787" s="17"/>
      <c r="BJ1787" s="17">
        <v>1.46060967363816E-2</v>
      </c>
      <c r="BK1787" s="17"/>
      <c r="BL1787" s="17">
        <v>1.2630843882974301E-2</v>
      </c>
      <c r="BM1787" s="17"/>
      <c r="BN1787" s="17">
        <v>2.8897409449122901E-2</v>
      </c>
      <c r="BO1787" s="17"/>
      <c r="BP1787" s="17">
        <v>1.2516898890715099E-2</v>
      </c>
      <c r="BQ1787" s="17">
        <v>2.90682031361118E-2</v>
      </c>
    </row>
    <row r="1788" spans="2:69" x14ac:dyDescent="0.35"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  <c r="BC1788" s="17"/>
      <c r="BD1788" s="17"/>
      <c r="BE1788" s="17"/>
      <c r="BF1788" s="17"/>
      <c r="BG1788" s="17"/>
      <c r="BH1788" s="17"/>
      <c r="BI1788" s="17"/>
      <c r="BJ1788" s="17"/>
      <c r="BK1788" s="17"/>
      <c r="BL1788" s="17"/>
      <c r="BM1788" s="17"/>
      <c r="BN1788" s="17"/>
      <c r="BO1788" s="17"/>
      <c r="BP1788" s="17"/>
      <c r="BQ1788" s="17"/>
    </row>
    <row r="1789" spans="2:69" x14ac:dyDescent="0.35">
      <c r="B1789" s="6" t="s">
        <v>513</v>
      </c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  <c r="BC1789" s="17"/>
      <c r="BD1789" s="17"/>
      <c r="BE1789" s="17"/>
      <c r="BF1789" s="17"/>
      <c r="BG1789" s="17"/>
      <c r="BH1789" s="17"/>
      <c r="BI1789" s="17"/>
      <c r="BJ1789" s="17"/>
      <c r="BK1789" s="17"/>
      <c r="BL1789" s="17"/>
      <c r="BM1789" s="17"/>
      <c r="BN1789" s="17"/>
      <c r="BO1789" s="17"/>
      <c r="BP1789" s="17"/>
      <c r="BQ1789" s="17"/>
    </row>
    <row r="1790" spans="2:69" x14ac:dyDescent="0.35">
      <c r="B1790" s="24" t="s">
        <v>143</v>
      </c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  <c r="BC1790" s="17"/>
      <c r="BD1790" s="17"/>
      <c r="BE1790" s="17"/>
      <c r="BF1790" s="17"/>
      <c r="BG1790" s="17"/>
      <c r="BH1790" s="17"/>
      <c r="BI1790" s="17"/>
      <c r="BJ1790" s="17"/>
      <c r="BK1790" s="17"/>
      <c r="BL1790" s="17"/>
      <c r="BM1790" s="17"/>
      <c r="BN1790" s="17"/>
      <c r="BO1790" s="17"/>
      <c r="BP1790" s="17"/>
      <c r="BQ1790" s="17"/>
    </row>
    <row r="1791" spans="2:69" x14ac:dyDescent="0.35">
      <c r="B1791" t="s">
        <v>506</v>
      </c>
      <c r="C1791" s="17">
        <v>0.510334423647121</v>
      </c>
      <c r="D1791" s="17">
        <v>0.466214271850319</v>
      </c>
      <c r="E1791" s="17">
        <v>0.54696801268304795</v>
      </c>
      <c r="F1791" s="17"/>
      <c r="G1791" s="17">
        <v>0.49424666952575902</v>
      </c>
      <c r="H1791" s="17">
        <v>0.56554781226490702</v>
      </c>
      <c r="I1791" s="17">
        <v>0.47567915764848001</v>
      </c>
      <c r="J1791" s="17">
        <v>0.49964465900102101</v>
      </c>
      <c r="K1791" s="17">
        <v>0.51696878316663297</v>
      </c>
      <c r="L1791" s="17"/>
      <c r="M1791" s="17">
        <v>0.44375344095172597</v>
      </c>
      <c r="N1791" s="17">
        <v>0.50932523903155502</v>
      </c>
      <c r="O1791" s="17">
        <v>0.50501059852748398</v>
      </c>
      <c r="P1791" s="17">
        <v>0.47416773380812499</v>
      </c>
      <c r="Q1791" s="17">
        <v>0.58336927108401504</v>
      </c>
      <c r="R1791" s="17"/>
      <c r="S1791" s="17">
        <v>0.64439624431513498</v>
      </c>
      <c r="T1791" s="17">
        <v>0.52912078884498703</v>
      </c>
      <c r="U1791" s="17">
        <v>0.497696689887003</v>
      </c>
      <c r="V1791" s="17">
        <v>0.39022789396879198</v>
      </c>
      <c r="W1791" s="17"/>
      <c r="X1791" s="17">
        <v>0.48303054971676102</v>
      </c>
      <c r="Y1791" s="17">
        <v>0.49957727411223601</v>
      </c>
      <c r="Z1791" s="17">
        <v>0.71756140877893604</v>
      </c>
      <c r="AA1791" s="17"/>
      <c r="AB1791" s="17">
        <v>0.55476132648239895</v>
      </c>
      <c r="AC1791" s="17">
        <v>0.41947143959411598</v>
      </c>
      <c r="AD1791" s="17"/>
      <c r="AE1791" s="17">
        <v>0.49385906605341401</v>
      </c>
      <c r="AF1791" s="17">
        <v>0.51429023797933304</v>
      </c>
      <c r="AG1791" s="17"/>
      <c r="AH1791" s="17">
        <v>0.48258714337758202</v>
      </c>
      <c r="AI1791" s="17">
        <v>0.63205525018435205</v>
      </c>
      <c r="AJ1791" s="17"/>
      <c r="AK1791" s="17">
        <v>0.52988004697341196</v>
      </c>
      <c r="AL1791" s="17">
        <v>0.50016747414474805</v>
      </c>
      <c r="AM1791" s="17">
        <v>0.52604787352875504</v>
      </c>
      <c r="AN1791" s="17">
        <v>0.48829998688800902</v>
      </c>
      <c r="AO1791" s="17">
        <v>0.499166161986134</v>
      </c>
      <c r="AP1791" s="17"/>
      <c r="AQ1791" s="17">
        <v>0.47777058217593399</v>
      </c>
      <c r="AR1791" s="17">
        <v>0.51910867505063896</v>
      </c>
      <c r="AS1791" s="17"/>
      <c r="AT1791" s="17">
        <v>0.48220318755599201</v>
      </c>
      <c r="AU1791" s="17">
        <v>0.52826008872519004</v>
      </c>
      <c r="AV1791" s="17"/>
      <c r="AW1791" s="17">
        <v>0.49587973127955398</v>
      </c>
      <c r="AX1791" s="17">
        <v>0.498667795569255</v>
      </c>
      <c r="AY1791" s="17">
        <v>0.52715509800986904</v>
      </c>
      <c r="AZ1791" s="17">
        <v>0.58031689652356999</v>
      </c>
      <c r="BA1791" s="17">
        <v>0.53270860468472803</v>
      </c>
      <c r="BB1791" s="17"/>
      <c r="BC1791" s="17">
        <v>0.55757128379771004</v>
      </c>
      <c r="BD1791" s="17"/>
      <c r="BE1791" s="17">
        <v>0.491242316075298</v>
      </c>
      <c r="BF1791" s="17">
        <v>0.466796409280472</v>
      </c>
      <c r="BG1791" s="17">
        <v>0.54701097139737798</v>
      </c>
      <c r="BH1791" s="17">
        <v>0.60573302487545699</v>
      </c>
      <c r="BI1791" s="17"/>
      <c r="BJ1791" s="17">
        <v>0.51378752088337198</v>
      </c>
      <c r="BK1791" s="17"/>
      <c r="BL1791" s="17">
        <v>0.48351162689323401</v>
      </c>
      <c r="BM1791" s="17"/>
      <c r="BN1791" s="17">
        <v>0.449240929745092</v>
      </c>
      <c r="BO1791" s="17"/>
      <c r="BP1791" s="17">
        <v>0.56415353777278199</v>
      </c>
      <c r="BQ1791" s="17">
        <v>0.24544319895295899</v>
      </c>
    </row>
    <row r="1792" spans="2:69" x14ac:dyDescent="0.35">
      <c r="B1792" t="s">
        <v>507</v>
      </c>
      <c r="C1792" s="17">
        <v>0.39555242112033001</v>
      </c>
      <c r="D1792" s="17">
        <v>0.43186705270679099</v>
      </c>
      <c r="E1792" s="17">
        <v>0.36538493149003198</v>
      </c>
      <c r="F1792" s="17"/>
      <c r="G1792" s="17">
        <v>0.41157819116203698</v>
      </c>
      <c r="H1792" s="17">
        <v>0.35608762357566698</v>
      </c>
      <c r="I1792" s="17">
        <v>0.436687722991977</v>
      </c>
      <c r="J1792" s="17">
        <v>0.35320155308081702</v>
      </c>
      <c r="K1792" s="17">
        <v>0.40746258617374997</v>
      </c>
      <c r="L1792" s="17"/>
      <c r="M1792" s="17">
        <v>0.38995530389053201</v>
      </c>
      <c r="N1792" s="17">
        <v>0.41562495468654198</v>
      </c>
      <c r="O1792" s="17">
        <v>0.37899309125486302</v>
      </c>
      <c r="P1792" s="17">
        <v>0.45837217550054699</v>
      </c>
      <c r="Q1792" s="17">
        <v>0.32075611842927598</v>
      </c>
      <c r="R1792" s="17"/>
      <c r="S1792" s="17">
        <v>0.30128647194909502</v>
      </c>
      <c r="T1792" s="17">
        <v>0.391190328335697</v>
      </c>
      <c r="U1792" s="17">
        <v>0.40654902737960802</v>
      </c>
      <c r="V1792" s="17">
        <v>0.48761596126815898</v>
      </c>
      <c r="W1792" s="17"/>
      <c r="X1792" s="17">
        <v>0.41913645342296002</v>
      </c>
      <c r="Y1792" s="17">
        <v>0.38444077009313998</v>
      </c>
      <c r="Z1792" s="17">
        <v>0.24071367549964101</v>
      </c>
      <c r="AA1792" s="17"/>
      <c r="AB1792" s="17">
        <v>0.36669954655562698</v>
      </c>
      <c r="AC1792" s="17">
        <v>0.45456302312372199</v>
      </c>
      <c r="AD1792" s="17"/>
      <c r="AE1792" s="17">
        <v>0.40596975153220599</v>
      </c>
      <c r="AF1792" s="17">
        <v>0.393678684400248</v>
      </c>
      <c r="AG1792" s="17"/>
      <c r="AH1792" s="17">
        <v>0.40968325984978199</v>
      </c>
      <c r="AI1792" s="17">
        <v>0.32575024188660101</v>
      </c>
      <c r="AJ1792" s="17"/>
      <c r="AK1792" s="17">
        <v>0.37439314332691198</v>
      </c>
      <c r="AL1792" s="17">
        <v>0.40621428488205102</v>
      </c>
      <c r="AM1792" s="17">
        <v>0.38166385770229999</v>
      </c>
      <c r="AN1792" s="17">
        <v>0.41638289479802998</v>
      </c>
      <c r="AO1792" s="17">
        <v>0.40140491440442599</v>
      </c>
      <c r="AP1792" s="17"/>
      <c r="AQ1792" s="17">
        <v>0.42091555720499901</v>
      </c>
      <c r="AR1792" s="17">
        <v>0.38871838304821099</v>
      </c>
      <c r="AS1792" s="17"/>
      <c r="AT1792" s="17">
        <v>0.41531013218018797</v>
      </c>
      <c r="AU1792" s="17">
        <v>0.38368795533404698</v>
      </c>
      <c r="AV1792" s="17"/>
      <c r="AW1792" s="17">
        <v>0.43767030479475499</v>
      </c>
      <c r="AX1792" s="17">
        <v>0.38023922540593802</v>
      </c>
      <c r="AY1792" s="17">
        <v>0.37959114293514301</v>
      </c>
      <c r="AZ1792" s="17">
        <v>0.37943579108596098</v>
      </c>
      <c r="BA1792" s="17">
        <v>0.417693833891846</v>
      </c>
      <c r="BB1792" s="17"/>
      <c r="BC1792" s="17">
        <v>0.36457392028973701</v>
      </c>
      <c r="BD1792" s="17"/>
      <c r="BE1792" s="17">
        <v>0.40202766413910401</v>
      </c>
      <c r="BF1792" s="17">
        <v>0.43137786769763697</v>
      </c>
      <c r="BG1792" s="17">
        <v>0.39446982699673599</v>
      </c>
      <c r="BH1792" s="17">
        <v>0.32184794637483999</v>
      </c>
      <c r="BI1792" s="17"/>
      <c r="BJ1792" s="17">
        <v>0.394657613014535</v>
      </c>
      <c r="BK1792" s="17"/>
      <c r="BL1792" s="17">
        <v>0.40413019558282098</v>
      </c>
      <c r="BM1792" s="17"/>
      <c r="BN1792" s="17">
        <v>0.43423518390243598</v>
      </c>
      <c r="BO1792" s="17"/>
      <c r="BP1792" s="17">
        <v>0.36784799096675702</v>
      </c>
      <c r="BQ1792" s="17">
        <v>0.53025404406551702</v>
      </c>
    </row>
    <row r="1793" spans="2:69" x14ac:dyDescent="0.35">
      <c r="B1793" t="s">
        <v>508</v>
      </c>
      <c r="C1793" s="17">
        <v>3.26846702495103E-2</v>
      </c>
      <c r="D1793" s="17">
        <v>4.2028983201384998E-2</v>
      </c>
      <c r="E1793" s="17">
        <v>2.47842211724397E-2</v>
      </c>
      <c r="F1793" s="17"/>
      <c r="G1793" s="17">
        <v>2.2564561836194898E-2</v>
      </c>
      <c r="H1793" s="17">
        <v>3.2585153737939798E-2</v>
      </c>
      <c r="I1793" s="17">
        <v>4.2726369692744397E-2</v>
      </c>
      <c r="J1793" s="17">
        <v>3.2241591224373797E-2</v>
      </c>
      <c r="K1793" s="17">
        <v>3.73524432214484E-2</v>
      </c>
      <c r="L1793" s="17"/>
      <c r="M1793" s="17">
        <v>4.6196669429932002E-2</v>
      </c>
      <c r="N1793" s="17">
        <v>3.0473694485453898E-2</v>
      </c>
      <c r="O1793" s="17">
        <v>3.5828191804659501E-2</v>
      </c>
      <c r="P1793" s="17">
        <v>2.9723857383301099E-2</v>
      </c>
      <c r="Q1793" s="17">
        <v>2.93412462234218E-2</v>
      </c>
      <c r="R1793" s="17"/>
      <c r="S1793" s="17">
        <v>2.1366694377116E-2</v>
      </c>
      <c r="T1793" s="17">
        <v>6.5590588371654598E-3</v>
      </c>
      <c r="U1793" s="17">
        <v>4.6835520377736098E-2</v>
      </c>
      <c r="V1793" s="17">
        <v>4.2969687635424303E-2</v>
      </c>
      <c r="W1793" s="17"/>
      <c r="X1793" s="17">
        <v>3.6997245318781999E-2</v>
      </c>
      <c r="Y1793" s="17">
        <v>2.6245500363281299E-2</v>
      </c>
      <c r="Z1793" s="17">
        <v>9.5887682530763404E-3</v>
      </c>
      <c r="AA1793" s="17"/>
      <c r="AB1793" s="17">
        <v>2.74723657989231E-2</v>
      </c>
      <c r="AC1793" s="17">
        <v>4.33450022994194E-2</v>
      </c>
      <c r="AD1793" s="17"/>
      <c r="AE1793" s="17">
        <v>4.4404607815868601E-2</v>
      </c>
      <c r="AF1793" s="17">
        <v>3.02163897233063E-2</v>
      </c>
      <c r="AG1793" s="17"/>
      <c r="AH1793" s="17">
        <v>3.89332126820627E-2</v>
      </c>
      <c r="AI1793" s="17">
        <v>1.1597064755128301E-2</v>
      </c>
      <c r="AJ1793" s="17"/>
      <c r="AK1793" s="17">
        <v>5.4856178648778897E-2</v>
      </c>
      <c r="AL1793" s="17">
        <v>1.86255216742581E-2</v>
      </c>
      <c r="AM1793" s="17">
        <v>3.3027363785056198E-2</v>
      </c>
      <c r="AN1793" s="17">
        <v>4.0511661073587599E-2</v>
      </c>
      <c r="AO1793" s="17">
        <v>3.6069847964717003E-2</v>
      </c>
      <c r="AP1793" s="17"/>
      <c r="AQ1793" s="17">
        <v>3.5928233955512402E-2</v>
      </c>
      <c r="AR1793" s="17">
        <v>3.1810699547221703E-2</v>
      </c>
      <c r="AS1793" s="17"/>
      <c r="AT1793" s="17">
        <v>3.2739496969183199E-2</v>
      </c>
      <c r="AU1793" s="17">
        <v>3.3615064690815301E-2</v>
      </c>
      <c r="AV1793" s="17"/>
      <c r="AW1793" s="17">
        <v>2.2098942549761601E-2</v>
      </c>
      <c r="AX1793" s="17">
        <v>3.9783281672034897E-2</v>
      </c>
      <c r="AY1793" s="17">
        <v>3.1713338486480398E-2</v>
      </c>
      <c r="AZ1793" s="17">
        <v>8.0005315906990001E-3</v>
      </c>
      <c r="BA1793" s="17">
        <v>3.21904649409539E-2</v>
      </c>
      <c r="BB1793" s="17"/>
      <c r="BC1793" s="17">
        <v>3.8504596164660398E-2</v>
      </c>
      <c r="BD1793" s="17"/>
      <c r="BE1793" s="17">
        <v>3.9024046075605202E-2</v>
      </c>
      <c r="BF1793" s="17">
        <v>4.4356482989924603E-2</v>
      </c>
      <c r="BG1793" s="17">
        <v>1.91753224243854E-2</v>
      </c>
      <c r="BH1793" s="17">
        <v>2.8274347979362301E-2</v>
      </c>
      <c r="BI1793" s="17"/>
      <c r="BJ1793" s="17">
        <v>3.0578011266982199E-2</v>
      </c>
      <c r="BK1793" s="17"/>
      <c r="BL1793" s="17">
        <v>3.94760587378329E-2</v>
      </c>
      <c r="BM1793" s="17"/>
      <c r="BN1793" s="17">
        <v>4.7802325548057203E-2</v>
      </c>
      <c r="BO1793" s="17"/>
      <c r="BP1793" s="17">
        <v>2.1507734920996099E-2</v>
      </c>
      <c r="BQ1793" s="17">
        <v>9.2497395153271697E-2</v>
      </c>
    </row>
    <row r="1794" spans="2:69" x14ac:dyDescent="0.35">
      <c r="B1794" t="s">
        <v>509</v>
      </c>
      <c r="C1794" s="17">
        <v>9.2330583556051206E-3</v>
      </c>
      <c r="D1794" s="17">
        <v>1.2093930891318201E-2</v>
      </c>
      <c r="E1794" s="17">
        <v>6.8126978342473001E-3</v>
      </c>
      <c r="F1794" s="17"/>
      <c r="G1794" s="17">
        <v>1.5360009915632499E-2</v>
      </c>
      <c r="H1794" s="17">
        <v>3.9332831898209802E-3</v>
      </c>
      <c r="I1794" s="17">
        <v>4.6677020697333304E-3</v>
      </c>
      <c r="J1794" s="17">
        <v>1.19051743278943E-2</v>
      </c>
      <c r="K1794" s="17">
        <v>1.0503180043589201E-2</v>
      </c>
      <c r="L1794" s="17"/>
      <c r="M1794" s="17">
        <v>1.23732403343692E-2</v>
      </c>
      <c r="N1794" s="17">
        <v>9.6434173464590295E-3</v>
      </c>
      <c r="O1794" s="17">
        <v>1.1552200936018E-2</v>
      </c>
      <c r="P1794" s="17">
        <v>5.7825879774955399E-3</v>
      </c>
      <c r="Q1794" s="17">
        <v>6.6597955579174896E-3</v>
      </c>
      <c r="R1794" s="17"/>
      <c r="S1794" s="17">
        <v>0</v>
      </c>
      <c r="T1794" s="17">
        <v>5.0663293682629996E-3</v>
      </c>
      <c r="U1794" s="17">
        <v>1.43115303718727E-2</v>
      </c>
      <c r="V1794" s="17">
        <v>1.6264315533670502E-2</v>
      </c>
      <c r="W1794" s="17"/>
      <c r="X1794" s="17">
        <v>8.7365684300987796E-3</v>
      </c>
      <c r="Y1794" s="17">
        <v>8.8608720874400297E-3</v>
      </c>
      <c r="Z1794" s="17">
        <v>1.3210302727918099E-2</v>
      </c>
      <c r="AA1794" s="17"/>
      <c r="AB1794" s="17">
        <v>7.1635234006308104E-3</v>
      </c>
      <c r="AC1794" s="17">
        <v>1.3465721665676E-2</v>
      </c>
      <c r="AD1794" s="17"/>
      <c r="AE1794" s="17">
        <v>4.53442416946235E-3</v>
      </c>
      <c r="AF1794" s="17">
        <v>1.0242130756612899E-2</v>
      </c>
      <c r="AG1794" s="17"/>
      <c r="AH1794" s="17">
        <v>8.6951375747615408E-3</v>
      </c>
      <c r="AI1794" s="17">
        <v>7.5069961443686604E-3</v>
      </c>
      <c r="AJ1794" s="17"/>
      <c r="AK1794" s="17">
        <v>0</v>
      </c>
      <c r="AL1794" s="17">
        <v>1.41345317165428E-2</v>
      </c>
      <c r="AM1794" s="17">
        <v>1.2246816987722099E-2</v>
      </c>
      <c r="AN1794" s="17">
        <v>4.6131697989038904E-3</v>
      </c>
      <c r="AO1794" s="17">
        <v>0</v>
      </c>
      <c r="AP1794" s="17"/>
      <c r="AQ1794" s="17">
        <v>4.2490343321836196E-3</v>
      </c>
      <c r="AR1794" s="17">
        <v>1.0575992045457601E-2</v>
      </c>
      <c r="AS1794" s="17"/>
      <c r="AT1794" s="17">
        <v>6.4910846739460798E-3</v>
      </c>
      <c r="AU1794" s="17">
        <v>1.07995066755218E-2</v>
      </c>
      <c r="AV1794" s="17"/>
      <c r="AW1794" s="17">
        <v>0</v>
      </c>
      <c r="AX1794" s="17">
        <v>6.3808184935740704E-3</v>
      </c>
      <c r="AY1794" s="17">
        <v>9.9446715907084808E-3</v>
      </c>
      <c r="AZ1794" s="17">
        <v>0</v>
      </c>
      <c r="BA1794" s="17">
        <v>8.1252587485848692E-3</v>
      </c>
      <c r="BB1794" s="17"/>
      <c r="BC1794" s="17">
        <v>6.1230629752062303E-3</v>
      </c>
      <c r="BD1794" s="17"/>
      <c r="BE1794" s="17">
        <v>4.85047384380891E-3</v>
      </c>
      <c r="BF1794" s="17">
        <v>0</v>
      </c>
      <c r="BG1794" s="17">
        <v>8.3669521658516592E-3</v>
      </c>
      <c r="BH1794" s="17">
        <v>1.4367995153067799E-2</v>
      </c>
      <c r="BI1794" s="17"/>
      <c r="BJ1794" s="17">
        <v>8.1189558183154195E-3</v>
      </c>
      <c r="BK1794" s="17"/>
      <c r="BL1794" s="17">
        <v>1.3272447865171601E-2</v>
      </c>
      <c r="BM1794" s="17"/>
      <c r="BN1794" s="17">
        <v>1.4161076940579199E-2</v>
      </c>
      <c r="BO1794" s="17"/>
      <c r="BP1794" s="17">
        <v>4.97162754713237E-3</v>
      </c>
      <c r="BQ1794" s="17">
        <v>3.4727520554770602E-2</v>
      </c>
    </row>
    <row r="1795" spans="2:69" x14ac:dyDescent="0.35">
      <c r="B1795" t="s">
        <v>510</v>
      </c>
      <c r="C1795" s="17">
        <v>3.44095965343253E-2</v>
      </c>
      <c r="D1795" s="17">
        <v>3.4826916591599401E-2</v>
      </c>
      <c r="E1795" s="17">
        <v>3.4122514789750903E-2</v>
      </c>
      <c r="F1795" s="17"/>
      <c r="G1795" s="17">
        <v>3.1652071652571799E-2</v>
      </c>
      <c r="H1795" s="17">
        <v>2.1199540859067001E-2</v>
      </c>
      <c r="I1795" s="17">
        <v>3.1893471737325603E-2</v>
      </c>
      <c r="J1795" s="17">
        <v>7.7713294660138696E-2</v>
      </c>
      <c r="K1795" s="17">
        <v>2.1006360087178402E-2</v>
      </c>
      <c r="L1795" s="17"/>
      <c r="M1795" s="17">
        <v>5.2363152932758901E-2</v>
      </c>
      <c r="N1795" s="17">
        <v>2.6148804118351399E-2</v>
      </c>
      <c r="O1795" s="17">
        <v>4.6203334190381397E-2</v>
      </c>
      <c r="P1795" s="17">
        <v>2.26712640339399E-2</v>
      </c>
      <c r="Q1795" s="17">
        <v>3.9697590488929103E-2</v>
      </c>
      <c r="R1795" s="17"/>
      <c r="S1795" s="17">
        <v>2.9141598171576601E-2</v>
      </c>
      <c r="T1795" s="17">
        <v>4.0067200177908602E-2</v>
      </c>
      <c r="U1795" s="17">
        <v>1.4194108462970499E-2</v>
      </c>
      <c r="V1795" s="17">
        <v>4.4701440858178398E-2</v>
      </c>
      <c r="W1795" s="17"/>
      <c r="X1795" s="17">
        <v>3.5473952999706501E-2</v>
      </c>
      <c r="Y1795" s="17">
        <v>5.7069786525124899E-2</v>
      </c>
      <c r="Z1795" s="17">
        <v>0</v>
      </c>
      <c r="AA1795" s="17"/>
      <c r="AB1795" s="17">
        <v>2.8507618013024E-2</v>
      </c>
      <c r="AC1795" s="17">
        <v>4.64804667962141E-2</v>
      </c>
      <c r="AD1795" s="17"/>
      <c r="AE1795" s="17">
        <v>3.5136230123831998E-2</v>
      </c>
      <c r="AF1795" s="17">
        <v>3.42848565219969E-2</v>
      </c>
      <c r="AG1795" s="17"/>
      <c r="AH1795" s="17">
        <v>3.9670372749443197E-2</v>
      </c>
      <c r="AI1795" s="17">
        <v>1.4877407611473201E-2</v>
      </c>
      <c r="AJ1795" s="17"/>
      <c r="AK1795" s="17">
        <v>1.9206448168500399E-2</v>
      </c>
      <c r="AL1795" s="17">
        <v>2.5413685840915599E-2</v>
      </c>
      <c r="AM1795" s="17">
        <v>3.6852094336565798E-2</v>
      </c>
      <c r="AN1795" s="17">
        <v>4.5486403195857797E-2</v>
      </c>
      <c r="AO1795" s="17">
        <v>5.3927766175979303E-2</v>
      </c>
      <c r="AP1795" s="17"/>
      <c r="AQ1795" s="17">
        <v>2.7976407305432601E-2</v>
      </c>
      <c r="AR1795" s="17">
        <v>3.6143004420819698E-2</v>
      </c>
      <c r="AS1795" s="17"/>
      <c r="AT1795" s="17">
        <v>3.4911260954242802E-2</v>
      </c>
      <c r="AU1795" s="17">
        <v>3.3954042928347299E-2</v>
      </c>
      <c r="AV1795" s="17"/>
      <c r="AW1795" s="17">
        <v>0</v>
      </c>
      <c r="AX1795" s="17">
        <v>5.6055176286028997E-2</v>
      </c>
      <c r="AY1795" s="17">
        <v>3.30568543888854E-2</v>
      </c>
      <c r="AZ1795" s="17">
        <v>1.5046581769710099E-2</v>
      </c>
      <c r="BA1795" s="17">
        <v>9.2818377338869801E-3</v>
      </c>
      <c r="BB1795" s="17"/>
      <c r="BC1795" s="17">
        <v>2.3666043053768501E-2</v>
      </c>
      <c r="BD1795" s="17"/>
      <c r="BE1795" s="17">
        <v>4.9530233703899501E-2</v>
      </c>
      <c r="BF1795" s="17">
        <v>4.1824493668628102E-2</v>
      </c>
      <c r="BG1795" s="17">
        <v>1.52303869608047E-2</v>
      </c>
      <c r="BH1795" s="17">
        <v>2.4626400549341902E-2</v>
      </c>
      <c r="BI1795" s="17"/>
      <c r="BJ1795" s="17">
        <v>3.58960865593397E-2</v>
      </c>
      <c r="BK1795" s="17"/>
      <c r="BL1795" s="17">
        <v>4.2301793850576502E-2</v>
      </c>
      <c r="BM1795" s="17"/>
      <c r="BN1795" s="17">
        <v>3.5971091109091101E-2</v>
      </c>
      <c r="BO1795" s="17"/>
      <c r="BP1795" s="17">
        <v>2.6362310480828401E-2</v>
      </c>
      <c r="BQ1795" s="17">
        <v>7.6623192971427806E-2</v>
      </c>
    </row>
    <row r="1796" spans="2:69" x14ac:dyDescent="0.35">
      <c r="B1796" t="s">
        <v>141</v>
      </c>
      <c r="C1796" s="17">
        <v>1.77858300931087E-2</v>
      </c>
      <c r="D1796" s="17">
        <v>1.2968844758586701E-2</v>
      </c>
      <c r="E1796" s="17">
        <v>2.1927622030481899E-2</v>
      </c>
      <c r="F1796" s="17"/>
      <c r="G1796" s="17">
        <v>2.4598495907804802E-2</v>
      </c>
      <c r="H1796" s="17">
        <v>2.0646586372598599E-2</v>
      </c>
      <c r="I1796" s="17">
        <v>8.3455758597398792E-3</v>
      </c>
      <c r="J1796" s="17">
        <v>2.52937277057559E-2</v>
      </c>
      <c r="K1796" s="17">
        <v>6.7066473074015604E-3</v>
      </c>
      <c r="L1796" s="17"/>
      <c r="M1796" s="17">
        <v>5.53581924606825E-2</v>
      </c>
      <c r="N1796" s="17">
        <v>8.7838903316387103E-3</v>
      </c>
      <c r="O1796" s="17">
        <v>2.2412583286593599E-2</v>
      </c>
      <c r="P1796" s="17">
        <v>9.2823812965918805E-3</v>
      </c>
      <c r="Q1796" s="17">
        <v>2.0175978216440599E-2</v>
      </c>
      <c r="R1796" s="17"/>
      <c r="S1796" s="17">
        <v>3.8089911870773101E-3</v>
      </c>
      <c r="T1796" s="17">
        <v>2.79962944359788E-2</v>
      </c>
      <c r="U1796" s="17">
        <v>2.04131235208099E-2</v>
      </c>
      <c r="V1796" s="17">
        <v>1.82207007357757E-2</v>
      </c>
      <c r="W1796" s="17"/>
      <c r="X1796" s="17">
        <v>1.66252301116919E-2</v>
      </c>
      <c r="Y1796" s="17">
        <v>2.3805796818777699E-2</v>
      </c>
      <c r="Z1796" s="17">
        <v>1.8925844740429298E-2</v>
      </c>
      <c r="AA1796" s="17"/>
      <c r="AB1796" s="17">
        <v>1.5395619749396501E-2</v>
      </c>
      <c r="AC1796" s="17">
        <v>2.2674346520853001E-2</v>
      </c>
      <c r="AD1796" s="17"/>
      <c r="AE1796" s="17">
        <v>1.60959203052174E-2</v>
      </c>
      <c r="AF1796" s="17">
        <v>1.7287700618502499E-2</v>
      </c>
      <c r="AG1796" s="17"/>
      <c r="AH1796" s="17">
        <v>2.0430873766369401E-2</v>
      </c>
      <c r="AI1796" s="17">
        <v>8.2130394180773107E-3</v>
      </c>
      <c r="AJ1796" s="17"/>
      <c r="AK1796" s="17">
        <v>2.16641828823965E-2</v>
      </c>
      <c r="AL1796" s="17">
        <v>3.5444501741484703E-2</v>
      </c>
      <c r="AM1796" s="17">
        <v>1.01619936596004E-2</v>
      </c>
      <c r="AN1796" s="17">
        <v>4.7058842456114899E-3</v>
      </c>
      <c r="AO1796" s="17">
        <v>9.43130946874398E-3</v>
      </c>
      <c r="AP1796" s="17"/>
      <c r="AQ1796" s="17">
        <v>3.3160185025938801E-2</v>
      </c>
      <c r="AR1796" s="17">
        <v>1.36432458876511E-2</v>
      </c>
      <c r="AS1796" s="17"/>
      <c r="AT1796" s="17">
        <v>2.8344837666447902E-2</v>
      </c>
      <c r="AU1796" s="17">
        <v>9.6833416460792507E-3</v>
      </c>
      <c r="AV1796" s="17"/>
      <c r="AW1796" s="17">
        <v>4.4351021375928897E-2</v>
      </c>
      <c r="AX1796" s="17">
        <v>1.8873702573169299E-2</v>
      </c>
      <c r="AY1796" s="17">
        <v>1.8538894588914102E-2</v>
      </c>
      <c r="AZ1796" s="17">
        <v>1.72001990300601E-2</v>
      </c>
      <c r="BA1796" s="17">
        <v>0</v>
      </c>
      <c r="BB1796" s="17"/>
      <c r="BC1796" s="17">
        <v>9.5610937189178208E-3</v>
      </c>
      <c r="BD1796" s="17"/>
      <c r="BE1796" s="17">
        <v>1.3325266162284201E-2</v>
      </c>
      <c r="BF1796" s="17">
        <v>1.5644746363338399E-2</v>
      </c>
      <c r="BG1796" s="17">
        <v>1.5746540054843699E-2</v>
      </c>
      <c r="BH1796" s="17">
        <v>5.1502850679314002E-3</v>
      </c>
      <c r="BI1796" s="17"/>
      <c r="BJ1796" s="17">
        <v>1.6961812457456201E-2</v>
      </c>
      <c r="BK1796" s="17"/>
      <c r="BL1796" s="17">
        <v>1.7307877070363201E-2</v>
      </c>
      <c r="BM1796" s="17"/>
      <c r="BN1796" s="17">
        <v>1.8589392754744302E-2</v>
      </c>
      <c r="BO1796" s="17"/>
      <c r="BP1796" s="17">
        <v>1.51567983115045E-2</v>
      </c>
      <c r="BQ1796" s="17">
        <v>2.04546483020542E-2</v>
      </c>
    </row>
    <row r="1797" spans="2:69" x14ac:dyDescent="0.35"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  <c r="BC1797" s="17"/>
      <c r="BD1797" s="17"/>
      <c r="BE1797" s="17"/>
      <c r="BF1797" s="17"/>
      <c r="BG1797" s="17"/>
      <c r="BH1797" s="17"/>
      <c r="BI1797" s="17"/>
      <c r="BJ1797" s="17"/>
      <c r="BK1797" s="17"/>
      <c r="BL1797" s="17"/>
      <c r="BM1797" s="17"/>
      <c r="BN1797" s="17"/>
      <c r="BO1797" s="17"/>
      <c r="BP1797" s="17"/>
      <c r="BQ1797" s="17"/>
    </row>
    <row r="1798" spans="2:69" x14ac:dyDescent="0.35">
      <c r="B1798" s="6" t="s">
        <v>514</v>
      </c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  <c r="BC1798" s="17"/>
      <c r="BD1798" s="17"/>
      <c r="BE1798" s="17"/>
      <c r="BF1798" s="17"/>
      <c r="BG1798" s="17"/>
      <c r="BH1798" s="17"/>
      <c r="BI1798" s="17"/>
      <c r="BJ1798" s="17"/>
      <c r="BK1798" s="17"/>
      <c r="BL1798" s="17"/>
      <c r="BM1798" s="17"/>
      <c r="BN1798" s="17"/>
      <c r="BO1798" s="17"/>
      <c r="BP1798" s="17"/>
      <c r="BQ1798" s="17"/>
    </row>
    <row r="1799" spans="2:69" x14ac:dyDescent="0.35">
      <c r="B1799" s="24" t="s">
        <v>143</v>
      </c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  <c r="BC1799" s="17"/>
      <c r="BD1799" s="17"/>
      <c r="BE1799" s="17"/>
      <c r="BF1799" s="17"/>
      <c r="BG1799" s="17"/>
      <c r="BH1799" s="17"/>
      <c r="BI1799" s="17"/>
      <c r="BJ1799" s="17"/>
      <c r="BK1799" s="17"/>
      <c r="BL1799" s="17"/>
      <c r="BM1799" s="17"/>
      <c r="BN1799" s="17"/>
      <c r="BO1799" s="17"/>
      <c r="BP1799" s="17"/>
      <c r="BQ1799" s="17"/>
    </row>
    <row r="1800" spans="2:69" x14ac:dyDescent="0.35">
      <c r="B1800" t="s">
        <v>506</v>
      </c>
      <c r="C1800" s="17">
        <v>0.50519945357356499</v>
      </c>
      <c r="D1800" s="17">
        <v>0.46861960895020599</v>
      </c>
      <c r="E1800" s="17">
        <v>0.53539496751051896</v>
      </c>
      <c r="F1800" s="17"/>
      <c r="G1800" s="17">
        <v>0.49609925430653801</v>
      </c>
      <c r="H1800" s="17">
        <v>0.50583696477810003</v>
      </c>
      <c r="I1800" s="17">
        <v>0.51470403884585203</v>
      </c>
      <c r="J1800" s="17">
        <v>0.53017941731974805</v>
      </c>
      <c r="K1800" s="17">
        <v>0.48072496917240498</v>
      </c>
      <c r="L1800" s="17"/>
      <c r="M1800" s="17">
        <v>0.45960699682834899</v>
      </c>
      <c r="N1800" s="17">
        <v>0.51555131282135902</v>
      </c>
      <c r="O1800" s="17">
        <v>0.53466974179355398</v>
      </c>
      <c r="P1800" s="17">
        <v>0.40852432794664401</v>
      </c>
      <c r="Q1800" s="17">
        <v>0.54841730091117502</v>
      </c>
      <c r="R1800" s="17"/>
      <c r="S1800" s="17">
        <v>0.58101404420851599</v>
      </c>
      <c r="T1800" s="17">
        <v>0.509299274602112</v>
      </c>
      <c r="U1800" s="17">
        <v>0.52727174230271201</v>
      </c>
      <c r="V1800" s="17">
        <v>0.40600505220426503</v>
      </c>
      <c r="W1800" s="17"/>
      <c r="X1800" s="17">
        <v>0.47700341995255602</v>
      </c>
      <c r="Y1800" s="17">
        <v>0.51745118981307603</v>
      </c>
      <c r="Z1800" s="17">
        <v>0.69154069543229002</v>
      </c>
      <c r="AA1800" s="17"/>
      <c r="AB1800" s="17">
        <v>0.54426148085468296</v>
      </c>
      <c r="AC1800" s="17">
        <v>0.42530884370859201</v>
      </c>
      <c r="AD1800" s="17"/>
      <c r="AE1800" s="17">
        <v>0.50276111300722703</v>
      </c>
      <c r="AF1800" s="17">
        <v>0.50528661967511401</v>
      </c>
      <c r="AG1800" s="17"/>
      <c r="AH1800" s="17">
        <v>0.45981792470510702</v>
      </c>
      <c r="AI1800" s="17">
        <v>0.68724342992904797</v>
      </c>
      <c r="AJ1800" s="17"/>
      <c r="AK1800" s="17">
        <v>0.58812301613482398</v>
      </c>
      <c r="AL1800" s="17">
        <v>0.47670177925814</v>
      </c>
      <c r="AM1800" s="17">
        <v>0.50278112111234297</v>
      </c>
      <c r="AN1800" s="17">
        <v>0.48068998705004601</v>
      </c>
      <c r="AO1800" s="17">
        <v>0.56427882059933399</v>
      </c>
      <c r="AP1800" s="17"/>
      <c r="AQ1800" s="17">
        <v>0.47063262379521797</v>
      </c>
      <c r="AR1800" s="17">
        <v>0.51451340552134694</v>
      </c>
      <c r="AS1800" s="17"/>
      <c r="AT1800" s="17">
        <v>0.47961507359444999</v>
      </c>
      <c r="AU1800" s="17">
        <v>0.51877105208958096</v>
      </c>
      <c r="AV1800" s="17"/>
      <c r="AW1800" s="17">
        <v>0.53847243508270703</v>
      </c>
      <c r="AX1800" s="17">
        <v>0.46399402818285002</v>
      </c>
      <c r="AY1800" s="17">
        <v>0.55514523689350903</v>
      </c>
      <c r="AZ1800" s="17">
        <v>0.53717155130016603</v>
      </c>
      <c r="BA1800" s="17">
        <v>0.50558625443355698</v>
      </c>
      <c r="BB1800" s="17"/>
      <c r="BC1800" s="17">
        <v>0.54174691002154896</v>
      </c>
      <c r="BD1800" s="17"/>
      <c r="BE1800" s="17">
        <v>0.47783795137534102</v>
      </c>
      <c r="BF1800" s="17">
        <v>0.51234360334956497</v>
      </c>
      <c r="BG1800" s="17">
        <v>0.51153368497380103</v>
      </c>
      <c r="BH1800" s="17">
        <v>0.571098060709612</v>
      </c>
      <c r="BI1800" s="17"/>
      <c r="BJ1800" s="17">
        <v>0.50621417819299797</v>
      </c>
      <c r="BK1800" s="17"/>
      <c r="BL1800" s="17">
        <v>0.47836090344515098</v>
      </c>
      <c r="BM1800" s="17"/>
      <c r="BN1800" s="17">
        <v>0.42956868691467398</v>
      </c>
      <c r="BO1800" s="17"/>
      <c r="BP1800" s="17">
        <v>0.55627365034754905</v>
      </c>
      <c r="BQ1800" s="17">
        <v>0.255265090884294</v>
      </c>
    </row>
    <row r="1801" spans="2:69" x14ac:dyDescent="0.35">
      <c r="B1801" t="s">
        <v>507</v>
      </c>
      <c r="C1801" s="17">
        <v>0.39119848306930399</v>
      </c>
      <c r="D1801" s="17">
        <v>0.40778330947077102</v>
      </c>
      <c r="E1801" s="17">
        <v>0.37784122019166699</v>
      </c>
      <c r="F1801" s="17"/>
      <c r="G1801" s="17">
        <v>0.40239975736224998</v>
      </c>
      <c r="H1801" s="17">
        <v>0.40464754155323901</v>
      </c>
      <c r="I1801" s="17">
        <v>0.37043707212701199</v>
      </c>
      <c r="J1801" s="17">
        <v>0.32961827351326101</v>
      </c>
      <c r="K1801" s="17">
        <v>0.44436725682056</v>
      </c>
      <c r="L1801" s="17"/>
      <c r="M1801" s="17">
        <v>0.35157548676568401</v>
      </c>
      <c r="N1801" s="17">
        <v>0.38960108888971201</v>
      </c>
      <c r="O1801" s="17">
        <v>0.357742981234212</v>
      </c>
      <c r="P1801" s="17">
        <v>0.51229838504473102</v>
      </c>
      <c r="Q1801" s="17">
        <v>0.35795590479634698</v>
      </c>
      <c r="R1801" s="17"/>
      <c r="S1801" s="17">
        <v>0.35450375326881201</v>
      </c>
      <c r="T1801" s="17">
        <v>0.37687977106034998</v>
      </c>
      <c r="U1801" s="17">
        <v>0.36146829716977003</v>
      </c>
      <c r="V1801" s="17">
        <v>0.48583632924561698</v>
      </c>
      <c r="W1801" s="17"/>
      <c r="X1801" s="17">
        <v>0.41363074358528701</v>
      </c>
      <c r="Y1801" s="17">
        <v>0.39190151736098999</v>
      </c>
      <c r="Z1801" s="17">
        <v>0.230576356689699</v>
      </c>
      <c r="AA1801" s="17"/>
      <c r="AB1801" s="17">
        <v>0.36180263779208599</v>
      </c>
      <c r="AC1801" s="17">
        <v>0.45131958200234901</v>
      </c>
      <c r="AD1801" s="17"/>
      <c r="AE1801" s="17">
        <v>0.39647702300170901</v>
      </c>
      <c r="AF1801" s="17">
        <v>0.39041571962100202</v>
      </c>
      <c r="AG1801" s="17"/>
      <c r="AH1801" s="17">
        <v>0.42162218413681501</v>
      </c>
      <c r="AI1801" s="17">
        <v>0.27033296165652398</v>
      </c>
      <c r="AJ1801" s="17"/>
      <c r="AK1801" s="17">
        <v>0.31413842412779103</v>
      </c>
      <c r="AL1801" s="17">
        <v>0.39261753350600198</v>
      </c>
      <c r="AM1801" s="17">
        <v>0.40933909130083801</v>
      </c>
      <c r="AN1801" s="17">
        <v>0.421953052087156</v>
      </c>
      <c r="AO1801" s="17">
        <v>0.34096737488395401</v>
      </c>
      <c r="AP1801" s="17"/>
      <c r="AQ1801" s="17">
        <v>0.40541718789751802</v>
      </c>
      <c r="AR1801" s="17">
        <v>0.38736728609871501</v>
      </c>
      <c r="AS1801" s="17"/>
      <c r="AT1801" s="17">
        <v>0.38654900373350598</v>
      </c>
      <c r="AU1801" s="17">
        <v>0.39143896056163702</v>
      </c>
      <c r="AV1801" s="17"/>
      <c r="AW1801" s="17">
        <v>0.39115691571859001</v>
      </c>
      <c r="AX1801" s="17">
        <v>0.41219414824056</v>
      </c>
      <c r="AY1801" s="17">
        <v>0.36545164824186299</v>
      </c>
      <c r="AZ1801" s="17">
        <v>0.35967522576861399</v>
      </c>
      <c r="BA1801" s="17">
        <v>0.430032815684536</v>
      </c>
      <c r="BB1801" s="17"/>
      <c r="BC1801" s="17">
        <v>0.37091242904031102</v>
      </c>
      <c r="BD1801" s="17"/>
      <c r="BE1801" s="17">
        <v>0.41719671509658102</v>
      </c>
      <c r="BF1801" s="17">
        <v>0.41384880758662002</v>
      </c>
      <c r="BG1801" s="17">
        <v>0.36754935559808199</v>
      </c>
      <c r="BH1801" s="17">
        <v>0.334484983302893</v>
      </c>
      <c r="BI1801" s="17"/>
      <c r="BJ1801" s="17">
        <v>0.39757866885519899</v>
      </c>
      <c r="BK1801" s="17"/>
      <c r="BL1801" s="17">
        <v>0.40910771318896499</v>
      </c>
      <c r="BM1801" s="17"/>
      <c r="BN1801" s="17">
        <v>0.43841523433986301</v>
      </c>
      <c r="BO1801" s="17"/>
      <c r="BP1801" s="17">
        <v>0.37062222312187298</v>
      </c>
      <c r="BQ1801" s="17">
        <v>0.50011940208036898</v>
      </c>
    </row>
    <row r="1802" spans="2:69" x14ac:dyDescent="0.35">
      <c r="B1802" t="s">
        <v>508</v>
      </c>
      <c r="C1802" s="17">
        <v>4.1532005877011002E-2</v>
      </c>
      <c r="D1802" s="17">
        <v>5.1643511761855797E-2</v>
      </c>
      <c r="E1802" s="17">
        <v>3.2995209498840099E-2</v>
      </c>
      <c r="F1802" s="17"/>
      <c r="G1802" s="17">
        <v>3.7873145020091502E-2</v>
      </c>
      <c r="H1802" s="17">
        <v>3.83686027706171E-2</v>
      </c>
      <c r="I1802" s="17">
        <v>4.7394071762477702E-2</v>
      </c>
      <c r="J1802" s="17">
        <v>4.6730387943938002E-2</v>
      </c>
      <c r="K1802" s="17">
        <v>3.9251523634529099E-2</v>
      </c>
      <c r="L1802" s="17"/>
      <c r="M1802" s="17">
        <v>6.2215527553903797E-2</v>
      </c>
      <c r="N1802" s="17">
        <v>4.5361870013945003E-2</v>
      </c>
      <c r="O1802" s="17">
        <v>4.1923608093624401E-2</v>
      </c>
      <c r="P1802" s="17">
        <v>3.1746111648159103E-2</v>
      </c>
      <c r="Q1802" s="17">
        <v>2.90184880676264E-2</v>
      </c>
      <c r="R1802" s="17"/>
      <c r="S1802" s="17">
        <v>1.9997674160335401E-2</v>
      </c>
      <c r="T1802" s="17">
        <v>5.19167752803356E-2</v>
      </c>
      <c r="U1802" s="17">
        <v>7.4609711167315504E-2</v>
      </c>
      <c r="V1802" s="17">
        <v>2.9509836497801301E-2</v>
      </c>
      <c r="W1802" s="17"/>
      <c r="X1802" s="17">
        <v>4.0391097139468701E-2</v>
      </c>
      <c r="Y1802" s="17">
        <v>2.4817458049919298E-2</v>
      </c>
      <c r="Z1802" s="17">
        <v>6.94477081837023E-2</v>
      </c>
      <c r="AA1802" s="17"/>
      <c r="AB1802" s="17">
        <v>3.7177305328370602E-2</v>
      </c>
      <c r="AC1802" s="17">
        <v>5.04383455328224E-2</v>
      </c>
      <c r="AD1802" s="17"/>
      <c r="AE1802" s="17">
        <v>4.9485516719331601E-2</v>
      </c>
      <c r="AF1802" s="17">
        <v>3.9873861577360101E-2</v>
      </c>
      <c r="AG1802" s="17"/>
      <c r="AH1802" s="17">
        <v>4.6873726505875297E-2</v>
      </c>
      <c r="AI1802" s="17">
        <v>1.40115717956414E-2</v>
      </c>
      <c r="AJ1802" s="17"/>
      <c r="AK1802" s="17">
        <v>4.2032539214948199E-2</v>
      </c>
      <c r="AL1802" s="17">
        <v>4.65027568529464E-2</v>
      </c>
      <c r="AM1802" s="17">
        <v>4.73213441240984E-2</v>
      </c>
      <c r="AN1802" s="17">
        <v>2.22454701504851E-2</v>
      </c>
      <c r="AO1802" s="17">
        <v>3.8710908739748098E-2</v>
      </c>
      <c r="AP1802" s="17"/>
      <c r="AQ1802" s="17">
        <v>4.7389692170164303E-2</v>
      </c>
      <c r="AR1802" s="17">
        <v>3.9953665919038102E-2</v>
      </c>
      <c r="AS1802" s="17"/>
      <c r="AT1802" s="17">
        <v>4.4230109101251303E-2</v>
      </c>
      <c r="AU1802" s="17">
        <v>4.1471622973515899E-2</v>
      </c>
      <c r="AV1802" s="17"/>
      <c r="AW1802" s="17">
        <v>1.10494712748808E-2</v>
      </c>
      <c r="AX1802" s="17">
        <v>3.7168300899019097E-2</v>
      </c>
      <c r="AY1802" s="17">
        <v>3.81952191179145E-2</v>
      </c>
      <c r="AZ1802" s="17">
        <v>5.1099753823791401E-2</v>
      </c>
      <c r="BA1802" s="17">
        <v>4.9597561423425703E-2</v>
      </c>
      <c r="BB1802" s="17"/>
      <c r="BC1802" s="17">
        <v>4.7552099637145497E-2</v>
      </c>
      <c r="BD1802" s="17"/>
      <c r="BE1802" s="17">
        <v>2.9271676354666602E-2</v>
      </c>
      <c r="BF1802" s="17">
        <v>4.2109044560436799E-2</v>
      </c>
      <c r="BG1802" s="17">
        <v>5.3243882340510501E-2</v>
      </c>
      <c r="BH1802" s="17">
        <v>4.4527724276156803E-2</v>
      </c>
      <c r="BI1802" s="17"/>
      <c r="BJ1802" s="17">
        <v>3.48034473984387E-2</v>
      </c>
      <c r="BK1802" s="17"/>
      <c r="BL1802" s="17">
        <v>4.4440098685862801E-2</v>
      </c>
      <c r="BM1802" s="17"/>
      <c r="BN1802" s="17">
        <v>5.91356193232834E-2</v>
      </c>
      <c r="BO1802" s="17"/>
      <c r="BP1802" s="17">
        <v>2.7201639287780702E-2</v>
      </c>
      <c r="BQ1802" s="17">
        <v>0.120476809747181</v>
      </c>
    </row>
    <row r="1803" spans="2:69" x14ac:dyDescent="0.35">
      <c r="B1803" t="s">
        <v>509</v>
      </c>
      <c r="C1803" s="17">
        <v>7.0639426242615601E-3</v>
      </c>
      <c r="D1803" s="17">
        <v>1.0462930939829199E-2</v>
      </c>
      <c r="E1803" s="17">
        <v>4.1805299843598797E-3</v>
      </c>
      <c r="F1803" s="17"/>
      <c r="G1803" s="17">
        <v>1.1177843967351501E-2</v>
      </c>
      <c r="H1803" s="17">
        <v>5.6404599588650104E-3</v>
      </c>
      <c r="I1803" s="17">
        <v>4.6677020697333304E-3</v>
      </c>
      <c r="J1803" s="17">
        <v>1.19051743278943E-2</v>
      </c>
      <c r="K1803" s="17">
        <v>0</v>
      </c>
      <c r="L1803" s="17"/>
      <c r="M1803" s="17">
        <v>1.23732403343692E-2</v>
      </c>
      <c r="N1803" s="17">
        <v>7.5252783471296096E-3</v>
      </c>
      <c r="O1803" s="17">
        <v>4.2059360090106399E-3</v>
      </c>
      <c r="P1803" s="17">
        <v>5.7825879774955399E-3</v>
      </c>
      <c r="Q1803" s="17">
        <v>7.5476583263543902E-3</v>
      </c>
      <c r="R1803" s="17"/>
      <c r="S1803" s="17">
        <v>0</v>
      </c>
      <c r="T1803" s="17">
        <v>5.0663293682629996E-3</v>
      </c>
      <c r="U1803" s="17">
        <v>0</v>
      </c>
      <c r="V1803" s="17">
        <v>1.14579674296795E-2</v>
      </c>
      <c r="W1803" s="17"/>
      <c r="X1803" s="17">
        <v>7.75696036502107E-3</v>
      </c>
      <c r="Y1803" s="17">
        <v>8.8608720874400297E-3</v>
      </c>
      <c r="Z1803" s="17">
        <v>0</v>
      </c>
      <c r="AA1803" s="17"/>
      <c r="AB1803" s="17">
        <v>4.7888552942166604E-3</v>
      </c>
      <c r="AC1803" s="17">
        <v>1.1717006659706999E-2</v>
      </c>
      <c r="AD1803" s="17"/>
      <c r="AE1803" s="17">
        <v>4.53442416946235E-3</v>
      </c>
      <c r="AF1803" s="17">
        <v>7.6090075316603599E-3</v>
      </c>
      <c r="AG1803" s="17"/>
      <c r="AH1803" s="17">
        <v>7.7341018182098499E-3</v>
      </c>
      <c r="AI1803" s="17">
        <v>7.5069961443686604E-3</v>
      </c>
      <c r="AJ1803" s="17"/>
      <c r="AK1803" s="17">
        <v>0</v>
      </c>
      <c r="AL1803" s="17">
        <v>1.41345317165428E-2</v>
      </c>
      <c r="AM1803" s="17">
        <v>3.6770544237814599E-3</v>
      </c>
      <c r="AN1803" s="17">
        <v>9.5123314829406603E-3</v>
      </c>
      <c r="AO1803" s="17">
        <v>0</v>
      </c>
      <c r="AP1803" s="17"/>
      <c r="AQ1803" s="17">
        <v>0</v>
      </c>
      <c r="AR1803" s="17">
        <v>8.9673055472182205E-3</v>
      </c>
      <c r="AS1803" s="17"/>
      <c r="AT1803" s="17">
        <v>0</v>
      </c>
      <c r="AU1803" s="17">
        <v>1.0610186469275E-2</v>
      </c>
      <c r="AV1803" s="17"/>
      <c r="AW1803" s="17">
        <v>0</v>
      </c>
      <c r="AX1803" s="17">
        <v>4.2116705007663397E-3</v>
      </c>
      <c r="AY1803" s="17">
        <v>9.9446715907084808E-3</v>
      </c>
      <c r="AZ1803" s="17">
        <v>0</v>
      </c>
      <c r="BA1803" s="17">
        <v>7.6139180434030701E-3</v>
      </c>
      <c r="BB1803" s="17"/>
      <c r="BC1803" s="17">
        <v>1.0457108327236101E-2</v>
      </c>
      <c r="BD1803" s="17"/>
      <c r="BE1803" s="17">
        <v>2.3523212460332798E-3</v>
      </c>
      <c r="BF1803" s="17">
        <v>0</v>
      </c>
      <c r="BG1803" s="17">
        <v>8.3669521658516592E-3</v>
      </c>
      <c r="BH1803" s="17">
        <v>2.0549639788807701E-2</v>
      </c>
      <c r="BI1803" s="17"/>
      <c r="BJ1803" s="17">
        <v>5.7553394481760197E-3</v>
      </c>
      <c r="BK1803" s="17"/>
      <c r="BL1803" s="17">
        <v>9.3341391268340398E-3</v>
      </c>
      <c r="BM1803" s="17"/>
      <c r="BN1803" s="17">
        <v>7.6973179723266501E-3</v>
      </c>
      <c r="BO1803" s="17"/>
      <c r="BP1803" s="17">
        <v>4.7524926483408503E-3</v>
      </c>
      <c r="BQ1803" s="17">
        <v>2.1164184375528E-2</v>
      </c>
    </row>
    <row r="1804" spans="2:69" x14ac:dyDescent="0.35">
      <c r="B1804" t="s">
        <v>510</v>
      </c>
      <c r="C1804" s="17">
        <v>3.0733734715949399E-2</v>
      </c>
      <c r="D1804" s="17">
        <v>3.7893405947166697E-2</v>
      </c>
      <c r="E1804" s="17">
        <v>2.4691717094425001E-2</v>
      </c>
      <c r="F1804" s="17"/>
      <c r="G1804" s="17">
        <v>3.17034983843077E-2</v>
      </c>
      <c r="H1804" s="17">
        <v>1.6536862491237099E-2</v>
      </c>
      <c r="I1804" s="17">
        <v>3.1893471737325603E-2</v>
      </c>
      <c r="J1804" s="17">
        <v>5.8751674594041299E-2</v>
      </c>
      <c r="K1804" s="17">
        <v>2.15341961189148E-2</v>
      </c>
      <c r="L1804" s="17"/>
      <c r="M1804" s="17">
        <v>6.8669934059403206E-2</v>
      </c>
      <c r="N1804" s="17">
        <v>2.2999575431016599E-2</v>
      </c>
      <c r="O1804" s="17">
        <v>4.0166274245506901E-2</v>
      </c>
      <c r="P1804" s="17">
        <v>8.6982202815605401E-3</v>
      </c>
      <c r="Q1804" s="17">
        <v>3.5210910292286103E-2</v>
      </c>
      <c r="R1804" s="17"/>
      <c r="S1804" s="17">
        <v>1.64934957071011E-2</v>
      </c>
      <c r="T1804" s="17">
        <v>3.9172779097592897E-2</v>
      </c>
      <c r="U1804" s="17">
        <v>1.13307403096196E-2</v>
      </c>
      <c r="V1804" s="17">
        <v>4.0071845170232899E-2</v>
      </c>
      <c r="W1804" s="17"/>
      <c r="X1804" s="17">
        <v>3.6026930050808197E-2</v>
      </c>
      <c r="Y1804" s="17">
        <v>2.48458371948161E-2</v>
      </c>
      <c r="Z1804" s="17">
        <v>0</v>
      </c>
      <c r="AA1804" s="17"/>
      <c r="AB1804" s="17">
        <v>3.05708326108741E-2</v>
      </c>
      <c r="AC1804" s="17">
        <v>3.10669060700395E-2</v>
      </c>
      <c r="AD1804" s="17"/>
      <c r="AE1804" s="17">
        <v>1.9040309818614602E-2</v>
      </c>
      <c r="AF1804" s="17">
        <v>3.3251774976009001E-2</v>
      </c>
      <c r="AG1804" s="17"/>
      <c r="AH1804" s="17">
        <v>3.4476646962239399E-2</v>
      </c>
      <c r="AI1804" s="17">
        <v>1.1597064755128301E-2</v>
      </c>
      <c r="AJ1804" s="17"/>
      <c r="AK1804" s="17">
        <v>3.4041837640040297E-2</v>
      </c>
      <c r="AL1804" s="17">
        <v>3.3048176572896999E-2</v>
      </c>
      <c r="AM1804" s="17">
        <v>2.3273303742986501E-2</v>
      </c>
      <c r="AN1804" s="17">
        <v>4.2011688099032003E-2</v>
      </c>
      <c r="AO1804" s="17">
        <v>2.6113920105732099E-2</v>
      </c>
      <c r="AP1804" s="17"/>
      <c r="AQ1804" s="17">
        <v>3.1009599899857E-2</v>
      </c>
      <c r="AR1804" s="17">
        <v>3.06594034832776E-2</v>
      </c>
      <c r="AS1804" s="17"/>
      <c r="AT1804" s="17">
        <v>4.7725285004805301E-2</v>
      </c>
      <c r="AU1804" s="17">
        <v>2.3600013372856301E-2</v>
      </c>
      <c r="AV1804" s="17"/>
      <c r="AW1804" s="17">
        <v>1.10494712748808E-2</v>
      </c>
      <c r="AX1804" s="17">
        <v>4.7855594910369503E-2</v>
      </c>
      <c r="AY1804" s="17">
        <v>2.71059722362114E-2</v>
      </c>
      <c r="AZ1804" s="17">
        <v>1.3907756903282401E-2</v>
      </c>
      <c r="BA1804" s="17">
        <v>7.1694504150789798E-3</v>
      </c>
      <c r="BB1804" s="17"/>
      <c r="BC1804" s="17">
        <v>1.66093635010626E-2</v>
      </c>
      <c r="BD1804" s="17"/>
      <c r="BE1804" s="17">
        <v>4.4284157971812697E-2</v>
      </c>
      <c r="BF1804" s="17">
        <v>2.4744652105912E-2</v>
      </c>
      <c r="BG1804" s="17">
        <v>3.1708636476384597E-2</v>
      </c>
      <c r="BH1804" s="17">
        <v>1.5702613326615999E-2</v>
      </c>
      <c r="BI1804" s="17"/>
      <c r="BJ1804" s="17">
        <v>3.1270301870019702E-2</v>
      </c>
      <c r="BK1804" s="17"/>
      <c r="BL1804" s="17">
        <v>3.5145749037966301E-2</v>
      </c>
      <c r="BM1804" s="17"/>
      <c r="BN1804" s="17">
        <v>3.1977527714925798E-2</v>
      </c>
      <c r="BO1804" s="17"/>
      <c r="BP1804" s="17">
        <v>2.2733039559052301E-2</v>
      </c>
      <c r="BQ1804" s="17">
        <v>6.6762082177885096E-2</v>
      </c>
    </row>
    <row r="1805" spans="2:69" x14ac:dyDescent="0.35">
      <c r="B1805" t="s">
        <v>141</v>
      </c>
      <c r="C1805" s="17">
        <v>2.4272380139908602E-2</v>
      </c>
      <c r="D1805" s="17">
        <v>2.3597232930171901E-2</v>
      </c>
      <c r="E1805" s="17">
        <v>2.4896355720189601E-2</v>
      </c>
      <c r="F1805" s="17"/>
      <c r="G1805" s="17">
        <v>2.0746500959461799E-2</v>
      </c>
      <c r="H1805" s="17">
        <v>2.8969568447941602E-2</v>
      </c>
      <c r="I1805" s="17">
        <v>3.0903643457598801E-2</v>
      </c>
      <c r="J1805" s="17">
        <v>2.2815072301117699E-2</v>
      </c>
      <c r="K1805" s="17">
        <v>1.41220542535909E-2</v>
      </c>
      <c r="L1805" s="17"/>
      <c r="M1805" s="17">
        <v>4.5558814458290603E-2</v>
      </c>
      <c r="N1805" s="17">
        <v>1.89608744968373E-2</v>
      </c>
      <c r="O1805" s="17">
        <v>2.12914586240915E-2</v>
      </c>
      <c r="P1805" s="17">
        <v>3.2950367101409903E-2</v>
      </c>
      <c r="Q1805" s="17">
        <v>2.1849737606210999E-2</v>
      </c>
      <c r="R1805" s="17"/>
      <c r="S1805" s="17">
        <v>2.7991032655235899E-2</v>
      </c>
      <c r="T1805" s="17">
        <v>1.7665070591346699E-2</v>
      </c>
      <c r="U1805" s="17">
        <v>2.5319509050582702E-2</v>
      </c>
      <c r="V1805" s="17">
        <v>2.71189694524041E-2</v>
      </c>
      <c r="W1805" s="17"/>
      <c r="X1805" s="17">
        <v>2.5190848906859201E-2</v>
      </c>
      <c r="Y1805" s="17">
        <v>3.2123125493759098E-2</v>
      </c>
      <c r="Z1805" s="17">
        <v>8.4352396943083996E-3</v>
      </c>
      <c r="AA1805" s="17"/>
      <c r="AB1805" s="17">
        <v>2.1398888119769699E-2</v>
      </c>
      <c r="AC1805" s="17">
        <v>3.014931602649E-2</v>
      </c>
      <c r="AD1805" s="17"/>
      <c r="AE1805" s="17">
        <v>2.7701613283656199E-2</v>
      </c>
      <c r="AF1805" s="17">
        <v>2.3563016618854401E-2</v>
      </c>
      <c r="AG1805" s="17"/>
      <c r="AH1805" s="17">
        <v>2.9475415871754101E-2</v>
      </c>
      <c r="AI1805" s="17">
        <v>9.3079757192894904E-3</v>
      </c>
      <c r="AJ1805" s="17"/>
      <c r="AK1805" s="17">
        <v>2.16641828823965E-2</v>
      </c>
      <c r="AL1805" s="17">
        <v>3.6995222093471898E-2</v>
      </c>
      <c r="AM1805" s="17">
        <v>1.3608085295951901E-2</v>
      </c>
      <c r="AN1805" s="17">
        <v>2.3587471130340699E-2</v>
      </c>
      <c r="AO1805" s="17">
        <v>2.99289756712319E-2</v>
      </c>
      <c r="AP1805" s="17"/>
      <c r="AQ1805" s="17">
        <v>4.5550896237242698E-2</v>
      </c>
      <c r="AR1805" s="17">
        <v>1.8538933430403901E-2</v>
      </c>
      <c r="AS1805" s="17"/>
      <c r="AT1805" s="17">
        <v>4.1880528565988097E-2</v>
      </c>
      <c r="AU1805" s="17">
        <v>1.41081645331348E-2</v>
      </c>
      <c r="AV1805" s="17"/>
      <c r="AW1805" s="17">
        <v>4.8271706648941502E-2</v>
      </c>
      <c r="AX1805" s="17">
        <v>3.4576257266435803E-2</v>
      </c>
      <c r="AY1805" s="17">
        <v>4.1572519197936699E-3</v>
      </c>
      <c r="AZ1805" s="17">
        <v>3.8145712204146101E-2</v>
      </c>
      <c r="BA1805" s="17">
        <v>0</v>
      </c>
      <c r="BB1805" s="17"/>
      <c r="BC1805" s="17">
        <v>1.27220894726955E-2</v>
      </c>
      <c r="BD1805" s="17"/>
      <c r="BE1805" s="17">
        <v>2.9057177955566098E-2</v>
      </c>
      <c r="BF1805" s="17">
        <v>6.9538923974667502E-3</v>
      </c>
      <c r="BG1805" s="17">
        <v>2.75974884453698E-2</v>
      </c>
      <c r="BH1805" s="17">
        <v>1.36369785959149E-2</v>
      </c>
      <c r="BI1805" s="17"/>
      <c r="BJ1805" s="17">
        <v>2.4378064235168698E-2</v>
      </c>
      <c r="BK1805" s="17"/>
      <c r="BL1805" s="17">
        <v>2.3611396515221299E-2</v>
      </c>
      <c r="BM1805" s="17"/>
      <c r="BN1805" s="17">
        <v>3.3205613734928099E-2</v>
      </c>
      <c r="BO1805" s="17"/>
      <c r="BP1805" s="17">
        <v>1.84169550354038E-2</v>
      </c>
      <c r="BQ1805" s="17">
        <v>3.62124307347425E-2</v>
      </c>
    </row>
    <row r="1806" spans="2:69" x14ac:dyDescent="0.35"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  <c r="BC1806" s="17"/>
      <c r="BD1806" s="17"/>
      <c r="BE1806" s="17"/>
      <c r="BF1806" s="17"/>
      <c r="BG1806" s="17"/>
      <c r="BH1806" s="17"/>
      <c r="BI1806" s="17"/>
      <c r="BJ1806" s="17"/>
      <c r="BK1806" s="17"/>
      <c r="BL1806" s="17"/>
      <c r="BM1806" s="17"/>
      <c r="BN1806" s="17"/>
      <c r="BO1806" s="17"/>
      <c r="BP1806" s="17"/>
      <c r="BQ1806" s="17"/>
    </row>
    <row r="1807" spans="2:69" x14ac:dyDescent="0.35">
      <c r="B1807" s="6" t="s">
        <v>515</v>
      </c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  <c r="BC1807" s="17"/>
      <c r="BD1807" s="17"/>
      <c r="BE1807" s="17"/>
      <c r="BF1807" s="17"/>
      <c r="BG1807" s="17"/>
      <c r="BH1807" s="17"/>
      <c r="BI1807" s="17"/>
      <c r="BJ1807" s="17"/>
      <c r="BK1807" s="17"/>
      <c r="BL1807" s="17"/>
      <c r="BM1807" s="17"/>
      <c r="BN1807" s="17"/>
      <c r="BO1807" s="17"/>
      <c r="BP1807" s="17"/>
      <c r="BQ1807" s="17"/>
    </row>
    <row r="1808" spans="2:69" x14ac:dyDescent="0.35">
      <c r="B1808" s="24" t="s">
        <v>143</v>
      </c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  <c r="BC1808" s="17"/>
      <c r="BD1808" s="17"/>
      <c r="BE1808" s="17"/>
      <c r="BF1808" s="17"/>
      <c r="BG1808" s="17"/>
      <c r="BH1808" s="17"/>
      <c r="BI1808" s="17"/>
      <c r="BJ1808" s="17"/>
      <c r="BK1808" s="17"/>
      <c r="BL1808" s="17"/>
      <c r="BM1808" s="17"/>
      <c r="BN1808" s="17"/>
      <c r="BO1808" s="17"/>
      <c r="BP1808" s="17"/>
      <c r="BQ1808" s="17"/>
    </row>
    <row r="1809" spans="2:69" x14ac:dyDescent="0.35">
      <c r="B1809" t="s">
        <v>506</v>
      </c>
      <c r="C1809" s="17">
        <v>0.57791635012160003</v>
      </c>
      <c r="D1809" s="17">
        <v>0.535025982845027</v>
      </c>
      <c r="E1809" s="17">
        <v>0.61563206342849397</v>
      </c>
      <c r="F1809" s="17"/>
      <c r="G1809" s="17">
        <v>0.56977199053494898</v>
      </c>
      <c r="H1809" s="17">
        <v>0.64109379483975804</v>
      </c>
      <c r="I1809" s="17">
        <v>0.56205617900259797</v>
      </c>
      <c r="J1809" s="17">
        <v>0.58759294609900403</v>
      </c>
      <c r="K1809" s="17">
        <v>0.50290316234877797</v>
      </c>
      <c r="L1809" s="17"/>
      <c r="M1809" s="17">
        <v>0.59799163505632502</v>
      </c>
      <c r="N1809" s="17">
        <v>0.58224793983810397</v>
      </c>
      <c r="O1809" s="17">
        <v>0.52942522256536495</v>
      </c>
      <c r="P1809" s="17">
        <v>0.52847575366764898</v>
      </c>
      <c r="Q1809" s="17">
        <v>0.65372672949840704</v>
      </c>
      <c r="R1809" s="17"/>
      <c r="S1809" s="17">
        <v>0.65446353626193299</v>
      </c>
      <c r="T1809" s="17">
        <v>0.59419780203247896</v>
      </c>
      <c r="U1809" s="17">
        <v>0.55497610807379205</v>
      </c>
      <c r="V1809" s="17">
        <v>0.48400681731096001</v>
      </c>
      <c r="W1809" s="17"/>
      <c r="X1809" s="17">
        <v>0.56580354964517598</v>
      </c>
      <c r="Y1809" s="17">
        <v>0.610366610044761</v>
      </c>
      <c r="Z1809" s="17">
        <v>0.62577975391515805</v>
      </c>
      <c r="AA1809" s="17"/>
      <c r="AB1809" s="17">
        <v>0.60597864222474696</v>
      </c>
      <c r="AC1809" s="17">
        <v>0.52052266662957403</v>
      </c>
      <c r="AD1809" s="17"/>
      <c r="AE1809" s="17">
        <v>0.55373930487483203</v>
      </c>
      <c r="AF1809" s="17">
        <v>0.58357199166052698</v>
      </c>
      <c r="AG1809" s="17"/>
      <c r="AH1809" s="17">
        <v>0.56066058318720702</v>
      </c>
      <c r="AI1809" s="17">
        <v>0.66844869379651395</v>
      </c>
      <c r="AJ1809" s="17"/>
      <c r="AK1809" s="17">
        <v>0.60409082616786103</v>
      </c>
      <c r="AL1809" s="17">
        <v>0.50959263258079301</v>
      </c>
      <c r="AM1809" s="17">
        <v>0.60781795466536503</v>
      </c>
      <c r="AN1809" s="17">
        <v>0.63171269684948905</v>
      </c>
      <c r="AO1809" s="17">
        <v>0.54327944446416199</v>
      </c>
      <c r="AP1809" s="17"/>
      <c r="AQ1809" s="17">
        <v>0.57906537435879502</v>
      </c>
      <c r="AR1809" s="17">
        <v>0.57760674821130997</v>
      </c>
      <c r="AS1809" s="17"/>
      <c r="AT1809" s="17">
        <v>0.58549070793916003</v>
      </c>
      <c r="AU1809" s="17">
        <v>0.57527580434671799</v>
      </c>
      <c r="AV1809" s="17"/>
      <c r="AW1809" s="17">
        <v>0.52563980672556598</v>
      </c>
      <c r="AX1809" s="17">
        <v>0.57170700991767098</v>
      </c>
      <c r="AY1809" s="17">
        <v>0.58843989771044802</v>
      </c>
      <c r="AZ1809" s="17">
        <v>0.57844275514849697</v>
      </c>
      <c r="BA1809" s="17">
        <v>0.63776428749842995</v>
      </c>
      <c r="BB1809" s="17"/>
      <c r="BC1809" s="17">
        <v>0.64464851427035796</v>
      </c>
      <c r="BD1809" s="17"/>
      <c r="BE1809" s="17">
        <v>0.57571615593193504</v>
      </c>
      <c r="BF1809" s="17">
        <v>0.54685407334388603</v>
      </c>
      <c r="BG1809" s="17">
        <v>0.58386920079925997</v>
      </c>
      <c r="BH1809" s="17">
        <v>0.64663843089784101</v>
      </c>
      <c r="BI1809" s="17"/>
      <c r="BJ1809" s="17">
        <v>0.57758963079513903</v>
      </c>
      <c r="BK1809" s="17"/>
      <c r="BL1809" s="17">
        <v>0.56198451462295096</v>
      </c>
      <c r="BM1809" s="17"/>
      <c r="BN1809" s="17">
        <v>0.50043632775777003</v>
      </c>
      <c r="BO1809" s="17"/>
      <c r="BP1809" s="17">
        <v>0.61527316958941403</v>
      </c>
      <c r="BQ1809" s="17">
        <v>0.39032370766852797</v>
      </c>
    </row>
    <row r="1810" spans="2:69" x14ac:dyDescent="0.35">
      <c r="B1810" t="s">
        <v>507</v>
      </c>
      <c r="C1810" s="17">
        <v>0.36379980705470999</v>
      </c>
      <c r="D1810" s="17">
        <v>0.39116099812329103</v>
      </c>
      <c r="E1810" s="17">
        <v>0.33920581992472099</v>
      </c>
      <c r="F1810" s="17"/>
      <c r="G1810" s="17">
        <v>0.37419978609351101</v>
      </c>
      <c r="H1810" s="17">
        <v>0.31045538884211799</v>
      </c>
      <c r="I1810" s="17">
        <v>0.37903396512140303</v>
      </c>
      <c r="J1810" s="17">
        <v>0.30840475518042998</v>
      </c>
      <c r="K1810" s="17">
        <v>0.46662870026336101</v>
      </c>
      <c r="L1810" s="17"/>
      <c r="M1810" s="17">
        <v>0.25799066397105602</v>
      </c>
      <c r="N1810" s="17">
        <v>0.36520815883180702</v>
      </c>
      <c r="O1810" s="17">
        <v>0.42364583714970999</v>
      </c>
      <c r="P1810" s="17">
        <v>0.42992946257562298</v>
      </c>
      <c r="Q1810" s="17">
        <v>0.29348390385532303</v>
      </c>
      <c r="R1810" s="17"/>
      <c r="S1810" s="17">
        <v>0.30887195579980598</v>
      </c>
      <c r="T1810" s="17">
        <v>0.34275692800040403</v>
      </c>
      <c r="U1810" s="17">
        <v>0.402021652983727</v>
      </c>
      <c r="V1810" s="17">
        <v>0.45322080650018998</v>
      </c>
      <c r="W1810" s="17"/>
      <c r="X1810" s="17">
        <v>0.37245701855123697</v>
      </c>
      <c r="Y1810" s="17">
        <v>0.32554055837003798</v>
      </c>
      <c r="Z1810" s="17">
        <v>0.347428707318158</v>
      </c>
      <c r="AA1810" s="17"/>
      <c r="AB1810" s="17">
        <v>0.341174554467156</v>
      </c>
      <c r="AC1810" s="17">
        <v>0.410073524866651</v>
      </c>
      <c r="AD1810" s="17"/>
      <c r="AE1810" s="17">
        <v>0.39019826323176399</v>
      </c>
      <c r="AF1810" s="17">
        <v>0.35849368030265399</v>
      </c>
      <c r="AG1810" s="17"/>
      <c r="AH1810" s="17">
        <v>0.37713671887033401</v>
      </c>
      <c r="AI1810" s="17">
        <v>0.277516863683481</v>
      </c>
      <c r="AJ1810" s="17"/>
      <c r="AK1810" s="17">
        <v>0.32999016232935502</v>
      </c>
      <c r="AL1810" s="17">
        <v>0.40289984858516098</v>
      </c>
      <c r="AM1810" s="17">
        <v>0.35151807366647603</v>
      </c>
      <c r="AN1810" s="17">
        <v>0.32445073380124501</v>
      </c>
      <c r="AO1810" s="17">
        <v>0.40718731403757902</v>
      </c>
      <c r="AP1810" s="17"/>
      <c r="AQ1810" s="17">
        <v>0.35831974346453399</v>
      </c>
      <c r="AR1810" s="17">
        <v>0.36527639745299101</v>
      </c>
      <c r="AS1810" s="17"/>
      <c r="AT1810" s="17">
        <v>0.35080909974845798</v>
      </c>
      <c r="AU1810" s="17">
        <v>0.37092666616394099</v>
      </c>
      <c r="AV1810" s="17"/>
      <c r="AW1810" s="17">
        <v>0.38939517754907998</v>
      </c>
      <c r="AX1810" s="17">
        <v>0.36702325891799897</v>
      </c>
      <c r="AY1810" s="17">
        <v>0.371576179880172</v>
      </c>
      <c r="AZ1810" s="17">
        <v>0.350086237963394</v>
      </c>
      <c r="BA1810" s="17">
        <v>0.32307656779733301</v>
      </c>
      <c r="BB1810" s="17"/>
      <c r="BC1810" s="17">
        <v>0.30963824295341902</v>
      </c>
      <c r="BD1810" s="17"/>
      <c r="BE1810" s="17">
        <v>0.37105797470378699</v>
      </c>
      <c r="BF1810" s="17">
        <v>0.43141297996445599</v>
      </c>
      <c r="BG1810" s="17">
        <v>0.357611597594854</v>
      </c>
      <c r="BH1810" s="17">
        <v>0.30134437176419798</v>
      </c>
      <c r="BI1810" s="17"/>
      <c r="BJ1810" s="17">
        <v>0.36440075995303101</v>
      </c>
      <c r="BK1810" s="17"/>
      <c r="BL1810" s="17">
        <v>0.37349763462278901</v>
      </c>
      <c r="BM1810" s="17"/>
      <c r="BN1810" s="17">
        <v>0.44772016418252603</v>
      </c>
      <c r="BO1810" s="17"/>
      <c r="BP1810" s="17">
        <v>0.34411448894823998</v>
      </c>
      <c r="BQ1810" s="17">
        <v>0.46933973816507302</v>
      </c>
    </row>
    <row r="1811" spans="2:69" x14ac:dyDescent="0.35">
      <c r="B1811" t="s">
        <v>508</v>
      </c>
      <c r="C1811" s="17">
        <v>1.48801950719027E-2</v>
      </c>
      <c r="D1811" s="17">
        <v>1.5734552335043801E-2</v>
      </c>
      <c r="E1811" s="17">
        <v>1.41815826535708E-2</v>
      </c>
      <c r="F1811" s="17"/>
      <c r="G1811" s="17">
        <v>1.08990996991494E-2</v>
      </c>
      <c r="H1811" s="17">
        <v>2.1304233820209802E-2</v>
      </c>
      <c r="I1811" s="17">
        <v>2.2558067597858899E-2</v>
      </c>
      <c r="J1811" s="17">
        <v>1.43838297325324E-2</v>
      </c>
      <c r="K1811" s="17">
        <v>0</v>
      </c>
      <c r="L1811" s="17"/>
      <c r="M1811" s="17">
        <v>4.6196669429932002E-2</v>
      </c>
      <c r="N1811" s="17">
        <v>1.20646167787468E-2</v>
      </c>
      <c r="O1811" s="17">
        <v>1.6595533712946701E-2</v>
      </c>
      <c r="P1811" s="17">
        <v>1.3107008440922399E-2</v>
      </c>
      <c r="Q1811" s="17">
        <v>4.2002203184669596E-3</v>
      </c>
      <c r="R1811" s="17"/>
      <c r="S1811" s="17">
        <v>2.3681123445799999E-2</v>
      </c>
      <c r="T1811" s="17">
        <v>8.4294523017732405E-3</v>
      </c>
      <c r="U1811" s="17">
        <v>6.9494029061946804E-3</v>
      </c>
      <c r="V1811" s="17">
        <v>4.3391436059282296E-3</v>
      </c>
      <c r="W1811" s="17"/>
      <c r="X1811" s="17">
        <v>1.48674250254936E-2</v>
      </c>
      <c r="Y1811" s="17">
        <v>2.08818140994903E-2</v>
      </c>
      <c r="Z1811" s="17">
        <v>7.8656940262555805E-3</v>
      </c>
      <c r="AA1811" s="17"/>
      <c r="AB1811" s="17">
        <v>1.60345335565951E-2</v>
      </c>
      <c r="AC1811" s="17">
        <v>1.2519313879818099E-2</v>
      </c>
      <c r="AD1811" s="17"/>
      <c r="AE1811" s="17">
        <v>3.3219193264276199E-2</v>
      </c>
      <c r="AF1811" s="17">
        <v>1.09862222418626E-2</v>
      </c>
      <c r="AG1811" s="17"/>
      <c r="AH1811" s="17">
        <v>1.4755780815457699E-2</v>
      </c>
      <c r="AI1811" s="17">
        <v>1.2729584687914E-2</v>
      </c>
      <c r="AJ1811" s="17"/>
      <c r="AK1811" s="17">
        <v>2.94194391488471E-2</v>
      </c>
      <c r="AL1811" s="17">
        <v>2.5187645264964802E-2</v>
      </c>
      <c r="AM1811" s="17">
        <v>8.2610123803109597E-3</v>
      </c>
      <c r="AN1811" s="17">
        <v>8.4592793563152708E-3</v>
      </c>
      <c r="AO1811" s="17">
        <v>0</v>
      </c>
      <c r="AP1811" s="17"/>
      <c r="AQ1811" s="17">
        <v>1.98267688680769E-2</v>
      </c>
      <c r="AR1811" s="17">
        <v>1.35473522587448E-2</v>
      </c>
      <c r="AS1811" s="17"/>
      <c r="AT1811" s="17">
        <v>2.17862632353026E-2</v>
      </c>
      <c r="AU1811" s="17">
        <v>1.20506474797724E-2</v>
      </c>
      <c r="AV1811" s="17"/>
      <c r="AW1811" s="17">
        <v>0</v>
      </c>
      <c r="AX1811" s="17">
        <v>1.7374967500825001E-2</v>
      </c>
      <c r="AY1811" s="17">
        <v>1.48706776835579E-2</v>
      </c>
      <c r="AZ1811" s="17">
        <v>1.29449815833871E-2</v>
      </c>
      <c r="BA1811" s="17">
        <v>2.4375776245754599E-2</v>
      </c>
      <c r="BB1811" s="17"/>
      <c r="BC1811" s="17">
        <v>2.5769970838931799E-2</v>
      </c>
      <c r="BD1811" s="17"/>
      <c r="BE1811" s="17">
        <v>1.23649737803207E-2</v>
      </c>
      <c r="BF1811" s="17">
        <v>9.2296404873877299E-3</v>
      </c>
      <c r="BG1811" s="17">
        <v>1.1850948390526099E-2</v>
      </c>
      <c r="BH1811" s="17">
        <v>2.64551140022946E-2</v>
      </c>
      <c r="BI1811" s="17"/>
      <c r="BJ1811" s="17">
        <v>1.19480032648839E-2</v>
      </c>
      <c r="BK1811" s="17"/>
      <c r="BL1811" s="17">
        <v>1.0610479286830499E-2</v>
      </c>
      <c r="BM1811" s="17"/>
      <c r="BN1811" s="17">
        <v>8.5404126928616993E-3</v>
      </c>
      <c r="BO1811" s="17"/>
      <c r="BP1811" s="17">
        <v>8.9117104299694608E-3</v>
      </c>
      <c r="BQ1811" s="17">
        <v>4.0880457573810002E-2</v>
      </c>
    </row>
    <row r="1812" spans="2:69" x14ac:dyDescent="0.35">
      <c r="B1812" t="s">
        <v>509</v>
      </c>
      <c r="C1812" s="17">
        <v>5.4885811127784699E-3</v>
      </c>
      <c r="D1812" s="17">
        <v>9.4879005793831704E-3</v>
      </c>
      <c r="E1812" s="17">
        <v>2.0902649921799399E-3</v>
      </c>
      <c r="F1812" s="17"/>
      <c r="G1812" s="17">
        <v>7.0471047508064398E-3</v>
      </c>
      <c r="H1812" s="17">
        <v>0</v>
      </c>
      <c r="I1812" s="17">
        <v>4.6677020697333304E-3</v>
      </c>
      <c r="J1812" s="17">
        <v>1.7857761491841401E-2</v>
      </c>
      <c r="K1812" s="17">
        <v>0</v>
      </c>
      <c r="L1812" s="17"/>
      <c r="M1812" s="17">
        <v>1.23732403343692E-2</v>
      </c>
      <c r="N1812" s="17">
        <v>8.9365596448515907E-3</v>
      </c>
      <c r="O1812" s="17">
        <v>0</v>
      </c>
      <c r="P1812" s="17">
        <v>5.7825879774955399E-3</v>
      </c>
      <c r="Q1812" s="17">
        <v>0</v>
      </c>
      <c r="R1812" s="17"/>
      <c r="S1812" s="17">
        <v>0</v>
      </c>
      <c r="T1812" s="17">
        <v>3.7986556992463199E-3</v>
      </c>
      <c r="U1812" s="17">
        <v>0</v>
      </c>
      <c r="V1812" s="17">
        <v>1.14579674296795E-2</v>
      </c>
      <c r="W1812" s="17"/>
      <c r="X1812" s="17">
        <v>7.1713394985602396E-3</v>
      </c>
      <c r="Y1812" s="17">
        <v>0</v>
      </c>
      <c r="Z1812" s="17">
        <v>0</v>
      </c>
      <c r="AA1812" s="17"/>
      <c r="AB1812" s="17">
        <v>2.44323036325058E-3</v>
      </c>
      <c r="AC1812" s="17">
        <v>1.1717006659706999E-2</v>
      </c>
      <c r="AD1812" s="17"/>
      <c r="AE1812" s="17">
        <v>4.53442416946235E-3</v>
      </c>
      <c r="AF1812" s="17">
        <v>5.6966517621444704E-3</v>
      </c>
      <c r="AG1812" s="17"/>
      <c r="AH1812" s="17">
        <v>5.7147703117943899E-3</v>
      </c>
      <c r="AI1812" s="17">
        <v>7.5069961443686604E-3</v>
      </c>
      <c r="AJ1812" s="17"/>
      <c r="AK1812" s="17">
        <v>0</v>
      </c>
      <c r="AL1812" s="17">
        <v>1.0276662695373201E-2</v>
      </c>
      <c r="AM1812" s="17">
        <v>2.4027675115502901E-3</v>
      </c>
      <c r="AN1812" s="17">
        <v>4.6131697989038904E-3</v>
      </c>
      <c r="AO1812" s="17">
        <v>1.1074492904753199E-2</v>
      </c>
      <c r="AP1812" s="17"/>
      <c r="AQ1812" s="17">
        <v>0</v>
      </c>
      <c r="AR1812" s="17">
        <v>6.9674665377283604E-3</v>
      </c>
      <c r="AS1812" s="17"/>
      <c r="AT1812" s="17">
        <v>0</v>
      </c>
      <c r="AU1812" s="17">
        <v>8.2439612205100592E-3</v>
      </c>
      <c r="AV1812" s="17"/>
      <c r="AW1812" s="17">
        <v>0</v>
      </c>
      <c r="AX1812" s="17">
        <v>8.5499664863817899E-3</v>
      </c>
      <c r="AY1812" s="17">
        <v>4.7490103309184399E-3</v>
      </c>
      <c r="AZ1812" s="17">
        <v>0</v>
      </c>
      <c r="BA1812" s="17">
        <v>0</v>
      </c>
      <c r="BB1812" s="17"/>
      <c r="BC1812" s="17">
        <v>2.9620672214285201E-3</v>
      </c>
      <c r="BD1812" s="17"/>
      <c r="BE1812" s="17">
        <v>7.3486264415845498E-3</v>
      </c>
      <c r="BF1812" s="17">
        <v>0</v>
      </c>
      <c r="BG1812" s="17">
        <v>8.3669521658516592E-3</v>
      </c>
      <c r="BH1812" s="17">
        <v>9.8594700090507206E-3</v>
      </c>
      <c r="BI1812" s="17"/>
      <c r="BJ1812" s="17">
        <v>5.4290584954546899E-3</v>
      </c>
      <c r="BK1812" s="17"/>
      <c r="BL1812" s="17">
        <v>4.9394346507604398E-3</v>
      </c>
      <c r="BM1812" s="17"/>
      <c r="BN1812" s="17">
        <v>7.6973179723266501E-3</v>
      </c>
      <c r="BO1812" s="17"/>
      <c r="BP1812" s="17">
        <v>3.2020997411064799E-3</v>
      </c>
      <c r="BQ1812" s="17">
        <v>1.9238358970986202E-2</v>
      </c>
    </row>
    <row r="1813" spans="2:69" x14ac:dyDescent="0.35">
      <c r="B1813" t="s">
        <v>510</v>
      </c>
      <c r="C1813" s="17">
        <v>2.17001606958095E-2</v>
      </c>
      <c r="D1813" s="17">
        <v>3.39518089953985E-2</v>
      </c>
      <c r="E1813" s="17">
        <v>1.1299397070455E-2</v>
      </c>
      <c r="F1813" s="17"/>
      <c r="G1813" s="17">
        <v>1.43030834031047E-2</v>
      </c>
      <c r="H1813" s="17">
        <v>7.0324782404901903E-3</v>
      </c>
      <c r="I1813" s="17">
        <v>2.8006212418400001E-2</v>
      </c>
      <c r="J1813" s="17">
        <v>5.4898222359020997E-2</v>
      </c>
      <c r="K1813" s="17">
        <v>1.6346083134270099E-2</v>
      </c>
      <c r="L1813" s="17"/>
      <c r="M1813" s="17">
        <v>4.2462839082005002E-2</v>
      </c>
      <c r="N1813" s="17">
        <v>2.8717728205553999E-2</v>
      </c>
      <c r="O1813" s="17">
        <v>3.9604116426920997E-3</v>
      </c>
      <c r="P1813" s="17">
        <v>6.1410775429616999E-3</v>
      </c>
      <c r="Q1813" s="17">
        <v>2.76200409198031E-2</v>
      </c>
      <c r="R1813" s="17"/>
      <c r="S1813" s="17">
        <v>3.7793393976705701E-3</v>
      </c>
      <c r="T1813" s="17">
        <v>2.7951753752125798E-2</v>
      </c>
      <c r="U1813" s="17">
        <v>1.0733326985703199E-2</v>
      </c>
      <c r="V1813" s="17">
        <v>3.39147166639008E-2</v>
      </c>
      <c r="W1813" s="17"/>
      <c r="X1813" s="17">
        <v>2.2231986692763901E-2</v>
      </c>
      <c r="Y1813" s="17">
        <v>3.6829375347962698E-2</v>
      </c>
      <c r="Z1813" s="17">
        <v>0</v>
      </c>
      <c r="AA1813" s="17"/>
      <c r="AB1813" s="17">
        <v>1.97945724700135E-2</v>
      </c>
      <c r="AC1813" s="17">
        <v>2.5597516161124701E-2</v>
      </c>
      <c r="AD1813" s="17"/>
      <c r="AE1813" s="17">
        <v>8.6354511080269092E-3</v>
      </c>
      <c r="AF1813" s="17">
        <v>2.4502449393617499E-2</v>
      </c>
      <c r="AG1813" s="17"/>
      <c r="AH1813" s="17">
        <v>2.4795843365819099E-2</v>
      </c>
      <c r="AI1813" s="17">
        <v>1.7166496647311999E-2</v>
      </c>
      <c r="AJ1813" s="17"/>
      <c r="AK1813" s="17">
        <v>1.48353894715399E-2</v>
      </c>
      <c r="AL1813" s="17">
        <v>2.8079837369575301E-2</v>
      </c>
      <c r="AM1813" s="17">
        <v>1.9879032328351198E-2</v>
      </c>
      <c r="AN1813" s="17">
        <v>1.5635928420021501E-2</v>
      </c>
      <c r="AO1813" s="17">
        <v>2.90274391247617E-2</v>
      </c>
      <c r="AP1813" s="17"/>
      <c r="AQ1813" s="17">
        <v>2.0449066936210701E-2</v>
      </c>
      <c r="AR1813" s="17">
        <v>2.2037265001694499E-2</v>
      </c>
      <c r="AS1813" s="17"/>
      <c r="AT1813" s="17">
        <v>2.41397165292986E-2</v>
      </c>
      <c r="AU1813" s="17">
        <v>2.1181752986030498E-2</v>
      </c>
      <c r="AV1813" s="17"/>
      <c r="AW1813" s="17">
        <v>1.10494712748808E-2</v>
      </c>
      <c r="AX1813" s="17">
        <v>2.29681299496493E-2</v>
      </c>
      <c r="AY1813" s="17">
        <v>7.2132379445015299E-3</v>
      </c>
      <c r="AZ1813" s="17">
        <v>4.1325826274662601E-2</v>
      </c>
      <c r="BA1813" s="17">
        <v>1.4783368458482E-2</v>
      </c>
      <c r="BB1813" s="17"/>
      <c r="BC1813" s="17">
        <v>1.1031054423106999E-2</v>
      </c>
      <c r="BD1813" s="17"/>
      <c r="BE1813" s="17">
        <v>2.3963018636526601E-2</v>
      </c>
      <c r="BF1813" s="17">
        <v>5.5494138068032002E-3</v>
      </c>
      <c r="BG1813" s="17">
        <v>2.2554760994664101E-2</v>
      </c>
      <c r="BH1813" s="17">
        <v>1.5702613326615999E-2</v>
      </c>
      <c r="BI1813" s="17"/>
      <c r="BJ1813" s="17">
        <v>2.41841264269166E-2</v>
      </c>
      <c r="BK1813" s="17"/>
      <c r="BL1813" s="17">
        <v>3.2465776342669797E-2</v>
      </c>
      <c r="BM1813" s="17"/>
      <c r="BN1813" s="17">
        <v>1.7016384639770801E-2</v>
      </c>
      <c r="BO1813" s="17"/>
      <c r="BP1813" s="17">
        <v>1.26516582062956E-2</v>
      </c>
      <c r="BQ1813" s="17">
        <v>5.9763089319548303E-2</v>
      </c>
    </row>
    <row r="1814" spans="2:69" x14ac:dyDescent="0.35">
      <c r="B1814" t="s">
        <v>141</v>
      </c>
      <c r="C1814" s="17">
        <v>1.6214905943198299E-2</v>
      </c>
      <c r="D1814" s="17">
        <v>1.46387571218564E-2</v>
      </c>
      <c r="E1814" s="17">
        <v>1.7590871930579802E-2</v>
      </c>
      <c r="F1814" s="17"/>
      <c r="G1814" s="17">
        <v>2.3778935518478601E-2</v>
      </c>
      <c r="H1814" s="17">
        <v>2.0114104257423399E-2</v>
      </c>
      <c r="I1814" s="17">
        <v>3.6778737900065601E-3</v>
      </c>
      <c r="J1814" s="17">
        <v>1.6862485137170601E-2</v>
      </c>
      <c r="K1814" s="17">
        <v>1.41220542535909E-2</v>
      </c>
      <c r="L1814" s="17"/>
      <c r="M1814" s="17">
        <v>4.29849521263133E-2</v>
      </c>
      <c r="N1814" s="17">
        <v>2.82499670093685E-3</v>
      </c>
      <c r="O1814" s="17">
        <v>2.6372994929285701E-2</v>
      </c>
      <c r="P1814" s="17">
        <v>1.6564109795348201E-2</v>
      </c>
      <c r="Q1814" s="17">
        <v>2.0969105407999102E-2</v>
      </c>
      <c r="R1814" s="17"/>
      <c r="S1814" s="17">
        <v>9.2040450947898506E-3</v>
      </c>
      <c r="T1814" s="17">
        <v>2.2865408213971799E-2</v>
      </c>
      <c r="U1814" s="17">
        <v>2.5319509050582702E-2</v>
      </c>
      <c r="V1814" s="17">
        <v>1.30605484893418E-2</v>
      </c>
      <c r="W1814" s="17"/>
      <c r="X1814" s="17">
        <v>1.7468680586769699E-2</v>
      </c>
      <c r="Y1814" s="17">
        <v>6.3816421377474904E-3</v>
      </c>
      <c r="Z1814" s="17">
        <v>1.8925844740429298E-2</v>
      </c>
      <c r="AA1814" s="17"/>
      <c r="AB1814" s="17">
        <v>1.4574466918237799E-2</v>
      </c>
      <c r="AC1814" s="17">
        <v>1.9569971803124801E-2</v>
      </c>
      <c r="AD1814" s="17"/>
      <c r="AE1814" s="17">
        <v>9.6733633516385403E-3</v>
      </c>
      <c r="AF1814" s="17">
        <v>1.6749004639194501E-2</v>
      </c>
      <c r="AG1814" s="17"/>
      <c r="AH1814" s="17">
        <v>1.6936303449387301E-2</v>
      </c>
      <c r="AI1814" s="17">
        <v>1.6631365040410299E-2</v>
      </c>
      <c r="AJ1814" s="17"/>
      <c r="AK1814" s="17">
        <v>2.16641828823965E-2</v>
      </c>
      <c r="AL1814" s="17">
        <v>2.39633735041327E-2</v>
      </c>
      <c r="AM1814" s="17">
        <v>1.0121159447946299E-2</v>
      </c>
      <c r="AN1814" s="17">
        <v>1.51281917740254E-2</v>
      </c>
      <c r="AO1814" s="17">
        <v>9.43130946874398E-3</v>
      </c>
      <c r="AP1814" s="17"/>
      <c r="AQ1814" s="17">
        <v>2.2339046372383001E-2</v>
      </c>
      <c r="AR1814" s="17">
        <v>1.45647705375319E-2</v>
      </c>
      <c r="AS1814" s="17"/>
      <c r="AT1814" s="17">
        <v>1.7774212547780999E-2</v>
      </c>
      <c r="AU1814" s="17">
        <v>1.23211678030282E-2</v>
      </c>
      <c r="AV1814" s="17"/>
      <c r="AW1814" s="17">
        <v>7.3915544450473103E-2</v>
      </c>
      <c r="AX1814" s="17">
        <v>1.2376667227473701E-2</v>
      </c>
      <c r="AY1814" s="17">
        <v>1.3150996450401801E-2</v>
      </c>
      <c r="AZ1814" s="17">
        <v>1.72001990300601E-2</v>
      </c>
      <c r="BA1814" s="17">
        <v>0</v>
      </c>
      <c r="BB1814" s="17"/>
      <c r="BC1814" s="17">
        <v>5.9501502927554904E-3</v>
      </c>
      <c r="BD1814" s="17"/>
      <c r="BE1814" s="17">
        <v>9.5492505058459506E-3</v>
      </c>
      <c r="BF1814" s="17">
        <v>6.9538923974667502E-3</v>
      </c>
      <c r="BG1814" s="17">
        <v>1.5746540054843699E-2</v>
      </c>
      <c r="BH1814" s="17">
        <v>0</v>
      </c>
      <c r="BI1814" s="17"/>
      <c r="BJ1814" s="17">
        <v>1.64484210645745E-2</v>
      </c>
      <c r="BK1814" s="17"/>
      <c r="BL1814" s="17">
        <v>1.6502160473999199E-2</v>
      </c>
      <c r="BM1814" s="17"/>
      <c r="BN1814" s="17">
        <v>1.8589392754744302E-2</v>
      </c>
      <c r="BO1814" s="17"/>
      <c r="BP1814" s="17">
        <v>1.5846873084974601E-2</v>
      </c>
      <c r="BQ1814" s="17">
        <v>2.04546483020542E-2</v>
      </c>
    </row>
    <row r="1815" spans="2:69" x14ac:dyDescent="0.35"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  <c r="BC1815" s="17"/>
      <c r="BD1815" s="17"/>
      <c r="BE1815" s="17"/>
      <c r="BF1815" s="17"/>
      <c r="BG1815" s="17"/>
      <c r="BH1815" s="17"/>
      <c r="BI1815" s="17"/>
      <c r="BJ1815" s="17"/>
      <c r="BK1815" s="17"/>
      <c r="BL1815" s="17"/>
      <c r="BM1815" s="17"/>
      <c r="BN1815" s="17"/>
      <c r="BO1815" s="17"/>
      <c r="BP1815" s="17"/>
      <c r="BQ1815" s="17"/>
    </row>
    <row r="1816" spans="2:69" x14ac:dyDescent="0.35">
      <c r="B1816" s="6" t="s">
        <v>516</v>
      </c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  <c r="BC1816" s="17"/>
      <c r="BD1816" s="17"/>
      <c r="BE1816" s="17"/>
      <c r="BF1816" s="17"/>
      <c r="BG1816" s="17"/>
      <c r="BH1816" s="17"/>
      <c r="BI1816" s="17"/>
      <c r="BJ1816" s="17"/>
      <c r="BK1816" s="17"/>
      <c r="BL1816" s="17"/>
      <c r="BM1816" s="17"/>
      <c r="BN1816" s="17"/>
      <c r="BO1816" s="17"/>
      <c r="BP1816" s="17"/>
      <c r="BQ1816" s="17"/>
    </row>
    <row r="1817" spans="2:69" x14ac:dyDescent="0.35">
      <c r="B1817" s="24" t="s">
        <v>143</v>
      </c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  <c r="BC1817" s="17"/>
      <c r="BD1817" s="17"/>
      <c r="BE1817" s="17"/>
      <c r="BF1817" s="17"/>
      <c r="BG1817" s="17"/>
      <c r="BH1817" s="17"/>
      <c r="BI1817" s="17"/>
      <c r="BJ1817" s="17"/>
      <c r="BK1817" s="17"/>
      <c r="BL1817" s="17"/>
      <c r="BM1817" s="17"/>
      <c r="BN1817" s="17"/>
      <c r="BO1817" s="17"/>
      <c r="BP1817" s="17"/>
      <c r="BQ1817" s="17"/>
    </row>
    <row r="1818" spans="2:69" x14ac:dyDescent="0.35">
      <c r="B1818" t="s">
        <v>506</v>
      </c>
      <c r="C1818" s="17">
        <v>0.398519010751683</v>
      </c>
      <c r="D1818" s="17">
        <v>0.36022840781247201</v>
      </c>
      <c r="E1818" s="17">
        <v>0.42995998992416901</v>
      </c>
      <c r="F1818" s="17"/>
      <c r="G1818" s="17">
        <v>0.38811100589929698</v>
      </c>
      <c r="H1818" s="17">
        <v>0.40842764108704799</v>
      </c>
      <c r="I1818" s="17">
        <v>0.38573611937904501</v>
      </c>
      <c r="J1818" s="17">
        <v>0.36285613533876998</v>
      </c>
      <c r="K1818" s="17">
        <v>0.46106838196740901</v>
      </c>
      <c r="L1818" s="17"/>
      <c r="M1818" s="17">
        <v>0.38718074216647402</v>
      </c>
      <c r="N1818" s="17">
        <v>0.39443251539152002</v>
      </c>
      <c r="O1818" s="17">
        <v>0.36499032778316398</v>
      </c>
      <c r="P1818" s="17">
        <v>0.37289688981721397</v>
      </c>
      <c r="Q1818" s="17">
        <v>0.473956303108925</v>
      </c>
      <c r="R1818" s="17"/>
      <c r="S1818" s="17">
        <v>0.437812877132853</v>
      </c>
      <c r="T1818" s="17">
        <v>0.39075937540401301</v>
      </c>
      <c r="U1818" s="17">
        <v>0.42011543367853699</v>
      </c>
      <c r="V1818" s="17">
        <v>0.34437529700064301</v>
      </c>
      <c r="W1818" s="17"/>
      <c r="X1818" s="17">
        <v>0.36448109974153498</v>
      </c>
      <c r="Y1818" s="17">
        <v>0.42931975162004699</v>
      </c>
      <c r="Z1818" s="17">
        <v>0.60451256985278001</v>
      </c>
      <c r="AA1818" s="17"/>
      <c r="AB1818" s="17">
        <v>0.40617409550934802</v>
      </c>
      <c r="AC1818" s="17">
        <v>0.38286264490418997</v>
      </c>
      <c r="AD1818" s="17"/>
      <c r="AE1818" s="17">
        <v>0.38119744355852098</v>
      </c>
      <c r="AF1818" s="17">
        <v>0.402557411080955</v>
      </c>
      <c r="AG1818" s="17"/>
      <c r="AH1818" s="17">
        <v>0.358406874771592</v>
      </c>
      <c r="AI1818" s="17">
        <v>0.55122111990634703</v>
      </c>
      <c r="AJ1818" s="17"/>
      <c r="AK1818" s="17">
        <v>0.43635976475192001</v>
      </c>
      <c r="AL1818" s="17">
        <v>0.37283533349741799</v>
      </c>
      <c r="AM1818" s="17">
        <v>0.41868168742558298</v>
      </c>
      <c r="AN1818" s="17">
        <v>0.390284879144988</v>
      </c>
      <c r="AO1818" s="17">
        <v>0.36933608966799503</v>
      </c>
      <c r="AP1818" s="17"/>
      <c r="AQ1818" s="17">
        <v>0.33829805156459403</v>
      </c>
      <c r="AR1818" s="17">
        <v>0.414745408246464</v>
      </c>
      <c r="AS1818" s="17"/>
      <c r="AT1818" s="17">
        <v>0.34921372582038601</v>
      </c>
      <c r="AU1818" s="17">
        <v>0.41838617906210401</v>
      </c>
      <c r="AV1818" s="17"/>
      <c r="AW1818" s="17">
        <v>0.27547714709978099</v>
      </c>
      <c r="AX1818" s="17">
        <v>0.36862756117266998</v>
      </c>
      <c r="AY1818" s="17">
        <v>0.44954712090336002</v>
      </c>
      <c r="AZ1818" s="17">
        <v>0.446929872025985</v>
      </c>
      <c r="BA1818" s="17">
        <v>0.37330437336137401</v>
      </c>
      <c r="BB1818" s="17"/>
      <c r="BC1818" s="17">
        <v>0.37970357691666201</v>
      </c>
      <c r="BD1818" s="17"/>
      <c r="BE1818" s="17">
        <v>0.369860835682636</v>
      </c>
      <c r="BF1818" s="17">
        <v>0.42515514591099302</v>
      </c>
      <c r="BG1818" s="17">
        <v>0.47137577648607198</v>
      </c>
      <c r="BH1818" s="17">
        <v>0.40678649475950102</v>
      </c>
      <c r="BI1818" s="17"/>
      <c r="BJ1818" s="17">
        <v>0.38438692975364303</v>
      </c>
      <c r="BK1818" s="17"/>
      <c r="BL1818" s="17">
        <v>0.37787179152953498</v>
      </c>
      <c r="BM1818" s="17"/>
      <c r="BN1818" s="17">
        <v>0.40793774440154401</v>
      </c>
      <c r="BO1818" s="17"/>
      <c r="BP1818" s="17">
        <v>0.43546338789427003</v>
      </c>
      <c r="BQ1818" s="17">
        <v>0.19657719794322401</v>
      </c>
    </row>
    <row r="1819" spans="2:69" x14ac:dyDescent="0.35">
      <c r="B1819" t="s">
        <v>507</v>
      </c>
      <c r="C1819" s="17">
        <v>0.48019050818682502</v>
      </c>
      <c r="D1819" s="17">
        <v>0.50099339469735904</v>
      </c>
      <c r="E1819" s="17">
        <v>0.46341510072061398</v>
      </c>
      <c r="F1819" s="17"/>
      <c r="G1819" s="17">
        <v>0.49060678921560102</v>
      </c>
      <c r="H1819" s="17">
        <v>0.46098584120291097</v>
      </c>
      <c r="I1819" s="17">
        <v>0.53048404891815504</v>
      </c>
      <c r="J1819" s="17">
        <v>0.46874284033105601</v>
      </c>
      <c r="K1819" s="17">
        <v>0.42162567568911802</v>
      </c>
      <c r="L1819" s="17"/>
      <c r="M1819" s="17">
        <v>0.418565673851992</v>
      </c>
      <c r="N1819" s="17">
        <v>0.49438349680274801</v>
      </c>
      <c r="O1819" s="17">
        <v>0.531789079582067</v>
      </c>
      <c r="P1819" s="17">
        <v>0.47751825353264599</v>
      </c>
      <c r="Q1819" s="17">
        <v>0.42154391051020701</v>
      </c>
      <c r="R1819" s="17"/>
      <c r="S1819" s="17">
        <v>0.45131197008815499</v>
      </c>
      <c r="T1819" s="17">
        <v>0.51661555100006196</v>
      </c>
      <c r="U1819" s="17">
        <v>0.49452331818545903</v>
      </c>
      <c r="V1819" s="17">
        <v>0.51103882491330399</v>
      </c>
      <c r="W1819" s="17"/>
      <c r="X1819" s="17">
        <v>0.50052666022401404</v>
      </c>
      <c r="Y1819" s="17">
        <v>0.46675242439185999</v>
      </c>
      <c r="Z1819" s="17">
        <v>0.35124142910120298</v>
      </c>
      <c r="AA1819" s="17"/>
      <c r="AB1819" s="17">
        <v>0.46911837715105298</v>
      </c>
      <c r="AC1819" s="17">
        <v>0.50283550033192903</v>
      </c>
      <c r="AD1819" s="17"/>
      <c r="AE1819" s="17">
        <v>0.51310080054458995</v>
      </c>
      <c r="AF1819" s="17">
        <v>0.47359877743662998</v>
      </c>
      <c r="AG1819" s="17"/>
      <c r="AH1819" s="17">
        <v>0.50379691838902196</v>
      </c>
      <c r="AI1819" s="17">
        <v>0.376634843917801</v>
      </c>
      <c r="AJ1819" s="17"/>
      <c r="AK1819" s="17">
        <v>0.47751901475691799</v>
      </c>
      <c r="AL1819" s="17">
        <v>0.46094881122276399</v>
      </c>
      <c r="AM1819" s="17">
        <v>0.48731239088899297</v>
      </c>
      <c r="AN1819" s="17">
        <v>0.49080191803656598</v>
      </c>
      <c r="AO1819" s="17">
        <v>0.50080278730702998</v>
      </c>
      <c r="AP1819" s="17"/>
      <c r="AQ1819" s="17">
        <v>0.51556816728155597</v>
      </c>
      <c r="AR1819" s="17">
        <v>0.47065808016417399</v>
      </c>
      <c r="AS1819" s="17"/>
      <c r="AT1819" s="17">
        <v>0.51279572559894804</v>
      </c>
      <c r="AU1819" s="17">
        <v>0.46830066362559403</v>
      </c>
      <c r="AV1819" s="17"/>
      <c r="AW1819" s="17">
        <v>0.515328786420854</v>
      </c>
      <c r="AX1819" s="17">
        <v>0.49089396808765301</v>
      </c>
      <c r="AY1819" s="17">
        <v>0.46820891464939701</v>
      </c>
      <c r="AZ1819" s="17">
        <v>0.48902894548821402</v>
      </c>
      <c r="BA1819" s="17">
        <v>0.50003209326723197</v>
      </c>
      <c r="BB1819" s="17"/>
      <c r="BC1819" s="17">
        <v>0.50198043409049597</v>
      </c>
      <c r="BD1819" s="17"/>
      <c r="BE1819" s="17">
        <v>0.49410352639349298</v>
      </c>
      <c r="BF1819" s="17">
        <v>0.52536702536047997</v>
      </c>
      <c r="BG1819" s="17">
        <v>0.45266766194696001</v>
      </c>
      <c r="BH1819" s="17">
        <v>0.47054556894788102</v>
      </c>
      <c r="BI1819" s="17"/>
      <c r="BJ1819" s="17">
        <v>0.49244592591553898</v>
      </c>
      <c r="BK1819" s="17"/>
      <c r="BL1819" s="17">
        <v>0.49272855723462999</v>
      </c>
      <c r="BM1819" s="17"/>
      <c r="BN1819" s="17">
        <v>0.48815119751665098</v>
      </c>
      <c r="BO1819" s="17"/>
      <c r="BP1819" s="17">
        <v>0.46369566681125801</v>
      </c>
      <c r="BQ1819" s="17">
        <v>0.57823917879339204</v>
      </c>
    </row>
    <row r="1820" spans="2:69" x14ac:dyDescent="0.35">
      <c r="B1820" t="s">
        <v>508</v>
      </c>
      <c r="C1820" s="17">
        <v>2.9395278737623699E-2</v>
      </c>
      <c r="D1820" s="17">
        <v>3.7497402022848701E-2</v>
      </c>
      <c r="E1820" s="17">
        <v>2.2547185226347501E-2</v>
      </c>
      <c r="F1820" s="17"/>
      <c r="G1820" s="17">
        <v>2.4582457408256701E-2</v>
      </c>
      <c r="H1820" s="17">
        <v>3.9200959044238697E-2</v>
      </c>
      <c r="I1820" s="17">
        <v>2.2558067597858899E-2</v>
      </c>
      <c r="J1820" s="17">
        <v>3.7303869020681897E-2</v>
      </c>
      <c r="K1820" s="17">
        <v>2.53339939359679E-2</v>
      </c>
      <c r="L1820" s="17"/>
      <c r="M1820" s="17">
        <v>5.2315213703149899E-2</v>
      </c>
      <c r="N1820" s="17">
        <v>2.5206193880856199E-2</v>
      </c>
      <c r="O1820" s="17">
        <v>1.1468237184115101E-2</v>
      </c>
      <c r="P1820" s="17">
        <v>4.2830865824223498E-2</v>
      </c>
      <c r="Q1820" s="17">
        <v>3.7196078462287799E-2</v>
      </c>
      <c r="R1820" s="17"/>
      <c r="S1820" s="17">
        <v>2.8474675919679601E-2</v>
      </c>
      <c r="T1820" s="17">
        <v>1.9603769859606501E-2</v>
      </c>
      <c r="U1820" s="17">
        <v>2.9234861277520001E-2</v>
      </c>
      <c r="V1820" s="17">
        <v>2.6878654339645602E-2</v>
      </c>
      <c r="W1820" s="17"/>
      <c r="X1820" s="17">
        <v>3.0147775579110199E-2</v>
      </c>
      <c r="Y1820" s="17">
        <v>4.1597334339730202E-2</v>
      </c>
      <c r="Z1820" s="17">
        <v>9.5887682530763404E-3</v>
      </c>
      <c r="AA1820" s="17"/>
      <c r="AB1820" s="17">
        <v>3.37111693861087E-2</v>
      </c>
      <c r="AC1820" s="17">
        <v>2.0568314035137099E-2</v>
      </c>
      <c r="AD1820" s="17"/>
      <c r="AE1820" s="17">
        <v>2.5663953028736398E-2</v>
      </c>
      <c r="AF1820" s="17">
        <v>3.02158895173225E-2</v>
      </c>
      <c r="AG1820" s="17"/>
      <c r="AH1820" s="17">
        <v>3.7679486303347602E-2</v>
      </c>
      <c r="AI1820" s="17">
        <v>0</v>
      </c>
      <c r="AJ1820" s="17"/>
      <c r="AK1820" s="17">
        <v>3.2515022223951702E-2</v>
      </c>
      <c r="AL1820" s="17">
        <v>3.3749837965395997E-2</v>
      </c>
      <c r="AM1820" s="17">
        <v>1.8758753559533201E-2</v>
      </c>
      <c r="AN1820" s="17">
        <v>3.2575862393325203E-2</v>
      </c>
      <c r="AO1820" s="17">
        <v>5.0172275938741802E-2</v>
      </c>
      <c r="AP1820" s="17"/>
      <c r="AQ1820" s="17">
        <v>5.31767354822653E-2</v>
      </c>
      <c r="AR1820" s="17">
        <v>2.2987420487730299E-2</v>
      </c>
      <c r="AS1820" s="17"/>
      <c r="AT1820" s="17">
        <v>4.4075795430218098E-2</v>
      </c>
      <c r="AU1820" s="17">
        <v>2.3314963876651801E-2</v>
      </c>
      <c r="AV1820" s="17"/>
      <c r="AW1820" s="17">
        <v>4.3540183707243003E-2</v>
      </c>
      <c r="AX1820" s="17">
        <v>2.9280024671457901E-2</v>
      </c>
      <c r="AY1820" s="17">
        <v>2.0757533673991399E-2</v>
      </c>
      <c r="AZ1820" s="17">
        <v>2.29946120797292E-2</v>
      </c>
      <c r="BA1820" s="17">
        <v>3.1181459089109301E-2</v>
      </c>
      <c r="BB1820" s="17"/>
      <c r="BC1820" s="17">
        <v>2.7097681655837001E-2</v>
      </c>
      <c r="BD1820" s="17"/>
      <c r="BE1820" s="17">
        <v>2.70378644563357E-2</v>
      </c>
      <c r="BF1820" s="17">
        <v>2.6030557772123899E-2</v>
      </c>
      <c r="BG1820" s="17">
        <v>2.1051243623765498E-2</v>
      </c>
      <c r="BH1820" s="17">
        <v>2.9036551954762901E-2</v>
      </c>
      <c r="BI1820" s="17"/>
      <c r="BJ1820" s="17">
        <v>2.9288348413764799E-2</v>
      </c>
      <c r="BK1820" s="17"/>
      <c r="BL1820" s="17">
        <v>3.00748730125917E-2</v>
      </c>
      <c r="BM1820" s="17"/>
      <c r="BN1820" s="17">
        <v>6.4637589682525198E-3</v>
      </c>
      <c r="BO1820" s="17"/>
      <c r="BP1820" s="17">
        <v>1.9144253133895301E-2</v>
      </c>
      <c r="BQ1820" s="17">
        <v>7.6656295706326094E-2</v>
      </c>
    </row>
    <row r="1821" spans="2:69" x14ac:dyDescent="0.35">
      <c r="B1821" t="s">
        <v>509</v>
      </c>
      <c r="C1821" s="17">
        <v>9.9650158901009398E-3</v>
      </c>
      <c r="D1821" s="17">
        <v>1.64470673672188E-2</v>
      </c>
      <c r="E1821" s="17">
        <v>4.4591974669550803E-3</v>
      </c>
      <c r="F1821" s="17"/>
      <c r="G1821" s="17">
        <v>9.6847260168657096E-3</v>
      </c>
      <c r="H1821" s="17">
        <v>1.4768903631691199E-2</v>
      </c>
      <c r="I1821" s="17">
        <v>1.4003106209200001E-2</v>
      </c>
      <c r="J1821" s="17">
        <v>5.9525871639471298E-3</v>
      </c>
      <c r="K1821" s="17">
        <v>0</v>
      </c>
      <c r="L1821" s="17"/>
      <c r="M1821" s="17">
        <v>1.23732403343692E-2</v>
      </c>
      <c r="N1821" s="17">
        <v>7.2824242930561098E-3</v>
      </c>
      <c r="O1821" s="17">
        <v>1.14846664645765E-2</v>
      </c>
      <c r="P1821" s="17">
        <v>5.7825879774955399E-3</v>
      </c>
      <c r="Q1821" s="17">
        <v>1.65080589812149E-2</v>
      </c>
      <c r="R1821" s="17"/>
      <c r="S1821" s="17">
        <v>0</v>
      </c>
      <c r="T1821" s="17">
        <v>4.6307966025269202E-3</v>
      </c>
      <c r="U1821" s="17">
        <v>7.8758752054745099E-3</v>
      </c>
      <c r="V1821" s="17">
        <v>1.5673102438370001E-2</v>
      </c>
      <c r="W1821" s="17"/>
      <c r="X1821" s="17">
        <v>1.30202160791763E-2</v>
      </c>
      <c r="Y1821" s="17">
        <v>0</v>
      </c>
      <c r="Z1821" s="17">
        <v>0</v>
      </c>
      <c r="AA1821" s="17"/>
      <c r="AB1821" s="17">
        <v>5.9029241253479902E-3</v>
      </c>
      <c r="AC1821" s="17">
        <v>1.82729049322672E-2</v>
      </c>
      <c r="AD1821" s="17"/>
      <c r="AE1821" s="17">
        <v>8.6354511080269092E-3</v>
      </c>
      <c r="AF1821" s="17">
        <v>1.02569751251914E-2</v>
      </c>
      <c r="AG1821" s="17"/>
      <c r="AH1821" s="17">
        <v>1.0530194718297199E-2</v>
      </c>
      <c r="AI1821" s="17">
        <v>7.5069961443686604E-3</v>
      </c>
      <c r="AJ1821" s="17"/>
      <c r="AK1821" s="17">
        <v>0</v>
      </c>
      <c r="AL1821" s="17">
        <v>1.42196639129595E-2</v>
      </c>
      <c r="AM1821" s="17">
        <v>1.1938066804092399E-2</v>
      </c>
      <c r="AN1821" s="17">
        <v>4.6131697989038904E-3</v>
      </c>
      <c r="AO1821" s="17">
        <v>1.06886616595254E-2</v>
      </c>
      <c r="AP1821" s="17"/>
      <c r="AQ1821" s="17">
        <v>0</v>
      </c>
      <c r="AR1821" s="17">
        <v>1.26500662622187E-2</v>
      </c>
      <c r="AS1821" s="17"/>
      <c r="AT1821" s="17">
        <v>4.0585349683458002E-3</v>
      </c>
      <c r="AU1821" s="17">
        <v>1.30489381448902E-2</v>
      </c>
      <c r="AV1821" s="17"/>
      <c r="AW1821" s="17">
        <v>0</v>
      </c>
      <c r="AX1821" s="17">
        <v>1.48726152742271E-2</v>
      </c>
      <c r="AY1821" s="17">
        <v>4.7490103309184399E-3</v>
      </c>
      <c r="AZ1821" s="17">
        <v>0</v>
      </c>
      <c r="BA1821" s="17">
        <v>0</v>
      </c>
      <c r="BB1821" s="17"/>
      <c r="BC1821" s="17">
        <v>1.46137306294309E-2</v>
      </c>
      <c r="BD1821" s="17"/>
      <c r="BE1821" s="17">
        <v>1.4717295026354001E-2</v>
      </c>
      <c r="BF1821" s="17">
        <v>0</v>
      </c>
      <c r="BG1821" s="17">
        <v>8.3669521658516592E-3</v>
      </c>
      <c r="BH1821" s="17">
        <v>1.61776559666819E-2</v>
      </c>
      <c r="BI1821" s="17"/>
      <c r="BJ1821" s="17">
        <v>8.2789219944850896E-3</v>
      </c>
      <c r="BK1821" s="17"/>
      <c r="BL1821" s="17">
        <v>1.3294650284691499E-2</v>
      </c>
      <c r="BM1821" s="17"/>
      <c r="BN1821" s="17">
        <v>8.5404126928616993E-3</v>
      </c>
      <c r="BO1821" s="17"/>
      <c r="BP1821" s="17">
        <v>6.1335012606132701E-3</v>
      </c>
      <c r="BQ1821" s="17">
        <v>3.3107338764923E-2</v>
      </c>
    </row>
    <row r="1822" spans="2:69" x14ac:dyDescent="0.35">
      <c r="B1822" t="s">
        <v>510</v>
      </c>
      <c r="C1822" s="17">
        <v>5.0967474943823601E-2</v>
      </c>
      <c r="D1822" s="17">
        <v>6.18879757952987E-2</v>
      </c>
      <c r="E1822" s="17">
        <v>4.1759870286599499E-2</v>
      </c>
      <c r="F1822" s="17"/>
      <c r="G1822" s="17">
        <v>6.2021712259217501E-2</v>
      </c>
      <c r="H1822" s="17">
        <v>2.35996991389259E-2</v>
      </c>
      <c r="I1822" s="17">
        <v>3.7341616557866601E-2</v>
      </c>
      <c r="J1822" s="17">
        <v>7.9514423543309495E-2</v>
      </c>
      <c r="K1822" s="17">
        <v>6.7346714110324599E-2</v>
      </c>
      <c r="L1822" s="17"/>
      <c r="M1822" s="17">
        <v>8.7643857494294097E-2</v>
      </c>
      <c r="N1822" s="17">
        <v>5.6789580785334602E-2</v>
      </c>
      <c r="O1822" s="17">
        <v>3.6563647075392003E-2</v>
      </c>
      <c r="P1822" s="17">
        <v>6.6934455981597196E-2</v>
      </c>
      <c r="Q1822" s="17">
        <v>2.19798968069469E-2</v>
      </c>
      <c r="R1822" s="17"/>
      <c r="S1822" s="17">
        <v>5.2104980985635298E-2</v>
      </c>
      <c r="T1822" s="17">
        <v>3.9739710241787199E-2</v>
      </c>
      <c r="U1822" s="17">
        <v>2.22768988838364E-2</v>
      </c>
      <c r="V1822" s="17">
        <v>7.0543664494895103E-2</v>
      </c>
      <c r="W1822" s="17"/>
      <c r="X1822" s="17">
        <v>5.8362869068793899E-2</v>
      </c>
      <c r="Y1822" s="17">
        <v>4.2878115443766997E-2</v>
      </c>
      <c r="Z1822" s="17">
        <v>7.8656940262555805E-3</v>
      </c>
      <c r="AA1822" s="17"/>
      <c r="AB1822" s="17">
        <v>5.4845840123158802E-2</v>
      </c>
      <c r="AC1822" s="17">
        <v>4.3035347990291503E-2</v>
      </c>
      <c r="AD1822" s="17"/>
      <c r="AE1822" s="17">
        <v>4.6697726259587E-2</v>
      </c>
      <c r="AF1822" s="17">
        <v>5.1921639750070803E-2</v>
      </c>
      <c r="AG1822" s="17"/>
      <c r="AH1822" s="17">
        <v>5.89317791518576E-2</v>
      </c>
      <c r="AI1822" s="17">
        <v>1.8528117065478099E-2</v>
      </c>
      <c r="AJ1822" s="17"/>
      <c r="AK1822" s="17">
        <v>3.5030741117068297E-2</v>
      </c>
      <c r="AL1822" s="17">
        <v>6.18467272655355E-2</v>
      </c>
      <c r="AM1822" s="17">
        <v>4.4427834565583697E-2</v>
      </c>
      <c r="AN1822" s="17">
        <v>6.4350458261685506E-2</v>
      </c>
      <c r="AO1822" s="17">
        <v>3.16090207477717E-2</v>
      </c>
      <c r="AP1822" s="17"/>
      <c r="AQ1822" s="17">
        <v>3.7342942387507301E-2</v>
      </c>
      <c r="AR1822" s="17">
        <v>5.4638573576652499E-2</v>
      </c>
      <c r="AS1822" s="17"/>
      <c r="AT1822" s="17">
        <v>5.2170884969107399E-2</v>
      </c>
      <c r="AU1822" s="17">
        <v>5.1889796250315798E-2</v>
      </c>
      <c r="AV1822" s="17"/>
      <c r="AW1822" s="17">
        <v>4.06139943494251E-2</v>
      </c>
      <c r="AX1822" s="17">
        <v>6.63994783768454E-2</v>
      </c>
      <c r="AY1822" s="17">
        <v>3.5194235829514899E-2</v>
      </c>
      <c r="AZ1822" s="17">
        <v>2.5045507224673701E-2</v>
      </c>
      <c r="BA1822" s="17">
        <v>8.0187365118620998E-2</v>
      </c>
      <c r="BB1822" s="17"/>
      <c r="BC1822" s="17">
        <v>6.07214914811001E-2</v>
      </c>
      <c r="BD1822" s="17"/>
      <c r="BE1822" s="17">
        <v>6.4379108711270894E-2</v>
      </c>
      <c r="BF1822" s="17">
        <v>1.6493378558935901E-2</v>
      </c>
      <c r="BG1822" s="17">
        <v>3.92139917434918E-2</v>
      </c>
      <c r="BH1822" s="17">
        <v>5.9308224631241899E-2</v>
      </c>
      <c r="BI1822" s="17"/>
      <c r="BJ1822" s="17">
        <v>5.2089815313511298E-2</v>
      </c>
      <c r="BK1822" s="17"/>
      <c r="BL1822" s="17">
        <v>5.3276066266404402E-2</v>
      </c>
      <c r="BM1822" s="17"/>
      <c r="BN1822" s="17">
        <v>6.0082415594857302E-2</v>
      </c>
      <c r="BO1822" s="17"/>
      <c r="BP1822" s="17">
        <v>4.4800682249602798E-2</v>
      </c>
      <c r="BQ1822" s="17">
        <v>7.9224106595479196E-2</v>
      </c>
    </row>
    <row r="1823" spans="2:69" x14ac:dyDescent="0.35">
      <c r="B1823" t="s">
        <v>141</v>
      </c>
      <c r="C1823" s="17">
        <v>3.0962711489943302E-2</v>
      </c>
      <c r="D1823" s="17">
        <v>2.29457523048032E-2</v>
      </c>
      <c r="E1823" s="17">
        <v>3.7858656375314499E-2</v>
      </c>
      <c r="F1823" s="17"/>
      <c r="G1823" s="17">
        <v>2.4993309200762301E-2</v>
      </c>
      <c r="H1823" s="17">
        <v>5.3016955895185902E-2</v>
      </c>
      <c r="I1823" s="17">
        <v>9.8770413378752604E-3</v>
      </c>
      <c r="J1823" s="17">
        <v>4.5630144602235502E-2</v>
      </c>
      <c r="K1823" s="17">
        <v>2.4625234297180099E-2</v>
      </c>
      <c r="L1823" s="17"/>
      <c r="M1823" s="17">
        <v>4.1921272449720798E-2</v>
      </c>
      <c r="N1823" s="17">
        <v>2.1905788846485301E-2</v>
      </c>
      <c r="O1823" s="17">
        <v>4.3704041910685103E-2</v>
      </c>
      <c r="P1823" s="17">
        <v>3.4036946866823903E-2</v>
      </c>
      <c r="Q1823" s="17">
        <v>2.8815752130418901E-2</v>
      </c>
      <c r="R1823" s="17"/>
      <c r="S1823" s="17">
        <v>3.0295495873677001E-2</v>
      </c>
      <c r="T1823" s="17">
        <v>2.8650796892004501E-2</v>
      </c>
      <c r="U1823" s="17">
        <v>2.5973612769172701E-2</v>
      </c>
      <c r="V1823" s="17">
        <v>3.1490456813142498E-2</v>
      </c>
      <c r="W1823" s="17"/>
      <c r="X1823" s="17">
        <v>3.3461379307370899E-2</v>
      </c>
      <c r="Y1823" s="17">
        <v>1.9452374204595699E-2</v>
      </c>
      <c r="Z1823" s="17">
        <v>2.67915387666849E-2</v>
      </c>
      <c r="AA1823" s="17"/>
      <c r="AB1823" s="17">
        <v>3.0247593704983301E-2</v>
      </c>
      <c r="AC1823" s="17">
        <v>3.2425287806184602E-2</v>
      </c>
      <c r="AD1823" s="17"/>
      <c r="AE1823" s="17">
        <v>2.4704625500539E-2</v>
      </c>
      <c r="AF1823" s="17">
        <v>3.1449307089830299E-2</v>
      </c>
      <c r="AG1823" s="17"/>
      <c r="AH1823" s="17">
        <v>3.0654746665884101E-2</v>
      </c>
      <c r="AI1823" s="17">
        <v>4.6108922966004801E-2</v>
      </c>
      <c r="AJ1823" s="17"/>
      <c r="AK1823" s="17">
        <v>1.8575457150141899E-2</v>
      </c>
      <c r="AL1823" s="17">
        <v>5.6399626135926799E-2</v>
      </c>
      <c r="AM1823" s="17">
        <v>1.8881266756213801E-2</v>
      </c>
      <c r="AN1823" s="17">
        <v>1.7373712364530801E-2</v>
      </c>
      <c r="AO1823" s="17">
        <v>3.7391164678936502E-2</v>
      </c>
      <c r="AP1823" s="17"/>
      <c r="AQ1823" s="17">
        <v>5.5614103284077503E-2</v>
      </c>
      <c r="AR1823" s="17">
        <v>2.4320451262760601E-2</v>
      </c>
      <c r="AS1823" s="17"/>
      <c r="AT1823" s="17">
        <v>3.7685333212994998E-2</v>
      </c>
      <c r="AU1823" s="17">
        <v>2.5059459040444401E-2</v>
      </c>
      <c r="AV1823" s="17"/>
      <c r="AW1823" s="17">
        <v>0.125039888422697</v>
      </c>
      <c r="AX1823" s="17">
        <v>2.99263524171469E-2</v>
      </c>
      <c r="AY1823" s="17">
        <v>2.1543184612818501E-2</v>
      </c>
      <c r="AZ1823" s="17">
        <v>1.6001063181398E-2</v>
      </c>
      <c r="BA1823" s="17">
        <v>1.52947091636638E-2</v>
      </c>
      <c r="BB1823" s="17"/>
      <c r="BC1823" s="17">
        <v>1.5883085226473199E-2</v>
      </c>
      <c r="BD1823" s="17"/>
      <c r="BE1823" s="17">
        <v>2.99013697299104E-2</v>
      </c>
      <c r="BF1823" s="17">
        <v>6.9538923974667502E-3</v>
      </c>
      <c r="BG1823" s="17">
        <v>7.3243740338593101E-3</v>
      </c>
      <c r="BH1823" s="17">
        <v>1.8145503739931901E-2</v>
      </c>
      <c r="BI1823" s="17"/>
      <c r="BJ1823" s="17">
        <v>3.35100586090561E-2</v>
      </c>
      <c r="BK1823" s="17"/>
      <c r="BL1823" s="17">
        <v>3.2754061672147797E-2</v>
      </c>
      <c r="BM1823" s="17"/>
      <c r="BN1823" s="17">
        <v>2.8824470825832799E-2</v>
      </c>
      <c r="BO1823" s="17"/>
      <c r="BP1823" s="17">
        <v>3.0762508650361502E-2</v>
      </c>
      <c r="BQ1823" s="17">
        <v>3.6195882196655302E-2</v>
      </c>
    </row>
    <row r="1824" spans="2:69" x14ac:dyDescent="0.35"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  <c r="BC1824" s="17"/>
      <c r="BD1824" s="17"/>
      <c r="BE1824" s="17"/>
      <c r="BF1824" s="17"/>
      <c r="BG1824" s="17"/>
      <c r="BH1824" s="17"/>
      <c r="BI1824" s="17"/>
      <c r="BJ1824" s="17"/>
      <c r="BK1824" s="17"/>
      <c r="BL1824" s="17"/>
      <c r="BM1824" s="17"/>
      <c r="BN1824" s="17"/>
      <c r="BO1824" s="17"/>
      <c r="BP1824" s="17"/>
      <c r="BQ1824" s="17"/>
    </row>
    <row r="1825" spans="2:69" x14ac:dyDescent="0.35">
      <c r="B1825" s="6" t="s">
        <v>517</v>
      </c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  <c r="BC1825" s="17"/>
      <c r="BD1825" s="17"/>
      <c r="BE1825" s="17"/>
      <c r="BF1825" s="17"/>
      <c r="BG1825" s="17"/>
      <c r="BH1825" s="17"/>
      <c r="BI1825" s="17"/>
      <c r="BJ1825" s="17"/>
      <c r="BK1825" s="17"/>
      <c r="BL1825" s="17"/>
      <c r="BM1825" s="17"/>
      <c r="BN1825" s="17"/>
      <c r="BO1825" s="17"/>
      <c r="BP1825" s="17"/>
      <c r="BQ1825" s="17"/>
    </row>
    <row r="1826" spans="2:69" x14ac:dyDescent="0.35">
      <c r="B1826" s="24" t="s">
        <v>143</v>
      </c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  <c r="BC1826" s="17"/>
      <c r="BD1826" s="17"/>
      <c r="BE1826" s="17"/>
      <c r="BF1826" s="17"/>
      <c r="BG1826" s="17"/>
      <c r="BH1826" s="17"/>
      <c r="BI1826" s="17"/>
      <c r="BJ1826" s="17"/>
      <c r="BK1826" s="17"/>
      <c r="BL1826" s="17"/>
      <c r="BM1826" s="17"/>
      <c r="BN1826" s="17"/>
      <c r="BO1826" s="17"/>
      <c r="BP1826" s="17"/>
      <c r="BQ1826" s="17"/>
    </row>
    <row r="1827" spans="2:69" x14ac:dyDescent="0.35">
      <c r="B1827" t="s">
        <v>506</v>
      </c>
      <c r="C1827" s="17">
        <v>0.64394055591219201</v>
      </c>
      <c r="D1827" s="17">
        <v>0.595140258501067</v>
      </c>
      <c r="E1827" s="17">
        <v>0.68483041747282203</v>
      </c>
      <c r="F1827" s="17"/>
      <c r="G1827" s="17">
        <v>0.64285937992097897</v>
      </c>
      <c r="H1827" s="17">
        <v>0.63913269037012299</v>
      </c>
      <c r="I1827" s="17">
        <v>0.68947356992460795</v>
      </c>
      <c r="J1827" s="17">
        <v>0.61715630700385604</v>
      </c>
      <c r="K1827" s="17">
        <v>0.60805172034516197</v>
      </c>
      <c r="L1827" s="17"/>
      <c r="M1827" s="17">
        <v>0.61241297283658103</v>
      </c>
      <c r="N1827" s="17">
        <v>0.63747405381572497</v>
      </c>
      <c r="O1827" s="17">
        <v>0.64167200619365705</v>
      </c>
      <c r="P1827" s="17">
        <v>0.59503538367698505</v>
      </c>
      <c r="Q1827" s="17">
        <v>0.71769516109480702</v>
      </c>
      <c r="R1827" s="17"/>
      <c r="S1827" s="17">
        <v>0.70748383793874003</v>
      </c>
      <c r="T1827" s="17">
        <v>0.67680529186889804</v>
      </c>
      <c r="U1827" s="17">
        <v>0.65020692131486502</v>
      </c>
      <c r="V1827" s="17">
        <v>0.55989002642255103</v>
      </c>
      <c r="W1827" s="17"/>
      <c r="X1827" s="17">
        <v>0.62448027822859797</v>
      </c>
      <c r="Y1827" s="17">
        <v>0.66073633281689303</v>
      </c>
      <c r="Z1827" s="17">
        <v>0.76267533905080298</v>
      </c>
      <c r="AA1827" s="17"/>
      <c r="AB1827" s="17">
        <v>0.680518721708682</v>
      </c>
      <c r="AC1827" s="17">
        <v>0.56913000006999004</v>
      </c>
      <c r="AD1827" s="17"/>
      <c r="AE1827" s="17">
        <v>0.57586789694075202</v>
      </c>
      <c r="AF1827" s="17">
        <v>0.65900548349534205</v>
      </c>
      <c r="AG1827" s="17"/>
      <c r="AH1827" s="17">
        <v>0.61436481896349604</v>
      </c>
      <c r="AI1827" s="17">
        <v>0.79094128563406996</v>
      </c>
      <c r="AJ1827" s="17"/>
      <c r="AK1827" s="17">
        <v>0.61391279416911904</v>
      </c>
      <c r="AL1827" s="17">
        <v>0.62156075845278702</v>
      </c>
      <c r="AM1827" s="17">
        <v>0.67388854048034197</v>
      </c>
      <c r="AN1827" s="17">
        <v>0.67197230167358801</v>
      </c>
      <c r="AO1827" s="17">
        <v>0.57044034589431303</v>
      </c>
      <c r="AP1827" s="17"/>
      <c r="AQ1827" s="17">
        <v>0.61397427927021897</v>
      </c>
      <c r="AR1827" s="17">
        <v>0.65201489950942004</v>
      </c>
      <c r="AS1827" s="17"/>
      <c r="AT1827" s="17">
        <v>0.63231834063493797</v>
      </c>
      <c r="AU1827" s="17">
        <v>0.65030816472552899</v>
      </c>
      <c r="AV1827" s="17"/>
      <c r="AW1827" s="17">
        <v>0.62525867955477299</v>
      </c>
      <c r="AX1827" s="17">
        <v>0.62657604073023698</v>
      </c>
      <c r="AY1827" s="17">
        <v>0.64169759053312403</v>
      </c>
      <c r="AZ1827" s="17">
        <v>0.70883569775898903</v>
      </c>
      <c r="BA1827" s="17">
        <v>0.69233295083423096</v>
      </c>
      <c r="BB1827" s="17"/>
      <c r="BC1827" s="17">
        <v>0.69616999563979598</v>
      </c>
      <c r="BD1827" s="17"/>
      <c r="BE1827" s="17">
        <v>0.63589508754713797</v>
      </c>
      <c r="BF1827" s="17">
        <v>0.58893013585582399</v>
      </c>
      <c r="BG1827" s="17">
        <v>0.68500425899970596</v>
      </c>
      <c r="BH1827" s="17">
        <v>0.728258435325986</v>
      </c>
      <c r="BI1827" s="17"/>
      <c r="BJ1827" s="17">
        <v>0.64931216607809294</v>
      </c>
      <c r="BK1827" s="17"/>
      <c r="BL1827" s="17">
        <v>0.62787634233674605</v>
      </c>
      <c r="BM1827" s="17"/>
      <c r="BN1827" s="17">
        <v>0.61520954288788199</v>
      </c>
      <c r="BO1827" s="17"/>
      <c r="BP1827" s="17">
        <v>0.68193630750509204</v>
      </c>
      <c r="BQ1827" s="17">
        <v>0.43719302589722803</v>
      </c>
    </row>
    <row r="1828" spans="2:69" x14ac:dyDescent="0.35">
      <c r="B1828" t="s">
        <v>507</v>
      </c>
      <c r="C1828" s="17">
        <v>0.28246028533148199</v>
      </c>
      <c r="D1828" s="17">
        <v>0.31451562432890501</v>
      </c>
      <c r="E1828" s="17">
        <v>0.25569799518248798</v>
      </c>
      <c r="F1828" s="17"/>
      <c r="G1828" s="17">
        <v>0.269330785742809</v>
      </c>
      <c r="H1828" s="17">
        <v>0.29012336168066799</v>
      </c>
      <c r="I1828" s="17">
        <v>0.26929755419860002</v>
      </c>
      <c r="J1828" s="17">
        <v>0.27658381818018102</v>
      </c>
      <c r="K1828" s="17">
        <v>0.32364172518766199</v>
      </c>
      <c r="L1828" s="17"/>
      <c r="M1828" s="17">
        <v>0.27111517736520702</v>
      </c>
      <c r="N1828" s="17">
        <v>0.295042827205029</v>
      </c>
      <c r="O1828" s="17">
        <v>0.28347205829024003</v>
      </c>
      <c r="P1828" s="17">
        <v>0.31328745163555199</v>
      </c>
      <c r="Q1828" s="17">
        <v>0.23324932939978499</v>
      </c>
      <c r="R1828" s="17"/>
      <c r="S1828" s="17">
        <v>0.24554554637113801</v>
      </c>
      <c r="T1828" s="17">
        <v>0.25136266773855198</v>
      </c>
      <c r="U1828" s="17">
        <v>0.26442423595603898</v>
      </c>
      <c r="V1828" s="17">
        <v>0.37058375206040101</v>
      </c>
      <c r="W1828" s="17"/>
      <c r="X1828" s="17">
        <v>0.29542279777652197</v>
      </c>
      <c r="Y1828" s="17">
        <v>0.301140393654519</v>
      </c>
      <c r="Z1828" s="17">
        <v>0.16800969729138601</v>
      </c>
      <c r="AA1828" s="17"/>
      <c r="AB1828" s="17">
        <v>0.25658772042515599</v>
      </c>
      <c r="AC1828" s="17">
        <v>0.335375485412164</v>
      </c>
      <c r="AD1828" s="17"/>
      <c r="AE1828" s="17">
        <v>0.30519919091394798</v>
      </c>
      <c r="AF1828" s="17">
        <v>0.27698904011085002</v>
      </c>
      <c r="AG1828" s="17"/>
      <c r="AH1828" s="17">
        <v>0.31239551007452498</v>
      </c>
      <c r="AI1828" s="17">
        <v>0.16070619602621899</v>
      </c>
      <c r="AJ1828" s="17"/>
      <c r="AK1828" s="17">
        <v>0.28007043378708601</v>
      </c>
      <c r="AL1828" s="17">
        <v>0.285484471869631</v>
      </c>
      <c r="AM1828" s="17">
        <v>0.27155246309285602</v>
      </c>
      <c r="AN1828" s="17">
        <v>0.27137489592617298</v>
      </c>
      <c r="AO1828" s="17">
        <v>0.34957477039922102</v>
      </c>
      <c r="AP1828" s="17"/>
      <c r="AQ1828" s="17">
        <v>0.293029337059175</v>
      </c>
      <c r="AR1828" s="17">
        <v>0.27961247890675101</v>
      </c>
      <c r="AS1828" s="17"/>
      <c r="AT1828" s="17">
        <v>0.272204033881982</v>
      </c>
      <c r="AU1828" s="17">
        <v>0.288187138040295</v>
      </c>
      <c r="AV1828" s="17"/>
      <c r="AW1828" s="17">
        <v>0.324733201661555</v>
      </c>
      <c r="AX1828" s="17">
        <v>0.27907410939659699</v>
      </c>
      <c r="AY1828" s="17">
        <v>0.29802145050749601</v>
      </c>
      <c r="AZ1828" s="17">
        <v>0.26810384362266398</v>
      </c>
      <c r="BA1828" s="17">
        <v>0.233559270084715</v>
      </c>
      <c r="BB1828" s="17"/>
      <c r="BC1828" s="17">
        <v>0.21292192520192599</v>
      </c>
      <c r="BD1828" s="17"/>
      <c r="BE1828" s="17">
        <v>0.28564597844286699</v>
      </c>
      <c r="BF1828" s="17">
        <v>0.35588055959395498</v>
      </c>
      <c r="BG1828" s="17">
        <v>0.266052943871536</v>
      </c>
      <c r="BH1828" s="17">
        <v>0.19126795680360201</v>
      </c>
      <c r="BI1828" s="17"/>
      <c r="BJ1828" s="17">
        <v>0.28253870955800697</v>
      </c>
      <c r="BK1828" s="17"/>
      <c r="BL1828" s="17">
        <v>0.30629598436293498</v>
      </c>
      <c r="BM1828" s="17"/>
      <c r="BN1828" s="17">
        <v>0.318599684286554</v>
      </c>
      <c r="BO1828" s="17"/>
      <c r="BP1828" s="17">
        <v>0.26532315030113901</v>
      </c>
      <c r="BQ1828" s="17">
        <v>0.38244576288548499</v>
      </c>
    </row>
    <row r="1829" spans="2:69" x14ac:dyDescent="0.35">
      <c r="B1829" t="s">
        <v>508</v>
      </c>
      <c r="C1829" s="17">
        <v>2.9011209330208499E-2</v>
      </c>
      <c r="D1829" s="17">
        <v>4.2118861181294799E-2</v>
      </c>
      <c r="E1829" s="17">
        <v>1.7895324879656699E-2</v>
      </c>
      <c r="F1829" s="17"/>
      <c r="G1829" s="17">
        <v>3.7873145020091502E-2</v>
      </c>
      <c r="H1829" s="17">
        <v>2.2942051691314701E-2</v>
      </c>
      <c r="I1829" s="17">
        <v>2.06144379383961E-2</v>
      </c>
      <c r="J1829" s="17">
        <v>2.3810348655788498E-2</v>
      </c>
      <c r="K1829" s="17">
        <v>4.0593547072595902E-2</v>
      </c>
      <c r="L1829" s="17"/>
      <c r="M1829" s="17">
        <v>4.4409005012307101E-2</v>
      </c>
      <c r="N1829" s="17">
        <v>3.0598934334006699E-2</v>
      </c>
      <c r="O1829" s="17">
        <v>2.4030466502322999E-2</v>
      </c>
      <c r="P1829" s="17">
        <v>5.2381094612103198E-2</v>
      </c>
      <c r="Q1829" s="17">
        <v>4.2002203184669596E-3</v>
      </c>
      <c r="R1829" s="17"/>
      <c r="S1829" s="17">
        <v>3.8089911870773101E-3</v>
      </c>
      <c r="T1829" s="17">
        <v>1.8779201399753601E-2</v>
      </c>
      <c r="U1829" s="17">
        <v>5.67527402387576E-2</v>
      </c>
      <c r="V1829" s="17">
        <v>2.93148457194322E-2</v>
      </c>
      <c r="W1829" s="17"/>
      <c r="X1829" s="17">
        <v>3.3282264517457097E-2</v>
      </c>
      <c r="Y1829" s="17">
        <v>0</v>
      </c>
      <c r="Z1829" s="17">
        <v>3.29346566380498E-2</v>
      </c>
      <c r="AA1829" s="17"/>
      <c r="AB1829" s="17">
        <v>2.1087425412173601E-2</v>
      </c>
      <c r="AC1829" s="17">
        <v>4.5217125246817202E-2</v>
      </c>
      <c r="AD1829" s="17"/>
      <c r="AE1829" s="17">
        <v>6.5018528652901295E-2</v>
      </c>
      <c r="AF1829" s="17">
        <v>2.13654913786109E-2</v>
      </c>
      <c r="AG1829" s="17"/>
      <c r="AH1829" s="17">
        <v>2.0613830480296701E-2</v>
      </c>
      <c r="AI1829" s="17">
        <v>2.8412036618786399E-2</v>
      </c>
      <c r="AJ1829" s="17"/>
      <c r="AK1829" s="17">
        <v>7.6475036975480595E-2</v>
      </c>
      <c r="AL1829" s="17">
        <v>3.1431638100578599E-2</v>
      </c>
      <c r="AM1829" s="17">
        <v>2.5265616372357198E-2</v>
      </c>
      <c r="AN1829" s="17">
        <v>0</v>
      </c>
      <c r="AO1829" s="17">
        <v>3.5861446954741402E-2</v>
      </c>
      <c r="AP1829" s="17"/>
      <c r="AQ1829" s="17">
        <v>3.2135711561477397E-2</v>
      </c>
      <c r="AR1829" s="17">
        <v>2.8169319465578699E-2</v>
      </c>
      <c r="AS1829" s="17"/>
      <c r="AT1829" s="17">
        <v>2.9310757182220499E-2</v>
      </c>
      <c r="AU1829" s="17">
        <v>2.8363782196085801E-2</v>
      </c>
      <c r="AV1829" s="17"/>
      <c r="AW1829" s="17">
        <v>1.5650467604637501E-2</v>
      </c>
      <c r="AX1829" s="17">
        <v>3.4012576798754697E-2</v>
      </c>
      <c r="AY1829" s="17">
        <v>2.2704176514645898E-2</v>
      </c>
      <c r="AZ1829" s="17">
        <v>8.0005315906990001E-3</v>
      </c>
      <c r="BA1829" s="17">
        <v>4.0961505806593898E-2</v>
      </c>
      <c r="BB1829" s="17"/>
      <c r="BC1829" s="17">
        <v>5.02006520420114E-2</v>
      </c>
      <c r="BD1829" s="17"/>
      <c r="BE1829" s="17">
        <v>2.6675611592429802E-2</v>
      </c>
      <c r="BF1829" s="17">
        <v>2.1342999172975701E-2</v>
      </c>
      <c r="BG1829" s="17">
        <v>2.7542274590237E-2</v>
      </c>
      <c r="BH1829" s="17">
        <v>3.2341472249243199E-2</v>
      </c>
      <c r="BI1829" s="17"/>
      <c r="BJ1829" s="17">
        <v>2.5012909076196001E-2</v>
      </c>
      <c r="BK1829" s="17"/>
      <c r="BL1829" s="17">
        <v>2.0824715764788299E-2</v>
      </c>
      <c r="BM1829" s="17"/>
      <c r="BN1829" s="17">
        <v>2.5319103218138801E-2</v>
      </c>
      <c r="BO1829" s="17"/>
      <c r="BP1829" s="17">
        <v>2.1197051792836201E-2</v>
      </c>
      <c r="BQ1829" s="17">
        <v>7.1923131683457694E-2</v>
      </c>
    </row>
    <row r="1830" spans="2:69" x14ac:dyDescent="0.35">
      <c r="B1830" t="s">
        <v>509</v>
      </c>
      <c r="C1830" s="17">
        <v>7.1502193213974002E-3</v>
      </c>
      <c r="D1830" s="17">
        <v>1.1170593924780601E-2</v>
      </c>
      <c r="E1830" s="17">
        <v>3.7372704595503201E-3</v>
      </c>
      <c r="F1830" s="17"/>
      <c r="G1830" s="17">
        <v>1.0301883498660701E-2</v>
      </c>
      <c r="H1830" s="17">
        <v>7.8665663796419604E-3</v>
      </c>
      <c r="I1830" s="17">
        <v>0</v>
      </c>
      <c r="J1830" s="17">
        <v>1.7857761491841401E-2</v>
      </c>
      <c r="K1830" s="17">
        <v>0</v>
      </c>
      <c r="L1830" s="17"/>
      <c r="M1830" s="17">
        <v>2.2273554185123199E-2</v>
      </c>
      <c r="N1830" s="17">
        <v>4.2362779986588302E-3</v>
      </c>
      <c r="O1830" s="17">
        <v>8.6943371394656195E-3</v>
      </c>
      <c r="P1830" s="17">
        <v>5.7825879774955399E-3</v>
      </c>
      <c r="Q1830" s="17">
        <v>5.1829987893890197E-3</v>
      </c>
      <c r="R1830" s="17"/>
      <c r="S1830" s="17">
        <v>4.3167937811508898E-3</v>
      </c>
      <c r="T1830" s="17">
        <v>7.8524241108862899E-3</v>
      </c>
      <c r="U1830" s="17">
        <v>5.2105552239344599E-3</v>
      </c>
      <c r="V1830" s="17">
        <v>3.5594119118756299E-3</v>
      </c>
      <c r="W1830" s="17"/>
      <c r="X1830" s="17">
        <v>9.3424236955383395E-3</v>
      </c>
      <c r="Y1830" s="17">
        <v>0</v>
      </c>
      <c r="Z1830" s="17">
        <v>0</v>
      </c>
      <c r="AA1830" s="17"/>
      <c r="AB1830" s="17">
        <v>6.4513151423271397E-3</v>
      </c>
      <c r="AC1830" s="17">
        <v>8.5796351758605297E-3</v>
      </c>
      <c r="AD1830" s="17"/>
      <c r="AE1830" s="17">
        <v>9.6733633516385403E-3</v>
      </c>
      <c r="AF1830" s="17">
        <v>6.6189312074666504E-3</v>
      </c>
      <c r="AG1830" s="17"/>
      <c r="AH1830" s="17">
        <v>9.1653014550833797E-3</v>
      </c>
      <c r="AI1830" s="17">
        <v>0</v>
      </c>
      <c r="AJ1830" s="17"/>
      <c r="AK1830" s="17">
        <v>7.8775521859177997E-3</v>
      </c>
      <c r="AL1830" s="17">
        <v>1.29241037552299E-2</v>
      </c>
      <c r="AM1830" s="17">
        <v>2.5250439014218298E-3</v>
      </c>
      <c r="AN1830" s="17">
        <v>4.6131697989038904E-3</v>
      </c>
      <c r="AO1830" s="17">
        <v>1.1074492904753199E-2</v>
      </c>
      <c r="AP1830" s="17"/>
      <c r="AQ1830" s="17">
        <v>8.4332919955811807E-3</v>
      </c>
      <c r="AR1830" s="17">
        <v>6.8044983712990002E-3</v>
      </c>
      <c r="AS1830" s="17"/>
      <c r="AT1830" s="17">
        <v>8.5524817293520395E-3</v>
      </c>
      <c r="AU1830" s="17">
        <v>6.6964902789359102E-3</v>
      </c>
      <c r="AV1830" s="17"/>
      <c r="AW1830" s="17">
        <v>0</v>
      </c>
      <c r="AX1830" s="17">
        <v>1.0975179136938599E-2</v>
      </c>
      <c r="AY1830" s="17">
        <v>3.8956267587911498E-3</v>
      </c>
      <c r="AZ1830" s="17">
        <v>0</v>
      </c>
      <c r="BA1830" s="17">
        <v>8.1252587485848692E-3</v>
      </c>
      <c r="BB1830" s="17"/>
      <c r="BC1830" s="17">
        <v>1.2246125950412501E-2</v>
      </c>
      <c r="BD1830" s="17"/>
      <c r="BE1830" s="17">
        <v>1.01416821958417E-2</v>
      </c>
      <c r="BF1830" s="17">
        <v>6.5162683965205304E-3</v>
      </c>
      <c r="BG1830" s="17">
        <v>0</v>
      </c>
      <c r="BH1830" s="17">
        <v>1.4367995153067799E-2</v>
      </c>
      <c r="BI1830" s="17"/>
      <c r="BJ1830" s="17">
        <v>6.3239213764292503E-3</v>
      </c>
      <c r="BK1830" s="17"/>
      <c r="BL1830" s="17">
        <v>3.1719163539072801E-3</v>
      </c>
      <c r="BM1830" s="17"/>
      <c r="BN1830" s="17">
        <v>7.6973179723266501E-3</v>
      </c>
      <c r="BO1830" s="17"/>
      <c r="BP1830" s="17">
        <v>3.0482061388742501E-3</v>
      </c>
      <c r="BQ1830" s="17">
        <v>3.1461287530699003E-2</v>
      </c>
    </row>
    <row r="1831" spans="2:69" x14ac:dyDescent="0.35">
      <c r="B1831" t="s">
        <v>510</v>
      </c>
      <c r="C1831" s="17">
        <v>2.0153832018744801E-2</v>
      </c>
      <c r="D1831" s="17">
        <v>2.43028180022338E-2</v>
      </c>
      <c r="E1831" s="17">
        <v>1.6657196844459501E-2</v>
      </c>
      <c r="F1831" s="17"/>
      <c r="G1831" s="17">
        <v>1.5238712817186299E-2</v>
      </c>
      <c r="H1831" s="17">
        <v>1.6536862491237099E-2</v>
      </c>
      <c r="I1831" s="17">
        <v>2.06144379383961E-2</v>
      </c>
      <c r="J1831" s="17">
        <v>3.3914394100512099E-2</v>
      </c>
      <c r="K1831" s="17">
        <v>2.1006360087178402E-2</v>
      </c>
      <c r="L1831" s="17"/>
      <c r="M1831" s="17">
        <v>1.9177578808837501E-2</v>
      </c>
      <c r="N1831" s="17">
        <v>2.2003290639677101E-2</v>
      </c>
      <c r="O1831" s="17">
        <v>1.52301474572657E-2</v>
      </c>
      <c r="P1831" s="17">
        <v>2.4231100801273001E-2</v>
      </c>
      <c r="Q1831" s="17">
        <v>1.88655695896181E-2</v>
      </c>
      <c r="R1831" s="17"/>
      <c r="S1831" s="17">
        <v>2.05720897062679E-2</v>
      </c>
      <c r="T1831" s="17">
        <v>2.26748520953136E-2</v>
      </c>
      <c r="U1831" s="17">
        <v>4.3813374034249496E-3</v>
      </c>
      <c r="V1831" s="17">
        <v>2.4460327829373799E-2</v>
      </c>
      <c r="W1831" s="17"/>
      <c r="X1831" s="17">
        <v>1.8544839297575399E-2</v>
      </c>
      <c r="Y1831" s="17">
        <v>3.21145329047786E-2</v>
      </c>
      <c r="Z1831" s="17">
        <v>1.7454462279331898E-2</v>
      </c>
      <c r="AA1831" s="17"/>
      <c r="AB1831" s="17">
        <v>2.0017674916899299E-2</v>
      </c>
      <c r="AC1831" s="17">
        <v>2.04323038406399E-2</v>
      </c>
      <c r="AD1831" s="17"/>
      <c r="AE1831" s="17">
        <v>1.78754172287677E-2</v>
      </c>
      <c r="AF1831" s="17">
        <v>2.06568378534638E-2</v>
      </c>
      <c r="AG1831" s="17"/>
      <c r="AH1831" s="17">
        <v>2.4750306794259401E-2</v>
      </c>
      <c r="AI1831" s="17">
        <v>6.1580104106635503E-3</v>
      </c>
      <c r="AJ1831" s="17"/>
      <c r="AK1831" s="17">
        <v>0</v>
      </c>
      <c r="AL1831" s="17">
        <v>1.8979780409648799E-2</v>
      </c>
      <c r="AM1831" s="17">
        <v>1.7169083916676899E-2</v>
      </c>
      <c r="AN1831" s="17">
        <v>4.0892370564319401E-2</v>
      </c>
      <c r="AO1831" s="17">
        <v>1.9859321341233801E-2</v>
      </c>
      <c r="AP1831" s="17"/>
      <c r="AQ1831" s="17">
        <v>2.6197364166107101E-2</v>
      </c>
      <c r="AR1831" s="17">
        <v>1.8525416327275598E-2</v>
      </c>
      <c r="AS1831" s="17"/>
      <c r="AT1831" s="17">
        <v>3.4929585770965797E-2</v>
      </c>
      <c r="AU1831" s="17">
        <v>1.37580990332841E-2</v>
      </c>
      <c r="AV1831" s="17"/>
      <c r="AW1831" s="17">
        <v>0</v>
      </c>
      <c r="AX1831" s="17">
        <v>3.0479104500448401E-2</v>
      </c>
      <c r="AY1831" s="17">
        <v>1.6566151124085202E-2</v>
      </c>
      <c r="AZ1831" s="17">
        <v>8.0005315906990001E-3</v>
      </c>
      <c r="BA1831" s="17">
        <v>1.6895755777290002E-2</v>
      </c>
      <c r="BB1831" s="17"/>
      <c r="BC1831" s="17">
        <v>1.9350155119320599E-2</v>
      </c>
      <c r="BD1831" s="17"/>
      <c r="BE1831" s="17">
        <v>2.5578729655039201E-2</v>
      </c>
      <c r="BF1831" s="17">
        <v>5.5494138068032002E-3</v>
      </c>
      <c r="BG1831" s="17">
        <v>1.41878088288124E-2</v>
      </c>
      <c r="BH1831" s="17">
        <v>2.3620938888425699E-2</v>
      </c>
      <c r="BI1831" s="17"/>
      <c r="BJ1831" s="17">
        <v>2.05191577972684E-2</v>
      </c>
      <c r="BK1831" s="17"/>
      <c r="BL1831" s="17">
        <v>2.4047345312389799E-2</v>
      </c>
      <c r="BM1831" s="17"/>
      <c r="BN1831" s="17">
        <v>1.8281783941003799E-2</v>
      </c>
      <c r="BO1831" s="17"/>
      <c r="BP1831" s="17">
        <v>1.3179960461410199E-2</v>
      </c>
      <c r="BQ1831" s="17">
        <v>5.4368651989780199E-2</v>
      </c>
    </row>
    <row r="1832" spans="2:69" x14ac:dyDescent="0.35">
      <c r="B1832" t="s">
        <v>141</v>
      </c>
      <c r="C1832" s="17">
        <v>1.7283898085975601E-2</v>
      </c>
      <c r="D1832" s="17">
        <v>1.2751844061718901E-2</v>
      </c>
      <c r="E1832" s="17">
        <v>2.11817951610241E-2</v>
      </c>
      <c r="F1832" s="17"/>
      <c r="G1832" s="17">
        <v>2.4396093000273601E-2</v>
      </c>
      <c r="H1832" s="17">
        <v>2.33984673870157E-2</v>
      </c>
      <c r="I1832" s="17">
        <v>0</v>
      </c>
      <c r="J1832" s="17">
        <v>3.06773705678208E-2</v>
      </c>
      <c r="K1832" s="17">
        <v>6.7066473074015604E-3</v>
      </c>
      <c r="L1832" s="17"/>
      <c r="M1832" s="17">
        <v>3.0611711791944E-2</v>
      </c>
      <c r="N1832" s="17">
        <v>1.06446160069036E-2</v>
      </c>
      <c r="O1832" s="17">
        <v>2.69009844170486E-2</v>
      </c>
      <c r="P1832" s="17">
        <v>9.2823812965918805E-3</v>
      </c>
      <c r="Q1832" s="17">
        <v>2.0806720807934099E-2</v>
      </c>
      <c r="R1832" s="17"/>
      <c r="S1832" s="17">
        <v>1.8272741015625898E-2</v>
      </c>
      <c r="T1832" s="17">
        <v>2.25255627865972E-2</v>
      </c>
      <c r="U1832" s="17">
        <v>1.9024209862977998E-2</v>
      </c>
      <c r="V1832" s="17">
        <v>1.2191636056365401E-2</v>
      </c>
      <c r="W1832" s="17"/>
      <c r="X1832" s="17">
        <v>1.8927396484309002E-2</v>
      </c>
      <c r="Y1832" s="17">
        <v>6.0087406238093898E-3</v>
      </c>
      <c r="Z1832" s="17">
        <v>1.8925844740429298E-2</v>
      </c>
      <c r="AA1832" s="17"/>
      <c r="AB1832" s="17">
        <v>1.53371423947616E-2</v>
      </c>
      <c r="AC1832" s="17">
        <v>2.1265450254528102E-2</v>
      </c>
      <c r="AD1832" s="17"/>
      <c r="AE1832" s="17">
        <v>2.6365602911993202E-2</v>
      </c>
      <c r="AF1832" s="17">
        <v>1.53642159542665E-2</v>
      </c>
      <c r="AG1832" s="17"/>
      <c r="AH1832" s="17">
        <v>1.8710232232339901E-2</v>
      </c>
      <c r="AI1832" s="17">
        <v>1.3782471310261E-2</v>
      </c>
      <c r="AJ1832" s="17"/>
      <c r="AK1832" s="17">
        <v>2.16641828823965E-2</v>
      </c>
      <c r="AL1832" s="17">
        <v>2.96192474121252E-2</v>
      </c>
      <c r="AM1832" s="17">
        <v>9.5992522363455204E-3</v>
      </c>
      <c r="AN1832" s="17">
        <v>1.11472620370156E-2</v>
      </c>
      <c r="AO1832" s="17">
        <v>1.31896225057378E-2</v>
      </c>
      <c r="AP1832" s="17"/>
      <c r="AQ1832" s="17">
        <v>2.6230015947440299E-2</v>
      </c>
      <c r="AR1832" s="17">
        <v>1.4873387419675799E-2</v>
      </c>
      <c r="AS1832" s="17"/>
      <c r="AT1832" s="17">
        <v>2.2684800800542099E-2</v>
      </c>
      <c r="AU1832" s="17">
        <v>1.26863257258703E-2</v>
      </c>
      <c r="AV1832" s="17"/>
      <c r="AW1832" s="17">
        <v>3.4357651179034797E-2</v>
      </c>
      <c r="AX1832" s="17">
        <v>1.8882989437023798E-2</v>
      </c>
      <c r="AY1832" s="17">
        <v>1.7115004561857002E-2</v>
      </c>
      <c r="AZ1832" s="17">
        <v>7.0593954369489297E-3</v>
      </c>
      <c r="BA1832" s="17">
        <v>8.1252587485848692E-3</v>
      </c>
      <c r="BB1832" s="17"/>
      <c r="BC1832" s="17">
        <v>9.1111460465331997E-3</v>
      </c>
      <c r="BD1832" s="17"/>
      <c r="BE1832" s="17">
        <v>1.6062910566684799E-2</v>
      </c>
      <c r="BF1832" s="17">
        <v>2.17806231739219E-2</v>
      </c>
      <c r="BG1832" s="17">
        <v>7.2127137097092201E-3</v>
      </c>
      <c r="BH1832" s="17">
        <v>1.01432015796759E-2</v>
      </c>
      <c r="BI1832" s="17"/>
      <c r="BJ1832" s="17">
        <v>1.6293136114005999E-2</v>
      </c>
      <c r="BK1832" s="17"/>
      <c r="BL1832" s="17">
        <v>1.7783695869233299E-2</v>
      </c>
      <c r="BM1832" s="17"/>
      <c r="BN1832" s="17">
        <v>1.48925676940955E-2</v>
      </c>
      <c r="BO1832" s="17"/>
      <c r="BP1832" s="17">
        <v>1.53153238006483E-2</v>
      </c>
      <c r="BQ1832" s="17">
        <v>2.2608140013349199E-2</v>
      </c>
    </row>
    <row r="1833" spans="2:69" x14ac:dyDescent="0.35"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  <c r="BC1833" s="17"/>
      <c r="BD1833" s="17"/>
      <c r="BE1833" s="17"/>
      <c r="BF1833" s="17"/>
      <c r="BG1833" s="17"/>
      <c r="BH1833" s="17"/>
      <c r="BI1833" s="17"/>
      <c r="BJ1833" s="17"/>
      <c r="BK1833" s="17"/>
      <c r="BL1833" s="17"/>
      <c r="BM1833" s="17"/>
      <c r="BN1833" s="17"/>
      <c r="BO1833" s="17"/>
      <c r="BP1833" s="17"/>
      <c r="BQ1833" s="17"/>
    </row>
    <row r="1834" spans="2:69" x14ac:dyDescent="0.35">
      <c r="B1834" s="6" t="s">
        <v>518</v>
      </c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  <c r="BC1834" s="17"/>
      <c r="BD1834" s="17"/>
      <c r="BE1834" s="17"/>
      <c r="BF1834" s="17"/>
      <c r="BG1834" s="17"/>
      <c r="BH1834" s="17"/>
      <c r="BI1834" s="17"/>
      <c r="BJ1834" s="17"/>
      <c r="BK1834" s="17"/>
      <c r="BL1834" s="17"/>
      <c r="BM1834" s="17"/>
      <c r="BN1834" s="17"/>
      <c r="BO1834" s="17"/>
      <c r="BP1834" s="17"/>
      <c r="BQ1834" s="17"/>
    </row>
    <row r="1835" spans="2:69" x14ac:dyDescent="0.35">
      <c r="B1835" s="24" t="s">
        <v>143</v>
      </c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  <c r="BC1835" s="17"/>
      <c r="BD1835" s="17"/>
      <c r="BE1835" s="17"/>
      <c r="BF1835" s="17"/>
      <c r="BG1835" s="17"/>
      <c r="BH1835" s="17"/>
      <c r="BI1835" s="17"/>
      <c r="BJ1835" s="17"/>
      <c r="BK1835" s="17"/>
      <c r="BL1835" s="17"/>
      <c r="BM1835" s="17"/>
      <c r="BN1835" s="17"/>
      <c r="BO1835" s="17"/>
      <c r="BP1835" s="17"/>
      <c r="BQ1835" s="17"/>
    </row>
    <row r="1836" spans="2:69" x14ac:dyDescent="0.35">
      <c r="B1836" t="s">
        <v>506</v>
      </c>
      <c r="C1836" s="17">
        <v>0.624100810881001</v>
      </c>
      <c r="D1836" s="17">
        <v>0.560398675926984</v>
      </c>
      <c r="E1836" s="17">
        <v>0.67765433518556195</v>
      </c>
      <c r="F1836" s="17"/>
      <c r="G1836" s="17">
        <v>0.59798618789770996</v>
      </c>
      <c r="H1836" s="17">
        <v>0.638638219150928</v>
      </c>
      <c r="I1836" s="17">
        <v>0.68088679149919995</v>
      </c>
      <c r="J1836" s="17">
        <v>0.62186603857700695</v>
      </c>
      <c r="K1836" s="17">
        <v>0.56176417137997803</v>
      </c>
      <c r="L1836" s="17"/>
      <c r="M1836" s="17">
        <v>0.58195345216831595</v>
      </c>
      <c r="N1836" s="17">
        <v>0.63252868611648005</v>
      </c>
      <c r="O1836" s="17">
        <v>0.64002300515021804</v>
      </c>
      <c r="P1836" s="17">
        <v>0.53328922279315305</v>
      </c>
      <c r="Q1836" s="17">
        <v>0.68114488958970398</v>
      </c>
      <c r="R1836" s="17"/>
      <c r="S1836" s="17">
        <v>0.68786804783798605</v>
      </c>
      <c r="T1836" s="17">
        <v>0.70697734732502204</v>
      </c>
      <c r="U1836" s="17">
        <v>0.62018585802731696</v>
      </c>
      <c r="V1836" s="17">
        <v>0.529773892745112</v>
      </c>
      <c r="W1836" s="17"/>
      <c r="X1836" s="17">
        <v>0.60177761141376995</v>
      </c>
      <c r="Y1836" s="17">
        <v>0.67578260974943005</v>
      </c>
      <c r="Z1836" s="17">
        <v>0.72192637587962305</v>
      </c>
      <c r="AA1836" s="17"/>
      <c r="AB1836" s="17">
        <v>0.671174960543101</v>
      </c>
      <c r="AC1836" s="17">
        <v>0.52782361312280601</v>
      </c>
      <c r="AD1836" s="17"/>
      <c r="AE1836" s="17">
        <v>0.55369871828615702</v>
      </c>
      <c r="AF1836" s="17">
        <v>0.63964467144620296</v>
      </c>
      <c r="AG1836" s="17"/>
      <c r="AH1836" s="17">
        <v>0.60023689335393704</v>
      </c>
      <c r="AI1836" s="17">
        <v>0.77446682878133299</v>
      </c>
      <c r="AJ1836" s="17"/>
      <c r="AK1836" s="17">
        <v>0.65566452118768503</v>
      </c>
      <c r="AL1836" s="17">
        <v>0.59295342131335704</v>
      </c>
      <c r="AM1836" s="17">
        <v>0.63275239537432504</v>
      </c>
      <c r="AN1836" s="17">
        <v>0.62795307171816395</v>
      </c>
      <c r="AO1836" s="17">
        <v>0.650394848892064</v>
      </c>
      <c r="AP1836" s="17"/>
      <c r="AQ1836" s="17">
        <v>0.54497518550715296</v>
      </c>
      <c r="AR1836" s="17">
        <v>0.64542102674389301</v>
      </c>
      <c r="AS1836" s="17"/>
      <c r="AT1836" s="17">
        <v>0.57981723970102605</v>
      </c>
      <c r="AU1836" s="17">
        <v>0.64835597646492704</v>
      </c>
      <c r="AV1836" s="17"/>
      <c r="AW1836" s="17">
        <v>0.61015888761683501</v>
      </c>
      <c r="AX1836" s="17">
        <v>0.60858951984616805</v>
      </c>
      <c r="AY1836" s="17">
        <v>0.66389825277373704</v>
      </c>
      <c r="AZ1836" s="17">
        <v>0.70385099882155</v>
      </c>
      <c r="BA1836" s="17">
        <v>0.57843044338818395</v>
      </c>
      <c r="BB1836" s="17"/>
      <c r="BC1836" s="17">
        <v>0.62400696646462095</v>
      </c>
      <c r="BD1836" s="17"/>
      <c r="BE1836" s="17">
        <v>0.63438384526928904</v>
      </c>
      <c r="BF1836" s="17">
        <v>0.63081517629773798</v>
      </c>
      <c r="BG1836" s="17">
        <v>0.69524520036140203</v>
      </c>
      <c r="BH1836" s="17">
        <v>0.624833623522696</v>
      </c>
      <c r="BI1836" s="17"/>
      <c r="BJ1836" s="17">
        <v>0.640532076640838</v>
      </c>
      <c r="BK1836" s="17"/>
      <c r="BL1836" s="17">
        <v>0.62539080162276794</v>
      </c>
      <c r="BM1836" s="17"/>
      <c r="BN1836" s="17">
        <v>0.56194618333010904</v>
      </c>
      <c r="BO1836" s="17"/>
      <c r="BP1836" s="17">
        <v>0.65369199404060496</v>
      </c>
      <c r="BQ1836" s="17">
        <v>0.46499674268330798</v>
      </c>
    </row>
    <row r="1837" spans="2:69" x14ac:dyDescent="0.35">
      <c r="B1837" t="s">
        <v>507</v>
      </c>
      <c r="C1837" s="17">
        <v>0.29887141856257099</v>
      </c>
      <c r="D1837" s="17">
        <v>0.34219333176969802</v>
      </c>
      <c r="E1837" s="17">
        <v>0.26253754853453698</v>
      </c>
      <c r="F1837" s="17"/>
      <c r="G1837" s="17">
        <v>0.33140504516554498</v>
      </c>
      <c r="H1837" s="17">
        <v>0.27592940438595198</v>
      </c>
      <c r="I1837" s="17">
        <v>0.26379891688970097</v>
      </c>
      <c r="J1837" s="17">
        <v>0.27801609759714802</v>
      </c>
      <c r="K1837" s="17">
        <v>0.351301100612187</v>
      </c>
      <c r="L1837" s="17"/>
      <c r="M1837" s="17">
        <v>0.294929191551281</v>
      </c>
      <c r="N1837" s="17">
        <v>0.300115369080104</v>
      </c>
      <c r="O1837" s="17">
        <v>0.27867337820138799</v>
      </c>
      <c r="P1837" s="17">
        <v>0.361389871832548</v>
      </c>
      <c r="Q1837" s="17">
        <v>0.27154585360004801</v>
      </c>
      <c r="R1837" s="17"/>
      <c r="S1837" s="17">
        <v>0.263065629194286</v>
      </c>
      <c r="T1837" s="17">
        <v>0.23029342904744801</v>
      </c>
      <c r="U1837" s="17">
        <v>0.30002901459180098</v>
      </c>
      <c r="V1837" s="17">
        <v>0.38772539690500701</v>
      </c>
      <c r="W1837" s="17"/>
      <c r="X1837" s="17">
        <v>0.311844101394395</v>
      </c>
      <c r="Y1837" s="17">
        <v>0.26553040288787799</v>
      </c>
      <c r="Z1837" s="17">
        <v>0.24593747665203</v>
      </c>
      <c r="AA1837" s="17"/>
      <c r="AB1837" s="17">
        <v>0.25714202143879999</v>
      </c>
      <c r="AC1837" s="17">
        <v>0.38421739821496997</v>
      </c>
      <c r="AD1837" s="17"/>
      <c r="AE1837" s="17">
        <v>0.36558257657052901</v>
      </c>
      <c r="AF1837" s="17">
        <v>0.28492027323395402</v>
      </c>
      <c r="AG1837" s="17"/>
      <c r="AH1837" s="17">
        <v>0.31846517925122497</v>
      </c>
      <c r="AI1837" s="17">
        <v>0.17879491926347499</v>
      </c>
      <c r="AJ1837" s="17"/>
      <c r="AK1837" s="17">
        <v>0.26918848728035799</v>
      </c>
      <c r="AL1837" s="17">
        <v>0.30945010490346397</v>
      </c>
      <c r="AM1837" s="17">
        <v>0.29446552061273501</v>
      </c>
      <c r="AN1837" s="17">
        <v>0.30704401749291399</v>
      </c>
      <c r="AO1837" s="17">
        <v>0.30193198369645502</v>
      </c>
      <c r="AP1837" s="17"/>
      <c r="AQ1837" s="17">
        <v>0.36883341524669</v>
      </c>
      <c r="AR1837" s="17">
        <v>0.28002032115314301</v>
      </c>
      <c r="AS1837" s="17"/>
      <c r="AT1837" s="17">
        <v>0.325248221134183</v>
      </c>
      <c r="AU1837" s="17">
        <v>0.28445913279351198</v>
      </c>
      <c r="AV1837" s="17"/>
      <c r="AW1837" s="17">
        <v>0.34549009100723599</v>
      </c>
      <c r="AX1837" s="17">
        <v>0.29975239623959099</v>
      </c>
      <c r="AY1837" s="17">
        <v>0.27648028650890299</v>
      </c>
      <c r="AZ1837" s="17">
        <v>0.27308854256010301</v>
      </c>
      <c r="BA1837" s="17">
        <v>0.35153952287185503</v>
      </c>
      <c r="BB1837" s="17"/>
      <c r="BC1837" s="17">
        <v>0.29280522187019098</v>
      </c>
      <c r="BD1837" s="17"/>
      <c r="BE1837" s="17">
        <v>0.27584762289393799</v>
      </c>
      <c r="BF1837" s="17">
        <v>0.34745187701060398</v>
      </c>
      <c r="BG1837" s="17">
        <v>0.26281170723858999</v>
      </c>
      <c r="BH1837" s="17">
        <v>0.296517557267237</v>
      </c>
      <c r="BI1837" s="17"/>
      <c r="BJ1837" s="17">
        <v>0.28647568467678203</v>
      </c>
      <c r="BK1837" s="17"/>
      <c r="BL1837" s="17">
        <v>0.29093076221588898</v>
      </c>
      <c r="BM1837" s="17"/>
      <c r="BN1837" s="17">
        <v>0.37411995088003902</v>
      </c>
      <c r="BO1837" s="17"/>
      <c r="BP1837" s="17">
        <v>0.28313351558828498</v>
      </c>
      <c r="BQ1837" s="17">
        <v>0.39531856881639499</v>
      </c>
    </row>
    <row r="1838" spans="2:69" x14ac:dyDescent="0.35">
      <c r="B1838" t="s">
        <v>508</v>
      </c>
      <c r="C1838" s="17">
        <v>2.4992338035584899E-2</v>
      </c>
      <c r="D1838" s="17">
        <v>3.5302135832044099E-2</v>
      </c>
      <c r="E1838" s="17">
        <v>1.6253498670954599E-2</v>
      </c>
      <c r="F1838" s="17"/>
      <c r="G1838" s="17">
        <v>2.22248645165007E-2</v>
      </c>
      <c r="H1838" s="17">
        <v>2.0470145681058E-2</v>
      </c>
      <c r="I1838" s="17">
        <v>2.0696747463503001E-2</v>
      </c>
      <c r="J1838" s="17">
        <v>2.8767659465064901E-2</v>
      </c>
      <c r="K1838" s="17">
        <v>4.1303133623476297E-2</v>
      </c>
      <c r="L1838" s="17"/>
      <c r="M1838" s="17">
        <v>2.1108938660168601E-2</v>
      </c>
      <c r="N1838" s="17">
        <v>2.2411923983214101E-2</v>
      </c>
      <c r="O1838" s="17">
        <v>1.42150047003553E-2</v>
      </c>
      <c r="P1838" s="17">
        <v>6.1443594523309698E-2</v>
      </c>
      <c r="Q1838" s="17">
        <v>1.6428416747262298E-2</v>
      </c>
      <c r="R1838" s="17"/>
      <c r="S1838" s="17">
        <v>6.1143053406898301E-3</v>
      </c>
      <c r="T1838" s="17">
        <v>1.75931864706321E-2</v>
      </c>
      <c r="U1838" s="17">
        <v>3.4593598710063497E-2</v>
      </c>
      <c r="V1838" s="17">
        <v>2.8176701129196902E-2</v>
      </c>
      <c r="W1838" s="17"/>
      <c r="X1838" s="17">
        <v>2.7491297541532799E-2</v>
      </c>
      <c r="Y1838" s="17">
        <v>3.1066808391949498E-2</v>
      </c>
      <c r="Z1838" s="17">
        <v>0</v>
      </c>
      <c r="AA1838" s="17"/>
      <c r="AB1838" s="17">
        <v>2.4492421547504799E-2</v>
      </c>
      <c r="AC1838" s="17">
        <v>2.6014779416490601E-2</v>
      </c>
      <c r="AD1838" s="17"/>
      <c r="AE1838" s="17">
        <v>3.3389800628732903E-2</v>
      </c>
      <c r="AF1838" s="17">
        <v>2.3225162901669101E-2</v>
      </c>
      <c r="AG1838" s="17"/>
      <c r="AH1838" s="17">
        <v>2.43598043444864E-2</v>
      </c>
      <c r="AI1838" s="17">
        <v>1.6140808781273001E-2</v>
      </c>
      <c r="AJ1838" s="17"/>
      <c r="AK1838" s="17">
        <v>4.3490728721752601E-2</v>
      </c>
      <c r="AL1838" s="17">
        <v>2.0381893604733699E-2</v>
      </c>
      <c r="AM1838" s="17">
        <v>2.40583533031128E-2</v>
      </c>
      <c r="AN1838" s="17">
        <v>2.47448633065688E-2</v>
      </c>
      <c r="AO1838" s="17">
        <v>2.1502504777243001E-2</v>
      </c>
      <c r="AP1838" s="17"/>
      <c r="AQ1838" s="17">
        <v>3.2282922718290599E-2</v>
      </c>
      <c r="AR1838" s="17">
        <v>2.30279069367142E-2</v>
      </c>
      <c r="AS1838" s="17"/>
      <c r="AT1838" s="17">
        <v>3.3203825289560097E-2</v>
      </c>
      <c r="AU1838" s="17">
        <v>2.18415075576231E-2</v>
      </c>
      <c r="AV1838" s="17"/>
      <c r="AW1838" s="17">
        <v>0</v>
      </c>
      <c r="AX1838" s="17">
        <v>2.53066643099473E-2</v>
      </c>
      <c r="AY1838" s="17">
        <v>1.9577303928910501E-2</v>
      </c>
      <c r="AZ1838" s="17">
        <v>1.50599270276479E-2</v>
      </c>
      <c r="BA1838" s="17">
        <v>2.21003920070185E-2</v>
      </c>
      <c r="BB1838" s="17"/>
      <c r="BC1838" s="17">
        <v>2.3828180238276798E-2</v>
      </c>
      <c r="BD1838" s="17"/>
      <c r="BE1838" s="17">
        <v>2.69333136277039E-2</v>
      </c>
      <c r="BF1838" s="17">
        <v>9.2296404873877299E-3</v>
      </c>
      <c r="BG1838" s="17">
        <v>1.29255542702297E-2</v>
      </c>
      <c r="BH1838" s="17">
        <v>2.0965752220378501E-2</v>
      </c>
      <c r="BI1838" s="17"/>
      <c r="BJ1838" s="17">
        <v>2.55026102996475E-2</v>
      </c>
      <c r="BK1838" s="17"/>
      <c r="BL1838" s="17">
        <v>2.4366553910955199E-2</v>
      </c>
      <c r="BM1838" s="17"/>
      <c r="BN1838" s="17">
        <v>1.2647542546293401E-2</v>
      </c>
      <c r="BO1838" s="17"/>
      <c r="BP1838" s="17">
        <v>2.1294663892503202E-2</v>
      </c>
      <c r="BQ1838" s="17">
        <v>3.10963758454069E-2</v>
      </c>
    </row>
    <row r="1839" spans="2:69" x14ac:dyDescent="0.35">
      <c r="B1839" t="s">
        <v>509</v>
      </c>
      <c r="C1839" s="17">
        <v>1.4780098994337699E-2</v>
      </c>
      <c r="D1839" s="17">
        <v>2.1990198931484399E-2</v>
      </c>
      <c r="E1839" s="17">
        <v>8.6632556847793807E-3</v>
      </c>
      <c r="F1839" s="17"/>
      <c r="G1839" s="17">
        <v>1.32182490329221E-2</v>
      </c>
      <c r="H1839" s="17">
        <v>1.17998495694629E-2</v>
      </c>
      <c r="I1839" s="17">
        <v>2.5282140008129499E-2</v>
      </c>
      <c r="J1839" s="17">
        <v>2.0336416896479598E-2</v>
      </c>
      <c r="K1839" s="17">
        <v>0</v>
      </c>
      <c r="L1839" s="17"/>
      <c r="M1839" s="17">
        <v>3.35831148428999E-2</v>
      </c>
      <c r="N1839" s="17">
        <v>1.1803205141211401E-2</v>
      </c>
      <c r="O1839" s="17">
        <v>2.23072957740649E-2</v>
      </c>
      <c r="P1839" s="17">
        <v>1.19236655204572E-2</v>
      </c>
      <c r="Q1839" s="17">
        <v>5.1829987893890197E-3</v>
      </c>
      <c r="R1839" s="17"/>
      <c r="S1839" s="17">
        <v>6.9846378784682696E-3</v>
      </c>
      <c r="T1839" s="17">
        <v>1.2755977022439999E-2</v>
      </c>
      <c r="U1839" s="17">
        <v>5.5604892483627696E-3</v>
      </c>
      <c r="V1839" s="17">
        <v>2.0375300056350701E-2</v>
      </c>
      <c r="W1839" s="17"/>
      <c r="X1839" s="17">
        <v>1.70289413897198E-2</v>
      </c>
      <c r="Y1839" s="17">
        <v>1.3733675915103201E-2</v>
      </c>
      <c r="Z1839" s="17">
        <v>0</v>
      </c>
      <c r="AA1839" s="17"/>
      <c r="AB1839" s="17">
        <v>1.42198068188836E-2</v>
      </c>
      <c r="AC1839" s="17">
        <v>1.5926022201995502E-2</v>
      </c>
      <c r="AD1839" s="17"/>
      <c r="AE1839" s="17">
        <v>9.6733633516385403E-3</v>
      </c>
      <c r="AF1839" s="17">
        <v>1.58809604667208E-2</v>
      </c>
      <c r="AG1839" s="17"/>
      <c r="AH1839" s="17">
        <v>1.76248332807642E-2</v>
      </c>
      <c r="AI1839" s="17">
        <v>7.5069961443686604E-3</v>
      </c>
      <c r="AJ1839" s="17"/>
      <c r="AK1839" s="17">
        <v>0</v>
      </c>
      <c r="AL1839" s="17">
        <v>2.3879324653951699E-2</v>
      </c>
      <c r="AM1839" s="17">
        <v>1.5774061523490202E-2</v>
      </c>
      <c r="AN1839" s="17">
        <v>1.30724491552192E-2</v>
      </c>
      <c r="AO1839" s="17">
        <v>0</v>
      </c>
      <c r="AP1839" s="17"/>
      <c r="AQ1839" s="17">
        <v>4.1842576633975602E-3</v>
      </c>
      <c r="AR1839" s="17">
        <v>1.76351238154023E-2</v>
      </c>
      <c r="AS1839" s="17"/>
      <c r="AT1839" s="17">
        <v>5.3500258482733704E-3</v>
      </c>
      <c r="AU1839" s="17">
        <v>1.96707241785594E-2</v>
      </c>
      <c r="AV1839" s="17"/>
      <c r="AW1839" s="17">
        <v>0</v>
      </c>
      <c r="AX1839" s="17">
        <v>2.3227310506200499E-2</v>
      </c>
      <c r="AY1839" s="17">
        <v>4.7490103309184399E-3</v>
      </c>
      <c r="AZ1839" s="17">
        <v>0</v>
      </c>
      <c r="BA1839" s="17">
        <v>3.21904649409539E-2</v>
      </c>
      <c r="BB1839" s="17"/>
      <c r="BC1839" s="17">
        <v>2.2257167341714901E-2</v>
      </c>
      <c r="BD1839" s="17"/>
      <c r="BE1839" s="17">
        <v>2.4252150411886102E-2</v>
      </c>
      <c r="BF1839" s="17">
        <v>0</v>
      </c>
      <c r="BG1839" s="17">
        <v>8.3669521658516592E-3</v>
      </c>
      <c r="BH1839" s="17">
        <v>2.7721242178357499E-2</v>
      </c>
      <c r="BI1839" s="17"/>
      <c r="BJ1839" s="17">
        <v>1.4107496480482901E-2</v>
      </c>
      <c r="BK1839" s="17"/>
      <c r="BL1839" s="17">
        <v>1.5999478186244701E-2</v>
      </c>
      <c r="BM1839" s="17"/>
      <c r="BN1839" s="17">
        <v>7.4726498944649097E-3</v>
      </c>
      <c r="BO1839" s="17"/>
      <c r="BP1839" s="17">
        <v>9.6564995246037604E-3</v>
      </c>
      <c r="BQ1839" s="17">
        <v>4.5918883733348403E-2</v>
      </c>
    </row>
    <row r="1840" spans="2:69" x14ac:dyDescent="0.35">
      <c r="B1840" t="s">
        <v>510</v>
      </c>
      <c r="C1840" s="17">
        <v>1.97273448642027E-2</v>
      </c>
      <c r="D1840" s="17">
        <v>2.85777793411853E-2</v>
      </c>
      <c r="E1840" s="17">
        <v>1.22220509053475E-2</v>
      </c>
      <c r="F1840" s="17"/>
      <c r="G1840" s="17">
        <v>1.6940704669163999E-2</v>
      </c>
      <c r="H1840" s="17">
        <v>2.85825116501797E-2</v>
      </c>
      <c r="I1840" s="17">
        <v>9.3354041394666607E-3</v>
      </c>
      <c r="J1840" s="17">
        <v>2.5720059758544501E-2</v>
      </c>
      <c r="K1840" s="17">
        <v>2.1006360087178402E-2</v>
      </c>
      <c r="L1840" s="17"/>
      <c r="M1840" s="17">
        <v>3.66489754604363E-2</v>
      </c>
      <c r="N1840" s="17">
        <v>2.47639484418927E-2</v>
      </c>
      <c r="O1840" s="17">
        <v>1.10242114482551E-2</v>
      </c>
      <c r="P1840" s="17">
        <v>5.7825879774955399E-3</v>
      </c>
      <c r="Q1840" s="17">
        <v>2.04087105049739E-2</v>
      </c>
      <c r="R1840" s="17"/>
      <c r="S1840" s="17">
        <v>1.0602717100977099E-2</v>
      </c>
      <c r="T1840" s="17">
        <v>2.1933316040163998E-2</v>
      </c>
      <c r="U1840" s="17">
        <v>1.92179159016455E-2</v>
      </c>
      <c r="V1840" s="17">
        <v>2.0888160674991801E-2</v>
      </c>
      <c r="W1840" s="17"/>
      <c r="X1840" s="17">
        <v>2.2922368470370599E-2</v>
      </c>
      <c r="Y1840" s="17">
        <v>6.0087406238093898E-3</v>
      </c>
      <c r="Z1840" s="17">
        <v>1.3210302727918099E-2</v>
      </c>
      <c r="AA1840" s="17"/>
      <c r="AB1840" s="17">
        <v>1.8037329907986701E-2</v>
      </c>
      <c r="AC1840" s="17">
        <v>2.3183804626553301E-2</v>
      </c>
      <c r="AD1840" s="17"/>
      <c r="AE1840" s="17">
        <v>2.28432386291278E-2</v>
      </c>
      <c r="AF1840" s="17">
        <v>1.8207074547309399E-2</v>
      </c>
      <c r="AG1840" s="17"/>
      <c r="AH1840" s="17">
        <v>1.99277900681386E-2</v>
      </c>
      <c r="AI1840" s="17">
        <v>1.4877407611473201E-2</v>
      </c>
      <c r="AJ1840" s="17"/>
      <c r="AK1840" s="17">
        <v>0</v>
      </c>
      <c r="AL1840" s="17">
        <v>2.0292871353539198E-2</v>
      </c>
      <c r="AM1840" s="17">
        <v>2.6113219889572901E-2</v>
      </c>
      <c r="AN1840" s="17">
        <v>1.51672318885937E-2</v>
      </c>
      <c r="AO1840" s="17">
        <v>2.6170662634238E-2</v>
      </c>
      <c r="AP1840" s="17"/>
      <c r="AQ1840" s="17">
        <v>2.1008495338360699E-2</v>
      </c>
      <c r="AR1840" s="17">
        <v>1.9382141846433901E-2</v>
      </c>
      <c r="AS1840" s="17"/>
      <c r="AT1840" s="17">
        <v>3.1682552288338099E-2</v>
      </c>
      <c r="AU1840" s="17">
        <v>1.35715318258561E-2</v>
      </c>
      <c r="AV1840" s="17"/>
      <c r="AW1840" s="17">
        <v>9.9933701968941292E-3</v>
      </c>
      <c r="AX1840" s="17">
        <v>1.95741797649172E-2</v>
      </c>
      <c r="AY1840" s="17">
        <v>1.8706923675007599E-2</v>
      </c>
      <c r="AZ1840" s="17">
        <v>8.0005315906990001E-3</v>
      </c>
      <c r="BA1840" s="17">
        <v>1.5739176791987899E-2</v>
      </c>
      <c r="BB1840" s="17"/>
      <c r="BC1840" s="17">
        <v>1.9845289363703101E-2</v>
      </c>
      <c r="BD1840" s="17"/>
      <c r="BE1840" s="17">
        <v>1.94976824442222E-2</v>
      </c>
      <c r="BF1840" s="17">
        <v>5.5494138068032002E-3</v>
      </c>
      <c r="BG1840" s="17">
        <v>2.0650585963927302E-2</v>
      </c>
      <c r="BH1840" s="17">
        <v>2.0348979991705402E-2</v>
      </c>
      <c r="BI1840" s="17"/>
      <c r="BJ1840" s="17">
        <v>1.6887450083403501E-2</v>
      </c>
      <c r="BK1840" s="17"/>
      <c r="BL1840" s="17">
        <v>2.4727857233707299E-2</v>
      </c>
      <c r="BM1840" s="17"/>
      <c r="BN1840" s="17">
        <v>2.4357592228325901E-2</v>
      </c>
      <c r="BO1840" s="17"/>
      <c r="BP1840" s="17">
        <v>1.66118774140201E-2</v>
      </c>
      <c r="BQ1840" s="17">
        <v>3.1907514285190397E-2</v>
      </c>
    </row>
    <row r="1841" spans="2:69" x14ac:dyDescent="0.35">
      <c r="B1841" t="s">
        <v>141</v>
      </c>
      <c r="C1841" s="17">
        <v>1.75279886623022E-2</v>
      </c>
      <c r="D1841" s="17">
        <v>1.15378781986041E-2</v>
      </c>
      <c r="E1841" s="17">
        <v>2.26693110188197E-2</v>
      </c>
      <c r="F1841" s="17"/>
      <c r="G1841" s="17">
        <v>1.8224948718158E-2</v>
      </c>
      <c r="H1841" s="17">
        <v>2.4579869562419601E-2</v>
      </c>
      <c r="I1841" s="17">
        <v>0</v>
      </c>
      <c r="J1841" s="17">
        <v>2.52937277057559E-2</v>
      </c>
      <c r="K1841" s="17">
        <v>2.4625234297180099E-2</v>
      </c>
      <c r="L1841" s="17"/>
      <c r="M1841" s="17">
        <v>3.1776327316898598E-2</v>
      </c>
      <c r="N1841" s="17">
        <v>8.3768672370974108E-3</v>
      </c>
      <c r="O1841" s="17">
        <v>3.3757104725719099E-2</v>
      </c>
      <c r="P1841" s="17">
        <v>2.6171057353036199E-2</v>
      </c>
      <c r="Q1841" s="17">
        <v>5.2891307686221498E-3</v>
      </c>
      <c r="R1841" s="17"/>
      <c r="S1841" s="17">
        <v>2.5364662647592798E-2</v>
      </c>
      <c r="T1841" s="17">
        <v>1.0446744094294099E-2</v>
      </c>
      <c r="U1841" s="17">
        <v>2.04131235208099E-2</v>
      </c>
      <c r="V1841" s="17">
        <v>1.30605484893418E-2</v>
      </c>
      <c r="W1841" s="17"/>
      <c r="X1841" s="17">
        <v>1.8935679790211601E-2</v>
      </c>
      <c r="Y1841" s="17">
        <v>7.8777624318302208E-3</v>
      </c>
      <c r="Z1841" s="17">
        <v>1.8925844740429298E-2</v>
      </c>
      <c r="AA1841" s="17"/>
      <c r="AB1841" s="17">
        <v>1.49334597437234E-2</v>
      </c>
      <c r="AC1841" s="17">
        <v>2.2834382417184499E-2</v>
      </c>
      <c r="AD1841" s="17"/>
      <c r="AE1841" s="17">
        <v>1.48123025338147E-2</v>
      </c>
      <c r="AF1841" s="17">
        <v>1.8121857404144199E-2</v>
      </c>
      <c r="AG1841" s="17"/>
      <c r="AH1841" s="17">
        <v>1.9385499701449399E-2</v>
      </c>
      <c r="AI1841" s="17">
        <v>8.2130394180773107E-3</v>
      </c>
      <c r="AJ1841" s="17"/>
      <c r="AK1841" s="17">
        <v>3.1656262810204602E-2</v>
      </c>
      <c r="AL1841" s="17">
        <v>3.3042384170954703E-2</v>
      </c>
      <c r="AM1841" s="17">
        <v>6.8364492967639204E-3</v>
      </c>
      <c r="AN1841" s="17">
        <v>1.20183664385396E-2</v>
      </c>
      <c r="AO1841" s="17">
        <v>0</v>
      </c>
      <c r="AP1841" s="17"/>
      <c r="AQ1841" s="17">
        <v>2.8715723526108499E-2</v>
      </c>
      <c r="AR1841" s="17">
        <v>1.45134795044132E-2</v>
      </c>
      <c r="AS1841" s="17"/>
      <c r="AT1841" s="17">
        <v>2.46981357386198E-2</v>
      </c>
      <c r="AU1841" s="17">
        <v>1.2101127179521999E-2</v>
      </c>
      <c r="AV1841" s="17"/>
      <c r="AW1841" s="17">
        <v>3.4357651179034797E-2</v>
      </c>
      <c r="AX1841" s="17">
        <v>2.35499293331764E-2</v>
      </c>
      <c r="AY1841" s="17">
        <v>1.65882227825234E-2</v>
      </c>
      <c r="AZ1841" s="17">
        <v>0</v>
      </c>
      <c r="BA1841" s="17">
        <v>0</v>
      </c>
      <c r="BB1841" s="17"/>
      <c r="BC1841" s="17">
        <v>1.7257174721493101E-2</v>
      </c>
      <c r="BD1841" s="17"/>
      <c r="BE1841" s="17">
        <v>1.9085385352961601E-2</v>
      </c>
      <c r="BF1841" s="17">
        <v>6.9538923974667502E-3</v>
      </c>
      <c r="BG1841" s="17">
        <v>0</v>
      </c>
      <c r="BH1841" s="17">
        <v>9.6128448196252398E-3</v>
      </c>
      <c r="BI1841" s="17"/>
      <c r="BJ1841" s="17">
        <v>1.64946818188463E-2</v>
      </c>
      <c r="BK1841" s="17"/>
      <c r="BL1841" s="17">
        <v>1.85845468304357E-2</v>
      </c>
      <c r="BM1841" s="17"/>
      <c r="BN1841" s="17">
        <v>1.9456081120767601E-2</v>
      </c>
      <c r="BO1841" s="17"/>
      <c r="BP1841" s="17">
        <v>1.5611449539983601E-2</v>
      </c>
      <c r="BQ1841" s="17">
        <v>3.0761914636350599E-2</v>
      </c>
    </row>
    <row r="1842" spans="2:69" x14ac:dyDescent="0.35"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  <c r="BC1842" s="17"/>
      <c r="BD1842" s="17"/>
      <c r="BE1842" s="17"/>
      <c r="BF1842" s="17"/>
      <c r="BG1842" s="17"/>
      <c r="BH1842" s="17"/>
      <c r="BI1842" s="17"/>
      <c r="BJ1842" s="17"/>
      <c r="BK1842" s="17"/>
      <c r="BL1842" s="17"/>
      <c r="BM1842" s="17"/>
      <c r="BN1842" s="17"/>
      <c r="BO1842" s="17"/>
      <c r="BP1842" s="17"/>
      <c r="BQ1842" s="17"/>
    </row>
    <row r="1843" spans="2:69" x14ac:dyDescent="0.35">
      <c r="B1843" s="6" t="s">
        <v>519</v>
      </c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  <c r="BC1843" s="17"/>
      <c r="BD1843" s="17"/>
      <c r="BE1843" s="17"/>
      <c r="BF1843" s="17"/>
      <c r="BG1843" s="17"/>
      <c r="BH1843" s="17"/>
      <c r="BI1843" s="17"/>
      <c r="BJ1843" s="17"/>
      <c r="BK1843" s="17"/>
      <c r="BL1843" s="17"/>
      <c r="BM1843" s="17"/>
      <c r="BN1843" s="17"/>
      <c r="BO1843" s="17"/>
      <c r="BP1843" s="17"/>
      <c r="BQ1843" s="17"/>
    </row>
    <row r="1844" spans="2:69" x14ac:dyDescent="0.35">
      <c r="B1844" s="24" t="s">
        <v>143</v>
      </c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  <c r="BC1844" s="17"/>
      <c r="BD1844" s="17"/>
      <c r="BE1844" s="17"/>
      <c r="BF1844" s="17"/>
      <c r="BG1844" s="17"/>
      <c r="BH1844" s="17"/>
      <c r="BI1844" s="17"/>
      <c r="BJ1844" s="17"/>
      <c r="BK1844" s="17"/>
      <c r="BL1844" s="17"/>
      <c r="BM1844" s="17"/>
      <c r="BN1844" s="17"/>
      <c r="BO1844" s="17"/>
      <c r="BP1844" s="17"/>
      <c r="BQ1844" s="17"/>
    </row>
    <row r="1845" spans="2:69" x14ac:dyDescent="0.35">
      <c r="B1845" t="s">
        <v>506</v>
      </c>
      <c r="C1845" s="17">
        <v>0.69626019308529197</v>
      </c>
      <c r="D1845" s="17">
        <v>0.64973628555081697</v>
      </c>
      <c r="E1845" s="17">
        <v>0.73531392725493605</v>
      </c>
      <c r="F1845" s="17"/>
      <c r="G1845" s="17">
        <v>0.67571736950194905</v>
      </c>
      <c r="H1845" s="17">
        <v>0.71600711617157198</v>
      </c>
      <c r="I1845" s="17">
        <v>0.73880091438973094</v>
      </c>
      <c r="J1845" s="17">
        <v>0.68129424544605099</v>
      </c>
      <c r="K1845" s="17">
        <v>0.65047598260594697</v>
      </c>
      <c r="L1845" s="17"/>
      <c r="M1845" s="17">
        <v>0.60805782762012905</v>
      </c>
      <c r="N1845" s="17">
        <v>0.71005737308255701</v>
      </c>
      <c r="O1845" s="17">
        <v>0.69144842824410702</v>
      </c>
      <c r="P1845" s="17">
        <v>0.66750964897520504</v>
      </c>
      <c r="Q1845" s="17">
        <v>0.73975689047543203</v>
      </c>
      <c r="R1845" s="17"/>
      <c r="S1845" s="17">
        <v>0.815463907994746</v>
      </c>
      <c r="T1845" s="17">
        <v>0.70885311259820305</v>
      </c>
      <c r="U1845" s="17">
        <v>0.71474541422724203</v>
      </c>
      <c r="V1845" s="17">
        <v>0.57976322119027801</v>
      </c>
      <c r="W1845" s="17"/>
      <c r="X1845" s="17">
        <v>0.68651459748889898</v>
      </c>
      <c r="Y1845" s="17">
        <v>0.71526193969247798</v>
      </c>
      <c r="Z1845" s="17">
        <v>0.74318351717395204</v>
      </c>
      <c r="AA1845" s="17"/>
      <c r="AB1845" s="17">
        <v>0.737097156805398</v>
      </c>
      <c r="AC1845" s="17">
        <v>0.61273943997245806</v>
      </c>
      <c r="AD1845" s="17"/>
      <c r="AE1845" s="17">
        <v>0.69692502399277101</v>
      </c>
      <c r="AF1845" s="17">
        <v>0.69672687203109696</v>
      </c>
      <c r="AG1845" s="17"/>
      <c r="AH1845" s="17">
        <v>0.68665018967910396</v>
      </c>
      <c r="AI1845" s="17">
        <v>0.770432303216259</v>
      </c>
      <c r="AJ1845" s="17"/>
      <c r="AK1845" s="17">
        <v>0.67384599922842603</v>
      </c>
      <c r="AL1845" s="17">
        <v>0.68085028219945098</v>
      </c>
      <c r="AM1845" s="17">
        <v>0.70307571645659706</v>
      </c>
      <c r="AN1845" s="17">
        <v>0.70564819067256901</v>
      </c>
      <c r="AO1845" s="17">
        <v>0.73413450101214905</v>
      </c>
      <c r="AP1845" s="17"/>
      <c r="AQ1845" s="17">
        <v>0.66967906819593603</v>
      </c>
      <c r="AR1845" s="17">
        <v>0.70342241541013295</v>
      </c>
      <c r="AS1845" s="17"/>
      <c r="AT1845" s="17">
        <v>0.69287234465447201</v>
      </c>
      <c r="AU1845" s="17">
        <v>0.70195873166335898</v>
      </c>
      <c r="AV1845" s="17"/>
      <c r="AW1845" s="17">
        <v>0.61956415514889296</v>
      </c>
      <c r="AX1845" s="17">
        <v>0.71533822363537503</v>
      </c>
      <c r="AY1845" s="17">
        <v>0.65702066581299001</v>
      </c>
      <c r="AZ1845" s="17">
        <v>0.725617421504826</v>
      </c>
      <c r="BA1845" s="17">
        <v>0.72644186450041603</v>
      </c>
      <c r="BB1845" s="17"/>
      <c r="BC1845" s="17">
        <v>0.7430016377402</v>
      </c>
      <c r="BD1845" s="17"/>
      <c r="BE1845" s="17">
        <v>0.72882678448952098</v>
      </c>
      <c r="BF1845" s="17">
        <v>0.61906252733544698</v>
      </c>
      <c r="BG1845" s="17">
        <v>0.68803188074918598</v>
      </c>
      <c r="BH1845" s="17">
        <v>0.74952748750452203</v>
      </c>
      <c r="BI1845" s="17"/>
      <c r="BJ1845" s="17">
        <v>0.70364585025061799</v>
      </c>
      <c r="BK1845" s="17"/>
      <c r="BL1845" s="17">
        <v>0.68476870521118005</v>
      </c>
      <c r="BM1845" s="17"/>
      <c r="BN1845" s="17">
        <v>0.67588869912414795</v>
      </c>
      <c r="BO1845" s="17"/>
      <c r="BP1845" s="17">
        <v>0.72624157497245501</v>
      </c>
      <c r="BQ1845" s="17">
        <v>0.53998198497634797</v>
      </c>
    </row>
    <row r="1846" spans="2:69" x14ac:dyDescent="0.35">
      <c r="B1846" t="s">
        <v>507</v>
      </c>
      <c r="C1846" s="17">
        <v>0.249153634761134</v>
      </c>
      <c r="D1846" s="17">
        <v>0.29824988917837802</v>
      </c>
      <c r="E1846" s="17">
        <v>0.20779813949699899</v>
      </c>
      <c r="F1846" s="17"/>
      <c r="G1846" s="17">
        <v>0.254272997783628</v>
      </c>
      <c r="H1846" s="17">
        <v>0.23848472102371901</v>
      </c>
      <c r="I1846" s="17">
        <v>0.24719597940106899</v>
      </c>
      <c r="J1846" s="17">
        <v>0.23072997328261599</v>
      </c>
      <c r="K1846" s="17">
        <v>0.27947254017963702</v>
      </c>
      <c r="L1846" s="17"/>
      <c r="M1846" s="17">
        <v>0.269619291450513</v>
      </c>
      <c r="N1846" s="17">
        <v>0.25577708471329402</v>
      </c>
      <c r="O1846" s="17">
        <v>0.22322684553823699</v>
      </c>
      <c r="P1846" s="17">
        <v>0.29765687273503899</v>
      </c>
      <c r="Q1846" s="17">
        <v>0.21429988043262699</v>
      </c>
      <c r="R1846" s="17"/>
      <c r="S1846" s="17">
        <v>0.17647611670085001</v>
      </c>
      <c r="T1846" s="17">
        <v>0.231417261916192</v>
      </c>
      <c r="U1846" s="17">
        <v>0.22065937365419999</v>
      </c>
      <c r="V1846" s="17">
        <v>0.36598274599731601</v>
      </c>
      <c r="W1846" s="17"/>
      <c r="X1846" s="17">
        <v>0.260729481643451</v>
      </c>
      <c r="Y1846" s="17">
        <v>0.23023735867824899</v>
      </c>
      <c r="Z1846" s="17">
        <v>0.189091848869166</v>
      </c>
      <c r="AA1846" s="17"/>
      <c r="AB1846" s="17">
        <v>0.22735742979547799</v>
      </c>
      <c r="AC1846" s="17">
        <v>0.29373176417865099</v>
      </c>
      <c r="AD1846" s="17"/>
      <c r="AE1846" s="17">
        <v>0.25489585095214301</v>
      </c>
      <c r="AF1846" s="17">
        <v>0.248147985683116</v>
      </c>
      <c r="AG1846" s="17"/>
      <c r="AH1846" s="17">
        <v>0.26201561100521598</v>
      </c>
      <c r="AI1846" s="17">
        <v>0.17277303854057199</v>
      </c>
      <c r="AJ1846" s="17"/>
      <c r="AK1846" s="17">
        <v>0.216144893815511</v>
      </c>
      <c r="AL1846" s="17">
        <v>0.25340632232578503</v>
      </c>
      <c r="AM1846" s="17">
        <v>0.25145508673029598</v>
      </c>
      <c r="AN1846" s="17">
        <v>0.27159890397850001</v>
      </c>
      <c r="AO1846" s="17">
        <v>0.217931681789334</v>
      </c>
      <c r="AP1846" s="17"/>
      <c r="AQ1846" s="17">
        <v>0.252199148573232</v>
      </c>
      <c r="AR1846" s="17">
        <v>0.24833302814247499</v>
      </c>
      <c r="AS1846" s="17"/>
      <c r="AT1846" s="17">
        <v>0.24135090742325199</v>
      </c>
      <c r="AU1846" s="17">
        <v>0.25247244451534201</v>
      </c>
      <c r="AV1846" s="17"/>
      <c r="AW1846" s="17">
        <v>0.28581286166819497</v>
      </c>
      <c r="AX1846" s="17">
        <v>0.23879357393419601</v>
      </c>
      <c r="AY1846" s="17">
        <v>0.262135828089061</v>
      </c>
      <c r="AZ1846" s="17">
        <v>0.25638312144951098</v>
      </c>
      <c r="BA1846" s="17">
        <v>0.25064950829251698</v>
      </c>
      <c r="BB1846" s="17"/>
      <c r="BC1846" s="17">
        <v>0.19599488283505501</v>
      </c>
      <c r="BD1846" s="17"/>
      <c r="BE1846" s="17">
        <v>0.229324971562962</v>
      </c>
      <c r="BF1846" s="17">
        <v>0.323272224925436</v>
      </c>
      <c r="BG1846" s="17">
        <v>0.27293510874056998</v>
      </c>
      <c r="BH1846" s="17">
        <v>0.20472432367257701</v>
      </c>
      <c r="BI1846" s="17"/>
      <c r="BJ1846" s="17">
        <v>0.24516915216902199</v>
      </c>
      <c r="BK1846" s="17"/>
      <c r="BL1846" s="17">
        <v>0.26636169329624898</v>
      </c>
      <c r="BM1846" s="17"/>
      <c r="BN1846" s="17">
        <v>0.276044381546658</v>
      </c>
      <c r="BO1846" s="17"/>
      <c r="BP1846" s="17">
        <v>0.23028281280635299</v>
      </c>
      <c r="BQ1846" s="17">
        <v>0.36400787328372802</v>
      </c>
    </row>
    <row r="1847" spans="2:69" x14ac:dyDescent="0.35">
      <c r="B1847" t="s">
        <v>508</v>
      </c>
      <c r="C1847" s="17">
        <v>1.41406462916087E-2</v>
      </c>
      <c r="D1847" s="17">
        <v>1.0667011764708301E-2</v>
      </c>
      <c r="E1847" s="17">
        <v>1.7130007946046098E-2</v>
      </c>
      <c r="F1847" s="17"/>
      <c r="G1847" s="17">
        <v>2.4117348732071501E-2</v>
      </c>
      <c r="H1847" s="17">
        <v>3.9332831898209802E-3</v>
      </c>
      <c r="I1847" s="17">
        <v>0</v>
      </c>
      <c r="J1847" s="17">
        <v>1.9530564367979598E-2</v>
      </c>
      <c r="K1847" s="17">
        <v>2.87483435909399E-2</v>
      </c>
      <c r="L1847" s="17"/>
      <c r="M1847" s="17">
        <v>2.47464806687385E-2</v>
      </c>
      <c r="N1847" s="17">
        <v>8.3675118215285407E-3</v>
      </c>
      <c r="O1847" s="17">
        <v>2.9149848437745599E-2</v>
      </c>
      <c r="P1847" s="17">
        <v>0</v>
      </c>
      <c r="Q1847" s="17">
        <v>1.57012278788933E-2</v>
      </c>
      <c r="R1847" s="17"/>
      <c r="S1847" s="17">
        <v>0</v>
      </c>
      <c r="T1847" s="17">
        <v>8.8649850675093199E-3</v>
      </c>
      <c r="U1847" s="17">
        <v>4.1018892883378698E-2</v>
      </c>
      <c r="V1847" s="17">
        <v>8.3581392589042198E-3</v>
      </c>
      <c r="W1847" s="17"/>
      <c r="X1847" s="17">
        <v>1.0945659329187001E-2</v>
      </c>
      <c r="Y1847" s="17">
        <v>1.476669053539E-2</v>
      </c>
      <c r="Z1847" s="17">
        <v>3.6158032156586903E-2</v>
      </c>
      <c r="AA1847" s="17"/>
      <c r="AB1847" s="17">
        <v>4.2589972484611801E-3</v>
      </c>
      <c r="AC1847" s="17">
        <v>3.4350835661639101E-2</v>
      </c>
      <c r="AD1847" s="17"/>
      <c r="AE1847" s="17">
        <v>1.05235838921434E-2</v>
      </c>
      <c r="AF1847" s="17">
        <v>1.49235863847752E-2</v>
      </c>
      <c r="AG1847" s="17"/>
      <c r="AH1847" s="17">
        <v>9.7584929772852706E-3</v>
      </c>
      <c r="AI1847" s="17">
        <v>1.40115717956414E-2</v>
      </c>
      <c r="AJ1847" s="17"/>
      <c r="AK1847" s="17">
        <v>7.2520631125098406E-2</v>
      </c>
      <c r="AL1847" s="17">
        <v>6.3212531368144597E-3</v>
      </c>
      <c r="AM1847" s="17">
        <v>7.8655442254304195E-3</v>
      </c>
      <c r="AN1847" s="17">
        <v>5.2281829285569298E-3</v>
      </c>
      <c r="AO1847" s="17">
        <v>1.1074492904753199E-2</v>
      </c>
      <c r="AP1847" s="17"/>
      <c r="AQ1847" s="17">
        <v>3.2714326973670098E-2</v>
      </c>
      <c r="AR1847" s="17">
        <v>9.1360111985019903E-3</v>
      </c>
      <c r="AS1847" s="17"/>
      <c r="AT1847" s="17">
        <v>1.8480193699868499E-2</v>
      </c>
      <c r="AU1847" s="17">
        <v>1.0809800323081599E-2</v>
      </c>
      <c r="AV1847" s="17"/>
      <c r="AW1847" s="17">
        <v>3.9222490532101799E-2</v>
      </c>
      <c r="AX1847" s="17">
        <v>7.2274079729244796E-3</v>
      </c>
      <c r="AY1847" s="17">
        <v>3.2194866512915102E-2</v>
      </c>
      <c r="AZ1847" s="17">
        <v>0</v>
      </c>
      <c r="BA1847" s="17">
        <v>7.1694504150789798E-3</v>
      </c>
      <c r="BB1847" s="17"/>
      <c r="BC1847" s="17">
        <v>2.72687478626885E-2</v>
      </c>
      <c r="BD1847" s="17"/>
      <c r="BE1847" s="17">
        <v>7.4757569606779799E-3</v>
      </c>
      <c r="BF1847" s="17">
        <v>4.5161941534846602E-2</v>
      </c>
      <c r="BG1847" s="17">
        <v>7.3243740338593101E-3</v>
      </c>
      <c r="BH1847" s="17">
        <v>9.6128448196252398E-3</v>
      </c>
      <c r="BI1847" s="17"/>
      <c r="BJ1847" s="17">
        <v>1.22744496138062E-2</v>
      </c>
      <c r="BK1847" s="17"/>
      <c r="BL1847" s="17">
        <v>7.0944821728909499E-3</v>
      </c>
      <c r="BM1847" s="17"/>
      <c r="BN1847" s="17">
        <v>3.8486589861633298E-3</v>
      </c>
      <c r="BO1847" s="17"/>
      <c r="BP1847" s="17">
        <v>1.2621724661154601E-2</v>
      </c>
      <c r="BQ1847" s="17">
        <v>2.4661907676965002E-2</v>
      </c>
    </row>
    <row r="1848" spans="2:69" x14ac:dyDescent="0.35">
      <c r="B1848" t="s">
        <v>509</v>
      </c>
      <c r="C1848" s="17">
        <v>7.1005117292119498E-3</v>
      </c>
      <c r="D1848" s="17">
        <v>9.9067925853883604E-3</v>
      </c>
      <c r="E1848" s="17">
        <v>4.7224328420673598E-3</v>
      </c>
      <c r="F1848" s="17"/>
      <c r="G1848" s="17">
        <v>9.9634702850677995E-3</v>
      </c>
      <c r="H1848" s="17">
        <v>3.9332831898209802E-3</v>
      </c>
      <c r="I1848" s="17">
        <v>9.3354041394666607E-3</v>
      </c>
      <c r="J1848" s="17">
        <v>0</v>
      </c>
      <c r="K1848" s="17">
        <v>1.0503180043589201E-2</v>
      </c>
      <c r="L1848" s="17"/>
      <c r="M1848" s="17">
        <v>2.2273554185123199E-2</v>
      </c>
      <c r="N1848" s="17">
        <v>2.5821426468633402E-3</v>
      </c>
      <c r="O1848" s="17">
        <v>1.6151507977086699E-2</v>
      </c>
      <c r="P1848" s="17">
        <v>5.7825879774955399E-3</v>
      </c>
      <c r="Q1848" s="17">
        <v>0</v>
      </c>
      <c r="R1848" s="17"/>
      <c r="S1848" s="17">
        <v>0</v>
      </c>
      <c r="T1848" s="17">
        <v>3.5769065971625802E-3</v>
      </c>
      <c r="U1848" s="17">
        <v>8.7510411235099499E-3</v>
      </c>
      <c r="V1848" s="17">
        <v>8.6782872118564593E-3</v>
      </c>
      <c r="W1848" s="17"/>
      <c r="X1848" s="17">
        <v>7.4229336124071697E-3</v>
      </c>
      <c r="Y1848" s="17">
        <v>0</v>
      </c>
      <c r="Z1848" s="17">
        <v>1.3210302727918099E-2</v>
      </c>
      <c r="AA1848" s="17"/>
      <c r="AB1848" s="17">
        <v>2.3697737076816402E-3</v>
      </c>
      <c r="AC1848" s="17">
        <v>1.6775932385992998E-2</v>
      </c>
      <c r="AD1848" s="17"/>
      <c r="AE1848" s="17">
        <v>1.42077875211009E-2</v>
      </c>
      <c r="AF1848" s="17">
        <v>5.59256842280304E-3</v>
      </c>
      <c r="AG1848" s="17"/>
      <c r="AH1848" s="17">
        <v>4.9415339669310696E-3</v>
      </c>
      <c r="AI1848" s="17">
        <v>1.33055285219328E-2</v>
      </c>
      <c r="AJ1848" s="17"/>
      <c r="AK1848" s="17">
        <v>8.4065982127979697E-3</v>
      </c>
      <c r="AL1848" s="17">
        <v>7.3840919446412001E-3</v>
      </c>
      <c r="AM1848" s="17">
        <v>9.2270349683751095E-3</v>
      </c>
      <c r="AN1848" s="17">
        <v>4.6131697989038904E-3</v>
      </c>
      <c r="AO1848" s="17">
        <v>0</v>
      </c>
      <c r="AP1848" s="17"/>
      <c r="AQ1848" s="17">
        <v>4.2490343321836196E-3</v>
      </c>
      <c r="AR1848" s="17">
        <v>7.8688356867865697E-3</v>
      </c>
      <c r="AS1848" s="17"/>
      <c r="AT1848" s="17">
        <v>2.8653882224929802E-3</v>
      </c>
      <c r="AU1848" s="17">
        <v>9.3104682887481995E-3</v>
      </c>
      <c r="AV1848" s="17"/>
      <c r="AW1848" s="17">
        <v>0</v>
      </c>
      <c r="AX1848" s="17">
        <v>6.7293707855480799E-3</v>
      </c>
      <c r="AY1848" s="17">
        <v>4.7490103309184399E-3</v>
      </c>
      <c r="AZ1848" s="17">
        <v>0</v>
      </c>
      <c r="BA1848" s="17">
        <v>8.1252587485848692E-3</v>
      </c>
      <c r="BB1848" s="17"/>
      <c r="BC1848" s="17">
        <v>9.5610937189178208E-3</v>
      </c>
      <c r="BD1848" s="17"/>
      <c r="BE1848" s="17">
        <v>5.3977240090866503E-3</v>
      </c>
      <c r="BF1848" s="17">
        <v>0</v>
      </c>
      <c r="BG1848" s="17">
        <v>8.3669521658516592E-3</v>
      </c>
      <c r="BH1848" s="17">
        <v>1.41213699636423E-2</v>
      </c>
      <c r="BI1848" s="17"/>
      <c r="BJ1848" s="17">
        <v>4.6084452669812202E-3</v>
      </c>
      <c r="BK1848" s="17"/>
      <c r="BL1848" s="17">
        <v>7.76305161868462E-3</v>
      </c>
      <c r="BM1848" s="17"/>
      <c r="BN1848" s="17">
        <v>1.00877498765541E-2</v>
      </c>
      <c r="BO1848" s="17"/>
      <c r="BP1848" s="17">
        <v>4.8444483493810097E-3</v>
      </c>
      <c r="BQ1848" s="17">
        <v>2.0890093707947002E-2</v>
      </c>
    </row>
    <row r="1849" spans="2:69" x14ac:dyDescent="0.35">
      <c r="B1849" t="s">
        <v>510</v>
      </c>
      <c r="C1849" s="17">
        <v>1.6274236769003299E-2</v>
      </c>
      <c r="D1849" s="17">
        <v>1.8210370574404999E-2</v>
      </c>
      <c r="E1849" s="17">
        <v>1.46562325639422E-2</v>
      </c>
      <c r="F1849" s="17"/>
      <c r="G1849" s="17">
        <v>2.2229417488628202E-2</v>
      </c>
      <c r="H1849" s="17">
        <v>1.6995010052468101E-2</v>
      </c>
      <c r="I1849" s="17">
        <v>4.6677020697333304E-3</v>
      </c>
      <c r="J1849" s="17">
        <v>3.71989020336502E-2</v>
      </c>
      <c r="K1849" s="17">
        <v>0</v>
      </c>
      <c r="L1849" s="17"/>
      <c r="M1849" s="17">
        <v>4.4691134283552002E-2</v>
      </c>
      <c r="N1849" s="17">
        <v>1.3456760713882901E-2</v>
      </c>
      <c r="O1849" s="17">
        <v>3.9604116426920997E-3</v>
      </c>
      <c r="P1849" s="17">
        <v>1.36274314727068E-2</v>
      </c>
      <c r="Q1849" s="17">
        <v>2.4292810487882399E-2</v>
      </c>
      <c r="R1849" s="17"/>
      <c r="S1849" s="17">
        <v>4.2509841173265003E-3</v>
      </c>
      <c r="T1849" s="17">
        <v>2.4883334436192301E-2</v>
      </c>
      <c r="U1849" s="17">
        <v>6.9494029061946804E-3</v>
      </c>
      <c r="V1849" s="17">
        <v>1.7955915460592099E-2</v>
      </c>
      <c r="W1849" s="17"/>
      <c r="X1849" s="17">
        <v>1.7555753524556201E-2</v>
      </c>
      <c r="Y1849" s="17">
        <v>2.2309856412852401E-2</v>
      </c>
      <c r="Z1849" s="17">
        <v>0</v>
      </c>
      <c r="AA1849" s="17"/>
      <c r="AB1849" s="17">
        <v>1.4809438169997E-2</v>
      </c>
      <c r="AC1849" s="17">
        <v>1.9270078550633899E-2</v>
      </c>
      <c r="AD1849" s="17"/>
      <c r="AE1849" s="17">
        <v>1.37743902902031E-2</v>
      </c>
      <c r="AF1849" s="17">
        <v>1.5947337014989599E-2</v>
      </c>
      <c r="AG1849" s="17"/>
      <c r="AH1849" s="17">
        <v>1.8918034534239202E-2</v>
      </c>
      <c r="AI1849" s="17">
        <v>5.7985323775641296E-3</v>
      </c>
      <c r="AJ1849" s="17"/>
      <c r="AK1849" s="17">
        <v>1.79241152037945E-2</v>
      </c>
      <c r="AL1849" s="17">
        <v>2.2221634372752899E-2</v>
      </c>
      <c r="AM1849" s="17">
        <v>1.1645507913943901E-2</v>
      </c>
      <c r="AN1849" s="17">
        <v>1.2911552621470101E-2</v>
      </c>
      <c r="AO1849" s="17">
        <v>2.0119971128269399E-2</v>
      </c>
      <c r="AP1849" s="17"/>
      <c r="AQ1849" s="17">
        <v>2.27177933945703E-2</v>
      </c>
      <c r="AR1849" s="17">
        <v>1.45380354115697E-2</v>
      </c>
      <c r="AS1849" s="17"/>
      <c r="AT1849" s="17">
        <v>2.2940698817223999E-2</v>
      </c>
      <c r="AU1849" s="17">
        <v>1.25177060151718E-2</v>
      </c>
      <c r="AV1849" s="17"/>
      <c r="AW1849" s="17">
        <v>2.10428414717749E-2</v>
      </c>
      <c r="AX1849" s="17">
        <v>1.5839112327428601E-2</v>
      </c>
      <c r="AY1849" s="17">
        <v>1.1370489864295201E-2</v>
      </c>
      <c r="AZ1849" s="17">
        <v>1.7999457045662599E-2</v>
      </c>
      <c r="BA1849" s="17">
        <v>7.6139180434030701E-3</v>
      </c>
      <c r="BB1849" s="17"/>
      <c r="BC1849" s="17">
        <v>8.6100916531335302E-3</v>
      </c>
      <c r="BD1849" s="17"/>
      <c r="BE1849" s="17">
        <v>1.58303851115872E-2</v>
      </c>
      <c r="BF1849" s="17">
        <v>5.5494138068032002E-3</v>
      </c>
      <c r="BG1849" s="17">
        <v>2.3341684310532899E-2</v>
      </c>
      <c r="BH1849" s="17">
        <v>8.3023968980499904E-3</v>
      </c>
      <c r="BI1849" s="17"/>
      <c r="BJ1849" s="17">
        <v>1.60308800151551E-2</v>
      </c>
      <c r="BK1849" s="17"/>
      <c r="BL1849" s="17">
        <v>1.76432441685574E-2</v>
      </c>
      <c r="BM1849" s="17"/>
      <c r="BN1849" s="17">
        <v>1.34206053523282E-2</v>
      </c>
      <c r="BO1849" s="17"/>
      <c r="BP1849" s="17">
        <v>1.2544951715523601E-2</v>
      </c>
      <c r="BQ1849" s="17">
        <v>2.3320571664741802E-2</v>
      </c>
    </row>
    <row r="1850" spans="2:69" x14ac:dyDescent="0.35">
      <c r="B1850" t="s">
        <v>141</v>
      </c>
      <c r="C1850" s="17">
        <v>1.7070777363749401E-2</v>
      </c>
      <c r="D1850" s="17">
        <v>1.3229650346303501E-2</v>
      </c>
      <c r="E1850" s="17">
        <v>2.0379259896009499E-2</v>
      </c>
      <c r="F1850" s="17"/>
      <c r="G1850" s="17">
        <v>1.3699396208655399E-2</v>
      </c>
      <c r="H1850" s="17">
        <v>2.0646586372598599E-2</v>
      </c>
      <c r="I1850" s="17">
        <v>0</v>
      </c>
      <c r="J1850" s="17">
        <v>3.1246314869703001E-2</v>
      </c>
      <c r="K1850" s="17">
        <v>3.0799953579887102E-2</v>
      </c>
      <c r="L1850" s="17"/>
      <c r="M1850" s="17">
        <v>3.0611711791944E-2</v>
      </c>
      <c r="N1850" s="17">
        <v>9.7591270218751799E-3</v>
      </c>
      <c r="O1850" s="17">
        <v>3.6062958160131803E-2</v>
      </c>
      <c r="P1850" s="17">
        <v>1.54234588395536E-2</v>
      </c>
      <c r="Q1850" s="17">
        <v>5.9491907251658501E-3</v>
      </c>
      <c r="R1850" s="17"/>
      <c r="S1850" s="17">
        <v>3.8089911870773101E-3</v>
      </c>
      <c r="T1850" s="17">
        <v>2.2404399384740401E-2</v>
      </c>
      <c r="U1850" s="17">
        <v>7.8758752054745099E-3</v>
      </c>
      <c r="V1850" s="17">
        <v>1.9261690881053398E-2</v>
      </c>
      <c r="W1850" s="17"/>
      <c r="X1850" s="17">
        <v>1.68315744015002E-2</v>
      </c>
      <c r="Y1850" s="17">
        <v>1.7424154681030202E-2</v>
      </c>
      <c r="Z1850" s="17">
        <v>1.83562990723765E-2</v>
      </c>
      <c r="AA1850" s="17"/>
      <c r="AB1850" s="17">
        <v>1.4107204272983899E-2</v>
      </c>
      <c r="AC1850" s="17">
        <v>2.3131949250624999E-2</v>
      </c>
      <c r="AD1850" s="17"/>
      <c r="AE1850" s="17">
        <v>9.6733633516385403E-3</v>
      </c>
      <c r="AF1850" s="17">
        <v>1.8661650463219302E-2</v>
      </c>
      <c r="AG1850" s="17"/>
      <c r="AH1850" s="17">
        <v>1.7716137837224099E-2</v>
      </c>
      <c r="AI1850" s="17">
        <v>2.3679025548030301E-2</v>
      </c>
      <c r="AJ1850" s="17"/>
      <c r="AK1850" s="17">
        <v>1.1157762414372E-2</v>
      </c>
      <c r="AL1850" s="17">
        <v>2.9816416020555701E-2</v>
      </c>
      <c r="AM1850" s="17">
        <v>1.67311097053566E-2</v>
      </c>
      <c r="AN1850" s="17">
        <v>0</v>
      </c>
      <c r="AO1850" s="17">
        <v>1.6739353165493999E-2</v>
      </c>
      <c r="AP1850" s="17"/>
      <c r="AQ1850" s="17">
        <v>1.84406285304076E-2</v>
      </c>
      <c r="AR1850" s="17">
        <v>1.67016741505337E-2</v>
      </c>
      <c r="AS1850" s="17"/>
      <c r="AT1850" s="17">
        <v>2.1490467182690699E-2</v>
      </c>
      <c r="AU1850" s="17">
        <v>1.29308491942984E-2</v>
      </c>
      <c r="AV1850" s="17"/>
      <c r="AW1850" s="17">
        <v>3.4357651179034797E-2</v>
      </c>
      <c r="AX1850" s="17">
        <v>1.6072311344528099E-2</v>
      </c>
      <c r="AY1850" s="17">
        <v>3.2529139389821E-2</v>
      </c>
      <c r="AZ1850" s="17">
        <v>0</v>
      </c>
      <c r="BA1850" s="17">
        <v>0</v>
      </c>
      <c r="BB1850" s="17"/>
      <c r="BC1850" s="17">
        <v>1.55635461900055E-2</v>
      </c>
      <c r="BD1850" s="17"/>
      <c r="BE1850" s="17">
        <v>1.31443778661659E-2</v>
      </c>
      <c r="BF1850" s="17">
        <v>6.9538923974667502E-3</v>
      </c>
      <c r="BG1850" s="17">
        <v>0</v>
      </c>
      <c r="BH1850" s="17">
        <v>1.3711577141583799E-2</v>
      </c>
      <c r="BI1850" s="17"/>
      <c r="BJ1850" s="17">
        <v>1.8271222684417401E-2</v>
      </c>
      <c r="BK1850" s="17"/>
      <c r="BL1850" s="17">
        <v>1.6368823532438001E-2</v>
      </c>
      <c r="BM1850" s="17"/>
      <c r="BN1850" s="17">
        <v>2.0709905114149298E-2</v>
      </c>
      <c r="BO1850" s="17"/>
      <c r="BP1850" s="17">
        <v>1.3464487495133201E-2</v>
      </c>
      <c r="BQ1850" s="17">
        <v>2.7137568690270501E-2</v>
      </c>
    </row>
    <row r="1851" spans="2:69" x14ac:dyDescent="0.35"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  <c r="BC1851" s="17"/>
      <c r="BD1851" s="17"/>
      <c r="BE1851" s="17"/>
      <c r="BF1851" s="17"/>
      <c r="BG1851" s="17"/>
      <c r="BH1851" s="17"/>
      <c r="BI1851" s="17"/>
      <c r="BJ1851" s="17"/>
      <c r="BK1851" s="17"/>
      <c r="BL1851" s="17"/>
      <c r="BM1851" s="17"/>
      <c r="BN1851" s="17"/>
      <c r="BO1851" s="17"/>
      <c r="BP1851" s="17"/>
      <c r="BQ1851" s="17"/>
    </row>
    <row r="1852" spans="2:69" x14ac:dyDescent="0.35">
      <c r="B1852" s="6" t="s">
        <v>560</v>
      </c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  <c r="BC1852" s="17"/>
      <c r="BD1852" s="17"/>
      <c r="BE1852" s="17"/>
      <c r="BF1852" s="17"/>
      <c r="BG1852" s="17"/>
      <c r="BH1852" s="17"/>
      <c r="BI1852" s="17"/>
      <c r="BJ1852" s="17"/>
      <c r="BK1852" s="17"/>
      <c r="BL1852" s="17"/>
      <c r="BM1852" s="17"/>
      <c r="BN1852" s="17"/>
      <c r="BO1852" s="17"/>
      <c r="BP1852" s="17"/>
      <c r="BQ1852" s="17"/>
    </row>
    <row r="1853" spans="2:69" x14ac:dyDescent="0.35">
      <c r="B1853" s="24" t="s">
        <v>143</v>
      </c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  <c r="BC1853" s="17"/>
      <c r="BD1853" s="17"/>
      <c r="BE1853" s="17"/>
      <c r="BF1853" s="17"/>
      <c r="BG1853" s="17"/>
      <c r="BH1853" s="17"/>
      <c r="BI1853" s="17"/>
      <c r="BJ1853" s="17"/>
      <c r="BK1853" s="17"/>
      <c r="BL1853" s="17"/>
      <c r="BM1853" s="17"/>
      <c r="BN1853" s="17"/>
      <c r="BO1853" s="17"/>
      <c r="BP1853" s="17"/>
      <c r="BQ1853" s="17"/>
    </row>
    <row r="1854" spans="2:69" x14ac:dyDescent="0.35">
      <c r="B1854" t="s">
        <v>506</v>
      </c>
      <c r="C1854" s="17">
        <v>2.47285250588033E-2</v>
      </c>
      <c r="D1854" s="17">
        <v>2.7215114402076801E-2</v>
      </c>
      <c r="E1854" s="17">
        <v>2.2734401470439598E-2</v>
      </c>
      <c r="F1854" s="17"/>
      <c r="G1854" s="17">
        <v>9.5717651296392502E-3</v>
      </c>
      <c r="H1854" s="17">
        <v>1.67144742065444E-2</v>
      </c>
      <c r="I1854" s="17">
        <v>6.6920341581969498E-3</v>
      </c>
      <c r="J1854" s="17">
        <v>3.3809687706075703E-2</v>
      </c>
      <c r="K1854" s="17">
        <v>8.8381648401901006E-2</v>
      </c>
      <c r="L1854" s="17"/>
      <c r="M1854" s="17">
        <v>4.0625049383811701E-2</v>
      </c>
      <c r="N1854" s="17">
        <v>2.2721540469002901E-2</v>
      </c>
      <c r="O1854" s="17">
        <v>3.9543488357330304E-3</v>
      </c>
      <c r="P1854" s="17">
        <v>3.6057239796092301E-2</v>
      </c>
      <c r="Q1854" s="17">
        <v>3.6039377777438403E-2</v>
      </c>
      <c r="R1854" s="17"/>
      <c r="S1854" s="17">
        <v>2.42603572676258E-2</v>
      </c>
      <c r="T1854" s="17">
        <v>4.0501883016866701E-3</v>
      </c>
      <c r="U1854" s="17">
        <v>2.1278190494748699E-2</v>
      </c>
      <c r="V1854" s="17">
        <v>3.2736531693609697E-2</v>
      </c>
      <c r="W1854" s="17"/>
      <c r="X1854" s="17">
        <v>1.9531633170946101E-2</v>
      </c>
      <c r="Y1854" s="17">
        <v>0</v>
      </c>
      <c r="Z1854" s="17">
        <v>9.1119222687851498E-2</v>
      </c>
      <c r="AA1854" s="17"/>
      <c r="AB1854" s="17">
        <v>1.02356944098018E-2</v>
      </c>
      <c r="AC1854" s="17">
        <v>5.4851619282064203E-2</v>
      </c>
      <c r="AD1854" s="17"/>
      <c r="AE1854" s="17">
        <v>5.3337424310381298E-2</v>
      </c>
      <c r="AF1854" s="17">
        <v>1.8911030870302201E-2</v>
      </c>
      <c r="AG1854" s="17"/>
      <c r="AH1854" s="17">
        <v>9.9486936718005698E-3</v>
      </c>
      <c r="AI1854" s="17">
        <v>4.54894282929236E-2</v>
      </c>
      <c r="AJ1854" s="17"/>
      <c r="AK1854" s="17">
        <v>5.9591633034541097E-2</v>
      </c>
      <c r="AL1854" s="17">
        <v>2.41209090950084E-2</v>
      </c>
      <c r="AM1854" s="17">
        <v>2.24601096251065E-2</v>
      </c>
      <c r="AN1854" s="17">
        <v>0</v>
      </c>
      <c r="AO1854" s="17">
        <v>4.2832197085802798E-2</v>
      </c>
      <c r="AP1854" s="17"/>
      <c r="AQ1854" s="17">
        <v>2.20634305545638E-2</v>
      </c>
      <c r="AR1854" s="17">
        <v>2.5451551931141798E-2</v>
      </c>
      <c r="AS1854" s="17"/>
      <c r="AT1854" s="17">
        <v>2.3032066483614999E-2</v>
      </c>
      <c r="AU1854" s="17">
        <v>2.6289011937357599E-2</v>
      </c>
      <c r="AV1854" s="17"/>
      <c r="AW1854" s="17">
        <v>1.23043108516142E-2</v>
      </c>
      <c r="AX1854" s="17">
        <v>1.66670917055519E-2</v>
      </c>
      <c r="AY1854" s="17">
        <v>4.1339879272985103E-2</v>
      </c>
      <c r="AZ1854" s="17">
        <v>0</v>
      </c>
      <c r="BA1854" s="17">
        <v>3.6454836100431799E-2</v>
      </c>
      <c r="BB1854" s="17"/>
      <c r="BC1854" s="17">
        <v>2.5735946838316599E-2</v>
      </c>
      <c r="BD1854" s="17"/>
      <c r="BE1854" s="17">
        <v>1.43062439732102E-2</v>
      </c>
      <c r="BF1854" s="17">
        <v>7.0487615253683605E-2</v>
      </c>
      <c r="BG1854" s="17">
        <v>0</v>
      </c>
      <c r="BH1854" s="17">
        <v>2.5271126623275599E-2</v>
      </c>
      <c r="BI1854" s="17"/>
      <c r="BJ1854" s="17">
        <v>1.3638269280933301E-2</v>
      </c>
      <c r="BK1854" s="17"/>
      <c r="BL1854" s="17">
        <v>8.5656649174221198E-3</v>
      </c>
      <c r="BM1854" s="17"/>
      <c r="BN1854" s="17">
        <v>4.7960943705201799E-2</v>
      </c>
      <c r="BO1854" s="17"/>
      <c r="BP1854" s="17">
        <v>2.66841145837791E-2</v>
      </c>
      <c r="BQ1854" s="17">
        <v>1.7505042010055399E-2</v>
      </c>
    </row>
    <row r="1855" spans="2:69" x14ac:dyDescent="0.35">
      <c r="B1855" t="s">
        <v>507</v>
      </c>
      <c r="C1855" s="17">
        <v>6.6861308069153497E-2</v>
      </c>
      <c r="D1855" s="17">
        <v>7.8649439124579903E-2</v>
      </c>
      <c r="E1855" s="17">
        <v>5.7309759771893801E-2</v>
      </c>
      <c r="F1855" s="17"/>
      <c r="G1855" s="17">
        <v>5.2594780625282299E-2</v>
      </c>
      <c r="H1855" s="17">
        <v>6.5882194280986905E-2</v>
      </c>
      <c r="I1855" s="17">
        <v>4.22803924767884E-2</v>
      </c>
      <c r="J1855" s="17">
        <v>1.7679130751307E-2</v>
      </c>
      <c r="K1855" s="17">
        <v>0.188240251813102</v>
      </c>
      <c r="L1855" s="17"/>
      <c r="M1855" s="17">
        <v>7.3267303431868297E-2</v>
      </c>
      <c r="N1855" s="17">
        <v>6.3046770205996402E-2</v>
      </c>
      <c r="O1855" s="17">
        <v>8.73240941702145E-2</v>
      </c>
      <c r="P1855" s="17">
        <v>6.2438595026351303E-2</v>
      </c>
      <c r="Q1855" s="17">
        <v>5.2451544417461103E-2</v>
      </c>
      <c r="R1855" s="17"/>
      <c r="S1855" s="17">
        <v>3.9025145563129297E-2</v>
      </c>
      <c r="T1855" s="17">
        <v>4.7226875460891903E-2</v>
      </c>
      <c r="U1855" s="17">
        <v>0.112781024135515</v>
      </c>
      <c r="V1855" s="17">
        <v>7.8014179165395298E-2</v>
      </c>
      <c r="W1855" s="17"/>
      <c r="X1855" s="17">
        <v>6.4417413128284001E-2</v>
      </c>
      <c r="Y1855" s="17">
        <v>1.48269357559161E-2</v>
      </c>
      <c r="Z1855" s="17">
        <v>0.14603138935361801</v>
      </c>
      <c r="AA1855" s="17"/>
      <c r="AB1855" s="17">
        <v>3.5113740944587198E-2</v>
      </c>
      <c r="AC1855" s="17">
        <v>0.132848069317792</v>
      </c>
      <c r="AD1855" s="17"/>
      <c r="AE1855" s="17">
        <v>0.120128610439245</v>
      </c>
      <c r="AF1855" s="17">
        <v>5.6047547529616097E-2</v>
      </c>
      <c r="AG1855" s="17"/>
      <c r="AH1855" s="17">
        <v>5.8348411060637102E-2</v>
      </c>
      <c r="AI1855" s="17">
        <v>3.1728541562107998E-2</v>
      </c>
      <c r="AJ1855" s="17"/>
      <c r="AK1855" s="17">
        <v>0.132456395547211</v>
      </c>
      <c r="AL1855" s="17">
        <v>7.8770107565114197E-2</v>
      </c>
      <c r="AM1855" s="17">
        <v>5.7235588817921797E-2</v>
      </c>
      <c r="AN1855" s="17">
        <v>5.6478538148667302E-2</v>
      </c>
      <c r="AO1855" s="17">
        <v>0</v>
      </c>
      <c r="AP1855" s="17"/>
      <c r="AQ1855" s="17">
        <v>5.9336097439481997E-2</v>
      </c>
      <c r="AR1855" s="17">
        <v>6.8902860252989695E-2</v>
      </c>
      <c r="AS1855" s="17"/>
      <c r="AT1855" s="17">
        <v>5.5935776284074999E-2</v>
      </c>
      <c r="AU1855" s="17">
        <v>7.1512021755045604E-2</v>
      </c>
      <c r="AV1855" s="17"/>
      <c r="AW1855" s="17">
        <v>1.37320953071028E-2</v>
      </c>
      <c r="AX1855" s="17">
        <v>4.2572377163284401E-2</v>
      </c>
      <c r="AY1855" s="17">
        <v>7.0404616096148606E-2</v>
      </c>
      <c r="AZ1855" s="17">
        <v>0.11875854410542</v>
      </c>
      <c r="BA1855" s="17">
        <v>7.3650293696507302E-2</v>
      </c>
      <c r="BB1855" s="17"/>
      <c r="BC1855" s="17">
        <v>7.8236185353022694E-2</v>
      </c>
      <c r="BD1855" s="17"/>
      <c r="BE1855" s="17">
        <v>4.1334733368677198E-2</v>
      </c>
      <c r="BF1855" s="17">
        <v>0.119888451764849</v>
      </c>
      <c r="BG1855" s="17">
        <v>8.3572516104560304E-2</v>
      </c>
      <c r="BH1855" s="17">
        <v>4.4138197477624701E-2</v>
      </c>
      <c r="BI1855" s="17"/>
      <c r="BJ1855" s="17">
        <v>6.0242968830652298E-2</v>
      </c>
      <c r="BK1855" s="17"/>
      <c r="BL1855" s="17">
        <v>6.3178610924746706E-2</v>
      </c>
      <c r="BM1855" s="17"/>
      <c r="BN1855" s="17">
        <v>7.7571375885441995E-2</v>
      </c>
      <c r="BO1855" s="17"/>
      <c r="BP1855" s="17">
        <v>6.6406133648682197E-2</v>
      </c>
      <c r="BQ1855" s="17">
        <v>7.3754468185540795E-2</v>
      </c>
    </row>
    <row r="1856" spans="2:69" x14ac:dyDescent="0.35">
      <c r="B1856" t="s">
        <v>508</v>
      </c>
      <c r="C1856" s="17">
        <v>0.135157906710834</v>
      </c>
      <c r="D1856" s="17">
        <v>0.14444452628568499</v>
      </c>
      <c r="E1856" s="17">
        <v>0.127793807916878</v>
      </c>
      <c r="F1856" s="17"/>
      <c r="G1856" s="17">
        <v>0.16324190408559999</v>
      </c>
      <c r="H1856" s="17">
        <v>0.108393224806734</v>
      </c>
      <c r="I1856" s="17">
        <v>0.101447277211437</v>
      </c>
      <c r="J1856" s="17">
        <v>0.12513237360801699</v>
      </c>
      <c r="K1856" s="17">
        <v>0.19308682312765499</v>
      </c>
      <c r="L1856" s="17"/>
      <c r="M1856" s="17">
        <v>0.15981378451370201</v>
      </c>
      <c r="N1856" s="17">
        <v>0.13532584201197401</v>
      </c>
      <c r="O1856" s="17">
        <v>0.133444477550684</v>
      </c>
      <c r="P1856" s="17">
        <v>0.11503595303330399</v>
      </c>
      <c r="Q1856" s="17">
        <v>0.140380579442484</v>
      </c>
      <c r="R1856" s="17"/>
      <c r="S1856" s="17">
        <v>7.1162686293575597E-2</v>
      </c>
      <c r="T1856" s="17">
        <v>0.102955516333681</v>
      </c>
      <c r="U1856" s="17">
        <v>0.165502088821881</v>
      </c>
      <c r="V1856" s="17">
        <v>0.188530265284997</v>
      </c>
      <c r="W1856" s="17"/>
      <c r="X1856" s="17">
        <v>0.13868413380480199</v>
      </c>
      <c r="Y1856" s="17">
        <v>0.12161862764629899</v>
      </c>
      <c r="Z1856" s="17">
        <v>0.12608865756309701</v>
      </c>
      <c r="AA1856" s="17"/>
      <c r="AB1856" s="17">
        <v>0.11048622640860201</v>
      </c>
      <c r="AC1856" s="17">
        <v>0.18643756134762601</v>
      </c>
      <c r="AD1856" s="17"/>
      <c r="AE1856" s="17">
        <v>0.128461387003344</v>
      </c>
      <c r="AF1856" s="17">
        <v>0.13664087906323599</v>
      </c>
      <c r="AG1856" s="17"/>
      <c r="AH1856" s="17">
        <v>0.13680602234307701</v>
      </c>
      <c r="AI1856" s="17">
        <v>0.10629807134052301</v>
      </c>
      <c r="AJ1856" s="17"/>
      <c r="AK1856" s="17">
        <v>0.158300227951475</v>
      </c>
      <c r="AL1856" s="17">
        <v>0.11040955658542199</v>
      </c>
      <c r="AM1856" s="17">
        <v>0.14106774945607101</v>
      </c>
      <c r="AN1856" s="17">
        <v>0.13652797510808601</v>
      </c>
      <c r="AO1856" s="17">
        <v>0.16631714978766901</v>
      </c>
      <c r="AP1856" s="17"/>
      <c r="AQ1856" s="17">
        <v>0.14082917219707</v>
      </c>
      <c r="AR1856" s="17">
        <v>0.133619320615598</v>
      </c>
      <c r="AS1856" s="17"/>
      <c r="AT1856" s="17">
        <v>0.13921110232053399</v>
      </c>
      <c r="AU1856" s="17">
        <v>0.13228101366445999</v>
      </c>
      <c r="AV1856" s="17"/>
      <c r="AW1856" s="17">
        <v>0.10721754596289</v>
      </c>
      <c r="AX1856" s="17">
        <v>9.2018511744680398E-2</v>
      </c>
      <c r="AY1856" s="17">
        <v>0.20580232298922599</v>
      </c>
      <c r="AZ1856" s="17">
        <v>0.180589628650382</v>
      </c>
      <c r="BA1856" s="17">
        <v>0.107259546489887</v>
      </c>
      <c r="BB1856" s="17"/>
      <c r="BC1856" s="17">
        <v>0.102873558768866</v>
      </c>
      <c r="BD1856" s="17"/>
      <c r="BE1856" s="17">
        <v>9.0635456980482795E-2</v>
      </c>
      <c r="BF1856" s="17">
        <v>0.21181532997115901</v>
      </c>
      <c r="BG1856" s="17">
        <v>0.21944920733513501</v>
      </c>
      <c r="BH1856" s="17">
        <v>8.3513659551745195E-2</v>
      </c>
      <c r="BI1856" s="17"/>
      <c r="BJ1856" s="17">
        <v>0.124866677440404</v>
      </c>
      <c r="BK1856" s="17"/>
      <c r="BL1856" s="17">
        <v>0.14136705599000501</v>
      </c>
      <c r="BM1856" s="17"/>
      <c r="BN1856" s="17">
        <v>0.13954003222754599</v>
      </c>
      <c r="BO1856" s="17"/>
      <c r="BP1856" s="17">
        <v>0.123306586272001</v>
      </c>
      <c r="BQ1856" s="17">
        <v>0.18552498800157599</v>
      </c>
    </row>
    <row r="1857" spans="2:69" x14ac:dyDescent="0.35">
      <c r="B1857" t="s">
        <v>509</v>
      </c>
      <c r="C1857" s="17">
        <v>0.679679442017316</v>
      </c>
      <c r="D1857" s="17">
        <v>0.68395594161854401</v>
      </c>
      <c r="E1857" s="17">
        <v>0.67554362372468302</v>
      </c>
      <c r="F1857" s="17"/>
      <c r="G1857" s="17">
        <v>0.71037643429149799</v>
      </c>
      <c r="H1857" s="17">
        <v>0.70958276710225199</v>
      </c>
      <c r="I1857" s="17">
        <v>0.71899754747853895</v>
      </c>
      <c r="J1857" s="17">
        <v>0.69087480034866999</v>
      </c>
      <c r="K1857" s="17">
        <v>0.49030716530596702</v>
      </c>
      <c r="L1857" s="17"/>
      <c r="M1857" s="17">
        <v>0.57997797861187494</v>
      </c>
      <c r="N1857" s="17">
        <v>0.67723613853965303</v>
      </c>
      <c r="O1857" s="17">
        <v>0.70179578620872896</v>
      </c>
      <c r="P1857" s="17">
        <v>0.70042645157238204</v>
      </c>
      <c r="Q1857" s="17">
        <v>0.69366281889578496</v>
      </c>
      <c r="R1857" s="17"/>
      <c r="S1857" s="17">
        <v>0.70222705535258201</v>
      </c>
      <c r="T1857" s="17">
        <v>0.762326781353314</v>
      </c>
      <c r="U1857" s="17">
        <v>0.59453954275472398</v>
      </c>
      <c r="V1857" s="17">
        <v>0.66717004602697105</v>
      </c>
      <c r="W1857" s="17"/>
      <c r="X1857" s="17">
        <v>0.68233726279158602</v>
      </c>
      <c r="Y1857" s="17">
        <v>0.78919334906975702</v>
      </c>
      <c r="Z1857" s="17">
        <v>0.53077358116933604</v>
      </c>
      <c r="AA1857" s="17"/>
      <c r="AB1857" s="17">
        <v>0.74787617323269795</v>
      </c>
      <c r="AC1857" s="17">
        <v>0.53793373271649803</v>
      </c>
      <c r="AD1857" s="17"/>
      <c r="AE1857" s="17">
        <v>0.58850943073273998</v>
      </c>
      <c r="AF1857" s="17">
        <v>0.69887103298442599</v>
      </c>
      <c r="AG1857" s="17"/>
      <c r="AH1857" s="17">
        <v>0.70780679173251604</v>
      </c>
      <c r="AI1857" s="17">
        <v>0.66497313997196605</v>
      </c>
      <c r="AJ1857" s="17"/>
      <c r="AK1857" s="17">
        <v>0.54697271924806201</v>
      </c>
      <c r="AL1857" s="17">
        <v>0.67817811580758203</v>
      </c>
      <c r="AM1857" s="17">
        <v>0.70239417970723395</v>
      </c>
      <c r="AN1857" s="17">
        <v>0.73805762081706505</v>
      </c>
      <c r="AO1857" s="17">
        <v>0.63654440620327701</v>
      </c>
      <c r="AP1857" s="17"/>
      <c r="AQ1857" s="17">
        <v>0.72365811323914897</v>
      </c>
      <c r="AR1857" s="17">
        <v>0.667748247437708</v>
      </c>
      <c r="AS1857" s="17"/>
      <c r="AT1857" s="17">
        <v>0.69427727767863301</v>
      </c>
      <c r="AU1857" s="17">
        <v>0.67613291461837699</v>
      </c>
      <c r="AV1857" s="17"/>
      <c r="AW1857" s="17">
        <v>0.71238504398682601</v>
      </c>
      <c r="AX1857" s="17">
        <v>0.77319340198744302</v>
      </c>
      <c r="AY1857" s="17">
        <v>0.59147178386655597</v>
      </c>
      <c r="AZ1857" s="17">
        <v>0.62763913045233299</v>
      </c>
      <c r="BA1857" s="17">
        <v>0.65454174385407704</v>
      </c>
      <c r="BB1857" s="17"/>
      <c r="BC1857" s="17">
        <v>0.70301200587639201</v>
      </c>
      <c r="BD1857" s="17"/>
      <c r="BE1857" s="17">
        <v>0.75957710237046905</v>
      </c>
      <c r="BF1857" s="17">
        <v>0.51358562617980896</v>
      </c>
      <c r="BG1857" s="17">
        <v>0.62277771396318005</v>
      </c>
      <c r="BH1857" s="17">
        <v>0.74000605786145301</v>
      </c>
      <c r="BI1857" s="17"/>
      <c r="BJ1857" s="17">
        <v>0.70737187701039494</v>
      </c>
      <c r="BK1857" s="17"/>
      <c r="BL1857" s="17">
        <v>0.71706561879286701</v>
      </c>
      <c r="BM1857" s="17"/>
      <c r="BN1857" s="17">
        <v>0.65906852350629097</v>
      </c>
      <c r="BO1857" s="17"/>
      <c r="BP1857" s="17">
        <v>0.69497732173124405</v>
      </c>
      <c r="BQ1857" s="17">
        <v>0.61026343426275598</v>
      </c>
    </row>
    <row r="1858" spans="2:69" x14ac:dyDescent="0.35">
      <c r="B1858" t="s">
        <v>510</v>
      </c>
      <c r="C1858" s="17">
        <v>4.9033575550575602E-2</v>
      </c>
      <c r="D1858" s="17">
        <v>4.3177992775492301E-2</v>
      </c>
      <c r="E1858" s="17">
        <v>5.3938257306164999E-2</v>
      </c>
      <c r="F1858" s="17"/>
      <c r="G1858" s="17">
        <v>2.8529072701081699E-2</v>
      </c>
      <c r="H1858" s="17">
        <v>4.7756524189409399E-2</v>
      </c>
      <c r="I1858" s="17">
        <v>8.7673219427874205E-2</v>
      </c>
      <c r="J1858" s="17">
        <v>5.4505933100437699E-2</v>
      </c>
      <c r="K1858" s="17">
        <v>2.36883458434421E-2</v>
      </c>
      <c r="L1858" s="17"/>
      <c r="M1858" s="17">
        <v>0.100452293024741</v>
      </c>
      <c r="N1858" s="17">
        <v>6.4270798419525904E-2</v>
      </c>
      <c r="O1858" s="17">
        <v>2.6626966464632602E-2</v>
      </c>
      <c r="P1858" s="17">
        <v>1.0390149678387001E-2</v>
      </c>
      <c r="Q1858" s="17">
        <v>4.4781879061731103E-2</v>
      </c>
      <c r="R1858" s="17"/>
      <c r="S1858" s="17">
        <v>6.7422551896737598E-2</v>
      </c>
      <c r="T1858" s="17">
        <v>4.1744227741854302E-2</v>
      </c>
      <c r="U1858" s="17">
        <v>6.2835679191742599E-2</v>
      </c>
      <c r="V1858" s="17">
        <v>2.48912083831112E-2</v>
      </c>
      <c r="W1858" s="17"/>
      <c r="X1858" s="17">
        <v>5.4477000257999002E-2</v>
      </c>
      <c r="Y1858" s="17">
        <v>1.7945002527378E-2</v>
      </c>
      <c r="Z1858" s="17">
        <v>4.7123524073003499E-2</v>
      </c>
      <c r="AA1858" s="17"/>
      <c r="AB1858" s="17">
        <v>4.9104093821252803E-2</v>
      </c>
      <c r="AC1858" s="17">
        <v>4.8887004562235201E-2</v>
      </c>
      <c r="AD1858" s="17"/>
      <c r="AE1858" s="17">
        <v>5.6455211893359003E-2</v>
      </c>
      <c r="AF1858" s="17">
        <v>4.6700725554269101E-2</v>
      </c>
      <c r="AG1858" s="17"/>
      <c r="AH1858" s="17">
        <v>4.8408365669750701E-2</v>
      </c>
      <c r="AI1858" s="17">
        <v>6.01934991387163E-2</v>
      </c>
      <c r="AJ1858" s="17"/>
      <c r="AK1858" s="17">
        <v>5.8618695036375602E-2</v>
      </c>
      <c r="AL1858" s="17">
        <v>5.48395464877992E-2</v>
      </c>
      <c r="AM1858" s="17">
        <v>3.5157233220644103E-2</v>
      </c>
      <c r="AN1858" s="17">
        <v>4.8759487343985497E-2</v>
      </c>
      <c r="AO1858" s="17">
        <v>7.8450222365095496E-2</v>
      </c>
      <c r="AP1858" s="17"/>
      <c r="AQ1858" s="17">
        <v>3.00382566073518E-2</v>
      </c>
      <c r="AR1858" s="17">
        <v>5.4186911022448797E-2</v>
      </c>
      <c r="AS1858" s="17"/>
      <c r="AT1858" s="17">
        <v>4.3726984867079897E-2</v>
      </c>
      <c r="AU1858" s="17">
        <v>5.0067422514801202E-2</v>
      </c>
      <c r="AV1858" s="17"/>
      <c r="AW1858" s="17">
        <v>7.2356876378208396E-2</v>
      </c>
      <c r="AX1858" s="17">
        <v>3.0812421694127502E-2</v>
      </c>
      <c r="AY1858" s="17">
        <v>4.5706656784203797E-2</v>
      </c>
      <c r="AZ1858" s="17">
        <v>4.7499419415563203E-2</v>
      </c>
      <c r="BA1858" s="17">
        <v>6.1584699239085099E-2</v>
      </c>
      <c r="BB1858" s="17"/>
      <c r="BC1858" s="17">
        <v>3.8668922301274999E-2</v>
      </c>
      <c r="BD1858" s="17"/>
      <c r="BE1858" s="17">
        <v>3.9562539505581598E-2</v>
      </c>
      <c r="BF1858" s="17">
        <v>3.7552575556110003E-2</v>
      </c>
      <c r="BG1858" s="17">
        <v>4.1901431833650402E-2</v>
      </c>
      <c r="BH1858" s="17">
        <v>6.7305552585644302E-2</v>
      </c>
      <c r="BI1858" s="17"/>
      <c r="BJ1858" s="17">
        <v>4.6167095760066397E-2</v>
      </c>
      <c r="BK1858" s="17"/>
      <c r="BL1858" s="17">
        <v>4.66129789621079E-2</v>
      </c>
      <c r="BM1858" s="17"/>
      <c r="BN1858" s="17">
        <v>3.7498534542094598E-2</v>
      </c>
      <c r="BO1858" s="17"/>
      <c r="BP1858" s="17">
        <v>4.44379871057521E-2</v>
      </c>
      <c r="BQ1858" s="17">
        <v>7.3547500104273703E-2</v>
      </c>
    </row>
    <row r="1859" spans="2:69" x14ac:dyDescent="0.35">
      <c r="B1859" t="s">
        <v>141</v>
      </c>
      <c r="C1859" s="17">
        <v>4.4539242593317097E-2</v>
      </c>
      <c r="D1859" s="17">
        <v>2.2556985793622201E-2</v>
      </c>
      <c r="E1859" s="17">
        <v>6.2680149809941493E-2</v>
      </c>
      <c r="F1859" s="17"/>
      <c r="G1859" s="17">
        <v>3.5686043166898697E-2</v>
      </c>
      <c r="H1859" s="17">
        <v>5.1670815414072702E-2</v>
      </c>
      <c r="I1859" s="17">
        <v>4.2909529247163798E-2</v>
      </c>
      <c r="J1859" s="17">
        <v>7.7998074485492105E-2</v>
      </c>
      <c r="K1859" s="17">
        <v>1.6295765507933099E-2</v>
      </c>
      <c r="L1859" s="17"/>
      <c r="M1859" s="17">
        <v>4.5863591034002199E-2</v>
      </c>
      <c r="N1859" s="17">
        <v>3.7398910353848097E-2</v>
      </c>
      <c r="O1859" s="17">
        <v>4.6854326770007802E-2</v>
      </c>
      <c r="P1859" s="17">
        <v>7.5651610893483295E-2</v>
      </c>
      <c r="Q1859" s="17">
        <v>3.2683800405100799E-2</v>
      </c>
      <c r="R1859" s="17"/>
      <c r="S1859" s="17">
        <v>9.5902203626349602E-2</v>
      </c>
      <c r="T1859" s="17">
        <v>4.1696410808572303E-2</v>
      </c>
      <c r="U1859" s="17">
        <v>4.3063474601387999E-2</v>
      </c>
      <c r="V1859" s="17">
        <v>8.6577694459158607E-3</v>
      </c>
      <c r="W1859" s="17"/>
      <c r="X1859" s="17">
        <v>4.05525568463833E-2</v>
      </c>
      <c r="Y1859" s="17">
        <v>5.64160850006502E-2</v>
      </c>
      <c r="Z1859" s="17">
        <v>5.8863625153093797E-2</v>
      </c>
      <c r="AA1859" s="17"/>
      <c r="AB1859" s="17">
        <v>4.7184071183057903E-2</v>
      </c>
      <c r="AC1859" s="17">
        <v>3.9042012773784003E-2</v>
      </c>
      <c r="AD1859" s="17"/>
      <c r="AE1859" s="17">
        <v>5.3107935620931503E-2</v>
      </c>
      <c r="AF1859" s="17">
        <v>4.28287839981508E-2</v>
      </c>
      <c r="AG1859" s="17"/>
      <c r="AH1859" s="17">
        <v>3.8681715522217899E-2</v>
      </c>
      <c r="AI1859" s="17">
        <v>9.1317319693762597E-2</v>
      </c>
      <c r="AJ1859" s="17"/>
      <c r="AK1859" s="17">
        <v>4.40603291823356E-2</v>
      </c>
      <c r="AL1859" s="17">
        <v>5.3681764459073598E-2</v>
      </c>
      <c r="AM1859" s="17">
        <v>4.1685139173022898E-2</v>
      </c>
      <c r="AN1859" s="17">
        <v>2.01763785821964E-2</v>
      </c>
      <c r="AO1859" s="17">
        <v>7.5856024558155696E-2</v>
      </c>
      <c r="AP1859" s="17"/>
      <c r="AQ1859" s="17">
        <v>2.40749299623839E-2</v>
      </c>
      <c r="AR1859" s="17">
        <v>5.0091108740113903E-2</v>
      </c>
      <c r="AS1859" s="17"/>
      <c r="AT1859" s="17">
        <v>4.3816792366062902E-2</v>
      </c>
      <c r="AU1859" s="17">
        <v>4.3717615509958598E-2</v>
      </c>
      <c r="AV1859" s="17"/>
      <c r="AW1859" s="17">
        <v>8.2004127513358796E-2</v>
      </c>
      <c r="AX1859" s="17">
        <v>4.4736195704912801E-2</v>
      </c>
      <c r="AY1859" s="17">
        <v>4.5274740990879997E-2</v>
      </c>
      <c r="AZ1859" s="17">
        <v>2.5513277376301501E-2</v>
      </c>
      <c r="BA1859" s="17">
        <v>6.6508880620011104E-2</v>
      </c>
      <c r="BB1859" s="17"/>
      <c r="BC1859" s="17">
        <v>5.1473380862127299E-2</v>
      </c>
      <c r="BD1859" s="17"/>
      <c r="BE1859" s="17">
        <v>5.4583923801579302E-2</v>
      </c>
      <c r="BF1859" s="17">
        <v>4.6670401274388998E-2</v>
      </c>
      <c r="BG1859" s="17">
        <v>3.2299130763474203E-2</v>
      </c>
      <c r="BH1859" s="17">
        <v>3.9765405900256699E-2</v>
      </c>
      <c r="BI1859" s="17"/>
      <c r="BJ1859" s="17">
        <v>4.7713111677549699E-2</v>
      </c>
      <c r="BK1859" s="17"/>
      <c r="BL1859" s="17">
        <v>2.3210070412850701E-2</v>
      </c>
      <c r="BM1859" s="17"/>
      <c r="BN1859" s="17">
        <v>3.83605901334238E-2</v>
      </c>
      <c r="BO1859" s="17"/>
      <c r="BP1859" s="17">
        <v>4.41878566585404E-2</v>
      </c>
      <c r="BQ1859" s="17">
        <v>3.9404567435798198E-2</v>
      </c>
    </row>
    <row r="1860" spans="2:69" x14ac:dyDescent="0.35"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  <c r="BF1860" s="17"/>
      <c r="BG1860" s="17"/>
      <c r="BH1860" s="17"/>
      <c r="BI1860" s="17"/>
      <c r="BJ1860" s="17"/>
      <c r="BK1860" s="17"/>
      <c r="BL1860" s="17"/>
      <c r="BM1860" s="17"/>
      <c r="BN1860" s="17"/>
      <c r="BO1860" s="17"/>
      <c r="BP1860" s="17"/>
      <c r="BQ1860" s="17"/>
    </row>
    <row r="1861" spans="2:69" x14ac:dyDescent="0.35">
      <c r="B1861" s="6" t="s">
        <v>530</v>
      </c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/>
      <c r="BI1861" s="17"/>
      <c r="BJ1861" s="17"/>
      <c r="BK1861" s="17"/>
      <c r="BL1861" s="17"/>
      <c r="BM1861" s="17"/>
      <c r="BN1861" s="17"/>
      <c r="BO1861" s="17"/>
      <c r="BP1861" s="17"/>
      <c r="BQ1861" s="17"/>
    </row>
    <row r="1862" spans="2:69" x14ac:dyDescent="0.35">
      <c r="B1862" s="24" t="s">
        <v>143</v>
      </c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  <c r="BC1862" s="17"/>
      <c r="BD1862" s="17"/>
      <c r="BE1862" s="17"/>
      <c r="BF1862" s="17"/>
      <c r="BG1862" s="17"/>
      <c r="BH1862" s="17"/>
      <c r="BI1862" s="17"/>
      <c r="BJ1862" s="17"/>
      <c r="BK1862" s="17"/>
      <c r="BL1862" s="17"/>
      <c r="BM1862" s="17"/>
      <c r="BN1862" s="17"/>
      <c r="BO1862" s="17"/>
      <c r="BP1862" s="17"/>
      <c r="BQ1862" s="17"/>
    </row>
    <row r="1863" spans="2:69" x14ac:dyDescent="0.35">
      <c r="B1863" t="s">
        <v>506</v>
      </c>
      <c r="C1863" s="17">
        <v>6.1722098500388803E-2</v>
      </c>
      <c r="D1863" s="17">
        <v>6.36760752605222E-2</v>
      </c>
      <c r="E1863" s="17">
        <v>5.8290954885479397E-2</v>
      </c>
      <c r="F1863" s="17"/>
      <c r="G1863" s="17">
        <v>6.7812631622746505E-2</v>
      </c>
      <c r="H1863" s="17">
        <v>1.66464894510851E-2</v>
      </c>
      <c r="I1863" s="17">
        <v>4.8055910412277698E-2</v>
      </c>
      <c r="J1863" s="17">
        <v>7.8882504375901399E-2</v>
      </c>
      <c r="K1863" s="17">
        <v>0.13490492565870299</v>
      </c>
      <c r="L1863" s="17"/>
      <c r="M1863" s="17">
        <v>3.49606401748093E-2</v>
      </c>
      <c r="N1863" s="17">
        <v>3.8876872050240603E-2</v>
      </c>
      <c r="O1863" s="17">
        <v>0.104462010960957</v>
      </c>
      <c r="P1863" s="17">
        <v>5.2029996448108302E-2</v>
      </c>
      <c r="Q1863" s="17">
        <v>8.62884110067038E-2</v>
      </c>
      <c r="R1863" s="17"/>
      <c r="S1863" s="17">
        <v>9.6203071468809506E-2</v>
      </c>
      <c r="T1863" s="17">
        <v>4.59814456626342E-2</v>
      </c>
      <c r="U1863" s="17">
        <v>7.9088635409100397E-2</v>
      </c>
      <c r="V1863" s="17">
        <v>3.4539587931899103E-2</v>
      </c>
      <c r="W1863" s="17"/>
      <c r="X1863" s="17">
        <v>4.2477015124180499E-2</v>
      </c>
      <c r="Y1863" s="17">
        <v>4.14218002265185E-2</v>
      </c>
      <c r="Z1863" s="17">
        <v>0.22299865514334999</v>
      </c>
      <c r="AA1863" s="17"/>
      <c r="AB1863" s="17">
        <v>4.5776486518045501E-2</v>
      </c>
      <c r="AC1863" s="17">
        <v>9.4864773235553895E-2</v>
      </c>
      <c r="AD1863" s="17"/>
      <c r="AE1863" s="17">
        <v>7.4203119123262606E-2</v>
      </c>
      <c r="AF1863" s="17">
        <v>5.9227959230481603E-2</v>
      </c>
      <c r="AG1863" s="17"/>
      <c r="AH1863" s="17">
        <v>3.4575388119200703E-2</v>
      </c>
      <c r="AI1863" s="17">
        <v>0.103255860952731</v>
      </c>
      <c r="AJ1863" s="17"/>
      <c r="AK1863" s="17">
        <v>8.8692960833733098E-2</v>
      </c>
      <c r="AL1863" s="17">
        <v>8.6620928157150306E-2</v>
      </c>
      <c r="AM1863" s="17">
        <v>3.6932132676801899E-2</v>
      </c>
      <c r="AN1863" s="17">
        <v>6.7245804178010599E-2</v>
      </c>
      <c r="AO1863" s="17">
        <v>3.40515261424017E-2</v>
      </c>
      <c r="AP1863" s="17"/>
      <c r="AQ1863" s="17">
        <v>5.3586827217753798E-2</v>
      </c>
      <c r="AR1863" s="17">
        <v>6.3929157102532996E-2</v>
      </c>
      <c r="AS1863" s="17"/>
      <c r="AT1863" s="17">
        <v>5.7048402879307403E-2</v>
      </c>
      <c r="AU1863" s="17">
        <v>6.4608395758534803E-2</v>
      </c>
      <c r="AV1863" s="17"/>
      <c r="AW1863" s="17">
        <v>7.1626112859145899E-2</v>
      </c>
      <c r="AX1863" s="17">
        <v>4.4795773072933302E-2</v>
      </c>
      <c r="AY1863" s="17">
        <v>8.5461670023306194E-2</v>
      </c>
      <c r="AZ1863" s="17">
        <v>1.8012766942118501E-2</v>
      </c>
      <c r="BA1863" s="17">
        <v>6.3450429519451096E-2</v>
      </c>
      <c r="BB1863" s="17"/>
      <c r="BC1863" s="17">
        <v>6.1773191990331301E-2</v>
      </c>
      <c r="BD1863" s="17"/>
      <c r="BE1863" s="17">
        <v>4.9333045247507701E-2</v>
      </c>
      <c r="BF1863" s="17">
        <v>0.130253789465723</v>
      </c>
      <c r="BG1863" s="17">
        <v>1.6450399030965901E-2</v>
      </c>
      <c r="BH1863" s="17">
        <v>5.9873440109765301E-2</v>
      </c>
      <c r="BI1863" s="17"/>
      <c r="BJ1863" s="17">
        <v>5.3120435034855702E-2</v>
      </c>
      <c r="BK1863" s="17"/>
      <c r="BL1863" s="17">
        <v>5.1048974953995102E-2</v>
      </c>
      <c r="BM1863" s="17"/>
      <c r="BN1863" s="17">
        <v>6.20029162573505E-2</v>
      </c>
      <c r="BO1863" s="17"/>
      <c r="BP1863" s="17">
        <v>6.9562455457616995E-2</v>
      </c>
      <c r="BQ1863" s="17">
        <v>1.94555395702086E-2</v>
      </c>
    </row>
    <row r="1864" spans="2:69" x14ac:dyDescent="0.35">
      <c r="B1864" t="s">
        <v>507</v>
      </c>
      <c r="C1864" s="17">
        <v>9.8959598491332901E-2</v>
      </c>
      <c r="D1864" s="17">
        <v>9.5644766948625101E-2</v>
      </c>
      <c r="E1864" s="17">
        <v>0.101874719113917</v>
      </c>
      <c r="F1864" s="17"/>
      <c r="G1864" s="17">
        <v>7.1402978261769098E-2</v>
      </c>
      <c r="H1864" s="17">
        <v>0.114094628955072</v>
      </c>
      <c r="I1864" s="17">
        <v>7.91270243361306E-2</v>
      </c>
      <c r="J1864" s="17">
        <v>6.7961165951561195E-2</v>
      </c>
      <c r="K1864" s="17">
        <v>0.19050926946129301</v>
      </c>
      <c r="L1864" s="17"/>
      <c r="M1864" s="17">
        <v>0.15945975287813599</v>
      </c>
      <c r="N1864" s="17">
        <v>0.12006761018147399</v>
      </c>
      <c r="O1864" s="17">
        <v>8.0046098694618803E-2</v>
      </c>
      <c r="P1864" s="17">
        <v>7.9488381986352497E-2</v>
      </c>
      <c r="Q1864" s="17">
        <v>5.7362860855436501E-2</v>
      </c>
      <c r="R1864" s="17"/>
      <c r="S1864" s="17">
        <v>0.12522559159460001</v>
      </c>
      <c r="T1864" s="17">
        <v>5.8695319821714102E-2</v>
      </c>
      <c r="U1864" s="17">
        <v>0.140416665260755</v>
      </c>
      <c r="V1864" s="17">
        <v>8.2451541252632099E-2</v>
      </c>
      <c r="W1864" s="17"/>
      <c r="X1864" s="17">
        <v>8.6127888096557706E-2</v>
      </c>
      <c r="Y1864" s="17">
        <v>6.3402482029707205E-2</v>
      </c>
      <c r="Z1864" s="17">
        <v>0.232624437219875</v>
      </c>
      <c r="AA1864" s="17"/>
      <c r="AB1864" s="17">
        <v>8.4629508404257495E-2</v>
      </c>
      <c r="AC1864" s="17">
        <v>0.128744439311958</v>
      </c>
      <c r="AD1864" s="17"/>
      <c r="AE1864" s="17">
        <v>0.163648010208538</v>
      </c>
      <c r="AF1864" s="17">
        <v>8.5842528067099105E-2</v>
      </c>
      <c r="AG1864" s="17"/>
      <c r="AH1864" s="17">
        <v>8.0223718500051305E-2</v>
      </c>
      <c r="AI1864" s="17">
        <v>0.13944691614425</v>
      </c>
      <c r="AJ1864" s="17"/>
      <c r="AK1864" s="17">
        <v>0.173096479643288</v>
      </c>
      <c r="AL1864" s="17">
        <v>7.5043170494068098E-2</v>
      </c>
      <c r="AM1864" s="17">
        <v>0.113942794037255</v>
      </c>
      <c r="AN1864" s="17">
        <v>4.9406100063472298E-2</v>
      </c>
      <c r="AO1864" s="17">
        <v>0.124872610321155</v>
      </c>
      <c r="AP1864" s="17"/>
      <c r="AQ1864" s="17">
        <v>8.1188391387867195E-2</v>
      </c>
      <c r="AR1864" s="17">
        <v>0.10378083851462599</v>
      </c>
      <c r="AS1864" s="17"/>
      <c r="AT1864" s="17">
        <v>7.6869268699924706E-2</v>
      </c>
      <c r="AU1864" s="17">
        <v>0.10694675109334199</v>
      </c>
      <c r="AV1864" s="17"/>
      <c r="AW1864" s="17">
        <v>8.7123612151632002E-2</v>
      </c>
      <c r="AX1864" s="17">
        <v>5.9014647313842303E-2</v>
      </c>
      <c r="AY1864" s="17">
        <v>0.129481120325871</v>
      </c>
      <c r="AZ1864" s="17">
        <v>0.165858149612264</v>
      </c>
      <c r="BA1864" s="17">
        <v>0.13656409764923799</v>
      </c>
      <c r="BB1864" s="17"/>
      <c r="BC1864" s="17">
        <v>9.7965802027345797E-2</v>
      </c>
      <c r="BD1864" s="17"/>
      <c r="BE1864" s="17">
        <v>6.35337327520063E-2</v>
      </c>
      <c r="BF1864" s="17">
        <v>0.18536436624555899</v>
      </c>
      <c r="BG1864" s="17">
        <v>0.16605064599489799</v>
      </c>
      <c r="BH1864" s="17">
        <v>7.3945160071581598E-2</v>
      </c>
      <c r="BI1864" s="17"/>
      <c r="BJ1864" s="17">
        <v>8.91096239320288E-2</v>
      </c>
      <c r="BK1864" s="17"/>
      <c r="BL1864" s="17">
        <v>6.2696450019787006E-2</v>
      </c>
      <c r="BM1864" s="17"/>
      <c r="BN1864" s="17">
        <v>8.0973288814303102E-2</v>
      </c>
      <c r="BO1864" s="17"/>
      <c r="BP1864" s="17">
        <v>0.100445550643937</v>
      </c>
      <c r="BQ1864" s="17">
        <v>9.4186768174598007E-2</v>
      </c>
    </row>
    <row r="1865" spans="2:69" x14ac:dyDescent="0.35">
      <c r="B1865" t="s">
        <v>508</v>
      </c>
      <c r="C1865" s="17">
        <v>0.16296901933105701</v>
      </c>
      <c r="D1865" s="17">
        <v>0.17076146472218801</v>
      </c>
      <c r="E1865" s="17">
        <v>0.15688623179316699</v>
      </c>
      <c r="F1865" s="17"/>
      <c r="G1865" s="17">
        <v>0.15874426177143</v>
      </c>
      <c r="H1865" s="17">
        <v>0.12935343214182299</v>
      </c>
      <c r="I1865" s="17">
        <v>0.15674634005113799</v>
      </c>
      <c r="J1865" s="17">
        <v>0.227453404619265</v>
      </c>
      <c r="K1865" s="17">
        <v>0.17370837359546501</v>
      </c>
      <c r="L1865" s="17"/>
      <c r="M1865" s="17">
        <v>0.14361451825820801</v>
      </c>
      <c r="N1865" s="17">
        <v>0.16665899847670701</v>
      </c>
      <c r="O1865" s="17">
        <v>0.14937443622138799</v>
      </c>
      <c r="P1865" s="17">
        <v>0.14707085992403901</v>
      </c>
      <c r="Q1865" s="17">
        <v>0.19257620302491901</v>
      </c>
      <c r="R1865" s="17"/>
      <c r="S1865" s="17">
        <v>0.18761659673212799</v>
      </c>
      <c r="T1865" s="17">
        <v>0.14618447935821799</v>
      </c>
      <c r="U1865" s="17">
        <v>0.15123591846387499</v>
      </c>
      <c r="V1865" s="17">
        <v>0.165967367325699</v>
      </c>
      <c r="W1865" s="17"/>
      <c r="X1865" s="17">
        <v>0.16303862901243699</v>
      </c>
      <c r="Y1865" s="17">
        <v>0.14893610742231</v>
      </c>
      <c r="Z1865" s="17">
        <v>0.17912564033827999</v>
      </c>
      <c r="AA1865" s="17"/>
      <c r="AB1865" s="17">
        <v>0.15794331498333</v>
      </c>
      <c r="AC1865" s="17">
        <v>0.17341485764044501</v>
      </c>
      <c r="AD1865" s="17"/>
      <c r="AE1865" s="17">
        <v>0.15512727791634301</v>
      </c>
      <c r="AF1865" s="17">
        <v>0.16470964672827401</v>
      </c>
      <c r="AG1865" s="17"/>
      <c r="AH1865" s="17">
        <v>0.15789158814687501</v>
      </c>
      <c r="AI1865" s="17">
        <v>0.20223872534791601</v>
      </c>
      <c r="AJ1865" s="17"/>
      <c r="AK1865" s="17">
        <v>0.20138793862944299</v>
      </c>
      <c r="AL1865" s="17">
        <v>0.13934320512453599</v>
      </c>
      <c r="AM1865" s="17">
        <v>0.18314691826497401</v>
      </c>
      <c r="AN1865" s="17">
        <v>0.112864411451154</v>
      </c>
      <c r="AO1865" s="17">
        <v>0.213408843426179</v>
      </c>
      <c r="AP1865" s="17"/>
      <c r="AQ1865" s="17">
        <v>0.154318259281643</v>
      </c>
      <c r="AR1865" s="17">
        <v>0.165315927469559</v>
      </c>
      <c r="AS1865" s="17"/>
      <c r="AT1865" s="17">
        <v>0.15219141164255101</v>
      </c>
      <c r="AU1865" s="17">
        <v>0.16920715420405999</v>
      </c>
      <c r="AV1865" s="17"/>
      <c r="AW1865" s="17">
        <v>0.17375155853594601</v>
      </c>
      <c r="AX1865" s="17">
        <v>0.14564640808308699</v>
      </c>
      <c r="AY1865" s="17">
        <v>0.19688771457675799</v>
      </c>
      <c r="AZ1865" s="17">
        <v>0.206383893060819</v>
      </c>
      <c r="BA1865" s="17">
        <v>0.14070049253565201</v>
      </c>
      <c r="BB1865" s="17"/>
      <c r="BC1865" s="17">
        <v>0.142432671113633</v>
      </c>
      <c r="BD1865" s="17"/>
      <c r="BE1865" s="17">
        <v>0.16572907063918901</v>
      </c>
      <c r="BF1865" s="17">
        <v>0.15327733643704899</v>
      </c>
      <c r="BG1865" s="17">
        <v>0.200356540196998</v>
      </c>
      <c r="BH1865" s="17">
        <v>0.14080603908125899</v>
      </c>
      <c r="BI1865" s="17"/>
      <c r="BJ1865" s="17">
        <v>0.165318601754363</v>
      </c>
      <c r="BK1865" s="17"/>
      <c r="BL1865" s="17">
        <v>0.15716536966349701</v>
      </c>
      <c r="BM1865" s="17"/>
      <c r="BN1865" s="17">
        <v>0.11770605642222499</v>
      </c>
      <c r="BO1865" s="17"/>
      <c r="BP1865" s="17">
        <v>0.164817583287691</v>
      </c>
      <c r="BQ1865" s="17">
        <v>0.161366802086232</v>
      </c>
    </row>
    <row r="1866" spans="2:69" x14ac:dyDescent="0.35">
      <c r="B1866" t="s">
        <v>509</v>
      </c>
      <c r="C1866" s="17">
        <v>0.59998276744993695</v>
      </c>
      <c r="D1866" s="17">
        <v>0.60318604294687705</v>
      </c>
      <c r="E1866" s="17">
        <v>0.59851973627950905</v>
      </c>
      <c r="F1866" s="17"/>
      <c r="G1866" s="17">
        <v>0.62474307139431395</v>
      </c>
      <c r="H1866" s="17">
        <v>0.66522293297383095</v>
      </c>
      <c r="I1866" s="17">
        <v>0.62705928761284802</v>
      </c>
      <c r="J1866" s="17">
        <v>0.53191632812694201</v>
      </c>
      <c r="K1866" s="17">
        <v>0.46207230563061802</v>
      </c>
      <c r="L1866" s="17"/>
      <c r="M1866" s="17">
        <v>0.55837367223212997</v>
      </c>
      <c r="N1866" s="17">
        <v>0.60631445201845602</v>
      </c>
      <c r="O1866" s="17">
        <v>0.62430079209080402</v>
      </c>
      <c r="P1866" s="17">
        <v>0.63272694893903703</v>
      </c>
      <c r="Q1866" s="17">
        <v>0.55245807731035901</v>
      </c>
      <c r="R1866" s="17"/>
      <c r="S1866" s="17">
        <v>0.49458535947905102</v>
      </c>
      <c r="T1866" s="17">
        <v>0.66012326842378599</v>
      </c>
      <c r="U1866" s="17">
        <v>0.56724636730758704</v>
      </c>
      <c r="V1866" s="17">
        <v>0.67131901975674002</v>
      </c>
      <c r="W1866" s="17"/>
      <c r="X1866" s="17">
        <v>0.63088762759354899</v>
      </c>
      <c r="Y1866" s="17">
        <v>0.67692958214436005</v>
      </c>
      <c r="Z1866" s="17">
        <v>0.28836861478192</v>
      </c>
      <c r="AA1866" s="17"/>
      <c r="AB1866" s="17">
        <v>0.63792360529922199</v>
      </c>
      <c r="AC1866" s="17">
        <v>0.52112340166260596</v>
      </c>
      <c r="AD1866" s="17"/>
      <c r="AE1866" s="17">
        <v>0.53025565545555098</v>
      </c>
      <c r="AF1866" s="17">
        <v>0.61472952471791797</v>
      </c>
      <c r="AG1866" s="17"/>
      <c r="AH1866" s="17">
        <v>0.65172341566487202</v>
      </c>
      <c r="AI1866" s="17">
        <v>0.45238517069199702</v>
      </c>
      <c r="AJ1866" s="17"/>
      <c r="AK1866" s="17">
        <v>0.45259990926718302</v>
      </c>
      <c r="AL1866" s="17">
        <v>0.61496782558431495</v>
      </c>
      <c r="AM1866" s="17">
        <v>0.590925182726731</v>
      </c>
      <c r="AN1866" s="17">
        <v>0.70952590149317796</v>
      </c>
      <c r="AO1866" s="17">
        <v>0.55174246105164404</v>
      </c>
      <c r="AP1866" s="17"/>
      <c r="AQ1866" s="17">
        <v>0.65162944858358696</v>
      </c>
      <c r="AR1866" s="17">
        <v>0.58597127995209197</v>
      </c>
      <c r="AS1866" s="17"/>
      <c r="AT1866" s="17">
        <v>0.62888943600416303</v>
      </c>
      <c r="AU1866" s="17">
        <v>0.58820507445734305</v>
      </c>
      <c r="AV1866" s="17"/>
      <c r="AW1866" s="17">
        <v>0.58363026831916598</v>
      </c>
      <c r="AX1866" s="17">
        <v>0.67746492105294598</v>
      </c>
      <c r="AY1866" s="17">
        <v>0.51416697615757401</v>
      </c>
      <c r="AZ1866" s="17">
        <v>0.54160500435411596</v>
      </c>
      <c r="BA1866" s="17">
        <v>0.60290078788065904</v>
      </c>
      <c r="BB1866" s="17"/>
      <c r="BC1866" s="17">
        <v>0.63366556584407696</v>
      </c>
      <c r="BD1866" s="17"/>
      <c r="BE1866" s="17">
        <v>0.64801037622359103</v>
      </c>
      <c r="BF1866" s="17">
        <v>0.47226772620873497</v>
      </c>
      <c r="BG1866" s="17">
        <v>0.55650029682959401</v>
      </c>
      <c r="BH1866" s="17">
        <v>0.65589985707876497</v>
      </c>
      <c r="BI1866" s="17"/>
      <c r="BJ1866" s="17">
        <v>0.61614632180405104</v>
      </c>
      <c r="BK1866" s="17"/>
      <c r="BL1866" s="17">
        <v>0.65016606198339699</v>
      </c>
      <c r="BM1866" s="17"/>
      <c r="BN1866" s="17">
        <v>0.66351741601127201</v>
      </c>
      <c r="BO1866" s="17"/>
      <c r="BP1866" s="17">
        <v>0.58680254270340004</v>
      </c>
      <c r="BQ1866" s="17">
        <v>0.67590631979188298</v>
      </c>
    </row>
    <row r="1867" spans="2:69" x14ac:dyDescent="0.35">
      <c r="B1867" t="s">
        <v>510</v>
      </c>
      <c r="C1867" s="17">
        <v>4.3291510409422203E-2</v>
      </c>
      <c r="D1867" s="17">
        <v>4.5717857824968101E-2</v>
      </c>
      <c r="E1867" s="17">
        <v>4.1382996244175803E-2</v>
      </c>
      <c r="F1867" s="17"/>
      <c r="G1867" s="17">
        <v>2.9478960898793101E-2</v>
      </c>
      <c r="H1867" s="17">
        <v>4.8801040767615503E-2</v>
      </c>
      <c r="I1867" s="17">
        <v>5.9485976656836401E-2</v>
      </c>
      <c r="J1867" s="17">
        <v>4.6159028039906798E-2</v>
      </c>
      <c r="K1867" s="17">
        <v>3.1412545318412498E-2</v>
      </c>
      <c r="L1867" s="17"/>
      <c r="M1867" s="17">
        <v>8.4442233908036402E-2</v>
      </c>
      <c r="N1867" s="17">
        <v>4.7799262575574701E-2</v>
      </c>
      <c r="O1867" s="17">
        <v>1.4036817320187999E-2</v>
      </c>
      <c r="P1867" s="17">
        <v>3.2935262799368599E-2</v>
      </c>
      <c r="Q1867" s="17">
        <v>5.40022893186052E-2</v>
      </c>
      <c r="R1867" s="17"/>
      <c r="S1867" s="17">
        <v>5.1713700683978001E-2</v>
      </c>
      <c r="T1867" s="17">
        <v>4.5320450894884297E-2</v>
      </c>
      <c r="U1867" s="17">
        <v>3.9800198962467503E-2</v>
      </c>
      <c r="V1867" s="17">
        <v>3.0344736408630901E-2</v>
      </c>
      <c r="W1867" s="17"/>
      <c r="X1867" s="17">
        <v>4.2391530134525297E-2</v>
      </c>
      <c r="Y1867" s="17">
        <v>4.5468464338754101E-2</v>
      </c>
      <c r="Z1867" s="17">
        <v>4.7123524073003499E-2</v>
      </c>
      <c r="AA1867" s="17"/>
      <c r="AB1867" s="17">
        <v>3.80199782657549E-2</v>
      </c>
      <c r="AC1867" s="17">
        <v>5.4248297479557499E-2</v>
      </c>
      <c r="AD1867" s="17"/>
      <c r="AE1867" s="17">
        <v>4.31444733896275E-2</v>
      </c>
      <c r="AF1867" s="17">
        <v>4.2498405259886698E-2</v>
      </c>
      <c r="AG1867" s="17"/>
      <c r="AH1867" s="17">
        <v>4.2132199253094998E-2</v>
      </c>
      <c r="AI1867" s="17">
        <v>5.3147137673849799E-2</v>
      </c>
      <c r="AJ1867" s="17"/>
      <c r="AK1867" s="17">
        <v>5.8618695036375602E-2</v>
      </c>
      <c r="AL1867" s="17">
        <v>4.08753702349412E-2</v>
      </c>
      <c r="AM1867" s="17">
        <v>3.4661666315557199E-2</v>
      </c>
      <c r="AN1867" s="17">
        <v>4.8146971904967202E-2</v>
      </c>
      <c r="AO1867" s="17">
        <v>6.0758038585174701E-2</v>
      </c>
      <c r="AP1867" s="17"/>
      <c r="AQ1867" s="17">
        <v>3.2186250438458602E-2</v>
      </c>
      <c r="AR1867" s="17">
        <v>4.6304312158305501E-2</v>
      </c>
      <c r="AS1867" s="17"/>
      <c r="AT1867" s="17">
        <v>3.84425999599292E-2</v>
      </c>
      <c r="AU1867" s="17">
        <v>4.58373502382554E-2</v>
      </c>
      <c r="AV1867" s="17"/>
      <c r="AW1867" s="17">
        <v>5.7633831036329998E-2</v>
      </c>
      <c r="AX1867" s="17">
        <v>3.7047473375320099E-2</v>
      </c>
      <c r="AY1867" s="17">
        <v>2.63839049490543E-2</v>
      </c>
      <c r="AZ1867" s="17">
        <v>4.7995585218851798E-2</v>
      </c>
      <c r="BA1867" s="17">
        <v>3.8735036732803797E-2</v>
      </c>
      <c r="BB1867" s="17"/>
      <c r="BC1867" s="17">
        <v>3.6833498956292801E-2</v>
      </c>
      <c r="BD1867" s="17"/>
      <c r="BE1867" s="17">
        <v>3.44521696362508E-2</v>
      </c>
      <c r="BF1867" s="17">
        <v>2.4114121840404599E-2</v>
      </c>
      <c r="BG1867" s="17">
        <v>3.51542771432721E-2</v>
      </c>
      <c r="BH1867" s="17">
        <v>4.6415934852776501E-2</v>
      </c>
      <c r="BI1867" s="17"/>
      <c r="BJ1867" s="17">
        <v>4.2968310539043902E-2</v>
      </c>
      <c r="BK1867" s="17"/>
      <c r="BL1867" s="17">
        <v>4.3140634044666303E-2</v>
      </c>
      <c r="BM1867" s="17"/>
      <c r="BN1867" s="17">
        <v>4.4795261627611403E-2</v>
      </c>
      <c r="BO1867" s="17"/>
      <c r="BP1867" s="17">
        <v>4.45979848007323E-2</v>
      </c>
      <c r="BQ1867" s="17">
        <v>3.55890710305206E-2</v>
      </c>
    </row>
    <row r="1868" spans="2:69" x14ac:dyDescent="0.35">
      <c r="B1868" t="s">
        <v>141</v>
      </c>
      <c r="C1868" s="17">
        <v>3.3075005817862303E-2</v>
      </c>
      <c r="D1868" s="17">
        <v>2.1013792296819E-2</v>
      </c>
      <c r="E1868" s="17">
        <v>4.3045361683752503E-2</v>
      </c>
      <c r="F1868" s="17"/>
      <c r="G1868" s="17">
        <v>4.7818096050947299E-2</v>
      </c>
      <c r="H1868" s="17">
        <v>2.5881475710573702E-2</v>
      </c>
      <c r="I1868" s="17">
        <v>2.9525460930769899E-2</v>
      </c>
      <c r="J1868" s="17">
        <v>4.7627568886423499E-2</v>
      </c>
      <c r="K1868" s="17">
        <v>7.3925803355089897E-3</v>
      </c>
      <c r="L1868" s="17"/>
      <c r="M1868" s="17">
        <v>1.9149182548679301E-2</v>
      </c>
      <c r="N1868" s="17">
        <v>2.0282804697547799E-2</v>
      </c>
      <c r="O1868" s="17">
        <v>2.7779844712043901E-2</v>
      </c>
      <c r="P1868" s="17">
        <v>5.5748549903094601E-2</v>
      </c>
      <c r="Q1868" s="17">
        <v>5.73121584839765E-2</v>
      </c>
      <c r="R1868" s="17"/>
      <c r="S1868" s="17">
        <v>4.4655680041433297E-2</v>
      </c>
      <c r="T1868" s="17">
        <v>4.3695035838763698E-2</v>
      </c>
      <c r="U1868" s="17">
        <v>2.2212214596216199E-2</v>
      </c>
      <c r="V1868" s="17">
        <v>1.5377747324399E-2</v>
      </c>
      <c r="W1868" s="17"/>
      <c r="X1868" s="17">
        <v>3.5077310038750399E-2</v>
      </c>
      <c r="Y1868" s="17">
        <v>2.38415638383499E-2</v>
      </c>
      <c r="Z1868" s="17">
        <v>2.9759128443570999E-2</v>
      </c>
      <c r="AA1868" s="17"/>
      <c r="AB1868" s="17">
        <v>3.5707106529390402E-2</v>
      </c>
      <c r="AC1868" s="17">
        <v>2.7604230669879999E-2</v>
      </c>
      <c r="AD1868" s="17"/>
      <c r="AE1868" s="17">
        <v>3.3621463906677099E-2</v>
      </c>
      <c r="AF1868" s="17">
        <v>3.2991935996341398E-2</v>
      </c>
      <c r="AG1868" s="17"/>
      <c r="AH1868" s="17">
        <v>3.34536903159059E-2</v>
      </c>
      <c r="AI1868" s="17">
        <v>4.9526189189256303E-2</v>
      </c>
      <c r="AJ1868" s="17"/>
      <c r="AK1868" s="17">
        <v>2.5604016589977002E-2</v>
      </c>
      <c r="AL1868" s="17">
        <v>4.3149500404989001E-2</v>
      </c>
      <c r="AM1868" s="17">
        <v>4.03913059786805E-2</v>
      </c>
      <c r="AN1868" s="17">
        <v>1.28108109092182E-2</v>
      </c>
      <c r="AO1868" s="17">
        <v>1.51665204734451E-2</v>
      </c>
      <c r="AP1868" s="17"/>
      <c r="AQ1868" s="17">
        <v>2.7090823090690701E-2</v>
      </c>
      <c r="AR1868" s="17">
        <v>3.4698484802883803E-2</v>
      </c>
      <c r="AS1868" s="17"/>
      <c r="AT1868" s="17">
        <v>4.6558880814124702E-2</v>
      </c>
      <c r="AU1868" s="17">
        <v>2.5195274248464902E-2</v>
      </c>
      <c r="AV1868" s="17"/>
      <c r="AW1868" s="17">
        <v>2.6234617097779502E-2</v>
      </c>
      <c r="AX1868" s="17">
        <v>3.60307771018714E-2</v>
      </c>
      <c r="AY1868" s="17">
        <v>4.7618613967436399E-2</v>
      </c>
      <c r="AZ1868" s="17">
        <v>2.0144600811831202E-2</v>
      </c>
      <c r="BA1868" s="17">
        <v>1.7649155682195401E-2</v>
      </c>
      <c r="BB1868" s="17"/>
      <c r="BC1868" s="17">
        <v>2.7329270068320199E-2</v>
      </c>
      <c r="BD1868" s="17"/>
      <c r="BE1868" s="17">
        <v>3.8941605501454597E-2</v>
      </c>
      <c r="BF1868" s="17">
        <v>3.4722659802529997E-2</v>
      </c>
      <c r="BG1868" s="17">
        <v>2.5487840804271598E-2</v>
      </c>
      <c r="BH1868" s="17">
        <v>2.3059568805852498E-2</v>
      </c>
      <c r="BI1868" s="17"/>
      <c r="BJ1868" s="17">
        <v>3.3336706935657601E-2</v>
      </c>
      <c r="BK1868" s="17"/>
      <c r="BL1868" s="17">
        <v>3.57825093346575E-2</v>
      </c>
      <c r="BM1868" s="17"/>
      <c r="BN1868" s="17">
        <v>3.1005060867238102E-2</v>
      </c>
      <c r="BO1868" s="17"/>
      <c r="BP1868" s="17">
        <v>3.3773883106622098E-2</v>
      </c>
      <c r="BQ1868" s="17">
        <v>1.3495499346557201E-2</v>
      </c>
    </row>
    <row r="1869" spans="2:69" x14ac:dyDescent="0.35"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  <c r="BC1869" s="17"/>
      <c r="BD1869" s="17"/>
      <c r="BE1869" s="17"/>
      <c r="BF1869" s="17"/>
      <c r="BG1869" s="17"/>
      <c r="BH1869" s="17"/>
      <c r="BI1869" s="17"/>
      <c r="BJ1869" s="17"/>
      <c r="BK1869" s="17"/>
      <c r="BL1869" s="17"/>
      <c r="BM1869" s="17"/>
      <c r="BN1869" s="17"/>
      <c r="BO1869" s="17"/>
      <c r="BP1869" s="17"/>
      <c r="BQ1869" s="17"/>
    </row>
    <row r="1870" spans="2:69" x14ac:dyDescent="0.35">
      <c r="B1870" s="6" t="s">
        <v>531</v>
      </c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I1870" s="17"/>
      <c r="BJ1870" s="17"/>
      <c r="BK1870" s="17"/>
      <c r="BL1870" s="17"/>
      <c r="BM1870" s="17"/>
      <c r="BN1870" s="17"/>
      <c r="BO1870" s="17"/>
      <c r="BP1870" s="17"/>
      <c r="BQ1870" s="17"/>
    </row>
    <row r="1871" spans="2:69" x14ac:dyDescent="0.35">
      <c r="B1871" s="24" t="s">
        <v>143</v>
      </c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  <c r="BC1871" s="17"/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/>
      <c r="BP1871" s="17"/>
      <c r="BQ1871" s="17"/>
    </row>
    <row r="1872" spans="2:69" x14ac:dyDescent="0.35">
      <c r="B1872" t="s">
        <v>506</v>
      </c>
      <c r="C1872" s="17">
        <v>6.13619690688098E-2</v>
      </c>
      <c r="D1872" s="17">
        <v>5.1210899954712397E-2</v>
      </c>
      <c r="E1872" s="17">
        <v>6.9818566818071706E-2</v>
      </c>
      <c r="F1872" s="17"/>
      <c r="G1872" s="17">
        <v>5.1578681732422103E-2</v>
      </c>
      <c r="H1872" s="17">
        <v>6.3245923847212698E-2</v>
      </c>
      <c r="I1872" s="17">
        <v>2.2833426772572898E-2</v>
      </c>
      <c r="J1872" s="17">
        <v>3.8495948032716297E-2</v>
      </c>
      <c r="K1872" s="17">
        <v>0.16336002581638601</v>
      </c>
      <c r="L1872" s="17"/>
      <c r="M1872" s="17">
        <v>7.7993310887350106E-2</v>
      </c>
      <c r="N1872" s="17">
        <v>5.1411533423426199E-2</v>
      </c>
      <c r="O1872" s="17">
        <v>8.3624332415677197E-2</v>
      </c>
      <c r="P1872" s="17">
        <v>5.7519037140475703E-2</v>
      </c>
      <c r="Q1872" s="17">
        <v>5.3306745196995603E-2</v>
      </c>
      <c r="R1872" s="17"/>
      <c r="S1872" s="17">
        <v>7.7595421402754605E-2</v>
      </c>
      <c r="T1872" s="17">
        <v>4.4396826692838301E-2</v>
      </c>
      <c r="U1872" s="17">
        <v>6.4803844445325207E-2</v>
      </c>
      <c r="V1872" s="17">
        <v>5.14063334943178E-2</v>
      </c>
      <c r="W1872" s="17"/>
      <c r="X1872" s="17">
        <v>4.5876334319710499E-2</v>
      </c>
      <c r="Y1872" s="17">
        <v>5.1680261346248799E-2</v>
      </c>
      <c r="Z1872" s="17">
        <v>0.18323869539024101</v>
      </c>
      <c r="AA1872" s="17"/>
      <c r="AB1872" s="17">
        <v>4.7866187040531701E-2</v>
      </c>
      <c r="AC1872" s="17">
        <v>8.9412715227388695E-2</v>
      </c>
      <c r="AD1872" s="17"/>
      <c r="AE1872" s="17">
        <v>7.0164818653182401E-2</v>
      </c>
      <c r="AF1872" s="17">
        <v>5.9618195233702799E-2</v>
      </c>
      <c r="AG1872" s="17"/>
      <c r="AH1872" s="17">
        <v>3.9694816150554403E-2</v>
      </c>
      <c r="AI1872" s="17">
        <v>0.10008160321274399</v>
      </c>
      <c r="AJ1872" s="17"/>
      <c r="AK1872" s="17">
        <v>0.115266555254031</v>
      </c>
      <c r="AL1872" s="17">
        <v>5.21090647797142E-2</v>
      </c>
      <c r="AM1872" s="17">
        <v>6.3372378010279007E-2</v>
      </c>
      <c r="AN1872" s="17">
        <v>4.06406343149633E-2</v>
      </c>
      <c r="AO1872" s="17">
        <v>5.7958856327823598E-2</v>
      </c>
      <c r="AP1872" s="17"/>
      <c r="AQ1872" s="17">
        <v>5.9488495531323501E-2</v>
      </c>
      <c r="AR1872" s="17">
        <v>6.1870233113504203E-2</v>
      </c>
      <c r="AS1872" s="17"/>
      <c r="AT1872" s="17">
        <v>7.1747321550640203E-2</v>
      </c>
      <c r="AU1872" s="17">
        <v>5.7128779682357002E-2</v>
      </c>
      <c r="AV1872" s="17"/>
      <c r="AW1872" s="17">
        <v>2.9732132834223501E-2</v>
      </c>
      <c r="AX1872" s="17">
        <v>4.95088713207925E-2</v>
      </c>
      <c r="AY1872" s="17">
        <v>9.4341756474271399E-2</v>
      </c>
      <c r="AZ1872" s="17">
        <v>3.5977584582005097E-2</v>
      </c>
      <c r="BA1872" s="17">
        <v>7.2585686044998099E-2</v>
      </c>
      <c r="BB1872" s="17"/>
      <c r="BC1872" s="17">
        <v>5.8447069466268597E-2</v>
      </c>
      <c r="BD1872" s="17"/>
      <c r="BE1872" s="17">
        <v>5.4198907000029002E-2</v>
      </c>
      <c r="BF1872" s="17">
        <v>0.12283323836059599</v>
      </c>
      <c r="BG1872" s="17">
        <v>4.94087736617825E-2</v>
      </c>
      <c r="BH1872" s="17">
        <v>6.9600658515405298E-2</v>
      </c>
      <c r="BI1872" s="17"/>
      <c r="BJ1872" s="17">
        <v>5.3980630830138897E-2</v>
      </c>
      <c r="BK1872" s="17"/>
      <c r="BL1872" s="17">
        <v>5.3583665022480201E-2</v>
      </c>
      <c r="BM1872" s="17"/>
      <c r="BN1872" s="17">
        <v>5.2484595726858298E-2</v>
      </c>
      <c r="BO1872" s="17"/>
      <c r="BP1872" s="17">
        <v>6.8447818253551201E-2</v>
      </c>
      <c r="BQ1872" s="17">
        <v>2.5857761876093399E-2</v>
      </c>
    </row>
    <row r="1873" spans="2:69" x14ac:dyDescent="0.35">
      <c r="B1873" t="s">
        <v>507</v>
      </c>
      <c r="C1873" s="17">
        <v>0.13889039264077099</v>
      </c>
      <c r="D1873" s="17">
        <v>0.17149747784032501</v>
      </c>
      <c r="E1873" s="17">
        <v>0.11238026370113099</v>
      </c>
      <c r="F1873" s="17"/>
      <c r="G1873" s="17">
        <v>0.116748779813012</v>
      </c>
      <c r="H1873" s="17">
        <v>0.13660047776237699</v>
      </c>
      <c r="I1873" s="17">
        <v>8.6112133251075501E-2</v>
      </c>
      <c r="J1873" s="17">
        <v>0.15924355689099801</v>
      </c>
      <c r="K1873" s="17">
        <v>0.24990549811400001</v>
      </c>
      <c r="L1873" s="17"/>
      <c r="M1873" s="17">
        <v>0.14829651351378401</v>
      </c>
      <c r="N1873" s="17">
        <v>0.14112133391307399</v>
      </c>
      <c r="O1873" s="17">
        <v>0.138389790786313</v>
      </c>
      <c r="P1873" s="17">
        <v>0.12854447505685401</v>
      </c>
      <c r="Q1873" s="17">
        <v>0.137883516949344</v>
      </c>
      <c r="R1873" s="17"/>
      <c r="S1873" s="17">
        <v>8.3093926948029806E-2</v>
      </c>
      <c r="T1873" s="17">
        <v>0.110711027415129</v>
      </c>
      <c r="U1873" s="17">
        <v>0.17855562842661199</v>
      </c>
      <c r="V1873" s="17">
        <v>0.17571616671114501</v>
      </c>
      <c r="W1873" s="17"/>
      <c r="X1873" s="17">
        <v>0.133804815210949</v>
      </c>
      <c r="Y1873" s="17">
        <v>0.10211054043958399</v>
      </c>
      <c r="Z1873" s="17">
        <v>0.21878888163659799</v>
      </c>
      <c r="AA1873" s="17"/>
      <c r="AB1873" s="17">
        <v>0.10714698178851401</v>
      </c>
      <c r="AC1873" s="17">
        <v>0.20486851515033599</v>
      </c>
      <c r="AD1873" s="17"/>
      <c r="AE1873" s="17">
        <v>0.16612265136347101</v>
      </c>
      <c r="AF1873" s="17">
        <v>0.133452076343297</v>
      </c>
      <c r="AG1873" s="17"/>
      <c r="AH1873" s="17">
        <v>0.13274598450685099</v>
      </c>
      <c r="AI1873" s="17">
        <v>0.11265474122025999</v>
      </c>
      <c r="AJ1873" s="17"/>
      <c r="AK1873" s="17">
        <v>0.21447282032918899</v>
      </c>
      <c r="AL1873" s="17">
        <v>0.13485725126887099</v>
      </c>
      <c r="AM1873" s="17">
        <v>0.13259554490941999</v>
      </c>
      <c r="AN1873" s="17">
        <v>0.13219406401060399</v>
      </c>
      <c r="AO1873" s="17">
        <v>9.4960308791804601E-2</v>
      </c>
      <c r="AP1873" s="17"/>
      <c r="AQ1873" s="17">
        <v>0.10608156050105</v>
      </c>
      <c r="AR1873" s="17">
        <v>0.14779126548011201</v>
      </c>
      <c r="AS1873" s="17"/>
      <c r="AT1873" s="17">
        <v>0.13551875348873699</v>
      </c>
      <c r="AU1873" s="17">
        <v>0.138783509821853</v>
      </c>
      <c r="AV1873" s="17"/>
      <c r="AW1873" s="17">
        <v>0.10807456739367099</v>
      </c>
      <c r="AX1873" s="17">
        <v>0.10091051978351299</v>
      </c>
      <c r="AY1873" s="17">
        <v>0.1978660313566</v>
      </c>
      <c r="AZ1873" s="17">
        <v>0.20264029413498799</v>
      </c>
      <c r="BA1873" s="17">
        <v>8.3920015354212799E-2</v>
      </c>
      <c r="BB1873" s="17"/>
      <c r="BC1873" s="17">
        <v>9.6431133254337401E-2</v>
      </c>
      <c r="BD1873" s="17"/>
      <c r="BE1873" s="17">
        <v>0.11135707643649501</v>
      </c>
      <c r="BF1873" s="17">
        <v>0.26467727970688698</v>
      </c>
      <c r="BG1873" s="17">
        <v>0.18905201038549699</v>
      </c>
      <c r="BH1873" s="17">
        <v>6.09123680896035E-2</v>
      </c>
      <c r="BI1873" s="17"/>
      <c r="BJ1873" s="17">
        <v>0.11807164829309499</v>
      </c>
      <c r="BK1873" s="17"/>
      <c r="BL1873" s="17">
        <v>0.126172488414944</v>
      </c>
      <c r="BM1873" s="17"/>
      <c r="BN1873" s="17">
        <v>0.140627124768268</v>
      </c>
      <c r="BO1873" s="17"/>
      <c r="BP1873" s="17">
        <v>0.13402715386995501</v>
      </c>
      <c r="BQ1873" s="17">
        <v>0.16203716656238401</v>
      </c>
    </row>
    <row r="1874" spans="2:69" x14ac:dyDescent="0.35">
      <c r="B1874" t="s">
        <v>508</v>
      </c>
      <c r="C1874" s="17">
        <v>0.246854255465001</v>
      </c>
      <c r="D1874" s="17">
        <v>0.232189086707209</v>
      </c>
      <c r="E1874" s="17">
        <v>0.25937937578536402</v>
      </c>
      <c r="F1874" s="17"/>
      <c r="G1874" s="17">
        <v>0.25625652984439801</v>
      </c>
      <c r="H1874" s="17">
        <v>0.22284885435770699</v>
      </c>
      <c r="I1874" s="17">
        <v>0.28516563821895202</v>
      </c>
      <c r="J1874" s="17">
        <v>0.25537392445129498</v>
      </c>
      <c r="K1874" s="17">
        <v>0.20104267848236901</v>
      </c>
      <c r="L1874" s="17"/>
      <c r="M1874" s="17">
        <v>0.251366307775786</v>
      </c>
      <c r="N1874" s="17">
        <v>0.26109828811703301</v>
      </c>
      <c r="O1874" s="17">
        <v>0.22496223502936399</v>
      </c>
      <c r="P1874" s="17">
        <v>0.241973352875303</v>
      </c>
      <c r="Q1874" s="17">
        <v>0.24096525738149399</v>
      </c>
      <c r="R1874" s="17"/>
      <c r="S1874" s="17">
        <v>0.26036486075596998</v>
      </c>
      <c r="T1874" s="17">
        <v>0.28536934923852803</v>
      </c>
      <c r="U1874" s="17">
        <v>0.22840311396475499</v>
      </c>
      <c r="V1874" s="17">
        <v>0.27859957834684101</v>
      </c>
      <c r="W1874" s="17"/>
      <c r="X1874" s="17">
        <v>0.254451470166764</v>
      </c>
      <c r="Y1874" s="17">
        <v>0.27208611061357102</v>
      </c>
      <c r="Z1874" s="17">
        <v>0.16275584766284301</v>
      </c>
      <c r="AA1874" s="17"/>
      <c r="AB1874" s="17">
        <v>0.259250469087354</v>
      </c>
      <c r="AC1874" s="17">
        <v>0.22108894294591</v>
      </c>
      <c r="AD1874" s="17"/>
      <c r="AE1874" s="17">
        <v>0.225036390522004</v>
      </c>
      <c r="AF1874" s="17">
        <v>0.25151943134992499</v>
      </c>
      <c r="AG1874" s="17"/>
      <c r="AH1874" s="17">
        <v>0.25175805345457603</v>
      </c>
      <c r="AI1874" s="17">
        <v>0.24914230982038099</v>
      </c>
      <c r="AJ1874" s="17"/>
      <c r="AK1874" s="17">
        <v>0.26016523195111602</v>
      </c>
      <c r="AL1874" s="17">
        <v>0.24547647029524799</v>
      </c>
      <c r="AM1874" s="17">
        <v>0.247085583819358</v>
      </c>
      <c r="AN1874" s="17">
        <v>0.21967115763450101</v>
      </c>
      <c r="AO1874" s="17">
        <v>0.29068935398646401</v>
      </c>
      <c r="AP1874" s="17"/>
      <c r="AQ1874" s="17">
        <v>0.29056013798259001</v>
      </c>
      <c r="AR1874" s="17">
        <v>0.234997067102931</v>
      </c>
      <c r="AS1874" s="17"/>
      <c r="AT1874" s="17">
        <v>0.25439340785248499</v>
      </c>
      <c r="AU1874" s="17">
        <v>0.244288794597015</v>
      </c>
      <c r="AV1874" s="17"/>
      <c r="AW1874" s="17">
        <v>0.25399192879065502</v>
      </c>
      <c r="AX1874" s="17">
        <v>0.23580804565621399</v>
      </c>
      <c r="AY1874" s="17">
        <v>0.251911685985862</v>
      </c>
      <c r="AZ1874" s="17">
        <v>0.28688308650443001</v>
      </c>
      <c r="BA1874" s="17">
        <v>0.233528462473091</v>
      </c>
      <c r="BB1874" s="17"/>
      <c r="BC1874" s="17">
        <v>0.24318332913374799</v>
      </c>
      <c r="BD1874" s="17"/>
      <c r="BE1874" s="17">
        <v>0.24262636861075501</v>
      </c>
      <c r="BF1874" s="17">
        <v>0.28081045379033998</v>
      </c>
      <c r="BG1874" s="17">
        <v>0.28241398234959297</v>
      </c>
      <c r="BH1874" s="17">
        <v>0.21304138832243599</v>
      </c>
      <c r="BI1874" s="17"/>
      <c r="BJ1874" s="17">
        <v>0.261853227192133</v>
      </c>
      <c r="BK1874" s="17"/>
      <c r="BL1874" s="17">
        <v>0.24972622762593</v>
      </c>
      <c r="BM1874" s="17"/>
      <c r="BN1874" s="17">
        <v>0.26157608036056401</v>
      </c>
      <c r="BO1874" s="17"/>
      <c r="BP1874" s="17">
        <v>0.23959405255851901</v>
      </c>
      <c r="BQ1874" s="17">
        <v>0.29345338823292</v>
      </c>
    </row>
    <row r="1875" spans="2:69" x14ac:dyDescent="0.35">
      <c r="B1875" t="s">
        <v>509</v>
      </c>
      <c r="C1875" s="17">
        <v>0.41984275646029101</v>
      </c>
      <c r="D1875" s="17">
        <v>0.46040712165051301</v>
      </c>
      <c r="E1875" s="17">
        <v>0.38539764453004799</v>
      </c>
      <c r="F1875" s="17"/>
      <c r="G1875" s="17">
        <v>0.45185214998304801</v>
      </c>
      <c r="H1875" s="17">
        <v>0.44416127641786801</v>
      </c>
      <c r="I1875" s="17">
        <v>0.46132005386715402</v>
      </c>
      <c r="J1875" s="17">
        <v>0.38356277082621798</v>
      </c>
      <c r="K1875" s="17">
        <v>0.28472040365512702</v>
      </c>
      <c r="L1875" s="17"/>
      <c r="M1875" s="17">
        <v>0.378329849823692</v>
      </c>
      <c r="N1875" s="17">
        <v>0.42185881860903901</v>
      </c>
      <c r="O1875" s="17">
        <v>0.43872444742813099</v>
      </c>
      <c r="P1875" s="17">
        <v>0.40125461274449598</v>
      </c>
      <c r="Q1875" s="17">
        <v>0.42940999396076701</v>
      </c>
      <c r="R1875" s="17"/>
      <c r="S1875" s="17">
        <v>0.35794320974557298</v>
      </c>
      <c r="T1875" s="17">
        <v>0.45002206893409702</v>
      </c>
      <c r="U1875" s="17">
        <v>0.43243547056675302</v>
      </c>
      <c r="V1875" s="17">
        <v>0.403677434810231</v>
      </c>
      <c r="W1875" s="17"/>
      <c r="X1875" s="17">
        <v>0.43707157253178902</v>
      </c>
      <c r="Y1875" s="17">
        <v>0.464072578595501</v>
      </c>
      <c r="Z1875" s="17">
        <v>0.24454180385297999</v>
      </c>
      <c r="AA1875" s="17"/>
      <c r="AB1875" s="17">
        <v>0.448346245726782</v>
      </c>
      <c r="AC1875" s="17">
        <v>0.360598754121427</v>
      </c>
      <c r="AD1875" s="17"/>
      <c r="AE1875" s="17">
        <v>0.41507657307419499</v>
      </c>
      <c r="AF1875" s="17">
        <v>0.42117669935526098</v>
      </c>
      <c r="AG1875" s="17"/>
      <c r="AH1875" s="17">
        <v>0.44510958844100701</v>
      </c>
      <c r="AI1875" s="17">
        <v>0.348203536416896</v>
      </c>
      <c r="AJ1875" s="17"/>
      <c r="AK1875" s="17">
        <v>0.279635105645615</v>
      </c>
      <c r="AL1875" s="17">
        <v>0.45049781660667398</v>
      </c>
      <c r="AM1875" s="17">
        <v>0.42949517060491299</v>
      </c>
      <c r="AN1875" s="17">
        <v>0.48830415794807902</v>
      </c>
      <c r="AO1875" s="17">
        <v>0.305194948906088</v>
      </c>
      <c r="AP1875" s="17"/>
      <c r="AQ1875" s="17">
        <v>0.44420153577294902</v>
      </c>
      <c r="AR1875" s="17">
        <v>0.41323434088913702</v>
      </c>
      <c r="AS1875" s="17"/>
      <c r="AT1875" s="17">
        <v>0.41905929091722899</v>
      </c>
      <c r="AU1875" s="17">
        <v>0.42309719258548001</v>
      </c>
      <c r="AV1875" s="17"/>
      <c r="AW1875" s="17">
        <v>0.40594192313003002</v>
      </c>
      <c r="AX1875" s="17">
        <v>0.471277100444356</v>
      </c>
      <c r="AY1875" s="17">
        <v>0.36196026764996703</v>
      </c>
      <c r="AZ1875" s="17">
        <v>0.36374529100645298</v>
      </c>
      <c r="BA1875" s="17">
        <v>0.48816312028467501</v>
      </c>
      <c r="BB1875" s="17"/>
      <c r="BC1875" s="17">
        <v>0.495050221120235</v>
      </c>
      <c r="BD1875" s="17"/>
      <c r="BE1875" s="17">
        <v>0.46008019858561</v>
      </c>
      <c r="BF1875" s="17">
        <v>0.25701708296954601</v>
      </c>
      <c r="BG1875" s="17">
        <v>0.376130327095962</v>
      </c>
      <c r="BH1875" s="17">
        <v>0.55258786651618597</v>
      </c>
      <c r="BI1875" s="17"/>
      <c r="BJ1875" s="17">
        <v>0.42600970404132299</v>
      </c>
      <c r="BK1875" s="17"/>
      <c r="BL1875" s="17">
        <v>0.46793592414134499</v>
      </c>
      <c r="BM1875" s="17"/>
      <c r="BN1875" s="17">
        <v>0.415258704223544</v>
      </c>
      <c r="BO1875" s="17"/>
      <c r="BP1875" s="17">
        <v>0.43511507835904001</v>
      </c>
      <c r="BQ1875" s="17">
        <v>0.36524712440228901</v>
      </c>
    </row>
    <row r="1876" spans="2:69" x14ac:dyDescent="0.35">
      <c r="B1876" t="s">
        <v>510</v>
      </c>
      <c r="C1876" s="17">
        <v>4.5959697000065497E-2</v>
      </c>
      <c r="D1876" s="17">
        <v>4.4326762927943797E-2</v>
      </c>
      <c r="E1876" s="17">
        <v>4.7390298525859E-2</v>
      </c>
      <c r="F1876" s="17"/>
      <c r="G1876" s="17">
        <v>3.8541869789088898E-2</v>
      </c>
      <c r="H1876" s="17">
        <v>3.0133490008529999E-2</v>
      </c>
      <c r="I1876" s="17">
        <v>6.0717044326024802E-2</v>
      </c>
      <c r="J1876" s="17">
        <v>7.3961705609695005E-2</v>
      </c>
      <c r="K1876" s="17">
        <v>3.5726857549959697E-2</v>
      </c>
      <c r="L1876" s="17"/>
      <c r="M1876" s="17">
        <v>4.4040604241897097E-2</v>
      </c>
      <c r="N1876" s="17">
        <v>4.3442487926539097E-2</v>
      </c>
      <c r="O1876" s="17">
        <v>2.45840440870061E-2</v>
      </c>
      <c r="P1876" s="17">
        <v>5.6238346019480599E-2</v>
      </c>
      <c r="Q1876" s="17">
        <v>6.8957168524720405E-2</v>
      </c>
      <c r="R1876" s="17"/>
      <c r="S1876" s="17">
        <v>7.3162896717473905E-2</v>
      </c>
      <c r="T1876" s="17">
        <v>2.4333500580364299E-2</v>
      </c>
      <c r="U1876" s="17">
        <v>2.3101101279958298E-2</v>
      </c>
      <c r="V1876" s="17">
        <v>4.8176313562807098E-2</v>
      </c>
      <c r="W1876" s="17"/>
      <c r="X1876" s="17">
        <v>4.6013975682039E-2</v>
      </c>
      <c r="Y1876" s="17">
        <v>3.3535275288728301E-2</v>
      </c>
      <c r="Z1876" s="17">
        <v>6.0316811455410499E-2</v>
      </c>
      <c r="AA1876" s="17"/>
      <c r="AB1876" s="17">
        <v>4.1769248263226699E-2</v>
      </c>
      <c r="AC1876" s="17">
        <v>5.4669471177012603E-2</v>
      </c>
      <c r="AD1876" s="17"/>
      <c r="AE1876" s="17">
        <v>4.4083636797940501E-2</v>
      </c>
      <c r="AF1876" s="17">
        <v>4.5521762546757501E-2</v>
      </c>
      <c r="AG1876" s="17"/>
      <c r="AH1876" s="17">
        <v>4.7116785232307098E-2</v>
      </c>
      <c r="AI1876" s="17">
        <v>6.0432914377466902E-2</v>
      </c>
      <c r="AJ1876" s="17"/>
      <c r="AK1876" s="17">
        <v>4.3390643003541902E-2</v>
      </c>
      <c r="AL1876" s="17">
        <v>4.1673254306526901E-2</v>
      </c>
      <c r="AM1876" s="17">
        <v>3.38787549624113E-2</v>
      </c>
      <c r="AN1876" s="17">
        <v>7.3334392112012897E-2</v>
      </c>
      <c r="AO1876" s="17">
        <v>6.2505543703343797E-2</v>
      </c>
      <c r="AP1876" s="17"/>
      <c r="AQ1876" s="17">
        <v>4.01115615156242E-2</v>
      </c>
      <c r="AR1876" s="17">
        <v>4.7546267045368303E-2</v>
      </c>
      <c r="AS1876" s="17"/>
      <c r="AT1876" s="17">
        <v>3.2321863387903702E-2</v>
      </c>
      <c r="AU1876" s="17">
        <v>4.9404090147235999E-2</v>
      </c>
      <c r="AV1876" s="17"/>
      <c r="AW1876" s="17">
        <v>2.3874958885784101E-2</v>
      </c>
      <c r="AX1876" s="17">
        <v>4.2942792464272697E-2</v>
      </c>
      <c r="AY1876" s="17">
        <v>3.9667052837753201E-2</v>
      </c>
      <c r="AZ1876" s="17">
        <v>3.2227329364913598E-2</v>
      </c>
      <c r="BA1876" s="17">
        <v>2.6120509460995599E-2</v>
      </c>
      <c r="BB1876" s="17"/>
      <c r="BC1876" s="17">
        <v>4.0134259213142703E-2</v>
      </c>
      <c r="BD1876" s="17"/>
      <c r="BE1876" s="17">
        <v>3.0413961230079299E-2</v>
      </c>
      <c r="BF1876" s="17">
        <v>1.1498510823323401E-2</v>
      </c>
      <c r="BG1876" s="17">
        <v>3.3930993106144502E-2</v>
      </c>
      <c r="BH1876" s="17">
        <v>5.00472104351352E-2</v>
      </c>
      <c r="BI1876" s="17"/>
      <c r="BJ1876" s="17">
        <v>4.8781783048651897E-2</v>
      </c>
      <c r="BK1876" s="17"/>
      <c r="BL1876" s="17">
        <v>3.7142615304883997E-2</v>
      </c>
      <c r="BM1876" s="17"/>
      <c r="BN1876" s="17">
        <v>4.2733319294831998E-2</v>
      </c>
      <c r="BO1876" s="17"/>
      <c r="BP1876" s="17">
        <v>4.0342045530240699E-2</v>
      </c>
      <c r="BQ1876" s="17">
        <v>6.8220438444148102E-2</v>
      </c>
    </row>
    <row r="1877" spans="2:69" x14ac:dyDescent="0.35">
      <c r="B1877" t="s">
        <v>141</v>
      </c>
      <c r="C1877" s="17">
        <v>8.7090929365061104E-2</v>
      </c>
      <c r="D1877" s="17">
        <v>4.03686509192967E-2</v>
      </c>
      <c r="E1877" s="17">
        <v>0.12563385063952601</v>
      </c>
      <c r="F1877" s="17"/>
      <c r="G1877" s="17">
        <v>8.5021988838030096E-2</v>
      </c>
      <c r="H1877" s="17">
        <v>0.10300997760630499</v>
      </c>
      <c r="I1877" s="17">
        <v>8.3851703564220101E-2</v>
      </c>
      <c r="J1877" s="17">
        <v>8.9362094189078006E-2</v>
      </c>
      <c r="K1877" s="17">
        <v>6.5244536382159102E-2</v>
      </c>
      <c r="L1877" s="17"/>
      <c r="M1877" s="17">
        <v>9.9973413757490803E-2</v>
      </c>
      <c r="N1877" s="17">
        <v>8.1067538010888701E-2</v>
      </c>
      <c r="O1877" s="17">
        <v>8.9715150253508194E-2</v>
      </c>
      <c r="P1877" s="17">
        <v>0.11447017616339</v>
      </c>
      <c r="Q1877" s="17">
        <v>6.94773179866785E-2</v>
      </c>
      <c r="R1877" s="17"/>
      <c r="S1877" s="17">
        <v>0.14783968443019899</v>
      </c>
      <c r="T1877" s="17">
        <v>8.5167227139043303E-2</v>
      </c>
      <c r="U1877" s="17">
        <v>7.2700841316596307E-2</v>
      </c>
      <c r="V1877" s="17">
        <v>4.2424173074657401E-2</v>
      </c>
      <c r="W1877" s="17"/>
      <c r="X1877" s="17">
        <v>8.2781832088748702E-2</v>
      </c>
      <c r="Y1877" s="17">
        <v>7.6515233716366801E-2</v>
      </c>
      <c r="Z1877" s="17">
        <v>0.13035796000192701</v>
      </c>
      <c r="AA1877" s="17"/>
      <c r="AB1877" s="17">
        <v>9.5620868093591299E-2</v>
      </c>
      <c r="AC1877" s="17">
        <v>6.9361601377925505E-2</v>
      </c>
      <c r="AD1877" s="17"/>
      <c r="AE1877" s="17">
        <v>7.9515929589206197E-2</v>
      </c>
      <c r="AF1877" s="17">
        <v>8.8711835171056797E-2</v>
      </c>
      <c r="AG1877" s="17"/>
      <c r="AH1877" s="17">
        <v>8.3574772214703996E-2</v>
      </c>
      <c r="AI1877" s="17">
        <v>0.12948489495225199</v>
      </c>
      <c r="AJ1877" s="17"/>
      <c r="AK1877" s="17">
        <v>8.7069643816507294E-2</v>
      </c>
      <c r="AL1877" s="17">
        <v>7.5386142742964998E-2</v>
      </c>
      <c r="AM1877" s="17">
        <v>9.3572567693619393E-2</v>
      </c>
      <c r="AN1877" s="17">
        <v>4.5855593979839203E-2</v>
      </c>
      <c r="AO1877" s="17">
        <v>0.188690988284476</v>
      </c>
      <c r="AP1877" s="17"/>
      <c r="AQ1877" s="17">
        <v>5.9556708696463803E-2</v>
      </c>
      <c r="AR1877" s="17">
        <v>9.4560826368948206E-2</v>
      </c>
      <c r="AS1877" s="17"/>
      <c r="AT1877" s="17">
        <v>8.6959362803004203E-2</v>
      </c>
      <c r="AU1877" s="17">
        <v>8.7297633166059305E-2</v>
      </c>
      <c r="AV1877" s="17"/>
      <c r="AW1877" s="17">
        <v>0.178384488965636</v>
      </c>
      <c r="AX1877" s="17">
        <v>9.9552670330852105E-2</v>
      </c>
      <c r="AY1877" s="17">
        <v>5.4253205695546203E-2</v>
      </c>
      <c r="AZ1877" s="17">
        <v>7.8526414407210296E-2</v>
      </c>
      <c r="BA1877" s="17">
        <v>9.5682206382027499E-2</v>
      </c>
      <c r="BB1877" s="17"/>
      <c r="BC1877" s="17">
        <v>6.6753987812268198E-2</v>
      </c>
      <c r="BD1877" s="17"/>
      <c r="BE1877" s="17">
        <v>0.101323488137032</v>
      </c>
      <c r="BF1877" s="17">
        <v>6.3163434349308004E-2</v>
      </c>
      <c r="BG1877" s="17">
        <v>6.9063913401021595E-2</v>
      </c>
      <c r="BH1877" s="17">
        <v>5.3810508121234002E-2</v>
      </c>
      <c r="BI1877" s="17"/>
      <c r="BJ1877" s="17">
        <v>9.13030065946588E-2</v>
      </c>
      <c r="BK1877" s="17"/>
      <c r="BL1877" s="17">
        <v>6.5439079490416593E-2</v>
      </c>
      <c r="BM1877" s="17"/>
      <c r="BN1877" s="17">
        <v>8.7320175625933596E-2</v>
      </c>
      <c r="BO1877" s="17"/>
      <c r="BP1877" s="17">
        <v>8.2473851428693595E-2</v>
      </c>
      <c r="BQ1877" s="17">
        <v>8.5184120482165296E-2</v>
      </c>
    </row>
    <row r="1878" spans="2:69" x14ac:dyDescent="0.35"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/>
      <c r="BP1878" s="17"/>
      <c r="BQ1878" s="17"/>
    </row>
    <row r="1879" spans="2:69" x14ac:dyDescent="0.35">
      <c r="B1879" s="6" t="s">
        <v>532</v>
      </c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  <c r="BC1879" s="17"/>
      <c r="BD1879" s="17"/>
      <c r="BE1879" s="17"/>
      <c r="BF1879" s="17"/>
      <c r="BG1879" s="17"/>
      <c r="BH1879" s="17"/>
      <c r="BI1879" s="17"/>
      <c r="BJ1879" s="17"/>
      <c r="BK1879" s="17"/>
      <c r="BL1879" s="17"/>
      <c r="BM1879" s="17"/>
      <c r="BN1879" s="17"/>
      <c r="BO1879" s="17"/>
      <c r="BP1879" s="17"/>
      <c r="BQ1879" s="17"/>
    </row>
    <row r="1880" spans="2:69" x14ac:dyDescent="0.35">
      <c r="B1880" s="24" t="s">
        <v>143</v>
      </c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  <c r="BP1880" s="17"/>
      <c r="BQ1880" s="17"/>
    </row>
    <row r="1881" spans="2:69" x14ac:dyDescent="0.35">
      <c r="B1881" t="s">
        <v>506</v>
      </c>
      <c r="C1881" s="17">
        <v>0.140884100184543</v>
      </c>
      <c r="D1881" s="17">
        <v>0.12811250167523899</v>
      </c>
      <c r="E1881" s="17">
        <v>0.15164774797216299</v>
      </c>
      <c r="F1881" s="17"/>
      <c r="G1881" s="17">
        <v>0.14869785254385201</v>
      </c>
      <c r="H1881" s="17">
        <v>0.107994380548287</v>
      </c>
      <c r="I1881" s="17">
        <v>0.14606304444840201</v>
      </c>
      <c r="J1881" s="17">
        <v>0.103802647670447</v>
      </c>
      <c r="K1881" s="17">
        <v>0.21576527857178099</v>
      </c>
      <c r="L1881" s="17"/>
      <c r="M1881" s="17">
        <v>0.16117150275762801</v>
      </c>
      <c r="N1881" s="17">
        <v>0.11160848617213601</v>
      </c>
      <c r="O1881" s="17">
        <v>0.20677917695117801</v>
      </c>
      <c r="P1881" s="17">
        <v>0.102049292688818</v>
      </c>
      <c r="Q1881" s="17">
        <v>0.153194086701578</v>
      </c>
      <c r="R1881" s="17"/>
      <c r="S1881" s="17">
        <v>0.180527723084979</v>
      </c>
      <c r="T1881" s="17">
        <v>0.135619956318491</v>
      </c>
      <c r="U1881" s="17">
        <v>0.150946811043838</v>
      </c>
      <c r="V1881" s="17">
        <v>8.4781384174089799E-2</v>
      </c>
      <c r="W1881" s="17"/>
      <c r="X1881" s="17">
        <v>0.127231192277933</v>
      </c>
      <c r="Y1881" s="17">
        <v>8.5194167320931505E-2</v>
      </c>
      <c r="Z1881" s="17">
        <v>0.30429431375542099</v>
      </c>
      <c r="AA1881" s="17"/>
      <c r="AB1881" s="17">
        <v>0.14258488260182001</v>
      </c>
      <c r="AC1881" s="17">
        <v>0.13734905377092799</v>
      </c>
      <c r="AD1881" s="17"/>
      <c r="AE1881" s="17">
        <v>0.174636667605295</v>
      </c>
      <c r="AF1881" s="17">
        <v>0.13325641397366</v>
      </c>
      <c r="AG1881" s="17"/>
      <c r="AH1881" s="17">
        <v>0.12097269904423801</v>
      </c>
      <c r="AI1881" s="17">
        <v>0.17236310400225899</v>
      </c>
      <c r="AJ1881" s="17"/>
      <c r="AK1881" s="17">
        <v>0.23883301882727001</v>
      </c>
      <c r="AL1881" s="17">
        <v>0.14109161732467401</v>
      </c>
      <c r="AM1881" s="17">
        <v>0.13976959747204301</v>
      </c>
      <c r="AN1881" s="17">
        <v>0.104895755996383</v>
      </c>
      <c r="AO1881" s="17">
        <v>8.9480612172962298E-2</v>
      </c>
      <c r="AP1881" s="17"/>
      <c r="AQ1881" s="17">
        <v>0.132962974418947</v>
      </c>
      <c r="AR1881" s="17">
        <v>0.14303306217391701</v>
      </c>
      <c r="AS1881" s="17"/>
      <c r="AT1881" s="17">
        <v>0.135241718620809</v>
      </c>
      <c r="AU1881" s="17">
        <v>0.13988571093694699</v>
      </c>
      <c r="AV1881" s="17"/>
      <c r="AW1881" s="17">
        <v>0.10283741741257101</v>
      </c>
      <c r="AX1881" s="17">
        <v>0.118963202679154</v>
      </c>
      <c r="AY1881" s="17">
        <v>0.12428626856383</v>
      </c>
      <c r="AZ1881" s="17">
        <v>0.164068747151984</v>
      </c>
      <c r="BA1881" s="17">
        <v>0.16318706042717299</v>
      </c>
      <c r="BB1881" s="17"/>
      <c r="BC1881" s="17">
        <v>0.17333701999017601</v>
      </c>
      <c r="BD1881" s="17"/>
      <c r="BE1881" s="17">
        <v>0.11981083940363201</v>
      </c>
      <c r="BF1881" s="17">
        <v>0.126080121610506</v>
      </c>
      <c r="BG1881" s="17">
        <v>0.161065918426197</v>
      </c>
      <c r="BH1881" s="17">
        <v>0.17396087621612699</v>
      </c>
      <c r="BI1881" s="17"/>
      <c r="BJ1881" s="17">
        <v>0.132481765309761</v>
      </c>
      <c r="BK1881" s="17"/>
      <c r="BL1881" s="17">
        <v>0.11168394873161799</v>
      </c>
      <c r="BM1881" s="17"/>
      <c r="BN1881" s="17">
        <v>0.12539424731798099</v>
      </c>
      <c r="BO1881" s="17"/>
      <c r="BP1881" s="17">
        <v>0.14463921508945901</v>
      </c>
      <c r="BQ1881" s="17">
        <v>0.133032443342918</v>
      </c>
    </row>
    <row r="1882" spans="2:69" x14ac:dyDescent="0.35">
      <c r="B1882" t="s">
        <v>507</v>
      </c>
      <c r="C1882" s="17">
        <v>0.174078433243186</v>
      </c>
      <c r="D1882" s="17">
        <v>0.22625305283878</v>
      </c>
      <c r="E1882" s="17">
        <v>0.13156581542711801</v>
      </c>
      <c r="F1882" s="17"/>
      <c r="G1882" s="17">
        <v>0.14494491977829099</v>
      </c>
      <c r="H1882" s="17">
        <v>0.15556122874983599</v>
      </c>
      <c r="I1882" s="17">
        <v>0.14015049627717599</v>
      </c>
      <c r="J1882" s="17">
        <v>0.19991235916050201</v>
      </c>
      <c r="K1882" s="17">
        <v>0.29198953181542803</v>
      </c>
      <c r="L1882" s="17"/>
      <c r="M1882" s="17">
        <v>0.166210820140827</v>
      </c>
      <c r="N1882" s="17">
        <v>0.17165984961925501</v>
      </c>
      <c r="O1882" s="17">
        <v>0.135047872110234</v>
      </c>
      <c r="P1882" s="17">
        <v>0.190871004584554</v>
      </c>
      <c r="Q1882" s="17">
        <v>0.21486893552394801</v>
      </c>
      <c r="R1882" s="17"/>
      <c r="S1882" s="17">
        <v>0.119222688136453</v>
      </c>
      <c r="T1882" s="17">
        <v>0.15377243004384</v>
      </c>
      <c r="U1882" s="17">
        <v>0.22252673885785099</v>
      </c>
      <c r="V1882" s="17">
        <v>0.23194227714186499</v>
      </c>
      <c r="W1882" s="17"/>
      <c r="X1882" s="17">
        <v>0.17082215506770401</v>
      </c>
      <c r="Y1882" s="17">
        <v>0.189139299937021</v>
      </c>
      <c r="Z1882" s="17">
        <v>0.17941771969585801</v>
      </c>
      <c r="AA1882" s="17"/>
      <c r="AB1882" s="17">
        <v>0.12341777786993501</v>
      </c>
      <c r="AC1882" s="17">
        <v>0.27937571658139398</v>
      </c>
      <c r="AD1882" s="17"/>
      <c r="AE1882" s="17">
        <v>0.24508833607143099</v>
      </c>
      <c r="AF1882" s="17">
        <v>0.15973584350453601</v>
      </c>
      <c r="AG1882" s="17"/>
      <c r="AH1882" s="17">
        <v>0.17242888504234</v>
      </c>
      <c r="AI1882" s="17">
        <v>0.143152244546396</v>
      </c>
      <c r="AJ1882" s="17"/>
      <c r="AK1882" s="17">
        <v>0.24064039840494</v>
      </c>
      <c r="AL1882" s="17">
        <v>0.18058731613023801</v>
      </c>
      <c r="AM1882" s="17">
        <v>0.14344154769763201</v>
      </c>
      <c r="AN1882" s="17">
        <v>0.15723313325959401</v>
      </c>
      <c r="AO1882" s="17">
        <v>0.235794373414104</v>
      </c>
      <c r="AP1882" s="17"/>
      <c r="AQ1882" s="17">
        <v>0.194314643967825</v>
      </c>
      <c r="AR1882" s="17">
        <v>0.168588450008091</v>
      </c>
      <c r="AS1882" s="17"/>
      <c r="AT1882" s="17">
        <v>0.18955566791599399</v>
      </c>
      <c r="AU1882" s="17">
        <v>0.16889204841743699</v>
      </c>
      <c r="AV1882" s="17"/>
      <c r="AW1882" s="17">
        <v>0.133529339690487</v>
      </c>
      <c r="AX1882" s="17">
        <v>0.16895850427918199</v>
      </c>
      <c r="AY1882" s="17">
        <v>0.20668224246516001</v>
      </c>
      <c r="AZ1882" s="17">
        <v>0.188743863828161</v>
      </c>
      <c r="BA1882" s="17">
        <v>0.136790452932846</v>
      </c>
      <c r="BB1882" s="17"/>
      <c r="BC1882" s="17">
        <v>0.13959447139162601</v>
      </c>
      <c r="BD1882" s="17"/>
      <c r="BE1882" s="17">
        <v>0.17407005144340801</v>
      </c>
      <c r="BF1882" s="17">
        <v>0.30632842309477598</v>
      </c>
      <c r="BG1882" s="17">
        <v>0.14037842623990701</v>
      </c>
      <c r="BH1882" s="17">
        <v>0.128493645197404</v>
      </c>
      <c r="BI1882" s="17"/>
      <c r="BJ1882" s="17">
        <v>0.168350715038148</v>
      </c>
      <c r="BK1882" s="17"/>
      <c r="BL1882" s="17">
        <v>0.160478458856603</v>
      </c>
      <c r="BM1882" s="17"/>
      <c r="BN1882" s="17">
        <v>0.26899821927173001</v>
      </c>
      <c r="BO1882" s="17"/>
      <c r="BP1882" s="17">
        <v>0.164975243841608</v>
      </c>
      <c r="BQ1882" s="17">
        <v>0.231935924349877</v>
      </c>
    </row>
    <row r="1883" spans="2:69" x14ac:dyDescent="0.35">
      <c r="B1883" t="s">
        <v>508</v>
      </c>
      <c r="C1883" s="17">
        <v>0.24929765376854399</v>
      </c>
      <c r="D1883" s="17">
        <v>0.27170913323673701</v>
      </c>
      <c r="E1883" s="17">
        <v>0.23137616586988599</v>
      </c>
      <c r="F1883" s="17"/>
      <c r="G1883" s="17">
        <v>0.25600590650006599</v>
      </c>
      <c r="H1883" s="17">
        <v>0.234502857537808</v>
      </c>
      <c r="I1883" s="17">
        <v>0.24795660759183899</v>
      </c>
      <c r="J1883" s="17">
        <v>0.33810818165494599</v>
      </c>
      <c r="K1883" s="17">
        <v>0.17100588860527499</v>
      </c>
      <c r="L1883" s="17"/>
      <c r="M1883" s="17">
        <v>0.26452931395503698</v>
      </c>
      <c r="N1883" s="17">
        <v>0.25750420875219099</v>
      </c>
      <c r="O1883" s="17">
        <v>0.27140819071514</v>
      </c>
      <c r="P1883" s="17">
        <v>0.24731010064713299</v>
      </c>
      <c r="Q1883" s="17">
        <v>0.19909375242838101</v>
      </c>
      <c r="R1883" s="17"/>
      <c r="S1883" s="17">
        <v>0.25641403170746302</v>
      </c>
      <c r="T1883" s="17">
        <v>0.21778697445887901</v>
      </c>
      <c r="U1883" s="17">
        <v>0.20284935951620001</v>
      </c>
      <c r="V1883" s="17">
        <v>0.31425651815858702</v>
      </c>
      <c r="W1883" s="17"/>
      <c r="X1883" s="17">
        <v>0.26314314334422301</v>
      </c>
      <c r="Y1883" s="17">
        <v>0.22341949643713199</v>
      </c>
      <c r="Z1883" s="17">
        <v>0.18131131528852201</v>
      </c>
      <c r="AA1883" s="17"/>
      <c r="AB1883" s="17">
        <v>0.24939867891692399</v>
      </c>
      <c r="AC1883" s="17">
        <v>0.24908767477015301</v>
      </c>
      <c r="AD1883" s="17"/>
      <c r="AE1883" s="17">
        <v>0.177251676847967</v>
      </c>
      <c r="AF1883" s="17">
        <v>0.26421595102197698</v>
      </c>
      <c r="AG1883" s="17"/>
      <c r="AH1883" s="17">
        <v>0.26879410162232598</v>
      </c>
      <c r="AI1883" s="17">
        <v>0.18005278024993299</v>
      </c>
      <c r="AJ1883" s="17"/>
      <c r="AK1883" s="17">
        <v>0.16692394643921901</v>
      </c>
      <c r="AL1883" s="17">
        <v>0.24319255063445899</v>
      </c>
      <c r="AM1883" s="17">
        <v>0.25270048107200299</v>
      </c>
      <c r="AN1883" s="17">
        <v>0.29555076961094801</v>
      </c>
      <c r="AO1883" s="17">
        <v>0.26943509626103701</v>
      </c>
      <c r="AP1883" s="17"/>
      <c r="AQ1883" s="17">
        <v>0.25861738908256099</v>
      </c>
      <c r="AR1883" s="17">
        <v>0.24676925597086899</v>
      </c>
      <c r="AS1883" s="17"/>
      <c r="AT1883" s="17">
        <v>0.25602740174747501</v>
      </c>
      <c r="AU1883" s="17">
        <v>0.247908465448201</v>
      </c>
      <c r="AV1883" s="17"/>
      <c r="AW1883" s="17">
        <v>0.253271408633227</v>
      </c>
      <c r="AX1883" s="17">
        <v>0.26633534880292697</v>
      </c>
      <c r="AY1883" s="17">
        <v>0.29720686282834402</v>
      </c>
      <c r="AZ1883" s="17">
        <v>0.21313199875390099</v>
      </c>
      <c r="BA1883" s="17">
        <v>0.196374324738323</v>
      </c>
      <c r="BB1883" s="17"/>
      <c r="BC1883" s="17">
        <v>0.212950296466417</v>
      </c>
      <c r="BD1883" s="17"/>
      <c r="BE1883" s="17">
        <v>0.264131524549992</v>
      </c>
      <c r="BF1883" s="17">
        <v>0.28747910152085698</v>
      </c>
      <c r="BG1883" s="17">
        <v>0.269808623404652</v>
      </c>
      <c r="BH1883" s="17">
        <v>0.215296417760692</v>
      </c>
      <c r="BI1883" s="17"/>
      <c r="BJ1883" s="17">
        <v>0.25709517268265802</v>
      </c>
      <c r="BK1883" s="17"/>
      <c r="BL1883" s="17">
        <v>0.28680479594838798</v>
      </c>
      <c r="BM1883" s="17"/>
      <c r="BN1883" s="17">
        <v>0.23543492963389301</v>
      </c>
      <c r="BO1883" s="17"/>
      <c r="BP1883" s="17">
        <v>0.24215531276497301</v>
      </c>
      <c r="BQ1883" s="17">
        <v>0.29253459691591799</v>
      </c>
    </row>
    <row r="1884" spans="2:69" x14ac:dyDescent="0.35">
      <c r="B1884" t="s">
        <v>509</v>
      </c>
      <c r="C1884" s="17">
        <v>0.34717925641609099</v>
      </c>
      <c r="D1884" s="17">
        <v>0.28268653414067602</v>
      </c>
      <c r="E1884" s="17">
        <v>0.39887698034445801</v>
      </c>
      <c r="F1884" s="17"/>
      <c r="G1884" s="17">
        <v>0.36389449610619501</v>
      </c>
      <c r="H1884" s="17">
        <v>0.38690243879716102</v>
      </c>
      <c r="I1884" s="17">
        <v>0.39653960199699001</v>
      </c>
      <c r="J1884" s="17">
        <v>0.237942111311986</v>
      </c>
      <c r="K1884" s="17">
        <v>0.27882644100864501</v>
      </c>
      <c r="L1884" s="17"/>
      <c r="M1884" s="17">
        <v>0.30091741076731798</v>
      </c>
      <c r="N1884" s="17">
        <v>0.36819994248287302</v>
      </c>
      <c r="O1884" s="17">
        <v>0.30794961029932399</v>
      </c>
      <c r="P1884" s="17">
        <v>0.37348282768443097</v>
      </c>
      <c r="Q1884" s="17">
        <v>0.34633758315688701</v>
      </c>
      <c r="R1884" s="17"/>
      <c r="S1884" s="17">
        <v>0.387819755705342</v>
      </c>
      <c r="T1884" s="17">
        <v>0.33467374165872099</v>
      </c>
      <c r="U1884" s="17">
        <v>0.35691789031079302</v>
      </c>
      <c r="V1884" s="17">
        <v>0.28656825277231102</v>
      </c>
      <c r="W1884" s="17"/>
      <c r="X1884" s="17">
        <v>0.34356420813155097</v>
      </c>
      <c r="Y1884" s="17">
        <v>0.424954365774944</v>
      </c>
      <c r="Z1884" s="17">
        <v>0.28065314055245799</v>
      </c>
      <c r="AA1884" s="17"/>
      <c r="AB1884" s="17">
        <v>0.39404241188146999</v>
      </c>
      <c r="AC1884" s="17">
        <v>0.249775010008215</v>
      </c>
      <c r="AD1884" s="17"/>
      <c r="AE1884" s="17">
        <v>0.351941096930727</v>
      </c>
      <c r="AF1884" s="17">
        <v>0.34650611500406697</v>
      </c>
      <c r="AG1884" s="17"/>
      <c r="AH1884" s="17">
        <v>0.34467966371624198</v>
      </c>
      <c r="AI1884" s="17">
        <v>0.41944211801138598</v>
      </c>
      <c r="AJ1884" s="17"/>
      <c r="AK1884" s="17">
        <v>0.31754631936594502</v>
      </c>
      <c r="AL1884" s="17">
        <v>0.32725007863856498</v>
      </c>
      <c r="AM1884" s="17">
        <v>0.36176850238291602</v>
      </c>
      <c r="AN1884" s="17">
        <v>0.38220830711263998</v>
      </c>
      <c r="AO1884" s="17">
        <v>0.32043254555689898</v>
      </c>
      <c r="AP1884" s="17"/>
      <c r="AQ1884" s="17">
        <v>0.301802290192069</v>
      </c>
      <c r="AR1884" s="17">
        <v>0.35948980146917398</v>
      </c>
      <c r="AS1884" s="17"/>
      <c r="AT1884" s="17">
        <v>0.32458453580554902</v>
      </c>
      <c r="AU1884" s="17">
        <v>0.35892970716137501</v>
      </c>
      <c r="AV1884" s="17"/>
      <c r="AW1884" s="17">
        <v>0.42407334316581502</v>
      </c>
      <c r="AX1884" s="17">
        <v>0.35667185724767198</v>
      </c>
      <c r="AY1884" s="17">
        <v>0.28018088980119699</v>
      </c>
      <c r="AZ1884" s="17">
        <v>0.33875964118505397</v>
      </c>
      <c r="BA1884" s="17">
        <v>0.421663752020904</v>
      </c>
      <c r="BB1884" s="17"/>
      <c r="BC1884" s="17">
        <v>0.389785723094077</v>
      </c>
      <c r="BD1884" s="17"/>
      <c r="BE1884" s="17">
        <v>0.35651683774120901</v>
      </c>
      <c r="BF1884" s="17">
        <v>0.22297070056004201</v>
      </c>
      <c r="BG1884" s="17">
        <v>0.35066687175461397</v>
      </c>
      <c r="BH1884" s="17">
        <v>0.40764554798253999</v>
      </c>
      <c r="BI1884" s="17"/>
      <c r="BJ1884" s="17">
        <v>0.34792469581700602</v>
      </c>
      <c r="BK1884" s="17"/>
      <c r="BL1884" s="17">
        <v>0.33284246550045499</v>
      </c>
      <c r="BM1884" s="17"/>
      <c r="BN1884" s="17">
        <v>0.28605655282822301</v>
      </c>
      <c r="BO1884" s="17"/>
      <c r="BP1884" s="17">
        <v>0.365472237674622</v>
      </c>
      <c r="BQ1884" s="17">
        <v>0.233444338093203</v>
      </c>
    </row>
    <row r="1885" spans="2:69" x14ac:dyDescent="0.35">
      <c r="B1885" t="s">
        <v>510</v>
      </c>
      <c r="C1885" s="17">
        <v>4.8806607938717397E-2</v>
      </c>
      <c r="D1885" s="17">
        <v>5.8132687320506603E-2</v>
      </c>
      <c r="E1885" s="17">
        <v>4.1242020607697397E-2</v>
      </c>
      <c r="F1885" s="17"/>
      <c r="G1885" s="17">
        <v>4.0912624095146601E-2</v>
      </c>
      <c r="H1885" s="17">
        <v>6.6728766453076793E-2</v>
      </c>
      <c r="I1885" s="17">
        <v>4.6456822913020397E-2</v>
      </c>
      <c r="J1885" s="17">
        <v>6.57287671016826E-2</v>
      </c>
      <c r="K1885" s="17">
        <v>1.78634287749798E-2</v>
      </c>
      <c r="L1885" s="17"/>
      <c r="M1885" s="17">
        <v>4.5281565805289803E-2</v>
      </c>
      <c r="N1885" s="17">
        <v>5.0382427503516902E-2</v>
      </c>
      <c r="O1885" s="17">
        <v>4.8000906428905601E-2</v>
      </c>
      <c r="P1885" s="17">
        <v>4.69655347442757E-2</v>
      </c>
      <c r="Q1885" s="17">
        <v>4.9374663025847802E-2</v>
      </c>
      <c r="R1885" s="17"/>
      <c r="S1885" s="17">
        <v>3.8430669911169599E-2</v>
      </c>
      <c r="T1885" s="17">
        <v>7.5792727131723497E-2</v>
      </c>
      <c r="U1885" s="17">
        <v>4.7259842883100298E-2</v>
      </c>
      <c r="V1885" s="17">
        <v>4.7915476933010501E-2</v>
      </c>
      <c r="W1885" s="17"/>
      <c r="X1885" s="17">
        <v>5.2616187442610797E-2</v>
      </c>
      <c r="Y1885" s="17">
        <v>4.1494222621529797E-2</v>
      </c>
      <c r="Z1885" s="17">
        <v>3.0328074694453901E-2</v>
      </c>
      <c r="AA1885" s="17"/>
      <c r="AB1885" s="17">
        <v>5.0417627006428899E-2</v>
      </c>
      <c r="AC1885" s="17">
        <v>4.5458133072250398E-2</v>
      </c>
      <c r="AD1885" s="17"/>
      <c r="AE1885" s="17">
        <v>2.2393325411992099E-2</v>
      </c>
      <c r="AF1885" s="17">
        <v>5.4239266988272597E-2</v>
      </c>
      <c r="AG1885" s="17"/>
      <c r="AH1885" s="17">
        <v>4.6562482932459501E-2</v>
      </c>
      <c r="AI1885" s="17">
        <v>5.98202347953962E-2</v>
      </c>
      <c r="AJ1885" s="17"/>
      <c r="AK1885" s="17">
        <v>2.0920274487145601E-2</v>
      </c>
      <c r="AL1885" s="17">
        <v>4.3230503713906299E-2</v>
      </c>
      <c r="AM1885" s="17">
        <v>5.9049066330442497E-2</v>
      </c>
      <c r="AN1885" s="17">
        <v>5.33851531788333E-2</v>
      </c>
      <c r="AO1885" s="17">
        <v>5.0688720787077701E-2</v>
      </c>
      <c r="AP1885" s="17"/>
      <c r="AQ1885" s="17">
        <v>6.8451048781072693E-2</v>
      </c>
      <c r="AR1885" s="17">
        <v>4.3477168926895099E-2</v>
      </c>
      <c r="AS1885" s="17"/>
      <c r="AT1885" s="17">
        <v>5.2145995915000402E-2</v>
      </c>
      <c r="AU1885" s="17">
        <v>4.7209904823596098E-2</v>
      </c>
      <c r="AV1885" s="17"/>
      <c r="AW1885" s="17">
        <v>6.8860669115289902E-2</v>
      </c>
      <c r="AX1885" s="17">
        <v>4.8271915226601597E-2</v>
      </c>
      <c r="AY1885" s="17">
        <v>4.0653231179855601E-2</v>
      </c>
      <c r="AZ1885" s="17">
        <v>6.1518587923488202E-2</v>
      </c>
      <c r="BA1885" s="17">
        <v>5.9402809974742003E-2</v>
      </c>
      <c r="BB1885" s="17"/>
      <c r="BC1885" s="17">
        <v>5.1818767298085003E-2</v>
      </c>
      <c r="BD1885" s="17"/>
      <c r="BE1885" s="17">
        <v>4.3715234900081598E-2</v>
      </c>
      <c r="BF1885" s="17">
        <v>3.10877338742243E-2</v>
      </c>
      <c r="BG1885" s="17">
        <v>4.9878224255092397E-2</v>
      </c>
      <c r="BH1885" s="17">
        <v>5.1688974620275399E-2</v>
      </c>
      <c r="BI1885" s="17"/>
      <c r="BJ1885" s="17">
        <v>5.0578223690003997E-2</v>
      </c>
      <c r="BK1885" s="17"/>
      <c r="BL1885" s="17">
        <v>5.6725045040465501E-2</v>
      </c>
      <c r="BM1885" s="17"/>
      <c r="BN1885" s="17">
        <v>4.95104824957786E-2</v>
      </c>
      <c r="BO1885" s="17"/>
      <c r="BP1885" s="17">
        <v>4.5529534651565097E-2</v>
      </c>
      <c r="BQ1885" s="17">
        <v>5.7543750562915601E-2</v>
      </c>
    </row>
    <row r="1886" spans="2:69" x14ac:dyDescent="0.35">
      <c r="B1886" t="s">
        <v>141</v>
      </c>
      <c r="C1886" s="17">
        <v>3.97539484489184E-2</v>
      </c>
      <c r="D1886" s="17">
        <v>3.3106090788061301E-2</v>
      </c>
      <c r="E1886" s="17">
        <v>4.5291269778677097E-2</v>
      </c>
      <c r="F1886" s="17"/>
      <c r="G1886" s="17">
        <v>4.5544200976449602E-2</v>
      </c>
      <c r="H1886" s="17">
        <v>4.8310327913830803E-2</v>
      </c>
      <c r="I1886" s="17">
        <v>2.2833426772572898E-2</v>
      </c>
      <c r="J1886" s="17">
        <v>5.4505933100437699E-2</v>
      </c>
      <c r="K1886" s="17">
        <v>2.45494312238905E-2</v>
      </c>
      <c r="L1886" s="17"/>
      <c r="M1886" s="17">
        <v>6.1889386573900203E-2</v>
      </c>
      <c r="N1886" s="17">
        <v>4.0645085470028E-2</v>
      </c>
      <c r="O1886" s="17">
        <v>3.0814243495219301E-2</v>
      </c>
      <c r="P1886" s="17">
        <v>3.9321239650787397E-2</v>
      </c>
      <c r="Q1886" s="17">
        <v>3.7130979163357898E-2</v>
      </c>
      <c r="R1886" s="17"/>
      <c r="S1886" s="17">
        <v>1.7585131454593401E-2</v>
      </c>
      <c r="T1886" s="17">
        <v>8.2354170388345305E-2</v>
      </c>
      <c r="U1886" s="17">
        <v>1.9499357388217502E-2</v>
      </c>
      <c r="V1886" s="17">
        <v>3.4536090820137498E-2</v>
      </c>
      <c r="W1886" s="17"/>
      <c r="X1886" s="17">
        <v>4.2623113735979198E-2</v>
      </c>
      <c r="Y1886" s="17">
        <v>3.5798447908441097E-2</v>
      </c>
      <c r="Z1886" s="17">
        <v>2.3995436013287401E-2</v>
      </c>
      <c r="AA1886" s="17"/>
      <c r="AB1886" s="17">
        <v>4.0138621723422599E-2</v>
      </c>
      <c r="AC1886" s="17">
        <v>3.8954411797059801E-2</v>
      </c>
      <c r="AD1886" s="17"/>
      <c r="AE1886" s="17">
        <v>2.8688897132588299E-2</v>
      </c>
      <c r="AF1886" s="17">
        <v>4.2046409507487698E-2</v>
      </c>
      <c r="AG1886" s="17"/>
      <c r="AH1886" s="17">
        <v>4.6562167642395402E-2</v>
      </c>
      <c r="AI1886" s="17">
        <v>2.5169518394630799E-2</v>
      </c>
      <c r="AJ1886" s="17"/>
      <c r="AK1886" s="17">
        <v>1.5136042475480199E-2</v>
      </c>
      <c r="AL1886" s="17">
        <v>6.4647933558157497E-2</v>
      </c>
      <c r="AM1886" s="17">
        <v>4.32708050449628E-2</v>
      </c>
      <c r="AN1886" s="17">
        <v>6.7268808416013201E-3</v>
      </c>
      <c r="AO1886" s="17">
        <v>3.4168651807919101E-2</v>
      </c>
      <c r="AP1886" s="17"/>
      <c r="AQ1886" s="17">
        <v>4.3851653557524801E-2</v>
      </c>
      <c r="AR1886" s="17">
        <v>3.8642261451054698E-2</v>
      </c>
      <c r="AS1886" s="17"/>
      <c r="AT1886" s="17">
        <v>4.2444679995172901E-2</v>
      </c>
      <c r="AU1886" s="17">
        <v>3.7174163212443302E-2</v>
      </c>
      <c r="AV1886" s="17"/>
      <c r="AW1886" s="17">
        <v>1.7427821982609299E-2</v>
      </c>
      <c r="AX1886" s="17">
        <v>4.07991717644633E-2</v>
      </c>
      <c r="AY1886" s="17">
        <v>5.0990505161613298E-2</v>
      </c>
      <c r="AZ1886" s="17">
        <v>3.3777161157412E-2</v>
      </c>
      <c r="BA1886" s="17">
        <v>2.25815999060116E-2</v>
      </c>
      <c r="BB1886" s="17"/>
      <c r="BC1886" s="17">
        <v>3.2513721759619703E-2</v>
      </c>
      <c r="BD1886" s="17"/>
      <c r="BE1886" s="17">
        <v>4.1755511961676199E-2</v>
      </c>
      <c r="BF1886" s="17">
        <v>2.6053919339594798E-2</v>
      </c>
      <c r="BG1886" s="17">
        <v>2.8201935919537999E-2</v>
      </c>
      <c r="BH1886" s="17">
        <v>2.2914538222961699E-2</v>
      </c>
      <c r="BI1886" s="17"/>
      <c r="BJ1886" s="17">
        <v>4.3569427462422199E-2</v>
      </c>
      <c r="BK1886" s="17"/>
      <c r="BL1886" s="17">
        <v>5.1465285922470197E-2</v>
      </c>
      <c r="BM1886" s="17"/>
      <c r="BN1886" s="17">
        <v>3.4605568452393799E-2</v>
      </c>
      <c r="BO1886" s="17"/>
      <c r="BP1886" s="17">
        <v>3.7228455977772898E-2</v>
      </c>
      <c r="BQ1886" s="17">
        <v>5.15089467351686E-2</v>
      </c>
    </row>
    <row r="1887" spans="2:69" x14ac:dyDescent="0.35"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/>
      <c r="BM1887" s="17"/>
      <c r="BN1887" s="17"/>
      <c r="BO1887" s="17"/>
      <c r="BP1887" s="17"/>
      <c r="BQ1887" s="17"/>
    </row>
    <row r="1888" spans="2:69" x14ac:dyDescent="0.35">
      <c r="B1888" s="6" t="s">
        <v>533</v>
      </c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/>
      <c r="BI1888" s="17"/>
      <c r="BJ1888" s="17"/>
      <c r="BK1888" s="17"/>
      <c r="BL1888" s="17"/>
      <c r="BM1888" s="17"/>
      <c r="BN1888" s="17"/>
      <c r="BO1888" s="17"/>
      <c r="BP1888" s="17"/>
      <c r="BQ1888" s="17"/>
    </row>
    <row r="1889" spans="2:69" x14ac:dyDescent="0.35">
      <c r="B1889" s="24" t="s">
        <v>143</v>
      </c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/>
      <c r="BM1889" s="17"/>
      <c r="BN1889" s="17"/>
      <c r="BO1889" s="17"/>
      <c r="BP1889" s="17"/>
      <c r="BQ1889" s="17"/>
    </row>
    <row r="1890" spans="2:69" x14ac:dyDescent="0.35">
      <c r="B1890" t="s">
        <v>506</v>
      </c>
      <c r="C1890" s="17">
        <v>6.9061625790814804E-2</v>
      </c>
      <c r="D1890" s="17">
        <v>8.9299403544554304E-2</v>
      </c>
      <c r="E1890" s="17">
        <v>5.0628128197458898E-2</v>
      </c>
      <c r="F1890" s="17"/>
      <c r="G1890" s="17">
        <v>6.7299385363651806E-2</v>
      </c>
      <c r="H1890" s="17">
        <v>4.1755752176128598E-2</v>
      </c>
      <c r="I1890" s="17">
        <v>4.8604159204135099E-2</v>
      </c>
      <c r="J1890" s="17">
        <v>5.2735896677016197E-2</v>
      </c>
      <c r="K1890" s="17">
        <v>0.17196967553878501</v>
      </c>
      <c r="L1890" s="17"/>
      <c r="M1890" s="17">
        <v>5.4898020077566702E-2</v>
      </c>
      <c r="N1890" s="17">
        <v>6.0023230171335297E-2</v>
      </c>
      <c r="O1890" s="17">
        <v>6.5863864399633806E-2</v>
      </c>
      <c r="P1890" s="17">
        <v>8.2593553265784506E-2</v>
      </c>
      <c r="Q1890" s="17">
        <v>8.9735273965453305E-2</v>
      </c>
      <c r="R1890" s="17"/>
      <c r="S1890" s="17">
        <v>9.3973308247023296E-2</v>
      </c>
      <c r="T1890" s="17">
        <v>3.3161399003439299E-2</v>
      </c>
      <c r="U1890" s="17">
        <v>9.7777691770042197E-2</v>
      </c>
      <c r="V1890" s="17">
        <v>4.89381867087747E-2</v>
      </c>
      <c r="W1890" s="17"/>
      <c r="X1890" s="17">
        <v>6.1256162053010599E-2</v>
      </c>
      <c r="Y1890" s="17">
        <v>5.2986764310610203E-2</v>
      </c>
      <c r="Z1890" s="17">
        <v>0.143777927642809</v>
      </c>
      <c r="AA1890" s="17"/>
      <c r="AB1890" s="17">
        <v>5.4373833314153699E-2</v>
      </c>
      <c r="AC1890" s="17">
        <v>9.9589944752207699E-2</v>
      </c>
      <c r="AD1890" s="17"/>
      <c r="AE1890" s="17">
        <v>0.10557783306344</v>
      </c>
      <c r="AF1890" s="17">
        <v>6.0808117122222699E-2</v>
      </c>
      <c r="AG1890" s="17"/>
      <c r="AH1890" s="17">
        <v>4.2275271732069797E-2</v>
      </c>
      <c r="AI1890" s="17">
        <v>0.122541965379818</v>
      </c>
      <c r="AJ1890" s="17"/>
      <c r="AK1890" s="17">
        <v>0.18837781988895599</v>
      </c>
      <c r="AL1890" s="17">
        <v>8.06049961762767E-2</v>
      </c>
      <c r="AM1890" s="17">
        <v>4.9045355353545698E-2</v>
      </c>
      <c r="AN1890" s="17">
        <v>3.45728295030793E-2</v>
      </c>
      <c r="AO1890" s="17">
        <v>2.9760288468708901E-2</v>
      </c>
      <c r="AP1890" s="17"/>
      <c r="AQ1890" s="17">
        <v>5.80397047630207E-2</v>
      </c>
      <c r="AR1890" s="17">
        <v>7.20518180992719E-2</v>
      </c>
      <c r="AS1890" s="17"/>
      <c r="AT1890" s="17">
        <v>5.7954149585994097E-2</v>
      </c>
      <c r="AU1890" s="17">
        <v>7.2877435438918295E-2</v>
      </c>
      <c r="AV1890" s="17"/>
      <c r="AW1890" s="17">
        <v>7.6814247541110103E-2</v>
      </c>
      <c r="AX1890" s="17">
        <v>4.96222991736118E-2</v>
      </c>
      <c r="AY1890" s="17">
        <v>9.7913890540553897E-2</v>
      </c>
      <c r="AZ1890" s="17">
        <v>3.7788359319939402E-2</v>
      </c>
      <c r="BA1890" s="17">
        <v>8.6236569430589993E-2</v>
      </c>
      <c r="BB1890" s="17"/>
      <c r="BC1890" s="17">
        <v>8.6618502582645696E-2</v>
      </c>
      <c r="BD1890" s="17"/>
      <c r="BE1890" s="17">
        <v>3.9684129962409498E-2</v>
      </c>
      <c r="BF1890" s="17">
        <v>0.13793897080803599</v>
      </c>
      <c r="BG1890" s="17">
        <v>3.59839650735495E-2</v>
      </c>
      <c r="BH1890" s="17">
        <v>7.4455253166878996E-2</v>
      </c>
      <c r="BI1890" s="17"/>
      <c r="BJ1890" s="17">
        <v>5.8426612811693299E-2</v>
      </c>
      <c r="BK1890" s="17"/>
      <c r="BL1890" s="17">
        <v>4.5648226844048401E-2</v>
      </c>
      <c r="BM1890" s="17"/>
      <c r="BN1890" s="17">
        <v>6.2505482458888206E-2</v>
      </c>
      <c r="BO1890" s="17"/>
      <c r="BP1890" s="17">
        <v>7.3483876071952905E-2</v>
      </c>
      <c r="BQ1890" s="17">
        <v>5.4621862752742001E-2</v>
      </c>
    </row>
    <row r="1891" spans="2:69" x14ac:dyDescent="0.35">
      <c r="B1891" t="s">
        <v>507</v>
      </c>
      <c r="C1891" s="17">
        <v>0.14870726759384501</v>
      </c>
      <c r="D1891" s="17">
        <v>0.166667993273236</v>
      </c>
      <c r="E1891" s="17">
        <v>0.13424542559423899</v>
      </c>
      <c r="F1891" s="17"/>
      <c r="G1891" s="17">
        <v>0.121001917974688</v>
      </c>
      <c r="H1891" s="17">
        <v>0.13326953274977199</v>
      </c>
      <c r="I1891" s="17">
        <v>0.146420039346423</v>
      </c>
      <c r="J1891" s="17">
        <v>0.133636993774681</v>
      </c>
      <c r="K1891" s="17">
        <v>0.250631875107928</v>
      </c>
      <c r="L1891" s="17"/>
      <c r="M1891" s="17">
        <v>0.139527355669021</v>
      </c>
      <c r="N1891" s="17">
        <v>0.14914940256050799</v>
      </c>
      <c r="O1891" s="17">
        <v>0.18411623434961899</v>
      </c>
      <c r="P1891" s="17">
        <v>0.12568069211720601</v>
      </c>
      <c r="Q1891" s="17">
        <v>0.130174709073375</v>
      </c>
      <c r="R1891" s="17"/>
      <c r="S1891" s="17">
        <v>8.8613796831174804E-2</v>
      </c>
      <c r="T1891" s="17">
        <v>0.16603968321224599</v>
      </c>
      <c r="U1891" s="17">
        <v>0.14870930136642299</v>
      </c>
      <c r="V1891" s="17">
        <v>0.18346343563963399</v>
      </c>
      <c r="W1891" s="17"/>
      <c r="X1891" s="17">
        <v>0.15135493895653199</v>
      </c>
      <c r="Y1891" s="17">
        <v>0.11033284966337301</v>
      </c>
      <c r="Z1891" s="17">
        <v>0.17537249993127599</v>
      </c>
      <c r="AA1891" s="17"/>
      <c r="AB1891" s="17">
        <v>0.12929817152305301</v>
      </c>
      <c r="AC1891" s="17">
        <v>0.18904873323907201</v>
      </c>
      <c r="AD1891" s="17"/>
      <c r="AE1891" s="17">
        <v>0.18770358243756499</v>
      </c>
      <c r="AF1891" s="17">
        <v>0.14087647961056499</v>
      </c>
      <c r="AG1891" s="17"/>
      <c r="AH1891" s="17">
        <v>0.156208159223375</v>
      </c>
      <c r="AI1891" s="17">
        <v>7.7273522312937201E-2</v>
      </c>
      <c r="AJ1891" s="17"/>
      <c r="AK1891" s="17">
        <v>0.12124351631769099</v>
      </c>
      <c r="AL1891" s="17">
        <v>0.14384005538772399</v>
      </c>
      <c r="AM1891" s="17">
        <v>0.175663095645189</v>
      </c>
      <c r="AN1891" s="17">
        <v>0.148472759293065</v>
      </c>
      <c r="AO1891" s="17">
        <v>8.12116042764362E-2</v>
      </c>
      <c r="AP1891" s="17"/>
      <c r="AQ1891" s="17">
        <v>0.11044057319517001</v>
      </c>
      <c r="AR1891" s="17">
        <v>0.15908883129516799</v>
      </c>
      <c r="AS1891" s="17"/>
      <c r="AT1891" s="17">
        <v>0.126678865501681</v>
      </c>
      <c r="AU1891" s="17">
        <v>0.16064900892812201</v>
      </c>
      <c r="AV1891" s="17"/>
      <c r="AW1891" s="17">
        <v>8.8843965043014297E-2</v>
      </c>
      <c r="AX1891" s="17">
        <v>0.14795013390511699</v>
      </c>
      <c r="AY1891" s="17">
        <v>0.192394655924463</v>
      </c>
      <c r="AZ1891" s="17">
        <v>0.17226563767823999</v>
      </c>
      <c r="BA1891" s="17">
        <v>9.6084343570800701E-2</v>
      </c>
      <c r="BB1891" s="17"/>
      <c r="BC1891" s="17">
        <v>0.112322725600479</v>
      </c>
      <c r="BD1891" s="17"/>
      <c r="BE1891" s="17">
        <v>0.14891259556602701</v>
      </c>
      <c r="BF1891" s="17">
        <v>0.23999154620542901</v>
      </c>
      <c r="BG1891" s="17">
        <v>0.13541145609038899</v>
      </c>
      <c r="BH1891" s="17">
        <v>0.116587381948946</v>
      </c>
      <c r="BI1891" s="17"/>
      <c r="BJ1891" s="17">
        <v>0.14428266952006599</v>
      </c>
      <c r="BK1891" s="17"/>
      <c r="BL1891" s="17">
        <v>0.15057381414780799</v>
      </c>
      <c r="BM1891" s="17"/>
      <c r="BN1891" s="17">
        <v>0.196238404037647</v>
      </c>
      <c r="BO1891" s="17"/>
      <c r="BP1891" s="17">
        <v>0.13165608635774501</v>
      </c>
      <c r="BQ1891" s="17">
        <v>0.23480837863783199</v>
      </c>
    </row>
    <row r="1892" spans="2:69" x14ac:dyDescent="0.35">
      <c r="B1892" t="s">
        <v>508</v>
      </c>
      <c r="C1892" s="17">
        <v>0.23608612593255399</v>
      </c>
      <c r="D1892" s="17">
        <v>0.26609290527851098</v>
      </c>
      <c r="E1892" s="17">
        <v>0.21190083833100301</v>
      </c>
      <c r="F1892" s="17"/>
      <c r="G1892" s="17">
        <v>0.229677187154153</v>
      </c>
      <c r="H1892" s="17">
        <v>0.24837292551971901</v>
      </c>
      <c r="I1892" s="17">
        <v>0.25839421943798402</v>
      </c>
      <c r="J1892" s="17">
        <v>0.21198993461226601</v>
      </c>
      <c r="K1892" s="17">
        <v>0.21612123359433499</v>
      </c>
      <c r="L1892" s="17"/>
      <c r="M1892" s="17">
        <v>0.198190508110693</v>
      </c>
      <c r="N1892" s="17">
        <v>0.26114580282748401</v>
      </c>
      <c r="O1892" s="17">
        <v>0.21906100134932999</v>
      </c>
      <c r="P1892" s="17">
        <v>0.214069167612912</v>
      </c>
      <c r="Q1892" s="17">
        <v>0.234974897714231</v>
      </c>
      <c r="R1892" s="17"/>
      <c r="S1892" s="17">
        <v>0.20790678327666301</v>
      </c>
      <c r="T1892" s="17">
        <v>0.24573909608580399</v>
      </c>
      <c r="U1892" s="17">
        <v>0.23257613500803301</v>
      </c>
      <c r="V1892" s="17">
        <v>0.290171128294272</v>
      </c>
      <c r="W1892" s="17"/>
      <c r="X1892" s="17">
        <v>0.24638697601086099</v>
      </c>
      <c r="Y1892" s="17">
        <v>0.18794564184768101</v>
      </c>
      <c r="Z1892" s="17">
        <v>0.219785972693961</v>
      </c>
      <c r="AA1892" s="17"/>
      <c r="AB1892" s="17">
        <v>0.241104098299115</v>
      </c>
      <c r="AC1892" s="17">
        <v>0.225656358410357</v>
      </c>
      <c r="AD1892" s="17"/>
      <c r="AE1892" s="17">
        <v>0.206137201626241</v>
      </c>
      <c r="AF1892" s="17">
        <v>0.24240149939238501</v>
      </c>
      <c r="AG1892" s="17"/>
      <c r="AH1892" s="17">
        <v>0.245017160179931</v>
      </c>
      <c r="AI1892" s="17">
        <v>0.23160327418054599</v>
      </c>
      <c r="AJ1892" s="17"/>
      <c r="AK1892" s="17">
        <v>0.195289525592691</v>
      </c>
      <c r="AL1892" s="17">
        <v>0.23239590173907701</v>
      </c>
      <c r="AM1892" s="17">
        <v>0.23051114063869199</v>
      </c>
      <c r="AN1892" s="17">
        <v>0.23046667840214899</v>
      </c>
      <c r="AO1892" s="17">
        <v>0.34228829924137799</v>
      </c>
      <c r="AP1892" s="17"/>
      <c r="AQ1892" s="17">
        <v>0.26164388357551299</v>
      </c>
      <c r="AR1892" s="17">
        <v>0.229152433508822</v>
      </c>
      <c r="AS1892" s="17"/>
      <c r="AT1892" s="17">
        <v>0.24376287726634499</v>
      </c>
      <c r="AU1892" s="17">
        <v>0.23160510129245901</v>
      </c>
      <c r="AV1892" s="17"/>
      <c r="AW1892" s="17">
        <v>0.22334502387703201</v>
      </c>
      <c r="AX1892" s="17">
        <v>0.24198253217239801</v>
      </c>
      <c r="AY1892" s="17">
        <v>0.213660809689804</v>
      </c>
      <c r="AZ1892" s="17">
        <v>0.238540699103653</v>
      </c>
      <c r="BA1892" s="17">
        <v>0.30786995568026199</v>
      </c>
      <c r="BB1892" s="17"/>
      <c r="BC1892" s="17">
        <v>0.24683263418625201</v>
      </c>
      <c r="BD1892" s="17"/>
      <c r="BE1892" s="17">
        <v>0.24842287580644501</v>
      </c>
      <c r="BF1892" s="17">
        <v>0.216277435465075</v>
      </c>
      <c r="BG1892" s="17">
        <v>0.27928630161957402</v>
      </c>
      <c r="BH1892" s="17">
        <v>0.21875210859844799</v>
      </c>
      <c r="BI1892" s="17"/>
      <c r="BJ1892" s="17">
        <v>0.2334902802978</v>
      </c>
      <c r="BK1892" s="17"/>
      <c r="BL1892" s="17">
        <v>0.244293491895099</v>
      </c>
      <c r="BM1892" s="17"/>
      <c r="BN1892" s="17">
        <v>0.24035002399473299</v>
      </c>
      <c r="BO1892" s="17"/>
      <c r="BP1892" s="17">
        <v>0.228846597251393</v>
      </c>
      <c r="BQ1892" s="17">
        <v>0.26483322775183399</v>
      </c>
    </row>
    <row r="1893" spans="2:69" x14ac:dyDescent="0.35">
      <c r="B1893" t="s">
        <v>509</v>
      </c>
      <c r="C1893" s="17">
        <v>0.38638520340862398</v>
      </c>
      <c r="D1893" s="17">
        <v>0.34380214780076401</v>
      </c>
      <c r="E1893" s="17">
        <v>0.42211111213987901</v>
      </c>
      <c r="F1893" s="17"/>
      <c r="G1893" s="17">
        <v>0.42176137518801998</v>
      </c>
      <c r="H1893" s="17">
        <v>0.43219067378529002</v>
      </c>
      <c r="I1893" s="17">
        <v>0.38041047501782799</v>
      </c>
      <c r="J1893" s="17">
        <v>0.354120761491098</v>
      </c>
      <c r="K1893" s="17">
        <v>0.27796535562819702</v>
      </c>
      <c r="L1893" s="17"/>
      <c r="M1893" s="17">
        <v>0.42983062003244599</v>
      </c>
      <c r="N1893" s="17">
        <v>0.37580010225994698</v>
      </c>
      <c r="O1893" s="17">
        <v>0.38674291996462001</v>
      </c>
      <c r="P1893" s="17">
        <v>0.38833340257827897</v>
      </c>
      <c r="Q1893" s="17">
        <v>0.38671332022899002</v>
      </c>
      <c r="R1893" s="17"/>
      <c r="S1893" s="17">
        <v>0.39829824580711898</v>
      </c>
      <c r="T1893" s="17">
        <v>0.42232021495743799</v>
      </c>
      <c r="U1893" s="17">
        <v>0.40187734256867702</v>
      </c>
      <c r="V1893" s="17">
        <v>0.31041841879758802</v>
      </c>
      <c r="W1893" s="17"/>
      <c r="X1893" s="17">
        <v>0.36593902341791701</v>
      </c>
      <c r="Y1893" s="17">
        <v>0.49530621897744498</v>
      </c>
      <c r="Z1893" s="17">
        <v>0.40287698731781102</v>
      </c>
      <c r="AA1893" s="17"/>
      <c r="AB1893" s="17">
        <v>0.42112359439678199</v>
      </c>
      <c r="AC1893" s="17">
        <v>0.314182067234337</v>
      </c>
      <c r="AD1893" s="17"/>
      <c r="AE1893" s="17">
        <v>0.362632013596906</v>
      </c>
      <c r="AF1893" s="17">
        <v>0.39156540521373201</v>
      </c>
      <c r="AG1893" s="17"/>
      <c r="AH1893" s="17">
        <v>0.38012819785399998</v>
      </c>
      <c r="AI1893" s="17">
        <v>0.436165405644658</v>
      </c>
      <c r="AJ1893" s="17"/>
      <c r="AK1893" s="17">
        <v>0.394215861626451</v>
      </c>
      <c r="AL1893" s="17">
        <v>0.39468743745777601</v>
      </c>
      <c r="AM1893" s="17">
        <v>0.388074899453976</v>
      </c>
      <c r="AN1893" s="17">
        <v>0.386502776780839</v>
      </c>
      <c r="AO1893" s="17">
        <v>0.33688895231294202</v>
      </c>
      <c r="AP1893" s="17"/>
      <c r="AQ1893" s="17">
        <v>0.42328588962604502</v>
      </c>
      <c r="AR1893" s="17">
        <v>0.37637423092697903</v>
      </c>
      <c r="AS1893" s="17"/>
      <c r="AT1893" s="17">
        <v>0.40159203678458499</v>
      </c>
      <c r="AU1893" s="17">
        <v>0.38258356684971501</v>
      </c>
      <c r="AV1893" s="17"/>
      <c r="AW1893" s="17">
        <v>0.42606687342615301</v>
      </c>
      <c r="AX1893" s="17">
        <v>0.38054624921227898</v>
      </c>
      <c r="AY1893" s="17">
        <v>0.38750886598006901</v>
      </c>
      <c r="AZ1893" s="17">
        <v>0.40907069280052399</v>
      </c>
      <c r="BA1893" s="17">
        <v>0.37495070114895401</v>
      </c>
      <c r="BB1893" s="17"/>
      <c r="BC1893" s="17">
        <v>0.424570494650856</v>
      </c>
      <c r="BD1893" s="17"/>
      <c r="BE1893" s="17">
        <v>0.38753233862619801</v>
      </c>
      <c r="BF1893" s="17">
        <v>0.30595824503197999</v>
      </c>
      <c r="BG1893" s="17">
        <v>0.434076666860918</v>
      </c>
      <c r="BH1893" s="17">
        <v>0.44861153414264099</v>
      </c>
      <c r="BI1893" s="17"/>
      <c r="BJ1893" s="17">
        <v>0.402972424829385</v>
      </c>
      <c r="BK1893" s="17"/>
      <c r="BL1893" s="17">
        <v>0.39253410729357502</v>
      </c>
      <c r="BM1893" s="17"/>
      <c r="BN1893" s="17">
        <v>0.35365850430324097</v>
      </c>
      <c r="BO1893" s="17"/>
      <c r="BP1893" s="17">
        <v>0.41596062735401801</v>
      </c>
      <c r="BQ1893" s="17">
        <v>0.23927875820772901</v>
      </c>
    </row>
    <row r="1894" spans="2:69" x14ac:dyDescent="0.35">
      <c r="B1894" t="s">
        <v>510</v>
      </c>
      <c r="C1894" s="17">
        <v>7.9807792479107395E-2</v>
      </c>
      <c r="D1894" s="17">
        <v>8.24764581004339E-2</v>
      </c>
      <c r="E1894" s="17">
        <v>7.7771338026043205E-2</v>
      </c>
      <c r="F1894" s="17"/>
      <c r="G1894" s="17">
        <v>9.0038793121620803E-2</v>
      </c>
      <c r="H1894" s="17">
        <v>6.8876269886139305E-2</v>
      </c>
      <c r="I1894" s="17">
        <v>7.9013830339569796E-2</v>
      </c>
      <c r="J1894" s="17">
        <v>0.11599772648925399</v>
      </c>
      <c r="K1894" s="17">
        <v>4.2412859998870303E-2</v>
      </c>
      <c r="L1894" s="17"/>
      <c r="M1894" s="17">
        <v>8.9900764493202098E-2</v>
      </c>
      <c r="N1894" s="17">
        <v>7.3786459970604706E-2</v>
      </c>
      <c r="O1894" s="17">
        <v>7.1323704745334102E-2</v>
      </c>
      <c r="P1894" s="17">
        <v>8.8964366287405103E-2</v>
      </c>
      <c r="Q1894" s="17">
        <v>9.0890531862030596E-2</v>
      </c>
      <c r="R1894" s="17"/>
      <c r="S1894" s="17">
        <v>0.104901587932735</v>
      </c>
      <c r="T1894" s="17">
        <v>6.3677488137368607E-2</v>
      </c>
      <c r="U1894" s="17">
        <v>6.5410882557305303E-2</v>
      </c>
      <c r="V1894" s="17">
        <v>9.3148069466165606E-2</v>
      </c>
      <c r="W1894" s="17"/>
      <c r="X1894" s="17">
        <v>8.5107415719085602E-2</v>
      </c>
      <c r="Y1894" s="17">
        <v>7.4970631131422896E-2</v>
      </c>
      <c r="Z1894" s="17">
        <v>4.7770320792405598E-2</v>
      </c>
      <c r="AA1894" s="17"/>
      <c r="AB1894" s="17">
        <v>8.0444256943939405E-2</v>
      </c>
      <c r="AC1894" s="17">
        <v>7.8484912255897404E-2</v>
      </c>
      <c r="AD1894" s="17"/>
      <c r="AE1894" s="17">
        <v>6.3492397101355194E-2</v>
      </c>
      <c r="AF1894" s="17">
        <v>8.3206253202380606E-2</v>
      </c>
      <c r="AG1894" s="17"/>
      <c r="AH1894" s="17">
        <v>8.8933823978648296E-2</v>
      </c>
      <c r="AI1894" s="17">
        <v>6.7299958830772902E-2</v>
      </c>
      <c r="AJ1894" s="17"/>
      <c r="AK1894" s="17">
        <v>6.0324899222272098E-2</v>
      </c>
      <c r="AL1894" s="17">
        <v>7.2512545946241E-2</v>
      </c>
      <c r="AM1894" s="17">
        <v>7.7897587856757003E-2</v>
      </c>
      <c r="AN1894" s="17">
        <v>9.9684717397755099E-2</v>
      </c>
      <c r="AO1894" s="17">
        <v>9.9826179334460696E-2</v>
      </c>
      <c r="AP1894" s="17"/>
      <c r="AQ1894" s="17">
        <v>6.0262916237669502E-2</v>
      </c>
      <c r="AR1894" s="17">
        <v>8.5110220110326706E-2</v>
      </c>
      <c r="AS1894" s="17"/>
      <c r="AT1894" s="17">
        <v>6.9370317753441393E-2</v>
      </c>
      <c r="AU1894" s="17">
        <v>8.38543633630911E-2</v>
      </c>
      <c r="AV1894" s="17"/>
      <c r="AW1894" s="17">
        <v>8.4367135080454306E-2</v>
      </c>
      <c r="AX1894" s="17">
        <v>7.0839446778219795E-2</v>
      </c>
      <c r="AY1894" s="17">
        <v>4.50919885112896E-2</v>
      </c>
      <c r="AZ1894" s="17">
        <v>6.7212742929091199E-2</v>
      </c>
      <c r="BA1894" s="17">
        <v>0.10347771579319801</v>
      </c>
      <c r="BB1894" s="17"/>
      <c r="BC1894" s="17">
        <v>7.5369532214696805E-2</v>
      </c>
      <c r="BD1894" s="17"/>
      <c r="BE1894" s="17">
        <v>7.4570788194784604E-2</v>
      </c>
      <c r="BF1894" s="17">
        <v>4.3299594792576397E-2</v>
      </c>
      <c r="BG1894" s="17">
        <v>7.4195687618680201E-2</v>
      </c>
      <c r="BH1894" s="17">
        <v>9.6084077558368897E-2</v>
      </c>
      <c r="BI1894" s="17"/>
      <c r="BJ1894" s="17">
        <v>8.2321683631095197E-2</v>
      </c>
      <c r="BK1894" s="17"/>
      <c r="BL1894" s="17">
        <v>8.9601792027184698E-2</v>
      </c>
      <c r="BM1894" s="17"/>
      <c r="BN1894" s="17">
        <v>7.9312543379595202E-2</v>
      </c>
      <c r="BO1894" s="17"/>
      <c r="BP1894" s="17">
        <v>7.3993887580640794E-2</v>
      </c>
      <c r="BQ1894" s="17">
        <v>0.11548065740232299</v>
      </c>
    </row>
    <row r="1895" spans="2:69" x14ac:dyDescent="0.35">
      <c r="B1895" t="s">
        <v>141</v>
      </c>
      <c r="C1895" s="17">
        <v>7.9951984795054304E-2</v>
      </c>
      <c r="D1895" s="17">
        <v>5.1661092002500499E-2</v>
      </c>
      <c r="E1895" s="17">
        <v>0.103343157711377</v>
      </c>
      <c r="F1895" s="17"/>
      <c r="G1895" s="17">
        <v>7.0221341197867396E-2</v>
      </c>
      <c r="H1895" s="17">
        <v>7.5534845882950299E-2</v>
      </c>
      <c r="I1895" s="17">
        <v>8.7157276654059604E-2</v>
      </c>
      <c r="J1895" s="17">
        <v>0.131518686955685</v>
      </c>
      <c r="K1895" s="17">
        <v>4.0899000131884002E-2</v>
      </c>
      <c r="L1895" s="17"/>
      <c r="M1895" s="17">
        <v>8.7652731617070698E-2</v>
      </c>
      <c r="N1895" s="17">
        <v>8.0095002210121793E-2</v>
      </c>
      <c r="O1895" s="17">
        <v>7.2892275191462894E-2</v>
      </c>
      <c r="P1895" s="17">
        <v>0.10035881813841301</v>
      </c>
      <c r="Q1895" s="17">
        <v>6.7511267155919805E-2</v>
      </c>
      <c r="R1895" s="17"/>
      <c r="S1895" s="17">
        <v>0.106306277905285</v>
      </c>
      <c r="T1895" s="17">
        <v>6.9062118603704495E-2</v>
      </c>
      <c r="U1895" s="17">
        <v>5.3648646729519398E-2</v>
      </c>
      <c r="V1895" s="17">
        <v>7.3860761093565694E-2</v>
      </c>
      <c r="W1895" s="17"/>
      <c r="X1895" s="17">
        <v>8.9955483842592596E-2</v>
      </c>
      <c r="Y1895" s="17">
        <v>7.8457894069468403E-2</v>
      </c>
      <c r="Z1895" s="17">
        <v>1.0416291621738301E-2</v>
      </c>
      <c r="AA1895" s="17"/>
      <c r="AB1895" s="17">
        <v>7.3656045522956598E-2</v>
      </c>
      <c r="AC1895" s="17">
        <v>9.3037984108128205E-2</v>
      </c>
      <c r="AD1895" s="17"/>
      <c r="AE1895" s="17">
        <v>7.4456972174493694E-2</v>
      </c>
      <c r="AF1895" s="17">
        <v>8.1142245458713999E-2</v>
      </c>
      <c r="AG1895" s="17"/>
      <c r="AH1895" s="17">
        <v>8.7437387031977204E-2</v>
      </c>
      <c r="AI1895" s="17">
        <v>6.5115873651267003E-2</v>
      </c>
      <c r="AJ1895" s="17"/>
      <c r="AK1895" s="17">
        <v>4.0548377351938697E-2</v>
      </c>
      <c r="AL1895" s="17">
        <v>7.5959063292905901E-2</v>
      </c>
      <c r="AM1895" s="17">
        <v>7.8807921051840202E-2</v>
      </c>
      <c r="AN1895" s="17">
        <v>0.10030023862311201</v>
      </c>
      <c r="AO1895" s="17">
        <v>0.11002467636607501</v>
      </c>
      <c r="AP1895" s="17"/>
      <c r="AQ1895" s="17">
        <v>8.6327032602581205E-2</v>
      </c>
      <c r="AR1895" s="17">
        <v>7.8222466059432602E-2</v>
      </c>
      <c r="AS1895" s="17"/>
      <c r="AT1895" s="17">
        <v>0.10064175310795299</v>
      </c>
      <c r="AU1895" s="17">
        <v>6.8430524127694195E-2</v>
      </c>
      <c r="AV1895" s="17"/>
      <c r="AW1895" s="17">
        <v>0.100562755032236</v>
      </c>
      <c r="AX1895" s="17">
        <v>0.10905933875837399</v>
      </c>
      <c r="AY1895" s="17">
        <v>6.3429789353821195E-2</v>
      </c>
      <c r="AZ1895" s="17">
        <v>7.5121868168552403E-2</v>
      </c>
      <c r="BA1895" s="17">
        <v>3.1380714376195398E-2</v>
      </c>
      <c r="BB1895" s="17"/>
      <c r="BC1895" s="17">
        <v>5.4286110765071401E-2</v>
      </c>
      <c r="BD1895" s="17"/>
      <c r="BE1895" s="17">
        <v>0.100877271844136</v>
      </c>
      <c r="BF1895" s="17">
        <v>5.6534207696903302E-2</v>
      </c>
      <c r="BG1895" s="17">
        <v>4.1045922736890297E-2</v>
      </c>
      <c r="BH1895" s="17">
        <v>4.5509644584717103E-2</v>
      </c>
      <c r="BI1895" s="17"/>
      <c r="BJ1895" s="17">
        <v>7.8506328909960399E-2</v>
      </c>
      <c r="BK1895" s="17"/>
      <c r="BL1895" s="17">
        <v>7.7348567792284897E-2</v>
      </c>
      <c r="BM1895" s="17"/>
      <c r="BN1895" s="17">
        <v>6.7935041825896103E-2</v>
      </c>
      <c r="BO1895" s="17"/>
      <c r="BP1895" s="17">
        <v>7.6058925384250006E-2</v>
      </c>
      <c r="BQ1895" s="17">
        <v>9.0977115247540097E-2</v>
      </c>
    </row>
    <row r="1896" spans="2:69" x14ac:dyDescent="0.35"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  <c r="BC1896" s="17"/>
      <c r="BD1896" s="17"/>
      <c r="BE1896" s="17"/>
      <c r="BF1896" s="17"/>
      <c r="BG1896" s="17"/>
      <c r="BH1896" s="17"/>
      <c r="BI1896" s="17"/>
      <c r="BJ1896" s="17"/>
      <c r="BK1896" s="17"/>
      <c r="BL1896" s="17"/>
      <c r="BM1896" s="17"/>
      <c r="BN1896" s="17"/>
      <c r="BO1896" s="17"/>
      <c r="BP1896" s="17"/>
      <c r="BQ1896" s="17"/>
    </row>
    <row r="1897" spans="2:69" x14ac:dyDescent="0.35">
      <c r="B1897" s="6" t="s">
        <v>534</v>
      </c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  <c r="BC1897" s="17"/>
      <c r="BD1897" s="17"/>
      <c r="BE1897" s="17"/>
      <c r="BF1897" s="17"/>
      <c r="BG1897" s="17"/>
      <c r="BH1897" s="17"/>
      <c r="BI1897" s="17"/>
      <c r="BJ1897" s="17"/>
      <c r="BK1897" s="17"/>
      <c r="BL1897" s="17"/>
      <c r="BM1897" s="17"/>
      <c r="BN1897" s="17"/>
      <c r="BO1897" s="17"/>
      <c r="BP1897" s="17"/>
      <c r="BQ1897" s="17"/>
    </row>
    <row r="1898" spans="2:69" x14ac:dyDescent="0.35">
      <c r="B1898" s="24" t="s">
        <v>143</v>
      </c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  <c r="BF1898" s="17"/>
      <c r="BG1898" s="17"/>
      <c r="BH1898" s="17"/>
      <c r="BI1898" s="17"/>
      <c r="BJ1898" s="17"/>
      <c r="BK1898" s="17"/>
      <c r="BL1898" s="17"/>
      <c r="BM1898" s="17"/>
      <c r="BN1898" s="17"/>
      <c r="BO1898" s="17"/>
      <c r="BP1898" s="17"/>
      <c r="BQ1898" s="17"/>
    </row>
    <row r="1899" spans="2:69" x14ac:dyDescent="0.35">
      <c r="B1899" t="s">
        <v>506</v>
      </c>
      <c r="C1899" s="17">
        <v>0.123136088455072</v>
      </c>
      <c r="D1899" s="17">
        <v>0.112764125267989</v>
      </c>
      <c r="E1899" s="17">
        <v>0.12994788362307599</v>
      </c>
      <c r="F1899" s="17"/>
      <c r="G1899" s="17">
        <v>0.12079669243532699</v>
      </c>
      <c r="H1899" s="17">
        <v>9.8241157696422304E-2</v>
      </c>
      <c r="I1899" s="17">
        <v>0.121915302478679</v>
      </c>
      <c r="J1899" s="17">
        <v>8.4091722906330005E-2</v>
      </c>
      <c r="K1899" s="17">
        <v>0.21591901633787999</v>
      </c>
      <c r="L1899" s="17"/>
      <c r="M1899" s="17">
        <v>0.124882054546527</v>
      </c>
      <c r="N1899" s="17">
        <v>0.111104754682816</v>
      </c>
      <c r="O1899" s="17">
        <v>0.13434725199333</v>
      </c>
      <c r="P1899" s="17">
        <v>0.11000276098237</v>
      </c>
      <c r="Q1899" s="17">
        <v>0.14744105146401601</v>
      </c>
      <c r="R1899" s="17"/>
      <c r="S1899" s="17">
        <v>0.14033153745212601</v>
      </c>
      <c r="T1899" s="17">
        <v>0.106142826727966</v>
      </c>
      <c r="U1899" s="17">
        <v>0.14588456143367101</v>
      </c>
      <c r="V1899" s="17">
        <v>0.10104668639627</v>
      </c>
      <c r="W1899" s="17"/>
      <c r="X1899" s="17">
        <v>0.101637575111022</v>
      </c>
      <c r="Y1899" s="17">
        <v>0.10074526794084</v>
      </c>
      <c r="Z1899" s="17">
        <v>0.302956764842572</v>
      </c>
      <c r="AA1899" s="17"/>
      <c r="AB1899" s="17">
        <v>0.10490095460076999</v>
      </c>
      <c r="AC1899" s="17">
        <v>0.16103749423081401</v>
      </c>
      <c r="AD1899" s="17"/>
      <c r="AE1899" s="17">
        <v>0.15444737256282101</v>
      </c>
      <c r="AF1899" s="17">
        <v>0.116851732432164</v>
      </c>
      <c r="AG1899" s="17"/>
      <c r="AH1899" s="17">
        <v>9.7133987878022299E-2</v>
      </c>
      <c r="AI1899" s="17">
        <v>0.18354399744708999</v>
      </c>
      <c r="AJ1899" s="17"/>
      <c r="AK1899" s="17">
        <v>0.17842828329584501</v>
      </c>
      <c r="AL1899" s="17">
        <v>0.134263350964443</v>
      </c>
      <c r="AM1899" s="17">
        <v>0.142181707040335</v>
      </c>
      <c r="AN1899" s="17">
        <v>6.9091781391887902E-2</v>
      </c>
      <c r="AO1899" s="17">
        <v>3.4749080921457197E-2</v>
      </c>
      <c r="AP1899" s="17"/>
      <c r="AQ1899" s="17">
        <v>0.100810510507806</v>
      </c>
      <c r="AR1899" s="17">
        <v>0.129192906616936</v>
      </c>
      <c r="AS1899" s="17"/>
      <c r="AT1899" s="17">
        <v>0.121179975212953</v>
      </c>
      <c r="AU1899" s="17">
        <v>0.12784236518702499</v>
      </c>
      <c r="AV1899" s="17"/>
      <c r="AW1899" s="17">
        <v>0.12993749280880601</v>
      </c>
      <c r="AX1899" s="17">
        <v>9.5042504694306099E-2</v>
      </c>
      <c r="AY1899" s="17">
        <v>0.18688977891894501</v>
      </c>
      <c r="AZ1899" s="17">
        <v>0.14564755987182099</v>
      </c>
      <c r="BA1899" s="17">
        <v>0.10180070929837599</v>
      </c>
      <c r="BB1899" s="17"/>
      <c r="BC1899" s="17">
        <v>0.112780041653972</v>
      </c>
      <c r="BD1899" s="17"/>
      <c r="BE1899" s="17">
        <v>9.5411579461356699E-2</v>
      </c>
      <c r="BF1899" s="17">
        <v>0.26275705410678801</v>
      </c>
      <c r="BG1899" s="17">
        <v>0.155048033236341</v>
      </c>
      <c r="BH1899" s="17">
        <v>8.8344377908203597E-2</v>
      </c>
      <c r="BI1899" s="17"/>
      <c r="BJ1899" s="17">
        <v>0.104318455756748</v>
      </c>
      <c r="BK1899" s="17"/>
      <c r="BL1899" s="17">
        <v>9.1100306899836697E-2</v>
      </c>
      <c r="BM1899" s="17"/>
      <c r="BN1899" s="17">
        <v>0.12928407024774599</v>
      </c>
      <c r="BO1899" s="17"/>
      <c r="BP1899" s="17">
        <v>0.128187307833215</v>
      </c>
      <c r="BQ1899" s="17">
        <v>0.113023357683497</v>
      </c>
    </row>
    <row r="1900" spans="2:69" x14ac:dyDescent="0.35">
      <c r="B1900" t="s">
        <v>507</v>
      </c>
      <c r="C1900" s="17">
        <v>0.28354396014054001</v>
      </c>
      <c r="D1900" s="17">
        <v>0.31188318650015201</v>
      </c>
      <c r="E1900" s="17">
        <v>0.260820622944401</v>
      </c>
      <c r="F1900" s="17"/>
      <c r="G1900" s="17">
        <v>0.25276568510344499</v>
      </c>
      <c r="H1900" s="17">
        <v>0.26315180939336602</v>
      </c>
      <c r="I1900" s="17">
        <v>0.313918881118881</v>
      </c>
      <c r="J1900" s="17">
        <v>0.29778827361920301</v>
      </c>
      <c r="K1900" s="17">
        <v>0.31689116321627397</v>
      </c>
      <c r="L1900" s="17"/>
      <c r="M1900" s="17">
        <v>0.244587605215937</v>
      </c>
      <c r="N1900" s="17">
        <v>0.27426563410100002</v>
      </c>
      <c r="O1900" s="17">
        <v>0.30544867035388101</v>
      </c>
      <c r="P1900" s="17">
        <v>0.32854643103031</v>
      </c>
      <c r="Q1900" s="17">
        <v>0.26336289814399699</v>
      </c>
      <c r="R1900" s="17"/>
      <c r="S1900" s="17">
        <v>0.27241407477236002</v>
      </c>
      <c r="T1900" s="17">
        <v>0.27606484591612701</v>
      </c>
      <c r="U1900" s="17">
        <v>0.29634643359958102</v>
      </c>
      <c r="V1900" s="17">
        <v>0.29909818053137899</v>
      </c>
      <c r="W1900" s="17"/>
      <c r="X1900" s="17">
        <v>0.29640321306712297</v>
      </c>
      <c r="Y1900" s="17">
        <v>0.21383052819336501</v>
      </c>
      <c r="Z1900" s="17">
        <v>0.27460711206160998</v>
      </c>
      <c r="AA1900" s="17"/>
      <c r="AB1900" s="17">
        <v>0.289509535905078</v>
      </c>
      <c r="AC1900" s="17">
        <v>0.27114461558161101</v>
      </c>
      <c r="AD1900" s="17"/>
      <c r="AE1900" s="17">
        <v>0.32523178408077702</v>
      </c>
      <c r="AF1900" s="17">
        <v>0.27527987211865201</v>
      </c>
      <c r="AG1900" s="17"/>
      <c r="AH1900" s="17">
        <v>0.28572602862137098</v>
      </c>
      <c r="AI1900" s="17">
        <v>0.24825406513131301</v>
      </c>
      <c r="AJ1900" s="17"/>
      <c r="AK1900" s="17">
        <v>0.27295345176057101</v>
      </c>
      <c r="AL1900" s="17">
        <v>0.26749723840468098</v>
      </c>
      <c r="AM1900" s="17">
        <v>0.291069123738945</v>
      </c>
      <c r="AN1900" s="17">
        <v>0.226552216994964</v>
      </c>
      <c r="AO1900" s="17">
        <v>0.444275340086144</v>
      </c>
      <c r="AP1900" s="17"/>
      <c r="AQ1900" s="17">
        <v>0.26600365076259302</v>
      </c>
      <c r="AR1900" s="17">
        <v>0.28830255876029398</v>
      </c>
      <c r="AS1900" s="17"/>
      <c r="AT1900" s="17">
        <v>0.28021455633074499</v>
      </c>
      <c r="AU1900" s="17">
        <v>0.28452213140335703</v>
      </c>
      <c r="AV1900" s="17"/>
      <c r="AW1900" s="17">
        <v>0.24557640640579401</v>
      </c>
      <c r="AX1900" s="17">
        <v>0.27954765320178898</v>
      </c>
      <c r="AY1900" s="17">
        <v>0.28817355255905502</v>
      </c>
      <c r="AZ1900" s="17">
        <v>0.27879274758962302</v>
      </c>
      <c r="BA1900" s="17">
        <v>0.28919905419470199</v>
      </c>
      <c r="BB1900" s="17"/>
      <c r="BC1900" s="17">
        <v>0.27868544895028302</v>
      </c>
      <c r="BD1900" s="17"/>
      <c r="BE1900" s="17">
        <v>0.27415183886674899</v>
      </c>
      <c r="BF1900" s="17">
        <v>0.31712080170183099</v>
      </c>
      <c r="BG1900" s="17">
        <v>0.25692498089893301</v>
      </c>
      <c r="BH1900" s="17">
        <v>0.256504825455179</v>
      </c>
      <c r="BI1900" s="17"/>
      <c r="BJ1900" s="17">
        <v>0.28923485041472702</v>
      </c>
      <c r="BK1900" s="17"/>
      <c r="BL1900" s="17">
        <v>0.27700554152865298</v>
      </c>
      <c r="BM1900" s="17"/>
      <c r="BN1900" s="17">
        <v>0.27606673256431202</v>
      </c>
      <c r="BO1900" s="17"/>
      <c r="BP1900" s="17">
        <v>0.27107696652254498</v>
      </c>
      <c r="BQ1900" s="17">
        <v>0.36610043166574402</v>
      </c>
    </row>
    <row r="1901" spans="2:69" x14ac:dyDescent="0.35">
      <c r="B1901" t="s">
        <v>508</v>
      </c>
      <c r="C1901" s="17">
        <v>0.20700137466201099</v>
      </c>
      <c r="D1901" s="17">
        <v>0.243659748767517</v>
      </c>
      <c r="E1901" s="17">
        <v>0.17729646364922499</v>
      </c>
      <c r="F1901" s="17"/>
      <c r="G1901" s="17">
        <v>0.21634213746150899</v>
      </c>
      <c r="H1901" s="17">
        <v>0.203780219633097</v>
      </c>
      <c r="I1901" s="17">
        <v>0.175279896837888</v>
      </c>
      <c r="J1901" s="17">
        <v>0.24572551923170299</v>
      </c>
      <c r="K1901" s="17">
        <v>0.204515563431722</v>
      </c>
      <c r="L1901" s="17"/>
      <c r="M1901" s="17">
        <v>0.15669465035324301</v>
      </c>
      <c r="N1901" s="17">
        <v>0.26011628425255401</v>
      </c>
      <c r="O1901" s="17">
        <v>0.20808513551720401</v>
      </c>
      <c r="P1901" s="17">
        <v>0.13947512337106099</v>
      </c>
      <c r="Q1901" s="17">
        <v>0.163597712092174</v>
      </c>
      <c r="R1901" s="17"/>
      <c r="S1901" s="17">
        <v>0.183835864418323</v>
      </c>
      <c r="T1901" s="17">
        <v>0.26486335762463897</v>
      </c>
      <c r="U1901" s="17">
        <v>0.17019474903298601</v>
      </c>
      <c r="V1901" s="17">
        <v>0.23095524874096199</v>
      </c>
      <c r="W1901" s="17"/>
      <c r="X1901" s="17">
        <v>0.22265128865348799</v>
      </c>
      <c r="Y1901" s="17">
        <v>0.16780518285051099</v>
      </c>
      <c r="Z1901" s="17">
        <v>0.141956897731744</v>
      </c>
      <c r="AA1901" s="17"/>
      <c r="AB1901" s="17">
        <v>0.19968744074639799</v>
      </c>
      <c r="AC1901" s="17">
        <v>0.222203257980635</v>
      </c>
      <c r="AD1901" s="17"/>
      <c r="AE1901" s="17">
        <v>0.19245503524075699</v>
      </c>
      <c r="AF1901" s="17">
        <v>0.21014822231572899</v>
      </c>
      <c r="AG1901" s="17"/>
      <c r="AH1901" s="17">
        <v>0.219613949736324</v>
      </c>
      <c r="AI1901" s="17">
        <v>0.174113247395182</v>
      </c>
      <c r="AJ1901" s="17"/>
      <c r="AK1901" s="17">
        <v>0.15283335208837001</v>
      </c>
      <c r="AL1901" s="17">
        <v>0.19275374912696799</v>
      </c>
      <c r="AM1901" s="17">
        <v>0.21489604233574999</v>
      </c>
      <c r="AN1901" s="17">
        <v>0.23171209158886</v>
      </c>
      <c r="AO1901" s="17">
        <v>0.244663448890513</v>
      </c>
      <c r="AP1901" s="17"/>
      <c r="AQ1901" s="17">
        <v>0.16903202217227001</v>
      </c>
      <c r="AR1901" s="17">
        <v>0.21730227098358801</v>
      </c>
      <c r="AS1901" s="17"/>
      <c r="AT1901" s="17">
        <v>0.180183344427057</v>
      </c>
      <c r="AU1901" s="17">
        <v>0.22347973479777</v>
      </c>
      <c r="AV1901" s="17"/>
      <c r="AW1901" s="17">
        <v>0.19227162339440501</v>
      </c>
      <c r="AX1901" s="17">
        <v>0.22743895823824001</v>
      </c>
      <c r="AY1901" s="17">
        <v>0.20700854296921201</v>
      </c>
      <c r="AZ1901" s="17">
        <v>0.20938803518402699</v>
      </c>
      <c r="BA1901" s="17">
        <v>0.23029244181285199</v>
      </c>
      <c r="BB1901" s="17"/>
      <c r="BC1901" s="17">
        <v>0.21494040639335801</v>
      </c>
      <c r="BD1901" s="17"/>
      <c r="BE1901" s="17">
        <v>0.220233612190842</v>
      </c>
      <c r="BF1901" s="17">
        <v>0.21793212622892999</v>
      </c>
      <c r="BG1901" s="17">
        <v>0.18778151500863</v>
      </c>
      <c r="BH1901" s="17">
        <v>0.23545997512910299</v>
      </c>
      <c r="BI1901" s="17"/>
      <c r="BJ1901" s="17">
        <v>0.21569363492829099</v>
      </c>
      <c r="BK1901" s="17"/>
      <c r="BL1901" s="17">
        <v>0.22104659757653999</v>
      </c>
      <c r="BM1901" s="17"/>
      <c r="BN1901" s="17">
        <v>0.202104392328911</v>
      </c>
      <c r="BO1901" s="17"/>
      <c r="BP1901" s="17">
        <v>0.21727465506889501</v>
      </c>
      <c r="BQ1901" s="17">
        <v>0.16378501943651999</v>
      </c>
    </row>
    <row r="1902" spans="2:69" x14ac:dyDescent="0.35">
      <c r="B1902" t="s">
        <v>509</v>
      </c>
      <c r="C1902" s="17">
        <v>0.25301208993075402</v>
      </c>
      <c r="D1902" s="17">
        <v>0.21671437529806001</v>
      </c>
      <c r="E1902" s="17">
        <v>0.283316188827963</v>
      </c>
      <c r="F1902" s="17"/>
      <c r="G1902" s="17">
        <v>0.28365544360744499</v>
      </c>
      <c r="H1902" s="17">
        <v>0.28095800289443601</v>
      </c>
      <c r="I1902" s="17">
        <v>0.24643851619063201</v>
      </c>
      <c r="J1902" s="17">
        <v>0.23098031843000999</v>
      </c>
      <c r="K1902" s="17">
        <v>0.176252776319621</v>
      </c>
      <c r="L1902" s="17"/>
      <c r="M1902" s="17">
        <v>0.30495023946320299</v>
      </c>
      <c r="N1902" s="17">
        <v>0.226017694354881</v>
      </c>
      <c r="O1902" s="17">
        <v>0.25749701441531903</v>
      </c>
      <c r="P1902" s="17">
        <v>0.28250811029187001</v>
      </c>
      <c r="Q1902" s="17">
        <v>0.25984973238008402</v>
      </c>
      <c r="R1902" s="17"/>
      <c r="S1902" s="17">
        <v>0.22247938848246099</v>
      </c>
      <c r="T1902" s="17">
        <v>0.25135564950803801</v>
      </c>
      <c r="U1902" s="17">
        <v>0.255085479432554</v>
      </c>
      <c r="V1902" s="17">
        <v>0.25489924446432799</v>
      </c>
      <c r="W1902" s="17"/>
      <c r="X1902" s="17">
        <v>0.23681922277143599</v>
      </c>
      <c r="Y1902" s="17">
        <v>0.415994876845174</v>
      </c>
      <c r="Z1902" s="17">
        <v>0.175029667115641</v>
      </c>
      <c r="AA1902" s="17"/>
      <c r="AB1902" s="17">
        <v>0.273814420009591</v>
      </c>
      <c r="AC1902" s="17">
        <v>0.20977481184447699</v>
      </c>
      <c r="AD1902" s="17"/>
      <c r="AE1902" s="17">
        <v>0.20025617933510401</v>
      </c>
      <c r="AF1902" s="17">
        <v>0.26399668720610803</v>
      </c>
      <c r="AG1902" s="17"/>
      <c r="AH1902" s="17">
        <v>0.26352848895126002</v>
      </c>
      <c r="AI1902" s="17">
        <v>0.225079346634183</v>
      </c>
      <c r="AJ1902" s="17"/>
      <c r="AK1902" s="17">
        <v>0.25528386119341601</v>
      </c>
      <c r="AL1902" s="17">
        <v>0.27931207782579598</v>
      </c>
      <c r="AM1902" s="17">
        <v>0.22682877778819299</v>
      </c>
      <c r="AN1902" s="17">
        <v>0.316151688089431</v>
      </c>
      <c r="AO1902" s="17">
        <v>0.137482784308425</v>
      </c>
      <c r="AP1902" s="17"/>
      <c r="AQ1902" s="17">
        <v>0.32134788750107801</v>
      </c>
      <c r="AR1902" s="17">
        <v>0.23447292822094001</v>
      </c>
      <c r="AS1902" s="17"/>
      <c r="AT1902" s="17">
        <v>0.26900665905364501</v>
      </c>
      <c r="AU1902" s="17">
        <v>0.23796190342558299</v>
      </c>
      <c r="AV1902" s="17"/>
      <c r="AW1902" s="17">
        <v>0.23294442200624099</v>
      </c>
      <c r="AX1902" s="17">
        <v>0.27401779837808499</v>
      </c>
      <c r="AY1902" s="17">
        <v>0.221816997944321</v>
      </c>
      <c r="AZ1902" s="17">
        <v>0.227580604873071</v>
      </c>
      <c r="BA1902" s="17">
        <v>0.25830758666613302</v>
      </c>
      <c r="BB1902" s="17"/>
      <c r="BC1902" s="17">
        <v>0.27845046884674401</v>
      </c>
      <c r="BD1902" s="17"/>
      <c r="BE1902" s="17">
        <v>0.28822793084463999</v>
      </c>
      <c r="BF1902" s="17">
        <v>0.14587457273955201</v>
      </c>
      <c r="BG1902" s="17">
        <v>0.283914947464184</v>
      </c>
      <c r="BH1902" s="17">
        <v>0.28592018734459002</v>
      </c>
      <c r="BI1902" s="17"/>
      <c r="BJ1902" s="17">
        <v>0.25768879083491802</v>
      </c>
      <c r="BK1902" s="17"/>
      <c r="BL1902" s="17">
        <v>0.27935680219416398</v>
      </c>
      <c r="BM1902" s="17"/>
      <c r="BN1902" s="17">
        <v>0.25488877205468002</v>
      </c>
      <c r="BO1902" s="17"/>
      <c r="BP1902" s="17">
        <v>0.25532902008450697</v>
      </c>
      <c r="BQ1902" s="17">
        <v>0.232143202242866</v>
      </c>
    </row>
    <row r="1903" spans="2:69" x14ac:dyDescent="0.35">
      <c r="B1903" t="s">
        <v>510</v>
      </c>
      <c r="C1903" s="17">
        <v>7.5031218160787005E-2</v>
      </c>
      <c r="D1903" s="17">
        <v>7.2307871800012705E-2</v>
      </c>
      <c r="E1903" s="17">
        <v>7.7413971231767603E-2</v>
      </c>
      <c r="F1903" s="17"/>
      <c r="G1903" s="17">
        <v>7.0743303069849203E-2</v>
      </c>
      <c r="H1903" s="17">
        <v>8.5489809559499794E-2</v>
      </c>
      <c r="I1903" s="17">
        <v>7.4101112642418698E-2</v>
      </c>
      <c r="J1903" s="17">
        <v>7.9546648282030397E-2</v>
      </c>
      <c r="K1903" s="17">
        <v>6.1308437927820002E-2</v>
      </c>
      <c r="L1903" s="17"/>
      <c r="M1903" s="17">
        <v>7.8444764940000994E-2</v>
      </c>
      <c r="N1903" s="17">
        <v>8.2605996662778805E-2</v>
      </c>
      <c r="O1903" s="17">
        <v>5.1857095972288103E-2</v>
      </c>
      <c r="P1903" s="17">
        <v>9.1124411562890001E-2</v>
      </c>
      <c r="Q1903" s="17">
        <v>6.9657457694043398E-2</v>
      </c>
      <c r="R1903" s="17"/>
      <c r="S1903" s="17">
        <v>0.101811679616614</v>
      </c>
      <c r="T1903" s="17">
        <v>5.9810900784613999E-2</v>
      </c>
      <c r="U1903" s="17">
        <v>6.1464675401979703E-2</v>
      </c>
      <c r="V1903" s="17">
        <v>7.4651125589261402E-2</v>
      </c>
      <c r="W1903" s="17"/>
      <c r="X1903" s="17">
        <v>7.6779034008595995E-2</v>
      </c>
      <c r="Y1903" s="17">
        <v>7.3596547730304607E-2</v>
      </c>
      <c r="Z1903" s="17">
        <v>6.4274645481026002E-2</v>
      </c>
      <c r="AA1903" s="17"/>
      <c r="AB1903" s="17">
        <v>8.0431628002788899E-2</v>
      </c>
      <c r="AC1903" s="17">
        <v>6.3806561055857899E-2</v>
      </c>
      <c r="AD1903" s="17"/>
      <c r="AE1903" s="17">
        <v>5.9090771766978398E-2</v>
      </c>
      <c r="AF1903" s="17">
        <v>7.7488686124256606E-2</v>
      </c>
      <c r="AG1903" s="17"/>
      <c r="AH1903" s="17">
        <v>7.42957958050008E-2</v>
      </c>
      <c r="AI1903" s="17">
        <v>0.108208135717848</v>
      </c>
      <c r="AJ1903" s="17"/>
      <c r="AK1903" s="17">
        <v>9.3512269249453703E-2</v>
      </c>
      <c r="AL1903" s="17">
        <v>5.9921729364623803E-2</v>
      </c>
      <c r="AM1903" s="17">
        <v>7.4806161513565006E-2</v>
      </c>
      <c r="AN1903" s="17">
        <v>8.6148520359173003E-2</v>
      </c>
      <c r="AO1903" s="17">
        <v>8.3875878528651596E-2</v>
      </c>
      <c r="AP1903" s="17"/>
      <c r="AQ1903" s="17">
        <v>7.98319421148911E-2</v>
      </c>
      <c r="AR1903" s="17">
        <v>7.37288056497203E-2</v>
      </c>
      <c r="AS1903" s="17"/>
      <c r="AT1903" s="17">
        <v>8.5642939870864396E-2</v>
      </c>
      <c r="AU1903" s="17">
        <v>7.1254162581178906E-2</v>
      </c>
      <c r="AV1903" s="17"/>
      <c r="AW1903" s="17">
        <v>9.8861974597822103E-2</v>
      </c>
      <c r="AX1903" s="17">
        <v>6.3697409779702799E-2</v>
      </c>
      <c r="AY1903" s="17">
        <v>4.9476803702598098E-2</v>
      </c>
      <c r="AZ1903" s="17">
        <v>9.7006488201480695E-2</v>
      </c>
      <c r="BA1903" s="17">
        <v>8.0626527456537894E-2</v>
      </c>
      <c r="BB1903" s="17"/>
      <c r="BC1903" s="17">
        <v>6.4987071610221395E-2</v>
      </c>
      <c r="BD1903" s="17"/>
      <c r="BE1903" s="17">
        <v>5.83363395140939E-2</v>
      </c>
      <c r="BF1903" s="17">
        <v>1.71697524352355E-2</v>
      </c>
      <c r="BG1903" s="17">
        <v>9.0042735481741507E-2</v>
      </c>
      <c r="BH1903" s="17">
        <v>8.1879693123372205E-2</v>
      </c>
      <c r="BI1903" s="17"/>
      <c r="BJ1903" s="17">
        <v>7.2744824013875706E-2</v>
      </c>
      <c r="BK1903" s="17"/>
      <c r="BL1903" s="17">
        <v>7.4804987642149906E-2</v>
      </c>
      <c r="BM1903" s="17"/>
      <c r="BN1903" s="17">
        <v>9.0761679276353799E-2</v>
      </c>
      <c r="BO1903" s="17"/>
      <c r="BP1903" s="17">
        <v>7.4214661673658797E-2</v>
      </c>
      <c r="BQ1903" s="17">
        <v>5.4845364962802901E-2</v>
      </c>
    </row>
    <row r="1904" spans="2:69" x14ac:dyDescent="0.35">
      <c r="B1904" t="s">
        <v>141</v>
      </c>
      <c r="C1904" s="17">
        <v>5.8275268650836799E-2</v>
      </c>
      <c r="D1904" s="17">
        <v>4.26706923662706E-2</v>
      </c>
      <c r="E1904" s="17">
        <v>7.1204869723568001E-2</v>
      </c>
      <c r="F1904" s="17"/>
      <c r="G1904" s="17">
        <v>5.56967383224252E-2</v>
      </c>
      <c r="H1904" s="17">
        <v>6.8379000823178507E-2</v>
      </c>
      <c r="I1904" s="17">
        <v>6.8346290731501502E-2</v>
      </c>
      <c r="J1904" s="17">
        <v>6.18675175307234E-2</v>
      </c>
      <c r="K1904" s="17">
        <v>2.5113042766684E-2</v>
      </c>
      <c r="L1904" s="17"/>
      <c r="M1904" s="17">
        <v>9.0440685481088495E-2</v>
      </c>
      <c r="N1904" s="17">
        <v>4.58896359459708E-2</v>
      </c>
      <c r="O1904" s="17">
        <v>4.2764831747977503E-2</v>
      </c>
      <c r="P1904" s="17">
        <v>4.8343162761499102E-2</v>
      </c>
      <c r="Q1904" s="17">
        <v>9.6091148225684805E-2</v>
      </c>
      <c r="R1904" s="17"/>
      <c r="S1904" s="17">
        <v>7.9127455258115806E-2</v>
      </c>
      <c r="T1904" s="17">
        <v>4.1762419438614799E-2</v>
      </c>
      <c r="U1904" s="17">
        <v>7.10241010992292E-2</v>
      </c>
      <c r="V1904" s="17">
        <v>3.9349514277800299E-2</v>
      </c>
      <c r="W1904" s="17"/>
      <c r="X1904" s="17">
        <v>6.5709666388335197E-2</v>
      </c>
      <c r="Y1904" s="17">
        <v>2.8027596439804899E-2</v>
      </c>
      <c r="Z1904" s="17">
        <v>4.1174912767407298E-2</v>
      </c>
      <c r="AA1904" s="17"/>
      <c r="AB1904" s="17">
        <v>5.1656020735374598E-2</v>
      </c>
      <c r="AC1904" s="17">
        <v>7.2033259306604702E-2</v>
      </c>
      <c r="AD1904" s="17"/>
      <c r="AE1904" s="17">
        <v>6.8518857013562903E-2</v>
      </c>
      <c r="AF1904" s="17">
        <v>5.6234799803091401E-2</v>
      </c>
      <c r="AG1904" s="17"/>
      <c r="AH1904" s="17">
        <v>5.9701749008021998E-2</v>
      </c>
      <c r="AI1904" s="17">
        <v>6.0801207674384003E-2</v>
      </c>
      <c r="AJ1904" s="17"/>
      <c r="AK1904" s="17">
        <v>4.6988782412343902E-2</v>
      </c>
      <c r="AL1904" s="17">
        <v>6.6251854313488803E-2</v>
      </c>
      <c r="AM1904" s="17">
        <v>5.0218187583212198E-2</v>
      </c>
      <c r="AN1904" s="17">
        <v>7.0343701575684106E-2</v>
      </c>
      <c r="AO1904" s="17">
        <v>5.4953467264809097E-2</v>
      </c>
      <c r="AP1904" s="17"/>
      <c r="AQ1904" s="17">
        <v>6.2973986941361207E-2</v>
      </c>
      <c r="AR1904" s="17">
        <v>5.70005297685219E-2</v>
      </c>
      <c r="AS1904" s="17"/>
      <c r="AT1904" s="17">
        <v>6.3772525104735994E-2</v>
      </c>
      <c r="AU1904" s="17">
        <v>5.49397026050851E-2</v>
      </c>
      <c r="AV1904" s="17"/>
      <c r="AW1904" s="17">
        <v>0.100408080786931</v>
      </c>
      <c r="AX1904" s="17">
        <v>6.0255675707876301E-2</v>
      </c>
      <c r="AY1904" s="17">
        <v>4.6634323905868497E-2</v>
      </c>
      <c r="AZ1904" s="17">
        <v>4.1584564279977199E-2</v>
      </c>
      <c r="BA1904" s="17">
        <v>3.9773680571398899E-2</v>
      </c>
      <c r="BB1904" s="17"/>
      <c r="BC1904" s="17">
        <v>5.0156562545422001E-2</v>
      </c>
      <c r="BD1904" s="17"/>
      <c r="BE1904" s="17">
        <v>6.3638699122318496E-2</v>
      </c>
      <c r="BF1904" s="17">
        <v>3.9145692787663902E-2</v>
      </c>
      <c r="BG1904" s="17">
        <v>2.6287787910171102E-2</v>
      </c>
      <c r="BH1904" s="17">
        <v>5.1890941039552503E-2</v>
      </c>
      <c r="BI1904" s="17"/>
      <c r="BJ1904" s="17">
        <v>6.0319444051440803E-2</v>
      </c>
      <c r="BK1904" s="17"/>
      <c r="BL1904" s="17">
        <v>5.6685764158656199E-2</v>
      </c>
      <c r="BM1904" s="17"/>
      <c r="BN1904" s="17">
        <v>4.6894353527997E-2</v>
      </c>
      <c r="BO1904" s="17"/>
      <c r="BP1904" s="17">
        <v>5.3917388817178898E-2</v>
      </c>
      <c r="BQ1904" s="17">
        <v>7.01026240085703E-2</v>
      </c>
    </row>
    <row r="1905" spans="2:69" x14ac:dyDescent="0.35"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  <c r="BC1905" s="17"/>
      <c r="BD1905" s="17"/>
      <c r="BE1905" s="17"/>
      <c r="BF1905" s="17"/>
      <c r="BG1905" s="17"/>
      <c r="BH1905" s="17"/>
      <c r="BI1905" s="17"/>
      <c r="BJ1905" s="17"/>
      <c r="BK1905" s="17"/>
      <c r="BL1905" s="17"/>
      <c r="BM1905" s="17"/>
      <c r="BN1905" s="17"/>
      <c r="BO1905" s="17"/>
      <c r="BP1905" s="17"/>
      <c r="BQ1905" s="17"/>
    </row>
    <row r="1906" spans="2:69" x14ac:dyDescent="0.35">
      <c r="B1906" s="6" t="s">
        <v>535</v>
      </c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  <c r="BC1906" s="17"/>
      <c r="BD1906" s="17"/>
      <c r="BE1906" s="17"/>
      <c r="BF1906" s="17"/>
      <c r="BG1906" s="17"/>
      <c r="BH1906" s="17"/>
      <c r="BI1906" s="17"/>
      <c r="BJ1906" s="17"/>
      <c r="BK1906" s="17"/>
      <c r="BL1906" s="17"/>
      <c r="BM1906" s="17"/>
      <c r="BN1906" s="17"/>
      <c r="BO1906" s="17"/>
      <c r="BP1906" s="17"/>
      <c r="BQ1906" s="17"/>
    </row>
    <row r="1907" spans="2:69" x14ac:dyDescent="0.35">
      <c r="B1907" s="24" t="s">
        <v>143</v>
      </c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  <c r="BP1907" s="17"/>
      <c r="BQ1907" s="17"/>
    </row>
    <row r="1908" spans="2:69" x14ac:dyDescent="0.35">
      <c r="B1908" t="s">
        <v>506</v>
      </c>
      <c r="C1908" s="17">
        <v>0.30931690116340699</v>
      </c>
      <c r="D1908" s="17">
        <v>0.26186007808620598</v>
      </c>
      <c r="E1908" s="17">
        <v>0.34694919946726999</v>
      </c>
      <c r="F1908" s="17"/>
      <c r="G1908" s="17">
        <v>0.32151578667567299</v>
      </c>
      <c r="H1908" s="17">
        <v>0.32078303714661099</v>
      </c>
      <c r="I1908" s="17">
        <v>0.34181623916729598</v>
      </c>
      <c r="J1908" s="17">
        <v>0.27787266658872201</v>
      </c>
      <c r="K1908" s="17">
        <v>0.24564233744957101</v>
      </c>
      <c r="L1908" s="17"/>
      <c r="M1908" s="17">
        <v>0.38694221691717801</v>
      </c>
      <c r="N1908" s="17">
        <v>0.314287513427214</v>
      </c>
      <c r="O1908" s="17">
        <v>0.23582304300809101</v>
      </c>
      <c r="P1908" s="17">
        <v>0.28336355529337998</v>
      </c>
      <c r="Q1908" s="17">
        <v>0.36370869948879098</v>
      </c>
      <c r="R1908" s="17"/>
      <c r="S1908" s="17">
        <v>0.38861127944316598</v>
      </c>
      <c r="T1908" s="17">
        <v>0.30094179031153301</v>
      </c>
      <c r="U1908" s="17">
        <v>0.30505051472563899</v>
      </c>
      <c r="V1908" s="17">
        <v>0.23354957644413499</v>
      </c>
      <c r="W1908" s="17"/>
      <c r="X1908" s="17">
        <v>0.27877287274993401</v>
      </c>
      <c r="Y1908" s="17">
        <v>0.31640477993167498</v>
      </c>
      <c r="Z1908" s="17">
        <v>0.51863512599898598</v>
      </c>
      <c r="AA1908" s="17"/>
      <c r="AB1908" s="17">
        <v>0.34614066915771002</v>
      </c>
      <c r="AC1908" s="17">
        <v>0.232779345470356</v>
      </c>
      <c r="AD1908" s="17"/>
      <c r="AE1908" s="17">
        <v>0.34709216668722498</v>
      </c>
      <c r="AF1908" s="17">
        <v>0.30101313826098303</v>
      </c>
      <c r="AG1908" s="17"/>
      <c r="AH1908" s="17">
        <v>0.24282438233537099</v>
      </c>
      <c r="AI1908" s="17">
        <v>0.59861118460780904</v>
      </c>
      <c r="AJ1908" s="17"/>
      <c r="AK1908" s="17">
        <v>0.416367957576606</v>
      </c>
      <c r="AL1908" s="17">
        <v>0.28857709073459198</v>
      </c>
      <c r="AM1908" s="17">
        <v>0.32241314616222699</v>
      </c>
      <c r="AN1908" s="17">
        <v>0.29068238605788799</v>
      </c>
      <c r="AO1908" s="17">
        <v>0.221967048233429</v>
      </c>
      <c r="AP1908" s="17"/>
      <c r="AQ1908" s="17">
        <v>0.30124653304344001</v>
      </c>
      <c r="AR1908" s="17">
        <v>0.31150635186060299</v>
      </c>
      <c r="AS1908" s="17"/>
      <c r="AT1908" s="17">
        <v>0.29885213041610897</v>
      </c>
      <c r="AU1908" s="17">
        <v>0.31304061858979998</v>
      </c>
      <c r="AV1908" s="17"/>
      <c r="AW1908" s="17">
        <v>0.34285489305378097</v>
      </c>
      <c r="AX1908" s="17">
        <v>0.27727816188484999</v>
      </c>
      <c r="AY1908" s="17">
        <v>0.30583334529485501</v>
      </c>
      <c r="AZ1908" s="17">
        <v>0.29174057429394301</v>
      </c>
      <c r="BA1908" s="17">
        <v>0.34245934205474399</v>
      </c>
      <c r="BB1908" s="17"/>
      <c r="BC1908" s="17">
        <v>0.341109566650596</v>
      </c>
      <c r="BD1908" s="17"/>
      <c r="BE1908" s="17">
        <v>0.30076907323481</v>
      </c>
      <c r="BF1908" s="17">
        <v>0.23977468772454399</v>
      </c>
      <c r="BG1908" s="17">
        <v>0.353157314512002</v>
      </c>
      <c r="BH1908" s="17">
        <v>0.33124759052700298</v>
      </c>
      <c r="BI1908" s="17"/>
      <c r="BJ1908" s="17">
        <v>0.30164436008878198</v>
      </c>
      <c r="BK1908" s="17"/>
      <c r="BL1908" s="17">
        <v>0.25172102893383203</v>
      </c>
      <c r="BM1908" s="17"/>
      <c r="BN1908" s="17">
        <v>0.21761967580370001</v>
      </c>
      <c r="BO1908" s="17"/>
      <c r="BP1908" s="17">
        <v>0.34524093638080799</v>
      </c>
      <c r="BQ1908" s="17">
        <v>0.13076845338436099</v>
      </c>
    </row>
    <row r="1909" spans="2:69" x14ac:dyDescent="0.35">
      <c r="B1909" t="s">
        <v>507</v>
      </c>
      <c r="C1909" s="17">
        <v>0.46634138025710298</v>
      </c>
      <c r="D1909" s="17">
        <v>0.49141954093942197</v>
      </c>
      <c r="E1909" s="17">
        <v>0.44665219279110902</v>
      </c>
      <c r="F1909" s="17"/>
      <c r="G1909" s="17">
        <v>0.47679349466759402</v>
      </c>
      <c r="H1909" s="17">
        <v>0.45220283771985098</v>
      </c>
      <c r="I1909" s="17">
        <v>0.42978270574252903</v>
      </c>
      <c r="J1909" s="17">
        <v>0.40836796326720298</v>
      </c>
      <c r="K1909" s="17">
        <v>0.59145093216726097</v>
      </c>
      <c r="L1909" s="17"/>
      <c r="M1909" s="17">
        <v>0.35920882233493101</v>
      </c>
      <c r="N1909" s="17">
        <v>0.47896355661344597</v>
      </c>
      <c r="O1909" s="17">
        <v>0.50872394689131795</v>
      </c>
      <c r="P1909" s="17">
        <v>0.46860383692341701</v>
      </c>
      <c r="Q1909" s="17">
        <v>0.44116491986253598</v>
      </c>
      <c r="R1909" s="17"/>
      <c r="S1909" s="17">
        <v>0.41762039390386901</v>
      </c>
      <c r="T1909" s="17">
        <v>0.50670658890954101</v>
      </c>
      <c r="U1909" s="17">
        <v>0.47460014600132899</v>
      </c>
      <c r="V1909" s="17">
        <v>0.49743388461972099</v>
      </c>
      <c r="W1909" s="17"/>
      <c r="X1909" s="17">
        <v>0.48247283249538597</v>
      </c>
      <c r="Y1909" s="17">
        <v>0.47400910087452802</v>
      </c>
      <c r="Z1909" s="17">
        <v>0.34225101643752998</v>
      </c>
      <c r="AA1909" s="17"/>
      <c r="AB1909" s="17">
        <v>0.42638054497464301</v>
      </c>
      <c r="AC1909" s="17">
        <v>0.54939927526788102</v>
      </c>
      <c r="AD1909" s="17"/>
      <c r="AE1909" s="17">
        <v>0.45269486171349399</v>
      </c>
      <c r="AF1909" s="17">
        <v>0.46952770991434101</v>
      </c>
      <c r="AG1909" s="17"/>
      <c r="AH1909" s="17">
        <v>0.49773417630849998</v>
      </c>
      <c r="AI1909" s="17">
        <v>0.30542848414623602</v>
      </c>
      <c r="AJ1909" s="17"/>
      <c r="AK1909" s="17">
        <v>0.40681521916138702</v>
      </c>
      <c r="AL1909" s="17">
        <v>0.46312467288464998</v>
      </c>
      <c r="AM1909" s="17">
        <v>0.437469766207502</v>
      </c>
      <c r="AN1909" s="17">
        <v>0.48609208158311401</v>
      </c>
      <c r="AO1909" s="17">
        <v>0.64865022072800504</v>
      </c>
      <c r="AP1909" s="17"/>
      <c r="AQ1909" s="17">
        <v>0.463857305894257</v>
      </c>
      <c r="AR1909" s="17">
        <v>0.46701529726618801</v>
      </c>
      <c r="AS1909" s="17"/>
      <c r="AT1909" s="17">
        <v>0.46338930695557401</v>
      </c>
      <c r="AU1909" s="17">
        <v>0.46458976201809998</v>
      </c>
      <c r="AV1909" s="17"/>
      <c r="AW1909" s="17">
        <v>0.45632545445476702</v>
      </c>
      <c r="AX1909" s="17">
        <v>0.47330994403159099</v>
      </c>
      <c r="AY1909" s="17">
        <v>0.51400628842352403</v>
      </c>
      <c r="AZ1909" s="17">
        <v>0.46876633274666901</v>
      </c>
      <c r="BA1909" s="17">
        <v>0.43285751605802603</v>
      </c>
      <c r="BB1909" s="17"/>
      <c r="BC1909" s="17">
        <v>0.40763613967632101</v>
      </c>
      <c r="BD1909" s="17"/>
      <c r="BE1909" s="17">
        <v>0.473776015984471</v>
      </c>
      <c r="BF1909" s="17">
        <v>0.61582845641708295</v>
      </c>
      <c r="BG1909" s="17">
        <v>0.45078278632763802</v>
      </c>
      <c r="BH1909" s="17">
        <v>0.41664700208598998</v>
      </c>
      <c r="BI1909" s="17"/>
      <c r="BJ1909" s="17">
        <v>0.47749212996834001</v>
      </c>
      <c r="BK1909" s="17"/>
      <c r="BL1909" s="17">
        <v>0.50435972827195497</v>
      </c>
      <c r="BM1909" s="17"/>
      <c r="BN1909" s="17">
        <v>0.53927870604165995</v>
      </c>
      <c r="BO1909" s="17"/>
      <c r="BP1909" s="17">
        <v>0.45523741431270098</v>
      </c>
      <c r="BQ1909" s="17">
        <v>0.55876121611602203</v>
      </c>
    </row>
    <row r="1910" spans="2:69" x14ac:dyDescent="0.35">
      <c r="B1910" t="s">
        <v>508</v>
      </c>
      <c r="C1910" s="17">
        <v>8.3469005598092297E-2</v>
      </c>
      <c r="D1910" s="17">
        <v>0.113484176055186</v>
      </c>
      <c r="E1910" s="17">
        <v>5.8979762275028602E-2</v>
      </c>
      <c r="F1910" s="17"/>
      <c r="G1910" s="17">
        <v>7.7679162655635195E-2</v>
      </c>
      <c r="H1910" s="17">
        <v>8.0176245506716801E-2</v>
      </c>
      <c r="I1910" s="17">
        <v>8.3560954479501598E-2</v>
      </c>
      <c r="J1910" s="17">
        <v>7.7196703810160305E-2</v>
      </c>
      <c r="K1910" s="17">
        <v>0.107276372980326</v>
      </c>
      <c r="L1910" s="17"/>
      <c r="M1910" s="17">
        <v>6.4180092405946396E-2</v>
      </c>
      <c r="N1910" s="17">
        <v>8.5243336893595104E-2</v>
      </c>
      <c r="O1910" s="17">
        <v>0.12848169657880301</v>
      </c>
      <c r="P1910" s="17">
        <v>6.3070534035421399E-2</v>
      </c>
      <c r="Q1910" s="17">
        <v>5.3887192260235903E-2</v>
      </c>
      <c r="R1910" s="17"/>
      <c r="S1910" s="17">
        <v>6.7825355919272301E-2</v>
      </c>
      <c r="T1910" s="17">
        <v>5.18988585069311E-2</v>
      </c>
      <c r="U1910" s="17">
        <v>7.6829435409465893E-2</v>
      </c>
      <c r="V1910" s="17">
        <v>0.12569615243479401</v>
      </c>
      <c r="W1910" s="17"/>
      <c r="X1910" s="17">
        <v>9.6808008490317801E-2</v>
      </c>
      <c r="Y1910" s="17">
        <v>4.2044957459693798E-2</v>
      </c>
      <c r="Z1910" s="17">
        <v>3.7541369725469599E-2</v>
      </c>
      <c r="AA1910" s="17"/>
      <c r="AB1910" s="17">
        <v>8.0010950509944501E-2</v>
      </c>
      <c r="AC1910" s="17">
        <v>9.0656512426282504E-2</v>
      </c>
      <c r="AD1910" s="17"/>
      <c r="AE1910" s="17">
        <v>9.0067296478909195E-2</v>
      </c>
      <c r="AF1910" s="17">
        <v>8.2194178572170304E-2</v>
      </c>
      <c r="AG1910" s="17"/>
      <c r="AH1910" s="17">
        <v>9.5291464306370199E-2</v>
      </c>
      <c r="AI1910" s="17">
        <v>1.7576071802822502E-2</v>
      </c>
      <c r="AJ1910" s="17"/>
      <c r="AK1910" s="17">
        <v>7.2422039737106703E-2</v>
      </c>
      <c r="AL1910" s="17">
        <v>9.1076686179116503E-2</v>
      </c>
      <c r="AM1910" s="17">
        <v>8.8641179556300506E-2</v>
      </c>
      <c r="AN1910" s="17">
        <v>8.2457145637676796E-2</v>
      </c>
      <c r="AO1910" s="17">
        <v>4.8509975927786803E-2</v>
      </c>
      <c r="AP1910" s="17"/>
      <c r="AQ1910" s="17">
        <v>6.34155284039499E-2</v>
      </c>
      <c r="AR1910" s="17">
        <v>8.8909414135998899E-2</v>
      </c>
      <c r="AS1910" s="17"/>
      <c r="AT1910" s="17">
        <v>7.5355454584291895E-2</v>
      </c>
      <c r="AU1910" s="17">
        <v>8.9863188342298006E-2</v>
      </c>
      <c r="AV1910" s="17"/>
      <c r="AW1910" s="17">
        <v>6.5882055525635794E-2</v>
      </c>
      <c r="AX1910" s="17">
        <v>8.4051003935145197E-2</v>
      </c>
      <c r="AY1910" s="17">
        <v>5.8260088225958601E-2</v>
      </c>
      <c r="AZ1910" s="17">
        <v>9.4047390800204606E-2</v>
      </c>
      <c r="BA1910" s="17">
        <v>0.12072394334433199</v>
      </c>
      <c r="BB1910" s="17"/>
      <c r="BC1910" s="17">
        <v>0.114073219608606</v>
      </c>
      <c r="BD1910" s="17"/>
      <c r="BE1910" s="17">
        <v>8.3124540937841801E-2</v>
      </c>
      <c r="BF1910" s="17">
        <v>4.6033964355385398E-2</v>
      </c>
      <c r="BG1910" s="17">
        <v>5.4873715025722199E-2</v>
      </c>
      <c r="BH1910" s="17">
        <v>0.11932995656770801</v>
      </c>
      <c r="BI1910" s="17"/>
      <c r="BJ1910" s="17">
        <v>7.8264739479081802E-2</v>
      </c>
      <c r="BK1910" s="17"/>
      <c r="BL1910" s="17">
        <v>8.0603645706629395E-2</v>
      </c>
      <c r="BM1910" s="17"/>
      <c r="BN1910" s="17">
        <v>0.11548914422110799</v>
      </c>
      <c r="BO1910" s="17"/>
      <c r="BP1910" s="17">
        <v>7.64236246311812E-2</v>
      </c>
      <c r="BQ1910" s="17">
        <v>0.108337930715668</v>
      </c>
    </row>
    <row r="1911" spans="2:69" x14ac:dyDescent="0.35">
      <c r="B1911" t="s">
        <v>509</v>
      </c>
      <c r="C1911" s="17">
        <v>2.03989167290606E-2</v>
      </c>
      <c r="D1911" s="17">
        <v>2.64041882770687E-2</v>
      </c>
      <c r="E1911" s="17">
        <v>1.5506442303907899E-2</v>
      </c>
      <c r="F1911" s="17"/>
      <c r="G1911" s="17">
        <v>1.8105690991976099E-2</v>
      </c>
      <c r="H1911" s="17">
        <v>2.14070475125985E-2</v>
      </c>
      <c r="I1911" s="17">
        <v>2.2833426772572898E-2</v>
      </c>
      <c r="J1911" s="17">
        <v>2.6026035811837898E-2</v>
      </c>
      <c r="K1911" s="17">
        <v>1.3217497403971301E-2</v>
      </c>
      <c r="L1911" s="17"/>
      <c r="M1911" s="17">
        <v>1.27139559492035E-2</v>
      </c>
      <c r="N1911" s="17">
        <v>1.48708623084805E-2</v>
      </c>
      <c r="O1911" s="17">
        <v>7.2511836615538902E-3</v>
      </c>
      <c r="P1911" s="17">
        <v>2.1876093662168899E-2</v>
      </c>
      <c r="Q1911" s="17">
        <v>5.0806378551668599E-2</v>
      </c>
      <c r="R1911" s="17"/>
      <c r="S1911" s="17">
        <v>5.5731646145780996E-3</v>
      </c>
      <c r="T1911" s="17">
        <v>2.07827799207882E-2</v>
      </c>
      <c r="U1911" s="17">
        <v>2.7524121183836899E-2</v>
      </c>
      <c r="V1911" s="17">
        <v>2.9504731363876699E-2</v>
      </c>
      <c r="W1911" s="17"/>
      <c r="X1911" s="17">
        <v>1.2936622685936301E-2</v>
      </c>
      <c r="Y1911" s="17">
        <v>5.1457668196894402E-2</v>
      </c>
      <c r="Z1911" s="17">
        <v>3.6735622097915997E-2</v>
      </c>
      <c r="AA1911" s="17"/>
      <c r="AB1911" s="17">
        <v>2.1537278624074101E-2</v>
      </c>
      <c r="AC1911" s="17">
        <v>1.80328515031466E-2</v>
      </c>
      <c r="AD1911" s="17"/>
      <c r="AE1911" s="17">
        <v>0</v>
      </c>
      <c r="AF1911" s="17">
        <v>2.4579667353928799E-2</v>
      </c>
      <c r="AG1911" s="17"/>
      <c r="AH1911" s="17">
        <v>2.3559129324016399E-2</v>
      </c>
      <c r="AI1911" s="17">
        <v>1.47176340074301E-2</v>
      </c>
      <c r="AJ1911" s="17"/>
      <c r="AK1911" s="17">
        <v>2.01621599587502E-2</v>
      </c>
      <c r="AL1911" s="17">
        <v>1.3382879128848999E-2</v>
      </c>
      <c r="AM1911" s="17">
        <v>2.3704055984733598E-2</v>
      </c>
      <c r="AN1911" s="17">
        <v>2.67573520983399E-2</v>
      </c>
      <c r="AO1911" s="17">
        <v>1.82793315753772E-2</v>
      </c>
      <c r="AP1911" s="17"/>
      <c r="AQ1911" s="17">
        <v>1.96900386421087E-2</v>
      </c>
      <c r="AR1911" s="17">
        <v>2.0591231825303001E-2</v>
      </c>
      <c r="AS1911" s="17"/>
      <c r="AT1911" s="17">
        <v>2.2182167019875E-2</v>
      </c>
      <c r="AU1911" s="17">
        <v>2.0183841557494701E-2</v>
      </c>
      <c r="AV1911" s="17"/>
      <c r="AW1911" s="17">
        <v>3.0238972581006E-2</v>
      </c>
      <c r="AX1911" s="17">
        <v>2.2504334601923699E-2</v>
      </c>
      <c r="AY1911" s="17">
        <v>2.31589836068689E-2</v>
      </c>
      <c r="AZ1911" s="17">
        <v>7.3879621236804596E-3</v>
      </c>
      <c r="BA1911" s="17">
        <v>2.1169506981126501E-2</v>
      </c>
      <c r="BB1911" s="17"/>
      <c r="BC1911" s="17">
        <v>2.62084866770745E-2</v>
      </c>
      <c r="BD1911" s="17"/>
      <c r="BE1911" s="17">
        <v>1.64855140765677E-2</v>
      </c>
      <c r="BF1911" s="17">
        <v>1.6439357363094299E-2</v>
      </c>
      <c r="BG1911" s="17">
        <v>1.47475338177766E-2</v>
      </c>
      <c r="BH1911" s="17">
        <v>3.6975627361707099E-2</v>
      </c>
      <c r="BI1911" s="17"/>
      <c r="BJ1911" s="17">
        <v>2.1290442167925899E-2</v>
      </c>
      <c r="BK1911" s="17"/>
      <c r="BL1911" s="17">
        <v>3.0462456380319702E-2</v>
      </c>
      <c r="BM1911" s="17"/>
      <c r="BN1911" s="17">
        <v>3.56996928716291E-2</v>
      </c>
      <c r="BO1911" s="17"/>
      <c r="BP1911" s="17">
        <v>1.7470868358906599E-2</v>
      </c>
      <c r="BQ1911" s="17">
        <v>3.9494544545390198E-2</v>
      </c>
    </row>
    <row r="1912" spans="2:69" x14ac:dyDescent="0.35">
      <c r="B1912" t="s">
        <v>510</v>
      </c>
      <c r="C1912" s="17">
        <v>5.5861279014821602E-2</v>
      </c>
      <c r="D1912" s="17">
        <v>5.9579664284383202E-2</v>
      </c>
      <c r="E1912" s="17">
        <v>5.2916069878770698E-2</v>
      </c>
      <c r="F1912" s="17"/>
      <c r="G1912" s="17">
        <v>5.5664762367411399E-2</v>
      </c>
      <c r="H1912" s="17">
        <v>6.0487770165078697E-2</v>
      </c>
      <c r="I1912" s="17">
        <v>5.7166881182799799E-2</v>
      </c>
      <c r="J1912" s="17">
        <v>8.9255456937392105E-2</v>
      </c>
      <c r="K1912" s="17">
        <v>1.04708484394708E-2</v>
      </c>
      <c r="L1912" s="17"/>
      <c r="M1912" s="17">
        <v>0.12116531927355299</v>
      </c>
      <c r="N1912" s="17">
        <v>5.4020067736396497E-2</v>
      </c>
      <c r="O1912" s="17">
        <v>3.6774630504308799E-2</v>
      </c>
      <c r="P1912" s="17">
        <v>6.1688473027284599E-2</v>
      </c>
      <c r="Q1912" s="17">
        <v>4.4324431700138903E-2</v>
      </c>
      <c r="R1912" s="17"/>
      <c r="S1912" s="17">
        <v>4.7609928691184002E-2</v>
      </c>
      <c r="T1912" s="17">
        <v>6.3485865251530604E-2</v>
      </c>
      <c r="U1912" s="17">
        <v>4.4855188936336401E-2</v>
      </c>
      <c r="V1912" s="17">
        <v>5.8048445485509803E-2</v>
      </c>
      <c r="W1912" s="17"/>
      <c r="X1912" s="17">
        <v>6.2224750983466498E-2</v>
      </c>
      <c r="Y1912" s="17">
        <v>5.6871166916108197E-2</v>
      </c>
      <c r="Z1912" s="17">
        <v>9.3016106888398706E-3</v>
      </c>
      <c r="AA1912" s="17"/>
      <c r="AB1912" s="17">
        <v>5.51195964224796E-2</v>
      </c>
      <c r="AC1912" s="17">
        <v>5.7402853269979903E-2</v>
      </c>
      <c r="AD1912" s="17"/>
      <c r="AE1912" s="17">
        <v>4.1887444202082597E-2</v>
      </c>
      <c r="AF1912" s="17">
        <v>5.8761249705171499E-2</v>
      </c>
      <c r="AG1912" s="17"/>
      <c r="AH1912" s="17">
        <v>6.5543490159999995E-2</v>
      </c>
      <c r="AI1912" s="17">
        <v>2.76218819830523E-2</v>
      </c>
      <c r="AJ1912" s="17"/>
      <c r="AK1912" s="17">
        <v>5.1158852969745698E-2</v>
      </c>
      <c r="AL1912" s="17">
        <v>6.7340928183381901E-2</v>
      </c>
      <c r="AM1912" s="17">
        <v>5.0421454319435899E-2</v>
      </c>
      <c r="AN1912" s="17">
        <v>6.0373831894330099E-2</v>
      </c>
      <c r="AO1912" s="17">
        <v>3.4674011944925698E-2</v>
      </c>
      <c r="AP1912" s="17"/>
      <c r="AQ1912" s="17">
        <v>6.0272609813915197E-2</v>
      </c>
      <c r="AR1912" s="17">
        <v>5.4664506928336298E-2</v>
      </c>
      <c r="AS1912" s="17"/>
      <c r="AT1912" s="17">
        <v>5.4865081062045601E-2</v>
      </c>
      <c r="AU1912" s="17">
        <v>5.8047660635672099E-2</v>
      </c>
      <c r="AV1912" s="17"/>
      <c r="AW1912" s="17">
        <v>2.4462652422255E-2</v>
      </c>
      <c r="AX1912" s="17">
        <v>6.6835030897684902E-2</v>
      </c>
      <c r="AY1912" s="17">
        <v>3.9243917008879303E-2</v>
      </c>
      <c r="AZ1912" s="17">
        <v>6.6583392832581897E-2</v>
      </c>
      <c r="BA1912" s="17">
        <v>4.8131666087980501E-2</v>
      </c>
      <c r="BB1912" s="17"/>
      <c r="BC1912" s="17">
        <v>6.90903338752131E-2</v>
      </c>
      <c r="BD1912" s="17"/>
      <c r="BE1912" s="17">
        <v>6.2670842897409595E-2</v>
      </c>
      <c r="BF1912" s="17">
        <v>3.23219785036837E-2</v>
      </c>
      <c r="BG1912" s="17">
        <v>6.1283931164349999E-2</v>
      </c>
      <c r="BH1912" s="17">
        <v>5.2469787809441698E-2</v>
      </c>
      <c r="BI1912" s="17"/>
      <c r="BJ1912" s="17">
        <v>5.7179766339382002E-2</v>
      </c>
      <c r="BK1912" s="17"/>
      <c r="BL1912" s="17">
        <v>6.7348001621450201E-2</v>
      </c>
      <c r="BM1912" s="17"/>
      <c r="BN1912" s="17">
        <v>5.5066785919116498E-2</v>
      </c>
      <c r="BO1912" s="17"/>
      <c r="BP1912" s="17">
        <v>4.0493882818861099E-2</v>
      </c>
      <c r="BQ1912" s="17">
        <v>0.11658451251515201</v>
      </c>
    </row>
    <row r="1913" spans="2:69" x14ac:dyDescent="0.35">
      <c r="B1913" t="s">
        <v>141</v>
      </c>
      <c r="C1913" s="17">
        <v>6.4612517237515807E-2</v>
      </c>
      <c r="D1913" s="17">
        <v>4.7252352357734201E-2</v>
      </c>
      <c r="E1913" s="17">
        <v>7.8996333283913506E-2</v>
      </c>
      <c r="F1913" s="17"/>
      <c r="G1913" s="17">
        <v>5.0241102641710299E-2</v>
      </c>
      <c r="H1913" s="17">
        <v>6.4943061949143996E-2</v>
      </c>
      <c r="I1913" s="17">
        <v>6.4839792655301307E-2</v>
      </c>
      <c r="J1913" s="17">
        <v>0.121281173584685</v>
      </c>
      <c r="K1913" s="17">
        <v>3.1942011559399498E-2</v>
      </c>
      <c r="L1913" s="17"/>
      <c r="M1913" s="17">
        <v>5.5789593119187901E-2</v>
      </c>
      <c r="N1913" s="17">
        <v>5.2614663020868299E-2</v>
      </c>
      <c r="O1913" s="17">
        <v>8.2945499355925101E-2</v>
      </c>
      <c r="P1913" s="17">
        <v>0.10139750705832801</v>
      </c>
      <c r="Q1913" s="17">
        <v>4.6108378136629297E-2</v>
      </c>
      <c r="R1913" s="17"/>
      <c r="S1913" s="17">
        <v>7.27598774279304E-2</v>
      </c>
      <c r="T1913" s="17">
        <v>5.6184117099676398E-2</v>
      </c>
      <c r="U1913" s="17">
        <v>7.1140593743392197E-2</v>
      </c>
      <c r="V1913" s="17">
        <v>5.5767209651963703E-2</v>
      </c>
      <c r="W1913" s="17"/>
      <c r="X1913" s="17">
        <v>6.67849125949595E-2</v>
      </c>
      <c r="Y1913" s="17">
        <v>5.9212326621100903E-2</v>
      </c>
      <c r="Z1913" s="17">
        <v>5.55352550512586E-2</v>
      </c>
      <c r="AA1913" s="17"/>
      <c r="AB1913" s="17">
        <v>7.0810960311148405E-2</v>
      </c>
      <c r="AC1913" s="17">
        <v>5.1729162062353999E-2</v>
      </c>
      <c r="AD1913" s="17"/>
      <c r="AE1913" s="17">
        <v>6.8258230918289406E-2</v>
      </c>
      <c r="AF1913" s="17">
        <v>6.3924056193405798E-2</v>
      </c>
      <c r="AG1913" s="17"/>
      <c r="AH1913" s="17">
        <v>7.5047357565743197E-2</v>
      </c>
      <c r="AI1913" s="17">
        <v>3.60447434526504E-2</v>
      </c>
      <c r="AJ1913" s="17"/>
      <c r="AK1913" s="17">
        <v>3.3073770596404199E-2</v>
      </c>
      <c r="AL1913" s="17">
        <v>7.64977428894109E-2</v>
      </c>
      <c r="AM1913" s="17">
        <v>7.7350397769800697E-2</v>
      </c>
      <c r="AN1913" s="17">
        <v>5.3637202728651703E-2</v>
      </c>
      <c r="AO1913" s="17">
        <v>2.7919411590476499E-2</v>
      </c>
      <c r="AP1913" s="17"/>
      <c r="AQ1913" s="17">
        <v>9.1517984202329497E-2</v>
      </c>
      <c r="AR1913" s="17">
        <v>5.7313197983571401E-2</v>
      </c>
      <c r="AS1913" s="17"/>
      <c r="AT1913" s="17">
        <v>8.5355859962104597E-2</v>
      </c>
      <c r="AU1913" s="17">
        <v>5.4274928856634597E-2</v>
      </c>
      <c r="AV1913" s="17"/>
      <c r="AW1913" s="17">
        <v>8.0235971962555594E-2</v>
      </c>
      <c r="AX1913" s="17">
        <v>7.6021524648805294E-2</v>
      </c>
      <c r="AY1913" s="17">
        <v>5.9497377439914102E-2</v>
      </c>
      <c r="AZ1913" s="17">
        <v>7.1474347202921604E-2</v>
      </c>
      <c r="BA1913" s="17">
        <v>3.4658025473790502E-2</v>
      </c>
      <c r="BB1913" s="17"/>
      <c r="BC1913" s="17">
        <v>4.18822535121888E-2</v>
      </c>
      <c r="BD1913" s="17"/>
      <c r="BE1913" s="17">
        <v>6.3174012868899898E-2</v>
      </c>
      <c r="BF1913" s="17">
        <v>4.9601555636209403E-2</v>
      </c>
      <c r="BG1913" s="17">
        <v>6.5154719152511406E-2</v>
      </c>
      <c r="BH1913" s="17">
        <v>4.3330035648150501E-2</v>
      </c>
      <c r="BI1913" s="17"/>
      <c r="BJ1913" s="17">
        <v>6.4128561956488001E-2</v>
      </c>
      <c r="BK1913" s="17"/>
      <c r="BL1913" s="17">
        <v>6.5505139085814304E-2</v>
      </c>
      <c r="BM1913" s="17"/>
      <c r="BN1913" s="17">
        <v>3.6845995142787198E-2</v>
      </c>
      <c r="BO1913" s="17"/>
      <c r="BP1913" s="17">
        <v>6.5133273497542402E-2</v>
      </c>
      <c r="BQ1913" s="17">
        <v>4.6053342723407401E-2</v>
      </c>
    </row>
    <row r="1914" spans="2:69" x14ac:dyDescent="0.35"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  <c r="BC1914" s="17"/>
      <c r="BD1914" s="17"/>
      <c r="BE1914" s="17"/>
      <c r="BF1914" s="17"/>
      <c r="BG1914" s="17"/>
      <c r="BH1914" s="17"/>
      <c r="BI1914" s="17"/>
      <c r="BJ1914" s="17"/>
      <c r="BK1914" s="17"/>
      <c r="BL1914" s="17"/>
      <c r="BM1914" s="17"/>
      <c r="BN1914" s="17"/>
      <c r="BO1914" s="17"/>
      <c r="BP1914" s="17"/>
      <c r="BQ1914" s="17"/>
    </row>
    <row r="1915" spans="2:69" x14ac:dyDescent="0.35">
      <c r="B1915" s="6" t="s">
        <v>536</v>
      </c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  <c r="BC1915" s="17"/>
      <c r="BD1915" s="17"/>
      <c r="BE1915" s="17"/>
      <c r="BF1915" s="17"/>
      <c r="BG1915" s="17"/>
      <c r="BH1915" s="17"/>
      <c r="BI1915" s="17"/>
      <c r="BJ1915" s="17"/>
      <c r="BK1915" s="17"/>
      <c r="BL1915" s="17"/>
      <c r="BM1915" s="17"/>
      <c r="BN1915" s="17"/>
      <c r="BO1915" s="17"/>
      <c r="BP1915" s="17"/>
      <c r="BQ1915" s="17"/>
    </row>
    <row r="1916" spans="2:69" x14ac:dyDescent="0.35">
      <c r="B1916" s="24" t="s">
        <v>143</v>
      </c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  <c r="BC1916" s="17"/>
      <c r="BD1916" s="17"/>
      <c r="BE1916" s="17"/>
      <c r="BF1916" s="17"/>
      <c r="BG1916" s="17"/>
      <c r="BH1916" s="17"/>
      <c r="BI1916" s="17"/>
      <c r="BJ1916" s="17"/>
      <c r="BK1916" s="17"/>
      <c r="BL1916" s="17"/>
      <c r="BM1916" s="17"/>
      <c r="BN1916" s="17"/>
      <c r="BO1916" s="17"/>
      <c r="BP1916" s="17"/>
      <c r="BQ1916" s="17"/>
    </row>
    <row r="1917" spans="2:69" x14ac:dyDescent="0.35">
      <c r="B1917" t="s">
        <v>506</v>
      </c>
      <c r="C1917" s="17">
        <v>0.24836783650300701</v>
      </c>
      <c r="D1917" s="17">
        <v>0.205494405529699</v>
      </c>
      <c r="E1917" s="17">
        <v>0.28406358686553901</v>
      </c>
      <c r="F1917" s="17"/>
      <c r="G1917" s="17">
        <v>0.26098578727152999</v>
      </c>
      <c r="H1917" s="17">
        <v>0.22243615689837001</v>
      </c>
      <c r="I1917" s="17">
        <v>0.27620234375944702</v>
      </c>
      <c r="J1917" s="17">
        <v>0.23114118527956301</v>
      </c>
      <c r="K1917" s="17">
        <v>0.24380373068184799</v>
      </c>
      <c r="L1917" s="17"/>
      <c r="M1917" s="17">
        <v>0.221146699858634</v>
      </c>
      <c r="N1917" s="17">
        <v>0.25892617282039398</v>
      </c>
      <c r="O1917" s="17">
        <v>0.26728361984918497</v>
      </c>
      <c r="P1917" s="17">
        <v>0.192102457750503</v>
      </c>
      <c r="Q1917" s="17">
        <v>0.26125928769995999</v>
      </c>
      <c r="R1917" s="17"/>
      <c r="S1917" s="17">
        <v>0.23355145092239599</v>
      </c>
      <c r="T1917" s="17">
        <v>0.26909853003236001</v>
      </c>
      <c r="U1917" s="17">
        <v>0.26785195382753102</v>
      </c>
      <c r="V1917" s="17">
        <v>0.211975358667159</v>
      </c>
      <c r="W1917" s="17"/>
      <c r="X1917" s="17">
        <v>0.241590325742636</v>
      </c>
      <c r="Y1917" s="17">
        <v>0.28929555873941298</v>
      </c>
      <c r="Z1917" s="17">
        <v>0.24811166193043499</v>
      </c>
      <c r="AA1917" s="17"/>
      <c r="AB1917" s="17">
        <v>0.26250524711298201</v>
      </c>
      <c r="AC1917" s="17">
        <v>0.21898347659491901</v>
      </c>
      <c r="AD1917" s="17"/>
      <c r="AE1917" s="17">
        <v>0.29068414033913598</v>
      </c>
      <c r="AF1917" s="17">
        <v>0.23994521833833099</v>
      </c>
      <c r="AG1917" s="17"/>
      <c r="AH1917" s="17">
        <v>0.223310663180501</v>
      </c>
      <c r="AI1917" s="17">
        <v>0.34405412719100498</v>
      </c>
      <c r="AJ1917" s="17"/>
      <c r="AK1917" s="17">
        <v>0.219968422396666</v>
      </c>
      <c r="AL1917" s="17">
        <v>0.25581546511027797</v>
      </c>
      <c r="AM1917" s="17">
        <v>0.266200325319565</v>
      </c>
      <c r="AN1917" s="17">
        <v>0.26507753018702601</v>
      </c>
      <c r="AO1917" s="17">
        <v>0.141930862539073</v>
      </c>
      <c r="AP1917" s="17"/>
      <c r="AQ1917" s="17">
        <v>0.241150198220383</v>
      </c>
      <c r="AR1917" s="17">
        <v>0.25032594584016299</v>
      </c>
      <c r="AS1917" s="17"/>
      <c r="AT1917" s="17">
        <v>0.24021141968301701</v>
      </c>
      <c r="AU1917" s="17">
        <v>0.25626333374726501</v>
      </c>
      <c r="AV1917" s="17"/>
      <c r="AW1917" s="17">
        <v>0.228277721725514</v>
      </c>
      <c r="AX1917" s="17">
        <v>0.24602940077195401</v>
      </c>
      <c r="AY1917" s="17">
        <v>0.25395108882670397</v>
      </c>
      <c r="AZ1917" s="17">
        <v>0.209733885452693</v>
      </c>
      <c r="BA1917" s="17">
        <v>0.32055412728301802</v>
      </c>
      <c r="BB1917" s="17"/>
      <c r="BC1917" s="17">
        <v>0.27155461045214702</v>
      </c>
      <c r="BD1917" s="17"/>
      <c r="BE1917" s="17">
        <v>0.25058231236904999</v>
      </c>
      <c r="BF1917" s="17">
        <v>0.26302379751596</v>
      </c>
      <c r="BG1917" s="17">
        <v>0.21058031034241401</v>
      </c>
      <c r="BH1917" s="17">
        <v>0.25500420124845702</v>
      </c>
      <c r="BI1917" s="17"/>
      <c r="BJ1917" s="17">
        <v>0.23852140804453401</v>
      </c>
      <c r="BK1917" s="17"/>
      <c r="BL1917" s="17">
        <v>0.25274082036661499</v>
      </c>
      <c r="BM1917" s="17"/>
      <c r="BN1917" s="17">
        <v>0.20882012962407601</v>
      </c>
      <c r="BO1917" s="17"/>
      <c r="BP1917" s="17">
        <v>0.26746836076700398</v>
      </c>
      <c r="BQ1917" s="17">
        <v>0.13327800786422001</v>
      </c>
    </row>
    <row r="1918" spans="2:69" x14ac:dyDescent="0.35">
      <c r="B1918" t="s">
        <v>507</v>
      </c>
      <c r="C1918" s="17">
        <v>0.39564480632319698</v>
      </c>
      <c r="D1918" s="17">
        <v>0.41430727750034702</v>
      </c>
      <c r="E1918" s="17">
        <v>0.38108727033746498</v>
      </c>
      <c r="F1918" s="17"/>
      <c r="G1918" s="17">
        <v>0.37301572116213899</v>
      </c>
      <c r="H1918" s="17">
        <v>0.39169112816872298</v>
      </c>
      <c r="I1918" s="17">
        <v>0.40864434502774799</v>
      </c>
      <c r="J1918" s="17">
        <v>0.364817058219082</v>
      </c>
      <c r="K1918" s="17">
        <v>0.458953674768108</v>
      </c>
      <c r="L1918" s="17"/>
      <c r="M1918" s="17">
        <v>0.39270226471221398</v>
      </c>
      <c r="N1918" s="17">
        <v>0.39413375983821602</v>
      </c>
      <c r="O1918" s="17">
        <v>0.41104297275760598</v>
      </c>
      <c r="P1918" s="17">
        <v>0.368411640601085</v>
      </c>
      <c r="Q1918" s="17">
        <v>0.404719881474361</v>
      </c>
      <c r="R1918" s="17"/>
      <c r="S1918" s="17">
        <v>0.42779894271020302</v>
      </c>
      <c r="T1918" s="17">
        <v>0.37536220841518197</v>
      </c>
      <c r="U1918" s="17">
        <v>0.40463570477709099</v>
      </c>
      <c r="V1918" s="17">
        <v>0.39285221731033598</v>
      </c>
      <c r="W1918" s="17"/>
      <c r="X1918" s="17">
        <v>0.389042904754764</v>
      </c>
      <c r="Y1918" s="17">
        <v>0.34509579947605601</v>
      </c>
      <c r="Z1918" s="17">
        <v>0.50269205267930905</v>
      </c>
      <c r="AA1918" s="17"/>
      <c r="AB1918" s="17">
        <v>0.37569151756064201</v>
      </c>
      <c r="AC1918" s="17">
        <v>0.437117366930245</v>
      </c>
      <c r="AD1918" s="17"/>
      <c r="AE1918" s="17">
        <v>0.39415166752535202</v>
      </c>
      <c r="AF1918" s="17">
        <v>0.39628993695632397</v>
      </c>
      <c r="AG1918" s="17"/>
      <c r="AH1918" s="17">
        <v>0.40131324021516601</v>
      </c>
      <c r="AI1918" s="17">
        <v>0.333938224483872</v>
      </c>
      <c r="AJ1918" s="17"/>
      <c r="AK1918" s="17">
        <v>0.39294765547695498</v>
      </c>
      <c r="AL1918" s="17">
        <v>0.35788673808340898</v>
      </c>
      <c r="AM1918" s="17">
        <v>0.403778432033428</v>
      </c>
      <c r="AN1918" s="17">
        <v>0.39464734900046999</v>
      </c>
      <c r="AO1918" s="17">
        <v>0.50504010704647195</v>
      </c>
      <c r="AP1918" s="17"/>
      <c r="AQ1918" s="17">
        <v>0.36414635728946998</v>
      </c>
      <c r="AR1918" s="17">
        <v>0.40419017874888102</v>
      </c>
      <c r="AS1918" s="17"/>
      <c r="AT1918" s="17">
        <v>0.36502866360111003</v>
      </c>
      <c r="AU1918" s="17">
        <v>0.40672110308097698</v>
      </c>
      <c r="AV1918" s="17"/>
      <c r="AW1918" s="17">
        <v>0.32043330263354503</v>
      </c>
      <c r="AX1918" s="17">
        <v>0.35366297747958098</v>
      </c>
      <c r="AY1918" s="17">
        <v>0.463544998166251</v>
      </c>
      <c r="AZ1918" s="17">
        <v>0.43289252442432102</v>
      </c>
      <c r="BA1918" s="17">
        <v>0.32599429284963899</v>
      </c>
      <c r="BB1918" s="17"/>
      <c r="BC1918" s="17">
        <v>0.33544978185829699</v>
      </c>
      <c r="BD1918" s="17"/>
      <c r="BE1918" s="17">
        <v>0.383692046399848</v>
      </c>
      <c r="BF1918" s="17">
        <v>0.50166115906574504</v>
      </c>
      <c r="BG1918" s="17">
        <v>0.45373572683145103</v>
      </c>
      <c r="BH1918" s="17">
        <v>0.33930707530933601</v>
      </c>
      <c r="BI1918" s="17"/>
      <c r="BJ1918" s="17">
        <v>0.403595342652044</v>
      </c>
      <c r="BK1918" s="17"/>
      <c r="BL1918" s="17">
        <v>0.38705016503439998</v>
      </c>
      <c r="BM1918" s="17"/>
      <c r="BN1918" s="17">
        <v>0.383718663487781</v>
      </c>
      <c r="BO1918" s="17"/>
      <c r="BP1918" s="17">
        <v>0.40268020190423098</v>
      </c>
      <c r="BQ1918" s="17">
        <v>0.39191358598228498</v>
      </c>
    </row>
    <row r="1919" spans="2:69" x14ac:dyDescent="0.35">
      <c r="B1919" t="s">
        <v>508</v>
      </c>
      <c r="C1919" s="17">
        <v>8.7768096309008795E-2</v>
      </c>
      <c r="D1919" s="17">
        <v>8.9059491265355201E-2</v>
      </c>
      <c r="E1919" s="17">
        <v>8.6878300341326098E-2</v>
      </c>
      <c r="F1919" s="17"/>
      <c r="G1919" s="17">
        <v>8.8493450294375706E-2</v>
      </c>
      <c r="H1919" s="17">
        <v>8.6788370814721197E-2</v>
      </c>
      <c r="I1919" s="17">
        <v>6.8826104297028401E-2</v>
      </c>
      <c r="J1919" s="17">
        <v>8.3496144276768103E-2</v>
      </c>
      <c r="K1919" s="17">
        <v>0.12310055504403999</v>
      </c>
      <c r="L1919" s="17"/>
      <c r="M1919" s="17">
        <v>8.54868734167087E-2</v>
      </c>
      <c r="N1919" s="17">
        <v>9.4648310961862395E-2</v>
      </c>
      <c r="O1919" s="17">
        <v>0.10380981789801499</v>
      </c>
      <c r="P1919" s="17">
        <v>6.9179737037796799E-2</v>
      </c>
      <c r="Q1919" s="17">
        <v>6.9660692216477901E-2</v>
      </c>
      <c r="R1919" s="17"/>
      <c r="S1919" s="17">
        <v>8.5281782204745707E-2</v>
      </c>
      <c r="T1919" s="17">
        <v>9.2642762467549405E-2</v>
      </c>
      <c r="U1919" s="17">
        <v>0.103983117558023</v>
      </c>
      <c r="V1919" s="17">
        <v>0.10713535027186601</v>
      </c>
      <c r="W1919" s="17"/>
      <c r="X1919" s="17">
        <v>9.2505541599234298E-2</v>
      </c>
      <c r="Y1919" s="17">
        <v>7.5243515977459499E-2</v>
      </c>
      <c r="Z1919" s="17">
        <v>6.8860684725527505E-2</v>
      </c>
      <c r="AA1919" s="17"/>
      <c r="AB1919" s="17">
        <v>7.9179585705525399E-2</v>
      </c>
      <c r="AC1919" s="17">
        <v>0.10561916491057501</v>
      </c>
      <c r="AD1919" s="17"/>
      <c r="AE1919" s="17">
        <v>5.8553908334105002E-2</v>
      </c>
      <c r="AF1919" s="17">
        <v>9.3805911043149795E-2</v>
      </c>
      <c r="AG1919" s="17"/>
      <c r="AH1919" s="17">
        <v>9.4029914407236098E-2</v>
      </c>
      <c r="AI1919" s="17">
        <v>5.6455308597920598E-2</v>
      </c>
      <c r="AJ1919" s="17"/>
      <c r="AK1919" s="17">
        <v>0.11601591704733</v>
      </c>
      <c r="AL1919" s="17">
        <v>7.7818622375735197E-2</v>
      </c>
      <c r="AM1919" s="17">
        <v>6.7263787951071102E-2</v>
      </c>
      <c r="AN1919" s="17">
        <v>0.117942156462429</v>
      </c>
      <c r="AO1919" s="17">
        <v>0.11641605073424199</v>
      </c>
      <c r="AP1919" s="17"/>
      <c r="AQ1919" s="17">
        <v>8.4670645800268604E-2</v>
      </c>
      <c r="AR1919" s="17">
        <v>8.8608419213129203E-2</v>
      </c>
      <c r="AS1919" s="17"/>
      <c r="AT1919" s="17">
        <v>9.5422357934519794E-2</v>
      </c>
      <c r="AU1919" s="17">
        <v>8.6851367568230198E-2</v>
      </c>
      <c r="AV1919" s="17"/>
      <c r="AW1919" s="17">
        <v>6.1745432118423503E-2</v>
      </c>
      <c r="AX1919" s="17">
        <v>0.10362383265246999</v>
      </c>
      <c r="AY1919" s="17">
        <v>9.1409611705839403E-2</v>
      </c>
      <c r="AZ1919" s="17">
        <v>5.5391195972134197E-2</v>
      </c>
      <c r="BA1919" s="17">
        <v>9.4458066074268807E-2</v>
      </c>
      <c r="BB1919" s="17"/>
      <c r="BC1919" s="17">
        <v>8.71812189060992E-2</v>
      </c>
      <c r="BD1919" s="17"/>
      <c r="BE1919" s="17">
        <v>9.9774006743980195E-2</v>
      </c>
      <c r="BF1919" s="17">
        <v>0.100017048327438</v>
      </c>
      <c r="BG1919" s="17">
        <v>5.1591086606240198E-2</v>
      </c>
      <c r="BH1919" s="17">
        <v>8.9008413286566404E-2</v>
      </c>
      <c r="BI1919" s="17"/>
      <c r="BJ1919" s="17">
        <v>9.2453092871487397E-2</v>
      </c>
      <c r="BK1919" s="17"/>
      <c r="BL1919" s="17">
        <v>8.9440547560800901E-2</v>
      </c>
      <c r="BM1919" s="17"/>
      <c r="BN1919" s="17">
        <v>0.10885879946827499</v>
      </c>
      <c r="BO1919" s="17"/>
      <c r="BP1919" s="17">
        <v>8.6960831079476997E-2</v>
      </c>
      <c r="BQ1919" s="17">
        <v>9.8254976152552395E-2</v>
      </c>
    </row>
    <row r="1920" spans="2:69" x14ac:dyDescent="0.35">
      <c r="B1920" t="s">
        <v>509</v>
      </c>
      <c r="C1920" s="17">
        <v>5.2477210838908099E-2</v>
      </c>
      <c r="D1920" s="17">
        <v>7.2431694203866401E-2</v>
      </c>
      <c r="E1920" s="17">
        <v>3.4244104319466499E-2</v>
      </c>
      <c r="F1920" s="17"/>
      <c r="G1920" s="17">
        <v>5.1314914726103597E-2</v>
      </c>
      <c r="H1920" s="17">
        <v>6.0683906431262202E-2</v>
      </c>
      <c r="I1920" s="17">
        <v>5.6232005348509098E-2</v>
      </c>
      <c r="J1920" s="17">
        <v>5.6584070435292802E-2</v>
      </c>
      <c r="K1920" s="17">
        <v>2.9570321342036E-2</v>
      </c>
      <c r="L1920" s="17"/>
      <c r="M1920" s="17">
        <v>5.22090059958474E-2</v>
      </c>
      <c r="N1920" s="17">
        <v>4.7585544455828001E-2</v>
      </c>
      <c r="O1920" s="17">
        <v>4.4204883706994699E-2</v>
      </c>
      <c r="P1920" s="17">
        <v>7.1570020450442501E-2</v>
      </c>
      <c r="Q1920" s="17">
        <v>5.8017675395957098E-2</v>
      </c>
      <c r="R1920" s="17"/>
      <c r="S1920" s="17">
        <v>4.8829978271616802E-2</v>
      </c>
      <c r="T1920" s="17">
        <v>4.6629479213811102E-2</v>
      </c>
      <c r="U1920" s="17">
        <v>3.9963490615127703E-2</v>
      </c>
      <c r="V1920" s="17">
        <v>5.9858610218261298E-2</v>
      </c>
      <c r="W1920" s="17"/>
      <c r="X1920" s="17">
        <v>5.2946239525547903E-2</v>
      </c>
      <c r="Y1920" s="17">
        <v>7.2924793248655001E-2</v>
      </c>
      <c r="Z1920" s="17">
        <v>2.4868696552897598E-2</v>
      </c>
      <c r="AA1920" s="17"/>
      <c r="AB1920" s="17">
        <v>4.9841003915895597E-2</v>
      </c>
      <c r="AC1920" s="17">
        <v>5.7956520675416102E-2</v>
      </c>
      <c r="AD1920" s="17"/>
      <c r="AE1920" s="17">
        <v>9.1194507513537401E-2</v>
      </c>
      <c r="AF1920" s="17">
        <v>4.46205749696479E-2</v>
      </c>
      <c r="AG1920" s="17"/>
      <c r="AH1920" s="17">
        <v>5.5146106168055598E-2</v>
      </c>
      <c r="AI1920" s="17">
        <v>4.71358238422422E-2</v>
      </c>
      <c r="AJ1920" s="17"/>
      <c r="AK1920" s="17">
        <v>3.4007341707895197E-2</v>
      </c>
      <c r="AL1920" s="17">
        <v>5.5458976896775598E-2</v>
      </c>
      <c r="AM1920" s="17">
        <v>5.5979952108298398E-2</v>
      </c>
      <c r="AN1920" s="17">
        <v>3.9087998187678198E-2</v>
      </c>
      <c r="AO1920" s="17">
        <v>7.8689204831616594E-2</v>
      </c>
      <c r="AP1920" s="17"/>
      <c r="AQ1920" s="17">
        <v>7.2745320432429095E-2</v>
      </c>
      <c r="AR1920" s="17">
        <v>4.6978573599475701E-2</v>
      </c>
      <c r="AS1920" s="17"/>
      <c r="AT1920" s="17">
        <v>7.9738534603292305E-2</v>
      </c>
      <c r="AU1920" s="17">
        <v>3.7859121485234799E-2</v>
      </c>
      <c r="AV1920" s="17"/>
      <c r="AW1920" s="17">
        <v>7.8185864021225598E-2</v>
      </c>
      <c r="AX1920" s="17">
        <v>7.7710963519821902E-2</v>
      </c>
      <c r="AY1920" s="17">
        <v>1.60833993888886E-2</v>
      </c>
      <c r="AZ1920" s="17">
        <v>5.3926240103821403E-2</v>
      </c>
      <c r="BA1920" s="17">
        <v>5.5418727211486198E-2</v>
      </c>
      <c r="BB1920" s="17"/>
      <c r="BC1920" s="17">
        <v>9.3147522624366999E-2</v>
      </c>
      <c r="BD1920" s="17"/>
      <c r="BE1920" s="17">
        <v>6.4990700809079899E-2</v>
      </c>
      <c r="BF1920" s="17">
        <v>6.6593218259251297E-3</v>
      </c>
      <c r="BG1920" s="17">
        <v>2.89969722079155E-2</v>
      </c>
      <c r="BH1920" s="17">
        <v>9.3313460576410601E-2</v>
      </c>
      <c r="BI1920" s="17"/>
      <c r="BJ1920" s="17">
        <v>4.9196730464153002E-2</v>
      </c>
      <c r="BK1920" s="17"/>
      <c r="BL1920" s="17">
        <v>4.6703893332700502E-2</v>
      </c>
      <c r="BM1920" s="17"/>
      <c r="BN1920" s="17">
        <v>5.26922682253088E-2</v>
      </c>
      <c r="BO1920" s="17"/>
      <c r="BP1920" s="17">
        <v>4.66635589318544E-2</v>
      </c>
      <c r="BQ1920" s="17">
        <v>9.2118367457642097E-2</v>
      </c>
    </row>
    <row r="1921" spans="2:69" x14ac:dyDescent="0.35">
      <c r="B1921" t="s">
        <v>510</v>
      </c>
      <c r="C1921" s="17">
        <v>0.126664733179742</v>
      </c>
      <c r="D1921" s="17">
        <v>0.167907726831693</v>
      </c>
      <c r="E1921" s="17">
        <v>9.3038062888683201E-2</v>
      </c>
      <c r="F1921" s="17"/>
      <c r="G1921" s="17">
        <v>0.13900961138062401</v>
      </c>
      <c r="H1921" s="17">
        <v>0.123242019269949</v>
      </c>
      <c r="I1921" s="17">
        <v>0.120267186470721</v>
      </c>
      <c r="J1921" s="17">
        <v>0.155934996218665</v>
      </c>
      <c r="K1921" s="17">
        <v>8.7903163735067E-2</v>
      </c>
      <c r="L1921" s="17"/>
      <c r="M1921" s="17">
        <v>0.12255553112786</v>
      </c>
      <c r="N1921" s="17">
        <v>0.13222575547309301</v>
      </c>
      <c r="O1921" s="17">
        <v>0.110861851861198</v>
      </c>
      <c r="P1921" s="17">
        <v>0.147014596485642</v>
      </c>
      <c r="Q1921" s="17">
        <v>0.117847980426436</v>
      </c>
      <c r="R1921" s="17"/>
      <c r="S1921" s="17">
        <v>9.3866804612225296E-2</v>
      </c>
      <c r="T1921" s="17">
        <v>0.12870338216282001</v>
      </c>
      <c r="U1921" s="17">
        <v>0.134466534820503</v>
      </c>
      <c r="V1921" s="17">
        <v>0.16300419093027299</v>
      </c>
      <c r="W1921" s="17"/>
      <c r="X1921" s="17">
        <v>0.126183524944502</v>
      </c>
      <c r="Y1921" s="17">
        <v>0.15880915570805601</v>
      </c>
      <c r="Z1921" s="17">
        <v>9.1949253319128205E-2</v>
      </c>
      <c r="AA1921" s="17"/>
      <c r="AB1921" s="17">
        <v>0.143065529432508</v>
      </c>
      <c r="AC1921" s="17">
        <v>9.2575965924837203E-2</v>
      </c>
      <c r="AD1921" s="17"/>
      <c r="AE1921" s="17">
        <v>7.4746412864592202E-2</v>
      </c>
      <c r="AF1921" s="17">
        <v>0.13650932291387</v>
      </c>
      <c r="AG1921" s="17"/>
      <c r="AH1921" s="17">
        <v>0.13250786026605599</v>
      </c>
      <c r="AI1921" s="17">
        <v>0.13206099889409001</v>
      </c>
      <c r="AJ1921" s="17"/>
      <c r="AK1921" s="17">
        <v>0.13335021690068699</v>
      </c>
      <c r="AL1921" s="17">
        <v>0.14267644375668601</v>
      </c>
      <c r="AM1921" s="17">
        <v>0.12677243030113999</v>
      </c>
      <c r="AN1921" s="17">
        <v>0.123871599659627</v>
      </c>
      <c r="AO1921" s="17">
        <v>6.3371663207035495E-2</v>
      </c>
      <c r="AP1921" s="17"/>
      <c r="AQ1921" s="17">
        <v>0.15022054236326199</v>
      </c>
      <c r="AR1921" s="17">
        <v>0.120274159407491</v>
      </c>
      <c r="AS1921" s="17"/>
      <c r="AT1921" s="17">
        <v>0.13323734555452199</v>
      </c>
      <c r="AU1921" s="17">
        <v>0.12174025217558899</v>
      </c>
      <c r="AV1921" s="17"/>
      <c r="AW1921" s="17">
        <v>0.14021010298952299</v>
      </c>
      <c r="AX1921" s="17">
        <v>0.145657966693999</v>
      </c>
      <c r="AY1921" s="17">
        <v>8.3886280200238805E-2</v>
      </c>
      <c r="AZ1921" s="17">
        <v>0.15183338301391799</v>
      </c>
      <c r="BA1921" s="17">
        <v>0.12877580115214399</v>
      </c>
      <c r="BB1921" s="17"/>
      <c r="BC1921" s="17">
        <v>0.115081086611742</v>
      </c>
      <c r="BD1921" s="17"/>
      <c r="BE1921" s="17">
        <v>0.127881704938764</v>
      </c>
      <c r="BF1921" s="17">
        <v>6.2038746004562099E-2</v>
      </c>
      <c r="BG1921" s="17">
        <v>0.16968532995757499</v>
      </c>
      <c r="BH1921" s="17">
        <v>0.13037582096797001</v>
      </c>
      <c r="BI1921" s="17"/>
      <c r="BJ1921" s="17">
        <v>0.12933885806133</v>
      </c>
      <c r="BK1921" s="17"/>
      <c r="BL1921" s="17">
        <v>0.134187056059141</v>
      </c>
      <c r="BM1921" s="17"/>
      <c r="BN1921" s="17">
        <v>0.17780667757527199</v>
      </c>
      <c r="BO1921" s="17"/>
      <c r="BP1921" s="17">
        <v>0.11091918152449</v>
      </c>
      <c r="BQ1921" s="17">
        <v>0.18183497926502601</v>
      </c>
    </row>
    <row r="1922" spans="2:69" x14ac:dyDescent="0.35">
      <c r="B1922" t="s">
        <v>141</v>
      </c>
      <c r="C1922" s="17">
        <v>8.9077316846137206E-2</v>
      </c>
      <c r="D1922" s="17">
        <v>5.07994046690389E-2</v>
      </c>
      <c r="E1922" s="17">
        <v>0.12068867524752</v>
      </c>
      <c r="F1922" s="17"/>
      <c r="G1922" s="17">
        <v>8.7180515165227596E-2</v>
      </c>
      <c r="H1922" s="17">
        <v>0.11515841841697499</v>
      </c>
      <c r="I1922" s="17">
        <v>6.9828015096546903E-2</v>
      </c>
      <c r="J1922" s="17">
        <v>0.10802654557063</v>
      </c>
      <c r="K1922" s="17">
        <v>5.6668554428901299E-2</v>
      </c>
      <c r="L1922" s="17"/>
      <c r="M1922" s="17">
        <v>0.12589962488873599</v>
      </c>
      <c r="N1922" s="17">
        <v>7.2480456450605996E-2</v>
      </c>
      <c r="O1922" s="17">
        <v>6.2796853927001295E-2</v>
      </c>
      <c r="P1922" s="17">
        <v>0.15172154767453</v>
      </c>
      <c r="Q1922" s="17">
        <v>8.8494482786809103E-2</v>
      </c>
      <c r="R1922" s="17"/>
      <c r="S1922" s="17">
        <v>0.110671041278813</v>
      </c>
      <c r="T1922" s="17">
        <v>8.75636377082777E-2</v>
      </c>
      <c r="U1922" s="17">
        <v>4.9099198401724199E-2</v>
      </c>
      <c r="V1922" s="17">
        <v>6.5174272602104094E-2</v>
      </c>
      <c r="W1922" s="17"/>
      <c r="X1922" s="17">
        <v>9.7731463433316207E-2</v>
      </c>
      <c r="Y1922" s="17">
        <v>5.8631176850359901E-2</v>
      </c>
      <c r="Z1922" s="17">
        <v>6.3517650792702898E-2</v>
      </c>
      <c r="AA1922" s="17"/>
      <c r="AB1922" s="17">
        <v>8.97171162724473E-2</v>
      </c>
      <c r="AC1922" s="17">
        <v>8.77475049640081E-2</v>
      </c>
      <c r="AD1922" s="17"/>
      <c r="AE1922" s="17">
        <v>9.0669363423277194E-2</v>
      </c>
      <c r="AF1922" s="17">
        <v>8.8829035778676901E-2</v>
      </c>
      <c r="AG1922" s="17"/>
      <c r="AH1922" s="17">
        <v>9.3692215762985406E-2</v>
      </c>
      <c r="AI1922" s="17">
        <v>8.6355516990870795E-2</v>
      </c>
      <c r="AJ1922" s="17"/>
      <c r="AK1922" s="17">
        <v>0.103710446470466</v>
      </c>
      <c r="AL1922" s="17">
        <v>0.110343753777116</v>
      </c>
      <c r="AM1922" s="17">
        <v>8.0005072286497197E-2</v>
      </c>
      <c r="AN1922" s="17">
        <v>5.9373366502770503E-2</v>
      </c>
      <c r="AO1922" s="17">
        <v>9.4552111641560799E-2</v>
      </c>
      <c r="AP1922" s="17"/>
      <c r="AQ1922" s="17">
        <v>8.7066935894186598E-2</v>
      </c>
      <c r="AR1922" s="17">
        <v>8.9622723190859899E-2</v>
      </c>
      <c r="AS1922" s="17"/>
      <c r="AT1922" s="17">
        <v>8.6361678623539398E-2</v>
      </c>
      <c r="AU1922" s="17">
        <v>9.0564821942704293E-2</v>
      </c>
      <c r="AV1922" s="17"/>
      <c r="AW1922" s="17">
        <v>0.17114757651176901</v>
      </c>
      <c r="AX1922" s="17">
        <v>7.3314858882174705E-2</v>
      </c>
      <c r="AY1922" s="17">
        <v>9.1124621712078593E-2</v>
      </c>
      <c r="AZ1922" s="17">
        <v>9.6222771033112206E-2</v>
      </c>
      <c r="BA1922" s="17">
        <v>7.4798985429442993E-2</v>
      </c>
      <c r="BB1922" s="17"/>
      <c r="BC1922" s="17">
        <v>9.7585779547347706E-2</v>
      </c>
      <c r="BD1922" s="17"/>
      <c r="BE1922" s="17">
        <v>7.3079228739277496E-2</v>
      </c>
      <c r="BF1922" s="17">
        <v>6.6599927260369701E-2</v>
      </c>
      <c r="BG1922" s="17">
        <v>8.54105740544049E-2</v>
      </c>
      <c r="BH1922" s="17">
        <v>9.2991028611260004E-2</v>
      </c>
      <c r="BI1922" s="17"/>
      <c r="BJ1922" s="17">
        <v>8.6894567906451906E-2</v>
      </c>
      <c r="BK1922" s="17"/>
      <c r="BL1922" s="17">
        <v>8.98775176463424E-2</v>
      </c>
      <c r="BM1922" s="17"/>
      <c r="BN1922" s="17">
        <v>6.8103461619287403E-2</v>
      </c>
      <c r="BO1922" s="17"/>
      <c r="BP1922" s="17">
        <v>8.5307865792944401E-2</v>
      </c>
      <c r="BQ1922" s="17">
        <v>0.10260008327827499</v>
      </c>
    </row>
    <row r="1923" spans="2:69" x14ac:dyDescent="0.35"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  <c r="BC1923" s="17"/>
      <c r="BD1923" s="17"/>
      <c r="BE1923" s="17"/>
      <c r="BF1923" s="17"/>
      <c r="BG1923" s="17"/>
      <c r="BH1923" s="17"/>
      <c r="BI1923" s="17"/>
      <c r="BJ1923" s="17"/>
      <c r="BK1923" s="17"/>
      <c r="BL1923" s="17"/>
      <c r="BM1923" s="17"/>
      <c r="BN1923" s="17"/>
      <c r="BO1923" s="17"/>
      <c r="BP1923" s="17"/>
      <c r="BQ1923" s="17"/>
    </row>
    <row r="1924" spans="2:69" x14ac:dyDescent="0.35">
      <c r="B1924" s="6" t="s">
        <v>537</v>
      </c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  <c r="BC1924" s="17"/>
      <c r="BD1924" s="17"/>
      <c r="BE1924" s="17"/>
      <c r="BF1924" s="17"/>
      <c r="BG1924" s="17"/>
      <c r="BH1924" s="17"/>
      <c r="BI1924" s="17"/>
      <c r="BJ1924" s="17"/>
      <c r="BK1924" s="17"/>
      <c r="BL1924" s="17"/>
      <c r="BM1924" s="17"/>
      <c r="BN1924" s="17"/>
      <c r="BO1924" s="17"/>
      <c r="BP1924" s="17"/>
      <c r="BQ1924" s="17"/>
    </row>
    <row r="1925" spans="2:69" x14ac:dyDescent="0.35">
      <c r="B1925" s="24" t="s">
        <v>143</v>
      </c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  <c r="BC1925" s="17"/>
      <c r="BD1925" s="17"/>
      <c r="BE1925" s="17"/>
      <c r="BF1925" s="17"/>
      <c r="BG1925" s="17"/>
      <c r="BH1925" s="17"/>
      <c r="BI1925" s="17"/>
      <c r="BJ1925" s="17"/>
      <c r="BK1925" s="17"/>
      <c r="BL1925" s="17"/>
      <c r="BM1925" s="17"/>
      <c r="BN1925" s="17"/>
      <c r="BO1925" s="17"/>
      <c r="BP1925" s="17"/>
      <c r="BQ1925" s="17"/>
    </row>
    <row r="1926" spans="2:69" x14ac:dyDescent="0.35">
      <c r="B1926" t="s">
        <v>506</v>
      </c>
      <c r="C1926" s="17">
        <v>0.40564505453910099</v>
      </c>
      <c r="D1926" s="17">
        <v>0.324960450848849</v>
      </c>
      <c r="E1926" s="17">
        <v>0.470755109061197</v>
      </c>
      <c r="F1926" s="17"/>
      <c r="G1926" s="17">
        <v>0.47380057196036901</v>
      </c>
      <c r="H1926" s="17">
        <v>0.47177789495070899</v>
      </c>
      <c r="I1926" s="17">
        <v>0.388044348415165</v>
      </c>
      <c r="J1926" s="17">
        <v>0.26770623003930499</v>
      </c>
      <c r="K1926" s="17">
        <v>0.32663055216543802</v>
      </c>
      <c r="L1926" s="17"/>
      <c r="M1926" s="17">
        <v>0.35158944834677303</v>
      </c>
      <c r="N1926" s="17">
        <v>0.39596739512479401</v>
      </c>
      <c r="O1926" s="17">
        <v>0.47695601538967303</v>
      </c>
      <c r="P1926" s="17">
        <v>0.33510389994547701</v>
      </c>
      <c r="Q1926" s="17">
        <v>0.42977336702940699</v>
      </c>
      <c r="R1926" s="17"/>
      <c r="S1926" s="17">
        <v>0.42902491809938098</v>
      </c>
      <c r="T1926" s="17">
        <v>0.38724939350876098</v>
      </c>
      <c r="U1926" s="17">
        <v>0.42854340543323699</v>
      </c>
      <c r="V1926" s="17">
        <v>0.343262558152237</v>
      </c>
      <c r="W1926" s="17"/>
      <c r="X1926" s="17">
        <v>0.40551126816017402</v>
      </c>
      <c r="Y1926" s="17">
        <v>0.406029178386837</v>
      </c>
      <c r="Z1926" s="17">
        <v>0.406142895572425</v>
      </c>
      <c r="AA1926" s="17"/>
      <c r="AB1926" s="17">
        <v>0.42115919182066502</v>
      </c>
      <c r="AC1926" s="17">
        <v>0.37339919239916303</v>
      </c>
      <c r="AD1926" s="17"/>
      <c r="AE1926" s="17">
        <v>0.45615129219741801</v>
      </c>
      <c r="AF1926" s="17">
        <v>0.39568627373030701</v>
      </c>
      <c r="AG1926" s="17"/>
      <c r="AH1926" s="17">
        <v>0.388980426617412</v>
      </c>
      <c r="AI1926" s="17">
        <v>0.46178077704628501</v>
      </c>
      <c r="AJ1926" s="17"/>
      <c r="AK1926" s="17">
        <v>0.38559338919023201</v>
      </c>
      <c r="AL1926" s="17">
        <v>0.37932248747603697</v>
      </c>
      <c r="AM1926" s="17">
        <v>0.43074927983234901</v>
      </c>
      <c r="AN1926" s="17">
        <v>0.41602964266773601</v>
      </c>
      <c r="AO1926" s="17">
        <v>0.39408215120280299</v>
      </c>
      <c r="AP1926" s="17"/>
      <c r="AQ1926" s="17">
        <v>0.389089617812793</v>
      </c>
      <c r="AR1926" s="17">
        <v>0.410136462111095</v>
      </c>
      <c r="AS1926" s="17"/>
      <c r="AT1926" s="17">
        <v>0.41806579673817201</v>
      </c>
      <c r="AU1926" s="17">
        <v>0.399333983241419</v>
      </c>
      <c r="AV1926" s="17"/>
      <c r="AW1926" s="17">
        <v>0.43918649764474499</v>
      </c>
      <c r="AX1926" s="17">
        <v>0.37232390870233301</v>
      </c>
      <c r="AY1926" s="17">
        <v>0.42504720871111301</v>
      </c>
      <c r="AZ1926" s="17">
        <v>0.30798265394814101</v>
      </c>
      <c r="BA1926" s="17">
        <v>0.494017046091901</v>
      </c>
      <c r="BB1926" s="17"/>
      <c r="BC1926" s="17">
        <v>0.446833427870508</v>
      </c>
      <c r="BD1926" s="17"/>
      <c r="BE1926" s="17">
        <v>0.39602989064003502</v>
      </c>
      <c r="BF1926" s="17">
        <v>0.29221626893501301</v>
      </c>
      <c r="BG1926" s="17">
        <v>0.41869297516513199</v>
      </c>
      <c r="BH1926" s="17">
        <v>0.50328382972043695</v>
      </c>
      <c r="BI1926" s="17"/>
      <c r="BJ1926" s="17">
        <v>0.39923044932117102</v>
      </c>
      <c r="BK1926" s="17"/>
      <c r="BL1926" s="17">
        <v>0.39388576336360398</v>
      </c>
      <c r="BM1926" s="17"/>
      <c r="BN1926" s="17">
        <v>0.30533549188255998</v>
      </c>
      <c r="BO1926" s="17"/>
      <c r="BP1926" s="17">
        <v>0.44101431206113201</v>
      </c>
      <c r="BQ1926" s="17">
        <v>0.235936070381769</v>
      </c>
    </row>
    <row r="1927" spans="2:69" x14ac:dyDescent="0.35">
      <c r="B1927" t="s">
        <v>507</v>
      </c>
      <c r="C1927" s="17">
        <v>0.30154597886873502</v>
      </c>
      <c r="D1927" s="17">
        <v>0.33017026091948998</v>
      </c>
      <c r="E1927" s="17">
        <v>0.27862356334369098</v>
      </c>
      <c r="F1927" s="17"/>
      <c r="G1927" s="17">
        <v>0.276587339457739</v>
      </c>
      <c r="H1927" s="17">
        <v>0.29627466551015802</v>
      </c>
      <c r="I1927" s="17">
        <v>0.25026972628326499</v>
      </c>
      <c r="J1927" s="17">
        <v>0.362266508910143</v>
      </c>
      <c r="K1927" s="17">
        <v>0.37835333891019202</v>
      </c>
      <c r="L1927" s="17"/>
      <c r="M1927" s="17">
        <v>0.29780218162759697</v>
      </c>
      <c r="N1927" s="17">
        <v>0.285389544563183</v>
      </c>
      <c r="O1927" s="17">
        <v>0.32613182916083799</v>
      </c>
      <c r="P1927" s="17">
        <v>0.32092008272578598</v>
      </c>
      <c r="Q1927" s="17">
        <v>0.29675046746704398</v>
      </c>
      <c r="R1927" s="17"/>
      <c r="S1927" s="17">
        <v>0.29070491550635003</v>
      </c>
      <c r="T1927" s="17">
        <v>0.32016217817002202</v>
      </c>
      <c r="U1927" s="17">
        <v>0.31444555267014501</v>
      </c>
      <c r="V1927" s="17">
        <v>0.31551444498433801</v>
      </c>
      <c r="W1927" s="17"/>
      <c r="X1927" s="17">
        <v>0.30420227055414201</v>
      </c>
      <c r="Y1927" s="17">
        <v>0.26467971613021501</v>
      </c>
      <c r="Z1927" s="17">
        <v>0.32636003789163798</v>
      </c>
      <c r="AA1927" s="17"/>
      <c r="AB1927" s="17">
        <v>0.298733125361824</v>
      </c>
      <c r="AC1927" s="17">
        <v>0.307392445530564</v>
      </c>
      <c r="AD1927" s="17"/>
      <c r="AE1927" s="17">
        <v>0.30744812499739199</v>
      </c>
      <c r="AF1927" s="17">
        <v>0.30060085225389599</v>
      </c>
      <c r="AG1927" s="17"/>
      <c r="AH1927" s="17">
        <v>0.30011770411441502</v>
      </c>
      <c r="AI1927" s="17">
        <v>0.24348729488764001</v>
      </c>
      <c r="AJ1927" s="17"/>
      <c r="AK1927" s="17">
        <v>0.27354876278337897</v>
      </c>
      <c r="AL1927" s="17">
        <v>0.31797644438328398</v>
      </c>
      <c r="AM1927" s="17">
        <v>0.29736433161346698</v>
      </c>
      <c r="AN1927" s="17">
        <v>0.30032616637211601</v>
      </c>
      <c r="AO1927" s="17">
        <v>0.29973846392863501</v>
      </c>
      <c r="AP1927" s="17"/>
      <c r="AQ1927" s="17">
        <v>0.32780415680840103</v>
      </c>
      <c r="AR1927" s="17">
        <v>0.29442226590515203</v>
      </c>
      <c r="AS1927" s="17"/>
      <c r="AT1927" s="17">
        <v>0.29944625582332901</v>
      </c>
      <c r="AU1927" s="17">
        <v>0.304416140647147</v>
      </c>
      <c r="AV1927" s="17"/>
      <c r="AW1927" s="17">
        <v>0.253380768041293</v>
      </c>
      <c r="AX1927" s="17">
        <v>0.319653296754983</v>
      </c>
      <c r="AY1927" s="17">
        <v>0.33256375640325198</v>
      </c>
      <c r="AZ1927" s="17">
        <v>0.30345804261548998</v>
      </c>
      <c r="BA1927" s="17">
        <v>0.22378162673517299</v>
      </c>
      <c r="BB1927" s="17"/>
      <c r="BC1927" s="17">
        <v>0.26556664706444899</v>
      </c>
      <c r="BD1927" s="17"/>
      <c r="BE1927" s="17">
        <v>0.30813366405389297</v>
      </c>
      <c r="BF1927" s="17">
        <v>0.39636329384839802</v>
      </c>
      <c r="BG1927" s="17">
        <v>0.30184946750158498</v>
      </c>
      <c r="BH1927" s="17">
        <v>0.25513142132490602</v>
      </c>
      <c r="BI1927" s="17"/>
      <c r="BJ1927" s="17">
        <v>0.30318224442132402</v>
      </c>
      <c r="BK1927" s="17"/>
      <c r="BL1927" s="17">
        <v>0.30983502396943702</v>
      </c>
      <c r="BM1927" s="17"/>
      <c r="BN1927" s="17">
        <v>0.32634548284155501</v>
      </c>
      <c r="BO1927" s="17"/>
      <c r="BP1927" s="17">
        <v>0.30704882451099302</v>
      </c>
      <c r="BQ1927" s="17">
        <v>0.28474206331181401</v>
      </c>
    </row>
    <row r="1928" spans="2:69" x14ac:dyDescent="0.35">
      <c r="B1928" t="s">
        <v>508</v>
      </c>
      <c r="C1928" s="17">
        <v>8.5119777322070697E-2</v>
      </c>
      <c r="D1928" s="17">
        <v>0.10617823500616599</v>
      </c>
      <c r="E1928" s="17">
        <v>6.7989970988242401E-2</v>
      </c>
      <c r="F1928" s="17"/>
      <c r="G1928" s="17">
        <v>7.4536083427649405E-2</v>
      </c>
      <c r="H1928" s="17">
        <v>8.8159950477346705E-2</v>
      </c>
      <c r="I1928" s="17">
        <v>6.2356494951379203E-2</v>
      </c>
      <c r="J1928" s="17">
        <v>8.7651476900384398E-2</v>
      </c>
      <c r="K1928" s="17">
        <v>0.13437460606719201</v>
      </c>
      <c r="L1928" s="17"/>
      <c r="M1928" s="17">
        <v>0.119036697937014</v>
      </c>
      <c r="N1928" s="17">
        <v>0.10100959677384</v>
      </c>
      <c r="O1928" s="17">
        <v>3.01849825221117E-2</v>
      </c>
      <c r="P1928" s="17">
        <v>8.3391820065637404E-2</v>
      </c>
      <c r="Q1928" s="17">
        <v>9.5956992062391E-2</v>
      </c>
      <c r="R1928" s="17"/>
      <c r="S1928" s="17">
        <v>6.63856832695882E-2</v>
      </c>
      <c r="T1928" s="17">
        <v>7.5047272014263602E-2</v>
      </c>
      <c r="U1928" s="17">
        <v>0.101953315417894</v>
      </c>
      <c r="V1928" s="17">
        <v>0.11761125402481699</v>
      </c>
      <c r="W1928" s="17"/>
      <c r="X1928" s="17">
        <v>9.0461379281343193E-2</v>
      </c>
      <c r="Y1928" s="17">
        <v>7.8071230749027998E-2</v>
      </c>
      <c r="Z1928" s="17">
        <v>5.5407311334983701E-2</v>
      </c>
      <c r="AA1928" s="17"/>
      <c r="AB1928" s="17">
        <v>7.6424789679817404E-2</v>
      </c>
      <c r="AC1928" s="17">
        <v>0.103192156580551</v>
      </c>
      <c r="AD1928" s="17"/>
      <c r="AE1928" s="17">
        <v>6.8220364602244593E-2</v>
      </c>
      <c r="AF1928" s="17">
        <v>8.8641999943598795E-2</v>
      </c>
      <c r="AG1928" s="17"/>
      <c r="AH1928" s="17">
        <v>9.1912815559004393E-2</v>
      </c>
      <c r="AI1928" s="17">
        <v>7.3255284666071202E-2</v>
      </c>
      <c r="AJ1928" s="17"/>
      <c r="AK1928" s="17">
        <v>9.7433699081006103E-2</v>
      </c>
      <c r="AL1928" s="17">
        <v>7.9191005679494705E-2</v>
      </c>
      <c r="AM1928" s="17">
        <v>7.4644377388547498E-2</v>
      </c>
      <c r="AN1928" s="17">
        <v>8.8979342654405005E-2</v>
      </c>
      <c r="AO1928" s="17">
        <v>0.13029934575212301</v>
      </c>
      <c r="AP1928" s="17"/>
      <c r="AQ1928" s="17">
        <v>0.101854430355031</v>
      </c>
      <c r="AR1928" s="17">
        <v>8.0579749258208599E-2</v>
      </c>
      <c r="AS1928" s="17"/>
      <c r="AT1928" s="17">
        <v>8.6569274593642304E-2</v>
      </c>
      <c r="AU1928" s="17">
        <v>8.1414416776661697E-2</v>
      </c>
      <c r="AV1928" s="17"/>
      <c r="AW1928" s="17">
        <v>8.9940349086555599E-2</v>
      </c>
      <c r="AX1928" s="17">
        <v>7.1090227839976705E-2</v>
      </c>
      <c r="AY1928" s="17">
        <v>8.3166627518516306E-2</v>
      </c>
      <c r="AZ1928" s="17">
        <v>0.13602636738653401</v>
      </c>
      <c r="BA1928" s="17">
        <v>8.9340506137162795E-2</v>
      </c>
      <c r="BB1928" s="17"/>
      <c r="BC1928" s="17">
        <v>7.4216436654427204E-2</v>
      </c>
      <c r="BD1928" s="17"/>
      <c r="BE1928" s="17">
        <v>7.5933670331070402E-2</v>
      </c>
      <c r="BF1928" s="17">
        <v>0.101164446619326</v>
      </c>
      <c r="BG1928" s="17">
        <v>0.111521319632682</v>
      </c>
      <c r="BH1928" s="17">
        <v>7.3788602002154494E-2</v>
      </c>
      <c r="BI1928" s="17"/>
      <c r="BJ1928" s="17">
        <v>8.5183445051089504E-2</v>
      </c>
      <c r="BK1928" s="17"/>
      <c r="BL1928" s="17">
        <v>8.6483936324618399E-2</v>
      </c>
      <c r="BM1928" s="17"/>
      <c r="BN1928" s="17">
        <v>0.113599701652698</v>
      </c>
      <c r="BO1928" s="17"/>
      <c r="BP1928" s="17">
        <v>6.9440728400536403E-2</v>
      </c>
      <c r="BQ1928" s="17">
        <v>0.15306218747872</v>
      </c>
    </row>
    <row r="1929" spans="2:69" x14ac:dyDescent="0.35">
      <c r="B1929" t="s">
        <v>509</v>
      </c>
      <c r="C1929" s="17">
        <v>6.1698123692817103E-2</v>
      </c>
      <c r="D1929" s="17">
        <v>9.1452303694044002E-2</v>
      </c>
      <c r="E1929" s="17">
        <v>3.7380857753835803E-2</v>
      </c>
      <c r="F1929" s="17"/>
      <c r="G1929" s="17">
        <v>6.2934425346204706E-2</v>
      </c>
      <c r="H1929" s="17">
        <v>5.55301957292757E-2</v>
      </c>
      <c r="I1929" s="17">
        <v>7.8371340710922194E-2</v>
      </c>
      <c r="J1929" s="17">
        <v>6.7948090138878606E-2</v>
      </c>
      <c r="K1929" s="17">
        <v>3.6962901677544999E-2</v>
      </c>
      <c r="L1929" s="17"/>
      <c r="M1929" s="17">
        <v>7.0717983071946794E-2</v>
      </c>
      <c r="N1929" s="17">
        <v>6.4347955449783098E-2</v>
      </c>
      <c r="O1929" s="17">
        <v>5.0317736472535401E-2</v>
      </c>
      <c r="P1929" s="17">
        <v>7.3862504189533204E-2</v>
      </c>
      <c r="Q1929" s="17">
        <v>5.4394817012502802E-2</v>
      </c>
      <c r="R1929" s="17"/>
      <c r="S1929" s="17">
        <v>5.72371214991814E-2</v>
      </c>
      <c r="T1929" s="17">
        <v>5.5507908113674599E-2</v>
      </c>
      <c r="U1929" s="17">
        <v>6.5581817044557497E-2</v>
      </c>
      <c r="V1929" s="17">
        <v>9.2603413982442304E-2</v>
      </c>
      <c r="W1929" s="17"/>
      <c r="X1929" s="17">
        <v>5.9216252395418903E-2</v>
      </c>
      <c r="Y1929" s="17">
        <v>9.7778347122496598E-2</v>
      </c>
      <c r="Z1929" s="17">
        <v>3.6573521219218301E-2</v>
      </c>
      <c r="AA1929" s="17"/>
      <c r="AB1929" s="17">
        <v>5.7390594864039197E-2</v>
      </c>
      <c r="AC1929" s="17">
        <v>7.0651246786657407E-2</v>
      </c>
      <c r="AD1929" s="17"/>
      <c r="AE1929" s="17">
        <v>5.4242232985923899E-2</v>
      </c>
      <c r="AF1929" s="17">
        <v>6.3272873657507098E-2</v>
      </c>
      <c r="AG1929" s="17"/>
      <c r="AH1929" s="17">
        <v>6.9285959558083393E-2</v>
      </c>
      <c r="AI1929" s="17">
        <v>3.9379784582610197E-2</v>
      </c>
      <c r="AJ1929" s="17"/>
      <c r="AK1929" s="17">
        <v>5.3651222684590799E-2</v>
      </c>
      <c r="AL1929" s="17">
        <v>7.3530677952561505E-2</v>
      </c>
      <c r="AM1929" s="17">
        <v>5.8193398293633201E-2</v>
      </c>
      <c r="AN1929" s="17">
        <v>6.07099323504737E-2</v>
      </c>
      <c r="AO1929" s="17">
        <v>4.6540663335246001E-2</v>
      </c>
      <c r="AP1929" s="17"/>
      <c r="AQ1929" s="17">
        <v>3.7295635440966202E-2</v>
      </c>
      <c r="AR1929" s="17">
        <v>6.8318397281594806E-2</v>
      </c>
      <c r="AS1929" s="17"/>
      <c r="AT1929" s="17">
        <v>6.3846491409142295E-2</v>
      </c>
      <c r="AU1929" s="17">
        <v>6.2579471350478394E-2</v>
      </c>
      <c r="AV1929" s="17"/>
      <c r="AW1929" s="17">
        <v>4.2192647452178898E-2</v>
      </c>
      <c r="AX1929" s="17">
        <v>9.0207994176022099E-2</v>
      </c>
      <c r="AY1929" s="17">
        <v>3.4739677354595301E-2</v>
      </c>
      <c r="AZ1929" s="17">
        <v>5.8170490492933102E-2</v>
      </c>
      <c r="BA1929" s="17">
        <v>3.7761307450383197E-2</v>
      </c>
      <c r="BB1929" s="17"/>
      <c r="BC1929" s="17">
        <v>9.0573267498112606E-2</v>
      </c>
      <c r="BD1929" s="17"/>
      <c r="BE1929" s="17">
        <v>6.6969959127256895E-2</v>
      </c>
      <c r="BF1929" s="17">
        <v>5.2806459166930803E-2</v>
      </c>
      <c r="BG1929" s="17">
        <v>3.4701293782813301E-2</v>
      </c>
      <c r="BH1929" s="17">
        <v>7.2776032033802104E-2</v>
      </c>
      <c r="BI1929" s="17"/>
      <c r="BJ1929" s="17">
        <v>6.2664737958991107E-2</v>
      </c>
      <c r="BK1929" s="17"/>
      <c r="BL1929" s="17">
        <v>6.7986478150226806E-2</v>
      </c>
      <c r="BM1929" s="17"/>
      <c r="BN1929" s="17">
        <v>8.8851170431314005E-2</v>
      </c>
      <c r="BO1929" s="17"/>
      <c r="BP1929" s="17">
        <v>5.8376462427244397E-2</v>
      </c>
      <c r="BQ1929" s="17">
        <v>8.8920357976143005E-2</v>
      </c>
    </row>
    <row r="1930" spans="2:69" x14ac:dyDescent="0.35">
      <c r="B1930" t="s">
        <v>510</v>
      </c>
      <c r="C1930" s="17">
        <v>7.5000354909571104E-2</v>
      </c>
      <c r="D1930" s="17">
        <v>9.4460264042946801E-2</v>
      </c>
      <c r="E1930" s="17">
        <v>5.9163752884970298E-2</v>
      </c>
      <c r="F1930" s="17"/>
      <c r="G1930" s="17">
        <v>5.5391454513568701E-2</v>
      </c>
      <c r="H1930" s="17">
        <v>3.3326657539642097E-2</v>
      </c>
      <c r="I1930" s="17">
        <v>0.12875030977780999</v>
      </c>
      <c r="J1930" s="17">
        <v>0.10040060878252501</v>
      </c>
      <c r="K1930" s="17">
        <v>7.5387020712239697E-2</v>
      </c>
      <c r="L1930" s="17"/>
      <c r="M1930" s="17">
        <v>8.5914913348801802E-2</v>
      </c>
      <c r="N1930" s="17">
        <v>9.1551200137098596E-2</v>
      </c>
      <c r="O1930" s="17">
        <v>5.4506384799701497E-2</v>
      </c>
      <c r="P1930" s="17">
        <v>7.9996691395432099E-2</v>
      </c>
      <c r="Q1930" s="17">
        <v>5.1104039988375101E-2</v>
      </c>
      <c r="R1930" s="17"/>
      <c r="S1930" s="17">
        <v>5.7149652590333798E-2</v>
      </c>
      <c r="T1930" s="17">
        <v>8.4400870920561102E-2</v>
      </c>
      <c r="U1930" s="17">
        <v>5.2364158037339903E-2</v>
      </c>
      <c r="V1930" s="17">
        <v>8.8318521965951899E-2</v>
      </c>
      <c r="W1930" s="17"/>
      <c r="X1930" s="17">
        <v>6.5828507676093398E-2</v>
      </c>
      <c r="Y1930" s="17">
        <v>0.113815042120193</v>
      </c>
      <c r="Z1930" s="17">
        <v>9.4319450852870204E-2</v>
      </c>
      <c r="AA1930" s="17"/>
      <c r="AB1930" s="17">
        <v>7.5065882502397097E-2</v>
      </c>
      <c r="AC1930" s="17">
        <v>7.4864156957581904E-2</v>
      </c>
      <c r="AD1930" s="17"/>
      <c r="AE1930" s="17">
        <v>5.7062816317124503E-2</v>
      </c>
      <c r="AF1930" s="17">
        <v>7.7865381426725902E-2</v>
      </c>
      <c r="AG1930" s="17"/>
      <c r="AH1930" s="17">
        <v>7.8720772455828994E-2</v>
      </c>
      <c r="AI1930" s="17">
        <v>8.6012069405759395E-2</v>
      </c>
      <c r="AJ1930" s="17"/>
      <c r="AK1930" s="17">
        <v>7.4675720862355202E-2</v>
      </c>
      <c r="AL1930" s="17">
        <v>8.7258037450983594E-2</v>
      </c>
      <c r="AM1930" s="17">
        <v>6.64103178249833E-2</v>
      </c>
      <c r="AN1930" s="17">
        <v>6.73453196047539E-2</v>
      </c>
      <c r="AO1930" s="17">
        <v>8.5234880182723696E-2</v>
      </c>
      <c r="AP1930" s="17"/>
      <c r="AQ1930" s="17">
        <v>8.57593408625065E-2</v>
      </c>
      <c r="AR1930" s="17">
        <v>7.2081495578050006E-2</v>
      </c>
      <c r="AS1930" s="17"/>
      <c r="AT1930" s="17">
        <v>6.6531763043758699E-2</v>
      </c>
      <c r="AU1930" s="17">
        <v>7.9042562043273104E-2</v>
      </c>
      <c r="AV1930" s="17"/>
      <c r="AW1930" s="17">
        <v>0.118462613273037</v>
      </c>
      <c r="AX1930" s="17">
        <v>6.9825126988947606E-2</v>
      </c>
      <c r="AY1930" s="17">
        <v>5.6504825011269799E-2</v>
      </c>
      <c r="AZ1930" s="17">
        <v>0.12673839695647901</v>
      </c>
      <c r="BA1930" s="17">
        <v>6.5794212971010096E-2</v>
      </c>
      <c r="BB1930" s="17"/>
      <c r="BC1930" s="17">
        <v>5.2530518432401398E-2</v>
      </c>
      <c r="BD1930" s="17"/>
      <c r="BE1930" s="17">
        <v>7.8758688618391304E-2</v>
      </c>
      <c r="BF1930" s="17">
        <v>8.6031955594999196E-2</v>
      </c>
      <c r="BG1930" s="17">
        <v>7.7939435479908795E-2</v>
      </c>
      <c r="BH1930" s="17">
        <v>3.5267170880185002E-2</v>
      </c>
      <c r="BI1930" s="17"/>
      <c r="BJ1930" s="17">
        <v>7.7961672037628396E-2</v>
      </c>
      <c r="BK1930" s="17"/>
      <c r="BL1930" s="17">
        <v>7.5663349975649705E-2</v>
      </c>
      <c r="BM1930" s="17"/>
      <c r="BN1930" s="17">
        <v>0.10416374495203801</v>
      </c>
      <c r="BO1930" s="17"/>
      <c r="BP1930" s="17">
        <v>5.4487244843372397E-2</v>
      </c>
      <c r="BQ1930" s="17">
        <v>0.16248914679707199</v>
      </c>
    </row>
    <row r="1931" spans="2:69" x14ac:dyDescent="0.35">
      <c r="B1931" t="s">
        <v>141</v>
      </c>
      <c r="C1931" s="17">
        <v>7.0990710667704807E-2</v>
      </c>
      <c r="D1931" s="17">
        <v>5.2778485488504299E-2</v>
      </c>
      <c r="E1931" s="17">
        <v>8.6086745968063594E-2</v>
      </c>
      <c r="F1931" s="17"/>
      <c r="G1931" s="17">
        <v>5.6750125294469198E-2</v>
      </c>
      <c r="H1931" s="17">
        <v>5.4930635792868297E-2</v>
      </c>
      <c r="I1931" s="17">
        <v>9.22077798614587E-2</v>
      </c>
      <c r="J1931" s="17">
        <v>0.11402708522876399</v>
      </c>
      <c r="K1931" s="17">
        <v>4.8291580467393E-2</v>
      </c>
      <c r="L1931" s="17"/>
      <c r="M1931" s="17">
        <v>7.4938775667867205E-2</v>
      </c>
      <c r="N1931" s="17">
        <v>6.1734307951301401E-2</v>
      </c>
      <c r="O1931" s="17">
        <v>6.1903051655140401E-2</v>
      </c>
      <c r="P1931" s="17">
        <v>0.10672500167813399</v>
      </c>
      <c r="Q1931" s="17">
        <v>7.2020316440279994E-2</v>
      </c>
      <c r="R1931" s="17"/>
      <c r="S1931" s="17">
        <v>9.9497709035166207E-2</v>
      </c>
      <c r="T1931" s="17">
        <v>7.7632377272717601E-2</v>
      </c>
      <c r="U1931" s="17">
        <v>3.7111751396827097E-2</v>
      </c>
      <c r="V1931" s="17">
        <v>4.2689806890213601E-2</v>
      </c>
      <c r="W1931" s="17"/>
      <c r="X1931" s="17">
        <v>7.47803219328282E-2</v>
      </c>
      <c r="Y1931" s="17">
        <v>3.9626485491230601E-2</v>
      </c>
      <c r="Z1931" s="17">
        <v>8.1196783128864206E-2</v>
      </c>
      <c r="AA1931" s="17"/>
      <c r="AB1931" s="17">
        <v>7.1226415771257004E-2</v>
      </c>
      <c r="AC1931" s="17">
        <v>7.0500801745482206E-2</v>
      </c>
      <c r="AD1931" s="17"/>
      <c r="AE1931" s="17">
        <v>5.6875168899896703E-2</v>
      </c>
      <c r="AF1931" s="17">
        <v>7.3932618987964702E-2</v>
      </c>
      <c r="AG1931" s="17"/>
      <c r="AH1931" s="17">
        <v>7.0982321695255798E-2</v>
      </c>
      <c r="AI1931" s="17">
        <v>9.6084789411633995E-2</v>
      </c>
      <c r="AJ1931" s="17"/>
      <c r="AK1931" s="17">
        <v>0.115097205398436</v>
      </c>
      <c r="AL1931" s="17">
        <v>6.2721347057638696E-2</v>
      </c>
      <c r="AM1931" s="17">
        <v>7.2638295047020199E-2</v>
      </c>
      <c r="AN1931" s="17">
        <v>6.6609596350515193E-2</v>
      </c>
      <c r="AO1931" s="17">
        <v>4.4104495598469302E-2</v>
      </c>
      <c r="AP1931" s="17"/>
      <c r="AQ1931" s="17">
        <v>5.8196818720301698E-2</v>
      </c>
      <c r="AR1931" s="17">
        <v>7.4461629865899395E-2</v>
      </c>
      <c r="AS1931" s="17"/>
      <c r="AT1931" s="17">
        <v>6.5540418391955999E-2</v>
      </c>
      <c r="AU1931" s="17">
        <v>7.3213425941020496E-2</v>
      </c>
      <c r="AV1931" s="17"/>
      <c r="AW1931" s="17">
        <v>5.6837124502190799E-2</v>
      </c>
      <c r="AX1931" s="17">
        <v>7.6899445537737601E-2</v>
      </c>
      <c r="AY1931" s="17">
        <v>6.7977905001253405E-2</v>
      </c>
      <c r="AZ1931" s="17">
        <v>6.7624048600422704E-2</v>
      </c>
      <c r="BA1931" s="17">
        <v>8.9305300614369906E-2</v>
      </c>
      <c r="BB1931" s="17"/>
      <c r="BC1931" s="17">
        <v>7.0279702480101805E-2</v>
      </c>
      <c r="BD1931" s="17"/>
      <c r="BE1931" s="17">
        <v>7.4174127229354E-2</v>
      </c>
      <c r="BF1931" s="17">
        <v>7.1417575835332897E-2</v>
      </c>
      <c r="BG1931" s="17">
        <v>5.5295508437878803E-2</v>
      </c>
      <c r="BH1931" s="17">
        <v>5.97529440385157E-2</v>
      </c>
      <c r="BI1931" s="17"/>
      <c r="BJ1931" s="17">
        <v>7.1777451209796103E-2</v>
      </c>
      <c r="BK1931" s="17"/>
      <c r="BL1931" s="17">
        <v>6.6145448216463801E-2</v>
      </c>
      <c r="BM1931" s="17"/>
      <c r="BN1931" s="17">
        <v>6.1704408239835098E-2</v>
      </c>
      <c r="BO1931" s="17"/>
      <c r="BP1931" s="17">
        <v>6.9632427756721793E-2</v>
      </c>
      <c r="BQ1931" s="17">
        <v>7.4850174054481897E-2</v>
      </c>
    </row>
    <row r="1932" spans="2:69" x14ac:dyDescent="0.35"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  <c r="BC1932" s="17"/>
      <c r="BD1932" s="17"/>
      <c r="BE1932" s="17"/>
      <c r="BF1932" s="17"/>
      <c r="BG1932" s="17"/>
      <c r="BH1932" s="17"/>
      <c r="BI1932" s="17"/>
      <c r="BJ1932" s="17"/>
      <c r="BK1932" s="17"/>
      <c r="BL1932" s="17"/>
      <c r="BM1932" s="17"/>
      <c r="BN1932" s="17"/>
      <c r="BO1932" s="17"/>
      <c r="BP1932" s="17"/>
      <c r="BQ1932" s="17"/>
    </row>
    <row r="1933" spans="2:69" x14ac:dyDescent="0.35">
      <c r="B1933" s="6" t="s">
        <v>548</v>
      </c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  <c r="BC1933" s="17"/>
      <c r="BD1933" s="17"/>
      <c r="BE1933" s="17"/>
      <c r="BF1933" s="17"/>
      <c r="BG1933" s="17"/>
      <c r="BH1933" s="17"/>
      <c r="BI1933" s="17"/>
      <c r="BJ1933" s="17"/>
      <c r="BK1933" s="17"/>
      <c r="BL1933" s="17"/>
      <c r="BM1933" s="17"/>
      <c r="BN1933" s="17"/>
      <c r="BO1933" s="17"/>
      <c r="BP1933" s="17"/>
      <c r="BQ1933" s="17"/>
    </row>
    <row r="1934" spans="2:69" x14ac:dyDescent="0.35">
      <c r="B1934" s="24" t="s">
        <v>97</v>
      </c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  <c r="BC1934" s="17"/>
      <c r="BD1934" s="17"/>
      <c r="BE1934" s="17"/>
      <c r="BF1934" s="17"/>
      <c r="BG1934" s="17"/>
      <c r="BH1934" s="17"/>
      <c r="BI1934" s="17"/>
      <c r="BJ1934" s="17"/>
      <c r="BK1934" s="17"/>
      <c r="BL1934" s="17"/>
      <c r="BM1934" s="17"/>
      <c r="BN1934" s="17"/>
      <c r="BO1934" s="17"/>
      <c r="BP1934" s="17"/>
      <c r="BQ1934" s="17"/>
    </row>
    <row r="1935" spans="2:69" x14ac:dyDescent="0.35">
      <c r="B1935" t="s">
        <v>506</v>
      </c>
      <c r="C1935" s="17">
        <v>0.19534811802638299</v>
      </c>
      <c r="D1935" s="17">
        <v>0.18312668706822599</v>
      </c>
      <c r="E1935" s="17">
        <v>0.204250127323099</v>
      </c>
      <c r="F1935" s="17"/>
      <c r="G1935" s="17">
        <v>0.20119987547658399</v>
      </c>
      <c r="H1935" s="17">
        <v>0.20051931113375601</v>
      </c>
      <c r="I1935" s="17">
        <v>0.222473811579639</v>
      </c>
      <c r="J1935" s="17">
        <v>0.139100430384486</v>
      </c>
      <c r="K1935" s="17">
        <v>0.18825810225483999</v>
      </c>
      <c r="L1935" s="17"/>
      <c r="M1935" s="17">
        <v>0.220410127157806</v>
      </c>
      <c r="N1935" s="17">
        <v>0.202255384095964</v>
      </c>
      <c r="O1935" s="17">
        <v>0.17609674870508399</v>
      </c>
      <c r="P1935" s="17">
        <v>0.180407928228172</v>
      </c>
      <c r="Q1935" s="17">
        <v>0.20091121310564899</v>
      </c>
      <c r="R1935" s="17"/>
      <c r="S1935" s="17">
        <v>0.24923657018905199</v>
      </c>
      <c r="T1935" s="17">
        <v>0.22610892485440401</v>
      </c>
      <c r="U1935" s="17">
        <v>0.21875097177078801</v>
      </c>
      <c r="V1935" s="17">
        <v>0.131033500231161</v>
      </c>
      <c r="W1935" s="17"/>
      <c r="X1935" s="17">
        <v>0.173716783419745</v>
      </c>
      <c r="Y1935" s="17">
        <v>0.21082723266797401</v>
      </c>
      <c r="Z1935" s="17">
        <v>0.33497942139845699</v>
      </c>
      <c r="AA1935" s="17"/>
      <c r="AB1935" s="17">
        <v>0.21101713843940401</v>
      </c>
      <c r="AC1935" s="17">
        <v>0.16313759524962301</v>
      </c>
      <c r="AD1935" s="17"/>
      <c r="AE1935" s="17">
        <v>0.193876922476481</v>
      </c>
      <c r="AF1935" s="17">
        <v>0.19580936938027799</v>
      </c>
      <c r="AG1935" s="17"/>
      <c r="AH1935" s="17">
        <v>0.16746480398195199</v>
      </c>
      <c r="AI1935" s="17">
        <v>0.32101632419047998</v>
      </c>
      <c r="AJ1935" s="17"/>
      <c r="AK1935" s="17">
        <v>0.24013649977922599</v>
      </c>
      <c r="AL1935" s="17">
        <v>0.179152524608887</v>
      </c>
      <c r="AM1935" s="17">
        <v>0.20938723556960401</v>
      </c>
      <c r="AN1935" s="17">
        <v>0.17406452508775799</v>
      </c>
      <c r="AO1935" s="17">
        <v>0.177316488790382</v>
      </c>
      <c r="AP1935" s="17"/>
      <c r="AQ1935" s="17">
        <v>0.187911366980936</v>
      </c>
      <c r="AR1935" s="17">
        <v>0.19738248710447301</v>
      </c>
      <c r="AS1935" s="17"/>
      <c r="AT1935" s="17">
        <v>0.202753841570017</v>
      </c>
      <c r="AU1935" s="17">
        <v>0.19289803127286201</v>
      </c>
      <c r="AV1935" s="17"/>
      <c r="AW1935" s="17">
        <v>0.19587464832180501</v>
      </c>
      <c r="AX1935" s="17">
        <v>0.166025559774369</v>
      </c>
      <c r="AY1935" s="17">
        <v>0.21204930139409001</v>
      </c>
      <c r="AZ1935" s="17">
        <v>0.245821674322249</v>
      </c>
      <c r="BA1935" s="17">
        <v>0.19131409492544399</v>
      </c>
      <c r="BB1935" s="17"/>
      <c r="BC1935" s="17">
        <v>0.19547560555180599</v>
      </c>
      <c r="BD1935" s="17"/>
      <c r="BE1935" s="17">
        <v>0.166405465365176</v>
      </c>
      <c r="BF1935" s="17">
        <v>0.20480520654259099</v>
      </c>
      <c r="BG1935" s="17">
        <v>0.27418896877093302</v>
      </c>
      <c r="BH1935" s="17">
        <v>0.19427936166176399</v>
      </c>
      <c r="BI1935" s="17"/>
      <c r="BJ1935" s="17">
        <v>0.195472416953553</v>
      </c>
      <c r="BK1935" s="17"/>
      <c r="BL1935" s="17">
        <v>0.17448282206166399</v>
      </c>
      <c r="BM1935" s="17"/>
      <c r="BN1935" s="17">
        <v>0.153313586429247</v>
      </c>
      <c r="BO1935" s="17"/>
      <c r="BP1935" s="17">
        <v>0.20925743552002801</v>
      </c>
      <c r="BQ1935" s="17">
        <v>0.10672396079297999</v>
      </c>
    </row>
    <row r="1936" spans="2:69" x14ac:dyDescent="0.35">
      <c r="B1936" t="s">
        <v>507</v>
      </c>
      <c r="C1936" s="17">
        <v>0.417475584148986</v>
      </c>
      <c r="D1936" s="17">
        <v>0.42033272747049799</v>
      </c>
      <c r="E1936" s="17">
        <v>0.41582945069322202</v>
      </c>
      <c r="F1936" s="17"/>
      <c r="G1936" s="17">
        <v>0.43706835424686002</v>
      </c>
      <c r="H1936" s="17">
        <v>0.390018976292827</v>
      </c>
      <c r="I1936" s="17">
        <v>0.37782900132171399</v>
      </c>
      <c r="J1936" s="17">
        <v>0.40647440631679499</v>
      </c>
      <c r="K1936" s="17">
        <v>0.505999845271358</v>
      </c>
      <c r="L1936" s="17"/>
      <c r="M1936" s="17">
        <v>0.40768808634632803</v>
      </c>
      <c r="N1936" s="17">
        <v>0.46360349502502002</v>
      </c>
      <c r="O1936" s="17">
        <v>0.36183611784985897</v>
      </c>
      <c r="P1936" s="17">
        <v>0.33097682825981101</v>
      </c>
      <c r="Q1936" s="17">
        <v>0.451288514498422</v>
      </c>
      <c r="R1936" s="17"/>
      <c r="S1936" s="17">
        <v>0.38714406578561</v>
      </c>
      <c r="T1936" s="17">
        <v>0.49260852234931102</v>
      </c>
      <c r="U1936" s="17">
        <v>0.39710911572165197</v>
      </c>
      <c r="V1936" s="17">
        <v>0.408389835766995</v>
      </c>
      <c r="W1936" s="17"/>
      <c r="X1936" s="17">
        <v>0.41674210833647801</v>
      </c>
      <c r="Y1936" s="17">
        <v>0.41090438876236701</v>
      </c>
      <c r="Z1936" s="17">
        <v>0.43080892038525598</v>
      </c>
      <c r="AA1936" s="17"/>
      <c r="AB1936" s="17">
        <v>0.39489458666073901</v>
      </c>
      <c r="AC1936" s="17">
        <v>0.46389493358787698</v>
      </c>
      <c r="AD1936" s="17"/>
      <c r="AE1936" s="17">
        <v>0.44146352010234502</v>
      </c>
      <c r="AF1936" s="17">
        <v>0.41209908304499399</v>
      </c>
      <c r="AG1936" s="17"/>
      <c r="AH1936" s="17">
        <v>0.403654972693682</v>
      </c>
      <c r="AI1936" s="17">
        <v>0.42240366431703802</v>
      </c>
      <c r="AJ1936" s="17"/>
      <c r="AK1936" s="17">
        <v>0.45764747618157797</v>
      </c>
      <c r="AL1936" s="17">
        <v>0.39225976053409101</v>
      </c>
      <c r="AM1936" s="17">
        <v>0.430914799694606</v>
      </c>
      <c r="AN1936" s="17">
        <v>0.39627300919500602</v>
      </c>
      <c r="AO1936" s="17">
        <v>0.44147175513515102</v>
      </c>
      <c r="AP1936" s="17"/>
      <c r="AQ1936" s="17">
        <v>0.39867163779105502</v>
      </c>
      <c r="AR1936" s="17">
        <v>0.42261951955610899</v>
      </c>
      <c r="AS1936" s="17"/>
      <c r="AT1936" s="17">
        <v>0.40969918885379603</v>
      </c>
      <c r="AU1936" s="17">
        <v>0.425247875131336</v>
      </c>
      <c r="AV1936" s="17"/>
      <c r="AW1936" s="17">
        <v>0.377934604385471</v>
      </c>
      <c r="AX1936" s="17">
        <v>0.416554168602568</v>
      </c>
      <c r="AY1936" s="17">
        <v>0.44330172000677298</v>
      </c>
      <c r="AZ1936" s="17">
        <v>0.39430737143921601</v>
      </c>
      <c r="BA1936" s="17">
        <v>0.38772778917164502</v>
      </c>
      <c r="BB1936" s="17"/>
      <c r="BC1936" s="17">
        <v>0.37048566360389601</v>
      </c>
      <c r="BD1936" s="17"/>
      <c r="BE1936" s="17">
        <v>0.417374805167883</v>
      </c>
      <c r="BF1936" s="17">
        <v>0.52399857998766797</v>
      </c>
      <c r="BG1936" s="17">
        <v>0.40908523516793599</v>
      </c>
      <c r="BH1936" s="17">
        <v>0.33198660034999</v>
      </c>
      <c r="BI1936" s="17"/>
      <c r="BJ1936" s="17">
        <v>0.41712609837637199</v>
      </c>
      <c r="BK1936" s="17"/>
      <c r="BL1936" s="17">
        <v>0.399346391003918</v>
      </c>
      <c r="BM1936" s="17"/>
      <c r="BN1936" s="17">
        <v>0.41352915074412999</v>
      </c>
      <c r="BO1936" s="17"/>
      <c r="BP1936" s="17">
        <v>0.42299934280514301</v>
      </c>
      <c r="BQ1936" s="17">
        <v>0.41004154955852201</v>
      </c>
    </row>
    <row r="1937" spans="2:69" x14ac:dyDescent="0.35">
      <c r="B1937" t="s">
        <v>508</v>
      </c>
      <c r="C1937" s="17">
        <v>0.15589652969477</v>
      </c>
      <c r="D1937" s="17">
        <v>0.17326412494291499</v>
      </c>
      <c r="E1937" s="17">
        <v>0.14137313373114899</v>
      </c>
      <c r="F1937" s="17"/>
      <c r="G1937" s="17">
        <v>0.13367646958726501</v>
      </c>
      <c r="H1937" s="17">
        <v>0.188399612302283</v>
      </c>
      <c r="I1937" s="17">
        <v>0.153617462689075</v>
      </c>
      <c r="J1937" s="17">
        <v>0.184583014679394</v>
      </c>
      <c r="K1937" s="17">
        <v>0.11524017434270301</v>
      </c>
      <c r="L1937" s="17"/>
      <c r="M1937" s="17">
        <v>0.170840767988134</v>
      </c>
      <c r="N1937" s="17">
        <v>0.13633709439383901</v>
      </c>
      <c r="O1937" s="17">
        <v>0.20647758484120299</v>
      </c>
      <c r="P1937" s="17">
        <v>0.18325552000259099</v>
      </c>
      <c r="Q1937" s="17">
        <v>0.111543761573872</v>
      </c>
      <c r="R1937" s="17"/>
      <c r="S1937" s="17">
        <v>0.108490717271318</v>
      </c>
      <c r="T1937" s="17">
        <v>0.11398928710866001</v>
      </c>
      <c r="U1937" s="17">
        <v>0.19190411006275501</v>
      </c>
      <c r="V1937" s="17">
        <v>0.21764632251157301</v>
      </c>
      <c r="W1937" s="17"/>
      <c r="X1937" s="17">
        <v>0.16647183936059901</v>
      </c>
      <c r="Y1937" s="17">
        <v>0.148244671749615</v>
      </c>
      <c r="Z1937" s="17">
        <v>8.7734546412154196E-2</v>
      </c>
      <c r="AA1937" s="17"/>
      <c r="AB1937" s="17">
        <v>0.15775640049772999</v>
      </c>
      <c r="AC1937" s="17">
        <v>0.15207322681548999</v>
      </c>
      <c r="AD1937" s="17"/>
      <c r="AE1937" s="17">
        <v>0.111728385580436</v>
      </c>
      <c r="AF1937" s="17">
        <v>0.16504086465374701</v>
      </c>
      <c r="AG1937" s="17"/>
      <c r="AH1937" s="17">
        <v>0.17636196003815699</v>
      </c>
      <c r="AI1937" s="17">
        <v>9.0000867202968904E-2</v>
      </c>
      <c r="AJ1937" s="17"/>
      <c r="AK1937" s="17">
        <v>0.16841154089766699</v>
      </c>
      <c r="AL1937" s="17">
        <v>0.14172266366845299</v>
      </c>
      <c r="AM1937" s="17">
        <v>0.15204565888997801</v>
      </c>
      <c r="AN1937" s="17">
        <v>0.17874739507214699</v>
      </c>
      <c r="AO1937" s="17">
        <v>0.15944064326205801</v>
      </c>
      <c r="AP1937" s="17"/>
      <c r="AQ1937" s="17">
        <v>0.18533211340949801</v>
      </c>
      <c r="AR1937" s="17">
        <v>0.14784424437033</v>
      </c>
      <c r="AS1937" s="17"/>
      <c r="AT1937" s="17">
        <v>0.147394840002776</v>
      </c>
      <c r="AU1937" s="17">
        <v>0.154978556702318</v>
      </c>
      <c r="AV1937" s="17"/>
      <c r="AW1937" s="17">
        <v>0.14869396121588799</v>
      </c>
      <c r="AX1937" s="17">
        <v>0.15727149866148499</v>
      </c>
      <c r="AY1937" s="17">
        <v>0.15923758798434501</v>
      </c>
      <c r="AZ1937" s="17">
        <v>0.14137163879074</v>
      </c>
      <c r="BA1937" s="17">
        <v>0.163628130512112</v>
      </c>
      <c r="BB1937" s="17"/>
      <c r="BC1937" s="17">
        <v>0.176150076095721</v>
      </c>
      <c r="BD1937" s="17"/>
      <c r="BE1937" s="17">
        <v>0.16692739528682199</v>
      </c>
      <c r="BF1937" s="17">
        <v>0.13319701251522401</v>
      </c>
      <c r="BG1937" s="17">
        <v>0.14277670055803199</v>
      </c>
      <c r="BH1937" s="17">
        <v>0.17142904073013501</v>
      </c>
      <c r="BI1937" s="17"/>
      <c r="BJ1937" s="17">
        <v>0.15993420467590799</v>
      </c>
      <c r="BK1937" s="17"/>
      <c r="BL1937" s="17">
        <v>0.18624362871757</v>
      </c>
      <c r="BM1937" s="17"/>
      <c r="BN1937" s="17">
        <v>0.183238388586171</v>
      </c>
      <c r="BO1937" s="17"/>
      <c r="BP1937" s="17">
        <v>0.15250177639929999</v>
      </c>
      <c r="BQ1937" s="17">
        <v>0.18740669983431399</v>
      </c>
    </row>
    <row r="1938" spans="2:69" x14ac:dyDescent="0.35">
      <c r="B1938" t="s">
        <v>509</v>
      </c>
      <c r="C1938" s="17">
        <v>0.110498822628427</v>
      </c>
      <c r="D1938" s="17">
        <v>0.13756787778101601</v>
      </c>
      <c r="E1938" s="17">
        <v>8.7611471429678095E-2</v>
      </c>
      <c r="F1938" s="17"/>
      <c r="G1938" s="17">
        <v>0.111529026106231</v>
      </c>
      <c r="H1938" s="17">
        <v>0.110860242274603</v>
      </c>
      <c r="I1938" s="17">
        <v>0.119863206801164</v>
      </c>
      <c r="J1938" s="17">
        <v>8.9198773987776703E-2</v>
      </c>
      <c r="K1938" s="17">
        <v>0.11471948395048499</v>
      </c>
      <c r="L1938" s="17"/>
      <c r="M1938" s="17">
        <v>0.105920827879726</v>
      </c>
      <c r="N1938" s="17">
        <v>9.1537091567058804E-2</v>
      </c>
      <c r="O1938" s="17">
        <v>0.124865029581091</v>
      </c>
      <c r="P1938" s="17">
        <v>0.14091254390098801</v>
      </c>
      <c r="Q1938" s="17">
        <v>0.11547121988527401</v>
      </c>
      <c r="R1938" s="17"/>
      <c r="S1938" s="17">
        <v>9.3296813734723497E-2</v>
      </c>
      <c r="T1938" s="17">
        <v>8.9043116538604097E-2</v>
      </c>
      <c r="U1938" s="17">
        <v>0.116241841885295</v>
      </c>
      <c r="V1938" s="17">
        <v>0.13912895046604701</v>
      </c>
      <c r="W1938" s="17"/>
      <c r="X1938" s="17">
        <v>0.11598187515109</v>
      </c>
      <c r="Y1938" s="17">
        <v>9.2453447914185305E-2</v>
      </c>
      <c r="Z1938" s="17">
        <v>9.2217634059410095E-2</v>
      </c>
      <c r="AA1938" s="17"/>
      <c r="AB1938" s="17">
        <v>0.11816531213253199</v>
      </c>
      <c r="AC1938" s="17">
        <v>9.4738958368848797E-2</v>
      </c>
      <c r="AD1938" s="17"/>
      <c r="AE1938" s="17">
        <v>9.9901719541161005E-2</v>
      </c>
      <c r="AF1938" s="17">
        <v>0.112753010593974</v>
      </c>
      <c r="AG1938" s="17"/>
      <c r="AH1938" s="17">
        <v>0.11965239443555099</v>
      </c>
      <c r="AI1938" s="17">
        <v>5.7734235071903998E-2</v>
      </c>
      <c r="AJ1938" s="17"/>
      <c r="AK1938" s="17">
        <v>4.7606270928476101E-2</v>
      </c>
      <c r="AL1938" s="17">
        <v>0.14285323876460701</v>
      </c>
      <c r="AM1938" s="17">
        <v>9.4174150164893194E-2</v>
      </c>
      <c r="AN1938" s="17">
        <v>0.138822616170616</v>
      </c>
      <c r="AO1938" s="17">
        <v>8.8396730129455897E-2</v>
      </c>
      <c r="AP1938" s="17"/>
      <c r="AQ1938" s="17">
        <v>0.125439060701276</v>
      </c>
      <c r="AR1938" s="17">
        <v>0.106411828433117</v>
      </c>
      <c r="AS1938" s="17"/>
      <c r="AT1938" s="17">
        <v>0.107937288020531</v>
      </c>
      <c r="AU1938" s="17">
        <v>0.110362459249608</v>
      </c>
      <c r="AV1938" s="17"/>
      <c r="AW1938" s="17">
        <v>0.10191760923227899</v>
      </c>
      <c r="AX1938" s="17">
        <v>0.132207014538094</v>
      </c>
      <c r="AY1938" s="17">
        <v>6.6523894564919195E-2</v>
      </c>
      <c r="AZ1938" s="17">
        <v>0.111939527610497</v>
      </c>
      <c r="BA1938" s="17">
        <v>0.165261073469851</v>
      </c>
      <c r="BB1938" s="17"/>
      <c r="BC1938" s="17">
        <v>0.15816939750228801</v>
      </c>
      <c r="BD1938" s="17"/>
      <c r="BE1938" s="17">
        <v>0.118662841912256</v>
      </c>
      <c r="BF1938" s="17">
        <v>3.8327945176302503E-2</v>
      </c>
      <c r="BG1938" s="17">
        <v>8.2800251574189201E-2</v>
      </c>
      <c r="BH1938" s="17">
        <v>0.197538615509737</v>
      </c>
      <c r="BI1938" s="17"/>
      <c r="BJ1938" s="17">
        <v>0.11511110942844301</v>
      </c>
      <c r="BK1938" s="17"/>
      <c r="BL1938" s="17">
        <v>0.123980445495135</v>
      </c>
      <c r="BM1938" s="17"/>
      <c r="BN1938" s="17">
        <v>0.128258072904638</v>
      </c>
      <c r="BO1938" s="17"/>
      <c r="BP1938" s="17">
        <v>0.101125791019936</v>
      </c>
      <c r="BQ1938" s="17">
        <v>0.15359285913969201</v>
      </c>
    </row>
    <row r="1939" spans="2:69" x14ac:dyDescent="0.35">
      <c r="B1939" t="s">
        <v>510</v>
      </c>
      <c r="C1939" s="17">
        <v>6.8805941847838101E-2</v>
      </c>
      <c r="D1939" s="17">
        <v>5.5093660433205301E-2</v>
      </c>
      <c r="E1939" s="17">
        <v>8.0636560641610497E-2</v>
      </c>
      <c r="F1939" s="17"/>
      <c r="G1939" s="17">
        <v>5.8850113020008497E-2</v>
      </c>
      <c r="H1939" s="17">
        <v>5.9070863506051598E-2</v>
      </c>
      <c r="I1939" s="17">
        <v>8.2727380889691698E-2</v>
      </c>
      <c r="J1939" s="17">
        <v>0.12100522152805999</v>
      </c>
      <c r="K1939" s="17">
        <v>2.7921454030442099E-2</v>
      </c>
      <c r="L1939" s="17"/>
      <c r="M1939" s="17">
        <v>6.6454976799698903E-2</v>
      </c>
      <c r="N1939" s="17">
        <v>5.9562794631503498E-2</v>
      </c>
      <c r="O1939" s="17">
        <v>6.0285548890693402E-2</v>
      </c>
      <c r="P1939" s="17">
        <v>0.11788627611092301</v>
      </c>
      <c r="Q1939" s="17">
        <v>6.14668077086949E-2</v>
      </c>
      <c r="R1939" s="17"/>
      <c r="S1939" s="17">
        <v>7.1247746466424899E-2</v>
      </c>
      <c r="T1939" s="17">
        <v>6.00027941111713E-2</v>
      </c>
      <c r="U1939" s="17">
        <v>2.8530865555049099E-2</v>
      </c>
      <c r="V1939" s="17">
        <v>6.3541676266311298E-2</v>
      </c>
      <c r="W1939" s="17"/>
      <c r="X1939" s="17">
        <v>6.7516045912452596E-2</v>
      </c>
      <c r="Y1939" s="17">
        <v>8.8604683457796596E-2</v>
      </c>
      <c r="Z1939" s="17">
        <v>5.4259477744722701E-2</v>
      </c>
      <c r="AA1939" s="17"/>
      <c r="AB1939" s="17">
        <v>6.0212696523832397E-2</v>
      </c>
      <c r="AC1939" s="17">
        <v>8.6470921338524701E-2</v>
      </c>
      <c r="AD1939" s="17"/>
      <c r="AE1939" s="17">
        <v>9.8650689674440198E-2</v>
      </c>
      <c r="AF1939" s="17">
        <v>6.2770519472291494E-2</v>
      </c>
      <c r="AG1939" s="17"/>
      <c r="AH1939" s="17">
        <v>7.0306719923777197E-2</v>
      </c>
      <c r="AI1939" s="17">
        <v>8.6898215760884301E-2</v>
      </c>
      <c r="AJ1939" s="17"/>
      <c r="AK1939" s="17">
        <v>5.81697979971025E-2</v>
      </c>
      <c r="AL1939" s="17">
        <v>7.8513996938346806E-2</v>
      </c>
      <c r="AM1939" s="17">
        <v>6.5685450767646203E-2</v>
      </c>
      <c r="AN1939" s="17">
        <v>5.6420474980988601E-2</v>
      </c>
      <c r="AO1939" s="17">
        <v>8.8151109058034499E-2</v>
      </c>
      <c r="AP1939" s="17"/>
      <c r="AQ1939" s="17">
        <v>6.6168086873588106E-2</v>
      </c>
      <c r="AR1939" s="17">
        <v>6.9527543332048802E-2</v>
      </c>
      <c r="AS1939" s="17"/>
      <c r="AT1939" s="17">
        <v>7.7231875129949501E-2</v>
      </c>
      <c r="AU1939" s="17">
        <v>6.6851475702288596E-2</v>
      </c>
      <c r="AV1939" s="17"/>
      <c r="AW1939" s="17">
        <v>8.0235971962555594E-2</v>
      </c>
      <c r="AX1939" s="17">
        <v>7.5297317093301896E-2</v>
      </c>
      <c r="AY1939" s="17">
        <v>7.5935385316835094E-2</v>
      </c>
      <c r="AZ1939" s="17">
        <v>4.3049181189691102E-2</v>
      </c>
      <c r="BA1939" s="17">
        <v>4.73071400772049E-2</v>
      </c>
      <c r="BB1939" s="17"/>
      <c r="BC1939" s="17">
        <v>6.2794584063809195E-2</v>
      </c>
      <c r="BD1939" s="17"/>
      <c r="BE1939" s="17">
        <v>7.8022440183554101E-2</v>
      </c>
      <c r="BF1939" s="17">
        <v>5.8607203018578802E-2</v>
      </c>
      <c r="BG1939" s="17">
        <v>3.3052694714692403E-2</v>
      </c>
      <c r="BH1939" s="17">
        <v>6.5396776548372795E-2</v>
      </c>
      <c r="BI1939" s="17"/>
      <c r="BJ1939" s="17">
        <v>6.4290738503766404E-2</v>
      </c>
      <c r="BK1939" s="17"/>
      <c r="BL1939" s="17">
        <v>7.2231974962274806E-2</v>
      </c>
      <c r="BM1939" s="17"/>
      <c r="BN1939" s="17">
        <v>7.5285766157721604E-2</v>
      </c>
      <c r="BO1939" s="17"/>
      <c r="BP1939" s="17">
        <v>6.13285176999828E-2</v>
      </c>
      <c r="BQ1939" s="17">
        <v>0.105189596978141</v>
      </c>
    </row>
    <row r="1940" spans="2:69" x14ac:dyDescent="0.35">
      <c r="B1940" t="s">
        <v>141</v>
      </c>
      <c r="C1940" s="17">
        <v>5.1975003653596599E-2</v>
      </c>
      <c r="D1940" s="17">
        <v>3.0614922304139099E-2</v>
      </c>
      <c r="E1940" s="17">
        <v>7.0299256181242095E-2</v>
      </c>
      <c r="F1940" s="17"/>
      <c r="G1940" s="17">
        <v>5.7676161563051401E-2</v>
      </c>
      <c r="H1940" s="17">
        <v>5.1130994490478698E-2</v>
      </c>
      <c r="I1940" s="17">
        <v>4.3489136718716299E-2</v>
      </c>
      <c r="J1940" s="17">
        <v>5.9638153103488502E-2</v>
      </c>
      <c r="K1940" s="17">
        <v>4.7860940150172199E-2</v>
      </c>
      <c r="L1940" s="17"/>
      <c r="M1940" s="17">
        <v>2.8685213828307E-2</v>
      </c>
      <c r="N1940" s="17">
        <v>4.6704140286614897E-2</v>
      </c>
      <c r="O1940" s="17">
        <v>7.0438970132069206E-2</v>
      </c>
      <c r="P1940" s="17">
        <v>4.6560903497515203E-2</v>
      </c>
      <c r="Q1940" s="17">
        <v>5.9318483228088199E-2</v>
      </c>
      <c r="R1940" s="17"/>
      <c r="S1940" s="17">
        <v>9.0584086552871798E-2</v>
      </c>
      <c r="T1940" s="17">
        <v>1.82473550378493E-2</v>
      </c>
      <c r="U1940" s="17">
        <v>4.74630950044602E-2</v>
      </c>
      <c r="V1940" s="17">
        <v>4.0259714757913102E-2</v>
      </c>
      <c r="W1940" s="17"/>
      <c r="X1940" s="17">
        <v>5.9571347819634399E-2</v>
      </c>
      <c r="Y1940" s="17">
        <v>4.8965575448061599E-2</v>
      </c>
      <c r="Z1940" s="17">
        <v>0</v>
      </c>
      <c r="AA1940" s="17"/>
      <c r="AB1940" s="17">
        <v>5.7953865745762702E-2</v>
      </c>
      <c r="AC1940" s="17">
        <v>3.9684364639636198E-2</v>
      </c>
      <c r="AD1940" s="17"/>
      <c r="AE1940" s="17">
        <v>5.43787626251378E-2</v>
      </c>
      <c r="AF1940" s="17">
        <v>5.1527152854715701E-2</v>
      </c>
      <c r="AG1940" s="17"/>
      <c r="AH1940" s="17">
        <v>6.2559148926880498E-2</v>
      </c>
      <c r="AI1940" s="17">
        <v>2.1946693456725001E-2</v>
      </c>
      <c r="AJ1940" s="17"/>
      <c r="AK1940" s="17">
        <v>2.8028414215949801E-2</v>
      </c>
      <c r="AL1940" s="17">
        <v>6.54978154856143E-2</v>
      </c>
      <c r="AM1940" s="17">
        <v>4.7792704913272401E-2</v>
      </c>
      <c r="AN1940" s="17">
        <v>5.5671979493483001E-2</v>
      </c>
      <c r="AO1940" s="17">
        <v>4.5223273624918701E-2</v>
      </c>
      <c r="AP1940" s="17"/>
      <c r="AQ1940" s="17">
        <v>3.6477734243645997E-2</v>
      </c>
      <c r="AR1940" s="17">
        <v>5.6214377203922999E-2</v>
      </c>
      <c r="AS1940" s="17"/>
      <c r="AT1940" s="17">
        <v>5.4982966422931101E-2</v>
      </c>
      <c r="AU1940" s="17">
        <v>4.9661601941587599E-2</v>
      </c>
      <c r="AV1940" s="17"/>
      <c r="AW1940" s="17">
        <v>9.5343204882000696E-2</v>
      </c>
      <c r="AX1940" s="17">
        <v>5.2644441330182E-2</v>
      </c>
      <c r="AY1940" s="17">
        <v>4.2952110733038402E-2</v>
      </c>
      <c r="AZ1940" s="17">
        <v>6.3510606647606202E-2</v>
      </c>
      <c r="BA1940" s="17">
        <v>4.4761771843743497E-2</v>
      </c>
      <c r="BB1940" s="17"/>
      <c r="BC1940" s="17">
        <v>3.6924673182479301E-2</v>
      </c>
      <c r="BD1940" s="17"/>
      <c r="BE1940" s="17">
        <v>5.2607052084309401E-2</v>
      </c>
      <c r="BF1940" s="17">
        <v>4.1064052759636503E-2</v>
      </c>
      <c r="BG1940" s="17">
        <v>5.8096149214216602E-2</v>
      </c>
      <c r="BH1940" s="17">
        <v>3.9369605200001198E-2</v>
      </c>
      <c r="BI1940" s="17"/>
      <c r="BJ1940" s="17">
        <v>4.8065432061958097E-2</v>
      </c>
      <c r="BK1940" s="17"/>
      <c r="BL1940" s="17">
        <v>4.3714737759437503E-2</v>
      </c>
      <c r="BM1940" s="17"/>
      <c r="BN1940" s="17">
        <v>4.63750351780923E-2</v>
      </c>
      <c r="BO1940" s="17"/>
      <c r="BP1940" s="17">
        <v>5.2787136555609203E-2</v>
      </c>
      <c r="BQ1940" s="17">
        <v>3.7045333696351601E-2</v>
      </c>
    </row>
    <row r="1941" spans="2:69" x14ac:dyDescent="0.35"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  <c r="BC1941" s="17"/>
      <c r="BD1941" s="17"/>
      <c r="BE1941" s="17"/>
      <c r="BF1941" s="17"/>
      <c r="BG1941" s="17"/>
      <c r="BH1941" s="17"/>
      <c r="BI1941" s="17"/>
      <c r="BJ1941" s="17"/>
      <c r="BK1941" s="17"/>
      <c r="BL1941" s="17"/>
      <c r="BM1941" s="17"/>
      <c r="BN1941" s="17"/>
      <c r="BO1941" s="17"/>
      <c r="BP1941" s="17"/>
      <c r="BQ1941" s="17"/>
    </row>
    <row r="1942" spans="2:69" x14ac:dyDescent="0.35">
      <c r="B1942" s="6" t="s">
        <v>549</v>
      </c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  <c r="BC1942" s="17"/>
      <c r="BD1942" s="17"/>
      <c r="BE1942" s="17"/>
      <c r="BF1942" s="17"/>
      <c r="BG1942" s="17"/>
      <c r="BH1942" s="17"/>
      <c r="BI1942" s="17"/>
      <c r="BJ1942" s="17"/>
      <c r="BK1942" s="17"/>
      <c r="BL1942" s="17"/>
      <c r="BM1942" s="17"/>
      <c r="BN1942" s="17"/>
      <c r="BO1942" s="17"/>
      <c r="BP1942" s="17"/>
      <c r="BQ1942" s="17"/>
    </row>
    <row r="1943" spans="2:69" x14ac:dyDescent="0.35">
      <c r="B1943" s="24" t="s">
        <v>97</v>
      </c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  <c r="BC1943" s="17"/>
      <c r="BD1943" s="17"/>
      <c r="BE1943" s="17"/>
      <c r="BF1943" s="17"/>
      <c r="BG1943" s="17"/>
      <c r="BH1943" s="17"/>
      <c r="BI1943" s="17"/>
      <c r="BJ1943" s="17"/>
      <c r="BK1943" s="17"/>
      <c r="BL1943" s="17"/>
      <c r="BM1943" s="17"/>
      <c r="BN1943" s="17"/>
      <c r="BO1943" s="17"/>
      <c r="BP1943" s="17"/>
      <c r="BQ1943" s="17"/>
    </row>
    <row r="1944" spans="2:69" x14ac:dyDescent="0.35">
      <c r="B1944" t="s">
        <v>506</v>
      </c>
      <c r="C1944" s="17">
        <v>0.43136218115745401</v>
      </c>
      <c r="D1944" s="17">
        <v>0.42548862334120102</v>
      </c>
      <c r="E1944" s="17">
        <v>0.43719193294179898</v>
      </c>
      <c r="F1944" s="17"/>
      <c r="G1944" s="17">
        <v>0.45850845221749398</v>
      </c>
      <c r="H1944" s="17">
        <v>0.42717595019271298</v>
      </c>
      <c r="I1944" s="17">
        <v>0.45922994338078099</v>
      </c>
      <c r="J1944" s="17">
        <v>0.34267877796138602</v>
      </c>
      <c r="K1944" s="17">
        <v>0.4309615778543</v>
      </c>
      <c r="L1944" s="17"/>
      <c r="M1944" s="17">
        <v>0.37523169112445098</v>
      </c>
      <c r="N1944" s="17">
        <v>0.42655014688361498</v>
      </c>
      <c r="O1944" s="17">
        <v>0.44955703243880202</v>
      </c>
      <c r="P1944" s="17">
        <v>0.45935565778372001</v>
      </c>
      <c r="Q1944" s="17">
        <v>0.42784973751136002</v>
      </c>
      <c r="R1944" s="17"/>
      <c r="S1944" s="17">
        <v>0.49430558878407199</v>
      </c>
      <c r="T1944" s="17">
        <v>0.388238399265669</v>
      </c>
      <c r="U1944" s="17">
        <v>0.45727276060310501</v>
      </c>
      <c r="V1944" s="17">
        <v>0.38135950559722498</v>
      </c>
      <c r="W1944" s="17"/>
      <c r="X1944" s="17">
        <v>0.44374194486825902</v>
      </c>
      <c r="Y1944" s="17">
        <v>0.40375082832487902</v>
      </c>
      <c r="Z1944" s="17">
        <v>0.37417377548548802</v>
      </c>
      <c r="AA1944" s="17"/>
      <c r="AB1944" s="17">
        <v>0.47050099601453998</v>
      </c>
      <c r="AC1944" s="17">
        <v>0.350905225063254</v>
      </c>
      <c r="AD1944" s="17"/>
      <c r="AE1944" s="17">
        <v>0.44096102231280598</v>
      </c>
      <c r="AF1944" s="17">
        <v>0.42893431897919598</v>
      </c>
      <c r="AG1944" s="17"/>
      <c r="AH1944" s="17">
        <v>0.43125790632297201</v>
      </c>
      <c r="AI1944" s="17">
        <v>0.43113388689882998</v>
      </c>
      <c r="AJ1944" s="17"/>
      <c r="AK1944" s="17">
        <v>0.31400546786093703</v>
      </c>
      <c r="AL1944" s="17">
        <v>0.43809569813529498</v>
      </c>
      <c r="AM1944" s="17">
        <v>0.43946816273517197</v>
      </c>
      <c r="AN1944" s="17">
        <v>0.47720323526033098</v>
      </c>
      <c r="AO1944" s="17">
        <v>0.42869297055108302</v>
      </c>
      <c r="AP1944" s="17"/>
      <c r="AQ1944" s="17">
        <v>0.46796279447012901</v>
      </c>
      <c r="AR1944" s="17">
        <v>0.421349857831394</v>
      </c>
      <c r="AS1944" s="17"/>
      <c r="AT1944" s="17">
        <v>0.43430736421606803</v>
      </c>
      <c r="AU1944" s="17">
        <v>0.42801165781795197</v>
      </c>
      <c r="AV1944" s="17"/>
      <c r="AW1944" s="17">
        <v>0.425827810243667</v>
      </c>
      <c r="AX1944" s="17">
        <v>0.49817135868498702</v>
      </c>
      <c r="AY1944" s="17">
        <v>0.341911122932823</v>
      </c>
      <c r="AZ1944" s="17">
        <v>0.408455679018773</v>
      </c>
      <c r="BA1944" s="17">
        <v>0.48467342068027602</v>
      </c>
      <c r="BB1944" s="17"/>
      <c r="BC1944" s="17">
        <v>0.46907185972836202</v>
      </c>
      <c r="BD1944" s="17"/>
      <c r="BE1944" s="17">
        <v>0.50587029515489101</v>
      </c>
      <c r="BF1944" s="17">
        <v>0.32845855488181103</v>
      </c>
      <c r="BG1944" s="17">
        <v>0.38888562051388198</v>
      </c>
      <c r="BH1944" s="17">
        <v>0.53394930050756695</v>
      </c>
      <c r="BI1944" s="17"/>
      <c r="BJ1944" s="17">
        <v>0.42223891245713202</v>
      </c>
      <c r="BK1944" s="17"/>
      <c r="BL1944" s="17">
        <v>0.42154404816471602</v>
      </c>
      <c r="BM1944" s="17"/>
      <c r="BN1944" s="17">
        <v>0.429238189881195</v>
      </c>
      <c r="BO1944" s="17"/>
      <c r="BP1944" s="17">
        <v>0.45523152609356798</v>
      </c>
      <c r="BQ1944" s="17">
        <v>0.30307879145912497</v>
      </c>
    </row>
    <row r="1945" spans="2:69" x14ac:dyDescent="0.35">
      <c r="B1945" t="s">
        <v>507</v>
      </c>
      <c r="C1945" s="17">
        <v>0.296978135694138</v>
      </c>
      <c r="D1945" s="17">
        <v>0.300482334480487</v>
      </c>
      <c r="E1945" s="17">
        <v>0.29455137084938499</v>
      </c>
      <c r="F1945" s="17"/>
      <c r="G1945" s="17">
        <v>0.23089079905319501</v>
      </c>
      <c r="H1945" s="17">
        <v>0.29106424125206498</v>
      </c>
      <c r="I1945" s="17">
        <v>0.26507524526906401</v>
      </c>
      <c r="J1945" s="17">
        <v>0.37072661767654602</v>
      </c>
      <c r="K1945" s="17">
        <v>0.41901845659801101</v>
      </c>
      <c r="L1945" s="17"/>
      <c r="M1945" s="17">
        <v>0.266155978186774</v>
      </c>
      <c r="N1945" s="17">
        <v>0.29919128411014201</v>
      </c>
      <c r="O1945" s="17">
        <v>0.32662238862388399</v>
      </c>
      <c r="P1945" s="17">
        <v>0.28119668620671801</v>
      </c>
      <c r="Q1945" s="17">
        <v>0.28600726265655002</v>
      </c>
      <c r="R1945" s="17"/>
      <c r="S1945" s="17">
        <v>0.29581943904136598</v>
      </c>
      <c r="T1945" s="17">
        <v>0.32213397130882598</v>
      </c>
      <c r="U1945" s="17">
        <v>0.28662086381320701</v>
      </c>
      <c r="V1945" s="17">
        <v>0.27968061224089402</v>
      </c>
      <c r="W1945" s="17"/>
      <c r="X1945" s="17">
        <v>0.28638004720669802</v>
      </c>
      <c r="Y1945" s="17">
        <v>0.29517733782366901</v>
      </c>
      <c r="Z1945" s="17">
        <v>0.37676124764941699</v>
      </c>
      <c r="AA1945" s="17"/>
      <c r="AB1945" s="17">
        <v>0.27280853594288201</v>
      </c>
      <c r="AC1945" s="17">
        <v>0.34666314616524901</v>
      </c>
      <c r="AD1945" s="17"/>
      <c r="AE1945" s="17">
        <v>0.28211439580541903</v>
      </c>
      <c r="AF1945" s="17">
        <v>0.30025689243987902</v>
      </c>
      <c r="AG1945" s="17"/>
      <c r="AH1945" s="17">
        <v>0.30249867053795598</v>
      </c>
      <c r="AI1945" s="17">
        <v>0.24451307638415901</v>
      </c>
      <c r="AJ1945" s="17"/>
      <c r="AK1945" s="17">
        <v>0.43289106593439902</v>
      </c>
      <c r="AL1945" s="17">
        <v>0.28485529429360101</v>
      </c>
      <c r="AM1945" s="17">
        <v>0.26709272175571203</v>
      </c>
      <c r="AN1945" s="17">
        <v>0.30023688956141698</v>
      </c>
      <c r="AO1945" s="17">
        <v>0.2870823255803</v>
      </c>
      <c r="AP1945" s="17"/>
      <c r="AQ1945" s="17">
        <v>0.26256294726083201</v>
      </c>
      <c r="AR1945" s="17">
        <v>0.30639262257658001</v>
      </c>
      <c r="AS1945" s="17"/>
      <c r="AT1945" s="17">
        <v>0.27739340920450301</v>
      </c>
      <c r="AU1945" s="17">
        <v>0.30712053852837301</v>
      </c>
      <c r="AV1945" s="17"/>
      <c r="AW1945" s="17">
        <v>0.28262529877685499</v>
      </c>
      <c r="AX1945" s="17">
        <v>0.27709451022244602</v>
      </c>
      <c r="AY1945" s="17">
        <v>0.32529857452424099</v>
      </c>
      <c r="AZ1945" s="17">
        <v>0.35657483709654703</v>
      </c>
      <c r="BA1945" s="17">
        <v>0.26812493552125599</v>
      </c>
      <c r="BB1945" s="17"/>
      <c r="BC1945" s="17">
        <v>0.29879054665444899</v>
      </c>
      <c r="BD1945" s="17"/>
      <c r="BE1945" s="17">
        <v>0.25892011298060402</v>
      </c>
      <c r="BF1945" s="17">
        <v>0.32483108638875502</v>
      </c>
      <c r="BG1945" s="17">
        <v>0.37953217710383602</v>
      </c>
      <c r="BH1945" s="17">
        <v>0.26637769798162703</v>
      </c>
      <c r="BI1945" s="17"/>
      <c r="BJ1945" s="17">
        <v>0.29779756555221298</v>
      </c>
      <c r="BK1945" s="17"/>
      <c r="BL1945" s="17">
        <v>0.29759544952029399</v>
      </c>
      <c r="BM1945" s="17"/>
      <c r="BN1945" s="17">
        <v>0.26787891197913499</v>
      </c>
      <c r="BO1945" s="17"/>
      <c r="BP1945" s="17">
        <v>0.30268940151153301</v>
      </c>
      <c r="BQ1945" s="17">
        <v>0.284371479859305</v>
      </c>
    </row>
    <row r="1946" spans="2:69" x14ac:dyDescent="0.35">
      <c r="B1946" t="s">
        <v>508</v>
      </c>
      <c r="C1946" s="17">
        <v>0.14292363983318099</v>
      </c>
      <c r="D1946" s="17">
        <v>0.14714449018596401</v>
      </c>
      <c r="E1946" s="17">
        <v>0.13959321857673701</v>
      </c>
      <c r="F1946" s="17"/>
      <c r="G1946" s="17">
        <v>0.15983291933219801</v>
      </c>
      <c r="H1946" s="17">
        <v>0.14428276462596101</v>
      </c>
      <c r="I1946" s="17">
        <v>0.14456693329242801</v>
      </c>
      <c r="J1946" s="17">
        <v>0.14415497382598499</v>
      </c>
      <c r="K1946" s="17">
        <v>0.101461929814481</v>
      </c>
      <c r="L1946" s="17"/>
      <c r="M1946" s="17">
        <v>0.15305960176752001</v>
      </c>
      <c r="N1946" s="17">
        <v>0.15273942782006</v>
      </c>
      <c r="O1946" s="17">
        <v>0.12743480693401299</v>
      </c>
      <c r="P1946" s="17">
        <v>0.143796093688732</v>
      </c>
      <c r="Q1946" s="17">
        <v>0.13208180302607</v>
      </c>
      <c r="R1946" s="17"/>
      <c r="S1946" s="17">
        <v>0.104586256666666</v>
      </c>
      <c r="T1946" s="17">
        <v>0.14813534723237601</v>
      </c>
      <c r="U1946" s="17">
        <v>0.143920928803035</v>
      </c>
      <c r="V1946" s="17">
        <v>0.180487422018347</v>
      </c>
      <c r="W1946" s="17"/>
      <c r="X1946" s="17">
        <v>0.13710089804574799</v>
      </c>
      <c r="Y1946" s="17">
        <v>0.16083313724618001</v>
      </c>
      <c r="Z1946" s="17">
        <v>0.163856740614335</v>
      </c>
      <c r="AA1946" s="17"/>
      <c r="AB1946" s="17">
        <v>0.147897872845457</v>
      </c>
      <c r="AC1946" s="17">
        <v>0.132698198706965</v>
      </c>
      <c r="AD1946" s="17"/>
      <c r="AE1946" s="17">
        <v>0.13658155276501799</v>
      </c>
      <c r="AF1946" s="17">
        <v>0.14433597926300401</v>
      </c>
      <c r="AG1946" s="17"/>
      <c r="AH1946" s="17">
        <v>0.13483385203620801</v>
      </c>
      <c r="AI1946" s="17">
        <v>0.18823849411360399</v>
      </c>
      <c r="AJ1946" s="17"/>
      <c r="AK1946" s="17">
        <v>0.119468606194676</v>
      </c>
      <c r="AL1946" s="17">
        <v>0.137700489525167</v>
      </c>
      <c r="AM1946" s="17">
        <v>0.15540016285803601</v>
      </c>
      <c r="AN1946" s="17">
        <v>0.13649899716024999</v>
      </c>
      <c r="AO1946" s="17">
        <v>0.15116973494455099</v>
      </c>
      <c r="AP1946" s="17"/>
      <c r="AQ1946" s="17">
        <v>0.13632465211373301</v>
      </c>
      <c r="AR1946" s="17">
        <v>0.144728833590656</v>
      </c>
      <c r="AS1946" s="17"/>
      <c r="AT1946" s="17">
        <v>0.15114668453084701</v>
      </c>
      <c r="AU1946" s="17">
        <v>0.14163568277629801</v>
      </c>
      <c r="AV1946" s="17"/>
      <c r="AW1946" s="17">
        <v>0.107264592772451</v>
      </c>
      <c r="AX1946" s="17">
        <v>0.115810722912778</v>
      </c>
      <c r="AY1946" s="17">
        <v>0.21684436949035599</v>
      </c>
      <c r="AZ1946" s="17">
        <v>0.108160724665941</v>
      </c>
      <c r="BA1946" s="17">
        <v>0.101321599208736</v>
      </c>
      <c r="BB1946" s="17"/>
      <c r="BC1946" s="17">
        <v>0.129088314229415</v>
      </c>
      <c r="BD1946" s="17"/>
      <c r="BE1946" s="17">
        <v>0.12596145823202201</v>
      </c>
      <c r="BF1946" s="17">
        <v>0.20564030149811199</v>
      </c>
      <c r="BG1946" s="17">
        <v>0.12142464462625099</v>
      </c>
      <c r="BH1946" s="17">
        <v>0.10059423131616201</v>
      </c>
      <c r="BI1946" s="17"/>
      <c r="BJ1946" s="17">
        <v>0.15346337787514899</v>
      </c>
      <c r="BK1946" s="17"/>
      <c r="BL1946" s="17">
        <v>0.15924787284042399</v>
      </c>
      <c r="BM1946" s="17"/>
      <c r="BN1946" s="17">
        <v>0.13080864863457201</v>
      </c>
      <c r="BO1946" s="17"/>
      <c r="BP1946" s="17">
        <v>0.130633462902354</v>
      </c>
      <c r="BQ1946" s="17">
        <v>0.205726160292971</v>
      </c>
    </row>
    <row r="1947" spans="2:69" x14ac:dyDescent="0.35">
      <c r="B1947" t="s">
        <v>509</v>
      </c>
      <c r="C1947" s="17">
        <v>6.8895207692549698E-2</v>
      </c>
      <c r="D1947" s="17">
        <v>7.4632191165355202E-2</v>
      </c>
      <c r="E1947" s="17">
        <v>6.22342186286899E-2</v>
      </c>
      <c r="F1947" s="17"/>
      <c r="G1947" s="17">
        <v>8.3701148989083304E-2</v>
      </c>
      <c r="H1947" s="17">
        <v>7.91197632937643E-2</v>
      </c>
      <c r="I1947" s="17">
        <v>5.4419966120805699E-2</v>
      </c>
      <c r="J1947" s="17">
        <v>7.1419123880588298E-2</v>
      </c>
      <c r="K1947" s="17">
        <v>4.1273163405531402E-2</v>
      </c>
      <c r="L1947" s="17"/>
      <c r="M1947" s="17">
        <v>8.07323462964845E-2</v>
      </c>
      <c r="N1947" s="17">
        <v>6.9490723626619802E-2</v>
      </c>
      <c r="O1947" s="17">
        <v>4.1671932509934E-2</v>
      </c>
      <c r="P1947" s="17">
        <v>7.2095943140552093E-2</v>
      </c>
      <c r="Q1947" s="17">
        <v>9.0822484959139999E-2</v>
      </c>
      <c r="R1947" s="17"/>
      <c r="S1947" s="17">
        <v>5.1825162591582499E-2</v>
      </c>
      <c r="T1947" s="17">
        <v>7.4698298128363996E-2</v>
      </c>
      <c r="U1947" s="17">
        <v>6.6407965947362493E-2</v>
      </c>
      <c r="V1947" s="17">
        <v>8.6304229079358197E-2</v>
      </c>
      <c r="W1947" s="17"/>
      <c r="X1947" s="17">
        <v>7.1457477791503701E-2</v>
      </c>
      <c r="Y1947" s="17">
        <v>7.7135409727969395E-2</v>
      </c>
      <c r="Z1947" s="17">
        <v>4.01486999168158E-2</v>
      </c>
      <c r="AA1947" s="17"/>
      <c r="AB1947" s="17">
        <v>5.5521070329953799E-2</v>
      </c>
      <c r="AC1947" s="17">
        <v>9.63881807554616E-2</v>
      </c>
      <c r="AD1947" s="17"/>
      <c r="AE1947" s="17">
        <v>9.0720155704950206E-2</v>
      </c>
      <c r="AF1947" s="17">
        <v>6.4496913999572594E-2</v>
      </c>
      <c r="AG1947" s="17"/>
      <c r="AH1947" s="17">
        <v>6.4368545620057893E-2</v>
      </c>
      <c r="AI1947" s="17">
        <v>0.106344867158454</v>
      </c>
      <c r="AJ1947" s="17"/>
      <c r="AK1947" s="17">
        <v>6.6204197757494102E-2</v>
      </c>
      <c r="AL1947" s="17">
        <v>7.0919602718342897E-2</v>
      </c>
      <c r="AM1947" s="17">
        <v>7.1070958005227405E-2</v>
      </c>
      <c r="AN1947" s="17">
        <v>6.2714478620663594E-2</v>
      </c>
      <c r="AO1947" s="17">
        <v>6.85482737481488E-2</v>
      </c>
      <c r="AP1947" s="17"/>
      <c r="AQ1947" s="17">
        <v>4.9857286883805002E-2</v>
      </c>
      <c r="AR1947" s="17">
        <v>7.4103148252580006E-2</v>
      </c>
      <c r="AS1947" s="17"/>
      <c r="AT1947" s="17">
        <v>6.7288588757994205E-2</v>
      </c>
      <c r="AU1947" s="17">
        <v>7.0392036027365795E-2</v>
      </c>
      <c r="AV1947" s="17"/>
      <c r="AW1947" s="17">
        <v>8.98056179486868E-2</v>
      </c>
      <c r="AX1947" s="17">
        <v>5.9258962816378803E-2</v>
      </c>
      <c r="AY1947" s="17">
        <v>6.23693771367042E-2</v>
      </c>
      <c r="AZ1947" s="17">
        <v>6.5653683726306006E-2</v>
      </c>
      <c r="BA1947" s="17">
        <v>6.6836302435944503E-2</v>
      </c>
      <c r="BB1947" s="17"/>
      <c r="BC1947" s="17">
        <v>5.7597137110484697E-2</v>
      </c>
      <c r="BD1947" s="17"/>
      <c r="BE1947" s="17">
        <v>6.2822548443306397E-2</v>
      </c>
      <c r="BF1947" s="17">
        <v>8.1411454909131806E-2</v>
      </c>
      <c r="BG1947" s="17">
        <v>4.9806673556286297E-2</v>
      </c>
      <c r="BH1947" s="17">
        <v>4.9962831895556503E-2</v>
      </c>
      <c r="BI1947" s="17"/>
      <c r="BJ1947" s="17">
        <v>6.4388166919732398E-2</v>
      </c>
      <c r="BK1947" s="17"/>
      <c r="BL1947" s="17">
        <v>7.0949426691854306E-2</v>
      </c>
      <c r="BM1947" s="17"/>
      <c r="BN1947" s="17">
        <v>9.5210871948867196E-2</v>
      </c>
      <c r="BO1947" s="17"/>
      <c r="BP1947" s="17">
        <v>5.6401465505332198E-2</v>
      </c>
      <c r="BQ1947" s="17">
        <v>0.14896223282894899</v>
      </c>
    </row>
    <row r="1948" spans="2:69" x14ac:dyDescent="0.35">
      <c r="B1948" t="s">
        <v>510</v>
      </c>
      <c r="C1948" s="17">
        <v>3.0596737553166001E-2</v>
      </c>
      <c r="D1948" s="17">
        <v>2.90713938609817E-2</v>
      </c>
      <c r="E1948" s="17">
        <v>3.1956277987562703E-2</v>
      </c>
      <c r="F1948" s="17"/>
      <c r="G1948" s="17">
        <v>2.9967412139637599E-2</v>
      </c>
      <c r="H1948" s="17">
        <v>2.0911538395946502E-2</v>
      </c>
      <c r="I1948" s="17">
        <v>4.2548280548680803E-2</v>
      </c>
      <c r="J1948" s="17">
        <v>5.1398205149140397E-2</v>
      </c>
      <c r="K1948" s="17">
        <v>7.2848723276764402E-3</v>
      </c>
      <c r="L1948" s="17"/>
      <c r="M1948" s="17">
        <v>6.15765521437283E-2</v>
      </c>
      <c r="N1948" s="17">
        <v>2.5166393443582499E-2</v>
      </c>
      <c r="O1948" s="17">
        <v>3.2195447949648598E-2</v>
      </c>
      <c r="P1948" s="17">
        <v>2.4959865955683801E-2</v>
      </c>
      <c r="Q1948" s="17">
        <v>2.9688760546512601E-2</v>
      </c>
      <c r="R1948" s="17"/>
      <c r="S1948" s="17">
        <v>3.0645915965523001E-2</v>
      </c>
      <c r="T1948" s="17">
        <v>2.6769741517625598E-2</v>
      </c>
      <c r="U1948" s="17">
        <v>1.93272471277019E-2</v>
      </c>
      <c r="V1948" s="17">
        <v>4.6574577520315102E-2</v>
      </c>
      <c r="W1948" s="17"/>
      <c r="X1948" s="17">
        <v>3.0439278665375501E-2</v>
      </c>
      <c r="Y1948" s="17">
        <v>4.11533844870383E-2</v>
      </c>
      <c r="Z1948" s="17">
        <v>1.89575686945622E-2</v>
      </c>
      <c r="AA1948" s="17"/>
      <c r="AB1948" s="17">
        <v>2.7520213980903301E-2</v>
      </c>
      <c r="AC1948" s="17">
        <v>3.6921091596080799E-2</v>
      </c>
      <c r="AD1948" s="17"/>
      <c r="AE1948" s="17">
        <v>3.1923704731027999E-2</v>
      </c>
      <c r="AF1948" s="17">
        <v>3.03510758203182E-2</v>
      </c>
      <c r="AG1948" s="17"/>
      <c r="AH1948" s="17">
        <v>3.5166564520210102E-2</v>
      </c>
      <c r="AI1948" s="17">
        <v>1.6506385285714398E-2</v>
      </c>
      <c r="AJ1948" s="17"/>
      <c r="AK1948" s="17">
        <v>2.9193810238489E-2</v>
      </c>
      <c r="AL1948" s="17">
        <v>2.3993871388393199E-2</v>
      </c>
      <c r="AM1948" s="17">
        <v>3.9585789006315E-2</v>
      </c>
      <c r="AN1948" s="17">
        <v>2.33463993973381E-2</v>
      </c>
      <c r="AO1948" s="17">
        <v>3.1836127180329903E-2</v>
      </c>
      <c r="AP1948" s="17"/>
      <c r="AQ1948" s="17">
        <v>2.72156589467051E-2</v>
      </c>
      <c r="AR1948" s="17">
        <v>3.15216524421464E-2</v>
      </c>
      <c r="AS1948" s="17"/>
      <c r="AT1948" s="17">
        <v>3.2267996711506701E-2</v>
      </c>
      <c r="AU1948" s="17">
        <v>2.9099595967212E-2</v>
      </c>
      <c r="AV1948" s="17"/>
      <c r="AW1948" s="17">
        <v>2.5201536839263902E-2</v>
      </c>
      <c r="AX1948" s="17">
        <v>2.3030996728401299E-2</v>
      </c>
      <c r="AY1948" s="17">
        <v>4.5609794204588001E-2</v>
      </c>
      <c r="AZ1948" s="17">
        <v>2.0619520593060901E-2</v>
      </c>
      <c r="BA1948" s="17">
        <v>5.2528846584090801E-2</v>
      </c>
      <c r="BB1948" s="17"/>
      <c r="BC1948" s="17">
        <v>2.9519865617403201E-2</v>
      </c>
      <c r="BD1948" s="17"/>
      <c r="BE1948" s="17">
        <v>2.5060131271566699E-2</v>
      </c>
      <c r="BF1948" s="17">
        <v>5.2896815589705701E-2</v>
      </c>
      <c r="BG1948" s="17">
        <v>1.7523373328072401E-2</v>
      </c>
      <c r="BH1948" s="17">
        <v>2.9397655573663101E-2</v>
      </c>
      <c r="BI1948" s="17"/>
      <c r="BJ1948" s="17">
        <v>3.1917554370509901E-2</v>
      </c>
      <c r="BK1948" s="17"/>
      <c r="BL1948" s="17">
        <v>2.8305360985573201E-2</v>
      </c>
      <c r="BM1948" s="17"/>
      <c r="BN1948" s="17">
        <v>3.0077772437881602E-2</v>
      </c>
      <c r="BO1948" s="17"/>
      <c r="BP1948" s="17">
        <v>2.6712721737957301E-2</v>
      </c>
      <c r="BQ1948" s="17">
        <v>3.24269783142834E-2</v>
      </c>
    </row>
    <row r="1949" spans="2:69" x14ac:dyDescent="0.35">
      <c r="B1949" t="s">
        <v>141</v>
      </c>
      <c r="C1949" s="17">
        <v>2.92440980695115E-2</v>
      </c>
      <c r="D1949" s="17">
        <v>2.31809669660114E-2</v>
      </c>
      <c r="E1949" s="17">
        <v>3.4472981015826201E-2</v>
      </c>
      <c r="F1949" s="17"/>
      <c r="G1949" s="17">
        <v>3.70992682683918E-2</v>
      </c>
      <c r="H1949" s="17">
        <v>3.7445742239550397E-2</v>
      </c>
      <c r="I1949" s="17">
        <v>3.4159631388240699E-2</v>
      </c>
      <c r="J1949" s="17">
        <v>1.9622301506353801E-2</v>
      </c>
      <c r="K1949" s="17">
        <v>0</v>
      </c>
      <c r="L1949" s="17"/>
      <c r="M1949" s="17">
        <v>6.3243830481042707E-2</v>
      </c>
      <c r="N1949" s="17">
        <v>2.6862024115981101E-2</v>
      </c>
      <c r="O1949" s="17">
        <v>2.2518391543717702E-2</v>
      </c>
      <c r="P1949" s="17">
        <v>1.85957532245936E-2</v>
      </c>
      <c r="Q1949" s="17">
        <v>3.3549951300366997E-2</v>
      </c>
      <c r="R1949" s="17"/>
      <c r="S1949" s="17">
        <v>2.2817636950790501E-2</v>
      </c>
      <c r="T1949" s="17">
        <v>4.0024242547139398E-2</v>
      </c>
      <c r="U1949" s="17">
        <v>2.6450233705588001E-2</v>
      </c>
      <c r="V1949" s="17">
        <v>2.5593653543861099E-2</v>
      </c>
      <c r="W1949" s="17"/>
      <c r="X1949" s="17">
        <v>3.0880353422416101E-2</v>
      </c>
      <c r="Y1949" s="17">
        <v>2.19499023902642E-2</v>
      </c>
      <c r="Z1949" s="17">
        <v>2.61019676393821E-2</v>
      </c>
      <c r="AA1949" s="17"/>
      <c r="AB1949" s="17">
        <v>2.5751310886263899E-2</v>
      </c>
      <c r="AC1949" s="17">
        <v>3.6424157712989999E-2</v>
      </c>
      <c r="AD1949" s="17"/>
      <c r="AE1949" s="17">
        <v>1.76991686807795E-2</v>
      </c>
      <c r="AF1949" s="17">
        <v>3.1624819498030601E-2</v>
      </c>
      <c r="AG1949" s="17"/>
      <c r="AH1949" s="17">
        <v>3.1874460962595302E-2</v>
      </c>
      <c r="AI1949" s="17">
        <v>1.32632901592386E-2</v>
      </c>
      <c r="AJ1949" s="17"/>
      <c r="AK1949" s="17">
        <v>3.8236852014004299E-2</v>
      </c>
      <c r="AL1949" s="17">
        <v>4.4435043939200801E-2</v>
      </c>
      <c r="AM1949" s="17">
        <v>2.73822056395376E-2</v>
      </c>
      <c r="AN1949" s="17">
        <v>0</v>
      </c>
      <c r="AO1949" s="17">
        <v>3.2670567995587603E-2</v>
      </c>
      <c r="AP1949" s="17"/>
      <c r="AQ1949" s="17">
        <v>5.6076660324796003E-2</v>
      </c>
      <c r="AR1949" s="17">
        <v>2.1903885306642602E-2</v>
      </c>
      <c r="AS1949" s="17"/>
      <c r="AT1949" s="17">
        <v>3.7595956579082102E-2</v>
      </c>
      <c r="AU1949" s="17">
        <v>2.3740488882798901E-2</v>
      </c>
      <c r="AV1949" s="17"/>
      <c r="AW1949" s="17">
        <v>6.9275143419075702E-2</v>
      </c>
      <c r="AX1949" s="17">
        <v>2.6633448635008199E-2</v>
      </c>
      <c r="AY1949" s="17">
        <v>7.9667617112876201E-3</v>
      </c>
      <c r="AZ1949" s="17">
        <v>4.0535554899371898E-2</v>
      </c>
      <c r="BA1949" s="17">
        <v>2.65148955696968E-2</v>
      </c>
      <c r="BB1949" s="17"/>
      <c r="BC1949" s="17">
        <v>1.5932276659885902E-2</v>
      </c>
      <c r="BD1949" s="17"/>
      <c r="BE1949" s="17">
        <v>2.13654539176098E-2</v>
      </c>
      <c r="BF1949" s="17">
        <v>6.7617867324847999E-3</v>
      </c>
      <c r="BG1949" s="17">
        <v>4.2827510871672102E-2</v>
      </c>
      <c r="BH1949" s="17">
        <v>1.97182827254247E-2</v>
      </c>
      <c r="BI1949" s="17"/>
      <c r="BJ1949" s="17">
        <v>3.0194422825264002E-2</v>
      </c>
      <c r="BK1949" s="17"/>
      <c r="BL1949" s="17">
        <v>2.2357841797138098E-2</v>
      </c>
      <c r="BM1949" s="17"/>
      <c r="BN1949" s="17">
        <v>4.6785605118348103E-2</v>
      </c>
      <c r="BO1949" s="17"/>
      <c r="BP1949" s="17">
        <v>2.8331422249254501E-2</v>
      </c>
      <c r="BQ1949" s="17">
        <v>2.5434357245365701E-2</v>
      </c>
    </row>
    <row r="1950" spans="2:69" x14ac:dyDescent="0.35"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  <c r="BC1950" s="17"/>
      <c r="BD1950" s="17"/>
      <c r="BE1950" s="17"/>
      <c r="BF1950" s="17"/>
      <c r="BG1950" s="17"/>
      <c r="BH1950" s="17"/>
      <c r="BI1950" s="17"/>
      <c r="BJ1950" s="17"/>
      <c r="BK1950" s="17"/>
      <c r="BL1950" s="17"/>
      <c r="BM1950" s="17"/>
      <c r="BN1950" s="17"/>
      <c r="BO1950" s="17"/>
      <c r="BP1950" s="17"/>
      <c r="BQ1950" s="17"/>
    </row>
    <row r="1951" spans="2:69" x14ac:dyDescent="0.35">
      <c r="B1951" s="6" t="s">
        <v>550</v>
      </c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  <c r="BC1951" s="17"/>
      <c r="BD1951" s="17"/>
      <c r="BE1951" s="17"/>
      <c r="BF1951" s="17"/>
      <c r="BG1951" s="17"/>
      <c r="BH1951" s="17"/>
      <c r="BI1951" s="17"/>
      <c r="BJ1951" s="17"/>
      <c r="BK1951" s="17"/>
      <c r="BL1951" s="17"/>
      <c r="BM1951" s="17"/>
      <c r="BN1951" s="17"/>
      <c r="BO1951" s="17"/>
      <c r="BP1951" s="17"/>
      <c r="BQ1951" s="17"/>
    </row>
    <row r="1952" spans="2:69" x14ac:dyDescent="0.35">
      <c r="B1952" s="24" t="s">
        <v>97</v>
      </c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  <c r="BC1952" s="17"/>
      <c r="BD1952" s="17"/>
      <c r="BE1952" s="17"/>
      <c r="BF1952" s="17"/>
      <c r="BG1952" s="17"/>
      <c r="BH1952" s="17"/>
      <c r="BI1952" s="17"/>
      <c r="BJ1952" s="17"/>
      <c r="BK1952" s="17"/>
      <c r="BL1952" s="17"/>
      <c r="BM1952" s="17"/>
      <c r="BN1952" s="17"/>
      <c r="BO1952" s="17"/>
      <c r="BP1952" s="17"/>
      <c r="BQ1952" s="17"/>
    </row>
    <row r="1953" spans="2:69" x14ac:dyDescent="0.35">
      <c r="B1953" t="s">
        <v>506</v>
      </c>
      <c r="C1953" s="17">
        <v>0.330394785383062</v>
      </c>
      <c r="D1953" s="17">
        <v>0.34489634480672399</v>
      </c>
      <c r="E1953" s="17">
        <v>0.318647799177456</v>
      </c>
      <c r="F1953" s="17"/>
      <c r="G1953" s="17">
        <v>0.26867409740407799</v>
      </c>
      <c r="H1953" s="17">
        <v>0.338678140917404</v>
      </c>
      <c r="I1953" s="17">
        <v>0.36235060170678401</v>
      </c>
      <c r="J1953" s="17">
        <v>0.31992308892160098</v>
      </c>
      <c r="K1953" s="17">
        <v>0.39988663468507901</v>
      </c>
      <c r="L1953" s="17"/>
      <c r="M1953" s="17">
        <v>0.27052686944979598</v>
      </c>
      <c r="N1953" s="17">
        <v>0.32563720889279302</v>
      </c>
      <c r="O1953" s="17">
        <v>0.34454019911192202</v>
      </c>
      <c r="P1953" s="17">
        <v>0.35502810175768801</v>
      </c>
      <c r="Q1953" s="17">
        <v>0.33630009643533698</v>
      </c>
      <c r="R1953" s="17"/>
      <c r="S1953" s="17">
        <v>0.40780990293032998</v>
      </c>
      <c r="T1953" s="17">
        <v>0.31524602193249301</v>
      </c>
      <c r="U1953" s="17">
        <v>0.39275207839944198</v>
      </c>
      <c r="V1953" s="17">
        <v>0.28641093202771101</v>
      </c>
      <c r="W1953" s="17"/>
      <c r="X1953" s="17">
        <v>0.32562515337176201</v>
      </c>
      <c r="Y1953" s="17">
        <v>0.32905061570205402</v>
      </c>
      <c r="Z1953" s="17">
        <v>0.36694763938389302</v>
      </c>
      <c r="AA1953" s="17"/>
      <c r="AB1953" s="17">
        <v>0.33123504871340997</v>
      </c>
      <c r="AC1953" s="17">
        <v>0.328667471203412</v>
      </c>
      <c r="AD1953" s="17"/>
      <c r="AE1953" s="17">
        <v>0.29732733594154198</v>
      </c>
      <c r="AF1953" s="17">
        <v>0.33659306778845199</v>
      </c>
      <c r="AG1953" s="17"/>
      <c r="AH1953" s="17">
        <v>0.32383755177049101</v>
      </c>
      <c r="AI1953" s="17">
        <v>0.28525631815883101</v>
      </c>
      <c r="AJ1953" s="17"/>
      <c r="AK1953" s="17">
        <v>0.43488127333626703</v>
      </c>
      <c r="AL1953" s="17">
        <v>0.283362394773707</v>
      </c>
      <c r="AM1953" s="17">
        <v>0.339302110140628</v>
      </c>
      <c r="AN1953" s="17">
        <v>0.30162870324511398</v>
      </c>
      <c r="AO1953" s="17">
        <v>0.38522390603420997</v>
      </c>
      <c r="AP1953" s="17"/>
      <c r="AQ1953" s="17">
        <v>0.24799507348546801</v>
      </c>
      <c r="AR1953" s="17">
        <v>0.35293573436784798</v>
      </c>
      <c r="AS1953" s="17"/>
      <c r="AT1953" s="17">
        <v>0.26241578647777503</v>
      </c>
      <c r="AU1953" s="17">
        <v>0.36436757487461002</v>
      </c>
      <c r="AV1953" s="17"/>
      <c r="AW1953" s="17">
        <v>0.24996551886519799</v>
      </c>
      <c r="AX1953" s="17">
        <v>0.310702854647603</v>
      </c>
      <c r="AY1953" s="17">
        <v>0.34346949574199698</v>
      </c>
      <c r="AZ1953" s="17">
        <v>0.354493879034667</v>
      </c>
      <c r="BA1953" s="17">
        <v>0.421019943460815</v>
      </c>
      <c r="BB1953" s="17"/>
      <c r="BC1953" s="17">
        <v>0.40694127093154903</v>
      </c>
      <c r="BD1953" s="17"/>
      <c r="BE1953" s="17">
        <v>0.32118068464135602</v>
      </c>
      <c r="BF1953" s="17">
        <v>0.35322762709414701</v>
      </c>
      <c r="BG1953" s="17">
        <v>0.35295932571071698</v>
      </c>
      <c r="BH1953" s="17">
        <v>0.394951329197473</v>
      </c>
      <c r="BI1953" s="17"/>
      <c r="BJ1953" s="17">
        <v>0.33493800860540801</v>
      </c>
      <c r="BK1953" s="17"/>
      <c r="BL1953" s="17">
        <v>0.30327593266228903</v>
      </c>
      <c r="BM1953" s="17"/>
      <c r="BN1953" s="17">
        <v>0.31422741193778397</v>
      </c>
      <c r="BO1953" s="17"/>
      <c r="BP1953" s="17">
        <v>0.34963170023672602</v>
      </c>
      <c r="BQ1953" s="17">
        <v>0.24252187788313501</v>
      </c>
    </row>
    <row r="1954" spans="2:69" x14ac:dyDescent="0.35">
      <c r="B1954" t="s">
        <v>507</v>
      </c>
      <c r="C1954" s="17">
        <v>0.33462948763936501</v>
      </c>
      <c r="D1954" s="17">
        <v>0.34763427620666598</v>
      </c>
      <c r="E1954" s="17">
        <v>0.32227114836937598</v>
      </c>
      <c r="F1954" s="17"/>
      <c r="G1954" s="17">
        <v>0.34132296218497099</v>
      </c>
      <c r="H1954" s="17">
        <v>0.35425106964194403</v>
      </c>
      <c r="I1954" s="17">
        <v>0.32408008412135503</v>
      </c>
      <c r="J1954" s="17">
        <v>0.323878239838644</v>
      </c>
      <c r="K1954" s="17">
        <v>0.31408437572780401</v>
      </c>
      <c r="L1954" s="17"/>
      <c r="M1954" s="17">
        <v>0.359500324155336</v>
      </c>
      <c r="N1954" s="17">
        <v>0.32386904418553603</v>
      </c>
      <c r="O1954" s="17">
        <v>0.32970722167952299</v>
      </c>
      <c r="P1954" s="17">
        <v>0.37515587736183797</v>
      </c>
      <c r="Q1954" s="17">
        <v>0.31920453532871601</v>
      </c>
      <c r="R1954" s="17"/>
      <c r="S1954" s="17">
        <v>0.276513387219052</v>
      </c>
      <c r="T1954" s="17">
        <v>0.345140049150232</v>
      </c>
      <c r="U1954" s="17">
        <v>0.29128485567128098</v>
      </c>
      <c r="V1954" s="17">
        <v>0.38010047646664602</v>
      </c>
      <c r="W1954" s="17"/>
      <c r="X1954" s="17">
        <v>0.33655267089912799</v>
      </c>
      <c r="Y1954" s="17">
        <v>0.32335849158365698</v>
      </c>
      <c r="Z1954" s="17">
        <v>0.33420534562995602</v>
      </c>
      <c r="AA1954" s="17"/>
      <c r="AB1954" s="17">
        <v>0.33885423431078099</v>
      </c>
      <c r="AC1954" s="17">
        <v>0.32594475207206802</v>
      </c>
      <c r="AD1954" s="17"/>
      <c r="AE1954" s="17">
        <v>0.34186852532355899</v>
      </c>
      <c r="AF1954" s="17">
        <v>0.33342749744886002</v>
      </c>
      <c r="AG1954" s="17"/>
      <c r="AH1954" s="17">
        <v>0.334750204219532</v>
      </c>
      <c r="AI1954" s="17">
        <v>0.34567411292684802</v>
      </c>
      <c r="AJ1954" s="17"/>
      <c r="AK1954" s="17">
        <v>0.244348280184879</v>
      </c>
      <c r="AL1954" s="17">
        <v>0.35237570167956</v>
      </c>
      <c r="AM1954" s="17">
        <v>0.327002251023565</v>
      </c>
      <c r="AN1954" s="17">
        <v>0.37580558017729299</v>
      </c>
      <c r="AO1954" s="17">
        <v>0.33616207249437702</v>
      </c>
      <c r="AP1954" s="17"/>
      <c r="AQ1954" s="17">
        <v>0.36892701810121298</v>
      </c>
      <c r="AR1954" s="17">
        <v>0.32524718682009301</v>
      </c>
      <c r="AS1954" s="17"/>
      <c r="AT1954" s="17">
        <v>0.34548162883313499</v>
      </c>
      <c r="AU1954" s="17">
        <v>0.32630384230326998</v>
      </c>
      <c r="AV1954" s="17"/>
      <c r="AW1954" s="17">
        <v>0.32585880194216299</v>
      </c>
      <c r="AX1954" s="17">
        <v>0.333558309333921</v>
      </c>
      <c r="AY1954" s="17">
        <v>0.32252865077741899</v>
      </c>
      <c r="AZ1954" s="17">
        <v>0.34584356123258397</v>
      </c>
      <c r="BA1954" s="17">
        <v>0.294931602516812</v>
      </c>
      <c r="BB1954" s="17"/>
      <c r="BC1954" s="17">
        <v>0.29086009192697299</v>
      </c>
      <c r="BD1954" s="17"/>
      <c r="BE1954" s="17">
        <v>0.32363456294731402</v>
      </c>
      <c r="BF1954" s="17">
        <v>0.328602237226226</v>
      </c>
      <c r="BG1954" s="17">
        <v>0.397513519807426</v>
      </c>
      <c r="BH1954" s="17">
        <v>0.322194259559415</v>
      </c>
      <c r="BI1954" s="17"/>
      <c r="BJ1954" s="17">
        <v>0.32592666403679699</v>
      </c>
      <c r="BK1954" s="17"/>
      <c r="BL1954" s="17">
        <v>0.34495127282040899</v>
      </c>
      <c r="BM1954" s="17"/>
      <c r="BN1954" s="17">
        <v>0.36786684497831801</v>
      </c>
      <c r="BO1954" s="17"/>
      <c r="BP1954" s="17">
        <v>0.32434311282553702</v>
      </c>
      <c r="BQ1954" s="17">
        <v>0.38826734436187998</v>
      </c>
    </row>
    <row r="1955" spans="2:69" x14ac:dyDescent="0.35">
      <c r="B1955" t="s">
        <v>508</v>
      </c>
      <c r="C1955" s="17">
        <v>0.134955338078286</v>
      </c>
      <c r="D1955" s="17">
        <v>0.123263107047958</v>
      </c>
      <c r="E1955" s="17">
        <v>0.14518778424190101</v>
      </c>
      <c r="F1955" s="17"/>
      <c r="G1955" s="17">
        <v>0.16157591644507899</v>
      </c>
      <c r="H1955" s="17">
        <v>0.112174328170242</v>
      </c>
      <c r="I1955" s="17">
        <v>9.1480888432897894E-2</v>
      </c>
      <c r="J1955" s="17">
        <v>0.15880579036669601</v>
      </c>
      <c r="K1955" s="17">
        <v>0.16956996760832599</v>
      </c>
      <c r="L1955" s="17"/>
      <c r="M1955" s="17">
        <v>0.11509015492951501</v>
      </c>
      <c r="N1955" s="17">
        <v>0.13933781269554801</v>
      </c>
      <c r="O1955" s="17">
        <v>0.13880958884595601</v>
      </c>
      <c r="P1955" s="17">
        <v>0.10121592780889301</v>
      </c>
      <c r="Q1955" s="17">
        <v>0.15840478100182501</v>
      </c>
      <c r="R1955" s="17"/>
      <c r="S1955" s="17">
        <v>0.115126905128468</v>
      </c>
      <c r="T1955" s="17">
        <v>0.147683857395455</v>
      </c>
      <c r="U1955" s="17">
        <v>0.14294643638757401</v>
      </c>
      <c r="V1955" s="17">
        <v>0.13275892046085999</v>
      </c>
      <c r="W1955" s="17"/>
      <c r="X1955" s="17">
        <v>0.12660397264200701</v>
      </c>
      <c r="Y1955" s="17">
        <v>0.18882456323739899</v>
      </c>
      <c r="Z1955" s="17">
        <v>0.13082893035868001</v>
      </c>
      <c r="AA1955" s="17"/>
      <c r="AB1955" s="17">
        <v>0.134534482703043</v>
      </c>
      <c r="AC1955" s="17">
        <v>0.13582048288585299</v>
      </c>
      <c r="AD1955" s="17"/>
      <c r="AE1955" s="17">
        <v>0.133237344034386</v>
      </c>
      <c r="AF1955" s="17">
        <v>0.13541721190463399</v>
      </c>
      <c r="AG1955" s="17"/>
      <c r="AH1955" s="17">
        <v>0.132281686198576</v>
      </c>
      <c r="AI1955" s="17">
        <v>0.168761371986164</v>
      </c>
      <c r="AJ1955" s="17"/>
      <c r="AK1955" s="17">
        <v>0.148826130993052</v>
      </c>
      <c r="AL1955" s="17">
        <v>0.121291729267734</v>
      </c>
      <c r="AM1955" s="17">
        <v>0.15022118845261201</v>
      </c>
      <c r="AN1955" s="17">
        <v>0.14427140847981601</v>
      </c>
      <c r="AO1955" s="17">
        <v>7.7539415763965405E-2</v>
      </c>
      <c r="AP1955" s="17"/>
      <c r="AQ1955" s="17">
        <v>0.16709155218635999</v>
      </c>
      <c r="AR1955" s="17">
        <v>0.12616427866688301</v>
      </c>
      <c r="AS1955" s="17"/>
      <c r="AT1955" s="17">
        <v>0.14594903781882501</v>
      </c>
      <c r="AU1955" s="17">
        <v>0.13051790264802399</v>
      </c>
      <c r="AV1955" s="17"/>
      <c r="AW1955" s="17">
        <v>0.15334141763491499</v>
      </c>
      <c r="AX1955" s="17">
        <v>0.14080685643625901</v>
      </c>
      <c r="AY1955" s="17">
        <v>0.14142463048878101</v>
      </c>
      <c r="AZ1955" s="17">
        <v>0.127258479300496</v>
      </c>
      <c r="BA1955" s="17">
        <v>0.10455239333194</v>
      </c>
      <c r="BB1955" s="17"/>
      <c r="BC1955" s="17">
        <v>0.111537852944347</v>
      </c>
      <c r="BD1955" s="17"/>
      <c r="BE1955" s="17">
        <v>0.13568816661998001</v>
      </c>
      <c r="BF1955" s="17">
        <v>0.13133391876463901</v>
      </c>
      <c r="BG1955" s="17">
        <v>0.108109101101038</v>
      </c>
      <c r="BH1955" s="17">
        <v>0.117719551167173</v>
      </c>
      <c r="BI1955" s="17"/>
      <c r="BJ1955" s="17">
        <v>0.13564943620248299</v>
      </c>
      <c r="BK1955" s="17"/>
      <c r="BL1955" s="17">
        <v>0.13499346184511099</v>
      </c>
      <c r="BM1955" s="17"/>
      <c r="BN1955" s="17">
        <v>0.126931062788391</v>
      </c>
      <c r="BO1955" s="17"/>
      <c r="BP1955" s="17">
        <v>0.136499273681471</v>
      </c>
      <c r="BQ1955" s="17">
        <v>0.12086856581724501</v>
      </c>
    </row>
    <row r="1956" spans="2:69" x14ac:dyDescent="0.35">
      <c r="B1956" t="s">
        <v>509</v>
      </c>
      <c r="C1956" s="17">
        <v>0.115847977027444</v>
      </c>
      <c r="D1956" s="17">
        <v>0.12323024715674701</v>
      </c>
      <c r="E1956" s="17">
        <v>0.109768696520313</v>
      </c>
      <c r="F1956" s="17"/>
      <c r="G1956" s="17">
        <v>0.157775841935726</v>
      </c>
      <c r="H1956" s="17">
        <v>0.115286172516942</v>
      </c>
      <c r="I1956" s="17">
        <v>0.12568701244852001</v>
      </c>
      <c r="J1956" s="17">
        <v>6.9256095887404806E-2</v>
      </c>
      <c r="K1956" s="17">
        <v>6.3649532441612894E-2</v>
      </c>
      <c r="L1956" s="17"/>
      <c r="M1956" s="17">
        <v>0.12908967232294599</v>
      </c>
      <c r="N1956" s="17">
        <v>0.124675361197835</v>
      </c>
      <c r="O1956" s="17">
        <v>0.12859147745780999</v>
      </c>
      <c r="P1956" s="17">
        <v>8.5352304780757796E-2</v>
      </c>
      <c r="Q1956" s="17">
        <v>9.8080666867910699E-2</v>
      </c>
      <c r="R1956" s="17"/>
      <c r="S1956" s="17">
        <v>9.6198306257248595E-2</v>
      </c>
      <c r="T1956" s="17">
        <v>0.127216629488204</v>
      </c>
      <c r="U1956" s="17">
        <v>0.102585359424772</v>
      </c>
      <c r="V1956" s="17">
        <v>0.112076262527289</v>
      </c>
      <c r="W1956" s="17"/>
      <c r="X1956" s="17">
        <v>0.122629663807984</v>
      </c>
      <c r="Y1956" s="17">
        <v>8.4642000734887493E-2</v>
      </c>
      <c r="Z1956" s="17">
        <v>0.104005444882854</v>
      </c>
      <c r="AA1956" s="17"/>
      <c r="AB1956" s="17">
        <v>0.11757750487157601</v>
      </c>
      <c r="AC1956" s="17">
        <v>0.112292617818764</v>
      </c>
      <c r="AD1956" s="17"/>
      <c r="AE1956" s="17">
        <v>0.16264643321526701</v>
      </c>
      <c r="AF1956" s="17">
        <v>0.10639060682198601</v>
      </c>
      <c r="AG1956" s="17"/>
      <c r="AH1956" s="17">
        <v>0.11495130634065499</v>
      </c>
      <c r="AI1956" s="17">
        <v>0.14679458525650399</v>
      </c>
      <c r="AJ1956" s="17"/>
      <c r="AK1956" s="17">
        <v>0.108370030609013</v>
      </c>
      <c r="AL1956" s="17">
        <v>0.14396421846299401</v>
      </c>
      <c r="AM1956" s="17">
        <v>9.5641786198748205E-2</v>
      </c>
      <c r="AN1956" s="17">
        <v>0.123165466857361</v>
      </c>
      <c r="AO1956" s="17">
        <v>9.7775859288497705E-2</v>
      </c>
      <c r="AP1956" s="17"/>
      <c r="AQ1956" s="17">
        <v>0.14031275562765699</v>
      </c>
      <c r="AR1956" s="17">
        <v>0.109155486075088</v>
      </c>
      <c r="AS1956" s="17"/>
      <c r="AT1956" s="17">
        <v>0.13162172653881599</v>
      </c>
      <c r="AU1956" s="17">
        <v>0.108914251374121</v>
      </c>
      <c r="AV1956" s="17"/>
      <c r="AW1956" s="17">
        <v>0.13166206196048</v>
      </c>
      <c r="AX1956" s="17">
        <v>0.126196482724452</v>
      </c>
      <c r="AY1956" s="17">
        <v>0.128354979026755</v>
      </c>
      <c r="AZ1956" s="17">
        <v>0.11231229344510101</v>
      </c>
      <c r="BA1956" s="17">
        <v>0.104816728378284</v>
      </c>
      <c r="BB1956" s="17"/>
      <c r="BC1956" s="17">
        <v>0.12669191105609101</v>
      </c>
      <c r="BD1956" s="17"/>
      <c r="BE1956" s="17">
        <v>0.13555729388476701</v>
      </c>
      <c r="BF1956" s="17">
        <v>0.12995575748631999</v>
      </c>
      <c r="BG1956" s="17">
        <v>8.3426123752083095E-2</v>
      </c>
      <c r="BH1956" s="17">
        <v>0.10766271019811301</v>
      </c>
      <c r="BI1956" s="17"/>
      <c r="BJ1956" s="17">
        <v>0.112727472907829</v>
      </c>
      <c r="BK1956" s="17"/>
      <c r="BL1956" s="17">
        <v>0.13121828985571399</v>
      </c>
      <c r="BM1956" s="17"/>
      <c r="BN1956" s="17">
        <v>0.120535606858873</v>
      </c>
      <c r="BO1956" s="17"/>
      <c r="BP1956" s="17">
        <v>0.116596796687175</v>
      </c>
      <c r="BQ1956" s="17">
        <v>0.120642819443008</v>
      </c>
    </row>
    <row r="1957" spans="2:69" x14ac:dyDescent="0.35">
      <c r="B1957" t="s">
        <v>510</v>
      </c>
      <c r="C1957" s="17">
        <v>4.2895990468023101E-2</v>
      </c>
      <c r="D1957" s="17">
        <v>4.4395962695608401E-2</v>
      </c>
      <c r="E1957" s="17">
        <v>4.1697478701697599E-2</v>
      </c>
      <c r="F1957" s="17"/>
      <c r="G1957" s="17">
        <v>3.1683500478812597E-2</v>
      </c>
      <c r="H1957" s="17">
        <v>3.3117075214971203E-2</v>
      </c>
      <c r="I1957" s="17">
        <v>6.0468870050490002E-2</v>
      </c>
      <c r="J1957" s="17">
        <v>8.0103268254930499E-2</v>
      </c>
      <c r="K1957" s="17">
        <v>1.4569744655352899E-2</v>
      </c>
      <c r="L1957" s="17"/>
      <c r="M1957" s="17">
        <v>6.3069676173784103E-2</v>
      </c>
      <c r="N1957" s="17">
        <v>4.6478692729014899E-2</v>
      </c>
      <c r="O1957" s="17">
        <v>2.5630519620322201E-2</v>
      </c>
      <c r="P1957" s="17">
        <v>3.05586017301115E-2</v>
      </c>
      <c r="Q1957" s="17">
        <v>5.4377280841501098E-2</v>
      </c>
      <c r="R1957" s="17"/>
      <c r="S1957" s="17">
        <v>3.0566925473633402E-2</v>
      </c>
      <c r="T1957" s="17">
        <v>3.5369434555762101E-2</v>
      </c>
      <c r="U1957" s="17">
        <v>3.6503382763825303E-2</v>
      </c>
      <c r="V1957" s="17">
        <v>5.6538685019590001E-2</v>
      </c>
      <c r="W1957" s="17"/>
      <c r="X1957" s="17">
        <v>4.38349919487733E-2</v>
      </c>
      <c r="Y1957" s="17">
        <v>4.6650622984781301E-2</v>
      </c>
      <c r="Z1957" s="17">
        <v>3.1470755538816897E-2</v>
      </c>
      <c r="AA1957" s="17"/>
      <c r="AB1957" s="17">
        <v>4.0890727653661099E-2</v>
      </c>
      <c r="AC1957" s="17">
        <v>4.7018173083965199E-2</v>
      </c>
      <c r="AD1957" s="17"/>
      <c r="AE1957" s="17">
        <v>3.6519252759058998E-2</v>
      </c>
      <c r="AF1957" s="17">
        <v>4.4232993427519601E-2</v>
      </c>
      <c r="AG1957" s="17"/>
      <c r="AH1957" s="17">
        <v>4.9080668656766697E-2</v>
      </c>
      <c r="AI1957" s="17">
        <v>1.7914239692447698E-2</v>
      </c>
      <c r="AJ1957" s="17"/>
      <c r="AK1957" s="17">
        <v>7.5921953380596596E-3</v>
      </c>
      <c r="AL1957" s="17">
        <v>5.3834871578918898E-2</v>
      </c>
      <c r="AM1957" s="17">
        <v>4.8633285145360201E-2</v>
      </c>
      <c r="AN1957" s="17">
        <v>4.0266380256869801E-2</v>
      </c>
      <c r="AO1957" s="17">
        <v>2.9738380813141299E-2</v>
      </c>
      <c r="AP1957" s="17"/>
      <c r="AQ1957" s="17">
        <v>2.73271624855057E-2</v>
      </c>
      <c r="AR1957" s="17">
        <v>4.7154939306860898E-2</v>
      </c>
      <c r="AS1957" s="17"/>
      <c r="AT1957" s="17">
        <v>5.4647399261004703E-2</v>
      </c>
      <c r="AU1957" s="17">
        <v>3.8610503095929997E-2</v>
      </c>
      <c r="AV1957" s="17"/>
      <c r="AW1957" s="17">
        <v>2.2386876107642999E-2</v>
      </c>
      <c r="AX1957" s="17">
        <v>4.7025842180579598E-2</v>
      </c>
      <c r="AY1957" s="17">
        <v>3.3475174086862798E-2</v>
      </c>
      <c r="AZ1957" s="17">
        <v>4.0175752680841802E-2</v>
      </c>
      <c r="BA1957" s="17">
        <v>3.88342668136126E-2</v>
      </c>
      <c r="BB1957" s="17"/>
      <c r="BC1957" s="17">
        <v>4.3528505165519503E-2</v>
      </c>
      <c r="BD1957" s="17"/>
      <c r="BE1957" s="17">
        <v>4.4822010980892099E-2</v>
      </c>
      <c r="BF1957" s="17">
        <v>3.13601685918172E-2</v>
      </c>
      <c r="BG1957" s="17">
        <v>2.4381613822439498E-2</v>
      </c>
      <c r="BH1957" s="17">
        <v>3.7957480695773101E-2</v>
      </c>
      <c r="BI1957" s="17"/>
      <c r="BJ1957" s="17">
        <v>4.6699234091577599E-2</v>
      </c>
      <c r="BK1957" s="17"/>
      <c r="BL1957" s="17">
        <v>4.9550903367173799E-2</v>
      </c>
      <c r="BM1957" s="17"/>
      <c r="BN1957" s="17">
        <v>3.08681473399233E-2</v>
      </c>
      <c r="BO1957" s="17"/>
      <c r="BP1957" s="17">
        <v>3.5474818652907199E-2</v>
      </c>
      <c r="BQ1957" s="17">
        <v>8.3028205885832401E-2</v>
      </c>
    </row>
    <row r="1958" spans="2:69" x14ac:dyDescent="0.35">
      <c r="B1958" t="s">
        <v>141</v>
      </c>
      <c r="C1958" s="17">
        <v>4.1276421403819E-2</v>
      </c>
      <c r="D1958" s="17">
        <v>1.6580062086297E-2</v>
      </c>
      <c r="E1958" s="17">
        <v>6.2427092989256201E-2</v>
      </c>
      <c r="F1958" s="17"/>
      <c r="G1958" s="17">
        <v>3.8967681551333698E-2</v>
      </c>
      <c r="H1958" s="17">
        <v>4.6493213538495698E-2</v>
      </c>
      <c r="I1958" s="17">
        <v>3.59325432399525E-2</v>
      </c>
      <c r="J1958" s="17">
        <v>4.8033516730724098E-2</v>
      </c>
      <c r="K1958" s="17">
        <v>3.8239744881825001E-2</v>
      </c>
      <c r="L1958" s="17"/>
      <c r="M1958" s="17">
        <v>6.2723302968623898E-2</v>
      </c>
      <c r="N1958" s="17">
        <v>4.0001880299272603E-2</v>
      </c>
      <c r="O1958" s="17">
        <v>3.2720993284467599E-2</v>
      </c>
      <c r="P1958" s="17">
        <v>5.2689186560711899E-2</v>
      </c>
      <c r="Q1958" s="17">
        <v>3.3632639524709802E-2</v>
      </c>
      <c r="R1958" s="17"/>
      <c r="S1958" s="17">
        <v>7.3784572991268504E-2</v>
      </c>
      <c r="T1958" s="17">
        <v>2.9344007477854699E-2</v>
      </c>
      <c r="U1958" s="17">
        <v>3.39278873531055E-2</v>
      </c>
      <c r="V1958" s="17">
        <v>3.2114723497903501E-2</v>
      </c>
      <c r="W1958" s="17"/>
      <c r="X1958" s="17">
        <v>4.4753547330345603E-2</v>
      </c>
      <c r="Y1958" s="17">
        <v>2.747370575722E-2</v>
      </c>
      <c r="Z1958" s="17">
        <v>3.2541884205800203E-2</v>
      </c>
      <c r="AA1958" s="17"/>
      <c r="AB1958" s="17">
        <v>3.6908001747529499E-2</v>
      </c>
      <c r="AC1958" s="17">
        <v>5.0256502935937503E-2</v>
      </c>
      <c r="AD1958" s="17"/>
      <c r="AE1958" s="17">
        <v>2.8401108726187101E-2</v>
      </c>
      <c r="AF1958" s="17">
        <v>4.3938622608549999E-2</v>
      </c>
      <c r="AG1958" s="17"/>
      <c r="AH1958" s="17">
        <v>4.5098582813979403E-2</v>
      </c>
      <c r="AI1958" s="17">
        <v>3.5599371979205797E-2</v>
      </c>
      <c r="AJ1958" s="17"/>
      <c r="AK1958" s="17">
        <v>5.5982089538728401E-2</v>
      </c>
      <c r="AL1958" s="17">
        <v>4.5171084237086101E-2</v>
      </c>
      <c r="AM1958" s="17">
        <v>3.9199379039086102E-2</v>
      </c>
      <c r="AN1958" s="17">
        <v>1.4862460983545499E-2</v>
      </c>
      <c r="AO1958" s="17">
        <v>7.3560365605808697E-2</v>
      </c>
      <c r="AP1958" s="17"/>
      <c r="AQ1958" s="17">
        <v>4.8346438113797303E-2</v>
      </c>
      <c r="AR1958" s="17">
        <v>3.9342374763228098E-2</v>
      </c>
      <c r="AS1958" s="17"/>
      <c r="AT1958" s="17">
        <v>5.9884421070444303E-2</v>
      </c>
      <c r="AU1958" s="17">
        <v>3.1285925704045002E-2</v>
      </c>
      <c r="AV1958" s="17"/>
      <c r="AW1958" s="17">
        <v>0.116785323489601</v>
      </c>
      <c r="AX1958" s="17">
        <v>4.17096546771853E-2</v>
      </c>
      <c r="AY1958" s="17">
        <v>3.0747069878185099E-2</v>
      </c>
      <c r="AZ1958" s="17">
        <v>1.9916034306311E-2</v>
      </c>
      <c r="BA1958" s="17">
        <v>3.5845065498535403E-2</v>
      </c>
      <c r="BB1958" s="17"/>
      <c r="BC1958" s="17">
        <v>2.0440367975520801E-2</v>
      </c>
      <c r="BD1958" s="17"/>
      <c r="BE1958" s="17">
        <v>3.9117280925690799E-2</v>
      </c>
      <c r="BF1958" s="17">
        <v>2.5520290836851499E-2</v>
      </c>
      <c r="BG1958" s="17">
        <v>3.3610315806296802E-2</v>
      </c>
      <c r="BH1958" s="17">
        <v>1.95146691820525E-2</v>
      </c>
      <c r="BI1958" s="17"/>
      <c r="BJ1958" s="17">
        <v>4.4059184155905699E-2</v>
      </c>
      <c r="BK1958" s="17"/>
      <c r="BL1958" s="17">
        <v>3.6010139449303799E-2</v>
      </c>
      <c r="BM1958" s="17"/>
      <c r="BN1958" s="17">
        <v>3.9570926096710403E-2</v>
      </c>
      <c r="BO1958" s="17"/>
      <c r="BP1958" s="17">
        <v>3.7454297916183397E-2</v>
      </c>
      <c r="BQ1958" s="17">
        <v>4.4671186608899502E-2</v>
      </c>
    </row>
    <row r="1959" spans="2:69" x14ac:dyDescent="0.35"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  <c r="BC1959" s="17"/>
      <c r="BD1959" s="17"/>
      <c r="BE1959" s="17"/>
      <c r="BF1959" s="17"/>
      <c r="BG1959" s="17"/>
      <c r="BH1959" s="17"/>
      <c r="BI1959" s="17"/>
      <c r="BJ1959" s="17"/>
      <c r="BK1959" s="17"/>
      <c r="BL1959" s="17"/>
      <c r="BM1959" s="17"/>
      <c r="BN1959" s="17"/>
      <c r="BO1959" s="17"/>
      <c r="BP1959" s="17"/>
      <c r="BQ1959" s="17"/>
    </row>
    <row r="1960" spans="2:69" x14ac:dyDescent="0.35">
      <c r="B1960" s="6" t="s">
        <v>551</v>
      </c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  <c r="BC1960" s="17"/>
      <c r="BD1960" s="17"/>
      <c r="BE1960" s="17"/>
      <c r="BF1960" s="17"/>
      <c r="BG1960" s="17"/>
      <c r="BH1960" s="17"/>
      <c r="BI1960" s="17"/>
      <c r="BJ1960" s="17"/>
      <c r="BK1960" s="17"/>
      <c r="BL1960" s="17"/>
      <c r="BM1960" s="17"/>
      <c r="BN1960" s="17"/>
      <c r="BO1960" s="17"/>
      <c r="BP1960" s="17"/>
      <c r="BQ1960" s="17"/>
    </row>
    <row r="1961" spans="2:69" x14ac:dyDescent="0.35">
      <c r="B1961" s="24" t="s">
        <v>97</v>
      </c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  <c r="BC1961" s="17"/>
      <c r="BD1961" s="17"/>
      <c r="BE1961" s="17"/>
      <c r="BF1961" s="17"/>
      <c r="BG1961" s="17"/>
      <c r="BH1961" s="17"/>
      <c r="BI1961" s="17"/>
      <c r="BJ1961" s="17"/>
      <c r="BK1961" s="17"/>
      <c r="BL1961" s="17"/>
      <c r="BM1961" s="17"/>
      <c r="BN1961" s="17"/>
      <c r="BO1961" s="17"/>
      <c r="BP1961" s="17"/>
      <c r="BQ1961" s="17"/>
    </row>
    <row r="1962" spans="2:69" x14ac:dyDescent="0.35">
      <c r="B1962" t="s">
        <v>506</v>
      </c>
      <c r="C1962" s="17">
        <v>0.47848918545292701</v>
      </c>
      <c r="D1962" s="17">
        <v>0.43748568611299998</v>
      </c>
      <c r="E1962" s="17">
        <v>0.51248673475856599</v>
      </c>
      <c r="F1962" s="17"/>
      <c r="G1962" s="17">
        <v>0.477738884447238</v>
      </c>
      <c r="H1962" s="17">
        <v>0.54019691833574202</v>
      </c>
      <c r="I1962" s="17">
        <v>0.52544598994561997</v>
      </c>
      <c r="J1962" s="17">
        <v>0.42050445424728</v>
      </c>
      <c r="K1962" s="17">
        <v>0.34971642488323201</v>
      </c>
      <c r="L1962" s="17"/>
      <c r="M1962" s="17">
        <v>0.33646885681420302</v>
      </c>
      <c r="N1962" s="17">
        <v>0.48408313617120602</v>
      </c>
      <c r="O1962" s="17">
        <v>0.50042741072324604</v>
      </c>
      <c r="P1962" s="17">
        <v>0.453980420203415</v>
      </c>
      <c r="Q1962" s="17">
        <v>0.53486008888981595</v>
      </c>
      <c r="R1962" s="17"/>
      <c r="S1962" s="17">
        <v>0.579427967167501</v>
      </c>
      <c r="T1962" s="17">
        <v>0.58340853797407999</v>
      </c>
      <c r="U1962" s="17">
        <v>0.46259535326851398</v>
      </c>
      <c r="V1962" s="17">
        <v>0.31630780459986102</v>
      </c>
      <c r="W1962" s="17"/>
      <c r="X1962" s="17">
        <v>0.47766125788976999</v>
      </c>
      <c r="Y1962" s="17">
        <v>0.45029176726457798</v>
      </c>
      <c r="Z1962" s="17">
        <v>0.51871987777878203</v>
      </c>
      <c r="AA1962" s="17"/>
      <c r="AB1962" s="17">
        <v>0.547057670208138</v>
      </c>
      <c r="AC1962" s="17">
        <v>0.337534187516986</v>
      </c>
      <c r="AD1962" s="17"/>
      <c r="AE1962" s="17">
        <v>0.45081908175319502</v>
      </c>
      <c r="AF1962" s="17">
        <v>0.48453160393854</v>
      </c>
      <c r="AG1962" s="17"/>
      <c r="AH1962" s="17">
        <v>0.45990328629867</v>
      </c>
      <c r="AI1962" s="17">
        <v>0.58363022087320804</v>
      </c>
      <c r="AJ1962" s="17"/>
      <c r="AK1962" s="17">
        <v>0.43708777267274301</v>
      </c>
      <c r="AL1962" s="17">
        <v>0.43717263014158397</v>
      </c>
      <c r="AM1962" s="17">
        <v>0.51709160177299196</v>
      </c>
      <c r="AN1962" s="17">
        <v>0.47286943715646701</v>
      </c>
      <c r="AO1962" s="17">
        <v>0.52411366647627999</v>
      </c>
      <c r="AP1962" s="17"/>
      <c r="AQ1962" s="17">
        <v>0.46688462428710797</v>
      </c>
      <c r="AR1962" s="17">
        <v>0.48166368467392701</v>
      </c>
      <c r="AS1962" s="17"/>
      <c r="AT1962" s="17">
        <v>0.49326401661634001</v>
      </c>
      <c r="AU1962" s="17">
        <v>0.47953228029314199</v>
      </c>
      <c r="AV1962" s="17"/>
      <c r="AW1962" s="17">
        <v>0.49098966494611801</v>
      </c>
      <c r="AX1962" s="17">
        <v>0.45345578592144498</v>
      </c>
      <c r="AY1962" s="17">
        <v>0.44884761900380299</v>
      </c>
      <c r="AZ1962" s="17">
        <v>0.48925434401947399</v>
      </c>
      <c r="BA1962" s="17">
        <v>0.59937287575949305</v>
      </c>
      <c r="BB1962" s="17"/>
      <c r="BC1962" s="17">
        <v>0.57026668174877504</v>
      </c>
      <c r="BD1962" s="17"/>
      <c r="BE1962" s="17">
        <v>0.47413848076937898</v>
      </c>
      <c r="BF1962" s="17">
        <v>0.34815505210366798</v>
      </c>
      <c r="BG1962" s="17">
        <v>0.54340545788939099</v>
      </c>
      <c r="BH1962" s="17">
        <v>0.581735683876203</v>
      </c>
      <c r="BI1962" s="17"/>
      <c r="BJ1962" s="17">
        <v>0.49009374269981298</v>
      </c>
      <c r="BK1962" s="17"/>
      <c r="BL1962" s="17">
        <v>0.456267611450698</v>
      </c>
      <c r="BM1962" s="17"/>
      <c r="BN1962" s="17">
        <v>0.40335681500707399</v>
      </c>
      <c r="BO1962" s="17"/>
      <c r="BP1962" s="17">
        <v>0.50820338936548903</v>
      </c>
      <c r="BQ1962" s="17">
        <v>0.34787929628553899</v>
      </c>
    </row>
    <row r="1963" spans="2:69" x14ac:dyDescent="0.35">
      <c r="B1963" t="s">
        <v>507</v>
      </c>
      <c r="C1963" s="17">
        <v>0.32661529600827999</v>
      </c>
      <c r="D1963" s="17">
        <v>0.34258255653845798</v>
      </c>
      <c r="E1963" s="17">
        <v>0.31361051931763501</v>
      </c>
      <c r="F1963" s="17"/>
      <c r="G1963" s="17">
        <v>0.35329822316888299</v>
      </c>
      <c r="H1963" s="17">
        <v>0.27240980397296499</v>
      </c>
      <c r="I1963" s="17">
        <v>0.30027906693495598</v>
      </c>
      <c r="J1963" s="17">
        <v>0.33272988331853898</v>
      </c>
      <c r="K1963" s="17">
        <v>0.40887117423212199</v>
      </c>
      <c r="L1963" s="17"/>
      <c r="M1963" s="17">
        <v>0.37200410512320797</v>
      </c>
      <c r="N1963" s="17">
        <v>0.340822004349984</v>
      </c>
      <c r="O1963" s="17">
        <v>0.29013626359834499</v>
      </c>
      <c r="P1963" s="17">
        <v>0.34758928613094697</v>
      </c>
      <c r="Q1963" s="17">
        <v>0.29505031104552998</v>
      </c>
      <c r="R1963" s="17"/>
      <c r="S1963" s="17">
        <v>0.276898945914265</v>
      </c>
      <c r="T1963" s="17">
        <v>0.29551306793220999</v>
      </c>
      <c r="U1963" s="17">
        <v>0.401365095929969</v>
      </c>
      <c r="V1963" s="17">
        <v>0.35450168958168399</v>
      </c>
      <c r="W1963" s="17"/>
      <c r="X1963" s="17">
        <v>0.326650776295139</v>
      </c>
      <c r="Y1963" s="17">
        <v>0.33870491971310501</v>
      </c>
      <c r="Z1963" s="17">
        <v>0.31170579618569</v>
      </c>
      <c r="AA1963" s="17"/>
      <c r="AB1963" s="17">
        <v>0.29285965056425101</v>
      </c>
      <c r="AC1963" s="17">
        <v>0.396006167789619</v>
      </c>
      <c r="AD1963" s="17"/>
      <c r="AE1963" s="17">
        <v>0.32678252029626398</v>
      </c>
      <c r="AF1963" s="17">
        <v>0.32685024899651399</v>
      </c>
      <c r="AG1963" s="17"/>
      <c r="AH1963" s="17">
        <v>0.332057088265867</v>
      </c>
      <c r="AI1963" s="17">
        <v>0.26722275413847502</v>
      </c>
      <c r="AJ1963" s="17"/>
      <c r="AK1963" s="17">
        <v>0.35857711722761998</v>
      </c>
      <c r="AL1963" s="17">
        <v>0.33609680039476297</v>
      </c>
      <c r="AM1963" s="17">
        <v>0.325936493588458</v>
      </c>
      <c r="AN1963" s="17">
        <v>0.29953042372301503</v>
      </c>
      <c r="AO1963" s="17">
        <v>0.31020302004266698</v>
      </c>
      <c r="AP1963" s="17"/>
      <c r="AQ1963" s="17">
        <v>0.31303969533617898</v>
      </c>
      <c r="AR1963" s="17">
        <v>0.33032898523292198</v>
      </c>
      <c r="AS1963" s="17"/>
      <c r="AT1963" s="17">
        <v>0.301646315556448</v>
      </c>
      <c r="AU1963" s="17">
        <v>0.33121147791295202</v>
      </c>
      <c r="AV1963" s="17"/>
      <c r="AW1963" s="17">
        <v>0.30961865691444901</v>
      </c>
      <c r="AX1963" s="17">
        <v>0.327943088936477</v>
      </c>
      <c r="AY1963" s="17">
        <v>0.38607147997167102</v>
      </c>
      <c r="AZ1963" s="17">
        <v>0.30627577679976797</v>
      </c>
      <c r="BA1963" s="17">
        <v>0.29379827226099398</v>
      </c>
      <c r="BB1963" s="17"/>
      <c r="BC1963" s="17">
        <v>0.27579504588772202</v>
      </c>
      <c r="BD1963" s="17"/>
      <c r="BE1963" s="17">
        <v>0.33298525624734998</v>
      </c>
      <c r="BF1963" s="17">
        <v>0.457086674576198</v>
      </c>
      <c r="BG1963" s="17">
        <v>0.26732916168825499</v>
      </c>
      <c r="BH1963" s="17">
        <v>0.26221322661355601</v>
      </c>
      <c r="BI1963" s="17"/>
      <c r="BJ1963" s="17">
        <v>0.32762953687177698</v>
      </c>
      <c r="BK1963" s="17"/>
      <c r="BL1963" s="17">
        <v>0.33333306559027498</v>
      </c>
      <c r="BM1963" s="17"/>
      <c r="BN1963" s="17">
        <v>0.41005239041722402</v>
      </c>
      <c r="BO1963" s="17"/>
      <c r="BP1963" s="17">
        <v>0.32337489789498303</v>
      </c>
      <c r="BQ1963" s="17">
        <v>0.34064207193658902</v>
      </c>
    </row>
    <row r="1964" spans="2:69" x14ac:dyDescent="0.35">
      <c r="B1964" t="s">
        <v>508</v>
      </c>
      <c r="C1964" s="17">
        <v>8.8104105918350994E-2</v>
      </c>
      <c r="D1964" s="17">
        <v>0.101180156501471</v>
      </c>
      <c r="E1964" s="17">
        <v>7.7113939426666195E-2</v>
      </c>
      <c r="F1964" s="17"/>
      <c r="G1964" s="17">
        <v>7.1163663573101901E-2</v>
      </c>
      <c r="H1964" s="17">
        <v>9.8329216564415498E-2</v>
      </c>
      <c r="I1964" s="17">
        <v>7.5258644589248302E-2</v>
      </c>
      <c r="J1964" s="17">
        <v>8.1547302429001906E-2</v>
      </c>
      <c r="K1964" s="17">
        <v>0.13293855442168101</v>
      </c>
      <c r="L1964" s="17"/>
      <c r="M1964" s="17">
        <v>0.12316121063185</v>
      </c>
      <c r="N1964" s="17">
        <v>7.4108031297636101E-2</v>
      </c>
      <c r="O1964" s="17">
        <v>0.11552680189626501</v>
      </c>
      <c r="P1964" s="17">
        <v>8.1681728070332693E-2</v>
      </c>
      <c r="Q1964" s="17">
        <v>7.5245921640620897E-2</v>
      </c>
      <c r="R1964" s="17"/>
      <c r="S1964" s="17">
        <v>7.0906920478362806E-2</v>
      </c>
      <c r="T1964" s="17">
        <v>4.1501770155484202E-2</v>
      </c>
      <c r="U1964" s="17">
        <v>6.6187735125447802E-2</v>
      </c>
      <c r="V1964" s="17">
        <v>0.160845187156506</v>
      </c>
      <c r="W1964" s="17"/>
      <c r="X1964" s="17">
        <v>9.03389627159112E-2</v>
      </c>
      <c r="Y1964" s="17">
        <v>5.3268560465771601E-2</v>
      </c>
      <c r="Z1964" s="17">
        <v>0.113952386796299</v>
      </c>
      <c r="AA1964" s="17"/>
      <c r="AB1964" s="17">
        <v>7.0631247201252301E-2</v>
      </c>
      <c r="AC1964" s="17">
        <v>0.124022746576609</v>
      </c>
      <c r="AD1964" s="17"/>
      <c r="AE1964" s="17">
        <v>0.103631431921649</v>
      </c>
      <c r="AF1964" s="17">
        <v>8.4183282406574897E-2</v>
      </c>
      <c r="AG1964" s="17"/>
      <c r="AH1964" s="17">
        <v>9.2343285919156207E-2</v>
      </c>
      <c r="AI1964" s="17">
        <v>7.0853253690525003E-2</v>
      </c>
      <c r="AJ1964" s="17"/>
      <c r="AK1964" s="17">
        <v>9.3651809164764996E-2</v>
      </c>
      <c r="AL1964" s="17">
        <v>0.102185537335836</v>
      </c>
      <c r="AM1964" s="17">
        <v>6.8456887546761006E-2</v>
      </c>
      <c r="AN1964" s="17">
        <v>0.101234693461955</v>
      </c>
      <c r="AO1964" s="17">
        <v>8.9216055972209399E-2</v>
      </c>
      <c r="AP1964" s="17"/>
      <c r="AQ1964" s="17">
        <v>0.10054064441904</v>
      </c>
      <c r="AR1964" s="17">
        <v>8.4702014170266501E-2</v>
      </c>
      <c r="AS1964" s="17"/>
      <c r="AT1964" s="17">
        <v>0.100286080125062</v>
      </c>
      <c r="AU1964" s="17">
        <v>8.3917584711926202E-2</v>
      </c>
      <c r="AV1964" s="17"/>
      <c r="AW1964" s="17">
        <v>5.2600580656599401E-2</v>
      </c>
      <c r="AX1964" s="17">
        <v>8.6612935335368305E-2</v>
      </c>
      <c r="AY1964" s="17">
        <v>9.9702528668929896E-2</v>
      </c>
      <c r="AZ1964" s="17">
        <v>0.12687061041613901</v>
      </c>
      <c r="BA1964" s="17">
        <v>3.08238272010368E-2</v>
      </c>
      <c r="BB1964" s="17"/>
      <c r="BC1964" s="17">
        <v>5.9222413109034998E-2</v>
      </c>
      <c r="BD1964" s="17"/>
      <c r="BE1964" s="17">
        <v>8.0069373478922207E-2</v>
      </c>
      <c r="BF1964" s="17">
        <v>0.113312316177735</v>
      </c>
      <c r="BG1964" s="17">
        <v>0.10537095331011199</v>
      </c>
      <c r="BH1964" s="17">
        <v>5.9331884065575401E-2</v>
      </c>
      <c r="BI1964" s="17"/>
      <c r="BJ1964" s="17">
        <v>8.7052617281789799E-2</v>
      </c>
      <c r="BK1964" s="17"/>
      <c r="BL1964" s="17">
        <v>0.105339843010749</v>
      </c>
      <c r="BM1964" s="17"/>
      <c r="BN1964" s="17">
        <v>5.6323185253729799E-2</v>
      </c>
      <c r="BO1964" s="17"/>
      <c r="BP1964" s="17">
        <v>7.7533644830262399E-2</v>
      </c>
      <c r="BQ1964" s="17">
        <v>0.15491081006933399</v>
      </c>
    </row>
    <row r="1965" spans="2:69" x14ac:dyDescent="0.35">
      <c r="B1965" t="s">
        <v>509</v>
      </c>
      <c r="C1965" s="17">
        <v>4.94003304099715E-2</v>
      </c>
      <c r="D1965" s="17">
        <v>6.6506093688038503E-2</v>
      </c>
      <c r="E1965" s="17">
        <v>3.4898373027473797E-2</v>
      </c>
      <c r="F1965" s="17"/>
      <c r="G1965" s="17">
        <v>5.0633546206577902E-2</v>
      </c>
      <c r="H1965" s="17">
        <v>4.4225106698710701E-2</v>
      </c>
      <c r="I1965" s="17">
        <v>4.5221366011962499E-2</v>
      </c>
      <c r="J1965" s="17">
        <v>4.9954170975068997E-2</v>
      </c>
      <c r="K1965" s="17">
        <v>6.2800992855284093E-2</v>
      </c>
      <c r="L1965" s="17"/>
      <c r="M1965" s="17">
        <v>6.2549148661365295E-2</v>
      </c>
      <c r="N1965" s="17">
        <v>4.6929436470974299E-2</v>
      </c>
      <c r="O1965" s="17">
        <v>5.7237986698062501E-2</v>
      </c>
      <c r="P1965" s="17">
        <v>3.4902318521826202E-2</v>
      </c>
      <c r="Q1965" s="17">
        <v>5.0896562133172202E-2</v>
      </c>
      <c r="R1965" s="17"/>
      <c r="S1965" s="17">
        <v>3.6118855673423302E-2</v>
      </c>
      <c r="T1965" s="17">
        <v>4.2447619893580001E-2</v>
      </c>
      <c r="U1965" s="17">
        <v>1.37629666323917E-2</v>
      </c>
      <c r="V1965" s="17">
        <v>8.3226222078175593E-2</v>
      </c>
      <c r="W1965" s="17"/>
      <c r="X1965" s="17">
        <v>4.9878246125539802E-2</v>
      </c>
      <c r="Y1965" s="17">
        <v>6.1281677523844898E-2</v>
      </c>
      <c r="Z1965" s="17">
        <v>3.1503625237553998E-2</v>
      </c>
      <c r="AA1965" s="17"/>
      <c r="AB1965" s="17">
        <v>4.0151256299297403E-2</v>
      </c>
      <c r="AC1965" s="17">
        <v>6.8413485313914002E-2</v>
      </c>
      <c r="AD1965" s="17"/>
      <c r="AE1965" s="17">
        <v>7.9500972988165095E-2</v>
      </c>
      <c r="AF1965" s="17">
        <v>4.3296685422954902E-2</v>
      </c>
      <c r="AG1965" s="17"/>
      <c r="AH1965" s="17">
        <v>5.4857271886933102E-2</v>
      </c>
      <c r="AI1965" s="17">
        <v>2.83654369130148E-2</v>
      </c>
      <c r="AJ1965" s="17"/>
      <c r="AK1965" s="17">
        <v>1.4297991574777701E-2</v>
      </c>
      <c r="AL1965" s="17">
        <v>6.0740217974138602E-2</v>
      </c>
      <c r="AM1965" s="17">
        <v>3.9939464525158903E-2</v>
      </c>
      <c r="AN1965" s="17">
        <v>6.8670847829518197E-2</v>
      </c>
      <c r="AO1965" s="17">
        <v>5.5957034112203499E-2</v>
      </c>
      <c r="AP1965" s="17"/>
      <c r="AQ1965" s="17">
        <v>6.8422191102140206E-2</v>
      </c>
      <c r="AR1965" s="17">
        <v>4.4196783193802297E-2</v>
      </c>
      <c r="AS1965" s="17"/>
      <c r="AT1965" s="17">
        <v>4.5445565990629502E-2</v>
      </c>
      <c r="AU1965" s="17">
        <v>4.9610467779445E-2</v>
      </c>
      <c r="AV1965" s="17"/>
      <c r="AW1965" s="17">
        <v>7.1678636651273497E-2</v>
      </c>
      <c r="AX1965" s="17">
        <v>6.2138131281314603E-2</v>
      </c>
      <c r="AY1965" s="17">
        <v>1.8609770709199999E-2</v>
      </c>
      <c r="AZ1965" s="17">
        <v>2.1964206795542299E-2</v>
      </c>
      <c r="BA1965" s="17">
        <v>5.1888784145592302E-2</v>
      </c>
      <c r="BB1965" s="17"/>
      <c r="BC1965" s="17">
        <v>6.5512865162345599E-2</v>
      </c>
      <c r="BD1965" s="17"/>
      <c r="BE1965" s="17">
        <v>5.39707073666333E-2</v>
      </c>
      <c r="BF1965" s="17">
        <v>2.52337796272184E-2</v>
      </c>
      <c r="BG1965" s="17">
        <v>2.0165788702997799E-2</v>
      </c>
      <c r="BH1965" s="17">
        <v>7.4747161199210099E-2</v>
      </c>
      <c r="BI1965" s="17"/>
      <c r="BJ1965" s="17">
        <v>4.4014509106755501E-2</v>
      </c>
      <c r="BK1965" s="17"/>
      <c r="BL1965" s="17">
        <v>4.7953482559968202E-2</v>
      </c>
      <c r="BM1965" s="17"/>
      <c r="BN1965" s="17">
        <v>5.4604723420745599E-2</v>
      </c>
      <c r="BO1965" s="17"/>
      <c r="BP1965" s="17">
        <v>4.4467911233917599E-2</v>
      </c>
      <c r="BQ1965" s="17">
        <v>6.8169858398862901E-2</v>
      </c>
    </row>
    <row r="1966" spans="2:69" x14ac:dyDescent="0.35">
      <c r="B1966" t="s">
        <v>510</v>
      </c>
      <c r="C1966" s="17">
        <v>2.7478956088828398E-2</v>
      </c>
      <c r="D1966" s="17">
        <v>3.3115809108429199E-2</v>
      </c>
      <c r="E1966" s="17">
        <v>2.2721375001488901E-2</v>
      </c>
      <c r="F1966" s="17"/>
      <c r="G1966" s="17">
        <v>1.6682605435810099E-2</v>
      </c>
      <c r="H1966" s="17">
        <v>1.53676067937268E-2</v>
      </c>
      <c r="I1966" s="17">
        <v>3.0457007648243901E-2</v>
      </c>
      <c r="J1966" s="17">
        <v>4.7379781623381502E-2</v>
      </c>
      <c r="K1966" s="17">
        <v>4.5672853607680398E-2</v>
      </c>
      <c r="L1966" s="17"/>
      <c r="M1966" s="17">
        <v>4.2356100797468897E-2</v>
      </c>
      <c r="N1966" s="17">
        <v>2.33540247667866E-2</v>
      </c>
      <c r="O1966" s="17">
        <v>1.5392176280991401E-2</v>
      </c>
      <c r="P1966" s="17">
        <v>3.6520900431588302E-2</v>
      </c>
      <c r="Q1966" s="17">
        <v>3.6160499772022001E-2</v>
      </c>
      <c r="R1966" s="17"/>
      <c r="S1966" s="17">
        <v>4.0982868318283896E-3</v>
      </c>
      <c r="T1966" s="17">
        <v>2.3492892527103799E-2</v>
      </c>
      <c r="U1966" s="17">
        <v>2.5088515779242499E-2</v>
      </c>
      <c r="V1966" s="17">
        <v>5.2949444779088799E-2</v>
      </c>
      <c r="W1966" s="17"/>
      <c r="X1966" s="17">
        <v>2.4860586181312899E-2</v>
      </c>
      <c r="Y1966" s="17">
        <v>5.2390847404859997E-2</v>
      </c>
      <c r="Z1966" s="17">
        <v>1.6463897109359402E-2</v>
      </c>
      <c r="AA1966" s="17"/>
      <c r="AB1966" s="17">
        <v>1.8885447918736298E-2</v>
      </c>
      <c r="AC1966" s="17">
        <v>4.5144475907476098E-2</v>
      </c>
      <c r="AD1966" s="17"/>
      <c r="AE1966" s="17">
        <v>6.32081757758623E-3</v>
      </c>
      <c r="AF1966" s="17">
        <v>3.1820535770179202E-2</v>
      </c>
      <c r="AG1966" s="17"/>
      <c r="AH1966" s="17">
        <v>2.9355088395396699E-2</v>
      </c>
      <c r="AI1966" s="17">
        <v>2.49515731873617E-2</v>
      </c>
      <c r="AJ1966" s="17"/>
      <c r="AK1966" s="17">
        <v>4.9501234903485999E-2</v>
      </c>
      <c r="AL1966" s="17">
        <v>2.51021776961095E-2</v>
      </c>
      <c r="AM1966" s="17">
        <v>2.50280856122677E-2</v>
      </c>
      <c r="AN1966" s="17">
        <v>3.12324137193133E-2</v>
      </c>
      <c r="AO1966" s="17">
        <v>9.6142416355156201E-3</v>
      </c>
      <c r="AP1966" s="17"/>
      <c r="AQ1966" s="17">
        <v>2.0359254604595999E-2</v>
      </c>
      <c r="AR1966" s="17">
        <v>2.9426594305603099E-2</v>
      </c>
      <c r="AS1966" s="17"/>
      <c r="AT1966" s="17">
        <v>2.67796436205016E-2</v>
      </c>
      <c r="AU1966" s="17">
        <v>2.8616637874661899E-2</v>
      </c>
      <c r="AV1966" s="17"/>
      <c r="AW1966" s="17">
        <v>1.3671563788121101E-2</v>
      </c>
      <c r="AX1966" s="17">
        <v>3.2321277268092898E-2</v>
      </c>
      <c r="AY1966" s="17">
        <v>1.9225428948156702E-2</v>
      </c>
      <c r="AZ1966" s="17">
        <v>4.5720584267329598E-2</v>
      </c>
      <c r="BA1966" s="17">
        <v>1.7535640406978199E-2</v>
      </c>
      <c r="BB1966" s="17"/>
      <c r="BC1966" s="17">
        <v>1.34045560374148E-2</v>
      </c>
      <c r="BD1966" s="17"/>
      <c r="BE1966" s="17">
        <v>2.9450307454626099E-2</v>
      </c>
      <c r="BF1966" s="17">
        <v>1.9391437236951099E-2</v>
      </c>
      <c r="BG1966" s="17">
        <v>5.5157328530896603E-2</v>
      </c>
      <c r="BH1966" s="17">
        <v>9.3763713120315808E-3</v>
      </c>
      <c r="BI1966" s="17"/>
      <c r="BJ1966" s="17">
        <v>2.3660750631253401E-2</v>
      </c>
      <c r="BK1966" s="17"/>
      <c r="BL1966" s="17">
        <v>2.8399624056264301E-2</v>
      </c>
      <c r="BM1966" s="17"/>
      <c r="BN1966" s="17">
        <v>3.9702081533674903E-2</v>
      </c>
      <c r="BO1966" s="17"/>
      <c r="BP1966" s="17">
        <v>2.0298604616566698E-2</v>
      </c>
      <c r="BQ1966" s="17">
        <v>4.6436810915013699E-2</v>
      </c>
    </row>
    <row r="1967" spans="2:69" x14ac:dyDescent="0.35">
      <c r="B1967" t="s">
        <v>141</v>
      </c>
      <c r="C1967" s="17">
        <v>2.99121261216415E-2</v>
      </c>
      <c r="D1967" s="17">
        <v>1.9129698050603199E-2</v>
      </c>
      <c r="E1967" s="17">
        <v>3.91690584681696E-2</v>
      </c>
      <c r="F1967" s="17"/>
      <c r="G1967" s="17">
        <v>3.04830771683894E-2</v>
      </c>
      <c r="H1967" s="17">
        <v>2.9471347634439302E-2</v>
      </c>
      <c r="I1967" s="17">
        <v>2.3337924869968898E-2</v>
      </c>
      <c r="J1967" s="17">
        <v>6.7884407406728298E-2</v>
      </c>
      <c r="K1967" s="17">
        <v>0</v>
      </c>
      <c r="L1967" s="17"/>
      <c r="M1967" s="17">
        <v>6.34605779719042E-2</v>
      </c>
      <c r="N1967" s="17">
        <v>3.0703366943413E-2</v>
      </c>
      <c r="O1967" s="17">
        <v>2.12793608030897E-2</v>
      </c>
      <c r="P1967" s="17">
        <v>4.5325346641891001E-2</v>
      </c>
      <c r="Q1967" s="17">
        <v>7.7866165188390001E-3</v>
      </c>
      <c r="R1967" s="17"/>
      <c r="S1967" s="17">
        <v>3.2549023934619302E-2</v>
      </c>
      <c r="T1967" s="17">
        <v>1.36361115175425E-2</v>
      </c>
      <c r="U1967" s="17">
        <v>3.1000333264434601E-2</v>
      </c>
      <c r="V1967" s="17">
        <v>3.2169651804684701E-2</v>
      </c>
      <c r="W1967" s="17"/>
      <c r="X1967" s="17">
        <v>3.0610170792326901E-2</v>
      </c>
      <c r="Y1967" s="17">
        <v>4.4062227627840803E-2</v>
      </c>
      <c r="Z1967" s="17">
        <v>7.6544168923151504E-3</v>
      </c>
      <c r="AA1967" s="17"/>
      <c r="AB1967" s="17">
        <v>3.04147278083251E-2</v>
      </c>
      <c r="AC1967" s="17">
        <v>2.8878936895395699E-2</v>
      </c>
      <c r="AD1967" s="17"/>
      <c r="AE1967" s="17">
        <v>3.29451754631414E-2</v>
      </c>
      <c r="AF1967" s="17">
        <v>2.93176434652366E-2</v>
      </c>
      <c r="AG1967" s="17"/>
      <c r="AH1967" s="17">
        <v>3.1483979233976903E-2</v>
      </c>
      <c r="AI1967" s="17">
        <v>2.4976761197415501E-2</v>
      </c>
      <c r="AJ1967" s="17"/>
      <c r="AK1967" s="17">
        <v>4.6884074456607701E-2</v>
      </c>
      <c r="AL1967" s="17">
        <v>3.8702636457569203E-2</v>
      </c>
      <c r="AM1967" s="17">
        <v>2.3547466954363099E-2</v>
      </c>
      <c r="AN1967" s="17">
        <v>2.6462184109731401E-2</v>
      </c>
      <c r="AO1967" s="17">
        <v>1.08959817611238E-2</v>
      </c>
      <c r="AP1967" s="17"/>
      <c r="AQ1967" s="17">
        <v>3.0753590250937501E-2</v>
      </c>
      <c r="AR1967" s="17">
        <v>2.9681938423478701E-2</v>
      </c>
      <c r="AS1967" s="17"/>
      <c r="AT1967" s="17">
        <v>3.2578378091019003E-2</v>
      </c>
      <c r="AU1967" s="17">
        <v>2.71115514278727E-2</v>
      </c>
      <c r="AV1967" s="17"/>
      <c r="AW1967" s="17">
        <v>6.1440897043439399E-2</v>
      </c>
      <c r="AX1967" s="17">
        <v>3.7528781257301698E-2</v>
      </c>
      <c r="AY1967" s="17">
        <v>2.7543172698240002E-2</v>
      </c>
      <c r="AZ1967" s="17">
        <v>9.9144777017473196E-3</v>
      </c>
      <c r="BA1967" s="17">
        <v>6.5806002259062597E-3</v>
      </c>
      <c r="BB1967" s="17"/>
      <c r="BC1967" s="17">
        <v>1.5798438054707702E-2</v>
      </c>
      <c r="BD1967" s="17"/>
      <c r="BE1967" s="17">
        <v>2.9385874683089001E-2</v>
      </c>
      <c r="BF1967" s="17">
        <v>3.6820740278229597E-2</v>
      </c>
      <c r="BG1967" s="17">
        <v>8.5713098783474894E-3</v>
      </c>
      <c r="BH1967" s="17">
        <v>1.2595672933424E-2</v>
      </c>
      <c r="BI1967" s="17"/>
      <c r="BJ1967" s="17">
        <v>2.7548843408611901E-2</v>
      </c>
      <c r="BK1967" s="17"/>
      <c r="BL1967" s="17">
        <v>2.87063733320457E-2</v>
      </c>
      <c r="BM1967" s="17"/>
      <c r="BN1967" s="17">
        <v>3.5960804367552501E-2</v>
      </c>
      <c r="BO1967" s="17"/>
      <c r="BP1967" s="17">
        <v>2.6121552058781101E-2</v>
      </c>
      <c r="BQ1967" s="17">
        <v>4.1961152394661597E-2</v>
      </c>
    </row>
    <row r="1968" spans="2:69" x14ac:dyDescent="0.35"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  <c r="BC1968" s="17"/>
      <c r="BD1968" s="17"/>
      <c r="BE1968" s="17"/>
      <c r="BF1968" s="17"/>
      <c r="BG1968" s="17"/>
      <c r="BH1968" s="17"/>
      <c r="BI1968" s="17"/>
      <c r="BJ1968" s="17"/>
      <c r="BK1968" s="17"/>
      <c r="BL1968" s="17"/>
      <c r="BM1968" s="17"/>
      <c r="BN1968" s="17"/>
      <c r="BO1968" s="17"/>
      <c r="BP1968" s="17"/>
      <c r="BQ1968" s="17"/>
    </row>
    <row r="1969" spans="2:69" x14ac:dyDescent="0.35">
      <c r="B1969" s="6" t="s">
        <v>552</v>
      </c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  <c r="BC1969" s="17"/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/>
      <c r="BP1969" s="17"/>
      <c r="BQ1969" s="17"/>
    </row>
    <row r="1970" spans="2:69" x14ac:dyDescent="0.35">
      <c r="B1970" s="24" t="s">
        <v>97</v>
      </c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  <c r="BC1970" s="17"/>
      <c r="BD1970" s="17"/>
      <c r="BE1970" s="17"/>
      <c r="BF1970" s="17"/>
      <c r="BG1970" s="17"/>
      <c r="BH1970" s="17"/>
      <c r="BI1970" s="17"/>
      <c r="BJ1970" s="17"/>
      <c r="BK1970" s="17"/>
      <c r="BL1970" s="17"/>
      <c r="BM1970" s="17"/>
      <c r="BN1970" s="17"/>
      <c r="BO1970" s="17"/>
      <c r="BP1970" s="17"/>
      <c r="BQ1970" s="17"/>
    </row>
    <row r="1971" spans="2:69" x14ac:dyDescent="0.35">
      <c r="B1971" t="s">
        <v>506</v>
      </c>
      <c r="C1971" s="17">
        <v>3.5626588194563401E-2</v>
      </c>
      <c r="D1971" s="17">
        <v>2.78835719689247E-2</v>
      </c>
      <c r="E1971" s="17">
        <v>4.2300952694892098E-2</v>
      </c>
      <c r="F1971" s="17"/>
      <c r="G1971" s="17">
        <v>3.59989825544237E-2</v>
      </c>
      <c r="H1971" s="17">
        <v>2.0838442226732E-2</v>
      </c>
      <c r="I1971" s="17">
        <v>1.47643583637185E-2</v>
      </c>
      <c r="J1971" s="17">
        <v>1.38787400585138E-2</v>
      </c>
      <c r="K1971" s="17">
        <v>0.120403844130853</v>
      </c>
      <c r="L1971" s="17"/>
      <c r="M1971" s="17">
        <v>1.73131843996817E-2</v>
      </c>
      <c r="N1971" s="17">
        <v>3.2669237021914002E-2</v>
      </c>
      <c r="O1971" s="17">
        <v>4.8787986808764797E-2</v>
      </c>
      <c r="P1971" s="17">
        <v>5.5856913774751903E-2</v>
      </c>
      <c r="Q1971" s="17">
        <v>2.0047672288353802E-2</v>
      </c>
      <c r="R1971" s="17"/>
      <c r="S1971" s="17">
        <v>2.3927248508031601E-2</v>
      </c>
      <c r="T1971" s="17">
        <v>3.4824736613595801E-2</v>
      </c>
      <c r="U1971" s="17">
        <v>3.92709824590688E-2</v>
      </c>
      <c r="V1971" s="17">
        <v>3.7245231983992502E-2</v>
      </c>
      <c r="W1971" s="17"/>
      <c r="X1971" s="17">
        <v>2.9225834087734898E-2</v>
      </c>
      <c r="Y1971" s="17">
        <v>2.8278942210817198E-2</v>
      </c>
      <c r="Z1971" s="17">
        <v>9.1397556334529298E-2</v>
      </c>
      <c r="AA1971" s="17"/>
      <c r="AB1971" s="17">
        <v>2.6314916140670299E-2</v>
      </c>
      <c r="AC1971" s="17">
        <v>5.4768424561844803E-2</v>
      </c>
      <c r="AD1971" s="17"/>
      <c r="AE1971" s="17">
        <v>6.5924840039710303E-2</v>
      </c>
      <c r="AF1971" s="17">
        <v>2.9471258136226801E-2</v>
      </c>
      <c r="AG1971" s="17"/>
      <c r="AH1971" s="17">
        <v>2.1038862162547099E-2</v>
      </c>
      <c r="AI1971" s="17">
        <v>4.3062999635715603E-2</v>
      </c>
      <c r="AJ1971" s="17"/>
      <c r="AK1971" s="17">
        <v>4.5493530609710099E-2</v>
      </c>
      <c r="AL1971" s="17">
        <v>3.1397288549321903E-2</v>
      </c>
      <c r="AM1971" s="17">
        <v>5.1341121794086897E-2</v>
      </c>
      <c r="AN1971" s="17">
        <v>1.5238393982027899E-2</v>
      </c>
      <c r="AO1971" s="17">
        <v>1.08959817611238E-2</v>
      </c>
      <c r="AP1971" s="17"/>
      <c r="AQ1971" s="17">
        <v>2.81134281152755E-2</v>
      </c>
      <c r="AR1971" s="17">
        <v>3.7681859434737501E-2</v>
      </c>
      <c r="AS1971" s="17"/>
      <c r="AT1971" s="17">
        <v>3.5642273266603797E-2</v>
      </c>
      <c r="AU1971" s="17">
        <v>3.6666283361599099E-2</v>
      </c>
      <c r="AV1971" s="17"/>
      <c r="AW1971" s="17">
        <v>2.6360062217301899E-2</v>
      </c>
      <c r="AX1971" s="17">
        <v>2.8039639805845801E-2</v>
      </c>
      <c r="AY1971" s="17">
        <v>5.6171288210297703E-2</v>
      </c>
      <c r="AZ1971" s="17">
        <v>2.67200606690111E-2</v>
      </c>
      <c r="BA1971" s="17">
        <v>7.7646883938243599E-3</v>
      </c>
      <c r="BB1971" s="17"/>
      <c r="BC1971" s="17">
        <v>2.8864922562549199E-2</v>
      </c>
      <c r="BD1971" s="17"/>
      <c r="BE1971" s="17">
        <v>2.6655204664380702E-2</v>
      </c>
      <c r="BF1971" s="17">
        <v>0.10234820134931701</v>
      </c>
      <c r="BG1971" s="17">
        <v>1.76739951833591E-2</v>
      </c>
      <c r="BH1971" s="17">
        <v>2.23990987851477E-2</v>
      </c>
      <c r="BI1971" s="17"/>
      <c r="BJ1971" s="17">
        <v>2.97206915736755E-2</v>
      </c>
      <c r="BK1971" s="17"/>
      <c r="BL1971" s="17">
        <v>2.5749787819984701E-2</v>
      </c>
      <c r="BM1971" s="17"/>
      <c r="BN1971" s="17">
        <v>3.3029119666649898E-2</v>
      </c>
      <c r="BO1971" s="17"/>
      <c r="BP1971" s="17">
        <v>3.7130654643226201E-2</v>
      </c>
      <c r="BQ1971" s="17">
        <v>2.4901054547173802E-2</v>
      </c>
    </row>
    <row r="1972" spans="2:69" x14ac:dyDescent="0.35">
      <c r="B1972" t="s">
        <v>507</v>
      </c>
      <c r="C1972" s="17">
        <v>8.6896858000325899E-2</v>
      </c>
      <c r="D1972" s="17">
        <v>0.10889746530073199</v>
      </c>
      <c r="E1972" s="17">
        <v>6.8289443862582497E-2</v>
      </c>
      <c r="F1972" s="17"/>
      <c r="G1972" s="17">
        <v>7.5869586112747203E-2</v>
      </c>
      <c r="H1972" s="17">
        <v>9.4687493438506104E-2</v>
      </c>
      <c r="I1972" s="17">
        <v>9.5610352455278505E-2</v>
      </c>
      <c r="J1972" s="17">
        <v>4.1818992364395201E-2</v>
      </c>
      <c r="K1972" s="17">
        <v>0.128888053455226</v>
      </c>
      <c r="L1972" s="17"/>
      <c r="M1972" s="17">
        <v>0.101738572077972</v>
      </c>
      <c r="N1972" s="17">
        <v>6.6128166933327098E-2</v>
      </c>
      <c r="O1972" s="17">
        <v>0.10582864543486301</v>
      </c>
      <c r="P1972" s="17">
        <v>5.0724343098924402E-2</v>
      </c>
      <c r="Q1972" s="17">
        <v>0.135252348049476</v>
      </c>
      <c r="R1972" s="17"/>
      <c r="S1972" s="17">
        <v>7.1197461471773693E-2</v>
      </c>
      <c r="T1972" s="17">
        <v>7.5432124924576294E-2</v>
      </c>
      <c r="U1972" s="17">
        <v>8.5426735971412704E-2</v>
      </c>
      <c r="V1972" s="17">
        <v>0.121458892404601</v>
      </c>
      <c r="W1972" s="17"/>
      <c r="X1972" s="17">
        <v>8.1563423381607103E-2</v>
      </c>
      <c r="Y1972" s="17">
        <v>7.5630363235180506E-2</v>
      </c>
      <c r="Z1972" s="17">
        <v>0.13960143331290301</v>
      </c>
      <c r="AA1972" s="17"/>
      <c r="AB1972" s="17">
        <v>6.1437251692118597E-2</v>
      </c>
      <c r="AC1972" s="17">
        <v>0.13923371169389601</v>
      </c>
      <c r="AD1972" s="17"/>
      <c r="AE1972" s="17">
        <v>0.11850658262680699</v>
      </c>
      <c r="AF1972" s="17">
        <v>8.0516061292922603E-2</v>
      </c>
      <c r="AG1972" s="17"/>
      <c r="AH1972" s="17">
        <v>8.0293512718026802E-2</v>
      </c>
      <c r="AI1972" s="17">
        <v>5.4469831695681002E-2</v>
      </c>
      <c r="AJ1972" s="17"/>
      <c r="AK1972" s="17">
        <v>0.13151029488641999</v>
      </c>
      <c r="AL1972" s="17">
        <v>9.1266916587997501E-2</v>
      </c>
      <c r="AM1972" s="17">
        <v>8.2121266077052099E-2</v>
      </c>
      <c r="AN1972" s="17">
        <v>7.1410368963558707E-2</v>
      </c>
      <c r="AO1972" s="17">
        <v>6.5818151461753099E-2</v>
      </c>
      <c r="AP1972" s="17"/>
      <c r="AQ1972" s="17">
        <v>7.2639797961890004E-2</v>
      </c>
      <c r="AR1972" s="17">
        <v>9.0796964634179203E-2</v>
      </c>
      <c r="AS1972" s="17"/>
      <c r="AT1972" s="17">
        <v>8.7703036759579203E-2</v>
      </c>
      <c r="AU1972" s="17">
        <v>8.7864969743578603E-2</v>
      </c>
      <c r="AV1972" s="17"/>
      <c r="AW1972" s="17">
        <v>5.4022463770570003E-2</v>
      </c>
      <c r="AX1972" s="17">
        <v>6.5101442074810306E-2</v>
      </c>
      <c r="AY1972" s="17">
        <v>0.110513372660742</v>
      </c>
      <c r="AZ1972" s="17">
        <v>0.112515741828521</v>
      </c>
      <c r="BA1972" s="17">
        <v>6.7231370860808007E-2</v>
      </c>
      <c r="BB1972" s="17"/>
      <c r="BC1972" s="17">
        <v>8.2427589999166606E-2</v>
      </c>
      <c r="BD1972" s="17"/>
      <c r="BE1972" s="17">
        <v>6.5411250649195299E-2</v>
      </c>
      <c r="BF1972" s="17">
        <v>0.16396409799445999</v>
      </c>
      <c r="BG1972" s="17">
        <v>9.1981091194750897E-2</v>
      </c>
      <c r="BH1972" s="17">
        <v>5.1364097520428302E-2</v>
      </c>
      <c r="BI1972" s="17"/>
      <c r="BJ1972" s="17">
        <v>8.6694563563542798E-2</v>
      </c>
      <c r="BK1972" s="17"/>
      <c r="BL1972" s="17">
        <v>8.5236013548274397E-2</v>
      </c>
      <c r="BM1972" s="17"/>
      <c r="BN1972" s="17">
        <v>9.4794306956194799E-2</v>
      </c>
      <c r="BO1972" s="17"/>
      <c r="BP1972" s="17">
        <v>8.7040969643683505E-2</v>
      </c>
      <c r="BQ1972" s="17">
        <v>9.8287469097223801E-2</v>
      </c>
    </row>
    <row r="1973" spans="2:69" x14ac:dyDescent="0.35">
      <c r="B1973" t="s">
        <v>508</v>
      </c>
      <c r="C1973" s="17">
        <v>0.25577871677673403</v>
      </c>
      <c r="D1973" s="17">
        <v>0.23699569446982099</v>
      </c>
      <c r="E1973" s="17">
        <v>0.27229058784850502</v>
      </c>
      <c r="F1973" s="17"/>
      <c r="G1973" s="17">
        <v>0.27157400649202701</v>
      </c>
      <c r="H1973" s="17">
        <v>0.22459432644307101</v>
      </c>
      <c r="I1973" s="17">
        <v>0.27528936507587498</v>
      </c>
      <c r="J1973" s="17">
        <v>0.233508111537234</v>
      </c>
      <c r="K1973" s="17">
        <v>0.27137805664086501</v>
      </c>
      <c r="L1973" s="17"/>
      <c r="M1973" s="17">
        <v>0.24799428098627599</v>
      </c>
      <c r="N1973" s="17">
        <v>0.30278657645502099</v>
      </c>
      <c r="O1973" s="17">
        <v>0.205870870040191</v>
      </c>
      <c r="P1973" s="17">
        <v>0.29796028465890001</v>
      </c>
      <c r="Q1973" s="17">
        <v>0.173690398124354</v>
      </c>
      <c r="R1973" s="17"/>
      <c r="S1973" s="17">
        <v>0.24912519863240701</v>
      </c>
      <c r="T1973" s="17">
        <v>0.21044296035882701</v>
      </c>
      <c r="U1973" s="17">
        <v>0.29360812001500503</v>
      </c>
      <c r="V1973" s="17">
        <v>0.29283155435679498</v>
      </c>
      <c r="W1973" s="17"/>
      <c r="X1973" s="17">
        <v>0.25927355792557299</v>
      </c>
      <c r="Y1973" s="17">
        <v>0.23804461174904701</v>
      </c>
      <c r="Z1973" s="17">
        <v>0.25167836120595499</v>
      </c>
      <c r="AA1973" s="17"/>
      <c r="AB1973" s="17">
        <v>0.249485360967025</v>
      </c>
      <c r="AC1973" s="17">
        <v>0.26871585485604899</v>
      </c>
      <c r="AD1973" s="17"/>
      <c r="AE1973" s="17">
        <v>0.21053454586874501</v>
      </c>
      <c r="AF1973" s="17">
        <v>0.26522498726555599</v>
      </c>
      <c r="AG1973" s="17"/>
      <c r="AH1973" s="17">
        <v>0.26288561219721501</v>
      </c>
      <c r="AI1973" s="17">
        <v>0.23861811022200399</v>
      </c>
      <c r="AJ1973" s="17"/>
      <c r="AK1973" s="17">
        <v>0.197950111753942</v>
      </c>
      <c r="AL1973" s="17">
        <v>0.26615113483811698</v>
      </c>
      <c r="AM1973" s="17">
        <v>0.26537197379792199</v>
      </c>
      <c r="AN1973" s="17">
        <v>0.25923693179817697</v>
      </c>
      <c r="AO1973" s="17">
        <v>0.24441484647011499</v>
      </c>
      <c r="AP1973" s="17"/>
      <c r="AQ1973" s="17">
        <v>0.24878141215167701</v>
      </c>
      <c r="AR1973" s="17">
        <v>0.25769287257840001</v>
      </c>
      <c r="AS1973" s="17"/>
      <c r="AT1973" s="17">
        <v>0.248827079257668</v>
      </c>
      <c r="AU1973" s="17">
        <v>0.26162155114484897</v>
      </c>
      <c r="AV1973" s="17"/>
      <c r="AW1973" s="17">
        <v>0.235104504537825</v>
      </c>
      <c r="AX1973" s="17">
        <v>0.24145487146682301</v>
      </c>
      <c r="AY1973" s="17">
        <v>0.30160172898411702</v>
      </c>
      <c r="AZ1973" s="17">
        <v>0.33871786590868502</v>
      </c>
      <c r="BA1973" s="17">
        <v>0.234816360647668</v>
      </c>
      <c r="BB1973" s="17"/>
      <c r="BC1973" s="17">
        <v>0.204419475426627</v>
      </c>
      <c r="BD1973" s="17"/>
      <c r="BE1973" s="17">
        <v>0.25244127039767</v>
      </c>
      <c r="BF1973" s="17">
        <v>0.315088362992758</v>
      </c>
      <c r="BG1973" s="17">
        <v>0.30622256506911399</v>
      </c>
      <c r="BH1973" s="17">
        <v>0.19157665239624599</v>
      </c>
      <c r="BI1973" s="17"/>
      <c r="BJ1973" s="17">
        <v>0.25060708560469203</v>
      </c>
      <c r="BK1973" s="17"/>
      <c r="BL1973" s="17">
        <v>0.270207906446221</v>
      </c>
      <c r="BM1973" s="17"/>
      <c r="BN1973" s="17">
        <v>0.25822594337219601</v>
      </c>
      <c r="BO1973" s="17"/>
      <c r="BP1973" s="17">
        <v>0.24232981625005201</v>
      </c>
      <c r="BQ1973" s="17">
        <v>0.31458668462615602</v>
      </c>
    </row>
    <row r="1974" spans="2:69" x14ac:dyDescent="0.35">
      <c r="B1974" t="s">
        <v>509</v>
      </c>
      <c r="C1974" s="17">
        <v>0.54404106379111095</v>
      </c>
      <c r="D1974" s="17">
        <v>0.55585956596821795</v>
      </c>
      <c r="E1974" s="17">
        <v>0.533092086725793</v>
      </c>
      <c r="F1974" s="17"/>
      <c r="G1974" s="17">
        <v>0.537435422443864</v>
      </c>
      <c r="H1974" s="17">
        <v>0.57354667935999604</v>
      </c>
      <c r="I1974" s="17">
        <v>0.53252462316165206</v>
      </c>
      <c r="J1974" s="17">
        <v>0.62590765345925903</v>
      </c>
      <c r="K1974" s="17">
        <v>0.43535025137709499</v>
      </c>
      <c r="L1974" s="17"/>
      <c r="M1974" s="17">
        <v>0.488839672695081</v>
      </c>
      <c r="N1974" s="17">
        <v>0.52841189633764696</v>
      </c>
      <c r="O1974" s="17">
        <v>0.57176741802105402</v>
      </c>
      <c r="P1974" s="17">
        <v>0.52188800361000398</v>
      </c>
      <c r="Q1974" s="17">
        <v>0.59549472007021298</v>
      </c>
      <c r="R1974" s="17"/>
      <c r="S1974" s="17">
        <v>0.606066583502472</v>
      </c>
      <c r="T1974" s="17">
        <v>0.56972020822685199</v>
      </c>
      <c r="U1974" s="17">
        <v>0.51518196448835596</v>
      </c>
      <c r="V1974" s="17">
        <v>0.47862807462368501</v>
      </c>
      <c r="W1974" s="17"/>
      <c r="X1974" s="17">
        <v>0.55062324889755798</v>
      </c>
      <c r="Y1974" s="17">
        <v>0.57240905780347195</v>
      </c>
      <c r="Z1974" s="17">
        <v>0.46147003698226502</v>
      </c>
      <c r="AA1974" s="17"/>
      <c r="AB1974" s="17">
        <v>0.58281527772284603</v>
      </c>
      <c r="AC1974" s="17">
        <v>0.46433361124601003</v>
      </c>
      <c r="AD1974" s="17"/>
      <c r="AE1974" s="17">
        <v>0.51622791575860505</v>
      </c>
      <c r="AF1974" s="17">
        <v>0.54934281943140795</v>
      </c>
      <c r="AG1974" s="17"/>
      <c r="AH1974" s="17">
        <v>0.55202017202458797</v>
      </c>
      <c r="AI1974" s="17">
        <v>0.58631976132022601</v>
      </c>
      <c r="AJ1974" s="17"/>
      <c r="AK1974" s="17">
        <v>0.54010334594251297</v>
      </c>
      <c r="AL1974" s="17">
        <v>0.51506598622362498</v>
      </c>
      <c r="AM1974" s="17">
        <v>0.52921488426445795</v>
      </c>
      <c r="AN1974" s="17">
        <v>0.60714189482622405</v>
      </c>
      <c r="AO1974" s="17">
        <v>0.587061005465911</v>
      </c>
      <c r="AP1974" s="17"/>
      <c r="AQ1974" s="17">
        <v>0.60013676500021296</v>
      </c>
      <c r="AR1974" s="17">
        <v>0.52869573903085498</v>
      </c>
      <c r="AS1974" s="17"/>
      <c r="AT1974" s="17">
        <v>0.55539111426118803</v>
      </c>
      <c r="AU1974" s="17">
        <v>0.53386558226143999</v>
      </c>
      <c r="AV1974" s="17"/>
      <c r="AW1974" s="17">
        <v>0.55447857763304498</v>
      </c>
      <c r="AX1974" s="17">
        <v>0.58978747358601802</v>
      </c>
      <c r="AY1974" s="17">
        <v>0.48197591519439698</v>
      </c>
      <c r="AZ1974" s="17">
        <v>0.45251016250666198</v>
      </c>
      <c r="BA1974" s="17">
        <v>0.58974397966681902</v>
      </c>
      <c r="BB1974" s="17"/>
      <c r="BC1974" s="17">
        <v>0.60352847348956196</v>
      </c>
      <c r="BD1974" s="17"/>
      <c r="BE1974" s="17">
        <v>0.58437532256045599</v>
      </c>
      <c r="BF1974" s="17">
        <v>0.37618315277977299</v>
      </c>
      <c r="BG1974" s="17">
        <v>0.50147478766748199</v>
      </c>
      <c r="BH1974" s="17">
        <v>0.64368464925171798</v>
      </c>
      <c r="BI1974" s="17"/>
      <c r="BJ1974" s="17">
        <v>0.553680277736743</v>
      </c>
      <c r="BK1974" s="17"/>
      <c r="BL1974" s="17">
        <v>0.53811597083471996</v>
      </c>
      <c r="BM1974" s="17"/>
      <c r="BN1974" s="17">
        <v>0.54261065891008298</v>
      </c>
      <c r="BO1974" s="17"/>
      <c r="BP1974" s="17">
        <v>0.55847076898230696</v>
      </c>
      <c r="BQ1974" s="17">
        <v>0.48980804770370701</v>
      </c>
    </row>
    <row r="1975" spans="2:69" x14ac:dyDescent="0.35">
      <c r="B1975" t="s">
        <v>510</v>
      </c>
      <c r="C1975" s="17">
        <v>4.0697247194467698E-2</v>
      </c>
      <c r="D1975" s="17">
        <v>4.9746430216195903E-2</v>
      </c>
      <c r="E1975" s="17">
        <v>3.3053133640742201E-2</v>
      </c>
      <c r="F1975" s="17"/>
      <c r="G1975" s="17">
        <v>4.95916156187182E-2</v>
      </c>
      <c r="H1975" s="17">
        <v>3.6206049020458798E-2</v>
      </c>
      <c r="I1975" s="17">
        <v>4.7135758836460699E-2</v>
      </c>
      <c r="J1975" s="17">
        <v>5.2345788137902798E-2</v>
      </c>
      <c r="K1975" s="17">
        <v>7.2848723276764402E-3</v>
      </c>
      <c r="L1975" s="17"/>
      <c r="M1975" s="17">
        <v>9.4402915624725595E-2</v>
      </c>
      <c r="N1975" s="17">
        <v>4.3869416228130502E-2</v>
      </c>
      <c r="O1975" s="17">
        <v>2.1842679930013299E-2</v>
      </c>
      <c r="P1975" s="17">
        <v>1.8871504808339101E-2</v>
      </c>
      <c r="Q1975" s="17">
        <v>4.5055308395279603E-2</v>
      </c>
      <c r="R1975" s="17"/>
      <c r="S1975" s="17">
        <v>2.0235790367277701E-2</v>
      </c>
      <c r="T1975" s="17">
        <v>5.5400843667821102E-2</v>
      </c>
      <c r="U1975" s="17">
        <v>2.99062896040014E-2</v>
      </c>
      <c r="V1975" s="17">
        <v>4.8538720698305497E-2</v>
      </c>
      <c r="W1975" s="17"/>
      <c r="X1975" s="17">
        <v>3.7339545195319401E-2</v>
      </c>
      <c r="Y1975" s="17">
        <v>4.8479564952409702E-2</v>
      </c>
      <c r="Z1975" s="17">
        <v>5.5852612164348697E-2</v>
      </c>
      <c r="AA1975" s="17"/>
      <c r="AB1975" s="17">
        <v>4.4972941820624897E-2</v>
      </c>
      <c r="AC1975" s="17">
        <v>3.19077788351146E-2</v>
      </c>
      <c r="AD1975" s="17"/>
      <c r="AE1975" s="17">
        <v>5.5567645632047698E-2</v>
      </c>
      <c r="AF1975" s="17">
        <v>3.7695331241695301E-2</v>
      </c>
      <c r="AG1975" s="17"/>
      <c r="AH1975" s="17">
        <v>4.0644437121079201E-2</v>
      </c>
      <c r="AI1975" s="17">
        <v>6.4329125749085503E-2</v>
      </c>
      <c r="AJ1975" s="17"/>
      <c r="AK1975" s="17">
        <v>5.69143025914658E-2</v>
      </c>
      <c r="AL1975" s="17">
        <v>4.6542637640230401E-2</v>
      </c>
      <c r="AM1975" s="17">
        <v>3.4052073129319398E-2</v>
      </c>
      <c r="AN1975" s="17">
        <v>3.2597348838281998E-2</v>
      </c>
      <c r="AO1975" s="17">
        <v>4.48718216371723E-2</v>
      </c>
      <c r="AP1975" s="17"/>
      <c r="AQ1975" s="17">
        <v>1.5716758792149101E-2</v>
      </c>
      <c r="AR1975" s="17">
        <v>4.7530813741296002E-2</v>
      </c>
      <c r="AS1975" s="17"/>
      <c r="AT1975" s="17">
        <v>3.5214603479307299E-2</v>
      </c>
      <c r="AU1975" s="17">
        <v>4.4480985875237702E-2</v>
      </c>
      <c r="AV1975" s="17"/>
      <c r="AW1975" s="17">
        <v>3.46911869592572E-2</v>
      </c>
      <c r="AX1975" s="17">
        <v>3.9322524445487103E-2</v>
      </c>
      <c r="AY1975" s="17">
        <v>3.2954728224411103E-2</v>
      </c>
      <c r="AZ1975" s="17">
        <v>2.7619294615048699E-2</v>
      </c>
      <c r="BA1975" s="17">
        <v>6.1044245659604701E-2</v>
      </c>
      <c r="BB1975" s="17"/>
      <c r="BC1975" s="17">
        <v>4.92557345513348E-2</v>
      </c>
      <c r="BD1975" s="17"/>
      <c r="BE1975" s="17">
        <v>3.0718077493922701E-2</v>
      </c>
      <c r="BF1975" s="17">
        <v>3.56543981512061E-2</v>
      </c>
      <c r="BG1975" s="17">
        <v>3.8642717381132799E-2</v>
      </c>
      <c r="BH1975" s="17">
        <v>6.7765599648091895E-2</v>
      </c>
      <c r="BI1975" s="17"/>
      <c r="BJ1975" s="17">
        <v>4.0971634641558903E-2</v>
      </c>
      <c r="BK1975" s="17"/>
      <c r="BL1975" s="17">
        <v>4.76970224752883E-2</v>
      </c>
      <c r="BM1975" s="17"/>
      <c r="BN1975" s="17">
        <v>3.1744032435184803E-2</v>
      </c>
      <c r="BO1975" s="17"/>
      <c r="BP1975" s="17">
        <v>3.8058960105436697E-2</v>
      </c>
      <c r="BQ1975" s="17">
        <v>3.6880418451289199E-2</v>
      </c>
    </row>
    <row r="1976" spans="2:69" x14ac:dyDescent="0.35">
      <c r="B1976" t="s">
        <v>141</v>
      </c>
      <c r="C1976" s="17">
        <v>3.6959526042798299E-2</v>
      </c>
      <c r="D1976" s="17">
        <v>2.0617272076108601E-2</v>
      </c>
      <c r="E1976" s="17">
        <v>5.09737952274852E-2</v>
      </c>
      <c r="F1976" s="17"/>
      <c r="G1976" s="17">
        <v>2.9530386778220199E-2</v>
      </c>
      <c r="H1976" s="17">
        <v>5.0127009511236401E-2</v>
      </c>
      <c r="I1976" s="17">
        <v>3.4675542107015997E-2</v>
      </c>
      <c r="J1976" s="17">
        <v>3.2540714442695198E-2</v>
      </c>
      <c r="K1976" s="17">
        <v>3.6694922068284702E-2</v>
      </c>
      <c r="L1976" s="17"/>
      <c r="M1976" s="17">
        <v>4.9711374216262698E-2</v>
      </c>
      <c r="N1976" s="17">
        <v>2.6134707023961101E-2</v>
      </c>
      <c r="O1976" s="17">
        <v>4.5902399765112997E-2</v>
      </c>
      <c r="P1976" s="17">
        <v>5.4698950049079598E-2</v>
      </c>
      <c r="Q1976" s="17">
        <v>3.0459553072323099E-2</v>
      </c>
      <c r="R1976" s="17"/>
      <c r="S1976" s="17">
        <v>2.9447717518037701E-2</v>
      </c>
      <c r="T1976" s="17">
        <v>5.4179126208327898E-2</v>
      </c>
      <c r="U1976" s="17">
        <v>3.6605907462155897E-2</v>
      </c>
      <c r="V1976" s="17">
        <v>2.1297525932620801E-2</v>
      </c>
      <c r="W1976" s="17"/>
      <c r="X1976" s="17">
        <v>4.1974390512207999E-2</v>
      </c>
      <c r="Y1976" s="17">
        <v>3.7157460049074102E-2</v>
      </c>
      <c r="Z1976" s="17">
        <v>0</v>
      </c>
      <c r="AA1976" s="17"/>
      <c r="AB1976" s="17">
        <v>3.4974251656714903E-2</v>
      </c>
      <c r="AC1976" s="17">
        <v>4.10406188070861E-2</v>
      </c>
      <c r="AD1976" s="17"/>
      <c r="AE1976" s="17">
        <v>3.3238470074083898E-2</v>
      </c>
      <c r="AF1976" s="17">
        <v>3.7749542632191699E-2</v>
      </c>
      <c r="AG1976" s="17"/>
      <c r="AH1976" s="17">
        <v>4.3117403776544501E-2</v>
      </c>
      <c r="AI1976" s="17">
        <v>1.3200171377288499E-2</v>
      </c>
      <c r="AJ1976" s="17"/>
      <c r="AK1976" s="17">
        <v>2.8028414215949801E-2</v>
      </c>
      <c r="AL1976" s="17">
        <v>4.9576036160707999E-2</v>
      </c>
      <c r="AM1976" s="17">
        <v>3.7898680937161401E-2</v>
      </c>
      <c r="AN1976" s="17">
        <v>1.43750615917306E-2</v>
      </c>
      <c r="AO1976" s="17">
        <v>4.6938193203925102E-2</v>
      </c>
      <c r="AP1976" s="17"/>
      <c r="AQ1976" s="17">
        <v>3.4611837978795398E-2</v>
      </c>
      <c r="AR1976" s="17">
        <v>3.7601750580532702E-2</v>
      </c>
      <c r="AS1976" s="17"/>
      <c r="AT1976" s="17">
        <v>3.7221892975653703E-2</v>
      </c>
      <c r="AU1976" s="17">
        <v>3.5500627613295602E-2</v>
      </c>
      <c r="AV1976" s="17"/>
      <c r="AW1976" s="17">
        <v>9.5343204882000696E-2</v>
      </c>
      <c r="AX1976" s="17">
        <v>3.6294048621015103E-2</v>
      </c>
      <c r="AY1976" s="17">
        <v>1.6782966726035201E-2</v>
      </c>
      <c r="AZ1976" s="17">
        <v>4.1916874472071403E-2</v>
      </c>
      <c r="BA1976" s="17">
        <v>3.9399354771276499E-2</v>
      </c>
      <c r="BB1976" s="17"/>
      <c r="BC1976" s="17">
        <v>3.1503803970760302E-2</v>
      </c>
      <c r="BD1976" s="17"/>
      <c r="BE1976" s="17">
        <v>4.0398874234375298E-2</v>
      </c>
      <c r="BF1976" s="17">
        <v>6.7617867324847999E-3</v>
      </c>
      <c r="BG1976" s="17">
        <v>4.4004843504161402E-2</v>
      </c>
      <c r="BH1976" s="17">
        <v>2.3209902398368201E-2</v>
      </c>
      <c r="BI1976" s="17"/>
      <c r="BJ1976" s="17">
        <v>3.8325746879787903E-2</v>
      </c>
      <c r="BK1976" s="17"/>
      <c r="BL1976" s="17">
        <v>3.2993298875511702E-2</v>
      </c>
      <c r="BM1976" s="17"/>
      <c r="BN1976" s="17">
        <v>3.9595938659691902E-2</v>
      </c>
      <c r="BO1976" s="17"/>
      <c r="BP1976" s="17">
        <v>3.6968830375293998E-2</v>
      </c>
      <c r="BQ1976" s="17">
        <v>3.55363255744496E-2</v>
      </c>
    </row>
    <row r="1977" spans="2:69" x14ac:dyDescent="0.35"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  <c r="BC1977" s="17"/>
      <c r="BD1977" s="17"/>
      <c r="BE1977" s="17"/>
      <c r="BF1977" s="17"/>
      <c r="BG1977" s="17"/>
      <c r="BH1977" s="17"/>
      <c r="BI1977" s="17"/>
      <c r="BJ1977" s="17"/>
      <c r="BK1977" s="17"/>
      <c r="BL1977" s="17"/>
      <c r="BM1977" s="17"/>
      <c r="BN1977" s="17"/>
      <c r="BO1977" s="17"/>
      <c r="BP1977" s="17"/>
      <c r="BQ1977" s="17"/>
    </row>
    <row r="1978" spans="2:69" x14ac:dyDescent="0.35">
      <c r="B1978" s="6" t="s">
        <v>553</v>
      </c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  <c r="BC1978" s="17"/>
      <c r="BD1978" s="17"/>
      <c r="BE1978" s="17"/>
      <c r="BF1978" s="17"/>
      <c r="BG1978" s="17"/>
      <c r="BH1978" s="17"/>
      <c r="BI1978" s="17"/>
      <c r="BJ1978" s="17"/>
      <c r="BK1978" s="17"/>
      <c r="BL1978" s="17"/>
      <c r="BM1978" s="17"/>
      <c r="BN1978" s="17"/>
      <c r="BO1978" s="17"/>
      <c r="BP1978" s="17"/>
      <c r="BQ1978" s="17"/>
    </row>
    <row r="1979" spans="2:69" x14ac:dyDescent="0.35">
      <c r="B1979" s="24" t="s">
        <v>97</v>
      </c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  <c r="BC1979" s="17"/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/>
      <c r="BP1979" s="17"/>
      <c r="BQ1979" s="17"/>
    </row>
    <row r="1980" spans="2:69" x14ac:dyDescent="0.35">
      <c r="B1980" t="s">
        <v>506</v>
      </c>
      <c r="C1980" s="17">
        <v>9.8392680969473095E-2</v>
      </c>
      <c r="D1980" s="17">
        <v>7.6347454905574E-2</v>
      </c>
      <c r="E1980" s="17">
        <v>0.11549305389287701</v>
      </c>
      <c r="F1980" s="17"/>
      <c r="G1980" s="17">
        <v>0.105121717624692</v>
      </c>
      <c r="H1980" s="17">
        <v>6.8306775636970907E-2</v>
      </c>
      <c r="I1980" s="17">
        <v>0.10330061416669201</v>
      </c>
      <c r="J1980" s="17">
        <v>6.8067179595582103E-2</v>
      </c>
      <c r="K1980" s="17">
        <v>0.16389426789325501</v>
      </c>
      <c r="L1980" s="17"/>
      <c r="M1980" s="17">
        <v>0.103505542205172</v>
      </c>
      <c r="N1980" s="17">
        <v>0.102123034499357</v>
      </c>
      <c r="O1980" s="17">
        <v>7.16634211906787E-2</v>
      </c>
      <c r="P1980" s="17">
        <v>8.5123512993954403E-2</v>
      </c>
      <c r="Q1980" s="17">
        <v>0.12949120342425399</v>
      </c>
      <c r="R1980" s="17"/>
      <c r="S1980" s="17">
        <v>0.15914186495685401</v>
      </c>
      <c r="T1980" s="17">
        <v>8.6686621019395199E-2</v>
      </c>
      <c r="U1980" s="17">
        <v>7.9828861230668804E-2</v>
      </c>
      <c r="V1980" s="17">
        <v>8.7737388608256195E-2</v>
      </c>
      <c r="W1980" s="17"/>
      <c r="X1980" s="17">
        <v>8.4756274359938599E-2</v>
      </c>
      <c r="Y1980" s="17">
        <v>6.8605719989597899E-2</v>
      </c>
      <c r="Z1980" s="17">
        <v>0.234335345038855</v>
      </c>
      <c r="AA1980" s="17"/>
      <c r="AB1980" s="17">
        <v>9.1757389034133899E-2</v>
      </c>
      <c r="AC1980" s="17">
        <v>0.11203273097770999</v>
      </c>
      <c r="AD1980" s="17"/>
      <c r="AE1980" s="17">
        <v>0.10195766822326501</v>
      </c>
      <c r="AF1980" s="17">
        <v>9.7746034536636897E-2</v>
      </c>
      <c r="AG1980" s="17"/>
      <c r="AH1980" s="17">
        <v>7.2314970751219704E-2</v>
      </c>
      <c r="AI1980" s="17">
        <v>0.16043982918113101</v>
      </c>
      <c r="AJ1980" s="17"/>
      <c r="AK1980" s="17">
        <v>0.17307757540854299</v>
      </c>
      <c r="AL1980" s="17">
        <v>8.0517633457910395E-2</v>
      </c>
      <c r="AM1980" s="17">
        <v>0.102579890752201</v>
      </c>
      <c r="AN1980" s="17">
        <v>8.1328123501882704E-2</v>
      </c>
      <c r="AO1980" s="17">
        <v>8.1809023152478996E-2</v>
      </c>
      <c r="AP1980" s="17"/>
      <c r="AQ1980" s="17">
        <v>7.9581223291876002E-2</v>
      </c>
      <c r="AR1980" s="17">
        <v>0.10353867114438001</v>
      </c>
      <c r="AS1980" s="17"/>
      <c r="AT1980" s="17">
        <v>8.4799183319515303E-2</v>
      </c>
      <c r="AU1980" s="17">
        <v>0.10609253687574299</v>
      </c>
      <c r="AV1980" s="17"/>
      <c r="AW1980" s="17">
        <v>0.147763191472744</v>
      </c>
      <c r="AX1980" s="17">
        <v>7.0154387699808002E-2</v>
      </c>
      <c r="AY1980" s="17">
        <v>0.155339003540371</v>
      </c>
      <c r="AZ1980" s="17">
        <v>8.0538140223804705E-2</v>
      </c>
      <c r="BA1980" s="17">
        <v>8.4979681843227295E-2</v>
      </c>
      <c r="BB1980" s="17"/>
      <c r="BC1980" s="17">
        <v>8.6066959223891501E-2</v>
      </c>
      <c r="BD1980" s="17"/>
      <c r="BE1980" s="17">
        <v>7.96699856514511E-2</v>
      </c>
      <c r="BF1980" s="17">
        <v>0.23915786110357301</v>
      </c>
      <c r="BG1980" s="17">
        <v>6.1933132527704098E-2</v>
      </c>
      <c r="BH1980" s="17">
        <v>7.22674332848178E-2</v>
      </c>
      <c r="BI1980" s="17"/>
      <c r="BJ1980" s="17">
        <v>9.1744826119109502E-2</v>
      </c>
      <c r="BK1980" s="17"/>
      <c r="BL1980" s="17">
        <v>5.4815508262125903E-2</v>
      </c>
      <c r="BM1980" s="17"/>
      <c r="BN1980" s="17">
        <v>8.3566609683556295E-2</v>
      </c>
      <c r="BO1980" s="17"/>
      <c r="BP1980" s="17">
        <v>0.10325960786518</v>
      </c>
      <c r="BQ1980" s="17">
        <v>6.1169030301361803E-2</v>
      </c>
    </row>
    <row r="1981" spans="2:69" x14ac:dyDescent="0.35">
      <c r="B1981" t="s">
        <v>507</v>
      </c>
      <c r="C1981" s="17">
        <v>0.21194930724363301</v>
      </c>
      <c r="D1981" s="17">
        <v>0.212791744423589</v>
      </c>
      <c r="E1981" s="17">
        <v>0.21163245571402001</v>
      </c>
      <c r="F1981" s="17"/>
      <c r="G1981" s="17">
        <v>0.21017463101980699</v>
      </c>
      <c r="H1981" s="17">
        <v>0.221551522625133</v>
      </c>
      <c r="I1981" s="17">
        <v>0.18611821771955001</v>
      </c>
      <c r="J1981" s="17">
        <v>0.229603186303661</v>
      </c>
      <c r="K1981" s="17">
        <v>0.22261909663174401</v>
      </c>
      <c r="L1981" s="17"/>
      <c r="M1981" s="17">
        <v>0.24238211774037699</v>
      </c>
      <c r="N1981" s="17">
        <v>0.22899352329047001</v>
      </c>
      <c r="O1981" s="17">
        <v>0.160981775160496</v>
      </c>
      <c r="P1981" s="17">
        <v>0.24035742003784699</v>
      </c>
      <c r="Q1981" s="17">
        <v>0.19267910783288</v>
      </c>
      <c r="R1981" s="17"/>
      <c r="S1981" s="17">
        <v>0.177552463368257</v>
      </c>
      <c r="T1981" s="17">
        <v>0.20993840633268501</v>
      </c>
      <c r="U1981" s="17">
        <v>0.265443027784251</v>
      </c>
      <c r="V1981" s="17">
        <v>0.219193986228019</v>
      </c>
      <c r="W1981" s="17"/>
      <c r="X1981" s="17">
        <v>0.20791209456620999</v>
      </c>
      <c r="Y1981" s="17">
        <v>0.18385423984180799</v>
      </c>
      <c r="Z1981" s="17">
        <v>0.27555489836409502</v>
      </c>
      <c r="AA1981" s="17"/>
      <c r="AB1981" s="17">
        <v>0.18657594349061399</v>
      </c>
      <c r="AC1981" s="17">
        <v>0.26410887367131303</v>
      </c>
      <c r="AD1981" s="17"/>
      <c r="AE1981" s="17">
        <v>0.23991487749662899</v>
      </c>
      <c r="AF1981" s="17">
        <v>0.205591538295544</v>
      </c>
      <c r="AG1981" s="17"/>
      <c r="AH1981" s="17">
        <v>0.202185602299564</v>
      </c>
      <c r="AI1981" s="17">
        <v>0.22319328142252201</v>
      </c>
      <c r="AJ1981" s="17"/>
      <c r="AK1981" s="17">
        <v>0.264250166133363</v>
      </c>
      <c r="AL1981" s="17">
        <v>0.19330465188275101</v>
      </c>
      <c r="AM1981" s="17">
        <v>0.246603327848854</v>
      </c>
      <c r="AN1981" s="17">
        <v>0.171941723618528</v>
      </c>
      <c r="AO1981" s="17">
        <v>0.14002377308480901</v>
      </c>
      <c r="AP1981" s="17"/>
      <c r="AQ1981" s="17">
        <v>0.189329423513204</v>
      </c>
      <c r="AR1981" s="17">
        <v>0.21813711583504</v>
      </c>
      <c r="AS1981" s="17"/>
      <c r="AT1981" s="17">
        <v>0.20980296556980199</v>
      </c>
      <c r="AU1981" s="17">
        <v>0.21204139847400799</v>
      </c>
      <c r="AV1981" s="17"/>
      <c r="AW1981" s="17">
        <v>0.15522992212978901</v>
      </c>
      <c r="AX1981" s="17">
        <v>0.17355038743939799</v>
      </c>
      <c r="AY1981" s="17">
        <v>0.28680355392018098</v>
      </c>
      <c r="AZ1981" s="17">
        <v>0.25093688915262102</v>
      </c>
      <c r="BA1981" s="17">
        <v>0.20994838136539601</v>
      </c>
      <c r="BB1981" s="17"/>
      <c r="BC1981" s="17">
        <v>0.182007721677208</v>
      </c>
      <c r="BD1981" s="17"/>
      <c r="BE1981" s="17">
        <v>0.1649198315156</v>
      </c>
      <c r="BF1981" s="17">
        <v>0.33484424926480799</v>
      </c>
      <c r="BG1981" s="17">
        <v>0.22718995309304099</v>
      </c>
      <c r="BH1981" s="17">
        <v>0.19058845976257499</v>
      </c>
      <c r="BI1981" s="17"/>
      <c r="BJ1981" s="17">
        <v>0.21406882898680399</v>
      </c>
      <c r="BK1981" s="17"/>
      <c r="BL1981" s="17">
        <v>0.197062934278741</v>
      </c>
      <c r="BM1981" s="17"/>
      <c r="BN1981" s="17">
        <v>0.223432699565488</v>
      </c>
      <c r="BO1981" s="17"/>
      <c r="BP1981" s="17">
        <v>0.21413133637783499</v>
      </c>
      <c r="BQ1981" s="17">
        <v>0.22002690132442099</v>
      </c>
    </row>
    <row r="1982" spans="2:69" x14ac:dyDescent="0.35">
      <c r="B1982" t="s">
        <v>508</v>
      </c>
      <c r="C1982" s="17">
        <v>0.234768832543302</v>
      </c>
      <c r="D1982" s="17">
        <v>0.24836364617034901</v>
      </c>
      <c r="E1982" s="17">
        <v>0.22361417903834599</v>
      </c>
      <c r="F1982" s="17"/>
      <c r="G1982" s="17">
        <v>0.21261120416854601</v>
      </c>
      <c r="H1982" s="17">
        <v>0.254369959059907</v>
      </c>
      <c r="I1982" s="17">
        <v>0.24010629738611899</v>
      </c>
      <c r="J1982" s="17">
        <v>0.233370507132069</v>
      </c>
      <c r="K1982" s="17">
        <v>0.23701110250782301</v>
      </c>
      <c r="L1982" s="17"/>
      <c r="M1982" s="17">
        <v>0.24841828057016699</v>
      </c>
      <c r="N1982" s="17">
        <v>0.23497991244802</v>
      </c>
      <c r="O1982" s="17">
        <v>0.25166254898617701</v>
      </c>
      <c r="P1982" s="17">
        <v>0.19944541465916801</v>
      </c>
      <c r="Q1982" s="17">
        <v>0.23611592060696501</v>
      </c>
      <c r="R1982" s="17"/>
      <c r="S1982" s="17">
        <v>0.19623899828899799</v>
      </c>
      <c r="T1982" s="17">
        <v>0.23824417163177999</v>
      </c>
      <c r="U1982" s="17">
        <v>0.21814686736505801</v>
      </c>
      <c r="V1982" s="17">
        <v>0.278764505259955</v>
      </c>
      <c r="W1982" s="17"/>
      <c r="X1982" s="17">
        <v>0.234545667452254</v>
      </c>
      <c r="Y1982" s="17">
        <v>0.25081173792477301</v>
      </c>
      <c r="Z1982" s="17">
        <v>0.21696275387497699</v>
      </c>
      <c r="AA1982" s="17"/>
      <c r="AB1982" s="17">
        <v>0.23021724903257401</v>
      </c>
      <c r="AC1982" s="17">
        <v>0.244125440708851</v>
      </c>
      <c r="AD1982" s="17"/>
      <c r="AE1982" s="17">
        <v>0.198961210386983</v>
      </c>
      <c r="AF1982" s="17">
        <v>0.242271542257049</v>
      </c>
      <c r="AG1982" s="17"/>
      <c r="AH1982" s="17">
        <v>0.235459849068829</v>
      </c>
      <c r="AI1982" s="17">
        <v>0.21115556021694101</v>
      </c>
      <c r="AJ1982" s="17"/>
      <c r="AK1982" s="17">
        <v>0.19388110177930001</v>
      </c>
      <c r="AL1982" s="17">
        <v>0.240781954671861</v>
      </c>
      <c r="AM1982" s="17">
        <v>0.22045367426889401</v>
      </c>
      <c r="AN1982" s="17">
        <v>0.27024772993517698</v>
      </c>
      <c r="AO1982" s="17">
        <v>0.25572095937341699</v>
      </c>
      <c r="AP1982" s="17"/>
      <c r="AQ1982" s="17">
        <v>0.22803120079017999</v>
      </c>
      <c r="AR1982" s="17">
        <v>0.236611953230594</v>
      </c>
      <c r="AS1982" s="17"/>
      <c r="AT1982" s="17">
        <v>0.22356241095646501</v>
      </c>
      <c r="AU1982" s="17">
        <v>0.239965988297456</v>
      </c>
      <c r="AV1982" s="17"/>
      <c r="AW1982" s="17">
        <v>0.225484351439453</v>
      </c>
      <c r="AX1982" s="17">
        <v>0.22794423379325099</v>
      </c>
      <c r="AY1982" s="17">
        <v>0.23305677760805801</v>
      </c>
      <c r="AZ1982" s="17">
        <v>0.26086855577636597</v>
      </c>
      <c r="BA1982" s="17">
        <v>0.20989014701674599</v>
      </c>
      <c r="BB1982" s="17"/>
      <c r="BC1982" s="17">
        <v>0.217496957735028</v>
      </c>
      <c r="BD1982" s="17"/>
      <c r="BE1982" s="17">
        <v>0.229594482791185</v>
      </c>
      <c r="BF1982" s="17">
        <v>0.20272103932525301</v>
      </c>
      <c r="BG1982" s="17">
        <v>0.271864783575749</v>
      </c>
      <c r="BH1982" s="17">
        <v>0.23697677921275301</v>
      </c>
      <c r="BI1982" s="17"/>
      <c r="BJ1982" s="17">
        <v>0.240372250064745</v>
      </c>
      <c r="BK1982" s="17"/>
      <c r="BL1982" s="17">
        <v>0.286370307228347</v>
      </c>
      <c r="BM1982" s="17"/>
      <c r="BN1982" s="17">
        <v>0.210346560750688</v>
      </c>
      <c r="BO1982" s="17"/>
      <c r="BP1982" s="17">
        <v>0.23434407164093499</v>
      </c>
      <c r="BQ1982" s="17">
        <v>0.26287543696860499</v>
      </c>
    </row>
    <row r="1983" spans="2:69" x14ac:dyDescent="0.35">
      <c r="B1983" t="s">
        <v>509</v>
      </c>
      <c r="C1983" s="17">
        <v>0.36826813287146598</v>
      </c>
      <c r="D1983" s="17">
        <v>0.39517684509136197</v>
      </c>
      <c r="E1983" s="17">
        <v>0.34600645970342903</v>
      </c>
      <c r="F1983" s="17"/>
      <c r="G1983" s="17">
        <v>0.382603439180005</v>
      </c>
      <c r="H1983" s="17">
        <v>0.37970718477104898</v>
      </c>
      <c r="I1983" s="17">
        <v>0.38555525678122698</v>
      </c>
      <c r="J1983" s="17">
        <v>0.34795137649073699</v>
      </c>
      <c r="K1983" s="17">
        <v>0.31031433405491099</v>
      </c>
      <c r="L1983" s="17"/>
      <c r="M1983" s="17">
        <v>0.28322315453203001</v>
      </c>
      <c r="N1983" s="17">
        <v>0.35275326058641399</v>
      </c>
      <c r="O1983" s="17">
        <v>0.41594477963649201</v>
      </c>
      <c r="P1983" s="17">
        <v>0.40146335472352301</v>
      </c>
      <c r="Q1983" s="17">
        <v>0.366068887997967</v>
      </c>
      <c r="R1983" s="17"/>
      <c r="S1983" s="17">
        <v>0.34863486353738998</v>
      </c>
      <c r="T1983" s="17">
        <v>0.39889458490996299</v>
      </c>
      <c r="U1983" s="17">
        <v>0.36232136606413301</v>
      </c>
      <c r="V1983" s="17">
        <v>0.343841403559773</v>
      </c>
      <c r="W1983" s="17"/>
      <c r="X1983" s="17">
        <v>0.38141373637151099</v>
      </c>
      <c r="Y1983" s="17">
        <v>0.41094840679724598</v>
      </c>
      <c r="Z1983" s="17">
        <v>0.22029562671112801</v>
      </c>
      <c r="AA1983" s="17"/>
      <c r="AB1983" s="17">
        <v>0.40576966431552702</v>
      </c>
      <c r="AC1983" s="17">
        <v>0.29117691077193603</v>
      </c>
      <c r="AD1983" s="17"/>
      <c r="AE1983" s="17">
        <v>0.373445015888207</v>
      </c>
      <c r="AF1983" s="17">
        <v>0.36751479728148401</v>
      </c>
      <c r="AG1983" s="17"/>
      <c r="AH1983" s="17">
        <v>0.39656412116679601</v>
      </c>
      <c r="AI1983" s="17">
        <v>0.31673175130989101</v>
      </c>
      <c r="AJ1983" s="17"/>
      <c r="AK1983" s="17">
        <v>0.28595480049446498</v>
      </c>
      <c r="AL1983" s="17">
        <v>0.38086257356494302</v>
      </c>
      <c r="AM1983" s="17">
        <v>0.34501380919182101</v>
      </c>
      <c r="AN1983" s="17">
        <v>0.39704446063639298</v>
      </c>
      <c r="AO1983" s="17">
        <v>0.475559878891049</v>
      </c>
      <c r="AP1983" s="17"/>
      <c r="AQ1983" s="17">
        <v>0.42723968261871698</v>
      </c>
      <c r="AR1983" s="17">
        <v>0.35213610202093898</v>
      </c>
      <c r="AS1983" s="17"/>
      <c r="AT1983" s="17">
        <v>0.37811173672424297</v>
      </c>
      <c r="AU1983" s="17">
        <v>0.36322633851721697</v>
      </c>
      <c r="AV1983" s="17"/>
      <c r="AW1983" s="17">
        <v>0.349436099989553</v>
      </c>
      <c r="AX1983" s="17">
        <v>0.44213807604822702</v>
      </c>
      <c r="AY1983" s="17">
        <v>0.26656435818256002</v>
      </c>
      <c r="AZ1983" s="17">
        <v>0.34017091517827902</v>
      </c>
      <c r="BA1983" s="17">
        <v>0.39245532773361302</v>
      </c>
      <c r="BB1983" s="17"/>
      <c r="BC1983" s="17">
        <v>0.439203917215858</v>
      </c>
      <c r="BD1983" s="17"/>
      <c r="BE1983" s="17">
        <v>0.44479624949840302</v>
      </c>
      <c r="BF1983" s="17">
        <v>0.16830539218423901</v>
      </c>
      <c r="BG1983" s="17">
        <v>0.36124759994701999</v>
      </c>
      <c r="BH1983" s="17">
        <v>0.43162258680238902</v>
      </c>
      <c r="BI1983" s="17"/>
      <c r="BJ1983" s="17">
        <v>0.36683687312736002</v>
      </c>
      <c r="BK1983" s="17"/>
      <c r="BL1983" s="17">
        <v>0.383269334708146</v>
      </c>
      <c r="BM1983" s="17"/>
      <c r="BN1983" s="17">
        <v>0.430323109785538</v>
      </c>
      <c r="BO1983" s="17"/>
      <c r="BP1983" s="17">
        <v>0.37595172175982899</v>
      </c>
      <c r="BQ1983" s="17">
        <v>0.33727676944705898</v>
      </c>
    </row>
    <row r="1984" spans="2:69" x14ac:dyDescent="0.35">
      <c r="B1984" t="s">
        <v>510</v>
      </c>
      <c r="C1984" s="17">
        <v>4.1455198289156302E-2</v>
      </c>
      <c r="D1984" s="17">
        <v>4.4596666778061102E-2</v>
      </c>
      <c r="E1984" s="17">
        <v>3.8853332624886001E-2</v>
      </c>
      <c r="F1984" s="17"/>
      <c r="G1984" s="17">
        <v>4.5706936464490998E-2</v>
      </c>
      <c r="H1984" s="17">
        <v>4.8615199877619197E-2</v>
      </c>
      <c r="I1984" s="17">
        <v>3.8845656808684098E-2</v>
      </c>
      <c r="J1984" s="17">
        <v>4.7379781623381502E-2</v>
      </c>
      <c r="K1984" s="17">
        <v>1.76031631790593E-2</v>
      </c>
      <c r="L1984" s="17"/>
      <c r="M1984" s="17">
        <v>7.7659630682210198E-2</v>
      </c>
      <c r="N1984" s="17">
        <v>3.3337392022992303E-2</v>
      </c>
      <c r="O1984" s="17">
        <v>3.9164843985900102E-2</v>
      </c>
      <c r="P1984" s="17">
        <v>3.2984354405531602E-2</v>
      </c>
      <c r="Q1984" s="17">
        <v>5.1038542058925898E-2</v>
      </c>
      <c r="R1984" s="17"/>
      <c r="S1984" s="17">
        <v>5.83639588853282E-2</v>
      </c>
      <c r="T1984" s="17">
        <v>2.5858572724490901E-2</v>
      </c>
      <c r="U1984" s="17">
        <v>3.9267593691152999E-2</v>
      </c>
      <c r="V1984" s="17">
        <v>3.14533201197311E-2</v>
      </c>
      <c r="W1984" s="17"/>
      <c r="X1984" s="17">
        <v>4.3245289778553402E-2</v>
      </c>
      <c r="Y1984" s="17">
        <v>5.1787924231162297E-2</v>
      </c>
      <c r="Z1984" s="17">
        <v>1.58270775171474E-2</v>
      </c>
      <c r="AA1984" s="17"/>
      <c r="AB1984" s="17">
        <v>4.3926801295525099E-2</v>
      </c>
      <c r="AC1984" s="17">
        <v>3.6374368547841297E-2</v>
      </c>
      <c r="AD1984" s="17"/>
      <c r="AE1984" s="17">
        <v>6.7630202398551095E-2</v>
      </c>
      <c r="AF1984" s="17">
        <v>3.6146335122819201E-2</v>
      </c>
      <c r="AG1984" s="17"/>
      <c r="AH1984" s="17">
        <v>4.3402841579777397E-2</v>
      </c>
      <c r="AI1984" s="17">
        <v>5.4213929573439401E-2</v>
      </c>
      <c r="AJ1984" s="17"/>
      <c r="AK1984" s="17">
        <v>5.48079419683795E-2</v>
      </c>
      <c r="AL1984" s="17">
        <v>4.6331927147099897E-2</v>
      </c>
      <c r="AM1984" s="17">
        <v>3.6995210195016101E-2</v>
      </c>
      <c r="AN1984" s="17">
        <v>3.9576055220428001E-2</v>
      </c>
      <c r="AO1984" s="17">
        <v>2.9738380813141299E-2</v>
      </c>
      <c r="AP1984" s="17"/>
      <c r="AQ1984" s="17">
        <v>3.9461746407592903E-2</v>
      </c>
      <c r="AR1984" s="17">
        <v>4.2000519336173901E-2</v>
      </c>
      <c r="AS1984" s="17"/>
      <c r="AT1984" s="17">
        <v>6.9172153905048495E-2</v>
      </c>
      <c r="AU1984" s="17">
        <v>2.95922043736975E-2</v>
      </c>
      <c r="AV1984" s="17"/>
      <c r="AW1984" s="17">
        <v>3.46911869592572E-2</v>
      </c>
      <c r="AX1984" s="17">
        <v>4.1382370820850702E-2</v>
      </c>
      <c r="AY1984" s="17">
        <v>2.8314984225052301E-2</v>
      </c>
      <c r="AZ1984" s="17">
        <v>1.95562320877809E-2</v>
      </c>
      <c r="BA1984" s="17">
        <v>7.1362490904127496E-2</v>
      </c>
      <c r="BB1984" s="17"/>
      <c r="BC1984" s="17">
        <v>4.83693707522777E-2</v>
      </c>
      <c r="BD1984" s="17"/>
      <c r="BE1984" s="17">
        <v>3.5437795957782299E-2</v>
      </c>
      <c r="BF1984" s="17">
        <v>3.4600256745303697E-2</v>
      </c>
      <c r="BG1984" s="17">
        <v>3.1239854316806599E-2</v>
      </c>
      <c r="BH1984" s="17">
        <v>4.29233603884158E-2</v>
      </c>
      <c r="BI1984" s="17"/>
      <c r="BJ1984" s="17">
        <v>3.89809189542865E-2</v>
      </c>
      <c r="BK1984" s="17"/>
      <c r="BL1984" s="17">
        <v>3.4489206425736101E-2</v>
      </c>
      <c r="BM1984" s="17"/>
      <c r="BN1984" s="17">
        <v>2.4838063109139701E-2</v>
      </c>
      <c r="BO1984" s="17"/>
      <c r="BP1984" s="17">
        <v>3.6580776320328398E-2</v>
      </c>
      <c r="BQ1984" s="17">
        <v>5.0232158422906403E-2</v>
      </c>
    </row>
    <row r="1985" spans="2:69" x14ac:dyDescent="0.35">
      <c r="B1985" t="s">
        <v>141</v>
      </c>
      <c r="C1985" s="17">
        <v>4.5165848082969702E-2</v>
      </c>
      <c r="D1985" s="17">
        <v>2.2723642631064599E-2</v>
      </c>
      <c r="E1985" s="17">
        <v>6.4400519026442102E-2</v>
      </c>
      <c r="F1985" s="17"/>
      <c r="G1985" s="17">
        <v>4.3782071542459097E-2</v>
      </c>
      <c r="H1985" s="17">
        <v>2.7449358029321299E-2</v>
      </c>
      <c r="I1985" s="17">
        <v>4.6073957137727502E-2</v>
      </c>
      <c r="J1985" s="17">
        <v>7.3627968854568293E-2</v>
      </c>
      <c r="K1985" s="17">
        <v>4.8558035733207799E-2</v>
      </c>
      <c r="L1985" s="17"/>
      <c r="M1985" s="17">
        <v>4.4811274270043798E-2</v>
      </c>
      <c r="N1985" s="17">
        <v>4.7812877152746298E-2</v>
      </c>
      <c r="O1985" s="17">
        <v>6.0582631040256102E-2</v>
      </c>
      <c r="P1985" s="17">
        <v>4.0625943179975699E-2</v>
      </c>
      <c r="Q1985" s="17">
        <v>2.46063380790074E-2</v>
      </c>
      <c r="R1985" s="17"/>
      <c r="S1985" s="17">
        <v>6.0067850963172797E-2</v>
      </c>
      <c r="T1985" s="17">
        <v>4.0377643381685702E-2</v>
      </c>
      <c r="U1985" s="17">
        <v>3.4992283864735699E-2</v>
      </c>
      <c r="V1985" s="17">
        <v>3.9009396224264699E-2</v>
      </c>
      <c r="W1985" s="17"/>
      <c r="X1985" s="17">
        <v>4.8126937471532599E-2</v>
      </c>
      <c r="Y1985" s="17">
        <v>3.3991971215411997E-2</v>
      </c>
      <c r="Z1985" s="17">
        <v>3.7024298493797902E-2</v>
      </c>
      <c r="AA1985" s="17"/>
      <c r="AB1985" s="17">
        <v>4.1752952831627103E-2</v>
      </c>
      <c r="AC1985" s="17">
        <v>5.2181675322349103E-2</v>
      </c>
      <c r="AD1985" s="17"/>
      <c r="AE1985" s="17">
        <v>1.8091025606363401E-2</v>
      </c>
      <c r="AF1985" s="17">
        <v>5.0729752506466698E-2</v>
      </c>
      <c r="AG1985" s="17"/>
      <c r="AH1985" s="17">
        <v>5.0072615133813503E-2</v>
      </c>
      <c r="AI1985" s="17">
        <v>3.4265648296075597E-2</v>
      </c>
      <c r="AJ1985" s="17"/>
      <c r="AK1985" s="17">
        <v>2.8028414215949801E-2</v>
      </c>
      <c r="AL1985" s="17">
        <v>5.8201259275434902E-2</v>
      </c>
      <c r="AM1985" s="17">
        <v>4.83540877432138E-2</v>
      </c>
      <c r="AN1985" s="17">
        <v>3.9861907087590902E-2</v>
      </c>
      <c r="AO1985" s="17">
        <v>1.7147984685103802E-2</v>
      </c>
      <c r="AP1985" s="17"/>
      <c r="AQ1985" s="17">
        <v>3.63567233784306E-2</v>
      </c>
      <c r="AR1985" s="17">
        <v>4.7575638432872901E-2</v>
      </c>
      <c r="AS1985" s="17"/>
      <c r="AT1985" s="17">
        <v>3.4551549524926499E-2</v>
      </c>
      <c r="AU1985" s="17">
        <v>4.9081533461877998E-2</v>
      </c>
      <c r="AV1985" s="17"/>
      <c r="AW1985" s="17">
        <v>8.7395248009204105E-2</v>
      </c>
      <c r="AX1985" s="17">
        <v>4.4830544198464897E-2</v>
      </c>
      <c r="AY1985" s="17">
        <v>2.9921322523778299E-2</v>
      </c>
      <c r="AZ1985" s="17">
        <v>4.7929267581148197E-2</v>
      </c>
      <c r="BA1985" s="17">
        <v>3.13639711368899E-2</v>
      </c>
      <c r="BB1985" s="17"/>
      <c r="BC1985" s="17">
        <v>2.6855073395736801E-2</v>
      </c>
      <c r="BD1985" s="17"/>
      <c r="BE1985" s="17">
        <v>4.5581654585579202E-2</v>
      </c>
      <c r="BF1985" s="17">
        <v>2.03712013768221E-2</v>
      </c>
      <c r="BG1985" s="17">
        <v>4.6524676539680301E-2</v>
      </c>
      <c r="BH1985" s="17">
        <v>2.56213805490491E-2</v>
      </c>
      <c r="BI1985" s="17"/>
      <c r="BJ1985" s="17">
        <v>4.7996302747694397E-2</v>
      </c>
      <c r="BK1985" s="17"/>
      <c r="BL1985" s="17">
        <v>4.3992709096904198E-2</v>
      </c>
      <c r="BM1985" s="17"/>
      <c r="BN1985" s="17">
        <v>2.7492957105589501E-2</v>
      </c>
      <c r="BO1985" s="17"/>
      <c r="BP1985" s="17">
        <v>3.5732486035892803E-2</v>
      </c>
      <c r="BQ1985" s="17">
        <v>6.8419703535646706E-2</v>
      </c>
    </row>
    <row r="1986" spans="2:69" x14ac:dyDescent="0.35"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  <c r="BC1986" s="17"/>
      <c r="BD1986" s="17"/>
      <c r="BE1986" s="17"/>
      <c r="BF1986" s="17"/>
      <c r="BG1986" s="17"/>
      <c r="BH1986" s="17"/>
      <c r="BI1986" s="17"/>
      <c r="BJ1986" s="17"/>
      <c r="BK1986" s="17"/>
      <c r="BL1986" s="17"/>
      <c r="BM1986" s="17"/>
      <c r="BN1986" s="17"/>
      <c r="BO1986" s="17"/>
      <c r="BP1986" s="17"/>
      <c r="BQ1986" s="17"/>
    </row>
    <row r="1987" spans="2:69" x14ac:dyDescent="0.35">
      <c r="B1987" s="6" t="s">
        <v>554</v>
      </c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  <c r="BP1987" s="17"/>
      <c r="BQ1987" s="17"/>
    </row>
    <row r="1988" spans="2:69" x14ac:dyDescent="0.35">
      <c r="B1988" s="24" t="s">
        <v>97</v>
      </c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  <c r="BC1988" s="17"/>
      <c r="BD1988" s="17"/>
      <c r="BE1988" s="17"/>
      <c r="BF1988" s="17"/>
      <c r="BG1988" s="17"/>
      <c r="BH1988" s="17"/>
      <c r="BI1988" s="17"/>
      <c r="BJ1988" s="17"/>
      <c r="BK1988" s="17"/>
      <c r="BL1988" s="17"/>
      <c r="BM1988" s="17"/>
      <c r="BN1988" s="17"/>
      <c r="BO1988" s="17"/>
      <c r="BP1988" s="17"/>
      <c r="BQ1988" s="17"/>
    </row>
    <row r="1989" spans="2:69" x14ac:dyDescent="0.35">
      <c r="B1989" t="s">
        <v>506</v>
      </c>
      <c r="C1989" s="17">
        <v>0.26007585406503397</v>
      </c>
      <c r="D1989" s="17">
        <v>0.22259355374870299</v>
      </c>
      <c r="E1989" s="17">
        <v>0.290654684029998</v>
      </c>
      <c r="F1989" s="17"/>
      <c r="G1989" s="17">
        <v>0.295919363358633</v>
      </c>
      <c r="H1989" s="17">
        <v>0.20882063904582901</v>
      </c>
      <c r="I1989" s="17">
        <v>0.239367259257805</v>
      </c>
      <c r="J1989" s="17">
        <v>0.23476577482411301</v>
      </c>
      <c r="K1989" s="17">
        <v>0.34215411999923401</v>
      </c>
      <c r="L1989" s="17"/>
      <c r="M1989" s="17">
        <v>0.200767527220064</v>
      </c>
      <c r="N1989" s="17">
        <v>0.27731627974347001</v>
      </c>
      <c r="O1989" s="17">
        <v>0.219163370338466</v>
      </c>
      <c r="P1989" s="17">
        <v>0.28283257075116403</v>
      </c>
      <c r="Q1989" s="17">
        <v>0.28068896745183902</v>
      </c>
      <c r="R1989" s="17"/>
      <c r="S1989" s="17">
        <v>0.36463449192449598</v>
      </c>
      <c r="T1989" s="17">
        <v>0.23901866265917701</v>
      </c>
      <c r="U1989" s="17">
        <v>0.26574934723868499</v>
      </c>
      <c r="V1989" s="17">
        <v>0.20554089459859601</v>
      </c>
      <c r="W1989" s="17"/>
      <c r="X1989" s="17">
        <v>0.24976708970823999</v>
      </c>
      <c r="Y1989" s="17">
        <v>0.24715336842056301</v>
      </c>
      <c r="Z1989" s="17">
        <v>0.35121728865738899</v>
      </c>
      <c r="AA1989" s="17"/>
      <c r="AB1989" s="17">
        <v>0.29129970544517197</v>
      </c>
      <c r="AC1989" s="17">
        <v>0.19588954569681499</v>
      </c>
      <c r="AD1989" s="17"/>
      <c r="AE1989" s="17">
        <v>0.24346477440525799</v>
      </c>
      <c r="AF1989" s="17">
        <v>0.26368088687025298</v>
      </c>
      <c r="AG1989" s="17"/>
      <c r="AH1989" s="17">
        <v>0.246077310380237</v>
      </c>
      <c r="AI1989" s="17">
        <v>0.29512452739603601</v>
      </c>
      <c r="AJ1989" s="17"/>
      <c r="AK1989" s="17">
        <v>0.23912509461824299</v>
      </c>
      <c r="AL1989" s="17">
        <v>0.23831078458546201</v>
      </c>
      <c r="AM1989" s="17">
        <v>0.28397331375588702</v>
      </c>
      <c r="AN1989" s="17">
        <v>0.29052435610264898</v>
      </c>
      <c r="AO1989" s="17">
        <v>0.194702712274579</v>
      </c>
      <c r="AP1989" s="17"/>
      <c r="AQ1989" s="17">
        <v>0.22003773185810099</v>
      </c>
      <c r="AR1989" s="17">
        <v>0.27102852913305697</v>
      </c>
      <c r="AS1989" s="17"/>
      <c r="AT1989" s="17">
        <v>0.23879757863602699</v>
      </c>
      <c r="AU1989" s="17">
        <v>0.276598912766644</v>
      </c>
      <c r="AV1989" s="17"/>
      <c r="AW1989" s="17">
        <v>0.17373730168861901</v>
      </c>
      <c r="AX1989" s="17">
        <v>0.30125817189971599</v>
      </c>
      <c r="AY1989" s="17">
        <v>0.23090419535012</v>
      </c>
      <c r="AZ1989" s="17">
        <v>0.242353351799627</v>
      </c>
      <c r="BA1989" s="17">
        <v>0.24713557494497401</v>
      </c>
      <c r="BB1989" s="17"/>
      <c r="BC1989" s="17">
        <v>0.29979946855178102</v>
      </c>
      <c r="BD1989" s="17"/>
      <c r="BE1989" s="17">
        <v>0.27856188909804003</v>
      </c>
      <c r="BF1989" s="17">
        <v>0.23517014592438901</v>
      </c>
      <c r="BG1989" s="17">
        <v>0.19958323983558901</v>
      </c>
      <c r="BH1989" s="17">
        <v>0.30304849611319201</v>
      </c>
      <c r="BI1989" s="17"/>
      <c r="BJ1989" s="17">
        <v>0.25037656296160998</v>
      </c>
      <c r="BK1989" s="17"/>
      <c r="BL1989" s="17">
        <v>0.249495085254789</v>
      </c>
      <c r="BM1989" s="17"/>
      <c r="BN1989" s="17">
        <v>0.21881615535365001</v>
      </c>
      <c r="BO1989" s="17"/>
      <c r="BP1989" s="17">
        <v>0.25253513829347302</v>
      </c>
      <c r="BQ1989" s="17">
        <v>0.29825154646040097</v>
      </c>
    </row>
    <row r="1990" spans="2:69" x14ac:dyDescent="0.35">
      <c r="B1990" t="s">
        <v>507</v>
      </c>
      <c r="C1990" s="17">
        <v>0.36174999740701302</v>
      </c>
      <c r="D1990" s="17">
        <v>0.37307381251215199</v>
      </c>
      <c r="E1990" s="17">
        <v>0.352773915753609</v>
      </c>
      <c r="F1990" s="17"/>
      <c r="G1990" s="17">
        <v>0.30302364474438598</v>
      </c>
      <c r="H1990" s="17">
        <v>0.36571752996429002</v>
      </c>
      <c r="I1990" s="17">
        <v>0.41815854495610999</v>
      </c>
      <c r="J1990" s="17">
        <v>0.38488953327979702</v>
      </c>
      <c r="K1990" s="17">
        <v>0.35583973833902899</v>
      </c>
      <c r="L1990" s="17"/>
      <c r="M1990" s="17">
        <v>0.365876222295348</v>
      </c>
      <c r="N1990" s="17">
        <v>0.380423849196102</v>
      </c>
      <c r="O1990" s="17">
        <v>0.37001078643596302</v>
      </c>
      <c r="P1990" s="17">
        <v>0.361909206043809</v>
      </c>
      <c r="Q1990" s="17">
        <v>0.30571570253802599</v>
      </c>
      <c r="R1990" s="17"/>
      <c r="S1990" s="17">
        <v>0.298751862933197</v>
      </c>
      <c r="T1990" s="17">
        <v>0.38552943139035101</v>
      </c>
      <c r="U1990" s="17">
        <v>0.35861310323397599</v>
      </c>
      <c r="V1990" s="17">
        <v>0.40938954687317403</v>
      </c>
      <c r="W1990" s="17"/>
      <c r="X1990" s="17">
        <v>0.36392877929358303</v>
      </c>
      <c r="Y1990" s="17">
        <v>0.361047414191496</v>
      </c>
      <c r="Z1990" s="17">
        <v>0.34664795277816002</v>
      </c>
      <c r="AA1990" s="17"/>
      <c r="AB1990" s="17">
        <v>0.33174987921452798</v>
      </c>
      <c r="AC1990" s="17">
        <v>0.42342069952324302</v>
      </c>
      <c r="AD1990" s="17"/>
      <c r="AE1990" s="17">
        <v>0.38459086813112903</v>
      </c>
      <c r="AF1990" s="17">
        <v>0.35738560050303902</v>
      </c>
      <c r="AG1990" s="17"/>
      <c r="AH1990" s="17">
        <v>0.35971930175959899</v>
      </c>
      <c r="AI1990" s="17">
        <v>0.33015928094762598</v>
      </c>
      <c r="AJ1990" s="17"/>
      <c r="AK1990" s="17">
        <v>0.35154508782343002</v>
      </c>
      <c r="AL1990" s="17">
        <v>0.37795590737406098</v>
      </c>
      <c r="AM1990" s="17">
        <v>0.35651693299638099</v>
      </c>
      <c r="AN1990" s="17">
        <v>0.321157636323399</v>
      </c>
      <c r="AO1990" s="17">
        <v>0.42700344343899399</v>
      </c>
      <c r="AP1990" s="17"/>
      <c r="AQ1990" s="17">
        <v>0.33709286125807297</v>
      </c>
      <c r="AR1990" s="17">
        <v>0.36849510895224402</v>
      </c>
      <c r="AS1990" s="17"/>
      <c r="AT1990" s="17">
        <v>0.31479922175699199</v>
      </c>
      <c r="AU1990" s="17">
        <v>0.37851523492230299</v>
      </c>
      <c r="AV1990" s="17"/>
      <c r="AW1990" s="17">
        <v>0.41745544448856398</v>
      </c>
      <c r="AX1990" s="17">
        <v>0.340999013535002</v>
      </c>
      <c r="AY1990" s="17">
        <v>0.41533742259256801</v>
      </c>
      <c r="AZ1990" s="17">
        <v>0.342874214498679</v>
      </c>
      <c r="BA1990" s="17">
        <v>0.338149423771681</v>
      </c>
      <c r="BB1990" s="17"/>
      <c r="BC1990" s="17">
        <v>0.36319199240744299</v>
      </c>
      <c r="BD1990" s="17"/>
      <c r="BE1990" s="17">
        <v>0.33613777852767501</v>
      </c>
      <c r="BF1990" s="17">
        <v>0.47438559980508799</v>
      </c>
      <c r="BG1990" s="17">
        <v>0.39466730045303999</v>
      </c>
      <c r="BH1990" s="17">
        <v>0.35514019608179498</v>
      </c>
      <c r="BI1990" s="17"/>
      <c r="BJ1990" s="17">
        <v>0.36362870391965502</v>
      </c>
      <c r="BK1990" s="17"/>
      <c r="BL1990" s="17">
        <v>0.36621724687840101</v>
      </c>
      <c r="BM1990" s="17"/>
      <c r="BN1990" s="17">
        <v>0.35879229957630998</v>
      </c>
      <c r="BO1990" s="17"/>
      <c r="BP1990" s="17">
        <v>0.37046894606935998</v>
      </c>
      <c r="BQ1990" s="17">
        <v>0.29535904478854402</v>
      </c>
    </row>
    <row r="1991" spans="2:69" x14ac:dyDescent="0.35">
      <c r="B1991" t="s">
        <v>508</v>
      </c>
      <c r="C1991" s="17">
        <v>0.123488304421401</v>
      </c>
      <c r="D1991" s="17">
        <v>0.13362156074273601</v>
      </c>
      <c r="E1991" s="17">
        <v>0.115076210281325</v>
      </c>
      <c r="F1991" s="17"/>
      <c r="G1991" s="17">
        <v>0.12881921167249499</v>
      </c>
      <c r="H1991" s="17">
        <v>0.133814654417693</v>
      </c>
      <c r="I1991" s="17">
        <v>9.7739737553720299E-2</v>
      </c>
      <c r="J1991" s="17">
        <v>0.125604075134369</v>
      </c>
      <c r="K1991" s="17">
        <v>0.13465276100906701</v>
      </c>
      <c r="L1991" s="17"/>
      <c r="M1991" s="17">
        <v>0.15341564522613901</v>
      </c>
      <c r="N1991" s="17">
        <v>0.116070029666129</v>
      </c>
      <c r="O1991" s="17">
        <v>0.12102254137579101</v>
      </c>
      <c r="P1991" s="17">
        <v>0.11951338520044</v>
      </c>
      <c r="Q1991" s="17">
        <v>0.13126034989843</v>
      </c>
      <c r="R1991" s="17"/>
      <c r="S1991" s="17">
        <v>0.10024623661070001</v>
      </c>
      <c r="T1991" s="17">
        <v>0.147942721344062</v>
      </c>
      <c r="U1991" s="17">
        <v>0.130177021437935</v>
      </c>
      <c r="V1991" s="17">
        <v>0.143824251519904</v>
      </c>
      <c r="W1991" s="17"/>
      <c r="X1991" s="17">
        <v>0.12390638031729501</v>
      </c>
      <c r="Y1991" s="17">
        <v>0.109861159256448</v>
      </c>
      <c r="Z1991" s="17">
        <v>0.13693989496120601</v>
      </c>
      <c r="AA1991" s="17"/>
      <c r="AB1991" s="17">
        <v>0.113663507797939</v>
      </c>
      <c r="AC1991" s="17">
        <v>0.143684961715566</v>
      </c>
      <c r="AD1991" s="17"/>
      <c r="AE1991" s="17">
        <v>0.12603901337738199</v>
      </c>
      <c r="AF1991" s="17">
        <v>0.123069374737689</v>
      </c>
      <c r="AG1991" s="17"/>
      <c r="AH1991" s="17">
        <v>0.11955104380683799</v>
      </c>
      <c r="AI1991" s="17">
        <v>0.15177210230205199</v>
      </c>
      <c r="AJ1991" s="17"/>
      <c r="AK1991" s="17">
        <v>0.20844491108038901</v>
      </c>
      <c r="AL1991" s="17">
        <v>0.10103795075362999</v>
      </c>
      <c r="AM1991" s="17">
        <v>0.10721321175812799</v>
      </c>
      <c r="AN1991" s="17">
        <v>0.14145016511296199</v>
      </c>
      <c r="AO1991" s="17">
        <v>0.12690713200194201</v>
      </c>
      <c r="AP1991" s="17"/>
      <c r="AQ1991" s="17">
        <v>0.12307002676643</v>
      </c>
      <c r="AR1991" s="17">
        <v>0.12360272685159</v>
      </c>
      <c r="AS1991" s="17"/>
      <c r="AT1991" s="17">
        <v>0.122714594435164</v>
      </c>
      <c r="AU1991" s="17">
        <v>0.12344516310346999</v>
      </c>
      <c r="AV1991" s="17"/>
      <c r="AW1991" s="17">
        <v>9.0009044210311306E-2</v>
      </c>
      <c r="AX1991" s="17">
        <v>0.10440216849122599</v>
      </c>
      <c r="AY1991" s="17">
        <v>0.15142758366133899</v>
      </c>
      <c r="AZ1991" s="17">
        <v>0.103690163929598</v>
      </c>
      <c r="BA1991" s="17">
        <v>0.14739475818250899</v>
      </c>
      <c r="BB1991" s="17"/>
      <c r="BC1991" s="17">
        <v>0.13604873452612401</v>
      </c>
      <c r="BD1991" s="17"/>
      <c r="BE1991" s="17">
        <v>0.11333492205516001</v>
      </c>
      <c r="BF1991" s="17">
        <v>0.14458388302070799</v>
      </c>
      <c r="BG1991" s="17">
        <v>0.12826346953169901</v>
      </c>
      <c r="BH1991" s="17">
        <v>0.13293924251997899</v>
      </c>
      <c r="BI1991" s="17"/>
      <c r="BJ1991" s="17">
        <v>0.12627035228707101</v>
      </c>
      <c r="BK1991" s="17"/>
      <c r="BL1991" s="17">
        <v>0.13290190273781799</v>
      </c>
      <c r="BM1991" s="17"/>
      <c r="BN1991" s="17">
        <v>0.15364372659653699</v>
      </c>
      <c r="BO1991" s="17"/>
      <c r="BP1991" s="17">
        <v>0.123852158939506</v>
      </c>
      <c r="BQ1991" s="17">
        <v>0.13877922363270001</v>
      </c>
    </row>
    <row r="1992" spans="2:69" x14ac:dyDescent="0.35">
      <c r="B1992" t="s">
        <v>509</v>
      </c>
      <c r="C1992" s="17">
        <v>0.117486990127247</v>
      </c>
      <c r="D1992" s="17">
        <v>0.13751028423137901</v>
      </c>
      <c r="E1992" s="17">
        <v>0.100624750930483</v>
      </c>
      <c r="F1992" s="17"/>
      <c r="G1992" s="17">
        <v>0.120055929585817</v>
      </c>
      <c r="H1992" s="17">
        <v>0.13759449482039701</v>
      </c>
      <c r="I1992" s="17">
        <v>0.145359049019987</v>
      </c>
      <c r="J1992" s="17">
        <v>8.8446945107174699E-2</v>
      </c>
      <c r="K1992" s="17">
        <v>5.9398078637642897E-2</v>
      </c>
      <c r="L1992" s="17"/>
      <c r="M1992" s="17">
        <v>0.112639728193351</v>
      </c>
      <c r="N1992" s="17">
        <v>0.112572672922852</v>
      </c>
      <c r="O1992" s="17">
        <v>0.11955985186132299</v>
      </c>
      <c r="P1992" s="17">
        <v>0.101745991015632</v>
      </c>
      <c r="Q1992" s="17">
        <v>0.142128167293809</v>
      </c>
      <c r="R1992" s="17"/>
      <c r="S1992" s="17">
        <v>9.7474765555703793E-2</v>
      </c>
      <c r="T1992" s="17">
        <v>0.104566154236133</v>
      </c>
      <c r="U1992" s="17">
        <v>0.118784243232345</v>
      </c>
      <c r="V1992" s="17">
        <v>0.12811906793030001</v>
      </c>
      <c r="W1992" s="17"/>
      <c r="X1992" s="17">
        <v>0.118653073143679</v>
      </c>
      <c r="Y1992" s="17">
        <v>0.14084982196606399</v>
      </c>
      <c r="Z1992" s="17">
        <v>8.0638619197238304E-2</v>
      </c>
      <c r="AA1992" s="17"/>
      <c r="AB1992" s="17">
        <v>0.12715206113607699</v>
      </c>
      <c r="AC1992" s="17">
        <v>9.7618677899496895E-2</v>
      </c>
      <c r="AD1992" s="17"/>
      <c r="AE1992" s="17">
        <v>0.10444697857273801</v>
      </c>
      <c r="AF1992" s="17">
        <v>0.119421730112069</v>
      </c>
      <c r="AG1992" s="17"/>
      <c r="AH1992" s="17">
        <v>0.12011896216081699</v>
      </c>
      <c r="AI1992" s="17">
        <v>0.12521505314167</v>
      </c>
      <c r="AJ1992" s="17"/>
      <c r="AK1992" s="17">
        <v>0.11435819687542401</v>
      </c>
      <c r="AL1992" s="17">
        <v>0.110854241488422</v>
      </c>
      <c r="AM1992" s="17">
        <v>0.11016421450916</v>
      </c>
      <c r="AN1992" s="17">
        <v>0.13320160945088999</v>
      </c>
      <c r="AO1992" s="17">
        <v>0.14536111954713199</v>
      </c>
      <c r="AP1992" s="17"/>
      <c r="AQ1992" s="17">
        <v>0.168423526817714</v>
      </c>
      <c r="AR1992" s="17">
        <v>0.103552986614852</v>
      </c>
      <c r="AS1992" s="17"/>
      <c r="AT1992" s="17">
        <v>0.147494214860168</v>
      </c>
      <c r="AU1992" s="17">
        <v>0.102642896382766</v>
      </c>
      <c r="AV1992" s="17"/>
      <c r="AW1992" s="17">
        <v>0.10988657750602</v>
      </c>
      <c r="AX1992" s="17">
        <v>0.12720237622195901</v>
      </c>
      <c r="AY1992" s="17">
        <v>8.0128893239181806E-2</v>
      </c>
      <c r="AZ1992" s="17">
        <v>0.15530542908478401</v>
      </c>
      <c r="BA1992" s="17">
        <v>0.13102613297465901</v>
      </c>
      <c r="BB1992" s="17"/>
      <c r="BC1992" s="17">
        <v>0.10421628804310699</v>
      </c>
      <c r="BD1992" s="17"/>
      <c r="BE1992" s="17">
        <v>0.13292929360845601</v>
      </c>
      <c r="BF1992" s="17">
        <v>6.2868610125843494E-2</v>
      </c>
      <c r="BG1992" s="17">
        <v>0.14598067925946001</v>
      </c>
      <c r="BH1992" s="17">
        <v>9.6038832319738504E-2</v>
      </c>
      <c r="BI1992" s="17"/>
      <c r="BJ1992" s="17">
        <v>0.11856708582468301</v>
      </c>
      <c r="BK1992" s="17"/>
      <c r="BL1992" s="17">
        <v>0.12029896210030799</v>
      </c>
      <c r="BM1992" s="17"/>
      <c r="BN1992" s="17">
        <v>0.12330740010397</v>
      </c>
      <c r="BO1992" s="17"/>
      <c r="BP1992" s="17">
        <v>0.12144000233855</v>
      </c>
      <c r="BQ1992" s="17">
        <v>0.111713104594389</v>
      </c>
    </row>
    <row r="1993" spans="2:69" x14ac:dyDescent="0.35">
      <c r="B1993" t="s">
        <v>510</v>
      </c>
      <c r="C1993" s="17">
        <v>6.9957545702446097E-2</v>
      </c>
      <c r="D1993" s="17">
        <v>8.1147947625630198E-2</v>
      </c>
      <c r="E1993" s="17">
        <v>6.0541910578206799E-2</v>
      </c>
      <c r="F1993" s="17"/>
      <c r="G1993" s="17">
        <v>7.0758414124055299E-2</v>
      </c>
      <c r="H1993" s="17">
        <v>7.6527381824569807E-2</v>
      </c>
      <c r="I1993" s="17">
        <v>4.69942778636743E-2</v>
      </c>
      <c r="J1993" s="17">
        <v>0.102526019332732</v>
      </c>
      <c r="K1993" s="17">
        <v>6.0094361864854298E-2</v>
      </c>
      <c r="L1993" s="17"/>
      <c r="M1993" s="17">
        <v>7.2160686437093002E-2</v>
      </c>
      <c r="N1993" s="17">
        <v>6.7567363517329102E-2</v>
      </c>
      <c r="O1993" s="17">
        <v>8.1105046833303496E-2</v>
      </c>
      <c r="P1993" s="17">
        <v>7.8825647943838104E-2</v>
      </c>
      <c r="Q1993" s="17">
        <v>5.39052768324099E-2</v>
      </c>
      <c r="R1993" s="17"/>
      <c r="S1993" s="17">
        <v>6.19708075020153E-2</v>
      </c>
      <c r="T1993" s="17">
        <v>6.9903261943430703E-2</v>
      </c>
      <c r="U1993" s="17">
        <v>6.9632749987863604E-2</v>
      </c>
      <c r="V1993" s="17">
        <v>7.4051206843384607E-2</v>
      </c>
      <c r="W1993" s="17"/>
      <c r="X1993" s="17">
        <v>7.01410857756294E-2</v>
      </c>
      <c r="Y1993" s="17">
        <v>9.1287832562094301E-2</v>
      </c>
      <c r="Z1993" s="17">
        <v>4.2766472955434003E-2</v>
      </c>
      <c r="AA1993" s="17"/>
      <c r="AB1993" s="17">
        <v>6.9468083666119201E-2</v>
      </c>
      <c r="AC1993" s="17">
        <v>7.09637239863396E-2</v>
      </c>
      <c r="AD1993" s="17"/>
      <c r="AE1993" s="17">
        <v>7.2955023531894203E-2</v>
      </c>
      <c r="AF1993" s="17">
        <v>6.94033162850866E-2</v>
      </c>
      <c r="AG1993" s="17"/>
      <c r="AH1993" s="17">
        <v>7.65212451568099E-2</v>
      </c>
      <c r="AI1993" s="17">
        <v>5.8281236733746099E-2</v>
      </c>
      <c r="AJ1993" s="17"/>
      <c r="AK1993" s="17">
        <v>2.2843268300416698E-2</v>
      </c>
      <c r="AL1993" s="17">
        <v>7.8907105750665493E-2</v>
      </c>
      <c r="AM1993" s="17">
        <v>8.5655873268796506E-2</v>
      </c>
      <c r="AN1993" s="17">
        <v>6.5019275712269495E-2</v>
      </c>
      <c r="AO1993" s="17">
        <v>3.9946655666463798E-2</v>
      </c>
      <c r="AP1993" s="17"/>
      <c r="AQ1993" s="17">
        <v>7.3355400324460404E-2</v>
      </c>
      <c r="AR1993" s="17">
        <v>6.9028041631027395E-2</v>
      </c>
      <c r="AS1993" s="17"/>
      <c r="AT1993" s="17">
        <v>8.46147756651289E-2</v>
      </c>
      <c r="AU1993" s="17">
        <v>6.5095979707931406E-2</v>
      </c>
      <c r="AV1993" s="17"/>
      <c r="AW1993" s="17">
        <v>0.101886439858712</v>
      </c>
      <c r="AX1993" s="17">
        <v>7.0883886754193201E-2</v>
      </c>
      <c r="AY1993" s="17">
        <v>4.71342969121347E-2</v>
      </c>
      <c r="AZ1993" s="17">
        <v>8.8696450988619502E-2</v>
      </c>
      <c r="BA1993" s="17">
        <v>7.33313847303462E-2</v>
      </c>
      <c r="BB1993" s="17"/>
      <c r="BC1993" s="17">
        <v>5.2530071817831099E-2</v>
      </c>
      <c r="BD1993" s="17"/>
      <c r="BE1993" s="17">
        <v>8.2633245553730694E-2</v>
      </c>
      <c r="BF1993" s="17">
        <v>3.99649514090036E-2</v>
      </c>
      <c r="BG1993" s="17">
        <v>7.1027200984873001E-2</v>
      </c>
      <c r="BH1993" s="17">
        <v>6.2673523908659795E-2</v>
      </c>
      <c r="BI1993" s="17"/>
      <c r="BJ1993" s="17">
        <v>7.1315734915027199E-2</v>
      </c>
      <c r="BK1993" s="17"/>
      <c r="BL1993" s="17">
        <v>7.5382818527922502E-2</v>
      </c>
      <c r="BM1993" s="17"/>
      <c r="BN1993" s="17">
        <v>6.8800520304393098E-2</v>
      </c>
      <c r="BO1993" s="17"/>
      <c r="BP1993" s="17">
        <v>6.0965573951810501E-2</v>
      </c>
      <c r="BQ1993" s="17">
        <v>0.112423759178199</v>
      </c>
    </row>
    <row r="1994" spans="2:69" x14ac:dyDescent="0.35">
      <c r="B1994" t="s">
        <v>141</v>
      </c>
      <c r="C1994" s="17">
        <v>6.7241308276858203E-2</v>
      </c>
      <c r="D1994" s="17">
        <v>5.2052841139398398E-2</v>
      </c>
      <c r="E1994" s="17">
        <v>8.0328528426377305E-2</v>
      </c>
      <c r="F1994" s="17"/>
      <c r="G1994" s="17">
        <v>8.1423436514614395E-2</v>
      </c>
      <c r="H1994" s="17">
        <v>7.7525299927221694E-2</v>
      </c>
      <c r="I1994" s="17">
        <v>5.2381131348703203E-2</v>
      </c>
      <c r="J1994" s="17">
        <v>6.3767652321813501E-2</v>
      </c>
      <c r="K1994" s="17">
        <v>4.7860940150172199E-2</v>
      </c>
      <c r="L1994" s="17"/>
      <c r="M1994" s="17">
        <v>9.5140190628005897E-2</v>
      </c>
      <c r="N1994" s="17">
        <v>4.6049804954118E-2</v>
      </c>
      <c r="O1994" s="17">
        <v>8.9138403155153201E-2</v>
      </c>
      <c r="P1994" s="17">
        <v>5.5173199045116202E-2</v>
      </c>
      <c r="Q1994" s="17">
        <v>8.6301535985486094E-2</v>
      </c>
      <c r="R1994" s="17"/>
      <c r="S1994" s="17">
        <v>7.6921835473888006E-2</v>
      </c>
      <c r="T1994" s="17">
        <v>5.3039768426845803E-2</v>
      </c>
      <c r="U1994" s="17">
        <v>5.7043534869195403E-2</v>
      </c>
      <c r="V1994" s="17">
        <v>3.9075032234641899E-2</v>
      </c>
      <c r="W1994" s="17"/>
      <c r="X1994" s="17">
        <v>7.3603591761574202E-2</v>
      </c>
      <c r="Y1994" s="17">
        <v>4.9800403603334202E-2</v>
      </c>
      <c r="Z1994" s="17">
        <v>4.1789771450572298E-2</v>
      </c>
      <c r="AA1994" s="17"/>
      <c r="AB1994" s="17">
        <v>6.6666762740166099E-2</v>
      </c>
      <c r="AC1994" s="17">
        <v>6.8422391178539196E-2</v>
      </c>
      <c r="AD1994" s="17"/>
      <c r="AE1994" s="17">
        <v>6.85033419815992E-2</v>
      </c>
      <c r="AF1994" s="17">
        <v>6.7039091491863198E-2</v>
      </c>
      <c r="AG1994" s="17"/>
      <c r="AH1994" s="17">
        <v>7.8012136735698803E-2</v>
      </c>
      <c r="AI1994" s="17">
        <v>3.9447799478869797E-2</v>
      </c>
      <c r="AJ1994" s="17"/>
      <c r="AK1994" s="17">
        <v>6.3683441302096605E-2</v>
      </c>
      <c r="AL1994" s="17">
        <v>9.2934010047759197E-2</v>
      </c>
      <c r="AM1994" s="17">
        <v>5.6476453711647098E-2</v>
      </c>
      <c r="AN1994" s="17">
        <v>4.8646957297830203E-2</v>
      </c>
      <c r="AO1994" s="17">
        <v>6.6078937070888993E-2</v>
      </c>
      <c r="AP1994" s="17"/>
      <c r="AQ1994" s="17">
        <v>7.8020452975221699E-2</v>
      </c>
      <c r="AR1994" s="17">
        <v>6.4292606817229397E-2</v>
      </c>
      <c r="AS1994" s="17"/>
      <c r="AT1994" s="17">
        <v>9.1579614646520105E-2</v>
      </c>
      <c r="AU1994" s="17">
        <v>5.3701813116886099E-2</v>
      </c>
      <c r="AV1994" s="17"/>
      <c r="AW1994" s="17">
        <v>0.107025192247773</v>
      </c>
      <c r="AX1994" s="17">
        <v>5.5254383097904002E-2</v>
      </c>
      <c r="AY1994" s="17">
        <v>7.5067608244657705E-2</v>
      </c>
      <c r="AZ1994" s="17">
        <v>6.7080389698693205E-2</v>
      </c>
      <c r="BA1994" s="17">
        <v>6.2962725395831698E-2</v>
      </c>
      <c r="BB1994" s="17"/>
      <c r="BC1994" s="17">
        <v>4.4213444653714101E-2</v>
      </c>
      <c r="BD1994" s="17"/>
      <c r="BE1994" s="17">
        <v>5.6402871156938802E-2</v>
      </c>
      <c r="BF1994" s="17">
        <v>4.3026809714968403E-2</v>
      </c>
      <c r="BG1994" s="17">
        <v>6.0478109935338802E-2</v>
      </c>
      <c r="BH1994" s="17">
        <v>5.0159709056635499E-2</v>
      </c>
      <c r="BI1994" s="17"/>
      <c r="BJ1994" s="17">
        <v>6.9841560091953997E-2</v>
      </c>
      <c r="BK1994" s="17"/>
      <c r="BL1994" s="17">
        <v>5.5703984500761201E-2</v>
      </c>
      <c r="BM1994" s="17"/>
      <c r="BN1994" s="17">
        <v>7.6639898065138906E-2</v>
      </c>
      <c r="BO1994" s="17"/>
      <c r="BP1994" s="17">
        <v>7.0738180407300594E-2</v>
      </c>
      <c r="BQ1994" s="17">
        <v>4.34733213457675E-2</v>
      </c>
    </row>
    <row r="1995" spans="2:69" x14ac:dyDescent="0.35"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  <c r="BC1995" s="17"/>
      <c r="BD1995" s="17"/>
      <c r="BE1995" s="17"/>
      <c r="BF1995" s="17"/>
      <c r="BG1995" s="17"/>
      <c r="BH1995" s="17"/>
      <c r="BI1995" s="17"/>
      <c r="BJ1995" s="17"/>
      <c r="BK1995" s="17"/>
      <c r="BL1995" s="17"/>
      <c r="BM1995" s="17"/>
      <c r="BN1995" s="17"/>
      <c r="BO1995" s="17"/>
      <c r="BP1995" s="17"/>
      <c r="BQ1995" s="17"/>
    </row>
    <row r="1996" spans="2:69" x14ac:dyDescent="0.35">
      <c r="B1996" s="6" t="s">
        <v>555</v>
      </c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  <c r="BC1996" s="17"/>
      <c r="BD1996" s="17"/>
      <c r="BE1996" s="17"/>
      <c r="BF1996" s="17"/>
      <c r="BG1996" s="17"/>
      <c r="BH1996" s="17"/>
      <c r="BI1996" s="17"/>
      <c r="BJ1996" s="17"/>
      <c r="BK1996" s="17"/>
      <c r="BL1996" s="17"/>
      <c r="BM1996" s="17"/>
      <c r="BN1996" s="17"/>
      <c r="BO1996" s="17"/>
      <c r="BP1996" s="17"/>
      <c r="BQ1996" s="17"/>
    </row>
    <row r="1997" spans="2:69" x14ac:dyDescent="0.35">
      <c r="B1997" s="24" t="s">
        <v>97</v>
      </c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  <c r="BC1997" s="17"/>
      <c r="BD1997" s="17"/>
      <c r="BE1997" s="17"/>
      <c r="BF1997" s="17"/>
      <c r="BG1997" s="17"/>
      <c r="BH1997" s="17"/>
      <c r="BI1997" s="17"/>
      <c r="BJ1997" s="17"/>
      <c r="BK1997" s="17"/>
      <c r="BL1997" s="17"/>
      <c r="BM1997" s="17"/>
      <c r="BN1997" s="17"/>
      <c r="BO1997" s="17"/>
      <c r="BP1997" s="17"/>
      <c r="BQ1997" s="17"/>
    </row>
    <row r="1998" spans="2:69" x14ac:dyDescent="0.35">
      <c r="B1998" t="s">
        <v>506</v>
      </c>
      <c r="C1998" s="17">
        <v>7.9682945505935701E-2</v>
      </c>
      <c r="D1998" s="17">
        <v>5.6821349638359699E-2</v>
      </c>
      <c r="E1998" s="17">
        <v>9.7444409948741706E-2</v>
      </c>
      <c r="F1998" s="17"/>
      <c r="G1998" s="17">
        <v>6.61307471310979E-2</v>
      </c>
      <c r="H1998" s="17">
        <v>6.6876973786339194E-2</v>
      </c>
      <c r="I1998" s="17">
        <v>0.107602430285654</v>
      </c>
      <c r="J1998" s="17">
        <v>7.6868837447008606E-2</v>
      </c>
      <c r="K1998" s="17">
        <v>8.7118608392171698E-2</v>
      </c>
      <c r="L1998" s="17"/>
      <c r="M1998" s="17">
        <v>5.4716833381060398E-2</v>
      </c>
      <c r="N1998" s="17">
        <v>7.8402626292512406E-2</v>
      </c>
      <c r="O1998" s="17">
        <v>6.8905070179649502E-2</v>
      </c>
      <c r="P1998" s="17">
        <v>0.101411706490873</v>
      </c>
      <c r="Q1998" s="17">
        <v>9.0806676953122098E-2</v>
      </c>
      <c r="R1998" s="17"/>
      <c r="S1998" s="17">
        <v>0.109138621507025</v>
      </c>
      <c r="T1998" s="17">
        <v>6.3569033327301697E-2</v>
      </c>
      <c r="U1998" s="17">
        <v>5.9452738125801097E-2</v>
      </c>
      <c r="V1998" s="17">
        <v>7.4591399002562606E-2</v>
      </c>
      <c r="W1998" s="17"/>
      <c r="X1998" s="17">
        <v>7.5086561898808399E-2</v>
      </c>
      <c r="Y1998" s="17">
        <v>6.2340970401297699E-2</v>
      </c>
      <c r="Z1998" s="17">
        <v>0.13435272625067801</v>
      </c>
      <c r="AA1998" s="17"/>
      <c r="AB1998" s="17">
        <v>7.3903157376120104E-2</v>
      </c>
      <c r="AC1998" s="17">
        <v>9.1564351764463398E-2</v>
      </c>
      <c r="AD1998" s="17"/>
      <c r="AE1998" s="17">
        <v>8.0191415194557206E-2</v>
      </c>
      <c r="AF1998" s="17">
        <v>7.8820933399747398E-2</v>
      </c>
      <c r="AG1998" s="17"/>
      <c r="AH1998" s="17">
        <v>6.6986076483091503E-2</v>
      </c>
      <c r="AI1998" s="17">
        <v>0.15032300757157299</v>
      </c>
      <c r="AJ1998" s="17"/>
      <c r="AK1998" s="17">
        <v>0.12432706499902101</v>
      </c>
      <c r="AL1998" s="17">
        <v>4.6453420696440199E-2</v>
      </c>
      <c r="AM1998" s="17">
        <v>9.1939024543607001E-2</v>
      </c>
      <c r="AN1998" s="17">
        <v>9.6548205575032006E-2</v>
      </c>
      <c r="AO1998" s="17">
        <v>5.0385997135607798E-2</v>
      </c>
      <c r="AP1998" s="17"/>
      <c r="AQ1998" s="17">
        <v>8.23051342063576E-2</v>
      </c>
      <c r="AR1998" s="17">
        <v>7.8965629627475498E-2</v>
      </c>
      <c r="AS1998" s="17"/>
      <c r="AT1998" s="17">
        <v>7.0879362836282503E-2</v>
      </c>
      <c r="AU1998" s="17">
        <v>8.5153342135628002E-2</v>
      </c>
      <c r="AV1998" s="17"/>
      <c r="AW1998" s="17">
        <v>9.4706186031865994E-2</v>
      </c>
      <c r="AX1998" s="17">
        <v>6.43580278769912E-2</v>
      </c>
      <c r="AY1998" s="17">
        <v>0.106846063272452</v>
      </c>
      <c r="AZ1998" s="17">
        <v>9.2267838145492206E-2</v>
      </c>
      <c r="BA1998" s="17">
        <v>6.8831438452230206E-2</v>
      </c>
      <c r="BB1998" s="17"/>
      <c r="BC1998" s="17">
        <v>7.5417396528888E-2</v>
      </c>
      <c r="BD1998" s="17"/>
      <c r="BE1998" s="17">
        <v>6.6622014794916598E-2</v>
      </c>
      <c r="BF1998" s="17">
        <v>0.121804700920669</v>
      </c>
      <c r="BG1998" s="17">
        <v>7.4022757797952504E-2</v>
      </c>
      <c r="BH1998" s="17">
        <v>6.7796512989387797E-2</v>
      </c>
      <c r="BI1998" s="17"/>
      <c r="BJ1998" s="17">
        <v>7.1917784721166597E-2</v>
      </c>
      <c r="BK1998" s="17"/>
      <c r="BL1998" s="17">
        <v>6.6898990439049594E-2</v>
      </c>
      <c r="BM1998" s="17"/>
      <c r="BN1998" s="17">
        <v>7.9107346350074895E-2</v>
      </c>
      <c r="BO1998" s="17"/>
      <c r="BP1998" s="17">
        <v>7.6937051665105199E-2</v>
      </c>
      <c r="BQ1998" s="17">
        <v>8.4576087933428898E-2</v>
      </c>
    </row>
    <row r="1999" spans="2:69" x14ac:dyDescent="0.35">
      <c r="B1999" t="s">
        <v>507</v>
      </c>
      <c r="C1999" s="17">
        <v>0.20527430403216801</v>
      </c>
      <c r="D1999" s="17">
        <v>0.215008574621044</v>
      </c>
      <c r="E1999" s="17">
        <v>0.19735775661979801</v>
      </c>
      <c r="F1999" s="17"/>
      <c r="G1999" s="17">
        <v>0.21725352333359599</v>
      </c>
      <c r="H1999" s="17">
        <v>0.17356033610583599</v>
      </c>
      <c r="I1999" s="17">
        <v>0.160138726447493</v>
      </c>
      <c r="J1999" s="17">
        <v>0.235941530495966</v>
      </c>
      <c r="K1999" s="17">
        <v>0.28199251722968099</v>
      </c>
      <c r="L1999" s="17"/>
      <c r="M1999" s="17">
        <v>0.24528450561527701</v>
      </c>
      <c r="N1999" s="17">
        <v>0.20573691525834201</v>
      </c>
      <c r="O1999" s="17">
        <v>0.198390408040758</v>
      </c>
      <c r="P1999" s="17">
        <v>0.228537452431685</v>
      </c>
      <c r="Q1999" s="17">
        <v>0.17195804706280099</v>
      </c>
      <c r="R1999" s="17"/>
      <c r="S1999" s="17">
        <v>0.22303874233985399</v>
      </c>
      <c r="T1999" s="17">
        <v>0.193986036838666</v>
      </c>
      <c r="U1999" s="17">
        <v>0.22912621409021</v>
      </c>
      <c r="V1999" s="17">
        <v>0.197566399657435</v>
      </c>
      <c r="W1999" s="17"/>
      <c r="X1999" s="17">
        <v>0.202216971773579</v>
      </c>
      <c r="Y1999" s="17">
        <v>0.16685433927393201</v>
      </c>
      <c r="Z1999" s="17">
        <v>0.27421633120491401</v>
      </c>
      <c r="AA1999" s="17"/>
      <c r="AB1999" s="17">
        <v>0.197174450923845</v>
      </c>
      <c r="AC1999" s="17">
        <v>0.22192502604011499</v>
      </c>
      <c r="AD1999" s="17"/>
      <c r="AE1999" s="17">
        <v>0.26879596962528601</v>
      </c>
      <c r="AF1999" s="17">
        <v>0.19247695605076701</v>
      </c>
      <c r="AG1999" s="17"/>
      <c r="AH1999" s="17">
        <v>0.19422476852151299</v>
      </c>
      <c r="AI1999" s="17">
        <v>0.191133099638015</v>
      </c>
      <c r="AJ1999" s="17"/>
      <c r="AK1999" s="17">
        <v>0.239149120252766</v>
      </c>
      <c r="AL1999" s="17">
        <v>0.20512915688393299</v>
      </c>
      <c r="AM1999" s="17">
        <v>0.19653510277852801</v>
      </c>
      <c r="AN1999" s="17">
        <v>0.20354615002725701</v>
      </c>
      <c r="AO1999" s="17">
        <v>0.20351905802266501</v>
      </c>
      <c r="AP1999" s="17"/>
      <c r="AQ1999" s="17">
        <v>0.17219555210213999</v>
      </c>
      <c r="AR1999" s="17">
        <v>0.214323200473236</v>
      </c>
      <c r="AS1999" s="17"/>
      <c r="AT1999" s="17">
        <v>0.19898550556340799</v>
      </c>
      <c r="AU1999" s="17">
        <v>0.208722267752733</v>
      </c>
      <c r="AV1999" s="17"/>
      <c r="AW1999" s="17">
        <v>0.18301242270000401</v>
      </c>
      <c r="AX1999" s="17">
        <v>0.18172829951171901</v>
      </c>
      <c r="AY1999" s="17">
        <v>0.26541646708523903</v>
      </c>
      <c r="AZ1999" s="17">
        <v>0.21841762050945199</v>
      </c>
      <c r="BA1999" s="17">
        <v>0.21053243414495501</v>
      </c>
      <c r="BB1999" s="17"/>
      <c r="BC1999" s="17">
        <v>0.212507320322702</v>
      </c>
      <c r="BD1999" s="17"/>
      <c r="BE1999" s="17">
        <v>0.16916251631669499</v>
      </c>
      <c r="BF1999" s="17">
        <v>0.320845821641636</v>
      </c>
      <c r="BG1999" s="17">
        <v>0.241442407292418</v>
      </c>
      <c r="BH1999" s="17">
        <v>0.192485538998794</v>
      </c>
      <c r="BI1999" s="17"/>
      <c r="BJ1999" s="17">
        <v>0.19969850534238001</v>
      </c>
      <c r="BK1999" s="17"/>
      <c r="BL1999" s="17">
        <v>0.19085830760508701</v>
      </c>
      <c r="BM1999" s="17"/>
      <c r="BN1999" s="17">
        <v>0.178308813755199</v>
      </c>
      <c r="BO1999" s="17"/>
      <c r="BP1999" s="17">
        <v>0.203619930630389</v>
      </c>
      <c r="BQ1999" s="17">
        <v>0.22879114727432001</v>
      </c>
    </row>
    <row r="2000" spans="2:69" x14ac:dyDescent="0.35">
      <c r="B2000" t="s">
        <v>508</v>
      </c>
      <c r="C2000" s="17">
        <v>0.243341918064858</v>
      </c>
      <c r="D2000" s="17">
        <v>0.26856863751369398</v>
      </c>
      <c r="E2000" s="17">
        <v>0.22227849557602</v>
      </c>
      <c r="F2000" s="17"/>
      <c r="G2000" s="17">
        <v>0.18966137622753701</v>
      </c>
      <c r="H2000" s="17">
        <v>0.27609121506409301</v>
      </c>
      <c r="I2000" s="17">
        <v>0.27950064006495701</v>
      </c>
      <c r="J2000" s="17">
        <v>0.22817591144789801</v>
      </c>
      <c r="K2000" s="17">
        <v>0.24929024431283001</v>
      </c>
      <c r="L2000" s="17"/>
      <c r="M2000" s="17">
        <v>0.19722005102371201</v>
      </c>
      <c r="N2000" s="17">
        <v>0.26401522129556398</v>
      </c>
      <c r="O2000" s="17">
        <v>0.24258089755605899</v>
      </c>
      <c r="P2000" s="17">
        <v>0.20758108753473101</v>
      </c>
      <c r="Q2000" s="17">
        <v>0.24952472472186199</v>
      </c>
      <c r="R2000" s="17"/>
      <c r="S2000" s="17">
        <v>0.195456292885205</v>
      </c>
      <c r="T2000" s="17">
        <v>0.238194564543357</v>
      </c>
      <c r="U2000" s="17">
        <v>0.29475361475895401</v>
      </c>
      <c r="V2000" s="17">
        <v>0.299379041022651</v>
      </c>
      <c r="W2000" s="17"/>
      <c r="X2000" s="17">
        <v>0.25337636611048098</v>
      </c>
      <c r="Y2000" s="17">
        <v>0.21095948464514599</v>
      </c>
      <c r="Z2000" s="17">
        <v>0.20910770521452801</v>
      </c>
      <c r="AA2000" s="17"/>
      <c r="AB2000" s="17">
        <v>0.24236740032074</v>
      </c>
      <c r="AC2000" s="17">
        <v>0.24534521662251299</v>
      </c>
      <c r="AD2000" s="17"/>
      <c r="AE2000" s="17">
        <v>0.20888054904984399</v>
      </c>
      <c r="AF2000" s="17">
        <v>0.25057688468136202</v>
      </c>
      <c r="AG2000" s="17"/>
      <c r="AH2000" s="17">
        <v>0.24429972563736599</v>
      </c>
      <c r="AI2000" s="17">
        <v>0.24391892292842399</v>
      </c>
      <c r="AJ2000" s="17"/>
      <c r="AK2000" s="17">
        <v>0.258048734046952</v>
      </c>
      <c r="AL2000" s="17">
        <v>0.219023396666613</v>
      </c>
      <c r="AM2000" s="17">
        <v>0.25439629768392602</v>
      </c>
      <c r="AN2000" s="17">
        <v>0.198801169225511</v>
      </c>
      <c r="AO2000" s="17">
        <v>0.35945506466570698</v>
      </c>
      <c r="AP2000" s="17"/>
      <c r="AQ2000" s="17">
        <v>0.25103394886679298</v>
      </c>
      <c r="AR2000" s="17">
        <v>0.241237715636198</v>
      </c>
      <c r="AS2000" s="17"/>
      <c r="AT2000" s="17">
        <v>0.22906277455971999</v>
      </c>
      <c r="AU2000" s="17">
        <v>0.24897176655811201</v>
      </c>
      <c r="AV2000" s="17"/>
      <c r="AW2000" s="17">
        <v>0.22355925659123699</v>
      </c>
      <c r="AX2000" s="17">
        <v>0.225043416632182</v>
      </c>
      <c r="AY2000" s="17">
        <v>0.27894797745356098</v>
      </c>
      <c r="AZ2000" s="17">
        <v>0.26597757733007399</v>
      </c>
      <c r="BA2000" s="17">
        <v>0.19959506090702001</v>
      </c>
      <c r="BB2000" s="17"/>
      <c r="BC2000" s="17">
        <v>0.22007030090256699</v>
      </c>
      <c r="BD2000" s="17"/>
      <c r="BE2000" s="17">
        <v>0.22970216566415599</v>
      </c>
      <c r="BF2000" s="17">
        <v>0.27741578054974703</v>
      </c>
      <c r="BG2000" s="17">
        <v>0.28052898586979302</v>
      </c>
      <c r="BH2000" s="17">
        <v>0.22467710777872099</v>
      </c>
      <c r="BI2000" s="17"/>
      <c r="BJ2000" s="17">
        <v>0.24692115600591399</v>
      </c>
      <c r="BK2000" s="17"/>
      <c r="BL2000" s="17">
        <v>0.25319125534103598</v>
      </c>
      <c r="BM2000" s="17"/>
      <c r="BN2000" s="17">
        <v>0.28833864293679101</v>
      </c>
      <c r="BO2000" s="17"/>
      <c r="BP2000" s="17">
        <v>0.24289443624889601</v>
      </c>
      <c r="BQ2000" s="17">
        <v>0.25299048310276401</v>
      </c>
    </row>
    <row r="2001" spans="2:69" x14ac:dyDescent="0.35">
      <c r="B2001" t="s">
        <v>509</v>
      </c>
      <c r="C2001" s="17">
        <v>0.30713741534219802</v>
      </c>
      <c r="D2001" s="17">
        <v>0.30647666623087499</v>
      </c>
      <c r="E2001" s="17">
        <v>0.30828369690475299</v>
      </c>
      <c r="F2001" s="17"/>
      <c r="G2001" s="17">
        <v>0.32704930033332402</v>
      </c>
      <c r="H2001" s="17">
        <v>0.305275522095454</v>
      </c>
      <c r="I2001" s="17">
        <v>0.32588233628302998</v>
      </c>
      <c r="J2001" s="17">
        <v>0.285111216229606</v>
      </c>
      <c r="K2001" s="17">
        <v>0.261461781857519</v>
      </c>
      <c r="L2001" s="17"/>
      <c r="M2001" s="17">
        <v>0.30982833398944098</v>
      </c>
      <c r="N2001" s="17">
        <v>0.28922130610169899</v>
      </c>
      <c r="O2001" s="17">
        <v>0.35745342402130598</v>
      </c>
      <c r="P2001" s="17">
        <v>0.29285977168433802</v>
      </c>
      <c r="Q2001" s="17">
        <v>0.30002353200816601</v>
      </c>
      <c r="R2001" s="17"/>
      <c r="S2001" s="17">
        <v>0.28207742263510499</v>
      </c>
      <c r="T2001" s="17">
        <v>0.31435362180146198</v>
      </c>
      <c r="U2001" s="17">
        <v>0.311075684856988</v>
      </c>
      <c r="V2001" s="17">
        <v>0.30276709234225602</v>
      </c>
      <c r="W2001" s="17"/>
      <c r="X2001" s="17">
        <v>0.29883623906663498</v>
      </c>
      <c r="Y2001" s="17">
        <v>0.41081620224413401</v>
      </c>
      <c r="Z2001" s="17">
        <v>0.24228634227617801</v>
      </c>
      <c r="AA2001" s="17"/>
      <c r="AB2001" s="17">
        <v>0.32233033812703699</v>
      </c>
      <c r="AC2001" s="17">
        <v>0.27590559787644903</v>
      </c>
      <c r="AD2001" s="17"/>
      <c r="AE2001" s="17">
        <v>0.29975535518855401</v>
      </c>
      <c r="AF2001" s="17">
        <v>0.308897331522341</v>
      </c>
      <c r="AG2001" s="17"/>
      <c r="AH2001" s="17">
        <v>0.32374790318746599</v>
      </c>
      <c r="AI2001" s="17">
        <v>0.233840136142904</v>
      </c>
      <c r="AJ2001" s="17"/>
      <c r="AK2001" s="17">
        <v>0.24469585201076</v>
      </c>
      <c r="AL2001" s="17">
        <v>0.31518918991809303</v>
      </c>
      <c r="AM2001" s="17">
        <v>0.31619681520045501</v>
      </c>
      <c r="AN2001" s="17">
        <v>0.36694293480294099</v>
      </c>
      <c r="AO2001" s="17">
        <v>0.191286741345365</v>
      </c>
      <c r="AP2001" s="17"/>
      <c r="AQ2001" s="17">
        <v>0.33835708297943601</v>
      </c>
      <c r="AR2001" s="17">
        <v>0.29859708286618802</v>
      </c>
      <c r="AS2001" s="17"/>
      <c r="AT2001" s="17">
        <v>0.31565310118423201</v>
      </c>
      <c r="AU2001" s="17">
        <v>0.30162471735837598</v>
      </c>
      <c r="AV2001" s="17"/>
      <c r="AW2001" s="17">
        <v>0.33683724942846999</v>
      </c>
      <c r="AX2001" s="17">
        <v>0.35140368004894801</v>
      </c>
      <c r="AY2001" s="17">
        <v>0.22595611825107201</v>
      </c>
      <c r="AZ2001" s="17">
        <v>0.242825798343553</v>
      </c>
      <c r="BA2001" s="17">
        <v>0.39819024514671197</v>
      </c>
      <c r="BB2001" s="17"/>
      <c r="BC2001" s="17">
        <v>0.35907846711747698</v>
      </c>
      <c r="BD2001" s="17"/>
      <c r="BE2001" s="17">
        <v>0.350958785438646</v>
      </c>
      <c r="BF2001" s="17">
        <v>0.17750260957094499</v>
      </c>
      <c r="BG2001" s="17">
        <v>0.25148498621653997</v>
      </c>
      <c r="BH2001" s="17">
        <v>0.38379392505860199</v>
      </c>
      <c r="BI2001" s="17"/>
      <c r="BJ2001" s="17">
        <v>0.31269480666277299</v>
      </c>
      <c r="BK2001" s="17"/>
      <c r="BL2001" s="17">
        <v>0.32209298377455398</v>
      </c>
      <c r="BM2001" s="17"/>
      <c r="BN2001" s="17">
        <v>0.30441121321369402</v>
      </c>
      <c r="BO2001" s="17"/>
      <c r="BP2001" s="17">
        <v>0.31793268624518001</v>
      </c>
      <c r="BQ2001" s="17">
        <v>0.264497620700332</v>
      </c>
    </row>
    <row r="2002" spans="2:69" x14ac:dyDescent="0.35">
      <c r="B2002" t="s">
        <v>510</v>
      </c>
      <c r="C2002" s="17">
        <v>7.5140733106842994E-2</v>
      </c>
      <c r="D2002" s="17">
        <v>8.6023885453377899E-2</v>
      </c>
      <c r="E2002" s="17">
        <v>6.5997091445310296E-2</v>
      </c>
      <c r="F2002" s="17"/>
      <c r="G2002" s="17">
        <v>8.6236123319428398E-2</v>
      </c>
      <c r="H2002" s="17">
        <v>9.2557503875515298E-2</v>
      </c>
      <c r="I2002" s="17">
        <v>4.7135758836460699E-2</v>
      </c>
      <c r="J2002" s="17">
        <v>0.104508804086952</v>
      </c>
      <c r="K2002" s="17">
        <v>3.6051658339333201E-2</v>
      </c>
      <c r="L2002" s="17"/>
      <c r="M2002" s="17">
        <v>8.1252873808903295E-2</v>
      </c>
      <c r="N2002" s="17">
        <v>7.2170278671774502E-2</v>
      </c>
      <c r="O2002" s="17">
        <v>6.0864168503426103E-2</v>
      </c>
      <c r="P2002" s="17">
        <v>7.0871114404654004E-2</v>
      </c>
      <c r="Q2002" s="17">
        <v>9.9312248776642104E-2</v>
      </c>
      <c r="R2002" s="17"/>
      <c r="S2002" s="17">
        <v>6.5457472268742906E-2</v>
      </c>
      <c r="T2002" s="17">
        <v>7.4313461923987398E-2</v>
      </c>
      <c r="U2002" s="17">
        <v>3.8425061757843798E-2</v>
      </c>
      <c r="V2002" s="17">
        <v>7.5601474488115397E-2</v>
      </c>
      <c r="W2002" s="17"/>
      <c r="X2002" s="17">
        <v>7.60158853435942E-2</v>
      </c>
      <c r="Y2002" s="17">
        <v>7.9611386597183004E-2</v>
      </c>
      <c r="Z2002" s="17">
        <v>6.3315368364224203E-2</v>
      </c>
      <c r="AA2002" s="17"/>
      <c r="AB2002" s="17">
        <v>7.35187602125838E-2</v>
      </c>
      <c r="AC2002" s="17">
        <v>7.8474993544107405E-2</v>
      </c>
      <c r="AD2002" s="17"/>
      <c r="AE2002" s="17">
        <v>7.0467186750166194E-2</v>
      </c>
      <c r="AF2002" s="17">
        <v>7.6156634679312399E-2</v>
      </c>
      <c r="AG2002" s="17"/>
      <c r="AH2002" s="17">
        <v>7.2977293456846004E-2</v>
      </c>
      <c r="AI2002" s="17">
        <v>9.2706501672641106E-2</v>
      </c>
      <c r="AJ2002" s="17"/>
      <c r="AK2002" s="17">
        <v>4.3083526580782301E-2</v>
      </c>
      <c r="AL2002" s="17">
        <v>8.7251785118066597E-2</v>
      </c>
      <c r="AM2002" s="17">
        <v>7.8437351142465903E-2</v>
      </c>
      <c r="AN2002" s="17">
        <v>5.6216344560495603E-2</v>
      </c>
      <c r="AO2002" s="17">
        <v>9.9517613945356798E-2</v>
      </c>
      <c r="AP2002" s="17"/>
      <c r="AQ2002" s="17">
        <v>4.53570969479841E-2</v>
      </c>
      <c r="AR2002" s="17">
        <v>8.3288230322277501E-2</v>
      </c>
      <c r="AS2002" s="17"/>
      <c r="AT2002" s="17">
        <v>7.8213740068253004E-2</v>
      </c>
      <c r="AU2002" s="17">
        <v>7.5898839773827997E-2</v>
      </c>
      <c r="AV2002" s="17"/>
      <c r="AW2002" s="17">
        <v>6.4514300233104505E-2</v>
      </c>
      <c r="AX2002" s="17">
        <v>8.1968482581350102E-2</v>
      </c>
      <c r="AY2002" s="17">
        <v>7.0728991205075503E-2</v>
      </c>
      <c r="AZ2002" s="17">
        <v>4.97850339430288E-2</v>
      </c>
      <c r="BA2002" s="17">
        <v>5.7702375993706402E-2</v>
      </c>
      <c r="BB2002" s="17"/>
      <c r="BC2002" s="17">
        <v>7.5156057956335107E-2</v>
      </c>
      <c r="BD2002" s="17"/>
      <c r="BE2002" s="17">
        <v>8.3204278698826101E-2</v>
      </c>
      <c r="BF2002" s="17">
        <v>5.9849032395896E-2</v>
      </c>
      <c r="BG2002" s="17">
        <v>5.1246135422233399E-2</v>
      </c>
      <c r="BH2002" s="17">
        <v>7.6902568012163497E-2</v>
      </c>
      <c r="BI2002" s="17"/>
      <c r="BJ2002" s="17">
        <v>7.4423810425052694E-2</v>
      </c>
      <c r="BK2002" s="17"/>
      <c r="BL2002" s="17">
        <v>8.3819390635101507E-2</v>
      </c>
      <c r="BM2002" s="17"/>
      <c r="BN2002" s="17">
        <v>6.1180922108705002E-2</v>
      </c>
      <c r="BO2002" s="17"/>
      <c r="BP2002" s="17">
        <v>7.0590723810977599E-2</v>
      </c>
      <c r="BQ2002" s="17">
        <v>8.9470936663737594E-2</v>
      </c>
    </row>
    <row r="2003" spans="2:69" x14ac:dyDescent="0.35">
      <c r="B2003" t="s">
        <v>141</v>
      </c>
      <c r="C2003" s="17">
        <v>8.9422683947996504E-2</v>
      </c>
      <c r="D2003" s="17">
        <v>6.7100886542649701E-2</v>
      </c>
      <c r="E2003" s="17">
        <v>0.10863854950537701</v>
      </c>
      <c r="F2003" s="17"/>
      <c r="G2003" s="17">
        <v>0.113668929655018</v>
      </c>
      <c r="H2003" s="17">
        <v>8.5638449072762898E-2</v>
      </c>
      <c r="I2003" s="17">
        <v>7.9740108082405295E-2</v>
      </c>
      <c r="J2003" s="17">
        <v>6.9393700292569097E-2</v>
      </c>
      <c r="K2003" s="17">
        <v>8.4085189868465193E-2</v>
      </c>
      <c r="L2003" s="17"/>
      <c r="M2003" s="17">
        <v>0.111697402181606</v>
      </c>
      <c r="N2003" s="17">
        <v>9.0453652380108204E-2</v>
      </c>
      <c r="O2003" s="17">
        <v>7.1806031698800898E-2</v>
      </c>
      <c r="P2003" s="17">
        <v>9.8738867453719195E-2</v>
      </c>
      <c r="Q2003" s="17">
        <v>8.8374770477405495E-2</v>
      </c>
      <c r="R2003" s="17"/>
      <c r="S2003" s="17">
        <v>0.124831448364068</v>
      </c>
      <c r="T2003" s="17">
        <v>0.115583281565226</v>
      </c>
      <c r="U2003" s="17">
        <v>6.7166686410203805E-2</v>
      </c>
      <c r="V2003" s="17">
        <v>5.0094593486980199E-2</v>
      </c>
      <c r="W2003" s="17"/>
      <c r="X2003" s="17">
        <v>9.4467975806902194E-2</v>
      </c>
      <c r="Y2003" s="17">
        <v>6.9417616838306398E-2</v>
      </c>
      <c r="Z2003" s="17">
        <v>7.6721526689479E-2</v>
      </c>
      <c r="AA2003" s="17"/>
      <c r="AB2003" s="17">
        <v>9.0705893039674496E-2</v>
      </c>
      <c r="AC2003" s="17">
        <v>8.6784814152352494E-2</v>
      </c>
      <c r="AD2003" s="17"/>
      <c r="AE2003" s="17">
        <v>7.1909524191592203E-2</v>
      </c>
      <c r="AF2003" s="17">
        <v>9.3071259666470396E-2</v>
      </c>
      <c r="AG2003" s="17"/>
      <c r="AH2003" s="17">
        <v>9.7764232713717203E-2</v>
      </c>
      <c r="AI2003" s="17">
        <v>8.8078332046442706E-2</v>
      </c>
      <c r="AJ2003" s="17"/>
      <c r="AK2003" s="17">
        <v>9.0695702109719695E-2</v>
      </c>
      <c r="AL2003" s="17">
        <v>0.126953050716854</v>
      </c>
      <c r="AM2003" s="17">
        <v>6.2495408651018103E-2</v>
      </c>
      <c r="AN2003" s="17">
        <v>7.7945195808762496E-2</v>
      </c>
      <c r="AO2003" s="17">
        <v>9.58355248852992E-2</v>
      </c>
      <c r="AP2003" s="17"/>
      <c r="AQ2003" s="17">
        <v>0.11075118489728999</v>
      </c>
      <c r="AR2003" s="17">
        <v>8.35881410746252E-2</v>
      </c>
      <c r="AS2003" s="17"/>
      <c r="AT2003" s="17">
        <v>0.107205515788105</v>
      </c>
      <c r="AU2003" s="17">
        <v>7.9629066421322198E-2</v>
      </c>
      <c r="AV2003" s="17"/>
      <c r="AW2003" s="17">
        <v>9.7370585015318395E-2</v>
      </c>
      <c r="AX2003" s="17">
        <v>9.5498093348810098E-2</v>
      </c>
      <c r="AY2003" s="17">
        <v>5.2104382732599999E-2</v>
      </c>
      <c r="AZ2003" s="17">
        <v>0.130726131728399</v>
      </c>
      <c r="BA2003" s="17">
        <v>6.5148445355376103E-2</v>
      </c>
      <c r="BB2003" s="17"/>
      <c r="BC2003" s="17">
        <v>5.7770457172031102E-2</v>
      </c>
      <c r="BD2003" s="17"/>
      <c r="BE2003" s="17">
        <v>0.10035023908676</v>
      </c>
      <c r="BF2003" s="17">
        <v>4.2582054921106401E-2</v>
      </c>
      <c r="BG2003" s="17">
        <v>0.101274727401063</v>
      </c>
      <c r="BH2003" s="17">
        <v>5.4344347162332399E-2</v>
      </c>
      <c r="BI2003" s="17"/>
      <c r="BJ2003" s="17">
        <v>9.4343936842713805E-2</v>
      </c>
      <c r="BK2003" s="17"/>
      <c r="BL2003" s="17">
        <v>8.3139072205172193E-2</v>
      </c>
      <c r="BM2003" s="17"/>
      <c r="BN2003" s="17">
        <v>8.8653061635536407E-2</v>
      </c>
      <c r="BO2003" s="17"/>
      <c r="BP2003" s="17">
        <v>8.8025171399451596E-2</v>
      </c>
      <c r="BQ2003" s="17">
        <v>7.9673724325417694E-2</v>
      </c>
    </row>
    <row r="2004" spans="2:69" x14ac:dyDescent="0.35"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  <c r="BC2004" s="17"/>
      <c r="BD2004" s="17"/>
      <c r="BE2004" s="17"/>
      <c r="BF2004" s="17"/>
      <c r="BG2004" s="17"/>
      <c r="BH2004" s="17"/>
      <c r="BI2004" s="17"/>
      <c r="BJ2004" s="17"/>
      <c r="BK2004" s="17"/>
      <c r="BL2004" s="17"/>
      <c r="BM2004" s="17"/>
      <c r="BN2004" s="17"/>
      <c r="BO2004" s="17"/>
      <c r="BP2004" s="17"/>
      <c r="BQ2004" s="17"/>
    </row>
    <row r="2005" spans="2:69" x14ac:dyDescent="0.35">
      <c r="B2005" s="6" t="s">
        <v>556</v>
      </c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  <c r="BC2005" s="17"/>
      <c r="BD2005" s="17"/>
      <c r="BE2005" s="17"/>
      <c r="BF2005" s="17"/>
      <c r="BG2005" s="17"/>
      <c r="BH2005" s="17"/>
      <c r="BI2005" s="17"/>
      <c r="BJ2005" s="17"/>
      <c r="BK2005" s="17"/>
      <c r="BL2005" s="17"/>
      <c r="BM2005" s="17"/>
      <c r="BN2005" s="17"/>
      <c r="BO2005" s="17"/>
      <c r="BP2005" s="17"/>
      <c r="BQ2005" s="17"/>
    </row>
    <row r="2006" spans="2:69" x14ac:dyDescent="0.35">
      <c r="B2006" s="24" t="s">
        <v>97</v>
      </c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  <c r="BC2006" s="17"/>
      <c r="BD2006" s="17"/>
      <c r="BE2006" s="17"/>
      <c r="BF2006" s="17"/>
      <c r="BG2006" s="17"/>
      <c r="BH2006" s="17"/>
      <c r="BI2006" s="17"/>
      <c r="BJ2006" s="17"/>
      <c r="BK2006" s="17"/>
      <c r="BL2006" s="17"/>
      <c r="BM2006" s="17"/>
      <c r="BN2006" s="17"/>
      <c r="BO2006" s="17"/>
      <c r="BP2006" s="17"/>
      <c r="BQ2006" s="17"/>
    </row>
    <row r="2007" spans="2:69" x14ac:dyDescent="0.35">
      <c r="B2007" t="s">
        <v>506</v>
      </c>
      <c r="C2007" s="17">
        <v>2.6350783421013699E-2</v>
      </c>
      <c r="D2007" s="17">
        <v>3.7079959396306601E-2</v>
      </c>
      <c r="E2007" s="17">
        <v>1.7245992490455001E-2</v>
      </c>
      <c r="F2007" s="17"/>
      <c r="G2007" s="17">
        <v>1.88934998235743E-2</v>
      </c>
      <c r="H2007" s="17">
        <v>2.5898716223121801E-2</v>
      </c>
      <c r="I2007" s="17">
        <v>4.4459973149934403E-3</v>
      </c>
      <c r="J2007" s="17">
        <v>2.6979925183709001E-2</v>
      </c>
      <c r="K2007" s="17">
        <v>7.8791154664615295E-2</v>
      </c>
      <c r="L2007" s="17"/>
      <c r="M2007" s="17">
        <v>0</v>
      </c>
      <c r="N2007" s="17">
        <v>1.9488579876220199E-2</v>
      </c>
      <c r="O2007" s="17">
        <v>4.5215878133934601E-2</v>
      </c>
      <c r="P2007" s="17">
        <v>2.8813957374481398E-2</v>
      </c>
      <c r="Q2007" s="17">
        <v>3.2098740837960903E-2</v>
      </c>
      <c r="R2007" s="17"/>
      <c r="S2007" s="17">
        <v>3.4969032858471798E-2</v>
      </c>
      <c r="T2007" s="17">
        <v>2.09118049669282E-2</v>
      </c>
      <c r="U2007" s="17">
        <v>2.9643726074450202E-2</v>
      </c>
      <c r="V2007" s="17">
        <v>2.44759490774452E-2</v>
      </c>
      <c r="W2007" s="17"/>
      <c r="X2007" s="17">
        <v>1.70548491727931E-2</v>
      </c>
      <c r="Y2007" s="17">
        <v>1.48329421754932E-2</v>
      </c>
      <c r="Z2007" s="17">
        <v>0.10837401614940501</v>
      </c>
      <c r="AA2007" s="17"/>
      <c r="AB2007" s="17">
        <v>1.35451639776446E-2</v>
      </c>
      <c r="AC2007" s="17">
        <v>5.26750644468005E-2</v>
      </c>
      <c r="AD2007" s="17"/>
      <c r="AE2007" s="17">
        <v>1.1626083481880401E-2</v>
      </c>
      <c r="AF2007" s="17">
        <v>2.8554329044070299E-2</v>
      </c>
      <c r="AG2007" s="17"/>
      <c r="AH2007" s="17">
        <v>1.52519872854706E-2</v>
      </c>
      <c r="AI2007" s="17">
        <v>1.9391190339577199E-2</v>
      </c>
      <c r="AJ2007" s="17"/>
      <c r="AK2007" s="17">
        <v>3.1789483007264897E-2</v>
      </c>
      <c r="AL2007" s="17">
        <v>3.2196120889184297E-2</v>
      </c>
      <c r="AM2007" s="17">
        <v>2.6244436444909001E-2</v>
      </c>
      <c r="AN2007" s="17">
        <v>1.6328662623180501E-2</v>
      </c>
      <c r="AO2007" s="17">
        <v>1.9591300608145901E-2</v>
      </c>
      <c r="AP2007" s="17"/>
      <c r="AQ2007" s="17">
        <v>2.04648021496599E-2</v>
      </c>
      <c r="AR2007" s="17">
        <v>2.7960929870650301E-2</v>
      </c>
      <c r="AS2007" s="17"/>
      <c r="AT2007" s="17">
        <v>1.42131850826792E-2</v>
      </c>
      <c r="AU2007" s="17">
        <v>3.1827233861421798E-2</v>
      </c>
      <c r="AV2007" s="17"/>
      <c r="AW2007" s="17">
        <v>2.2123518371710602E-2</v>
      </c>
      <c r="AX2007" s="17">
        <v>1.9838845295797901E-2</v>
      </c>
      <c r="AY2007" s="17">
        <v>2.6733201930770299E-2</v>
      </c>
      <c r="AZ2007" s="17">
        <v>0</v>
      </c>
      <c r="BA2007" s="17">
        <v>6.6633243381589893E-2</v>
      </c>
      <c r="BB2007" s="17"/>
      <c r="BC2007" s="17">
        <v>3.2740456018605202E-2</v>
      </c>
      <c r="BD2007" s="17"/>
      <c r="BE2007" s="17">
        <v>1.63604776485765E-2</v>
      </c>
      <c r="BF2007" s="17">
        <v>4.5033688330383598E-2</v>
      </c>
      <c r="BG2007" s="17">
        <v>0</v>
      </c>
      <c r="BH2007" s="17">
        <v>4.6490958403682003E-2</v>
      </c>
      <c r="BI2007" s="17"/>
      <c r="BJ2007" s="17">
        <v>2.2845382953395499E-2</v>
      </c>
      <c r="BK2007" s="17"/>
      <c r="BL2007" s="17">
        <v>1.9793874641753799E-2</v>
      </c>
      <c r="BM2007" s="17"/>
      <c r="BN2007" s="17">
        <v>4.4272349023687901E-2</v>
      </c>
      <c r="BO2007" s="17"/>
      <c r="BP2007" s="17">
        <v>2.82407677276937E-2</v>
      </c>
      <c r="BQ2007" s="17">
        <v>1.94025480926871E-2</v>
      </c>
    </row>
    <row r="2008" spans="2:69" x14ac:dyDescent="0.35">
      <c r="B2008" t="s">
        <v>507</v>
      </c>
      <c r="C2008" s="17">
        <v>4.7139356813744801E-2</v>
      </c>
      <c r="D2008" s="17">
        <v>4.0918278636932801E-2</v>
      </c>
      <c r="E2008" s="17">
        <v>5.2536948187062303E-2</v>
      </c>
      <c r="F2008" s="17"/>
      <c r="G2008" s="17">
        <v>3.3488274684775103E-2</v>
      </c>
      <c r="H2008" s="17">
        <v>2.8398270940605101E-2</v>
      </c>
      <c r="I2008" s="17">
        <v>2.1486612999970501E-2</v>
      </c>
      <c r="J2008" s="17">
        <v>2.53658629541939E-2</v>
      </c>
      <c r="K2008" s="17">
        <v>0.17619727191911699</v>
      </c>
      <c r="L2008" s="17"/>
      <c r="M2008" s="17">
        <v>7.4623621957699005E-2</v>
      </c>
      <c r="N2008" s="17">
        <v>2.6589255971723302E-2</v>
      </c>
      <c r="O2008" s="17">
        <v>9.9156975761126406E-2</v>
      </c>
      <c r="P2008" s="17">
        <v>5.4579000803909102E-2</v>
      </c>
      <c r="Q2008" s="17">
        <v>1.3169801345813E-2</v>
      </c>
      <c r="R2008" s="17"/>
      <c r="S2008" s="17">
        <v>9.3629936968628296E-3</v>
      </c>
      <c r="T2008" s="17">
        <v>3.5646831382385599E-2</v>
      </c>
      <c r="U2008" s="17">
        <v>0.112740063961836</v>
      </c>
      <c r="V2008" s="17">
        <v>4.2084695834549997E-2</v>
      </c>
      <c r="W2008" s="17"/>
      <c r="X2008" s="17">
        <v>4.1219330858954101E-2</v>
      </c>
      <c r="Y2008" s="17">
        <v>1.73499418594774E-2</v>
      </c>
      <c r="Z2008" s="17">
        <v>0.12658436263647799</v>
      </c>
      <c r="AA2008" s="17"/>
      <c r="AB2008" s="17">
        <v>1.8686189373547098E-2</v>
      </c>
      <c r="AC2008" s="17">
        <v>0.105630020157436</v>
      </c>
      <c r="AD2008" s="17"/>
      <c r="AE2008" s="17">
        <v>0.115886172780845</v>
      </c>
      <c r="AF2008" s="17">
        <v>3.3145133874595903E-2</v>
      </c>
      <c r="AG2008" s="17"/>
      <c r="AH2008" s="17">
        <v>3.1838868532369898E-2</v>
      </c>
      <c r="AI2008" s="17">
        <v>2.7784420215501E-2</v>
      </c>
      <c r="AJ2008" s="17"/>
      <c r="AK2008" s="17">
        <v>0.15853160947082601</v>
      </c>
      <c r="AL2008" s="17">
        <v>4.6655225282612602E-2</v>
      </c>
      <c r="AM2008" s="17">
        <v>3.2788786143956403E-2</v>
      </c>
      <c r="AN2008" s="17">
        <v>2.1027784510191699E-2</v>
      </c>
      <c r="AO2008" s="17">
        <v>2.04205465200872E-2</v>
      </c>
      <c r="AP2008" s="17"/>
      <c r="AQ2008" s="17">
        <v>2.5441193661169498E-2</v>
      </c>
      <c r="AR2008" s="17">
        <v>5.3075023060898702E-2</v>
      </c>
      <c r="AS2008" s="17"/>
      <c r="AT2008" s="17">
        <v>3.3446566671441802E-2</v>
      </c>
      <c r="AU2008" s="17">
        <v>5.4987326985979003E-2</v>
      </c>
      <c r="AV2008" s="17"/>
      <c r="AW2008" s="17">
        <v>1.37320953071028E-2</v>
      </c>
      <c r="AX2008" s="17">
        <v>3.3285255243894502E-2</v>
      </c>
      <c r="AY2008" s="17">
        <v>9.7209281639704007E-2</v>
      </c>
      <c r="AZ2008" s="17">
        <v>2.25941852201435E-2</v>
      </c>
      <c r="BA2008" s="17">
        <v>1.5040727581307299E-2</v>
      </c>
      <c r="BB2008" s="17"/>
      <c r="BC2008" s="17">
        <v>7.1629797536612097E-2</v>
      </c>
      <c r="BD2008" s="17"/>
      <c r="BE2008" s="17">
        <v>3.5373658845007497E-2</v>
      </c>
      <c r="BF2008" s="17">
        <v>0.16375488815442299</v>
      </c>
      <c r="BG2008" s="17">
        <v>1.38859443199136E-2</v>
      </c>
      <c r="BH2008" s="17">
        <v>1.7698778335665102E-2</v>
      </c>
      <c r="BI2008" s="17"/>
      <c r="BJ2008" s="17">
        <v>4.14987034914992E-2</v>
      </c>
      <c r="BK2008" s="17"/>
      <c r="BL2008" s="17">
        <v>2.8357024427434999E-2</v>
      </c>
      <c r="BM2008" s="17"/>
      <c r="BN2008" s="17">
        <v>5.3976528887414402E-2</v>
      </c>
      <c r="BO2008" s="17"/>
      <c r="BP2008" s="17">
        <v>5.0506198980632598E-2</v>
      </c>
      <c r="BQ2008" s="17">
        <v>3.4789448808979599E-2</v>
      </c>
    </row>
    <row r="2009" spans="2:69" x14ac:dyDescent="0.35">
      <c r="B2009" t="s">
        <v>508</v>
      </c>
      <c r="C2009" s="17">
        <v>0.107135649003988</v>
      </c>
      <c r="D2009" s="17">
        <v>0.10096687182058001</v>
      </c>
      <c r="E2009" s="17">
        <v>0.112602398098259</v>
      </c>
      <c r="F2009" s="17"/>
      <c r="G2009" s="17">
        <v>9.1500491559232497E-2</v>
      </c>
      <c r="H2009" s="17">
        <v>0.105037916242186</v>
      </c>
      <c r="I2009" s="17">
        <v>0.11253645400640799</v>
      </c>
      <c r="J2009" s="17">
        <v>9.7011047054542193E-2</v>
      </c>
      <c r="K2009" s="17">
        <v>0.14497105186045001</v>
      </c>
      <c r="L2009" s="17"/>
      <c r="M2009" s="17">
        <v>0.16731374156946899</v>
      </c>
      <c r="N2009" s="17">
        <v>0.128080294424536</v>
      </c>
      <c r="O2009" s="17">
        <v>4.6723031369134201E-2</v>
      </c>
      <c r="P2009" s="17">
        <v>9.3246513113870694E-2</v>
      </c>
      <c r="Q2009" s="17">
        <v>0.10893480467985101</v>
      </c>
      <c r="R2009" s="17"/>
      <c r="S2009" s="17">
        <v>8.4064922421270394E-2</v>
      </c>
      <c r="T2009" s="17">
        <v>6.0412645222576999E-2</v>
      </c>
      <c r="U2009" s="17">
        <v>0.13683449111402199</v>
      </c>
      <c r="V2009" s="17">
        <v>0.159884445719437</v>
      </c>
      <c r="W2009" s="17"/>
      <c r="X2009" s="17">
        <v>0.118937564522015</v>
      </c>
      <c r="Y2009" s="17">
        <v>5.6596867058121399E-2</v>
      </c>
      <c r="Z2009" s="17">
        <v>8.1960857277671398E-2</v>
      </c>
      <c r="AA2009" s="17"/>
      <c r="AB2009" s="17">
        <v>7.4571141523543993E-2</v>
      </c>
      <c r="AC2009" s="17">
        <v>0.17407791994781499</v>
      </c>
      <c r="AD2009" s="17"/>
      <c r="AE2009" s="17">
        <v>9.5668443847194695E-2</v>
      </c>
      <c r="AF2009" s="17">
        <v>0.109564677207883</v>
      </c>
      <c r="AG2009" s="17"/>
      <c r="AH2009" s="17">
        <v>0.119897463046911</v>
      </c>
      <c r="AI2009" s="17">
        <v>7.3116192348200895E-2</v>
      </c>
      <c r="AJ2009" s="17"/>
      <c r="AK2009" s="17">
        <v>0.10184800432006</v>
      </c>
      <c r="AL2009" s="17">
        <v>8.1362316787806893E-2</v>
      </c>
      <c r="AM2009" s="17">
        <v>0.104919201135205</v>
      </c>
      <c r="AN2009" s="17">
        <v>0.10658903317640001</v>
      </c>
      <c r="AO2009" s="17">
        <v>0.22054534273905799</v>
      </c>
      <c r="AP2009" s="17"/>
      <c r="AQ2009" s="17">
        <v>0.134552773614253</v>
      </c>
      <c r="AR2009" s="17">
        <v>9.96355256064997E-2</v>
      </c>
      <c r="AS2009" s="17"/>
      <c r="AT2009" s="17">
        <v>0.108452807829315</v>
      </c>
      <c r="AU2009" s="17">
        <v>0.101136448847474</v>
      </c>
      <c r="AV2009" s="17"/>
      <c r="AW2009" s="17">
        <v>5.1820341514609999E-2</v>
      </c>
      <c r="AX2009" s="17">
        <v>9.3773423902877906E-2</v>
      </c>
      <c r="AY2009" s="17">
        <v>0.124331175836822</v>
      </c>
      <c r="AZ2009" s="17">
        <v>0.154371454555953</v>
      </c>
      <c r="BA2009" s="17">
        <v>8.0501369377405096E-2</v>
      </c>
      <c r="BB2009" s="17"/>
      <c r="BC2009" s="17">
        <v>6.5561010346618806E-2</v>
      </c>
      <c r="BD2009" s="17"/>
      <c r="BE2009" s="17">
        <v>0.10748900067415799</v>
      </c>
      <c r="BF2009" s="17">
        <v>0.15835851564213899</v>
      </c>
      <c r="BG2009" s="17">
        <v>0.138163993074153</v>
      </c>
      <c r="BH2009" s="17">
        <v>6.1539286929083399E-2</v>
      </c>
      <c r="BI2009" s="17"/>
      <c r="BJ2009" s="17">
        <v>0.104703228956637</v>
      </c>
      <c r="BK2009" s="17"/>
      <c r="BL2009" s="17">
        <v>0.121773469004366</v>
      </c>
      <c r="BM2009" s="17"/>
      <c r="BN2009" s="17">
        <v>0.114957184857749</v>
      </c>
      <c r="BO2009" s="17"/>
      <c r="BP2009" s="17">
        <v>8.5761089412185298E-2</v>
      </c>
      <c r="BQ2009" s="17">
        <v>0.23604815227289799</v>
      </c>
    </row>
    <row r="2010" spans="2:69" x14ac:dyDescent="0.35">
      <c r="B2010" t="s">
        <v>509</v>
      </c>
      <c r="C2010" s="17">
        <v>0.76294285011458196</v>
      </c>
      <c r="D2010" s="17">
        <v>0.76330677763001797</v>
      </c>
      <c r="E2010" s="17">
        <v>0.76218274268507402</v>
      </c>
      <c r="F2010" s="17"/>
      <c r="G2010" s="17">
        <v>0.80821389044969805</v>
      </c>
      <c r="H2010" s="17">
        <v>0.79575304599670704</v>
      </c>
      <c r="I2010" s="17">
        <v>0.78315662921751905</v>
      </c>
      <c r="J2010" s="17">
        <v>0.76162716300863198</v>
      </c>
      <c r="K2010" s="17">
        <v>0.57669730886262205</v>
      </c>
      <c r="L2010" s="17"/>
      <c r="M2010" s="17">
        <v>0.68804367902909203</v>
      </c>
      <c r="N2010" s="17">
        <v>0.77300428568945401</v>
      </c>
      <c r="O2010" s="17">
        <v>0.73970886577462303</v>
      </c>
      <c r="P2010" s="17">
        <v>0.772225565185086</v>
      </c>
      <c r="Q2010" s="17">
        <v>0.79887313794909098</v>
      </c>
      <c r="R2010" s="17"/>
      <c r="S2010" s="17">
        <v>0.80775949346282305</v>
      </c>
      <c r="T2010" s="17">
        <v>0.82250244741818501</v>
      </c>
      <c r="U2010" s="17">
        <v>0.66899526647051799</v>
      </c>
      <c r="V2010" s="17">
        <v>0.71200806927832205</v>
      </c>
      <c r="W2010" s="17"/>
      <c r="X2010" s="17">
        <v>0.76434159925817402</v>
      </c>
      <c r="Y2010" s="17">
        <v>0.85900408791236305</v>
      </c>
      <c r="Z2010" s="17">
        <v>0.63629792983431099</v>
      </c>
      <c r="AA2010" s="17"/>
      <c r="AB2010" s="17">
        <v>0.83436528185449899</v>
      </c>
      <c r="AC2010" s="17">
        <v>0.61612104481408003</v>
      </c>
      <c r="AD2010" s="17"/>
      <c r="AE2010" s="17">
        <v>0.73672092652913401</v>
      </c>
      <c r="AF2010" s="17">
        <v>0.76892400870010202</v>
      </c>
      <c r="AG2010" s="17"/>
      <c r="AH2010" s="17">
        <v>0.76649791711832405</v>
      </c>
      <c r="AI2010" s="17">
        <v>0.85371540923205003</v>
      </c>
      <c r="AJ2010" s="17"/>
      <c r="AK2010" s="17">
        <v>0.658561305440308</v>
      </c>
      <c r="AL2010" s="17">
        <v>0.76056132380539798</v>
      </c>
      <c r="AM2010" s="17">
        <v>0.77759635678457495</v>
      </c>
      <c r="AN2010" s="17">
        <v>0.822291842929192</v>
      </c>
      <c r="AO2010" s="17">
        <v>0.71766822389824503</v>
      </c>
      <c r="AP2010" s="17"/>
      <c r="AQ2010" s="17">
        <v>0.75827209559762199</v>
      </c>
      <c r="AR2010" s="17">
        <v>0.76422056379661596</v>
      </c>
      <c r="AS2010" s="17"/>
      <c r="AT2010" s="17">
        <v>0.77164756537631796</v>
      </c>
      <c r="AU2010" s="17">
        <v>0.76500483620216797</v>
      </c>
      <c r="AV2010" s="17"/>
      <c r="AW2010" s="17">
        <v>0.840026244706637</v>
      </c>
      <c r="AX2010" s="17">
        <v>0.79494751061097801</v>
      </c>
      <c r="AY2010" s="17">
        <v>0.70127511547366905</v>
      </c>
      <c r="AZ2010" s="17">
        <v>0.77632892912285401</v>
      </c>
      <c r="BA2010" s="17">
        <v>0.78785225950721105</v>
      </c>
      <c r="BB2010" s="17"/>
      <c r="BC2010" s="17">
        <v>0.78208211614859702</v>
      </c>
      <c r="BD2010" s="17"/>
      <c r="BE2010" s="17">
        <v>0.79381377901013395</v>
      </c>
      <c r="BF2010" s="17">
        <v>0.58144469062759796</v>
      </c>
      <c r="BG2010" s="17">
        <v>0.79007090251274803</v>
      </c>
      <c r="BH2010" s="17">
        <v>0.82653825072811005</v>
      </c>
      <c r="BI2010" s="17"/>
      <c r="BJ2010" s="17">
        <v>0.77102797501971099</v>
      </c>
      <c r="BK2010" s="17"/>
      <c r="BL2010" s="17">
        <v>0.77375738010700801</v>
      </c>
      <c r="BM2010" s="17"/>
      <c r="BN2010" s="17">
        <v>0.71606369410155102</v>
      </c>
      <c r="BO2010" s="17"/>
      <c r="BP2010" s="17">
        <v>0.78757691224640503</v>
      </c>
      <c r="BQ2010" s="17">
        <v>0.612379417173887</v>
      </c>
    </row>
    <row r="2011" spans="2:69" x14ac:dyDescent="0.35">
      <c r="B2011" t="s">
        <v>510</v>
      </c>
      <c r="C2011" s="17">
        <v>3.4773359444032002E-2</v>
      </c>
      <c r="D2011" s="17">
        <v>4.1439043027635E-2</v>
      </c>
      <c r="E2011" s="17">
        <v>2.9151753411501901E-2</v>
      </c>
      <c r="F2011" s="17"/>
      <c r="G2011" s="17">
        <v>2.7574577072708301E-2</v>
      </c>
      <c r="H2011" s="17">
        <v>2.3659042479410398E-2</v>
      </c>
      <c r="I2011" s="17">
        <v>5.0590384276147399E-2</v>
      </c>
      <c r="J2011" s="17">
        <v>5.88669045190615E-2</v>
      </c>
      <c r="K2011" s="17">
        <v>1.76031631790593E-2</v>
      </c>
      <c r="L2011" s="17"/>
      <c r="M2011" s="17">
        <v>4.8992797055783403E-2</v>
      </c>
      <c r="N2011" s="17">
        <v>3.53375044043285E-2</v>
      </c>
      <c r="O2011" s="17">
        <v>2.5039613748691399E-2</v>
      </c>
      <c r="P2011" s="17">
        <v>3.5454260097156097E-2</v>
      </c>
      <c r="Q2011" s="17">
        <v>3.6871807351535203E-2</v>
      </c>
      <c r="R2011" s="17"/>
      <c r="S2011" s="17">
        <v>3.0727064318818598E-2</v>
      </c>
      <c r="T2011" s="17">
        <v>4.3130468577493898E-2</v>
      </c>
      <c r="U2011" s="17">
        <v>2.8376596564320899E-2</v>
      </c>
      <c r="V2011" s="17">
        <v>3.74416174814175E-2</v>
      </c>
      <c r="W2011" s="17"/>
      <c r="X2011" s="17">
        <v>3.1640800598485397E-2</v>
      </c>
      <c r="Y2011" s="17">
        <v>4.3791364117648501E-2</v>
      </c>
      <c r="Z2011" s="17">
        <v>4.6782834102133797E-2</v>
      </c>
      <c r="AA2011" s="17"/>
      <c r="AB2011" s="17">
        <v>3.6799056701629702E-2</v>
      </c>
      <c r="AC2011" s="17">
        <v>3.0609170111529398E-2</v>
      </c>
      <c r="AD2011" s="17"/>
      <c r="AE2011" s="17">
        <v>1.8613021135563901E-2</v>
      </c>
      <c r="AF2011" s="17">
        <v>3.8100764370973601E-2</v>
      </c>
      <c r="AG2011" s="17"/>
      <c r="AH2011" s="17">
        <v>4.0196297250383699E-2</v>
      </c>
      <c r="AI2011" s="17">
        <v>1.8255359870991798E-2</v>
      </c>
      <c r="AJ2011" s="17"/>
      <c r="AK2011" s="17">
        <v>2.21116624979876E-2</v>
      </c>
      <c r="AL2011" s="17">
        <v>4.32072427446306E-2</v>
      </c>
      <c r="AM2011" s="17">
        <v>3.7702840129249703E-2</v>
      </c>
      <c r="AN2011" s="17">
        <v>3.3762676761035497E-2</v>
      </c>
      <c r="AO2011" s="17">
        <v>9.6142416355156201E-3</v>
      </c>
      <c r="AP2011" s="17"/>
      <c r="AQ2011" s="17">
        <v>2.6964923462094802E-2</v>
      </c>
      <c r="AR2011" s="17">
        <v>3.6909405227038602E-2</v>
      </c>
      <c r="AS2011" s="17"/>
      <c r="AT2011" s="17">
        <v>3.7844224931634397E-2</v>
      </c>
      <c r="AU2011" s="17">
        <v>3.3182658755844398E-2</v>
      </c>
      <c r="AV2011" s="17"/>
      <c r="AW2011" s="17">
        <v>1.08569030565002E-2</v>
      </c>
      <c r="AX2011" s="17">
        <v>3.5319422755471702E-2</v>
      </c>
      <c r="AY2011" s="17">
        <v>3.1384175410876299E-2</v>
      </c>
      <c r="AZ2011" s="17">
        <v>2.6085910507988801E-2</v>
      </c>
      <c r="BA2011" s="17">
        <v>4.9972400152486801E-2</v>
      </c>
      <c r="BB2011" s="17"/>
      <c r="BC2011" s="17">
        <v>3.7337922459692099E-2</v>
      </c>
      <c r="BD2011" s="17"/>
      <c r="BE2011" s="17">
        <v>2.49667402051609E-2</v>
      </c>
      <c r="BF2011" s="17">
        <v>1.92886239337106E-2</v>
      </c>
      <c r="BG2011" s="17">
        <v>3.03766454912891E-2</v>
      </c>
      <c r="BH2011" s="17">
        <v>4.7732725603459099E-2</v>
      </c>
      <c r="BI2011" s="17"/>
      <c r="BJ2011" s="17">
        <v>3.76005668417407E-2</v>
      </c>
      <c r="BK2011" s="17"/>
      <c r="BL2011" s="17">
        <v>3.6483821053669201E-2</v>
      </c>
      <c r="BM2011" s="17"/>
      <c r="BN2011" s="17">
        <v>3.0424918446902899E-2</v>
      </c>
      <c r="BO2011" s="17"/>
      <c r="BP2011" s="17">
        <v>2.95698991678616E-2</v>
      </c>
      <c r="BQ2011" s="17">
        <v>6.1269896816240503E-2</v>
      </c>
    </row>
    <row r="2012" spans="2:69" x14ac:dyDescent="0.35">
      <c r="B2012" t="s">
        <v>141</v>
      </c>
      <c r="C2012" s="17">
        <v>2.1658001202639499E-2</v>
      </c>
      <c r="D2012" s="17">
        <v>1.62890694885281E-2</v>
      </c>
      <c r="E2012" s="17">
        <v>2.6280165127648001E-2</v>
      </c>
      <c r="F2012" s="17"/>
      <c r="G2012" s="17">
        <v>2.03292664100117E-2</v>
      </c>
      <c r="H2012" s="17">
        <v>2.1253008117970099E-2</v>
      </c>
      <c r="I2012" s="17">
        <v>2.7783922184962302E-2</v>
      </c>
      <c r="J2012" s="17">
        <v>3.0149097279861401E-2</v>
      </c>
      <c r="K2012" s="17">
        <v>5.7400495141361804E-3</v>
      </c>
      <c r="L2012" s="17"/>
      <c r="M2012" s="17">
        <v>2.1026160387955802E-2</v>
      </c>
      <c r="N2012" s="17">
        <v>1.7500079633737599E-2</v>
      </c>
      <c r="O2012" s="17">
        <v>4.4155635212490899E-2</v>
      </c>
      <c r="P2012" s="17">
        <v>1.56807034254965E-2</v>
      </c>
      <c r="Q2012" s="17">
        <v>1.0051707835749E-2</v>
      </c>
      <c r="R2012" s="17"/>
      <c r="S2012" s="17">
        <v>3.3116493241753503E-2</v>
      </c>
      <c r="T2012" s="17">
        <v>1.739580243243E-2</v>
      </c>
      <c r="U2012" s="17">
        <v>2.3409855814853199E-2</v>
      </c>
      <c r="V2012" s="17">
        <v>2.41052226088289E-2</v>
      </c>
      <c r="W2012" s="17"/>
      <c r="X2012" s="17">
        <v>2.6805855589577699E-2</v>
      </c>
      <c r="Y2012" s="17">
        <v>8.4247968768963594E-3</v>
      </c>
      <c r="Z2012" s="17">
        <v>0</v>
      </c>
      <c r="AA2012" s="17"/>
      <c r="AB2012" s="17">
        <v>2.2033166569135398E-2</v>
      </c>
      <c r="AC2012" s="17">
        <v>2.08867805223392E-2</v>
      </c>
      <c r="AD2012" s="17"/>
      <c r="AE2012" s="17">
        <v>2.1485352225381601E-2</v>
      </c>
      <c r="AF2012" s="17">
        <v>2.1711086802375199E-2</v>
      </c>
      <c r="AG2012" s="17"/>
      <c r="AH2012" s="17">
        <v>2.63174667665406E-2</v>
      </c>
      <c r="AI2012" s="17">
        <v>7.7374279936794797E-3</v>
      </c>
      <c r="AJ2012" s="17"/>
      <c r="AK2012" s="17">
        <v>2.71579352635536E-2</v>
      </c>
      <c r="AL2012" s="17">
        <v>3.60177704903673E-2</v>
      </c>
      <c r="AM2012" s="17">
        <v>2.07483793621056E-2</v>
      </c>
      <c r="AN2012" s="17">
        <v>0</v>
      </c>
      <c r="AO2012" s="17">
        <v>1.2160344598948099E-2</v>
      </c>
      <c r="AP2012" s="17"/>
      <c r="AQ2012" s="17">
        <v>3.4304211515200501E-2</v>
      </c>
      <c r="AR2012" s="17">
        <v>1.8198552438296999E-2</v>
      </c>
      <c r="AS2012" s="17"/>
      <c r="AT2012" s="17">
        <v>3.4395650108612202E-2</v>
      </c>
      <c r="AU2012" s="17">
        <v>1.38614953471136E-2</v>
      </c>
      <c r="AV2012" s="17"/>
      <c r="AW2012" s="17">
        <v>6.1440897043439399E-2</v>
      </c>
      <c r="AX2012" s="17">
        <v>2.283554219098E-2</v>
      </c>
      <c r="AY2012" s="17">
        <v>1.9067049708157799E-2</v>
      </c>
      <c r="AZ2012" s="17">
        <v>2.0619520593060901E-2</v>
      </c>
      <c r="BA2012" s="17">
        <v>0</v>
      </c>
      <c r="BB2012" s="17"/>
      <c r="BC2012" s="17">
        <v>1.06486974898746E-2</v>
      </c>
      <c r="BD2012" s="17"/>
      <c r="BE2012" s="17">
        <v>2.1996343616963902E-2</v>
      </c>
      <c r="BF2012" s="17">
        <v>3.2119593311745402E-2</v>
      </c>
      <c r="BG2012" s="17">
        <v>2.75025146018965E-2</v>
      </c>
      <c r="BH2012" s="17">
        <v>0</v>
      </c>
      <c r="BI2012" s="17"/>
      <c r="BJ2012" s="17">
        <v>2.2324142737015999E-2</v>
      </c>
      <c r="BK2012" s="17"/>
      <c r="BL2012" s="17">
        <v>1.9834430765768501E-2</v>
      </c>
      <c r="BM2012" s="17"/>
      <c r="BN2012" s="17">
        <v>4.0305324682694398E-2</v>
      </c>
      <c r="BO2012" s="17"/>
      <c r="BP2012" s="17">
        <v>1.8345132465222E-2</v>
      </c>
      <c r="BQ2012" s="17">
        <v>3.61105368353076E-2</v>
      </c>
    </row>
    <row r="2013" spans="2:69" x14ac:dyDescent="0.35"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  <c r="BC2013" s="17"/>
      <c r="BD2013" s="17"/>
      <c r="BE2013" s="17"/>
      <c r="BF2013" s="17"/>
      <c r="BG2013" s="17"/>
      <c r="BH2013" s="17"/>
      <c r="BI2013" s="17"/>
      <c r="BJ2013" s="17"/>
      <c r="BK2013" s="17"/>
      <c r="BL2013" s="17"/>
      <c r="BM2013" s="17"/>
      <c r="BN2013" s="17"/>
      <c r="BO2013" s="17"/>
      <c r="BP2013" s="17"/>
      <c r="BQ2013" s="17"/>
    </row>
    <row r="2014" spans="2:69" x14ac:dyDescent="0.35"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  <c r="BC2014" s="17"/>
      <c r="BD2014" s="17"/>
      <c r="BE2014" s="17"/>
      <c r="BF2014" s="17"/>
      <c r="BG2014" s="17"/>
      <c r="BH2014" s="17"/>
      <c r="BI2014" s="17"/>
      <c r="BJ2014" s="17"/>
      <c r="BK2014" s="17"/>
      <c r="BL2014" s="17"/>
      <c r="BM2014" s="17"/>
      <c r="BN2014" s="17"/>
      <c r="BO2014" s="17"/>
      <c r="BP2014" s="17"/>
      <c r="BQ2014" s="17"/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160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233</v>
      </c>
      <c r="D7" s="10">
        <v>134</v>
      </c>
      <c r="E7" s="10">
        <v>99</v>
      </c>
      <c r="F7" s="10"/>
      <c r="G7" s="10">
        <v>74</v>
      </c>
      <c r="H7" s="10">
        <v>51</v>
      </c>
      <c r="I7" s="10">
        <v>54</v>
      </c>
      <c r="J7" s="10">
        <v>37</v>
      </c>
      <c r="K7" s="10">
        <v>17</v>
      </c>
      <c r="L7" s="10"/>
      <c r="M7" s="10">
        <v>19</v>
      </c>
      <c r="N7" s="10">
        <v>84</v>
      </c>
      <c r="O7" s="10">
        <v>52</v>
      </c>
      <c r="P7" s="10">
        <v>30</v>
      </c>
      <c r="Q7" s="10">
        <v>48</v>
      </c>
      <c r="R7" s="10"/>
      <c r="S7" s="10">
        <v>44</v>
      </c>
      <c r="T7" s="10">
        <v>45</v>
      </c>
      <c r="U7" s="10">
        <v>41</v>
      </c>
      <c r="V7" s="10">
        <v>62</v>
      </c>
      <c r="W7" s="10"/>
      <c r="X7" s="10">
        <v>184</v>
      </c>
      <c r="Y7" s="10">
        <v>27</v>
      </c>
      <c r="Z7" s="10">
        <v>22</v>
      </c>
      <c r="AA7" s="10"/>
      <c r="AB7" s="10">
        <v>153</v>
      </c>
      <c r="AC7" s="10">
        <v>80</v>
      </c>
      <c r="AD7" s="10"/>
      <c r="AE7" s="10">
        <v>47</v>
      </c>
      <c r="AF7" s="10">
        <v>186</v>
      </c>
      <c r="AG7" s="10"/>
      <c r="AH7" s="10">
        <v>182</v>
      </c>
      <c r="AI7" s="10">
        <v>35</v>
      </c>
      <c r="AJ7" s="10"/>
      <c r="AK7" s="10">
        <v>21</v>
      </c>
      <c r="AL7" s="10">
        <v>74</v>
      </c>
      <c r="AM7" s="10">
        <v>78</v>
      </c>
      <c r="AN7" s="10">
        <v>41</v>
      </c>
      <c r="AO7" s="10">
        <v>19</v>
      </c>
      <c r="AP7" s="10"/>
      <c r="AQ7" s="10">
        <v>56</v>
      </c>
      <c r="AR7" s="10">
        <v>177</v>
      </c>
      <c r="AS7" s="10"/>
      <c r="AT7" s="10">
        <v>80</v>
      </c>
      <c r="AU7" s="10">
        <v>151</v>
      </c>
      <c r="AV7" s="10"/>
      <c r="AW7" s="10">
        <v>17</v>
      </c>
      <c r="AX7" s="10">
        <v>91</v>
      </c>
      <c r="AY7" s="10">
        <v>56</v>
      </c>
      <c r="AZ7" s="10">
        <v>29</v>
      </c>
      <c r="BA7" s="10">
        <v>18</v>
      </c>
      <c r="BB7" s="10"/>
      <c r="BC7" s="10">
        <v>65</v>
      </c>
      <c r="BD7" s="10"/>
      <c r="BE7" s="10">
        <v>76</v>
      </c>
      <c r="BF7" s="10">
        <v>35</v>
      </c>
      <c r="BG7" s="10">
        <v>31</v>
      </c>
      <c r="BH7" s="10">
        <v>39</v>
      </c>
      <c r="BI7" s="10"/>
      <c r="BJ7" s="10">
        <v>203</v>
      </c>
      <c r="BK7" s="10"/>
      <c r="BL7" s="10">
        <v>130</v>
      </c>
      <c r="BM7" s="10"/>
      <c r="BN7" s="10">
        <v>59</v>
      </c>
      <c r="BO7" s="10"/>
      <c r="BP7" s="10">
        <v>188</v>
      </c>
      <c r="BQ7" s="10">
        <v>34</v>
      </c>
    </row>
    <row r="8" spans="2:69" ht="30" customHeight="1" x14ac:dyDescent="0.35">
      <c r="B8" s="11" t="s">
        <v>20</v>
      </c>
      <c r="C8" s="11">
        <v>234</v>
      </c>
      <c r="D8" s="11">
        <v>115</v>
      </c>
      <c r="E8" s="11">
        <v>120</v>
      </c>
      <c r="F8" s="11"/>
      <c r="G8" s="11">
        <v>63</v>
      </c>
      <c r="H8" s="11">
        <v>52</v>
      </c>
      <c r="I8" s="11">
        <v>61</v>
      </c>
      <c r="J8" s="11">
        <v>31</v>
      </c>
      <c r="K8" s="11">
        <v>28</v>
      </c>
      <c r="L8" s="11"/>
      <c r="M8" s="11">
        <v>17</v>
      </c>
      <c r="N8" s="11">
        <v>86</v>
      </c>
      <c r="O8" s="11">
        <v>56</v>
      </c>
      <c r="P8" s="11">
        <v>29</v>
      </c>
      <c r="Q8" s="11">
        <v>47</v>
      </c>
      <c r="R8" s="11"/>
      <c r="S8" s="11">
        <v>51</v>
      </c>
      <c r="T8" s="11">
        <v>46</v>
      </c>
      <c r="U8" s="11">
        <v>40</v>
      </c>
      <c r="V8" s="11">
        <v>57</v>
      </c>
      <c r="W8" s="11"/>
      <c r="X8" s="11">
        <v>176</v>
      </c>
      <c r="Y8" s="11">
        <v>30</v>
      </c>
      <c r="Z8" s="11">
        <v>29</v>
      </c>
      <c r="AA8" s="11"/>
      <c r="AB8" s="11">
        <v>147</v>
      </c>
      <c r="AC8" s="11">
        <v>88</v>
      </c>
      <c r="AD8" s="11"/>
      <c r="AE8" s="11">
        <v>44</v>
      </c>
      <c r="AF8" s="11">
        <v>191</v>
      </c>
      <c r="AG8" s="11"/>
      <c r="AH8" s="11">
        <v>178</v>
      </c>
      <c r="AI8" s="11">
        <v>33</v>
      </c>
      <c r="AJ8" s="11"/>
      <c r="AK8" s="11">
        <v>21</v>
      </c>
      <c r="AL8" s="11">
        <v>76</v>
      </c>
      <c r="AM8" s="11">
        <v>77</v>
      </c>
      <c r="AN8" s="11">
        <v>41</v>
      </c>
      <c r="AO8" s="11">
        <v>20</v>
      </c>
      <c r="AP8" s="11"/>
      <c r="AQ8" s="11">
        <v>53</v>
      </c>
      <c r="AR8" s="11">
        <v>182</v>
      </c>
      <c r="AS8" s="11"/>
      <c r="AT8" s="11">
        <v>75</v>
      </c>
      <c r="AU8" s="11">
        <v>157</v>
      </c>
      <c r="AV8" s="11"/>
      <c r="AW8" s="11">
        <v>16</v>
      </c>
      <c r="AX8" s="11">
        <v>92</v>
      </c>
      <c r="AY8" s="11">
        <v>58</v>
      </c>
      <c r="AZ8" s="11">
        <v>29</v>
      </c>
      <c r="BA8" s="11">
        <v>16</v>
      </c>
      <c r="BB8" s="11"/>
      <c r="BC8" s="11">
        <v>63</v>
      </c>
      <c r="BD8" s="11"/>
      <c r="BE8" s="11">
        <v>77</v>
      </c>
      <c r="BF8" s="11">
        <v>38</v>
      </c>
      <c r="BG8" s="11">
        <v>30</v>
      </c>
      <c r="BH8" s="11">
        <v>36</v>
      </c>
      <c r="BI8" s="11"/>
      <c r="BJ8" s="11">
        <v>205</v>
      </c>
      <c r="BK8" s="11"/>
      <c r="BL8" s="11">
        <v>131</v>
      </c>
      <c r="BM8" s="11"/>
      <c r="BN8" s="11">
        <v>61</v>
      </c>
      <c r="BO8" s="11"/>
      <c r="BP8" s="11">
        <v>192</v>
      </c>
      <c r="BQ8" s="11">
        <v>32</v>
      </c>
    </row>
    <row r="9" spans="2:69" x14ac:dyDescent="0.35">
      <c r="B9" s="18" t="s">
        <v>137</v>
      </c>
      <c r="C9" s="17">
        <v>0.14160618421395199</v>
      </c>
      <c r="D9" s="17">
        <v>0.16900593370971201</v>
      </c>
      <c r="E9" s="17">
        <v>0.115396778309014</v>
      </c>
      <c r="F9" s="17"/>
      <c r="G9" s="17">
        <v>0.173262879958099</v>
      </c>
      <c r="H9" s="17">
        <v>0.10763362096309601</v>
      </c>
      <c r="I9" s="17">
        <v>0.102779117620888</v>
      </c>
      <c r="J9" s="17">
        <v>0.119802648765805</v>
      </c>
      <c r="K9" s="17">
        <v>0.241479395661963</v>
      </c>
      <c r="L9" s="17"/>
      <c r="M9" s="17">
        <v>0.107018257946168</v>
      </c>
      <c r="N9" s="17">
        <v>0.101530314168886</v>
      </c>
      <c r="O9" s="17">
        <v>0.15932153623499601</v>
      </c>
      <c r="P9" s="17">
        <v>0.180405255078398</v>
      </c>
      <c r="Q9" s="17">
        <v>0.18240239488944399</v>
      </c>
      <c r="R9" s="17"/>
      <c r="S9" s="17">
        <v>0.16252555168739899</v>
      </c>
      <c r="T9" s="17">
        <v>9.6841444032143703E-2</v>
      </c>
      <c r="U9" s="17">
        <v>0.12838238752247799</v>
      </c>
      <c r="V9" s="17">
        <v>0.13871134312323399</v>
      </c>
      <c r="W9" s="17"/>
      <c r="X9" s="17">
        <v>0.14461608165290801</v>
      </c>
      <c r="Y9" s="17">
        <v>7.4341352486241297E-2</v>
      </c>
      <c r="Z9" s="17">
        <v>0.19349385286319701</v>
      </c>
      <c r="AA9" s="17"/>
      <c r="AB9" s="17">
        <v>0.147160062895968</v>
      </c>
      <c r="AC9" s="17">
        <v>0.13229136844643599</v>
      </c>
      <c r="AD9" s="17"/>
      <c r="AE9" s="17">
        <v>0.20034643755520701</v>
      </c>
      <c r="AF9" s="17">
        <v>0.128221182200459</v>
      </c>
      <c r="AG9" s="17"/>
      <c r="AH9" s="17">
        <v>0.133978007823148</v>
      </c>
      <c r="AI9" s="17">
        <v>9.3643134533376901E-2</v>
      </c>
      <c r="AJ9" s="17"/>
      <c r="AK9" s="17">
        <v>0.15256417378725701</v>
      </c>
      <c r="AL9" s="17">
        <v>0.140825198890351</v>
      </c>
      <c r="AM9" s="17">
        <v>0.15674266693362801</v>
      </c>
      <c r="AN9" s="17">
        <v>0.15489653378711199</v>
      </c>
      <c r="AO9" s="17">
        <v>4.6692818817694902E-2</v>
      </c>
      <c r="AP9" s="17"/>
      <c r="AQ9" s="17">
        <v>0.114382602813977</v>
      </c>
      <c r="AR9" s="17">
        <v>0.149548941999194</v>
      </c>
      <c r="AS9" s="17"/>
      <c r="AT9" s="17">
        <v>0.121481468375622</v>
      </c>
      <c r="AU9" s="17">
        <v>0.14463565376516299</v>
      </c>
      <c r="AV9" s="17"/>
      <c r="AW9" s="17">
        <v>3.6446041162647401E-2</v>
      </c>
      <c r="AX9" s="17">
        <v>8.0593020762558795E-2</v>
      </c>
      <c r="AY9" s="17">
        <v>0.30315699962777798</v>
      </c>
      <c r="AZ9" s="17">
        <v>9.9668083782637404E-2</v>
      </c>
      <c r="BA9" s="17">
        <v>0.13341652717389299</v>
      </c>
      <c r="BB9" s="17"/>
      <c r="BC9" s="17">
        <v>0.146177616361122</v>
      </c>
      <c r="BD9" s="17"/>
      <c r="BE9" s="17">
        <v>9.7788990371724699E-2</v>
      </c>
      <c r="BF9" s="17">
        <v>0.322129334994042</v>
      </c>
      <c r="BG9" s="17">
        <v>8.1026213001384906E-2</v>
      </c>
      <c r="BH9" s="17">
        <v>0.129972666821319</v>
      </c>
      <c r="BI9" s="17"/>
      <c r="BJ9" s="17">
        <v>0.12280162133709099</v>
      </c>
      <c r="BK9" s="17"/>
      <c r="BL9" s="17">
        <v>0.114042634218932</v>
      </c>
      <c r="BM9" s="17"/>
      <c r="BN9" s="17">
        <v>0.17679295770240899</v>
      </c>
      <c r="BO9" s="17"/>
      <c r="BP9" s="17">
        <v>0.147783102784978</v>
      </c>
      <c r="BQ9" s="17">
        <v>0.126251101426988</v>
      </c>
    </row>
    <row r="10" spans="2:69" x14ac:dyDescent="0.35">
      <c r="B10" s="18" t="s">
        <v>138</v>
      </c>
      <c r="C10" s="17">
        <v>0.220037966785322</v>
      </c>
      <c r="D10" s="17">
        <v>0.25260645869863202</v>
      </c>
      <c r="E10" s="17">
        <v>0.18888436720954099</v>
      </c>
      <c r="F10" s="17"/>
      <c r="G10" s="17">
        <v>0.21413912482927999</v>
      </c>
      <c r="H10" s="17">
        <v>0.18528501084228899</v>
      </c>
      <c r="I10" s="17">
        <v>0.18012495223710201</v>
      </c>
      <c r="J10" s="17">
        <v>0.36355146350064999</v>
      </c>
      <c r="K10" s="17">
        <v>0.22619545526630999</v>
      </c>
      <c r="L10" s="17"/>
      <c r="M10" s="17">
        <v>0.33788061261538199</v>
      </c>
      <c r="N10" s="17">
        <v>0.164345401167974</v>
      </c>
      <c r="O10" s="17">
        <v>0.28731788491803301</v>
      </c>
      <c r="P10" s="17">
        <v>0.24075382684091101</v>
      </c>
      <c r="Q10" s="17">
        <v>0.186266302246929</v>
      </c>
      <c r="R10" s="17"/>
      <c r="S10" s="17">
        <v>0.144177783401023</v>
      </c>
      <c r="T10" s="17">
        <v>0.215679159881107</v>
      </c>
      <c r="U10" s="17">
        <v>0.23810558949601099</v>
      </c>
      <c r="V10" s="17">
        <v>0.29425210983967198</v>
      </c>
      <c r="W10" s="17"/>
      <c r="X10" s="17">
        <v>0.21914256876534799</v>
      </c>
      <c r="Y10" s="17">
        <v>0.23657067635488199</v>
      </c>
      <c r="Z10" s="17">
        <v>0.20824608471800099</v>
      </c>
      <c r="AA10" s="17"/>
      <c r="AB10" s="17">
        <v>0.19927701779784601</v>
      </c>
      <c r="AC10" s="17">
        <v>0.254857671364637</v>
      </c>
      <c r="AD10" s="17"/>
      <c r="AE10" s="17">
        <v>0.16530415709223101</v>
      </c>
      <c r="AF10" s="17">
        <v>0.23251003000050899</v>
      </c>
      <c r="AG10" s="17"/>
      <c r="AH10" s="17">
        <v>0.23781845593737599</v>
      </c>
      <c r="AI10" s="17">
        <v>0.103170679278306</v>
      </c>
      <c r="AJ10" s="17"/>
      <c r="AK10" s="17">
        <v>0.15280704729658701</v>
      </c>
      <c r="AL10" s="17">
        <v>0.34334501893923203</v>
      </c>
      <c r="AM10" s="17">
        <v>0.16419389587104899</v>
      </c>
      <c r="AN10" s="17">
        <v>0.18622013498460399</v>
      </c>
      <c r="AO10" s="17">
        <v>0.10621447609351201</v>
      </c>
      <c r="AP10" s="17"/>
      <c r="AQ10" s="17">
        <v>0.15179666026751201</v>
      </c>
      <c r="AR10" s="17">
        <v>0.23994806460294199</v>
      </c>
      <c r="AS10" s="17"/>
      <c r="AT10" s="17">
        <v>0.20098159179768399</v>
      </c>
      <c r="AU10" s="17">
        <v>0.232222299145044</v>
      </c>
      <c r="AV10" s="17"/>
      <c r="AW10" s="17">
        <v>0.28012602345022197</v>
      </c>
      <c r="AX10" s="17">
        <v>0.170381985633905</v>
      </c>
      <c r="AY10" s="17">
        <v>0.37366345728413503</v>
      </c>
      <c r="AZ10" s="17">
        <v>9.0964336061841497E-2</v>
      </c>
      <c r="BA10" s="17">
        <v>0.19697618415149001</v>
      </c>
      <c r="BB10" s="17"/>
      <c r="BC10" s="17">
        <v>0.25816802275112799</v>
      </c>
      <c r="BD10" s="17"/>
      <c r="BE10" s="17">
        <v>0.18789969476187701</v>
      </c>
      <c r="BF10" s="17">
        <v>0.48182065411179797</v>
      </c>
      <c r="BG10" s="17">
        <v>0.16441638035478301</v>
      </c>
      <c r="BH10" s="17">
        <v>0.14620190013540901</v>
      </c>
      <c r="BI10" s="17"/>
      <c r="BJ10" s="17">
        <v>0.23794778448675799</v>
      </c>
      <c r="BK10" s="17"/>
      <c r="BL10" s="17">
        <v>0.27091097531019298</v>
      </c>
      <c r="BM10" s="17"/>
      <c r="BN10" s="17">
        <v>0.207630177702781</v>
      </c>
      <c r="BO10" s="17"/>
      <c r="BP10" s="17">
        <v>0.21230922299218799</v>
      </c>
      <c r="BQ10" s="17">
        <v>0.31913405055814698</v>
      </c>
    </row>
    <row r="11" spans="2:69" x14ac:dyDescent="0.35">
      <c r="B11" s="18" t="s">
        <v>139</v>
      </c>
      <c r="C11" s="17">
        <v>0.39733941882959101</v>
      </c>
      <c r="D11" s="17">
        <v>0.395969615743267</v>
      </c>
      <c r="E11" s="17">
        <v>0.398649712746871</v>
      </c>
      <c r="F11" s="17"/>
      <c r="G11" s="17">
        <v>0.41259095257263501</v>
      </c>
      <c r="H11" s="17">
        <v>0.38312758964177801</v>
      </c>
      <c r="I11" s="17">
        <v>0.469470237809127</v>
      </c>
      <c r="J11" s="17">
        <v>0.27039497614382102</v>
      </c>
      <c r="K11" s="17">
        <v>0.371914405134676</v>
      </c>
      <c r="L11" s="17"/>
      <c r="M11" s="17">
        <v>0.29324294519457</v>
      </c>
      <c r="N11" s="17">
        <v>0.52792500188871705</v>
      </c>
      <c r="O11" s="17">
        <v>0.35450763514377998</v>
      </c>
      <c r="P11" s="17">
        <v>0.14930666328461101</v>
      </c>
      <c r="Q11" s="17">
        <v>0.40030410306365799</v>
      </c>
      <c r="R11" s="17"/>
      <c r="S11" s="17">
        <v>0.41038261965339401</v>
      </c>
      <c r="T11" s="17">
        <v>0.42116197851756398</v>
      </c>
      <c r="U11" s="17">
        <v>0.373198708921466</v>
      </c>
      <c r="V11" s="17">
        <v>0.44151625082093898</v>
      </c>
      <c r="W11" s="17"/>
      <c r="X11" s="17">
        <v>0.40905189272061598</v>
      </c>
      <c r="Y11" s="17">
        <v>0.2585774034726</v>
      </c>
      <c r="Z11" s="17">
        <v>0.47038051002729597</v>
      </c>
      <c r="AA11" s="17"/>
      <c r="AB11" s="17">
        <v>0.34472862800821902</v>
      </c>
      <c r="AC11" s="17">
        <v>0.48557682046230799</v>
      </c>
      <c r="AD11" s="17"/>
      <c r="AE11" s="17">
        <v>0.33696240758691098</v>
      </c>
      <c r="AF11" s="17">
        <v>0.41109738497857901</v>
      </c>
      <c r="AG11" s="17"/>
      <c r="AH11" s="17">
        <v>0.39322939013632802</v>
      </c>
      <c r="AI11" s="17">
        <v>0.48761629364716602</v>
      </c>
      <c r="AJ11" s="17"/>
      <c r="AK11" s="17">
        <v>0.36392901498861502</v>
      </c>
      <c r="AL11" s="17">
        <v>0.29295236978995898</v>
      </c>
      <c r="AM11" s="17">
        <v>0.449660590727401</v>
      </c>
      <c r="AN11" s="17">
        <v>0.36295091707701999</v>
      </c>
      <c r="AO11" s="17">
        <v>0.69864828709051896</v>
      </c>
      <c r="AP11" s="17"/>
      <c r="AQ11" s="17">
        <v>0.468261012640246</v>
      </c>
      <c r="AR11" s="17">
        <v>0.37664731983258398</v>
      </c>
      <c r="AS11" s="17"/>
      <c r="AT11" s="17">
        <v>0.39879937386133302</v>
      </c>
      <c r="AU11" s="17">
        <v>0.396900983849655</v>
      </c>
      <c r="AV11" s="17"/>
      <c r="AW11" s="17">
        <v>0.216525258762576</v>
      </c>
      <c r="AX11" s="17">
        <v>0.41750209009772699</v>
      </c>
      <c r="AY11" s="17">
        <v>0.26657222165143502</v>
      </c>
      <c r="AZ11" s="17">
        <v>0.63215803975631302</v>
      </c>
      <c r="BA11" s="17">
        <v>0.37596360546415603</v>
      </c>
      <c r="BB11" s="17"/>
      <c r="BC11" s="17">
        <v>0.31536868931241302</v>
      </c>
      <c r="BD11" s="17"/>
      <c r="BE11" s="17">
        <v>0.48457877756343698</v>
      </c>
      <c r="BF11" s="17">
        <v>0.13770334500913101</v>
      </c>
      <c r="BG11" s="17">
        <v>0.51157747684665</v>
      </c>
      <c r="BH11" s="17">
        <v>0.36807014385530201</v>
      </c>
      <c r="BI11" s="17"/>
      <c r="BJ11" s="17">
        <v>0.40235357609442701</v>
      </c>
      <c r="BK11" s="17"/>
      <c r="BL11" s="17">
        <v>0.423022735126514</v>
      </c>
      <c r="BM11" s="17"/>
      <c r="BN11" s="17">
        <v>0.41453344801799602</v>
      </c>
      <c r="BO11" s="17"/>
      <c r="BP11" s="17">
        <v>0.40826075025402597</v>
      </c>
      <c r="BQ11" s="17">
        <v>0.357179976103424</v>
      </c>
    </row>
    <row r="12" spans="2:69" x14ac:dyDescent="0.35">
      <c r="B12" s="18" t="s">
        <v>140</v>
      </c>
      <c r="C12" s="17">
        <v>0.185361342481727</v>
      </c>
      <c r="D12" s="17">
        <v>0.133930337496733</v>
      </c>
      <c r="E12" s="17">
        <v>0.23455799977084399</v>
      </c>
      <c r="F12" s="17"/>
      <c r="G12" s="17">
        <v>0.14016479165687401</v>
      </c>
      <c r="H12" s="17">
        <v>0.221170264765471</v>
      </c>
      <c r="I12" s="17">
        <v>0.19746518821280801</v>
      </c>
      <c r="J12" s="17">
        <v>0.24625091158972401</v>
      </c>
      <c r="K12" s="17">
        <v>0.12751838827242101</v>
      </c>
      <c r="L12" s="17"/>
      <c r="M12" s="17">
        <v>0.219122828544034</v>
      </c>
      <c r="N12" s="17">
        <v>0.171605749652297</v>
      </c>
      <c r="O12" s="17">
        <v>0.14226255082979</v>
      </c>
      <c r="P12" s="17">
        <v>0.35257960497107699</v>
      </c>
      <c r="Q12" s="17">
        <v>0.14653347753907001</v>
      </c>
      <c r="R12" s="17"/>
      <c r="S12" s="17">
        <v>0.20126902439623701</v>
      </c>
      <c r="T12" s="17">
        <v>0.20041365596246499</v>
      </c>
      <c r="U12" s="17">
        <v>0.20645136446631401</v>
      </c>
      <c r="V12" s="17">
        <v>9.4589580249779301E-2</v>
      </c>
      <c r="W12" s="17"/>
      <c r="X12" s="17">
        <v>0.17043567333194001</v>
      </c>
      <c r="Y12" s="17">
        <v>0.328219073475708</v>
      </c>
      <c r="Z12" s="17">
        <v>0.127879552391505</v>
      </c>
      <c r="AA12" s="17"/>
      <c r="AB12" s="17">
        <v>0.240104038894324</v>
      </c>
      <c r="AC12" s="17">
        <v>9.3548366200555899E-2</v>
      </c>
      <c r="AD12" s="17"/>
      <c r="AE12" s="17">
        <v>0.18080593760605901</v>
      </c>
      <c r="AF12" s="17">
        <v>0.186399371771094</v>
      </c>
      <c r="AG12" s="17"/>
      <c r="AH12" s="17">
        <v>0.17039979892968601</v>
      </c>
      <c r="AI12" s="17">
        <v>0.26759048882404302</v>
      </c>
      <c r="AJ12" s="17"/>
      <c r="AK12" s="17">
        <v>0.29511886673297399</v>
      </c>
      <c r="AL12" s="17">
        <v>0.162436211386187</v>
      </c>
      <c r="AM12" s="17">
        <v>0.16443857892736499</v>
      </c>
      <c r="AN12" s="17">
        <v>0.25229706750158798</v>
      </c>
      <c r="AO12" s="17">
        <v>0.10154486443593801</v>
      </c>
      <c r="AP12" s="17"/>
      <c r="AQ12" s="17">
        <v>0.15992424413120199</v>
      </c>
      <c r="AR12" s="17">
        <v>0.192782875599988</v>
      </c>
      <c r="AS12" s="17"/>
      <c r="AT12" s="17">
        <v>0.19472415480376401</v>
      </c>
      <c r="AU12" s="17">
        <v>0.18342751500884999</v>
      </c>
      <c r="AV12" s="17"/>
      <c r="AW12" s="17">
        <v>0.34639834206556003</v>
      </c>
      <c r="AX12" s="17">
        <v>0.25625799619427098</v>
      </c>
      <c r="AY12" s="17">
        <v>5.6607321436652397E-2</v>
      </c>
      <c r="AZ12" s="17">
        <v>0.11897802328643201</v>
      </c>
      <c r="BA12" s="17">
        <v>0.29364368321046103</v>
      </c>
      <c r="BB12" s="17"/>
      <c r="BC12" s="17">
        <v>0.245148780183363</v>
      </c>
      <c r="BD12" s="17"/>
      <c r="BE12" s="17">
        <v>0.16298230580679501</v>
      </c>
      <c r="BF12" s="17">
        <v>5.8346665885028501E-2</v>
      </c>
      <c r="BG12" s="17">
        <v>0.187104213052881</v>
      </c>
      <c r="BH12" s="17">
        <v>0.33278786074827299</v>
      </c>
      <c r="BI12" s="17"/>
      <c r="BJ12" s="17">
        <v>0.173167849359286</v>
      </c>
      <c r="BK12" s="17"/>
      <c r="BL12" s="17">
        <v>0.14488097180168999</v>
      </c>
      <c r="BM12" s="17"/>
      <c r="BN12" s="17">
        <v>0.188754899904468</v>
      </c>
      <c r="BO12" s="17"/>
      <c r="BP12" s="17">
        <v>0.193667589903012</v>
      </c>
      <c r="BQ12" s="17">
        <v>0.17371990908257201</v>
      </c>
    </row>
    <row r="13" spans="2:69" x14ac:dyDescent="0.35">
      <c r="B13" s="18" t="s">
        <v>141</v>
      </c>
      <c r="C13" s="19">
        <v>5.56550876894083E-2</v>
      </c>
      <c r="D13" s="19">
        <v>4.8487654351655203E-2</v>
      </c>
      <c r="E13" s="19">
        <v>6.2511141963730199E-2</v>
      </c>
      <c r="F13" s="19"/>
      <c r="G13" s="19">
        <v>5.9842250983112501E-2</v>
      </c>
      <c r="H13" s="19">
        <v>0.102783513787366</v>
      </c>
      <c r="I13" s="19">
        <v>5.0160504120074403E-2</v>
      </c>
      <c r="J13" s="19">
        <v>0</v>
      </c>
      <c r="K13" s="19">
        <v>3.2892355664629801E-2</v>
      </c>
      <c r="L13" s="19"/>
      <c r="M13" s="19">
        <v>4.2735355699845802E-2</v>
      </c>
      <c r="N13" s="19">
        <v>3.4593533122126298E-2</v>
      </c>
      <c r="O13" s="19">
        <v>5.6590392873400702E-2</v>
      </c>
      <c r="P13" s="19">
        <v>7.6954649825002497E-2</v>
      </c>
      <c r="Q13" s="19">
        <v>8.4493722260899004E-2</v>
      </c>
      <c r="R13" s="19"/>
      <c r="S13" s="19">
        <v>8.1645020861946804E-2</v>
      </c>
      <c r="T13" s="19">
        <v>6.5903761606720401E-2</v>
      </c>
      <c r="U13" s="19">
        <v>5.3861949593731299E-2</v>
      </c>
      <c r="V13" s="19">
        <v>3.0930715966374998E-2</v>
      </c>
      <c r="W13" s="19"/>
      <c r="X13" s="19">
        <v>5.6753783529187501E-2</v>
      </c>
      <c r="Y13" s="19">
        <v>0.102291494210569</v>
      </c>
      <c r="Z13" s="19">
        <v>0</v>
      </c>
      <c r="AA13" s="19"/>
      <c r="AB13" s="19">
        <v>6.8730252403643402E-2</v>
      </c>
      <c r="AC13" s="19">
        <v>3.3725773526063298E-2</v>
      </c>
      <c r="AD13" s="19"/>
      <c r="AE13" s="19">
        <v>0.11658106015959301</v>
      </c>
      <c r="AF13" s="19">
        <v>4.1772031049359698E-2</v>
      </c>
      <c r="AG13" s="19"/>
      <c r="AH13" s="19">
        <v>6.4574347173460597E-2</v>
      </c>
      <c r="AI13" s="19">
        <v>4.7979403717108099E-2</v>
      </c>
      <c r="AJ13" s="19"/>
      <c r="AK13" s="19">
        <v>3.5580897194567203E-2</v>
      </c>
      <c r="AL13" s="19">
        <v>6.0441200994270403E-2</v>
      </c>
      <c r="AM13" s="19">
        <v>6.49642675405563E-2</v>
      </c>
      <c r="AN13" s="19">
        <v>4.3635346649675298E-2</v>
      </c>
      <c r="AO13" s="19">
        <v>4.68995535623353E-2</v>
      </c>
      <c r="AP13" s="19"/>
      <c r="AQ13" s="19">
        <v>0.105635480147063</v>
      </c>
      <c r="AR13" s="19">
        <v>4.1072797965292202E-2</v>
      </c>
      <c r="AS13" s="19"/>
      <c r="AT13" s="19">
        <v>8.4013411161596399E-2</v>
      </c>
      <c r="AU13" s="19">
        <v>4.2813548231287898E-2</v>
      </c>
      <c r="AV13" s="19"/>
      <c r="AW13" s="19">
        <v>0.12050433455899499</v>
      </c>
      <c r="AX13" s="19">
        <v>7.5264907311537593E-2</v>
      </c>
      <c r="AY13" s="19">
        <v>0</v>
      </c>
      <c r="AZ13" s="19">
        <v>5.8231517112776403E-2</v>
      </c>
      <c r="BA13" s="19">
        <v>0</v>
      </c>
      <c r="BB13" s="19"/>
      <c r="BC13" s="19">
        <v>3.5136891391974102E-2</v>
      </c>
      <c r="BD13" s="19"/>
      <c r="BE13" s="19">
        <v>6.6750231496166296E-2</v>
      </c>
      <c r="BF13" s="19">
        <v>0</v>
      </c>
      <c r="BG13" s="19">
        <v>5.5875716744301501E-2</v>
      </c>
      <c r="BH13" s="19">
        <v>2.2967428439698099E-2</v>
      </c>
      <c r="BI13" s="19"/>
      <c r="BJ13" s="19">
        <v>6.3729168722437501E-2</v>
      </c>
      <c r="BK13" s="19"/>
      <c r="BL13" s="19">
        <v>4.7142683542671003E-2</v>
      </c>
      <c r="BM13" s="19"/>
      <c r="BN13" s="19">
        <v>1.2288516672347099E-2</v>
      </c>
      <c r="BO13" s="19"/>
      <c r="BP13" s="19">
        <v>3.7979334065795303E-2</v>
      </c>
      <c r="BQ13" s="19">
        <v>2.3714962828869202E-2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T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161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120</v>
      </c>
      <c r="D6" s="20" t="s">
        <v>121</v>
      </c>
      <c r="E6" s="20" t="s">
        <v>122</v>
      </c>
      <c r="F6" s="20" t="s">
        <v>123</v>
      </c>
      <c r="G6" s="20" t="s">
        <v>124</v>
      </c>
      <c r="H6" s="20" t="s">
        <v>125</v>
      </c>
      <c r="I6" s="20" t="s">
        <v>126</v>
      </c>
      <c r="J6" s="20" t="s">
        <v>127</v>
      </c>
      <c r="K6" s="20" t="s">
        <v>128</v>
      </c>
      <c r="L6" s="20" t="s">
        <v>129</v>
      </c>
      <c r="M6" s="20" t="s">
        <v>130</v>
      </c>
      <c r="N6" s="20" t="s">
        <v>131</v>
      </c>
      <c r="O6" s="20" t="s">
        <v>132</v>
      </c>
      <c r="P6" s="20" t="s">
        <v>133</v>
      </c>
      <c r="Q6" s="20" t="s">
        <v>134</v>
      </c>
      <c r="R6" s="20" t="s">
        <v>135</v>
      </c>
      <c r="S6" s="20" t="s">
        <v>136</v>
      </c>
    </row>
    <row r="7" spans="2:20" x14ac:dyDescent="0.35">
      <c r="B7" s="18" t="s">
        <v>137</v>
      </c>
      <c r="C7" s="17">
        <v>8.9808648919729006E-2</v>
      </c>
      <c r="D7" s="17">
        <v>4.4403326143730798E-2</v>
      </c>
      <c r="E7" s="17">
        <v>4.3698132912917E-2</v>
      </c>
      <c r="F7" s="17">
        <v>0.12651518884160301</v>
      </c>
      <c r="G7" s="17">
        <v>3.0279153815738199E-2</v>
      </c>
      <c r="H7" s="17">
        <v>0.20720785130515801</v>
      </c>
      <c r="I7" s="17">
        <v>0.128430174648929</v>
      </c>
      <c r="J7" s="17">
        <v>3.4964281125474797E-2</v>
      </c>
      <c r="K7" s="17">
        <v>0.125790257497781</v>
      </c>
      <c r="L7" s="17">
        <v>4.4780999946706902E-2</v>
      </c>
      <c r="M7" s="17">
        <v>9.2374711143114796E-2</v>
      </c>
      <c r="N7" s="17">
        <v>6.4650949968743196E-2</v>
      </c>
      <c r="O7" s="17">
        <v>0.154348426302128</v>
      </c>
      <c r="P7" s="17">
        <v>0.10277847074161001</v>
      </c>
      <c r="Q7" s="17">
        <v>0.163780573445866</v>
      </c>
      <c r="R7" s="17">
        <v>0.105317864677059</v>
      </c>
      <c r="S7" s="17">
        <v>0.151481308947295</v>
      </c>
    </row>
    <row r="8" spans="2:20" x14ac:dyDescent="0.35">
      <c r="B8" s="18" t="s">
        <v>138</v>
      </c>
      <c r="C8" s="17">
        <v>0.409258464037347</v>
      </c>
      <c r="D8" s="17">
        <v>0.14578900675980599</v>
      </c>
      <c r="E8" s="17">
        <v>0.31748340077648102</v>
      </c>
      <c r="F8" s="17">
        <v>0.35217594368897598</v>
      </c>
      <c r="G8" s="17">
        <v>0.25196919862940897</v>
      </c>
      <c r="H8" s="17">
        <v>0.23928758302042</v>
      </c>
      <c r="I8" s="17">
        <v>0.33611104223425098</v>
      </c>
      <c r="J8" s="17">
        <v>0.29896010572206699</v>
      </c>
      <c r="K8" s="17">
        <v>0.36550015495293497</v>
      </c>
      <c r="L8" s="17">
        <v>0.29707831570538101</v>
      </c>
      <c r="M8" s="17">
        <v>0.300225952069054</v>
      </c>
      <c r="N8" s="17">
        <v>0.27434350603653201</v>
      </c>
      <c r="O8" s="17">
        <v>0.27020499995446401</v>
      </c>
      <c r="P8" s="17">
        <v>0.237588843836856</v>
      </c>
      <c r="Q8" s="17">
        <v>0.318003470009383</v>
      </c>
      <c r="R8" s="17">
        <v>0.29752304248678402</v>
      </c>
      <c r="S8" s="17">
        <v>0.349362816035723</v>
      </c>
    </row>
    <row r="9" spans="2:20" x14ac:dyDescent="0.35">
      <c r="B9" s="18" t="s">
        <v>139</v>
      </c>
      <c r="C9" s="17">
        <v>0.26081810477945899</v>
      </c>
      <c r="D9" s="17">
        <v>0.40215007673004299</v>
      </c>
      <c r="E9" s="17">
        <v>0.39418701081712898</v>
      </c>
      <c r="F9" s="17">
        <v>0.24894455531486301</v>
      </c>
      <c r="G9" s="17">
        <v>0.41424250577455901</v>
      </c>
      <c r="H9" s="17">
        <v>0.17393107273616901</v>
      </c>
      <c r="I9" s="17">
        <v>0.26716520170518299</v>
      </c>
      <c r="J9" s="17">
        <v>0.42021830890087603</v>
      </c>
      <c r="K9" s="17">
        <v>0.30020263587291102</v>
      </c>
      <c r="L9" s="17">
        <v>0.44458664114556701</v>
      </c>
      <c r="M9" s="17">
        <v>0.346825390243923</v>
      </c>
      <c r="N9" s="17">
        <v>0.36256656032397599</v>
      </c>
      <c r="O9" s="17">
        <v>0.26251488637623699</v>
      </c>
      <c r="P9" s="17">
        <v>0.35203227756647898</v>
      </c>
      <c r="Q9" s="17">
        <v>0.28846071894969599</v>
      </c>
      <c r="R9" s="17">
        <v>0.35457647554420901</v>
      </c>
      <c r="S9" s="17">
        <v>0.26987856914922298</v>
      </c>
    </row>
    <row r="10" spans="2:20" x14ac:dyDescent="0.35">
      <c r="B10" s="18" t="s">
        <v>140</v>
      </c>
      <c r="C10" s="17">
        <v>9.3181883791652695E-2</v>
      </c>
      <c r="D10" s="17">
        <v>0.2470398162171</v>
      </c>
      <c r="E10" s="17">
        <v>0.100378346868028</v>
      </c>
      <c r="F10" s="17">
        <v>0.16877653310289301</v>
      </c>
      <c r="G10" s="17">
        <v>0.15548684842856</v>
      </c>
      <c r="H10" s="17">
        <v>0.26797614181541002</v>
      </c>
      <c r="I10" s="17">
        <v>0.17841294640766001</v>
      </c>
      <c r="J10" s="17">
        <v>0.11651381609353401</v>
      </c>
      <c r="K10" s="17">
        <v>0.121692324423574</v>
      </c>
      <c r="L10" s="17">
        <v>0.10235629366905</v>
      </c>
      <c r="M10" s="17">
        <v>0.12623878451450599</v>
      </c>
      <c r="N10" s="17">
        <v>0.16315437421267001</v>
      </c>
      <c r="O10" s="17">
        <v>0.21834160013991399</v>
      </c>
      <c r="P10" s="17">
        <v>0.182285819837847</v>
      </c>
      <c r="Q10" s="17">
        <v>0.13487632089943299</v>
      </c>
      <c r="R10" s="17">
        <v>0.118404947508603</v>
      </c>
      <c r="S10" s="17">
        <v>0.13111370711891199</v>
      </c>
    </row>
    <row r="11" spans="2:20" x14ac:dyDescent="0.35">
      <c r="B11" s="18" t="s">
        <v>141</v>
      </c>
      <c r="C11" s="17">
        <v>0.14693289847181301</v>
      </c>
      <c r="D11" s="17">
        <v>0.16061777414931899</v>
      </c>
      <c r="E11" s="17">
        <v>0.14425310862544399</v>
      </c>
      <c r="F11" s="17">
        <v>0.103587779051666</v>
      </c>
      <c r="G11" s="17">
        <v>0.148022293351733</v>
      </c>
      <c r="H11" s="17">
        <v>0.111597351122844</v>
      </c>
      <c r="I11" s="17">
        <v>8.9880635003977E-2</v>
      </c>
      <c r="J11" s="17">
        <v>0.129343488158048</v>
      </c>
      <c r="K11" s="17">
        <v>8.6814627252798093E-2</v>
      </c>
      <c r="L11" s="17">
        <v>0.111197749533295</v>
      </c>
      <c r="M11" s="17">
        <v>0.13433516202940199</v>
      </c>
      <c r="N11" s="17">
        <v>0.13528460945807999</v>
      </c>
      <c r="O11" s="17">
        <v>9.4590087227256606E-2</v>
      </c>
      <c r="P11" s="17">
        <v>0.12531458801720799</v>
      </c>
      <c r="Q11" s="17">
        <v>9.4878916695621707E-2</v>
      </c>
      <c r="R11" s="17">
        <v>0.124177669783345</v>
      </c>
      <c r="S11" s="17">
        <v>9.8163598748847905E-2</v>
      </c>
    </row>
    <row r="12" spans="2:20" x14ac:dyDescent="0.35">
      <c r="B12" s="16" t="s">
        <v>143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2:20" x14ac:dyDescent="0.35">
      <c r="B13" t="s">
        <v>98</v>
      </c>
    </row>
    <row r="14" spans="2:20" x14ac:dyDescent="0.35">
      <c r="B14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162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8.9808648919729006E-2</v>
      </c>
      <c r="D9" s="17">
        <v>7.4723092394412993E-2</v>
      </c>
      <c r="E9" s="17">
        <v>0.102114262481246</v>
      </c>
      <c r="F9" s="17"/>
      <c r="G9" s="17">
        <v>9.1629763294077807E-2</v>
      </c>
      <c r="H9" s="17">
        <v>0.15265113011204201</v>
      </c>
      <c r="I9" s="17">
        <v>6.3388380888637602E-2</v>
      </c>
      <c r="J9" s="17">
        <v>2.5741461903223399E-2</v>
      </c>
      <c r="K9" s="17">
        <v>7.6130615930747103E-2</v>
      </c>
      <c r="L9" s="17"/>
      <c r="M9" s="17">
        <v>7.1263882580277896E-2</v>
      </c>
      <c r="N9" s="17">
        <v>8.1952047423357197E-2</v>
      </c>
      <c r="O9" s="17">
        <v>9.5449826656644601E-2</v>
      </c>
      <c r="P9" s="17">
        <v>0.106374111004749</v>
      </c>
      <c r="Q9" s="17">
        <v>0.10001308134447801</v>
      </c>
      <c r="R9" s="17"/>
      <c r="S9" s="17">
        <v>0.15311406083887699</v>
      </c>
      <c r="T9" s="17">
        <v>8.0392597391259701E-2</v>
      </c>
      <c r="U9" s="17">
        <v>7.2024059994867204E-2</v>
      </c>
      <c r="V9" s="17">
        <v>4.21222919132496E-2</v>
      </c>
      <c r="W9" s="17"/>
      <c r="X9" s="17">
        <v>0.102278528327269</v>
      </c>
      <c r="Y9" s="17">
        <v>3.5044126906143003E-2</v>
      </c>
      <c r="Z9" s="17">
        <v>7.6412287873372106E-2</v>
      </c>
      <c r="AA9" s="17"/>
      <c r="AB9" s="17">
        <v>0.10708087772135599</v>
      </c>
      <c r="AC9" s="17">
        <v>5.78832535250976E-2</v>
      </c>
      <c r="AD9" s="17"/>
      <c r="AE9" s="17">
        <v>0.136122114644953</v>
      </c>
      <c r="AF9" s="17">
        <v>8.1276872787367796E-2</v>
      </c>
      <c r="AG9" s="17"/>
      <c r="AH9" s="17">
        <v>0.102338693397848</v>
      </c>
      <c r="AI9" s="17">
        <v>4.5556135949565299E-2</v>
      </c>
      <c r="AJ9" s="17"/>
      <c r="AK9" s="17">
        <v>8.7972007612389894E-2</v>
      </c>
      <c r="AL9" s="17">
        <v>0.110829674309115</v>
      </c>
      <c r="AM9" s="17">
        <v>7.0482029651200401E-2</v>
      </c>
      <c r="AN9" s="17">
        <v>0.11243103210746599</v>
      </c>
      <c r="AO9" s="17">
        <v>6.2686807769441702E-2</v>
      </c>
      <c r="AP9" s="17"/>
      <c r="AQ9" s="17">
        <v>4.28981622075294E-2</v>
      </c>
      <c r="AR9" s="17">
        <v>0.10295503426596</v>
      </c>
      <c r="AS9" s="17"/>
      <c r="AT9" s="17">
        <v>6.1115553947281E-2</v>
      </c>
      <c r="AU9" s="17">
        <v>0.107096349286206</v>
      </c>
      <c r="AV9" s="17"/>
      <c r="AW9" s="17">
        <v>0.13549487316493899</v>
      </c>
      <c r="AX9" s="17">
        <v>0.14407622282831001</v>
      </c>
      <c r="AY9" s="17">
        <v>4.7586407429765498E-2</v>
      </c>
      <c r="AZ9" s="17">
        <v>8.5913710810604102E-2</v>
      </c>
      <c r="BA9" s="17">
        <v>0</v>
      </c>
      <c r="BB9" s="17"/>
      <c r="BC9" s="17">
        <v>0.14278041621836099</v>
      </c>
      <c r="BD9" s="17"/>
      <c r="BE9" s="17">
        <v>0.15304677750933501</v>
      </c>
      <c r="BF9" s="17">
        <v>0</v>
      </c>
      <c r="BG9" s="17">
        <v>6.4057330761446901E-2</v>
      </c>
      <c r="BH9" s="17">
        <v>0.12392090370412399</v>
      </c>
      <c r="BI9" s="17"/>
      <c r="BJ9" s="17">
        <v>9.56317314478832E-2</v>
      </c>
      <c r="BK9" s="17"/>
      <c r="BL9" s="17">
        <v>8.5351488671068496E-2</v>
      </c>
      <c r="BM9" s="17"/>
      <c r="BN9" s="17">
        <v>0.10287360376435099</v>
      </c>
      <c r="BO9" s="17"/>
      <c r="BP9" s="17">
        <v>9.6750460319674006E-2</v>
      </c>
      <c r="BQ9" s="17">
        <v>6.2626328196068295E-2</v>
      </c>
    </row>
    <row r="10" spans="2:69" x14ac:dyDescent="0.35">
      <c r="B10" s="18" t="s">
        <v>138</v>
      </c>
      <c r="C10" s="17">
        <v>0.409258464037347</v>
      </c>
      <c r="D10" s="17">
        <v>0.42407504417552</v>
      </c>
      <c r="E10" s="17">
        <v>0.39717226031144298</v>
      </c>
      <c r="F10" s="17"/>
      <c r="G10" s="17">
        <v>0.32474012100644301</v>
      </c>
      <c r="H10" s="17">
        <v>0.25330735009106398</v>
      </c>
      <c r="I10" s="17">
        <v>0.46160957120010998</v>
      </c>
      <c r="J10" s="17">
        <v>0.55940155832190697</v>
      </c>
      <c r="K10" s="17">
        <v>0.65248001757247898</v>
      </c>
      <c r="L10" s="17"/>
      <c r="M10" s="17">
        <v>0.44185943669709499</v>
      </c>
      <c r="N10" s="17">
        <v>0.38820985450644702</v>
      </c>
      <c r="O10" s="17">
        <v>0.441641704656761</v>
      </c>
      <c r="P10" s="17">
        <v>0.46233222060984902</v>
      </c>
      <c r="Q10" s="17">
        <v>0.35039025067062302</v>
      </c>
      <c r="R10" s="17"/>
      <c r="S10" s="17">
        <v>0.414269615346672</v>
      </c>
      <c r="T10" s="17">
        <v>0.44118602997954998</v>
      </c>
      <c r="U10" s="17">
        <v>0.37884643971665899</v>
      </c>
      <c r="V10" s="17">
        <v>0.37578287484260098</v>
      </c>
      <c r="W10" s="17"/>
      <c r="X10" s="17">
        <v>0.41867252127754701</v>
      </c>
      <c r="Y10" s="17">
        <v>0.36790012515479897</v>
      </c>
      <c r="Z10" s="17">
        <v>0.39916201229416698</v>
      </c>
      <c r="AA10" s="17"/>
      <c r="AB10" s="17">
        <v>0.39432485724038502</v>
      </c>
      <c r="AC10" s="17">
        <v>0.436861230717699</v>
      </c>
      <c r="AD10" s="17"/>
      <c r="AE10" s="17">
        <v>0.42344455183961399</v>
      </c>
      <c r="AF10" s="17">
        <v>0.406645130670307</v>
      </c>
      <c r="AG10" s="17"/>
      <c r="AH10" s="17">
        <v>0.41107093310550702</v>
      </c>
      <c r="AI10" s="17">
        <v>0.28379317587776798</v>
      </c>
      <c r="AJ10" s="17"/>
      <c r="AK10" s="17">
        <v>0.31640293420583099</v>
      </c>
      <c r="AL10" s="17">
        <v>0.40328844725488699</v>
      </c>
      <c r="AM10" s="17">
        <v>0.39653820593183697</v>
      </c>
      <c r="AN10" s="17">
        <v>0.459898628728171</v>
      </c>
      <c r="AO10" s="17">
        <v>0.56612060254185603</v>
      </c>
      <c r="AP10" s="17"/>
      <c r="AQ10" s="17">
        <v>0.34478244537206398</v>
      </c>
      <c r="AR10" s="17">
        <v>0.427327485409153</v>
      </c>
      <c r="AS10" s="17"/>
      <c r="AT10" s="17">
        <v>0.373931553603083</v>
      </c>
      <c r="AU10" s="17">
        <v>0.42928718595878801</v>
      </c>
      <c r="AV10" s="17"/>
      <c r="AW10" s="17">
        <v>0.36114160334881901</v>
      </c>
      <c r="AX10" s="17">
        <v>0.56517249717379303</v>
      </c>
      <c r="AY10" s="17">
        <v>0.19089473625296699</v>
      </c>
      <c r="AZ10" s="17">
        <v>0.32689618683105598</v>
      </c>
      <c r="BA10" s="17">
        <v>0.343808818751695</v>
      </c>
      <c r="BB10" s="17"/>
      <c r="BC10" s="17">
        <v>0.45610128455936499</v>
      </c>
      <c r="BD10" s="17"/>
      <c r="BE10" s="17">
        <v>0.61285446629819296</v>
      </c>
      <c r="BF10" s="17">
        <v>0.18890331160294799</v>
      </c>
      <c r="BG10" s="17">
        <v>0.37921569715645898</v>
      </c>
      <c r="BH10" s="17">
        <v>0.38693334320778899</v>
      </c>
      <c r="BI10" s="17"/>
      <c r="BJ10" s="17">
        <v>0.41839804306499401</v>
      </c>
      <c r="BK10" s="17"/>
      <c r="BL10" s="17">
        <v>0.37473533988830598</v>
      </c>
      <c r="BM10" s="17"/>
      <c r="BN10" s="17">
        <v>0.49996469413123801</v>
      </c>
      <c r="BO10" s="17"/>
      <c r="BP10" s="17">
        <v>0.40980757916934402</v>
      </c>
      <c r="BQ10" s="17">
        <v>0.41905519617273501</v>
      </c>
    </row>
    <row r="11" spans="2:69" x14ac:dyDescent="0.35">
      <c r="B11" s="18" t="s">
        <v>139</v>
      </c>
      <c r="C11" s="17">
        <v>0.26081810477945899</v>
      </c>
      <c r="D11" s="17">
        <v>0.24510664045623801</v>
      </c>
      <c r="E11" s="17">
        <v>0.27363428482045798</v>
      </c>
      <c r="F11" s="17"/>
      <c r="G11" s="17">
        <v>0.31229080712651103</v>
      </c>
      <c r="H11" s="17">
        <v>0.31152115262737901</v>
      </c>
      <c r="I11" s="17">
        <v>0.224171170950206</v>
      </c>
      <c r="J11" s="17">
        <v>0.247654113598021</v>
      </c>
      <c r="K11" s="17">
        <v>0.122142951663292</v>
      </c>
      <c r="L11" s="17"/>
      <c r="M11" s="17">
        <v>0.21135457394559501</v>
      </c>
      <c r="N11" s="17">
        <v>0.319060808864645</v>
      </c>
      <c r="O11" s="17">
        <v>0.27410675958085401</v>
      </c>
      <c r="P11" s="17">
        <v>0.208367861469269</v>
      </c>
      <c r="Q11" s="17">
        <v>0.194456706878747</v>
      </c>
      <c r="R11" s="17"/>
      <c r="S11" s="17">
        <v>0.269837702203438</v>
      </c>
      <c r="T11" s="17">
        <v>0.19682443928465199</v>
      </c>
      <c r="U11" s="17">
        <v>0.22541859947149501</v>
      </c>
      <c r="V11" s="17">
        <v>0.31673132396826598</v>
      </c>
      <c r="W11" s="17"/>
      <c r="X11" s="17">
        <v>0.27617015586815802</v>
      </c>
      <c r="Y11" s="17">
        <v>0.20307376757913001</v>
      </c>
      <c r="Z11" s="17">
        <v>0.232712447818339</v>
      </c>
      <c r="AA11" s="17"/>
      <c r="AB11" s="17">
        <v>0.290507906584963</v>
      </c>
      <c r="AC11" s="17">
        <v>0.20594049328442701</v>
      </c>
      <c r="AD11" s="17"/>
      <c r="AE11" s="17">
        <v>0.33367950550338998</v>
      </c>
      <c r="AF11" s="17">
        <v>0.24739571995179299</v>
      </c>
      <c r="AG11" s="17"/>
      <c r="AH11" s="17">
        <v>0.26108838953064201</v>
      </c>
      <c r="AI11" s="17">
        <v>0.29694774417337</v>
      </c>
      <c r="AJ11" s="17"/>
      <c r="AK11" s="17">
        <v>0.32762503904623402</v>
      </c>
      <c r="AL11" s="17">
        <v>0.256729596229052</v>
      </c>
      <c r="AM11" s="17">
        <v>0.242201087608333</v>
      </c>
      <c r="AN11" s="17">
        <v>0.21102242053167999</v>
      </c>
      <c r="AO11" s="17">
        <v>0.326934737510715</v>
      </c>
      <c r="AP11" s="17"/>
      <c r="AQ11" s="17">
        <v>0.37117791842280401</v>
      </c>
      <c r="AR11" s="17">
        <v>0.229890422323409</v>
      </c>
      <c r="AS11" s="17"/>
      <c r="AT11" s="17">
        <v>0.37068110880203903</v>
      </c>
      <c r="AU11" s="17">
        <v>0.210772131995626</v>
      </c>
      <c r="AV11" s="17"/>
      <c r="AW11" s="17">
        <v>0.22282924244817101</v>
      </c>
      <c r="AX11" s="17">
        <v>0.14584989885320901</v>
      </c>
      <c r="AY11" s="17">
        <v>0.455617550418697</v>
      </c>
      <c r="AZ11" s="17">
        <v>0.35488994419992298</v>
      </c>
      <c r="BA11" s="17">
        <v>0.40147413594961201</v>
      </c>
      <c r="BB11" s="17"/>
      <c r="BC11" s="17">
        <v>0.237209273216021</v>
      </c>
      <c r="BD11" s="17"/>
      <c r="BE11" s="17">
        <v>8.98575308785345E-2</v>
      </c>
      <c r="BF11" s="17">
        <v>0.44496469275957301</v>
      </c>
      <c r="BG11" s="17">
        <v>0.36155088039828498</v>
      </c>
      <c r="BH11" s="17">
        <v>0.31102193149552598</v>
      </c>
      <c r="BI11" s="17"/>
      <c r="BJ11" s="17">
        <v>0.25843762453853297</v>
      </c>
      <c r="BK11" s="17"/>
      <c r="BL11" s="17">
        <v>0.26348267123735603</v>
      </c>
      <c r="BM11" s="17"/>
      <c r="BN11" s="17">
        <v>0.20703067394657701</v>
      </c>
      <c r="BO11" s="17"/>
      <c r="BP11" s="17">
        <v>0.24079094396434</v>
      </c>
      <c r="BQ11" s="17">
        <v>0.38539739821729702</v>
      </c>
    </row>
    <row r="12" spans="2:69" x14ac:dyDescent="0.35">
      <c r="B12" s="18" t="s">
        <v>140</v>
      </c>
      <c r="C12" s="17">
        <v>9.3181883791652695E-2</v>
      </c>
      <c r="D12" s="17">
        <v>0.14560358621443201</v>
      </c>
      <c r="E12" s="17">
        <v>5.0420371402698401E-2</v>
      </c>
      <c r="F12" s="17"/>
      <c r="G12" s="17">
        <v>9.22640514959088E-2</v>
      </c>
      <c r="H12" s="17">
        <v>0.12989268408142199</v>
      </c>
      <c r="I12" s="17">
        <v>6.16149879504563E-2</v>
      </c>
      <c r="J12" s="17">
        <v>5.5734288725615998E-2</v>
      </c>
      <c r="K12" s="17">
        <v>0.117740610357238</v>
      </c>
      <c r="L12" s="17"/>
      <c r="M12" s="17">
        <v>7.8067564367260298E-2</v>
      </c>
      <c r="N12" s="17">
        <v>7.5534956957009597E-2</v>
      </c>
      <c r="O12" s="17">
        <v>0.10854478261426601</v>
      </c>
      <c r="P12" s="17">
        <v>9.1533472794108395E-2</v>
      </c>
      <c r="Q12" s="17">
        <v>0.13287609854108001</v>
      </c>
      <c r="R12" s="17"/>
      <c r="S12" s="17">
        <v>4.3340259032608797E-2</v>
      </c>
      <c r="T12" s="17">
        <v>4.1566827551021798E-2</v>
      </c>
      <c r="U12" s="17">
        <v>0.19989796185924</v>
      </c>
      <c r="V12" s="17">
        <v>0.123614279940577</v>
      </c>
      <c r="W12" s="17"/>
      <c r="X12" s="17">
        <v>6.2094991604371201E-2</v>
      </c>
      <c r="Y12" s="17">
        <v>0.15530580753478099</v>
      </c>
      <c r="Z12" s="17">
        <v>0.21585634422951999</v>
      </c>
      <c r="AA12" s="17"/>
      <c r="AB12" s="17">
        <v>8.2591605049949293E-2</v>
      </c>
      <c r="AC12" s="17">
        <v>0.112756591841861</v>
      </c>
      <c r="AD12" s="17"/>
      <c r="AE12" s="17">
        <v>3.9418740961290798E-2</v>
      </c>
      <c r="AF12" s="17">
        <v>0.103086024879306</v>
      </c>
      <c r="AG12" s="17"/>
      <c r="AH12" s="17">
        <v>8.0937347987500796E-2</v>
      </c>
      <c r="AI12" s="17">
        <v>0.17557640412900699</v>
      </c>
      <c r="AJ12" s="17"/>
      <c r="AK12" s="17">
        <v>0.13150503835802399</v>
      </c>
      <c r="AL12" s="17">
        <v>9.3377264934905696E-2</v>
      </c>
      <c r="AM12" s="17">
        <v>0.106006993939828</v>
      </c>
      <c r="AN12" s="17">
        <v>7.3807687517273304E-2</v>
      </c>
      <c r="AO12" s="17">
        <v>0</v>
      </c>
      <c r="AP12" s="17"/>
      <c r="AQ12" s="17">
        <v>0.10967161240571099</v>
      </c>
      <c r="AR12" s="17">
        <v>8.8560735263709403E-2</v>
      </c>
      <c r="AS12" s="17"/>
      <c r="AT12" s="17">
        <v>8.2917000139694594E-2</v>
      </c>
      <c r="AU12" s="17">
        <v>8.8967289411468503E-2</v>
      </c>
      <c r="AV12" s="17"/>
      <c r="AW12" s="17">
        <v>0.10700741100952101</v>
      </c>
      <c r="AX12" s="17">
        <v>7.8008338118676097E-3</v>
      </c>
      <c r="AY12" s="17">
        <v>0.19819724340266601</v>
      </c>
      <c r="AZ12" s="17">
        <v>0.15884974632080801</v>
      </c>
      <c r="BA12" s="17">
        <v>0.11427185764239101</v>
      </c>
      <c r="BB12" s="17"/>
      <c r="BC12" s="17">
        <v>7.8161952168975105E-2</v>
      </c>
      <c r="BD12" s="17"/>
      <c r="BE12" s="17">
        <v>9.44435254907189E-3</v>
      </c>
      <c r="BF12" s="17">
        <v>0.283770858084055</v>
      </c>
      <c r="BG12" s="17">
        <v>0.120322565017403</v>
      </c>
      <c r="BH12" s="17">
        <v>0.107776775620091</v>
      </c>
      <c r="BI12" s="17"/>
      <c r="BJ12" s="17">
        <v>7.6988267847371006E-2</v>
      </c>
      <c r="BK12" s="17"/>
      <c r="BL12" s="17">
        <v>8.3218978263675802E-2</v>
      </c>
      <c r="BM12" s="17"/>
      <c r="BN12" s="17">
        <v>0.116772517160976</v>
      </c>
      <c r="BO12" s="17"/>
      <c r="BP12" s="17">
        <v>9.6153739512245706E-2</v>
      </c>
      <c r="BQ12" s="17">
        <v>2.1380521084135001E-2</v>
      </c>
    </row>
    <row r="13" spans="2:69" x14ac:dyDescent="0.35">
      <c r="B13" s="18" t="s">
        <v>141</v>
      </c>
      <c r="C13" s="19">
        <v>0.14693289847181301</v>
      </c>
      <c r="D13" s="19">
        <v>0.11049163675939799</v>
      </c>
      <c r="E13" s="19">
        <v>0.176658820984155</v>
      </c>
      <c r="F13" s="19"/>
      <c r="G13" s="19">
        <v>0.17907525707705901</v>
      </c>
      <c r="H13" s="19">
        <v>0.15262768308809299</v>
      </c>
      <c r="I13" s="19">
        <v>0.18921588901059</v>
      </c>
      <c r="J13" s="19">
        <v>0.111468577451232</v>
      </c>
      <c r="K13" s="19">
        <v>3.1505804476244202E-2</v>
      </c>
      <c r="L13" s="19"/>
      <c r="M13" s="19">
        <v>0.19745454240977101</v>
      </c>
      <c r="N13" s="19">
        <v>0.13524233224854099</v>
      </c>
      <c r="O13" s="19">
        <v>8.0256926491474506E-2</v>
      </c>
      <c r="P13" s="19">
        <v>0.131392334122025</v>
      </c>
      <c r="Q13" s="19">
        <v>0.222263862565072</v>
      </c>
      <c r="R13" s="19"/>
      <c r="S13" s="19">
        <v>0.119438362578404</v>
      </c>
      <c r="T13" s="19">
        <v>0.240030105793517</v>
      </c>
      <c r="U13" s="19">
        <v>0.123812938957739</v>
      </c>
      <c r="V13" s="19">
        <v>0.14174922933530601</v>
      </c>
      <c r="W13" s="19"/>
      <c r="X13" s="19">
        <v>0.14078380292265499</v>
      </c>
      <c r="Y13" s="19">
        <v>0.238676172825148</v>
      </c>
      <c r="Z13" s="19">
        <v>7.5856907784602204E-2</v>
      </c>
      <c r="AA13" s="19"/>
      <c r="AB13" s="19">
        <v>0.12549475340334701</v>
      </c>
      <c r="AC13" s="19">
        <v>0.18655843063091601</v>
      </c>
      <c r="AD13" s="19"/>
      <c r="AE13" s="19">
        <v>6.7335087050752598E-2</v>
      </c>
      <c r="AF13" s="19">
        <v>0.16159625171122599</v>
      </c>
      <c r="AG13" s="19"/>
      <c r="AH13" s="19">
        <v>0.144564635978503</v>
      </c>
      <c r="AI13" s="19">
        <v>0.19812653987029</v>
      </c>
      <c r="AJ13" s="19"/>
      <c r="AK13" s="19">
        <v>0.13649498077752101</v>
      </c>
      <c r="AL13" s="19">
        <v>0.13577501727204</v>
      </c>
      <c r="AM13" s="19">
        <v>0.1847716828688</v>
      </c>
      <c r="AN13" s="19">
        <v>0.14284023111541</v>
      </c>
      <c r="AO13" s="19">
        <v>4.4257852177987E-2</v>
      </c>
      <c r="AP13" s="19"/>
      <c r="AQ13" s="19">
        <v>0.131469861591891</v>
      </c>
      <c r="AR13" s="19">
        <v>0.15126632273776899</v>
      </c>
      <c r="AS13" s="19"/>
      <c r="AT13" s="19">
        <v>0.111354783507902</v>
      </c>
      <c r="AU13" s="19">
        <v>0.16387704334791101</v>
      </c>
      <c r="AV13" s="19"/>
      <c r="AW13" s="19">
        <v>0.17352687002855</v>
      </c>
      <c r="AX13" s="19">
        <v>0.13710054733282001</v>
      </c>
      <c r="AY13" s="19">
        <v>0.107704062495904</v>
      </c>
      <c r="AZ13" s="19">
        <v>7.34504118376091E-2</v>
      </c>
      <c r="BA13" s="19">
        <v>0.14044518765630301</v>
      </c>
      <c r="BB13" s="19"/>
      <c r="BC13" s="19">
        <v>8.5747073837277199E-2</v>
      </c>
      <c r="BD13" s="19"/>
      <c r="BE13" s="19">
        <v>0.13479687276486499</v>
      </c>
      <c r="BF13" s="19">
        <v>8.23611375534236E-2</v>
      </c>
      <c r="BG13" s="19">
        <v>7.4853526666406003E-2</v>
      </c>
      <c r="BH13" s="19">
        <v>7.0347045972469699E-2</v>
      </c>
      <c r="BI13" s="19"/>
      <c r="BJ13" s="19">
        <v>0.15054433310121901</v>
      </c>
      <c r="BK13" s="19"/>
      <c r="BL13" s="19">
        <v>0.19321152193959401</v>
      </c>
      <c r="BM13" s="19"/>
      <c r="BN13" s="19">
        <v>7.3358510996858597E-2</v>
      </c>
      <c r="BO13" s="19"/>
      <c r="BP13" s="19">
        <v>0.156497277034396</v>
      </c>
      <c r="BQ13" s="19">
        <v>0.11154055632976501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163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4.4403326143730798E-2</v>
      </c>
      <c r="D9" s="17">
        <v>7.2450537926060002E-2</v>
      </c>
      <c r="E9" s="17">
        <v>2.15246110567416E-2</v>
      </c>
      <c r="F9" s="17"/>
      <c r="G9" s="17">
        <v>1.6106194737335901E-2</v>
      </c>
      <c r="H9" s="17">
        <v>2.9094078792421599E-2</v>
      </c>
      <c r="I9" s="17">
        <v>3.71082933971928E-2</v>
      </c>
      <c r="J9" s="17">
        <v>2.5741461903223399E-2</v>
      </c>
      <c r="K9" s="17">
        <v>0.172469611761988</v>
      </c>
      <c r="L9" s="17"/>
      <c r="M9" s="17">
        <v>0</v>
      </c>
      <c r="N9" s="17">
        <v>4.5878706718813597E-2</v>
      </c>
      <c r="O9" s="17">
        <v>2.39523328692E-2</v>
      </c>
      <c r="P9" s="17">
        <v>9.2106756472330006E-2</v>
      </c>
      <c r="Q9" s="17">
        <v>4.6374437964797899E-2</v>
      </c>
      <c r="R9" s="17"/>
      <c r="S9" s="17">
        <v>6.0979287604626099E-2</v>
      </c>
      <c r="T9" s="17">
        <v>1.4961901252762101E-2</v>
      </c>
      <c r="U9" s="17">
        <v>0.17697186097361001</v>
      </c>
      <c r="V9" s="17">
        <v>0</v>
      </c>
      <c r="W9" s="17"/>
      <c r="X9" s="17">
        <v>4.0889133394030497E-2</v>
      </c>
      <c r="Y9" s="17">
        <v>0</v>
      </c>
      <c r="Z9" s="17">
        <v>0.11997933392643199</v>
      </c>
      <c r="AA9" s="17"/>
      <c r="AB9" s="17">
        <v>3.5856527420441903E-2</v>
      </c>
      <c r="AC9" s="17">
        <v>6.0200935805642598E-2</v>
      </c>
      <c r="AD9" s="17"/>
      <c r="AE9" s="17">
        <v>9.2861334929917994E-2</v>
      </c>
      <c r="AF9" s="17">
        <v>3.5476486480367601E-2</v>
      </c>
      <c r="AG9" s="17"/>
      <c r="AH9" s="17">
        <v>2.08512141164197E-2</v>
      </c>
      <c r="AI9" s="17">
        <v>4.5556135949565299E-2</v>
      </c>
      <c r="AJ9" s="17"/>
      <c r="AK9" s="17">
        <v>0.17221119589567499</v>
      </c>
      <c r="AL9" s="17">
        <v>1.5200101412925E-2</v>
      </c>
      <c r="AM9" s="17">
        <v>2.2296614782374002E-2</v>
      </c>
      <c r="AN9" s="17">
        <v>5.3951204724666302E-2</v>
      </c>
      <c r="AO9" s="17">
        <v>0</v>
      </c>
      <c r="AP9" s="17"/>
      <c r="AQ9" s="17">
        <v>0</v>
      </c>
      <c r="AR9" s="17">
        <v>5.68470946281888E-2</v>
      </c>
      <c r="AS9" s="17"/>
      <c r="AT9" s="17">
        <v>1.37037809905687E-2</v>
      </c>
      <c r="AU9" s="17">
        <v>6.0054859608655101E-2</v>
      </c>
      <c r="AV9" s="17"/>
      <c r="AW9" s="17">
        <v>5.9712241679764098E-2</v>
      </c>
      <c r="AX9" s="17">
        <v>2.9652934479168998E-2</v>
      </c>
      <c r="AY9" s="17">
        <v>1.8558421167559E-2</v>
      </c>
      <c r="AZ9" s="17">
        <v>3.0705072845928098E-2</v>
      </c>
      <c r="BA9" s="17">
        <v>0.109051219358268</v>
      </c>
      <c r="BB9" s="17"/>
      <c r="BC9" s="17">
        <v>0.10270664400809899</v>
      </c>
      <c r="BD9" s="17"/>
      <c r="BE9" s="17">
        <v>2.28495913610887E-2</v>
      </c>
      <c r="BF9" s="17">
        <v>0</v>
      </c>
      <c r="BG9" s="17">
        <v>0</v>
      </c>
      <c r="BH9" s="17">
        <v>0.10489047767600899</v>
      </c>
      <c r="BI9" s="17"/>
      <c r="BJ9" s="17">
        <v>4.96848936622079E-2</v>
      </c>
      <c r="BK9" s="17"/>
      <c r="BL9" s="17">
        <v>1.5091950650442E-2</v>
      </c>
      <c r="BM9" s="17"/>
      <c r="BN9" s="17">
        <v>1.82105040696748E-2</v>
      </c>
      <c r="BO9" s="17"/>
      <c r="BP9" s="17">
        <v>4.9126875718637601E-2</v>
      </c>
      <c r="BQ9" s="17">
        <v>2.4423902488453501E-2</v>
      </c>
    </row>
    <row r="10" spans="2:69" x14ac:dyDescent="0.35">
      <c r="B10" s="18" t="s">
        <v>138</v>
      </c>
      <c r="C10" s="17">
        <v>0.14578900675980599</v>
      </c>
      <c r="D10" s="17">
        <v>0.12370245520614701</v>
      </c>
      <c r="E10" s="17">
        <v>0.16380548284206001</v>
      </c>
      <c r="F10" s="17"/>
      <c r="G10" s="17">
        <v>0.120038316509157</v>
      </c>
      <c r="H10" s="17">
        <v>8.4608017965984897E-2</v>
      </c>
      <c r="I10" s="17">
        <v>0.142228643362972</v>
      </c>
      <c r="J10" s="17">
        <v>0.188063340143061</v>
      </c>
      <c r="K10" s="17">
        <v>0.28613566622500303</v>
      </c>
      <c r="L10" s="17"/>
      <c r="M10" s="17">
        <v>0.14779025008885699</v>
      </c>
      <c r="N10" s="17">
        <v>0.10084872713656599</v>
      </c>
      <c r="O10" s="17">
        <v>0.18326563664687701</v>
      </c>
      <c r="P10" s="17">
        <v>0.19905696964392999</v>
      </c>
      <c r="Q10" s="17">
        <v>0.161678745249828</v>
      </c>
      <c r="R10" s="17"/>
      <c r="S10" s="17">
        <v>0.24023108226493001</v>
      </c>
      <c r="T10" s="17">
        <v>5.2948343288060799E-2</v>
      </c>
      <c r="U10" s="17">
        <v>7.0482543192503494E-2</v>
      </c>
      <c r="V10" s="17">
        <v>0.13365547434271199</v>
      </c>
      <c r="W10" s="17"/>
      <c r="X10" s="17">
        <v>0.15715292472669601</v>
      </c>
      <c r="Y10" s="17">
        <v>0.14508129562845201</v>
      </c>
      <c r="Z10" s="17">
        <v>7.4543916097852103E-2</v>
      </c>
      <c r="AA10" s="17"/>
      <c r="AB10" s="17">
        <v>0.15914953275938701</v>
      </c>
      <c r="AC10" s="17">
        <v>0.12109386867914899</v>
      </c>
      <c r="AD10" s="17"/>
      <c r="AE10" s="17">
        <v>0.110223545975455</v>
      </c>
      <c r="AF10" s="17">
        <v>0.152340806429833</v>
      </c>
      <c r="AG10" s="17"/>
      <c r="AH10" s="17">
        <v>0.172164952341859</v>
      </c>
      <c r="AI10" s="17">
        <v>5.85940683593765E-2</v>
      </c>
      <c r="AJ10" s="17"/>
      <c r="AK10" s="17">
        <v>5.87461142476726E-2</v>
      </c>
      <c r="AL10" s="17">
        <v>0.17294742959781301</v>
      </c>
      <c r="AM10" s="17">
        <v>0.128451687217674</v>
      </c>
      <c r="AN10" s="17">
        <v>0.207994871311731</v>
      </c>
      <c r="AO10" s="17">
        <v>0.17145453922908599</v>
      </c>
      <c r="AP10" s="17"/>
      <c r="AQ10" s="17">
        <v>0.14862808390466001</v>
      </c>
      <c r="AR10" s="17">
        <v>0.14499337224842401</v>
      </c>
      <c r="AS10" s="17"/>
      <c r="AT10" s="17">
        <v>0.13726670964141199</v>
      </c>
      <c r="AU10" s="17">
        <v>0.147093115125005</v>
      </c>
      <c r="AV10" s="17"/>
      <c r="AW10" s="17">
        <v>7.1013460998030895E-2</v>
      </c>
      <c r="AX10" s="17">
        <v>0.257171381977847</v>
      </c>
      <c r="AY10" s="17">
        <v>3.30563801016001E-2</v>
      </c>
      <c r="AZ10" s="17">
        <v>0.122508168857212</v>
      </c>
      <c r="BA10" s="17">
        <v>3.0389187387006401E-2</v>
      </c>
      <c r="BB10" s="17"/>
      <c r="BC10" s="17">
        <v>0.124301203630173</v>
      </c>
      <c r="BD10" s="17"/>
      <c r="BE10" s="17">
        <v>0.27916715659176999</v>
      </c>
      <c r="BF10" s="17">
        <v>0</v>
      </c>
      <c r="BG10" s="17">
        <v>9.5350911258113902E-2</v>
      </c>
      <c r="BH10" s="17">
        <v>0.10011873434127599</v>
      </c>
      <c r="BI10" s="17"/>
      <c r="BJ10" s="17">
        <v>0.15530443792358301</v>
      </c>
      <c r="BK10" s="17"/>
      <c r="BL10" s="17">
        <v>0.143869175316332</v>
      </c>
      <c r="BM10" s="17"/>
      <c r="BN10" s="17">
        <v>0.13922386729040101</v>
      </c>
      <c r="BO10" s="17"/>
      <c r="BP10" s="17">
        <v>0.15476667642848099</v>
      </c>
      <c r="BQ10" s="17">
        <v>0.113266389334618</v>
      </c>
    </row>
    <row r="11" spans="2:69" x14ac:dyDescent="0.35">
      <c r="B11" s="18" t="s">
        <v>139</v>
      </c>
      <c r="C11" s="17">
        <v>0.40215007673004299</v>
      </c>
      <c r="D11" s="17">
        <v>0.37882193481807103</v>
      </c>
      <c r="E11" s="17">
        <v>0.42117934482467601</v>
      </c>
      <c r="F11" s="17"/>
      <c r="G11" s="17">
        <v>0.39462487064788698</v>
      </c>
      <c r="H11" s="17">
        <v>0.471211640322375</v>
      </c>
      <c r="I11" s="17">
        <v>0.43532948370866498</v>
      </c>
      <c r="J11" s="17">
        <v>0.396055176874403</v>
      </c>
      <c r="K11" s="17">
        <v>0.225380544061733</v>
      </c>
      <c r="L11" s="17"/>
      <c r="M11" s="17">
        <v>0.49515083894702799</v>
      </c>
      <c r="N11" s="17">
        <v>0.45789388662880698</v>
      </c>
      <c r="O11" s="17">
        <v>0.39544582956091601</v>
      </c>
      <c r="P11" s="17">
        <v>0.22741189665900099</v>
      </c>
      <c r="Q11" s="17">
        <v>0.38088598748892599</v>
      </c>
      <c r="R11" s="17"/>
      <c r="S11" s="17">
        <v>0.34384608834781899</v>
      </c>
      <c r="T11" s="17">
        <v>0.51320299521074897</v>
      </c>
      <c r="U11" s="17">
        <v>0.260292562736545</v>
      </c>
      <c r="V11" s="17">
        <v>0.39032879359185402</v>
      </c>
      <c r="W11" s="17"/>
      <c r="X11" s="17">
        <v>0.40825379543538098</v>
      </c>
      <c r="Y11" s="17">
        <v>0.43910549984032998</v>
      </c>
      <c r="Z11" s="17">
        <v>0.31908281079901402</v>
      </c>
      <c r="AA11" s="17"/>
      <c r="AB11" s="17">
        <v>0.435863344671233</v>
      </c>
      <c r="AC11" s="17">
        <v>0.33983562840787501</v>
      </c>
      <c r="AD11" s="17"/>
      <c r="AE11" s="17">
        <v>0.47960892971643498</v>
      </c>
      <c r="AF11" s="17">
        <v>0.38788075823269202</v>
      </c>
      <c r="AG11" s="17"/>
      <c r="AH11" s="17">
        <v>0.41840776225524601</v>
      </c>
      <c r="AI11" s="17">
        <v>0.335069528669664</v>
      </c>
      <c r="AJ11" s="17"/>
      <c r="AK11" s="17">
        <v>0.37243971670738402</v>
      </c>
      <c r="AL11" s="17">
        <v>0.38113477220124797</v>
      </c>
      <c r="AM11" s="17">
        <v>0.44410779295972502</v>
      </c>
      <c r="AN11" s="17">
        <v>0.29158294288565301</v>
      </c>
      <c r="AO11" s="17">
        <v>0.54308332981798102</v>
      </c>
      <c r="AP11" s="17"/>
      <c r="AQ11" s="17">
        <v>0.38421420792173799</v>
      </c>
      <c r="AR11" s="17">
        <v>0.40717649746023199</v>
      </c>
      <c r="AS11" s="17"/>
      <c r="AT11" s="17">
        <v>0.43089539133573901</v>
      </c>
      <c r="AU11" s="17">
        <v>0.39730028017330898</v>
      </c>
      <c r="AV11" s="17"/>
      <c r="AW11" s="17">
        <v>0.541530176510579</v>
      </c>
      <c r="AX11" s="17">
        <v>0.45274106831847699</v>
      </c>
      <c r="AY11" s="17">
        <v>0.42058280192796199</v>
      </c>
      <c r="AZ11" s="17">
        <v>0.28748387530706798</v>
      </c>
      <c r="BA11" s="17">
        <v>0.26049135880106999</v>
      </c>
      <c r="BB11" s="17"/>
      <c r="BC11" s="17">
        <v>0.40206922668054701</v>
      </c>
      <c r="BD11" s="17"/>
      <c r="BE11" s="17">
        <v>0.48091295129355999</v>
      </c>
      <c r="BF11" s="17">
        <v>0.45196704021953799</v>
      </c>
      <c r="BG11" s="17">
        <v>0.33494119614962797</v>
      </c>
      <c r="BH11" s="17">
        <v>0.367220262946576</v>
      </c>
      <c r="BI11" s="17"/>
      <c r="BJ11" s="17">
        <v>0.39215816540517501</v>
      </c>
      <c r="BK11" s="17"/>
      <c r="BL11" s="17">
        <v>0.38210190544223999</v>
      </c>
      <c r="BM11" s="17"/>
      <c r="BN11" s="17">
        <v>0.453505230498565</v>
      </c>
      <c r="BO11" s="17"/>
      <c r="BP11" s="17">
        <v>0.37056919970496099</v>
      </c>
      <c r="BQ11" s="17">
        <v>0.57403216688865999</v>
      </c>
    </row>
    <row r="12" spans="2:69" x14ac:dyDescent="0.35">
      <c r="B12" s="18" t="s">
        <v>140</v>
      </c>
      <c r="C12" s="17">
        <v>0.2470398162171</v>
      </c>
      <c r="D12" s="17">
        <v>0.30569798542665699</v>
      </c>
      <c r="E12" s="17">
        <v>0.19919108347014799</v>
      </c>
      <c r="F12" s="17"/>
      <c r="G12" s="17">
        <v>0.29015536102855999</v>
      </c>
      <c r="H12" s="17">
        <v>0.24298406315430801</v>
      </c>
      <c r="I12" s="17">
        <v>0.19827070197815699</v>
      </c>
      <c r="J12" s="17">
        <v>0.21333289104907899</v>
      </c>
      <c r="K12" s="17">
        <v>0.28450837347503299</v>
      </c>
      <c r="L12" s="17"/>
      <c r="M12" s="17">
        <v>0.15960436855434501</v>
      </c>
      <c r="N12" s="17">
        <v>0.225742306751535</v>
      </c>
      <c r="O12" s="17">
        <v>0.351005351100658</v>
      </c>
      <c r="P12" s="17">
        <v>0.28681191766925002</v>
      </c>
      <c r="Q12" s="17">
        <v>0.216145284491462</v>
      </c>
      <c r="R12" s="17"/>
      <c r="S12" s="17">
        <v>0.17956873131507101</v>
      </c>
      <c r="T12" s="17">
        <v>0.217639801170844</v>
      </c>
      <c r="U12" s="17">
        <v>0.36844009413960199</v>
      </c>
      <c r="V12" s="17">
        <v>0.31766205532674302</v>
      </c>
      <c r="W12" s="17"/>
      <c r="X12" s="17">
        <v>0.228523853635618</v>
      </c>
      <c r="Y12" s="17">
        <v>0.20868022882873699</v>
      </c>
      <c r="Z12" s="17">
        <v>0.41053703139210002</v>
      </c>
      <c r="AA12" s="17"/>
      <c r="AB12" s="17">
        <v>0.21416364477260899</v>
      </c>
      <c r="AC12" s="17">
        <v>0.3078070040816</v>
      </c>
      <c r="AD12" s="17"/>
      <c r="AE12" s="17">
        <v>0.24997110232743999</v>
      </c>
      <c r="AF12" s="17">
        <v>0.24649982041929699</v>
      </c>
      <c r="AG12" s="17"/>
      <c r="AH12" s="17">
        <v>0.226082433141096</v>
      </c>
      <c r="AI12" s="17">
        <v>0.362653727151104</v>
      </c>
      <c r="AJ12" s="17"/>
      <c r="AK12" s="17">
        <v>0.22783561668249799</v>
      </c>
      <c r="AL12" s="17">
        <v>0.27526406167426898</v>
      </c>
      <c r="AM12" s="17">
        <v>0.23494960248434901</v>
      </c>
      <c r="AN12" s="17">
        <v>0.24273988881870801</v>
      </c>
      <c r="AO12" s="17">
        <v>0.24120427877494499</v>
      </c>
      <c r="AP12" s="17"/>
      <c r="AQ12" s="17">
        <v>0.35592536328607599</v>
      </c>
      <c r="AR12" s="17">
        <v>0.216525288214311</v>
      </c>
      <c r="AS12" s="17"/>
      <c r="AT12" s="17">
        <v>0.32207329360096199</v>
      </c>
      <c r="AU12" s="17">
        <v>0.20476948115451901</v>
      </c>
      <c r="AV12" s="17"/>
      <c r="AW12" s="17">
        <v>0.15421725078307699</v>
      </c>
      <c r="AX12" s="17">
        <v>8.6482438102722603E-2</v>
      </c>
      <c r="AY12" s="17">
        <v>0.42009833430697402</v>
      </c>
      <c r="AZ12" s="17">
        <v>0.44236181572456201</v>
      </c>
      <c r="BA12" s="17">
        <v>0.418661685394421</v>
      </c>
      <c r="BB12" s="17"/>
      <c r="BC12" s="17">
        <v>0.270449509811449</v>
      </c>
      <c r="BD12" s="17"/>
      <c r="BE12" s="17">
        <v>3.7657712267998203E-2</v>
      </c>
      <c r="BF12" s="17">
        <v>0.46567182222703801</v>
      </c>
      <c r="BG12" s="17">
        <v>0.46100459358071499</v>
      </c>
      <c r="BH12" s="17">
        <v>0.33477745634196199</v>
      </c>
      <c r="BI12" s="17"/>
      <c r="BJ12" s="17">
        <v>0.24215602435610001</v>
      </c>
      <c r="BK12" s="17"/>
      <c r="BL12" s="17">
        <v>0.249411978333728</v>
      </c>
      <c r="BM12" s="17"/>
      <c r="BN12" s="17">
        <v>0.31570188714449998</v>
      </c>
      <c r="BO12" s="17"/>
      <c r="BP12" s="17">
        <v>0.25241297697134801</v>
      </c>
      <c r="BQ12" s="17">
        <v>0.17673698495850401</v>
      </c>
    </row>
    <row r="13" spans="2:69" x14ac:dyDescent="0.35">
      <c r="B13" s="18" t="s">
        <v>141</v>
      </c>
      <c r="C13" s="19">
        <v>0.16061777414931899</v>
      </c>
      <c r="D13" s="19">
        <v>0.119327086623065</v>
      </c>
      <c r="E13" s="19">
        <v>0.19429947780637499</v>
      </c>
      <c r="F13" s="19"/>
      <c r="G13" s="19">
        <v>0.17907525707705901</v>
      </c>
      <c r="H13" s="19">
        <v>0.17210219976491101</v>
      </c>
      <c r="I13" s="19">
        <v>0.18706287755301301</v>
      </c>
      <c r="J13" s="19">
        <v>0.17680713003023399</v>
      </c>
      <c r="K13" s="19">
        <v>3.1505804476244202E-2</v>
      </c>
      <c r="L13" s="19"/>
      <c r="M13" s="19">
        <v>0.19745454240977101</v>
      </c>
      <c r="N13" s="19">
        <v>0.16963637276427801</v>
      </c>
      <c r="O13" s="19">
        <v>4.6330849822348801E-2</v>
      </c>
      <c r="P13" s="19">
        <v>0.19461245955549</v>
      </c>
      <c r="Q13" s="19">
        <v>0.19491554480498599</v>
      </c>
      <c r="R13" s="19"/>
      <c r="S13" s="19">
        <v>0.17537481046755399</v>
      </c>
      <c r="T13" s="19">
        <v>0.201246959077584</v>
      </c>
      <c r="U13" s="19">
        <v>0.123812938957739</v>
      </c>
      <c r="V13" s="19">
        <v>0.158353676738691</v>
      </c>
      <c r="W13" s="19"/>
      <c r="X13" s="19">
        <v>0.16518029280827501</v>
      </c>
      <c r="Y13" s="19">
        <v>0.20713297570248199</v>
      </c>
      <c r="Z13" s="19">
        <v>7.5856907784602204E-2</v>
      </c>
      <c r="AA13" s="19"/>
      <c r="AB13" s="19">
        <v>0.15496695037632899</v>
      </c>
      <c r="AC13" s="19">
        <v>0.171062563025733</v>
      </c>
      <c r="AD13" s="19"/>
      <c r="AE13" s="19">
        <v>6.7335087050752598E-2</v>
      </c>
      <c r="AF13" s="19">
        <v>0.17780212843780899</v>
      </c>
      <c r="AG13" s="19"/>
      <c r="AH13" s="19">
        <v>0.16249363814538101</v>
      </c>
      <c r="AI13" s="19">
        <v>0.19812653987029</v>
      </c>
      <c r="AJ13" s="19"/>
      <c r="AK13" s="19">
        <v>0.16876735646677099</v>
      </c>
      <c r="AL13" s="19">
        <v>0.15545363511374599</v>
      </c>
      <c r="AM13" s="19">
        <v>0.170194302555878</v>
      </c>
      <c r="AN13" s="19">
        <v>0.20373109225924299</v>
      </c>
      <c r="AO13" s="19">
        <v>4.4257852177987E-2</v>
      </c>
      <c r="AP13" s="19"/>
      <c r="AQ13" s="19">
        <v>0.11123234488752599</v>
      </c>
      <c r="AR13" s="19">
        <v>0.17445774744884401</v>
      </c>
      <c r="AS13" s="19"/>
      <c r="AT13" s="19">
        <v>9.6060824431318498E-2</v>
      </c>
      <c r="AU13" s="19">
        <v>0.190782263938511</v>
      </c>
      <c r="AV13" s="19"/>
      <c r="AW13" s="19">
        <v>0.17352687002855</v>
      </c>
      <c r="AX13" s="19">
        <v>0.17395217712178401</v>
      </c>
      <c r="AY13" s="19">
        <v>0.107704062495904</v>
      </c>
      <c r="AZ13" s="19">
        <v>0.11694106726523</v>
      </c>
      <c r="BA13" s="19">
        <v>0.18140654905923501</v>
      </c>
      <c r="BB13" s="19"/>
      <c r="BC13" s="19">
        <v>0.10047341586973101</v>
      </c>
      <c r="BD13" s="19"/>
      <c r="BE13" s="19">
        <v>0.179412588485584</v>
      </c>
      <c r="BF13" s="19">
        <v>8.23611375534236E-2</v>
      </c>
      <c r="BG13" s="19">
        <v>0.10870329901154301</v>
      </c>
      <c r="BH13" s="19">
        <v>9.2993068694176895E-2</v>
      </c>
      <c r="BI13" s="19"/>
      <c r="BJ13" s="19">
        <v>0.16069647865293299</v>
      </c>
      <c r="BK13" s="19"/>
      <c r="BL13" s="19">
        <v>0.20952499025725799</v>
      </c>
      <c r="BM13" s="19"/>
      <c r="BN13" s="19">
        <v>7.3358510996858597E-2</v>
      </c>
      <c r="BO13" s="19"/>
      <c r="BP13" s="19">
        <v>0.173124271176573</v>
      </c>
      <c r="BQ13" s="19">
        <v>0.11154055632976501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164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4.3698132912917E-2</v>
      </c>
      <c r="D9" s="17">
        <v>4.8970573211830799E-2</v>
      </c>
      <c r="E9" s="17">
        <v>3.93972897364838E-2</v>
      </c>
      <c r="F9" s="17"/>
      <c r="G9" s="17">
        <v>1.6106194737335901E-2</v>
      </c>
      <c r="H9" s="17">
        <v>9.4227580081588797E-2</v>
      </c>
      <c r="I9" s="17">
        <v>5.5662440095789197E-2</v>
      </c>
      <c r="J9" s="17">
        <v>2.5741461903223399E-2</v>
      </c>
      <c r="K9" s="17">
        <v>0</v>
      </c>
      <c r="L9" s="17"/>
      <c r="M9" s="17">
        <v>4.17721213047006E-2</v>
      </c>
      <c r="N9" s="17">
        <v>4.1608114817535902E-2</v>
      </c>
      <c r="O9" s="17">
        <v>4.4920045058775497E-2</v>
      </c>
      <c r="P9" s="17">
        <v>2.6826474086440299E-2</v>
      </c>
      <c r="Q9" s="17">
        <v>6.5775468965102099E-2</v>
      </c>
      <c r="R9" s="17"/>
      <c r="S9" s="17">
        <v>9.4181772694149998E-2</v>
      </c>
      <c r="T9" s="17">
        <v>4.9265050552757601E-2</v>
      </c>
      <c r="U9" s="17">
        <v>2.7981556482019498E-2</v>
      </c>
      <c r="V9" s="17">
        <v>1.3146136387232599E-2</v>
      </c>
      <c r="W9" s="17"/>
      <c r="X9" s="17">
        <v>4.8825724773575101E-2</v>
      </c>
      <c r="Y9" s="17">
        <v>0</v>
      </c>
      <c r="Z9" s="17">
        <v>6.3603244240139301E-2</v>
      </c>
      <c r="AA9" s="17"/>
      <c r="AB9" s="17">
        <v>4.7328063240839401E-2</v>
      </c>
      <c r="AC9" s="17">
        <v>3.6988694177194997E-2</v>
      </c>
      <c r="AD9" s="17"/>
      <c r="AE9" s="17">
        <v>2.49289279341199E-2</v>
      </c>
      <c r="AF9" s="17">
        <v>4.7155759168131202E-2</v>
      </c>
      <c r="AG9" s="17"/>
      <c r="AH9" s="17">
        <v>4.2416906374438602E-2</v>
      </c>
      <c r="AI9" s="17">
        <v>7.0149611569247899E-2</v>
      </c>
      <c r="AJ9" s="17"/>
      <c r="AK9" s="17">
        <v>2.4314991278407298E-2</v>
      </c>
      <c r="AL9" s="17">
        <v>4.3426373485792598E-2</v>
      </c>
      <c r="AM9" s="17">
        <v>5.7431456198374302E-2</v>
      </c>
      <c r="AN9" s="17">
        <v>5.3951204724666302E-2</v>
      </c>
      <c r="AO9" s="17">
        <v>0</v>
      </c>
      <c r="AP9" s="17"/>
      <c r="AQ9" s="17">
        <v>3.6840240610219198E-2</v>
      </c>
      <c r="AR9" s="17">
        <v>4.5620016508526103E-2</v>
      </c>
      <c r="AS9" s="17"/>
      <c r="AT9" s="17">
        <v>3.8257171699919899E-2</v>
      </c>
      <c r="AU9" s="17">
        <v>4.1134379964917298E-2</v>
      </c>
      <c r="AV9" s="17"/>
      <c r="AW9" s="17">
        <v>5.9712241679764098E-2</v>
      </c>
      <c r="AX9" s="17">
        <v>7.2564673672081803E-2</v>
      </c>
      <c r="AY9" s="17">
        <v>3.3251565111072301E-2</v>
      </c>
      <c r="AZ9" s="17">
        <v>3.0705072845928098E-2</v>
      </c>
      <c r="BA9" s="17">
        <v>0</v>
      </c>
      <c r="BB9" s="17"/>
      <c r="BC9" s="17">
        <v>6.8665118540855996E-2</v>
      </c>
      <c r="BD9" s="17"/>
      <c r="BE9" s="17">
        <v>7.4802190686450706E-2</v>
      </c>
      <c r="BF9" s="17">
        <v>0</v>
      </c>
      <c r="BG9" s="17">
        <v>0</v>
      </c>
      <c r="BH9" s="17">
        <v>6.2529484627898202E-2</v>
      </c>
      <c r="BI9" s="17"/>
      <c r="BJ9" s="17">
        <v>4.88958210019554E-2</v>
      </c>
      <c r="BK9" s="17"/>
      <c r="BL9" s="17">
        <v>2.7671975388727701E-2</v>
      </c>
      <c r="BM9" s="17"/>
      <c r="BN9" s="17">
        <v>7.2396596645118605E-2</v>
      </c>
      <c r="BO9" s="17"/>
      <c r="BP9" s="17">
        <v>4.0229992881659099E-2</v>
      </c>
      <c r="BQ9" s="17">
        <v>6.5141408744176801E-2</v>
      </c>
    </row>
    <row r="10" spans="2:69" x14ac:dyDescent="0.35">
      <c r="B10" s="18" t="s">
        <v>138</v>
      </c>
      <c r="C10" s="17">
        <v>0.31748340077648102</v>
      </c>
      <c r="D10" s="17">
        <v>0.30968791314306299</v>
      </c>
      <c r="E10" s="17">
        <v>0.323842348037025</v>
      </c>
      <c r="F10" s="17"/>
      <c r="G10" s="17">
        <v>0.28037526627523801</v>
      </c>
      <c r="H10" s="17">
        <v>0.25171188898197899</v>
      </c>
      <c r="I10" s="17">
        <v>0.27362908082019599</v>
      </c>
      <c r="J10" s="17">
        <v>0.37258343963198298</v>
      </c>
      <c r="K10" s="17">
        <v>0.54785490089599698</v>
      </c>
      <c r="L10" s="17"/>
      <c r="M10" s="17">
        <v>0.39619002536212899</v>
      </c>
      <c r="N10" s="17">
        <v>0.30949279267344598</v>
      </c>
      <c r="O10" s="17">
        <v>0.36389588746804002</v>
      </c>
      <c r="P10" s="17">
        <v>0.327162313209719</v>
      </c>
      <c r="Q10" s="17">
        <v>0.22244565409028499</v>
      </c>
      <c r="R10" s="17"/>
      <c r="S10" s="17">
        <v>0.38069598980088298</v>
      </c>
      <c r="T10" s="17">
        <v>0.211050674745446</v>
      </c>
      <c r="U10" s="17">
        <v>0.30064423206546897</v>
      </c>
      <c r="V10" s="17">
        <v>0.29064003457078302</v>
      </c>
      <c r="W10" s="17"/>
      <c r="X10" s="17">
        <v>0.31889090015385602</v>
      </c>
      <c r="Y10" s="17">
        <v>0.28265300064807097</v>
      </c>
      <c r="Z10" s="17">
        <v>0.35034852917603898</v>
      </c>
      <c r="AA10" s="17"/>
      <c r="AB10" s="17">
        <v>0.304800063601261</v>
      </c>
      <c r="AC10" s="17">
        <v>0.340926846257252</v>
      </c>
      <c r="AD10" s="17"/>
      <c r="AE10" s="17">
        <v>0.51659944158180904</v>
      </c>
      <c r="AF10" s="17">
        <v>0.28080263292826702</v>
      </c>
      <c r="AG10" s="17"/>
      <c r="AH10" s="17">
        <v>0.30689269623678</v>
      </c>
      <c r="AI10" s="17">
        <v>0.26549918859744198</v>
      </c>
      <c r="AJ10" s="17"/>
      <c r="AK10" s="17">
        <v>0.37210256612897102</v>
      </c>
      <c r="AL10" s="17">
        <v>0.323650944242108</v>
      </c>
      <c r="AM10" s="17">
        <v>0.30398978521242298</v>
      </c>
      <c r="AN10" s="17">
        <v>0.271930320039176</v>
      </c>
      <c r="AO10" s="17">
        <v>0.33787994457092002</v>
      </c>
      <c r="AP10" s="17"/>
      <c r="AQ10" s="17">
        <v>0.27970715112217598</v>
      </c>
      <c r="AR10" s="17">
        <v>0.328069970426414</v>
      </c>
      <c r="AS10" s="17"/>
      <c r="AT10" s="17">
        <v>0.30751617897314398</v>
      </c>
      <c r="AU10" s="17">
        <v>0.32886016678297803</v>
      </c>
      <c r="AV10" s="17"/>
      <c r="AW10" s="17">
        <v>0.218060071961027</v>
      </c>
      <c r="AX10" s="17">
        <v>0.43152355537499398</v>
      </c>
      <c r="AY10" s="17">
        <v>0.19878808759233901</v>
      </c>
      <c r="AZ10" s="17">
        <v>0.19158790856060101</v>
      </c>
      <c r="BA10" s="17">
        <v>0.28458404257473602</v>
      </c>
      <c r="BB10" s="17"/>
      <c r="BC10" s="17">
        <v>0.35252653701898901</v>
      </c>
      <c r="BD10" s="17"/>
      <c r="BE10" s="17">
        <v>0.44018013955320401</v>
      </c>
      <c r="BF10" s="17">
        <v>0.20064577917165299</v>
      </c>
      <c r="BG10" s="17">
        <v>0.25035185927477899</v>
      </c>
      <c r="BH10" s="17">
        <v>0.314768051142651</v>
      </c>
      <c r="BI10" s="17"/>
      <c r="BJ10" s="17">
        <v>0.31003504074171601</v>
      </c>
      <c r="BK10" s="17"/>
      <c r="BL10" s="17">
        <v>0.29897470132102899</v>
      </c>
      <c r="BM10" s="17"/>
      <c r="BN10" s="17">
        <v>0.30770861324987198</v>
      </c>
      <c r="BO10" s="17"/>
      <c r="BP10" s="17">
        <v>0.33212894314023</v>
      </c>
      <c r="BQ10" s="17">
        <v>0.27149990338219099</v>
      </c>
    </row>
    <row r="11" spans="2:69" x14ac:dyDescent="0.35">
      <c r="B11" s="18" t="s">
        <v>139</v>
      </c>
      <c r="C11" s="17">
        <v>0.39418701081712898</v>
      </c>
      <c r="D11" s="17">
        <v>0.39255769244342797</v>
      </c>
      <c r="E11" s="17">
        <v>0.39551608092745599</v>
      </c>
      <c r="F11" s="17"/>
      <c r="G11" s="17">
        <v>0.47422342221548802</v>
      </c>
      <c r="H11" s="17">
        <v>0.38115972588252101</v>
      </c>
      <c r="I11" s="17">
        <v>0.414304672787696</v>
      </c>
      <c r="J11" s="17">
        <v>0.31339939098332797</v>
      </c>
      <c r="K11" s="17">
        <v>0.30289868427052102</v>
      </c>
      <c r="L11" s="17"/>
      <c r="M11" s="17">
        <v>0.37541908059331303</v>
      </c>
      <c r="N11" s="17">
        <v>0.40602876006134703</v>
      </c>
      <c r="O11" s="17">
        <v>0.38141464617786802</v>
      </c>
      <c r="P11" s="17">
        <v>0.35419145492417797</v>
      </c>
      <c r="Q11" s="17">
        <v>0.43217483992653</v>
      </c>
      <c r="R11" s="17"/>
      <c r="S11" s="17">
        <v>0.33012109730199901</v>
      </c>
      <c r="T11" s="17">
        <v>0.494524782479209</v>
      </c>
      <c r="U11" s="17">
        <v>0.35054474485543202</v>
      </c>
      <c r="V11" s="17">
        <v>0.40269422172734498</v>
      </c>
      <c r="W11" s="17"/>
      <c r="X11" s="17">
        <v>0.40829064892767902</v>
      </c>
      <c r="Y11" s="17">
        <v>0.354908216114666</v>
      </c>
      <c r="Z11" s="17">
        <v>0.35184385933101298</v>
      </c>
      <c r="AA11" s="17"/>
      <c r="AB11" s="17">
        <v>0.43073326532983103</v>
      </c>
      <c r="AC11" s="17">
        <v>0.32663616726873002</v>
      </c>
      <c r="AD11" s="17"/>
      <c r="AE11" s="17">
        <v>0.34909021186704398</v>
      </c>
      <c r="AF11" s="17">
        <v>0.40249465497425102</v>
      </c>
      <c r="AG11" s="17"/>
      <c r="AH11" s="17">
        <v>0.39217702603201798</v>
      </c>
      <c r="AI11" s="17">
        <v>0.39978323020129197</v>
      </c>
      <c r="AJ11" s="17"/>
      <c r="AK11" s="17">
        <v>0.37660793498236</v>
      </c>
      <c r="AL11" s="17">
        <v>0.344390357842703</v>
      </c>
      <c r="AM11" s="17">
        <v>0.36103102468998099</v>
      </c>
      <c r="AN11" s="17">
        <v>0.46960557700033501</v>
      </c>
      <c r="AO11" s="17">
        <v>0.62064744887129697</v>
      </c>
      <c r="AP11" s="17"/>
      <c r="AQ11" s="17">
        <v>0.48238745192924698</v>
      </c>
      <c r="AR11" s="17">
        <v>0.36946936093041599</v>
      </c>
      <c r="AS11" s="17"/>
      <c r="AT11" s="17">
        <v>0.49783005820370102</v>
      </c>
      <c r="AU11" s="17">
        <v>0.35286921474213501</v>
      </c>
      <c r="AV11" s="17"/>
      <c r="AW11" s="17">
        <v>0.44798727105234398</v>
      </c>
      <c r="AX11" s="17">
        <v>0.308091825246402</v>
      </c>
      <c r="AY11" s="17">
        <v>0.48045183190657198</v>
      </c>
      <c r="AZ11" s="17">
        <v>0.48825561987974803</v>
      </c>
      <c r="BA11" s="17">
        <v>0.492338169128478</v>
      </c>
      <c r="BB11" s="17"/>
      <c r="BC11" s="17">
        <v>0.39789360492000703</v>
      </c>
      <c r="BD11" s="17"/>
      <c r="BE11" s="17">
        <v>0.28881558174921501</v>
      </c>
      <c r="BF11" s="17">
        <v>0.46940515118986598</v>
      </c>
      <c r="BG11" s="17">
        <v>0.53388839152781997</v>
      </c>
      <c r="BH11" s="17">
        <v>0.46440281964964097</v>
      </c>
      <c r="BI11" s="17"/>
      <c r="BJ11" s="17">
        <v>0.40678171890714099</v>
      </c>
      <c r="BK11" s="17"/>
      <c r="BL11" s="17">
        <v>0.36630950276482799</v>
      </c>
      <c r="BM11" s="17"/>
      <c r="BN11" s="17">
        <v>0.43079063230828402</v>
      </c>
      <c r="BO11" s="17"/>
      <c r="BP11" s="17">
        <v>0.365777161963799</v>
      </c>
      <c r="BQ11" s="17">
        <v>0.54930305099575905</v>
      </c>
    </row>
    <row r="12" spans="2:69" x14ac:dyDescent="0.35">
      <c r="B12" s="18" t="s">
        <v>140</v>
      </c>
      <c r="C12" s="17">
        <v>0.100378346868028</v>
      </c>
      <c r="D12" s="17">
        <v>0.16009907580760899</v>
      </c>
      <c r="E12" s="17">
        <v>5.1662861250423603E-2</v>
      </c>
      <c r="F12" s="17"/>
      <c r="G12" s="17">
        <v>7.7697276084729594E-2</v>
      </c>
      <c r="H12" s="17">
        <v>0.12989268408142199</v>
      </c>
      <c r="I12" s="17">
        <v>6.16149879504563E-2</v>
      </c>
      <c r="J12" s="17">
        <v>0.13453358988734701</v>
      </c>
      <c r="K12" s="17">
        <v>0.117740610357238</v>
      </c>
      <c r="L12" s="17"/>
      <c r="M12" s="17">
        <v>5.2045042911506897E-2</v>
      </c>
      <c r="N12" s="17">
        <v>9.1638296631024393E-2</v>
      </c>
      <c r="O12" s="17">
        <v>0.129512494803842</v>
      </c>
      <c r="P12" s="17">
        <v>0.118672210065184</v>
      </c>
      <c r="Q12" s="17">
        <v>0.108629026890616</v>
      </c>
      <c r="R12" s="17"/>
      <c r="S12" s="17">
        <v>6.1577479104256101E-2</v>
      </c>
      <c r="T12" s="17">
        <v>5.0805131325343603E-2</v>
      </c>
      <c r="U12" s="17">
        <v>0.19701652763933999</v>
      </c>
      <c r="V12" s="17">
        <v>0.15177037797933299</v>
      </c>
      <c r="W12" s="17"/>
      <c r="X12" s="17">
        <v>7.6466647491726505E-2</v>
      </c>
      <c r="Y12" s="17">
        <v>0.15530580753478099</v>
      </c>
      <c r="Z12" s="17">
        <v>0.18616771596110299</v>
      </c>
      <c r="AA12" s="17"/>
      <c r="AB12" s="17">
        <v>8.9361671891971597E-2</v>
      </c>
      <c r="AC12" s="17">
        <v>0.120741191095267</v>
      </c>
      <c r="AD12" s="17"/>
      <c r="AE12" s="17">
        <v>4.20463315662742E-2</v>
      </c>
      <c r="AF12" s="17">
        <v>0.11112415671211801</v>
      </c>
      <c r="AG12" s="17"/>
      <c r="AH12" s="17">
        <v>9.8934939928874893E-2</v>
      </c>
      <c r="AI12" s="17">
        <v>0.15404743985856001</v>
      </c>
      <c r="AJ12" s="17"/>
      <c r="AK12" s="17">
        <v>0.110050321688973</v>
      </c>
      <c r="AL12" s="17">
        <v>0.11693626281026299</v>
      </c>
      <c r="AM12" s="17">
        <v>0.102397513201407</v>
      </c>
      <c r="AN12" s="17">
        <v>8.4777105646869799E-2</v>
      </c>
      <c r="AO12" s="17">
        <v>4.14726065577826E-2</v>
      </c>
      <c r="AP12" s="17"/>
      <c r="AQ12" s="17">
        <v>0.12367811156066701</v>
      </c>
      <c r="AR12" s="17">
        <v>9.3848726167114302E-2</v>
      </c>
      <c r="AS12" s="17"/>
      <c r="AT12" s="17">
        <v>7.0920801803260103E-2</v>
      </c>
      <c r="AU12" s="17">
        <v>9.9655893709694798E-2</v>
      </c>
      <c r="AV12" s="17"/>
      <c r="AW12" s="17">
        <v>0.100713545278316</v>
      </c>
      <c r="AX12" s="17">
        <v>3.1576284200492903E-2</v>
      </c>
      <c r="AY12" s="17">
        <v>0.20010831900183401</v>
      </c>
      <c r="AZ12" s="17">
        <v>0.17251033144849301</v>
      </c>
      <c r="BA12" s="17">
        <v>0.11427185764239101</v>
      </c>
      <c r="BB12" s="17"/>
      <c r="BC12" s="17">
        <v>8.9038288577757294E-2</v>
      </c>
      <c r="BD12" s="17"/>
      <c r="BE12" s="17">
        <v>2.8443666239893799E-2</v>
      </c>
      <c r="BF12" s="17">
        <v>0.28753039130719599</v>
      </c>
      <c r="BG12" s="17">
        <v>0.130954911026607</v>
      </c>
      <c r="BH12" s="17">
        <v>0.105444774365733</v>
      </c>
      <c r="BI12" s="17"/>
      <c r="BJ12" s="17">
        <v>9.1902106480085302E-2</v>
      </c>
      <c r="BK12" s="17"/>
      <c r="BL12" s="17">
        <v>0.100205329103559</v>
      </c>
      <c r="BM12" s="17"/>
      <c r="BN12" s="17">
        <v>0.132062727174481</v>
      </c>
      <c r="BO12" s="17"/>
      <c r="BP12" s="17">
        <v>0.104897373888988</v>
      </c>
      <c r="BQ12" s="17">
        <v>2.1380521084135001E-2</v>
      </c>
    </row>
    <row r="13" spans="2:69" x14ac:dyDescent="0.35">
      <c r="B13" s="18" t="s">
        <v>141</v>
      </c>
      <c r="C13" s="19">
        <v>0.14425310862544399</v>
      </c>
      <c r="D13" s="19">
        <v>8.8684745394069203E-2</v>
      </c>
      <c r="E13" s="19">
        <v>0.189581420048612</v>
      </c>
      <c r="F13" s="19"/>
      <c r="G13" s="19">
        <v>0.151597840687209</v>
      </c>
      <c r="H13" s="19">
        <v>0.14300812097248899</v>
      </c>
      <c r="I13" s="19">
        <v>0.19478881834586201</v>
      </c>
      <c r="J13" s="19">
        <v>0.15374211759411799</v>
      </c>
      <c r="K13" s="19">
        <v>3.1505804476244202E-2</v>
      </c>
      <c r="L13" s="19"/>
      <c r="M13" s="19">
        <v>0.13457372982835</v>
      </c>
      <c r="N13" s="19">
        <v>0.15123203581664599</v>
      </c>
      <c r="O13" s="19">
        <v>8.0256926491474506E-2</v>
      </c>
      <c r="P13" s="19">
        <v>0.17314754771447899</v>
      </c>
      <c r="Q13" s="19">
        <v>0.17097501012746699</v>
      </c>
      <c r="R13" s="19"/>
      <c r="S13" s="19">
        <v>0.13342366109871201</v>
      </c>
      <c r="T13" s="19">
        <v>0.19435436089724401</v>
      </c>
      <c r="U13" s="19">
        <v>0.123812938957739</v>
      </c>
      <c r="V13" s="19">
        <v>0.14174922933530601</v>
      </c>
      <c r="W13" s="19"/>
      <c r="X13" s="19">
        <v>0.147526078653164</v>
      </c>
      <c r="Y13" s="19">
        <v>0.20713297570248199</v>
      </c>
      <c r="Z13" s="19">
        <v>4.8036651291705403E-2</v>
      </c>
      <c r="AA13" s="19"/>
      <c r="AB13" s="19">
        <v>0.12777693593609701</v>
      </c>
      <c r="AC13" s="19">
        <v>0.174707101201556</v>
      </c>
      <c r="AD13" s="19"/>
      <c r="AE13" s="19">
        <v>6.7335087050752598E-2</v>
      </c>
      <c r="AF13" s="19">
        <v>0.15842279621723199</v>
      </c>
      <c r="AG13" s="19"/>
      <c r="AH13" s="19">
        <v>0.15957843142788899</v>
      </c>
      <c r="AI13" s="19">
        <v>0.110520529773458</v>
      </c>
      <c r="AJ13" s="19"/>
      <c r="AK13" s="19">
        <v>0.116924185921289</v>
      </c>
      <c r="AL13" s="19">
        <v>0.17159606161913299</v>
      </c>
      <c r="AM13" s="19">
        <v>0.175150220697815</v>
      </c>
      <c r="AN13" s="19">
        <v>0.11973579258895301</v>
      </c>
      <c r="AO13" s="19">
        <v>0</v>
      </c>
      <c r="AP13" s="19"/>
      <c r="AQ13" s="19">
        <v>7.7387044777691094E-2</v>
      </c>
      <c r="AR13" s="19">
        <v>0.16299192596753001</v>
      </c>
      <c r="AS13" s="19"/>
      <c r="AT13" s="19">
        <v>8.5475789319975307E-2</v>
      </c>
      <c r="AU13" s="19">
        <v>0.177480344800276</v>
      </c>
      <c r="AV13" s="19"/>
      <c r="AW13" s="19">
        <v>0.17352687002855</v>
      </c>
      <c r="AX13" s="19">
        <v>0.15624366150603</v>
      </c>
      <c r="AY13" s="19">
        <v>8.7400196388182694E-2</v>
      </c>
      <c r="AZ13" s="19">
        <v>0.11694106726523</v>
      </c>
      <c r="BA13" s="19">
        <v>0.10880593065439501</v>
      </c>
      <c r="BB13" s="19"/>
      <c r="BC13" s="19">
        <v>9.18764509423904E-2</v>
      </c>
      <c r="BD13" s="19"/>
      <c r="BE13" s="19">
        <v>0.16775842177123701</v>
      </c>
      <c r="BF13" s="19">
        <v>4.2418678331285001E-2</v>
      </c>
      <c r="BG13" s="19">
        <v>8.4804838170793595E-2</v>
      </c>
      <c r="BH13" s="19">
        <v>5.2854870214077199E-2</v>
      </c>
      <c r="BI13" s="19"/>
      <c r="BJ13" s="19">
        <v>0.142385312869103</v>
      </c>
      <c r="BK13" s="19"/>
      <c r="BL13" s="19">
        <v>0.20683849142185601</v>
      </c>
      <c r="BM13" s="19"/>
      <c r="BN13" s="19">
        <v>5.7041430622244003E-2</v>
      </c>
      <c r="BO13" s="19"/>
      <c r="BP13" s="19">
        <v>0.156966528125324</v>
      </c>
      <c r="BQ13" s="19">
        <v>9.2675115793738203E-2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165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0.12651518884160301</v>
      </c>
      <c r="D9" s="17">
        <v>0.13787571817185701</v>
      </c>
      <c r="E9" s="17">
        <v>0.117248160239921</v>
      </c>
      <c r="F9" s="17"/>
      <c r="G9" s="17">
        <v>0.10272855290147601</v>
      </c>
      <c r="H9" s="17">
        <v>0.16640043895371001</v>
      </c>
      <c r="I9" s="17">
        <v>0.168508730854417</v>
      </c>
      <c r="J9" s="17">
        <v>7.1871486775454005E-2</v>
      </c>
      <c r="K9" s="17">
        <v>8.6234805880993803E-2</v>
      </c>
      <c r="L9" s="17"/>
      <c r="M9" s="17">
        <v>0.18330740302922799</v>
      </c>
      <c r="N9" s="17">
        <v>0.115695701382925</v>
      </c>
      <c r="O9" s="17">
        <v>0.131273390483616</v>
      </c>
      <c r="P9" s="17">
        <v>9.8808357174809194E-2</v>
      </c>
      <c r="Q9" s="17">
        <v>0.13425069372385401</v>
      </c>
      <c r="R9" s="17"/>
      <c r="S9" s="17">
        <v>0.155333216286384</v>
      </c>
      <c r="T9" s="17">
        <v>0.15551734241099299</v>
      </c>
      <c r="U9" s="17">
        <v>0.146519212240662</v>
      </c>
      <c r="V9" s="17">
        <v>8.3698873221899797E-2</v>
      </c>
      <c r="W9" s="17"/>
      <c r="X9" s="17">
        <v>0.12502310480587001</v>
      </c>
      <c r="Y9" s="17">
        <v>0.124559949865247</v>
      </c>
      <c r="Z9" s="17">
        <v>0.13832735694972001</v>
      </c>
      <c r="AA9" s="17"/>
      <c r="AB9" s="17">
        <v>0.124011095946087</v>
      </c>
      <c r="AC9" s="17">
        <v>0.13114366827598201</v>
      </c>
      <c r="AD9" s="17"/>
      <c r="AE9" s="17">
        <v>0.137533725452952</v>
      </c>
      <c r="AF9" s="17">
        <v>0.124485375563711</v>
      </c>
      <c r="AG9" s="17"/>
      <c r="AH9" s="17">
        <v>0.121380435951119</v>
      </c>
      <c r="AI9" s="17">
        <v>0.113869652193107</v>
      </c>
      <c r="AJ9" s="17"/>
      <c r="AK9" s="17">
        <v>0.11480690816978301</v>
      </c>
      <c r="AL9" s="17">
        <v>0.152285857671311</v>
      </c>
      <c r="AM9" s="17">
        <v>9.9832765368130003E-2</v>
      </c>
      <c r="AN9" s="17">
        <v>0.14844435357404301</v>
      </c>
      <c r="AO9" s="17">
        <v>0.13429668454692401</v>
      </c>
      <c r="AP9" s="17"/>
      <c r="AQ9" s="17">
        <v>0.118614084216711</v>
      </c>
      <c r="AR9" s="17">
        <v>0.12872942649590299</v>
      </c>
      <c r="AS9" s="17"/>
      <c r="AT9" s="17">
        <v>9.6936809284555697E-2</v>
      </c>
      <c r="AU9" s="17">
        <v>0.13889437111493799</v>
      </c>
      <c r="AV9" s="17"/>
      <c r="AW9" s="17">
        <v>0.14628204951694301</v>
      </c>
      <c r="AX9" s="17">
        <v>0.19399705197726599</v>
      </c>
      <c r="AY9" s="17">
        <v>6.2809933399075604E-2</v>
      </c>
      <c r="AZ9" s="17">
        <v>2.4503565118747801E-2</v>
      </c>
      <c r="BA9" s="17">
        <v>0.173523719472367</v>
      </c>
      <c r="BB9" s="17"/>
      <c r="BC9" s="17">
        <v>0.207404683405884</v>
      </c>
      <c r="BD9" s="17"/>
      <c r="BE9" s="17">
        <v>0.17816106920981301</v>
      </c>
      <c r="BF9" s="17">
        <v>0</v>
      </c>
      <c r="BG9" s="17">
        <v>1.9071685463426798E-2</v>
      </c>
      <c r="BH9" s="17">
        <v>0.21918861334117501</v>
      </c>
      <c r="BI9" s="17"/>
      <c r="BJ9" s="17">
        <v>0.13159939608318799</v>
      </c>
      <c r="BK9" s="17"/>
      <c r="BL9" s="17">
        <v>0.100865619731082</v>
      </c>
      <c r="BM9" s="17"/>
      <c r="BN9" s="17">
        <v>0.13719959790262301</v>
      </c>
      <c r="BO9" s="17"/>
      <c r="BP9" s="17">
        <v>0.14134855814994801</v>
      </c>
      <c r="BQ9" s="17">
        <v>6.2626328196068295E-2</v>
      </c>
    </row>
    <row r="10" spans="2:69" x14ac:dyDescent="0.35">
      <c r="B10" s="18" t="s">
        <v>138</v>
      </c>
      <c r="C10" s="17">
        <v>0.35217594368897598</v>
      </c>
      <c r="D10" s="17">
        <v>0.35681530875165701</v>
      </c>
      <c r="E10" s="17">
        <v>0.34839151362593201</v>
      </c>
      <c r="F10" s="17"/>
      <c r="G10" s="17">
        <v>0.25404971118269798</v>
      </c>
      <c r="H10" s="17">
        <v>0.30028048445121802</v>
      </c>
      <c r="I10" s="17">
        <v>0.35648922123433102</v>
      </c>
      <c r="J10" s="17">
        <v>0.40139623119214002</v>
      </c>
      <c r="K10" s="17">
        <v>0.61087002314598804</v>
      </c>
      <c r="L10" s="17"/>
      <c r="M10" s="17">
        <v>0.27370491634112598</v>
      </c>
      <c r="N10" s="17">
        <v>0.36350306276094801</v>
      </c>
      <c r="O10" s="17">
        <v>0.425638877938737</v>
      </c>
      <c r="P10" s="17">
        <v>0.41710693596136</v>
      </c>
      <c r="Q10" s="17">
        <v>0.24175262527237501</v>
      </c>
      <c r="R10" s="17"/>
      <c r="S10" s="17">
        <v>0.37603457513135502</v>
      </c>
      <c r="T10" s="17">
        <v>0.32645174776236702</v>
      </c>
      <c r="U10" s="17">
        <v>0.24863790499835001</v>
      </c>
      <c r="V10" s="17">
        <v>0.32743549013277401</v>
      </c>
      <c r="W10" s="17"/>
      <c r="X10" s="17">
        <v>0.36885785381780101</v>
      </c>
      <c r="Y10" s="17">
        <v>0.29960417279696</v>
      </c>
      <c r="Z10" s="17">
        <v>0.30942668672492202</v>
      </c>
      <c r="AA10" s="17"/>
      <c r="AB10" s="17">
        <v>0.359423453142724</v>
      </c>
      <c r="AC10" s="17">
        <v>0.33877989575592299</v>
      </c>
      <c r="AD10" s="17"/>
      <c r="AE10" s="17">
        <v>0.390248918542764</v>
      </c>
      <c r="AF10" s="17">
        <v>0.345162214678223</v>
      </c>
      <c r="AG10" s="17"/>
      <c r="AH10" s="17">
        <v>0.37687138913976798</v>
      </c>
      <c r="AI10" s="17">
        <v>0.223407324991025</v>
      </c>
      <c r="AJ10" s="17"/>
      <c r="AK10" s="17">
        <v>0.33272536359967902</v>
      </c>
      <c r="AL10" s="17">
        <v>0.393142759588965</v>
      </c>
      <c r="AM10" s="17">
        <v>0.35808173969652701</v>
      </c>
      <c r="AN10" s="17">
        <v>0.323100498444438</v>
      </c>
      <c r="AO10" s="17">
        <v>0.264218807129249</v>
      </c>
      <c r="AP10" s="17"/>
      <c r="AQ10" s="17">
        <v>0.31368097573475401</v>
      </c>
      <c r="AR10" s="17">
        <v>0.36296392987470399</v>
      </c>
      <c r="AS10" s="17"/>
      <c r="AT10" s="17">
        <v>0.370063605748716</v>
      </c>
      <c r="AU10" s="17">
        <v>0.36386621245402401</v>
      </c>
      <c r="AV10" s="17"/>
      <c r="AW10" s="17">
        <v>0.28305552709419801</v>
      </c>
      <c r="AX10" s="17">
        <v>0.51035235414973301</v>
      </c>
      <c r="AY10" s="17">
        <v>0.10550510978020999</v>
      </c>
      <c r="AZ10" s="17">
        <v>0.46390770454950703</v>
      </c>
      <c r="BA10" s="17">
        <v>0.211447726342577</v>
      </c>
      <c r="BB10" s="17"/>
      <c r="BC10" s="17">
        <v>0.40839183888535202</v>
      </c>
      <c r="BD10" s="17"/>
      <c r="BE10" s="17">
        <v>0.55986988349255096</v>
      </c>
      <c r="BF10" s="17">
        <v>0.13075507945086901</v>
      </c>
      <c r="BG10" s="17">
        <v>0.43208855451399297</v>
      </c>
      <c r="BH10" s="17">
        <v>0.33634537883525201</v>
      </c>
      <c r="BI10" s="17"/>
      <c r="BJ10" s="17">
        <v>0.34720706512310501</v>
      </c>
      <c r="BK10" s="17"/>
      <c r="BL10" s="17">
        <v>0.34269478844841</v>
      </c>
      <c r="BM10" s="17"/>
      <c r="BN10" s="17">
        <v>0.45730927324114901</v>
      </c>
      <c r="BO10" s="17"/>
      <c r="BP10" s="17">
        <v>0.35486611796773498</v>
      </c>
      <c r="BQ10" s="17">
        <v>0.36981821295887801</v>
      </c>
    </row>
    <row r="11" spans="2:69" x14ac:dyDescent="0.35">
      <c r="B11" s="18" t="s">
        <v>139</v>
      </c>
      <c r="C11" s="17">
        <v>0.24894455531486301</v>
      </c>
      <c r="D11" s="17">
        <v>0.21880690122837701</v>
      </c>
      <c r="E11" s="17">
        <v>0.27352848923978001</v>
      </c>
      <c r="F11" s="17"/>
      <c r="G11" s="17">
        <v>0.37888053206726602</v>
      </c>
      <c r="H11" s="17">
        <v>0.21976565151675201</v>
      </c>
      <c r="I11" s="17">
        <v>0.22632418240778299</v>
      </c>
      <c r="J11" s="17">
        <v>0.30338840232363701</v>
      </c>
      <c r="K11" s="17">
        <v>0</v>
      </c>
      <c r="L11" s="17"/>
      <c r="M11" s="17">
        <v>0.38730525952457601</v>
      </c>
      <c r="N11" s="17">
        <v>0.24643284907156099</v>
      </c>
      <c r="O11" s="17">
        <v>0.17865539536408501</v>
      </c>
      <c r="P11" s="17">
        <v>0.24990423562699801</v>
      </c>
      <c r="Q11" s="17">
        <v>0.225344416498649</v>
      </c>
      <c r="R11" s="17"/>
      <c r="S11" s="17">
        <v>0.214797937698679</v>
      </c>
      <c r="T11" s="17">
        <v>0.269269533652996</v>
      </c>
      <c r="U11" s="17">
        <v>0.27471109113906</v>
      </c>
      <c r="V11" s="17">
        <v>0.25340762218516999</v>
      </c>
      <c r="W11" s="17"/>
      <c r="X11" s="17">
        <v>0.26564834901136097</v>
      </c>
      <c r="Y11" s="17">
        <v>0.28847365683835902</v>
      </c>
      <c r="Z11" s="17">
        <v>9.5540645417072897E-2</v>
      </c>
      <c r="AA11" s="17"/>
      <c r="AB11" s="17">
        <v>0.23889221579179301</v>
      </c>
      <c r="AC11" s="17">
        <v>0.26752495496107698</v>
      </c>
      <c r="AD11" s="17"/>
      <c r="AE11" s="17">
        <v>0.212701518049042</v>
      </c>
      <c r="AF11" s="17">
        <v>0.25562117679992702</v>
      </c>
      <c r="AG11" s="17"/>
      <c r="AH11" s="17">
        <v>0.262639829632689</v>
      </c>
      <c r="AI11" s="17">
        <v>0.18837108921839599</v>
      </c>
      <c r="AJ11" s="17"/>
      <c r="AK11" s="17">
        <v>0.28324409514548599</v>
      </c>
      <c r="AL11" s="17">
        <v>0.225501152710856</v>
      </c>
      <c r="AM11" s="17">
        <v>0.25195857147451101</v>
      </c>
      <c r="AN11" s="17">
        <v>0.24992631832016099</v>
      </c>
      <c r="AO11" s="17">
        <v>0.25654926918374199</v>
      </c>
      <c r="AP11" s="17"/>
      <c r="AQ11" s="17">
        <v>0.31585593175530302</v>
      </c>
      <c r="AR11" s="17">
        <v>0.23019303938774299</v>
      </c>
      <c r="AS11" s="17"/>
      <c r="AT11" s="17">
        <v>0.29327238480402301</v>
      </c>
      <c r="AU11" s="17">
        <v>0.21212030679195401</v>
      </c>
      <c r="AV11" s="17"/>
      <c r="AW11" s="17">
        <v>0.23067911415810199</v>
      </c>
      <c r="AX11" s="17">
        <v>0.147334697816384</v>
      </c>
      <c r="AY11" s="17">
        <v>0.46870229870571201</v>
      </c>
      <c r="AZ11" s="17">
        <v>0.17411548082658301</v>
      </c>
      <c r="BA11" s="17">
        <v>0.29230149095744401</v>
      </c>
      <c r="BB11" s="17"/>
      <c r="BC11" s="17">
        <v>0.21085588978295799</v>
      </c>
      <c r="BD11" s="17"/>
      <c r="BE11" s="17">
        <v>0.119519081335913</v>
      </c>
      <c r="BF11" s="17">
        <v>0.58013124485246603</v>
      </c>
      <c r="BG11" s="17">
        <v>0.21154220438826599</v>
      </c>
      <c r="BH11" s="17">
        <v>0.22822050034173</v>
      </c>
      <c r="BI11" s="17"/>
      <c r="BJ11" s="17">
        <v>0.25712332049565301</v>
      </c>
      <c r="BK11" s="17"/>
      <c r="BL11" s="17">
        <v>0.27499444842158599</v>
      </c>
      <c r="BM11" s="17"/>
      <c r="BN11" s="17">
        <v>0.16377906153284699</v>
      </c>
      <c r="BO11" s="17"/>
      <c r="BP11" s="17">
        <v>0.23194975342159599</v>
      </c>
      <c r="BQ11" s="17">
        <v>0.357112891171396</v>
      </c>
    </row>
    <row r="12" spans="2:69" x14ac:dyDescent="0.35">
      <c r="B12" s="18" t="s">
        <v>140</v>
      </c>
      <c r="C12" s="17">
        <v>0.16877653310289301</v>
      </c>
      <c r="D12" s="17">
        <v>0.19739423443727899</v>
      </c>
      <c r="E12" s="17">
        <v>0.14543245739385999</v>
      </c>
      <c r="F12" s="17"/>
      <c r="G12" s="17">
        <v>0.124114584813866</v>
      </c>
      <c r="H12" s="17">
        <v>0.22896885413628401</v>
      </c>
      <c r="I12" s="17">
        <v>0.13272930963194199</v>
      </c>
      <c r="J12" s="17">
        <v>0.111875302257537</v>
      </c>
      <c r="K12" s="17">
        <v>0.27138936649677398</v>
      </c>
      <c r="L12" s="17"/>
      <c r="M12" s="17">
        <v>6.28808125814206E-2</v>
      </c>
      <c r="N12" s="17">
        <v>0.15947183805226101</v>
      </c>
      <c r="O12" s="17">
        <v>0.21810148639121299</v>
      </c>
      <c r="P12" s="17">
        <v>0.15898360220979699</v>
      </c>
      <c r="Q12" s="17">
        <v>0.22767725437765499</v>
      </c>
      <c r="R12" s="17"/>
      <c r="S12" s="17">
        <v>0.163471299300154</v>
      </c>
      <c r="T12" s="17">
        <v>0.114075741721973</v>
      </c>
      <c r="U12" s="17">
        <v>0.24595192037890601</v>
      </c>
      <c r="V12" s="17">
        <v>0.20653434464672599</v>
      </c>
      <c r="W12" s="17"/>
      <c r="X12" s="17">
        <v>0.14452474119334899</v>
      </c>
      <c r="Y12" s="17">
        <v>0.120261680628638</v>
      </c>
      <c r="Z12" s="17">
        <v>0.38084840312368301</v>
      </c>
      <c r="AA12" s="17"/>
      <c r="AB12" s="17">
        <v>0.172958716071758</v>
      </c>
      <c r="AC12" s="17">
        <v>0.161046329524237</v>
      </c>
      <c r="AD12" s="17"/>
      <c r="AE12" s="17">
        <v>0.192180750904489</v>
      </c>
      <c r="AF12" s="17">
        <v>0.164465053844982</v>
      </c>
      <c r="AG12" s="17"/>
      <c r="AH12" s="17">
        <v>0.13707279074961101</v>
      </c>
      <c r="AI12" s="17">
        <v>0.34365730542461398</v>
      </c>
      <c r="AJ12" s="17"/>
      <c r="AK12" s="17">
        <v>0.18457182285301399</v>
      </c>
      <c r="AL12" s="17">
        <v>0.14742689180528601</v>
      </c>
      <c r="AM12" s="17">
        <v>0.15364638320799101</v>
      </c>
      <c r="AN12" s="17">
        <v>0.135688598545949</v>
      </c>
      <c r="AO12" s="17">
        <v>0.344935239140086</v>
      </c>
      <c r="AP12" s="17"/>
      <c r="AQ12" s="17">
        <v>0.174461963515541</v>
      </c>
      <c r="AR12" s="17">
        <v>0.167183224989881</v>
      </c>
      <c r="AS12" s="17"/>
      <c r="AT12" s="17">
        <v>0.154251410842731</v>
      </c>
      <c r="AU12" s="17">
        <v>0.168037270585048</v>
      </c>
      <c r="AV12" s="17"/>
      <c r="AW12" s="17">
        <v>0.16645643920220701</v>
      </c>
      <c r="AX12" s="17">
        <v>4.70139597514544E-2</v>
      </c>
      <c r="AY12" s="17">
        <v>0.28991730404551203</v>
      </c>
      <c r="AZ12" s="17">
        <v>0.26402283766755302</v>
      </c>
      <c r="BA12" s="17">
        <v>0.26470940394505399</v>
      </c>
      <c r="BB12" s="17"/>
      <c r="BC12" s="17">
        <v>0.14252705434547899</v>
      </c>
      <c r="BD12" s="17"/>
      <c r="BE12" s="17">
        <v>3.4097919188688403E-2</v>
      </c>
      <c r="BF12" s="17">
        <v>0.24669499736538</v>
      </c>
      <c r="BG12" s="17">
        <v>0.30742967426592799</v>
      </c>
      <c r="BH12" s="17">
        <v>0.19146959529284099</v>
      </c>
      <c r="BI12" s="17"/>
      <c r="BJ12" s="17">
        <v>0.162026703405693</v>
      </c>
      <c r="BK12" s="17"/>
      <c r="BL12" s="17">
        <v>0.139979749239379</v>
      </c>
      <c r="BM12" s="17"/>
      <c r="BN12" s="17">
        <v>0.20778214416174401</v>
      </c>
      <c r="BO12" s="17"/>
      <c r="BP12" s="17">
        <v>0.164277032042184</v>
      </c>
      <c r="BQ12" s="17">
        <v>0.11776745187991999</v>
      </c>
    </row>
    <row r="13" spans="2:69" x14ac:dyDescent="0.35">
      <c r="B13" s="18" t="s">
        <v>141</v>
      </c>
      <c r="C13" s="19">
        <v>0.103587779051666</v>
      </c>
      <c r="D13" s="19">
        <v>8.9107837410830504E-2</v>
      </c>
      <c r="E13" s="19">
        <v>0.11539937950050699</v>
      </c>
      <c r="F13" s="19"/>
      <c r="G13" s="19">
        <v>0.14022661903469399</v>
      </c>
      <c r="H13" s="19">
        <v>8.4584570942036294E-2</v>
      </c>
      <c r="I13" s="19">
        <v>0.115948555871527</v>
      </c>
      <c r="J13" s="19">
        <v>0.111468577451232</v>
      </c>
      <c r="K13" s="19">
        <v>3.1505804476244202E-2</v>
      </c>
      <c r="L13" s="19"/>
      <c r="M13" s="19">
        <v>9.2801608523649798E-2</v>
      </c>
      <c r="N13" s="19">
        <v>0.11489654873230599</v>
      </c>
      <c r="O13" s="19">
        <v>4.6330849822348801E-2</v>
      </c>
      <c r="P13" s="19">
        <v>7.5196869027035498E-2</v>
      </c>
      <c r="Q13" s="19">
        <v>0.17097501012746699</v>
      </c>
      <c r="R13" s="19"/>
      <c r="S13" s="19">
        <v>9.0362971583429194E-2</v>
      </c>
      <c r="T13" s="19">
        <v>0.134685634451671</v>
      </c>
      <c r="U13" s="19">
        <v>8.4179871243021398E-2</v>
      </c>
      <c r="V13" s="19">
        <v>0.12892366981343101</v>
      </c>
      <c r="W13" s="19"/>
      <c r="X13" s="19">
        <v>9.5945951171618901E-2</v>
      </c>
      <c r="Y13" s="19">
        <v>0.16710053987079701</v>
      </c>
      <c r="Z13" s="19">
        <v>7.5856907784602204E-2</v>
      </c>
      <c r="AA13" s="19"/>
      <c r="AB13" s="19">
        <v>0.104714519047638</v>
      </c>
      <c r="AC13" s="19">
        <v>0.101505151482781</v>
      </c>
      <c r="AD13" s="19"/>
      <c r="AE13" s="19">
        <v>6.7335087050752598E-2</v>
      </c>
      <c r="AF13" s="19">
        <v>0.110266179113158</v>
      </c>
      <c r="AG13" s="19"/>
      <c r="AH13" s="19">
        <v>0.102035554526814</v>
      </c>
      <c r="AI13" s="19">
        <v>0.13069462817285801</v>
      </c>
      <c r="AJ13" s="19"/>
      <c r="AK13" s="19">
        <v>8.4651810232038702E-2</v>
      </c>
      <c r="AL13" s="19">
        <v>8.1643338223582704E-2</v>
      </c>
      <c r="AM13" s="19">
        <v>0.13648054025284101</v>
      </c>
      <c r="AN13" s="19">
        <v>0.14284023111541</v>
      </c>
      <c r="AO13" s="19">
        <v>0</v>
      </c>
      <c r="AP13" s="19"/>
      <c r="AQ13" s="19">
        <v>7.7387044777691094E-2</v>
      </c>
      <c r="AR13" s="19">
        <v>0.110930379251768</v>
      </c>
      <c r="AS13" s="19"/>
      <c r="AT13" s="19">
        <v>8.5475789319975307E-2</v>
      </c>
      <c r="AU13" s="19">
        <v>0.117081839054036</v>
      </c>
      <c r="AV13" s="19"/>
      <c r="AW13" s="19">
        <v>0.17352687002855</v>
      </c>
      <c r="AX13" s="19">
        <v>0.101301936305164</v>
      </c>
      <c r="AY13" s="19">
        <v>7.3065354069489594E-2</v>
      </c>
      <c r="AZ13" s="19">
        <v>7.34504118376091E-2</v>
      </c>
      <c r="BA13" s="19">
        <v>5.80176592825574E-2</v>
      </c>
      <c r="BB13" s="19"/>
      <c r="BC13" s="19">
        <v>3.0820533580326399E-2</v>
      </c>
      <c r="BD13" s="19"/>
      <c r="BE13" s="19">
        <v>0.10835204677303401</v>
      </c>
      <c r="BF13" s="19">
        <v>4.2418678331285001E-2</v>
      </c>
      <c r="BG13" s="19">
        <v>2.9867881368385901E-2</v>
      </c>
      <c r="BH13" s="19">
        <v>2.4775912189002099E-2</v>
      </c>
      <c r="BI13" s="19"/>
      <c r="BJ13" s="19">
        <v>0.10204351489236101</v>
      </c>
      <c r="BK13" s="19"/>
      <c r="BL13" s="19">
        <v>0.14146539415954201</v>
      </c>
      <c r="BM13" s="19"/>
      <c r="BN13" s="19">
        <v>3.3929923161636802E-2</v>
      </c>
      <c r="BO13" s="19"/>
      <c r="BP13" s="19">
        <v>0.10755853841853801</v>
      </c>
      <c r="BQ13" s="19">
        <v>9.2675115793738203E-2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166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3.0279153815738199E-2</v>
      </c>
      <c r="D9" s="17">
        <v>8.83544986366714E-3</v>
      </c>
      <c r="E9" s="17">
        <v>4.7771245255582503E-2</v>
      </c>
      <c r="F9" s="17"/>
      <c r="G9" s="17">
        <v>1.6106194737335901E-2</v>
      </c>
      <c r="H9" s="17">
        <v>5.4293803304388703E-2</v>
      </c>
      <c r="I9" s="17">
        <v>1.85541466985964E-2</v>
      </c>
      <c r="J9" s="17">
        <v>5.8410738192724097E-2</v>
      </c>
      <c r="K9" s="17">
        <v>0</v>
      </c>
      <c r="L9" s="17"/>
      <c r="M9" s="17">
        <v>4.17721213047006E-2</v>
      </c>
      <c r="N9" s="17">
        <v>1.0110590576676799E-2</v>
      </c>
      <c r="O9" s="17">
        <v>0</v>
      </c>
      <c r="P9" s="17">
        <v>8.5718940580682093E-2</v>
      </c>
      <c r="Q9" s="17">
        <v>4.6374437964797899E-2</v>
      </c>
      <c r="R9" s="17"/>
      <c r="S9" s="17">
        <v>8.4938038078460398E-2</v>
      </c>
      <c r="T9" s="17">
        <v>3.3950507559597602E-2</v>
      </c>
      <c r="U9" s="17">
        <v>0</v>
      </c>
      <c r="V9" s="17">
        <v>0</v>
      </c>
      <c r="W9" s="17"/>
      <c r="X9" s="17">
        <v>4.0778985809212298E-2</v>
      </c>
      <c r="Y9" s="17">
        <v>0</v>
      </c>
      <c r="Z9" s="17">
        <v>0</v>
      </c>
      <c r="AA9" s="17"/>
      <c r="AB9" s="17">
        <v>3.1969339561628098E-2</v>
      </c>
      <c r="AC9" s="17">
        <v>2.7155072445138099E-2</v>
      </c>
      <c r="AD9" s="17"/>
      <c r="AE9" s="17">
        <v>2.49289279341199E-2</v>
      </c>
      <c r="AF9" s="17">
        <v>3.1264761970186301E-2</v>
      </c>
      <c r="AG9" s="17"/>
      <c r="AH9" s="17">
        <v>2.8141046985772199E-2</v>
      </c>
      <c r="AI9" s="17">
        <v>2.40271716791189E-2</v>
      </c>
      <c r="AJ9" s="17"/>
      <c r="AK9" s="17">
        <v>3.2272375689250198E-2</v>
      </c>
      <c r="AL9" s="17">
        <v>4.9653162619677199E-2</v>
      </c>
      <c r="AM9" s="17">
        <v>2.2296614782374002E-2</v>
      </c>
      <c r="AN9" s="17">
        <v>2.57854629721729E-2</v>
      </c>
      <c r="AO9" s="17">
        <v>0</v>
      </c>
      <c r="AP9" s="17"/>
      <c r="AQ9" s="17">
        <v>2.24836468191532E-2</v>
      </c>
      <c r="AR9" s="17">
        <v>3.2463798361745302E-2</v>
      </c>
      <c r="AS9" s="17"/>
      <c r="AT9" s="17">
        <v>1.37037809905687E-2</v>
      </c>
      <c r="AU9" s="17">
        <v>3.1766905205349402E-2</v>
      </c>
      <c r="AV9" s="17"/>
      <c r="AW9" s="17">
        <v>5.9712241679764098E-2</v>
      </c>
      <c r="AX9" s="17">
        <v>5.5681439766256599E-2</v>
      </c>
      <c r="AY9" s="17">
        <v>1.8558421167559E-2</v>
      </c>
      <c r="AZ9" s="17">
        <v>0</v>
      </c>
      <c r="BA9" s="17">
        <v>0</v>
      </c>
      <c r="BB9" s="17"/>
      <c r="BC9" s="17">
        <v>3.1765521424611302E-2</v>
      </c>
      <c r="BD9" s="17"/>
      <c r="BE9" s="17">
        <v>5.4361912503305701E-2</v>
      </c>
      <c r="BF9" s="17">
        <v>0</v>
      </c>
      <c r="BG9" s="17">
        <v>0</v>
      </c>
      <c r="BH9" s="17">
        <v>2.4775912189002099E-2</v>
      </c>
      <c r="BI9" s="17"/>
      <c r="BJ9" s="17">
        <v>2.8720235294143699E-2</v>
      </c>
      <c r="BK9" s="17"/>
      <c r="BL9" s="17">
        <v>1.6313468317664601E-2</v>
      </c>
      <c r="BM9" s="17"/>
      <c r="BN9" s="17">
        <v>4.1322011530281998E-2</v>
      </c>
      <c r="BO9" s="17"/>
      <c r="BP9" s="17">
        <v>3.1966140313007901E-2</v>
      </c>
      <c r="BQ9" s="17">
        <v>2.4423902488453501E-2</v>
      </c>
    </row>
    <row r="10" spans="2:69" x14ac:dyDescent="0.35">
      <c r="B10" s="18" t="s">
        <v>138</v>
      </c>
      <c r="C10" s="17">
        <v>0.25196919862940897</v>
      </c>
      <c r="D10" s="17">
        <v>0.27274401283196298</v>
      </c>
      <c r="E10" s="17">
        <v>0.23502273497326701</v>
      </c>
      <c r="F10" s="17"/>
      <c r="G10" s="17">
        <v>0.16516134696250001</v>
      </c>
      <c r="H10" s="17">
        <v>0.15232172378780201</v>
      </c>
      <c r="I10" s="17">
        <v>0.265903140027348</v>
      </c>
      <c r="J10" s="17">
        <v>0.33481245716000102</v>
      </c>
      <c r="K10" s="17">
        <v>0.52870977315921697</v>
      </c>
      <c r="L10" s="17"/>
      <c r="M10" s="17">
        <v>0.21558489284931101</v>
      </c>
      <c r="N10" s="17">
        <v>0.25803789838699198</v>
      </c>
      <c r="O10" s="17">
        <v>0.28263699290640498</v>
      </c>
      <c r="P10" s="17">
        <v>0.25194233523063297</v>
      </c>
      <c r="Q10" s="17">
        <v>0.23237707648689401</v>
      </c>
      <c r="R10" s="17"/>
      <c r="S10" s="17">
        <v>0.34376992128135198</v>
      </c>
      <c r="T10" s="17">
        <v>0.107014784079141</v>
      </c>
      <c r="U10" s="17">
        <v>0.219472847684094</v>
      </c>
      <c r="V10" s="17">
        <v>0.25676139214897398</v>
      </c>
      <c r="W10" s="17"/>
      <c r="X10" s="17">
        <v>0.28712741815315002</v>
      </c>
      <c r="Y10" s="17">
        <v>0.17285866402355399</v>
      </c>
      <c r="Z10" s="17">
        <v>0.123848630476976</v>
      </c>
      <c r="AA10" s="17"/>
      <c r="AB10" s="17">
        <v>0.25501775204065802</v>
      </c>
      <c r="AC10" s="17">
        <v>0.24633435704911499</v>
      </c>
      <c r="AD10" s="17"/>
      <c r="AE10" s="17">
        <v>0.35223045200837999</v>
      </c>
      <c r="AF10" s="17">
        <v>0.233499266500935</v>
      </c>
      <c r="AG10" s="17"/>
      <c r="AH10" s="17">
        <v>0.25975511485403102</v>
      </c>
      <c r="AI10" s="17">
        <v>0.16125792257468199</v>
      </c>
      <c r="AJ10" s="17"/>
      <c r="AK10" s="17">
        <v>0.26876913841731798</v>
      </c>
      <c r="AL10" s="17">
        <v>0.32925914716153898</v>
      </c>
      <c r="AM10" s="17">
        <v>0.21903231317828001</v>
      </c>
      <c r="AN10" s="17">
        <v>0.21191155338710299</v>
      </c>
      <c r="AO10" s="17">
        <v>0.159687501502462</v>
      </c>
      <c r="AP10" s="17"/>
      <c r="AQ10" s="17">
        <v>0.202953987252846</v>
      </c>
      <c r="AR10" s="17">
        <v>0.265705420564955</v>
      </c>
      <c r="AS10" s="17"/>
      <c r="AT10" s="17">
        <v>0.19602473478835</v>
      </c>
      <c r="AU10" s="17">
        <v>0.28523937423354501</v>
      </c>
      <c r="AV10" s="17"/>
      <c r="AW10" s="17">
        <v>0.293842703446202</v>
      </c>
      <c r="AX10" s="17">
        <v>0.29496904387742301</v>
      </c>
      <c r="AY10" s="17">
        <v>0.15536734417593501</v>
      </c>
      <c r="AZ10" s="17">
        <v>0.28512094290867002</v>
      </c>
      <c r="BA10" s="17">
        <v>0.18076582365005101</v>
      </c>
      <c r="BB10" s="17"/>
      <c r="BC10" s="17">
        <v>0.32998707908141101</v>
      </c>
      <c r="BD10" s="17"/>
      <c r="BE10" s="17">
        <v>0.31807320844627002</v>
      </c>
      <c r="BF10" s="17">
        <v>0.119012611882164</v>
      </c>
      <c r="BG10" s="17">
        <v>0.29045210833124802</v>
      </c>
      <c r="BH10" s="17">
        <v>0.24890339796167901</v>
      </c>
      <c r="BI10" s="17"/>
      <c r="BJ10" s="17">
        <v>0.24503658234730399</v>
      </c>
      <c r="BK10" s="17"/>
      <c r="BL10" s="17">
        <v>0.208561126828605</v>
      </c>
      <c r="BM10" s="17"/>
      <c r="BN10" s="17">
        <v>0.236478905119997</v>
      </c>
      <c r="BO10" s="17"/>
      <c r="BP10" s="17">
        <v>0.24740503420704199</v>
      </c>
      <c r="BQ10" s="17">
        <v>0.232429754724371</v>
      </c>
    </row>
    <row r="11" spans="2:69" x14ac:dyDescent="0.35">
      <c r="B11" s="18" t="s">
        <v>139</v>
      </c>
      <c r="C11" s="17">
        <v>0.41424250577455901</v>
      </c>
      <c r="D11" s="17">
        <v>0.40451342676415902</v>
      </c>
      <c r="E11" s="17">
        <v>0.42217872519149202</v>
      </c>
      <c r="F11" s="17"/>
      <c r="G11" s="17">
        <v>0.499579653170803</v>
      </c>
      <c r="H11" s="17">
        <v>0.46030843618971301</v>
      </c>
      <c r="I11" s="17">
        <v>0.414304672787696</v>
      </c>
      <c r="J11" s="17">
        <v>0.30724488705298197</v>
      </c>
      <c r="K11" s="17">
        <v>0.25462986174875901</v>
      </c>
      <c r="L11" s="17"/>
      <c r="M11" s="17">
        <v>0.477956648738871</v>
      </c>
      <c r="N11" s="17">
        <v>0.46432402888132401</v>
      </c>
      <c r="O11" s="17">
        <v>0.35527832694795602</v>
      </c>
      <c r="P11" s="17">
        <v>0.32588414653227399</v>
      </c>
      <c r="Q11" s="17">
        <v>0.39514421578568298</v>
      </c>
      <c r="R11" s="17"/>
      <c r="S11" s="17">
        <v>0.26376525200975298</v>
      </c>
      <c r="T11" s="17">
        <v>0.54403846774755404</v>
      </c>
      <c r="U11" s="17">
        <v>0.38968909072148999</v>
      </c>
      <c r="V11" s="17">
        <v>0.46244379995143198</v>
      </c>
      <c r="W11" s="17"/>
      <c r="X11" s="17">
        <v>0.40113849077582298</v>
      </c>
      <c r="Y11" s="17">
        <v>0.50392908122180802</v>
      </c>
      <c r="Z11" s="17">
        <v>0.38975743034632199</v>
      </c>
      <c r="AA11" s="17"/>
      <c r="AB11" s="17">
        <v>0.40507420100599301</v>
      </c>
      <c r="AC11" s="17">
        <v>0.43118888589704801</v>
      </c>
      <c r="AD11" s="17"/>
      <c r="AE11" s="17">
        <v>0.381304223504909</v>
      </c>
      <c r="AF11" s="17">
        <v>0.42031033175364801</v>
      </c>
      <c r="AG11" s="17"/>
      <c r="AH11" s="17">
        <v>0.44772183286738898</v>
      </c>
      <c r="AI11" s="17">
        <v>0.25900820040975098</v>
      </c>
      <c r="AJ11" s="17"/>
      <c r="AK11" s="17">
        <v>0.339864694083852</v>
      </c>
      <c r="AL11" s="17">
        <v>0.36557721899443002</v>
      </c>
      <c r="AM11" s="17">
        <v>0.45134433909641603</v>
      </c>
      <c r="AN11" s="17">
        <v>0.41092171941494299</v>
      </c>
      <c r="AO11" s="17">
        <v>0.56635642890108195</v>
      </c>
      <c r="AP11" s="17"/>
      <c r="AQ11" s="17">
        <v>0.50603700537218299</v>
      </c>
      <c r="AR11" s="17">
        <v>0.38851764233883201</v>
      </c>
      <c r="AS11" s="17"/>
      <c r="AT11" s="17">
        <v>0.52639145246666696</v>
      </c>
      <c r="AU11" s="17">
        <v>0.36464962833397702</v>
      </c>
      <c r="AV11" s="17"/>
      <c r="AW11" s="17">
        <v>0.23067911415810199</v>
      </c>
      <c r="AX11" s="17">
        <v>0.48949351985045603</v>
      </c>
      <c r="AY11" s="17">
        <v>0.40909139745005202</v>
      </c>
      <c r="AZ11" s="17">
        <v>0.35945032823301099</v>
      </c>
      <c r="BA11" s="17">
        <v>0.40637692954633498</v>
      </c>
      <c r="BB11" s="17"/>
      <c r="BC11" s="17">
        <v>0.44538901476903298</v>
      </c>
      <c r="BD11" s="17"/>
      <c r="BE11" s="17">
        <v>0.48673480797774699</v>
      </c>
      <c r="BF11" s="17">
        <v>0.46771030714655099</v>
      </c>
      <c r="BG11" s="17">
        <v>0.33723947403595</v>
      </c>
      <c r="BH11" s="17">
        <v>0.46076699596156201</v>
      </c>
      <c r="BI11" s="17"/>
      <c r="BJ11" s="17">
        <v>0.42403464678435798</v>
      </c>
      <c r="BK11" s="17"/>
      <c r="BL11" s="17">
        <v>0.44012584071204702</v>
      </c>
      <c r="BM11" s="17"/>
      <c r="BN11" s="17">
        <v>0.51012812802802499</v>
      </c>
      <c r="BO11" s="17"/>
      <c r="BP11" s="17">
        <v>0.39470869944181303</v>
      </c>
      <c r="BQ11" s="17">
        <v>0.54994430667831895</v>
      </c>
    </row>
    <row r="12" spans="2:69" x14ac:dyDescent="0.35">
      <c r="B12" s="18" t="s">
        <v>140</v>
      </c>
      <c r="C12" s="17">
        <v>0.15548684842856</v>
      </c>
      <c r="D12" s="17">
        <v>0.188266514158932</v>
      </c>
      <c r="E12" s="17">
        <v>0.12874776866861001</v>
      </c>
      <c r="F12" s="17"/>
      <c r="G12" s="17">
        <v>0.168874473816645</v>
      </c>
      <c r="H12" s="17">
        <v>0.19579312358075701</v>
      </c>
      <c r="I12" s="17">
        <v>0.13272930963194199</v>
      </c>
      <c r="J12" s="17">
        <v>0.19987214246634899</v>
      </c>
      <c r="K12" s="17">
        <v>3.1505804476244202E-2</v>
      </c>
      <c r="L12" s="17"/>
      <c r="M12" s="17">
        <v>0.145862207127714</v>
      </c>
      <c r="N12" s="17">
        <v>7.1788964998757407E-2</v>
      </c>
      <c r="O12" s="17">
        <v>0.30965741138992398</v>
      </c>
      <c r="P12" s="17">
        <v>0.20506224353438601</v>
      </c>
      <c r="Q12" s="17">
        <v>0.15807348787789299</v>
      </c>
      <c r="R12" s="17"/>
      <c r="S12" s="17">
        <v>0.11312729078240399</v>
      </c>
      <c r="T12" s="17">
        <v>0.146967536265138</v>
      </c>
      <c r="U12" s="17">
        <v>0.26702512263667699</v>
      </c>
      <c r="V12" s="17">
        <v>0.135720542082022</v>
      </c>
      <c r="W12" s="17"/>
      <c r="X12" s="17">
        <v>0.14686245158147701</v>
      </c>
      <c r="Y12" s="17">
        <v>9.5110608321706702E-2</v>
      </c>
      <c r="Z12" s="17">
        <v>0.28264930457271198</v>
      </c>
      <c r="AA12" s="17"/>
      <c r="AB12" s="17">
        <v>0.15323158592726099</v>
      </c>
      <c r="AC12" s="17">
        <v>0.15965539829549399</v>
      </c>
      <c r="AD12" s="17"/>
      <c r="AE12" s="17">
        <v>0.17420130950183901</v>
      </c>
      <c r="AF12" s="17">
        <v>0.15203930698861901</v>
      </c>
      <c r="AG12" s="17"/>
      <c r="AH12" s="17">
        <v>0.13616882882393799</v>
      </c>
      <c r="AI12" s="17">
        <v>0.27350193398190598</v>
      </c>
      <c r="AJ12" s="17"/>
      <c r="AK12" s="17">
        <v>0.25298726490848999</v>
      </c>
      <c r="AL12" s="17">
        <v>0.139590753862426</v>
      </c>
      <c r="AM12" s="17">
        <v>0.14088795318657599</v>
      </c>
      <c r="AN12" s="17">
        <v>0.211925120460775</v>
      </c>
      <c r="AO12" s="17">
        <v>0</v>
      </c>
      <c r="AP12" s="17"/>
      <c r="AQ12" s="17">
        <v>0.17713181662317101</v>
      </c>
      <c r="AR12" s="17">
        <v>0.14942097462002299</v>
      </c>
      <c r="AS12" s="17"/>
      <c r="AT12" s="17">
        <v>0.16781920732309499</v>
      </c>
      <c r="AU12" s="17">
        <v>0.139819348204788</v>
      </c>
      <c r="AV12" s="17"/>
      <c r="AW12" s="17">
        <v>0.18279004249469699</v>
      </c>
      <c r="AX12" s="17">
        <v>5.6046252083746799E-2</v>
      </c>
      <c r="AY12" s="17">
        <v>0.35991573149938699</v>
      </c>
      <c r="AZ12" s="17">
        <v>0.106221464159278</v>
      </c>
      <c r="BA12" s="17">
        <v>0.21038361475839701</v>
      </c>
      <c r="BB12" s="17"/>
      <c r="BC12" s="17">
        <v>0.112379549878889</v>
      </c>
      <c r="BD12" s="17"/>
      <c r="BE12" s="17">
        <v>4.5018317644254201E-2</v>
      </c>
      <c r="BF12" s="17">
        <v>0.37085840263999997</v>
      </c>
      <c r="BG12" s="17">
        <v>0.18174649487974001</v>
      </c>
      <c r="BH12" s="17">
        <v>0.16091341368399201</v>
      </c>
      <c r="BI12" s="17"/>
      <c r="BJ12" s="17">
        <v>0.15044522917827699</v>
      </c>
      <c r="BK12" s="17"/>
      <c r="BL12" s="17">
        <v>0.15907711354273299</v>
      </c>
      <c r="BM12" s="17"/>
      <c r="BN12" s="17">
        <v>0.14742631814884999</v>
      </c>
      <c r="BO12" s="17"/>
      <c r="BP12" s="17">
        <v>0.17651533859407101</v>
      </c>
      <c r="BQ12" s="17">
        <v>6.2796039243065593E-2</v>
      </c>
    </row>
    <row r="13" spans="2:69" x14ac:dyDescent="0.35">
      <c r="B13" s="18" t="s">
        <v>141</v>
      </c>
      <c r="C13" s="19">
        <v>0.148022293351733</v>
      </c>
      <c r="D13" s="19">
        <v>0.125640596381278</v>
      </c>
      <c r="E13" s="19">
        <v>0.16627952591105</v>
      </c>
      <c r="F13" s="19"/>
      <c r="G13" s="19">
        <v>0.15027833131271601</v>
      </c>
      <c r="H13" s="19">
        <v>0.13728291313734001</v>
      </c>
      <c r="I13" s="19">
        <v>0.168508730854417</v>
      </c>
      <c r="J13" s="19">
        <v>9.9659775127944106E-2</v>
      </c>
      <c r="K13" s="19">
        <v>0.18515456061578001</v>
      </c>
      <c r="L13" s="19"/>
      <c r="M13" s="19">
        <v>0.118824129979403</v>
      </c>
      <c r="N13" s="19">
        <v>0.19573851715625001</v>
      </c>
      <c r="O13" s="19">
        <v>5.2427268755714997E-2</v>
      </c>
      <c r="P13" s="19">
        <v>0.131392334122025</v>
      </c>
      <c r="Q13" s="19">
        <v>0.168030781884733</v>
      </c>
      <c r="R13" s="19"/>
      <c r="S13" s="19">
        <v>0.19439949784803001</v>
      </c>
      <c r="T13" s="19">
        <v>0.16802870434856901</v>
      </c>
      <c r="U13" s="19">
        <v>0.123812938957739</v>
      </c>
      <c r="V13" s="19">
        <v>0.14507426581757199</v>
      </c>
      <c r="W13" s="19"/>
      <c r="X13" s="19">
        <v>0.12409265368033801</v>
      </c>
      <c r="Y13" s="19">
        <v>0.22810164643293199</v>
      </c>
      <c r="Z13" s="19">
        <v>0.20374463460399</v>
      </c>
      <c r="AA13" s="19"/>
      <c r="AB13" s="19">
        <v>0.154707121464461</v>
      </c>
      <c r="AC13" s="19">
        <v>0.13566628631320499</v>
      </c>
      <c r="AD13" s="19"/>
      <c r="AE13" s="19">
        <v>6.7335087050752598E-2</v>
      </c>
      <c r="AF13" s="19">
        <v>0.16288633278661199</v>
      </c>
      <c r="AG13" s="19"/>
      <c r="AH13" s="19">
        <v>0.12821317646887001</v>
      </c>
      <c r="AI13" s="19">
        <v>0.28220477135454197</v>
      </c>
      <c r="AJ13" s="19"/>
      <c r="AK13" s="19">
        <v>0.10610652690109</v>
      </c>
      <c r="AL13" s="19">
        <v>0.11591971736192801</v>
      </c>
      <c r="AM13" s="19">
        <v>0.16643877975635499</v>
      </c>
      <c r="AN13" s="19">
        <v>0.13945614376500601</v>
      </c>
      <c r="AO13" s="19">
        <v>0.27395606959645702</v>
      </c>
      <c r="AP13" s="19"/>
      <c r="AQ13" s="19">
        <v>9.1393543932646801E-2</v>
      </c>
      <c r="AR13" s="19">
        <v>0.16389216411444399</v>
      </c>
      <c r="AS13" s="19"/>
      <c r="AT13" s="19">
        <v>9.6060824431318498E-2</v>
      </c>
      <c r="AU13" s="19">
        <v>0.178524744022339</v>
      </c>
      <c r="AV13" s="19"/>
      <c r="AW13" s="19">
        <v>0.23297589822123499</v>
      </c>
      <c r="AX13" s="19">
        <v>0.103809744422118</v>
      </c>
      <c r="AY13" s="19">
        <v>5.7067105707066197E-2</v>
      </c>
      <c r="AZ13" s="19">
        <v>0.249207264699041</v>
      </c>
      <c r="BA13" s="19">
        <v>0.20247363204521701</v>
      </c>
      <c r="BB13" s="19"/>
      <c r="BC13" s="19">
        <v>8.0478834846055905E-2</v>
      </c>
      <c r="BD13" s="19"/>
      <c r="BE13" s="19">
        <v>9.5811753428422505E-2</v>
      </c>
      <c r="BF13" s="19">
        <v>4.2418678331285001E-2</v>
      </c>
      <c r="BG13" s="19">
        <v>0.190561922753062</v>
      </c>
      <c r="BH13" s="19">
        <v>0.10464028020376499</v>
      </c>
      <c r="BI13" s="19"/>
      <c r="BJ13" s="19">
        <v>0.15176330639591701</v>
      </c>
      <c r="BK13" s="19"/>
      <c r="BL13" s="19">
        <v>0.17592245059895001</v>
      </c>
      <c r="BM13" s="19"/>
      <c r="BN13" s="19">
        <v>6.4644637172845798E-2</v>
      </c>
      <c r="BO13" s="19"/>
      <c r="BP13" s="19">
        <v>0.14940478744406699</v>
      </c>
      <c r="BQ13" s="19">
        <v>0.13040599686579099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167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0.20720785130515801</v>
      </c>
      <c r="D9" s="17">
        <v>0.185274398626881</v>
      </c>
      <c r="E9" s="17">
        <v>0.22509944133538101</v>
      </c>
      <c r="F9" s="17"/>
      <c r="G9" s="17">
        <v>0.28492319966767099</v>
      </c>
      <c r="H9" s="17">
        <v>0.22428483516578501</v>
      </c>
      <c r="I9" s="17">
        <v>0.23962305253590299</v>
      </c>
      <c r="J9" s="17">
        <v>8.1475750628839397E-2</v>
      </c>
      <c r="K9" s="17">
        <v>8.9249622909005899E-2</v>
      </c>
      <c r="L9" s="17"/>
      <c r="M9" s="17">
        <v>0.256461137217454</v>
      </c>
      <c r="N9" s="17">
        <v>0.126611591598531</v>
      </c>
      <c r="O9" s="17">
        <v>0.39478648682356798</v>
      </c>
      <c r="P9" s="17">
        <v>0.10532993752271599</v>
      </c>
      <c r="Q9" s="17">
        <v>0.27663017594218198</v>
      </c>
      <c r="R9" s="17"/>
      <c r="S9" s="17">
        <v>0.21718699692125901</v>
      </c>
      <c r="T9" s="17">
        <v>0.19782215411426801</v>
      </c>
      <c r="U9" s="17">
        <v>0.280648088573483</v>
      </c>
      <c r="V9" s="17">
        <v>0.1640816309051</v>
      </c>
      <c r="W9" s="17"/>
      <c r="X9" s="17">
        <v>0.21966767974114701</v>
      </c>
      <c r="Y9" s="17">
        <v>0.15767723542911299</v>
      </c>
      <c r="Z9" s="17">
        <v>0.18759486468633399</v>
      </c>
      <c r="AA9" s="17"/>
      <c r="AB9" s="17">
        <v>0.19439630109203099</v>
      </c>
      <c r="AC9" s="17">
        <v>0.230888281368343</v>
      </c>
      <c r="AD9" s="17"/>
      <c r="AE9" s="17">
        <v>0.19278263787591499</v>
      </c>
      <c r="AF9" s="17">
        <v>0.20986523592780801</v>
      </c>
      <c r="AG9" s="17"/>
      <c r="AH9" s="17">
        <v>0.19733097522124601</v>
      </c>
      <c r="AI9" s="17">
        <v>0.22492567223839499</v>
      </c>
      <c r="AJ9" s="17"/>
      <c r="AK9" s="17">
        <v>0.34142831867637302</v>
      </c>
      <c r="AL9" s="17">
        <v>0.162423728243278</v>
      </c>
      <c r="AM9" s="17">
        <v>0.22063335815664201</v>
      </c>
      <c r="AN9" s="17">
        <v>0.15293347778607799</v>
      </c>
      <c r="AO9" s="17">
        <v>0.16310842803738401</v>
      </c>
      <c r="AP9" s="17"/>
      <c r="AQ9" s="17">
        <v>0.21130872957917701</v>
      </c>
      <c r="AR9" s="17">
        <v>0.20605860451991401</v>
      </c>
      <c r="AS9" s="17"/>
      <c r="AT9" s="17">
        <v>0.22296724335666501</v>
      </c>
      <c r="AU9" s="17">
        <v>0.19138050275221799</v>
      </c>
      <c r="AV9" s="17"/>
      <c r="AW9" s="17">
        <v>0.26935985033187598</v>
      </c>
      <c r="AX9" s="17">
        <v>6.6734890572016994E-2</v>
      </c>
      <c r="AY9" s="17">
        <v>0.49508201481563402</v>
      </c>
      <c r="AZ9" s="17">
        <v>0.20473268763958599</v>
      </c>
      <c r="BA9" s="17">
        <v>0.153271754120202</v>
      </c>
      <c r="BB9" s="17"/>
      <c r="BC9" s="17">
        <v>0.12730308089310499</v>
      </c>
      <c r="BD9" s="17"/>
      <c r="BE9" s="17">
        <v>4.9600759933129103E-2</v>
      </c>
      <c r="BF9" s="17">
        <v>0.52881021832511899</v>
      </c>
      <c r="BG9" s="17">
        <v>0.31323549952388602</v>
      </c>
      <c r="BH9" s="17">
        <v>0.17950947906016201</v>
      </c>
      <c r="BI9" s="17"/>
      <c r="BJ9" s="17">
        <v>0.20293265532343199</v>
      </c>
      <c r="BK9" s="17"/>
      <c r="BL9" s="17">
        <v>0.21455856282162999</v>
      </c>
      <c r="BM9" s="17"/>
      <c r="BN9" s="17">
        <v>0.13794864128104001</v>
      </c>
      <c r="BO9" s="17"/>
      <c r="BP9" s="17">
        <v>0.20892924288716799</v>
      </c>
      <c r="BQ9" s="17">
        <v>0.21688608257597</v>
      </c>
    </row>
    <row r="10" spans="2:69" x14ac:dyDescent="0.35">
      <c r="B10" s="18" t="s">
        <v>138</v>
      </c>
      <c r="C10" s="17">
        <v>0.23928758302042</v>
      </c>
      <c r="D10" s="17">
        <v>0.26790949900852901</v>
      </c>
      <c r="E10" s="17">
        <v>0.215940069327516</v>
      </c>
      <c r="F10" s="17"/>
      <c r="G10" s="17">
        <v>0.350350254548697</v>
      </c>
      <c r="H10" s="17">
        <v>0.21741031290429599</v>
      </c>
      <c r="I10" s="17">
        <v>0.190165142665913</v>
      </c>
      <c r="J10" s="17">
        <v>0.257665102257711</v>
      </c>
      <c r="K10" s="17">
        <v>0.104625116676482</v>
      </c>
      <c r="L10" s="17"/>
      <c r="M10" s="17">
        <v>0.23549705619324199</v>
      </c>
      <c r="N10" s="17">
        <v>0.26513196724291599</v>
      </c>
      <c r="O10" s="17">
        <v>0.18622725467653301</v>
      </c>
      <c r="P10" s="17">
        <v>0.248642677966739</v>
      </c>
      <c r="Q10" s="17">
        <v>0.22434126529646001</v>
      </c>
      <c r="R10" s="17"/>
      <c r="S10" s="17">
        <v>0.15973102566726399</v>
      </c>
      <c r="T10" s="17">
        <v>0.26222121661661302</v>
      </c>
      <c r="U10" s="17">
        <v>0.246301036172028</v>
      </c>
      <c r="V10" s="17">
        <v>0.289602441601996</v>
      </c>
      <c r="W10" s="17"/>
      <c r="X10" s="17">
        <v>0.27773318844596501</v>
      </c>
      <c r="Y10" s="17">
        <v>9.1726720448734894E-2</v>
      </c>
      <c r="Z10" s="17">
        <v>0.17244788269268599</v>
      </c>
      <c r="AA10" s="17"/>
      <c r="AB10" s="17">
        <v>0.232092688535709</v>
      </c>
      <c r="AC10" s="17">
        <v>0.25258637924904598</v>
      </c>
      <c r="AD10" s="17"/>
      <c r="AE10" s="17">
        <v>0.28480459343971998</v>
      </c>
      <c r="AF10" s="17">
        <v>0.230902528327777</v>
      </c>
      <c r="AG10" s="17"/>
      <c r="AH10" s="17">
        <v>0.255021128994673</v>
      </c>
      <c r="AI10" s="17">
        <v>0.20256109823601701</v>
      </c>
      <c r="AJ10" s="17"/>
      <c r="AK10" s="17">
        <v>0.14773648757310101</v>
      </c>
      <c r="AL10" s="17">
        <v>0.21999092194443101</v>
      </c>
      <c r="AM10" s="17">
        <v>0.291675347882628</v>
      </c>
      <c r="AN10" s="17">
        <v>0.22155494521935601</v>
      </c>
      <c r="AO10" s="17">
        <v>0.27313423893003702</v>
      </c>
      <c r="AP10" s="17"/>
      <c r="AQ10" s="17">
        <v>0.315264886075936</v>
      </c>
      <c r="AR10" s="17">
        <v>0.21799539499297299</v>
      </c>
      <c r="AS10" s="17"/>
      <c r="AT10" s="17">
        <v>0.26766065472249601</v>
      </c>
      <c r="AU10" s="17">
        <v>0.21082148367416401</v>
      </c>
      <c r="AV10" s="17"/>
      <c r="AW10" s="17">
        <v>0.13149026412384801</v>
      </c>
      <c r="AX10" s="17">
        <v>0.25545031290229597</v>
      </c>
      <c r="AY10" s="17">
        <v>0.18689126289986799</v>
      </c>
      <c r="AZ10" s="17">
        <v>0.26999270213759402</v>
      </c>
      <c r="BA10" s="17">
        <v>0.397925203690637</v>
      </c>
      <c r="BB10" s="17"/>
      <c r="BC10" s="17">
        <v>0.276616710646579</v>
      </c>
      <c r="BD10" s="17"/>
      <c r="BE10" s="17">
        <v>0.21588949569076701</v>
      </c>
      <c r="BF10" s="17">
        <v>0.19672059382069801</v>
      </c>
      <c r="BG10" s="17">
        <v>0.26109656432332601</v>
      </c>
      <c r="BH10" s="17">
        <v>0.31787027570634202</v>
      </c>
      <c r="BI10" s="17"/>
      <c r="BJ10" s="17">
        <v>0.24186911787551399</v>
      </c>
      <c r="BK10" s="17"/>
      <c r="BL10" s="17">
        <v>0.264893286209685</v>
      </c>
      <c r="BM10" s="17"/>
      <c r="BN10" s="17">
        <v>0.25913168748034698</v>
      </c>
      <c r="BO10" s="17"/>
      <c r="BP10" s="17">
        <v>0.21893523413225899</v>
      </c>
      <c r="BQ10" s="17">
        <v>0.36360225305541399</v>
      </c>
    </row>
    <row r="11" spans="2:69" x14ac:dyDescent="0.35">
      <c r="B11" s="18" t="s">
        <v>139</v>
      </c>
      <c r="C11" s="17">
        <v>0.17393107273616901</v>
      </c>
      <c r="D11" s="17">
        <v>0.18797143795817101</v>
      </c>
      <c r="E11" s="17">
        <v>0.16247804424533499</v>
      </c>
      <c r="F11" s="17"/>
      <c r="G11" s="17">
        <v>9.1629763294077807E-2</v>
      </c>
      <c r="H11" s="17">
        <v>0.18427949452144199</v>
      </c>
      <c r="I11" s="17">
        <v>0.13665571402769999</v>
      </c>
      <c r="J11" s="17">
        <v>0.22679363963180901</v>
      </c>
      <c r="K11" s="17">
        <v>0.337849850601741</v>
      </c>
      <c r="L11" s="17"/>
      <c r="M11" s="17">
        <v>0.196186065396519</v>
      </c>
      <c r="N11" s="17">
        <v>0.22775816510747099</v>
      </c>
      <c r="O11" s="17">
        <v>0.133745809672487</v>
      </c>
      <c r="P11" s="17">
        <v>0.16133237212208401</v>
      </c>
      <c r="Q11" s="17">
        <v>8.09869611397665E-2</v>
      </c>
      <c r="R11" s="17"/>
      <c r="S11" s="17">
        <v>0.16703930593254701</v>
      </c>
      <c r="T11" s="17">
        <v>0.122538375971233</v>
      </c>
      <c r="U11" s="17">
        <v>0.23498829514792499</v>
      </c>
      <c r="V11" s="17">
        <v>0.15021523450359001</v>
      </c>
      <c r="W11" s="17"/>
      <c r="X11" s="17">
        <v>0.18096480780076399</v>
      </c>
      <c r="Y11" s="17">
        <v>0.183262430577846</v>
      </c>
      <c r="Z11" s="17">
        <v>0.11811096215091201</v>
      </c>
      <c r="AA11" s="17"/>
      <c r="AB11" s="17">
        <v>0.122955815952087</v>
      </c>
      <c r="AC11" s="17">
        <v>0.26815198926440498</v>
      </c>
      <c r="AD11" s="17"/>
      <c r="AE11" s="17">
        <v>0.33011433699632498</v>
      </c>
      <c r="AF11" s="17">
        <v>0.14515929706740599</v>
      </c>
      <c r="AG11" s="17"/>
      <c r="AH11" s="17">
        <v>0.17404324331861201</v>
      </c>
      <c r="AI11" s="17">
        <v>8.1914815157189305E-2</v>
      </c>
      <c r="AJ11" s="17"/>
      <c r="AK11" s="17">
        <v>0.299157592293749</v>
      </c>
      <c r="AL11" s="17">
        <v>0.15496010218110301</v>
      </c>
      <c r="AM11" s="17">
        <v>0.123853878667835</v>
      </c>
      <c r="AN11" s="17">
        <v>0.22792974977552399</v>
      </c>
      <c r="AO11" s="17">
        <v>0.14258795933051199</v>
      </c>
      <c r="AP11" s="17"/>
      <c r="AQ11" s="17">
        <v>0.17671859359832501</v>
      </c>
      <c r="AR11" s="17">
        <v>0.173149886566871</v>
      </c>
      <c r="AS11" s="17"/>
      <c r="AT11" s="17">
        <v>0.16878397269044401</v>
      </c>
      <c r="AU11" s="17">
        <v>0.185719571312078</v>
      </c>
      <c r="AV11" s="17"/>
      <c r="AW11" s="17">
        <v>0.10665886796624099</v>
      </c>
      <c r="AX11" s="17">
        <v>0.218062864143621</v>
      </c>
      <c r="AY11" s="17">
        <v>0.120946610805038</v>
      </c>
      <c r="AZ11" s="17">
        <v>6.5257256333499297E-2</v>
      </c>
      <c r="BA11" s="17">
        <v>0.109051219358268</v>
      </c>
      <c r="BB11" s="17"/>
      <c r="BC11" s="17">
        <v>0.21852834498912199</v>
      </c>
      <c r="BD11" s="17"/>
      <c r="BE11" s="17">
        <v>0.26390969437809397</v>
      </c>
      <c r="BF11" s="17">
        <v>0.13712346675930401</v>
      </c>
      <c r="BG11" s="17">
        <v>8.9459288413291302E-2</v>
      </c>
      <c r="BH11" s="17">
        <v>0.100428586954356</v>
      </c>
      <c r="BI11" s="17"/>
      <c r="BJ11" s="17">
        <v>0.17347820796732</v>
      </c>
      <c r="BK11" s="17"/>
      <c r="BL11" s="17">
        <v>0.12511279180231599</v>
      </c>
      <c r="BM11" s="17"/>
      <c r="BN11" s="17">
        <v>0.17667922450927501</v>
      </c>
      <c r="BO11" s="17"/>
      <c r="BP11" s="17">
        <v>0.17571342663282</v>
      </c>
      <c r="BQ11" s="17">
        <v>0.15658993988436301</v>
      </c>
    </row>
    <row r="12" spans="2:69" x14ac:dyDescent="0.35">
      <c r="B12" s="18" t="s">
        <v>140</v>
      </c>
      <c r="C12" s="17">
        <v>0.26797614181541002</v>
      </c>
      <c r="D12" s="17">
        <v>0.27248184869437198</v>
      </c>
      <c r="E12" s="17">
        <v>0.26430073961324801</v>
      </c>
      <c r="F12" s="17"/>
      <c r="G12" s="17">
        <v>0.170983173811316</v>
      </c>
      <c r="H12" s="17">
        <v>0.26034670767401802</v>
      </c>
      <c r="I12" s="17">
        <v>0.26504735991606698</v>
      </c>
      <c r="J12" s="17">
        <v>0.324801468500311</v>
      </c>
      <c r="K12" s="17">
        <v>0.43676960533652698</v>
      </c>
      <c r="L12" s="17"/>
      <c r="M12" s="17">
        <v>0.21905413266913401</v>
      </c>
      <c r="N12" s="17">
        <v>0.28427122491239598</v>
      </c>
      <c r="O12" s="17">
        <v>0.26673925674082299</v>
      </c>
      <c r="P12" s="17">
        <v>0.31857212501245702</v>
      </c>
      <c r="Q12" s="17">
        <v>0.214767828556406</v>
      </c>
      <c r="R12" s="17"/>
      <c r="S12" s="17">
        <v>0.31214425675608798</v>
      </c>
      <c r="T12" s="17">
        <v>0.31372809962023201</v>
      </c>
      <c r="U12" s="17">
        <v>0.144862901359219</v>
      </c>
      <c r="V12" s="17">
        <v>0.28556930551151399</v>
      </c>
      <c r="W12" s="17"/>
      <c r="X12" s="17">
        <v>0.21620542154147501</v>
      </c>
      <c r="Y12" s="17">
        <v>0.37015370609440501</v>
      </c>
      <c r="Z12" s="17">
        <v>0.473809639178362</v>
      </c>
      <c r="AA12" s="17"/>
      <c r="AB12" s="17">
        <v>0.332686251917375</v>
      </c>
      <c r="AC12" s="17">
        <v>0.14836819342829799</v>
      </c>
      <c r="AD12" s="17"/>
      <c r="AE12" s="17">
        <v>0.15287969072674901</v>
      </c>
      <c r="AF12" s="17">
        <v>0.28917898506932999</v>
      </c>
      <c r="AG12" s="17"/>
      <c r="AH12" s="17">
        <v>0.26522015822276601</v>
      </c>
      <c r="AI12" s="17">
        <v>0.34030304876391698</v>
      </c>
      <c r="AJ12" s="17"/>
      <c r="AK12" s="17">
        <v>0.157414245101169</v>
      </c>
      <c r="AL12" s="17">
        <v>0.35776710022958103</v>
      </c>
      <c r="AM12" s="17">
        <v>0.241169796948527</v>
      </c>
      <c r="AN12" s="17">
        <v>0.24850500258915301</v>
      </c>
      <c r="AO12" s="17">
        <v>0.29759126233600902</v>
      </c>
      <c r="AP12" s="17"/>
      <c r="AQ12" s="17">
        <v>0.21932074596887</v>
      </c>
      <c r="AR12" s="17">
        <v>0.28161152758525398</v>
      </c>
      <c r="AS12" s="17"/>
      <c r="AT12" s="17">
        <v>0.24879168620289199</v>
      </c>
      <c r="AU12" s="17">
        <v>0.28581954537385401</v>
      </c>
      <c r="AV12" s="17"/>
      <c r="AW12" s="17">
        <v>0.31896414754948599</v>
      </c>
      <c r="AX12" s="17">
        <v>0.33977448722967202</v>
      </c>
      <c r="AY12" s="17">
        <v>0.14001300577239301</v>
      </c>
      <c r="AZ12" s="17">
        <v>0.42494160890917199</v>
      </c>
      <c r="BA12" s="17">
        <v>0.25134497616133</v>
      </c>
      <c r="BB12" s="17"/>
      <c r="BC12" s="17">
        <v>0.33628471841732099</v>
      </c>
      <c r="BD12" s="17"/>
      <c r="BE12" s="17">
        <v>0.34398105891599601</v>
      </c>
      <c r="BF12" s="17">
        <v>9.4927042763594205E-2</v>
      </c>
      <c r="BG12" s="17">
        <v>0.31231018689874701</v>
      </c>
      <c r="BH12" s="17">
        <v>0.38539059980623802</v>
      </c>
      <c r="BI12" s="17"/>
      <c r="BJ12" s="17">
        <v>0.265854995502952</v>
      </c>
      <c r="BK12" s="17"/>
      <c r="BL12" s="17">
        <v>0.252641438289127</v>
      </c>
      <c r="BM12" s="17"/>
      <c r="BN12" s="17">
        <v>0.37599344319308597</v>
      </c>
      <c r="BO12" s="17"/>
      <c r="BP12" s="17">
        <v>0.27378998468772098</v>
      </c>
      <c r="BQ12" s="17">
        <v>0.19730028288950999</v>
      </c>
    </row>
    <row r="13" spans="2:69" x14ac:dyDescent="0.35">
      <c r="B13" s="18" t="s">
        <v>141</v>
      </c>
      <c r="C13" s="19">
        <v>0.111597351122844</v>
      </c>
      <c r="D13" s="19">
        <v>8.6362815712047E-2</v>
      </c>
      <c r="E13" s="19">
        <v>0.13218170547852001</v>
      </c>
      <c r="F13" s="19"/>
      <c r="G13" s="19">
        <v>0.102113608678239</v>
      </c>
      <c r="H13" s="19">
        <v>0.113678649734458</v>
      </c>
      <c r="I13" s="19">
        <v>0.168508730854417</v>
      </c>
      <c r="J13" s="19">
        <v>0.10926403898133</v>
      </c>
      <c r="K13" s="19">
        <v>3.1505804476244202E-2</v>
      </c>
      <c r="L13" s="19"/>
      <c r="M13" s="19">
        <v>9.2801608523649798E-2</v>
      </c>
      <c r="N13" s="19">
        <v>9.6227051138686195E-2</v>
      </c>
      <c r="O13" s="19">
        <v>1.8501192086589301E-2</v>
      </c>
      <c r="P13" s="19">
        <v>0.166122887376004</v>
      </c>
      <c r="Q13" s="19">
        <v>0.20327376906518599</v>
      </c>
      <c r="R13" s="19"/>
      <c r="S13" s="19">
        <v>0.14389841472284201</v>
      </c>
      <c r="T13" s="19">
        <v>0.103690153677654</v>
      </c>
      <c r="U13" s="19">
        <v>9.3199678747345194E-2</v>
      </c>
      <c r="V13" s="19">
        <v>0.1105313874778</v>
      </c>
      <c r="W13" s="19"/>
      <c r="X13" s="19">
        <v>0.10542890247065</v>
      </c>
      <c r="Y13" s="19">
        <v>0.19717990744990099</v>
      </c>
      <c r="Z13" s="19">
        <v>4.8036651291705403E-2</v>
      </c>
      <c r="AA13" s="19"/>
      <c r="AB13" s="19">
        <v>0.117868942502798</v>
      </c>
      <c r="AC13" s="19">
        <v>0.100005156689908</v>
      </c>
      <c r="AD13" s="19"/>
      <c r="AE13" s="19">
        <v>3.9418740961290798E-2</v>
      </c>
      <c r="AF13" s="19">
        <v>0.12489395360767901</v>
      </c>
      <c r="AG13" s="19"/>
      <c r="AH13" s="19">
        <v>0.10838449424270399</v>
      </c>
      <c r="AI13" s="19">
        <v>0.15029536560448301</v>
      </c>
      <c r="AJ13" s="19"/>
      <c r="AK13" s="19">
        <v>5.4263356355607702E-2</v>
      </c>
      <c r="AL13" s="19">
        <v>0.104858147401607</v>
      </c>
      <c r="AM13" s="19">
        <v>0.122667618344367</v>
      </c>
      <c r="AN13" s="19">
        <v>0.149076824629889</v>
      </c>
      <c r="AO13" s="19">
        <v>0.12357811136605699</v>
      </c>
      <c r="AP13" s="19"/>
      <c r="AQ13" s="19">
        <v>7.7387044777691094E-2</v>
      </c>
      <c r="AR13" s="19">
        <v>0.12118458633498699</v>
      </c>
      <c r="AS13" s="19"/>
      <c r="AT13" s="19">
        <v>9.1796443027502103E-2</v>
      </c>
      <c r="AU13" s="19">
        <v>0.12625889688768699</v>
      </c>
      <c r="AV13" s="19"/>
      <c r="AW13" s="19">
        <v>0.17352687002855</v>
      </c>
      <c r="AX13" s="19">
        <v>0.119977445152393</v>
      </c>
      <c r="AY13" s="19">
        <v>5.7067105707066197E-2</v>
      </c>
      <c r="AZ13" s="19">
        <v>3.50757449801486E-2</v>
      </c>
      <c r="BA13" s="19">
        <v>8.8406846669563804E-2</v>
      </c>
      <c r="BB13" s="19"/>
      <c r="BC13" s="19">
        <v>4.1267145053872599E-2</v>
      </c>
      <c r="BD13" s="19"/>
      <c r="BE13" s="19">
        <v>0.12661899108201499</v>
      </c>
      <c r="BF13" s="19">
        <v>4.2418678331285001E-2</v>
      </c>
      <c r="BG13" s="19">
        <v>2.3898460840749501E-2</v>
      </c>
      <c r="BH13" s="19">
        <v>1.68010584729027E-2</v>
      </c>
      <c r="BI13" s="19"/>
      <c r="BJ13" s="19">
        <v>0.115865023330781</v>
      </c>
      <c r="BK13" s="19"/>
      <c r="BL13" s="19">
        <v>0.14279392087724199</v>
      </c>
      <c r="BM13" s="19"/>
      <c r="BN13" s="19">
        <v>5.0247003536251403E-2</v>
      </c>
      <c r="BO13" s="19"/>
      <c r="BP13" s="19">
        <v>0.122632111660032</v>
      </c>
      <c r="BQ13" s="19">
        <v>6.56214415947418E-2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168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0.128430174648929</v>
      </c>
      <c r="D9" s="17">
        <v>0.149792834063978</v>
      </c>
      <c r="E9" s="17">
        <v>0.111004192984497</v>
      </c>
      <c r="F9" s="17"/>
      <c r="G9" s="17">
        <v>9.6726592535614206E-2</v>
      </c>
      <c r="H9" s="17">
        <v>0.18305935865226799</v>
      </c>
      <c r="I9" s="17">
        <v>0.115948555871527</v>
      </c>
      <c r="J9" s="17">
        <v>7.1871486775454005E-2</v>
      </c>
      <c r="K9" s="17">
        <v>0.172469611761988</v>
      </c>
      <c r="L9" s="17"/>
      <c r="M9" s="17">
        <v>7.3740638964072999E-2</v>
      </c>
      <c r="N9" s="17">
        <v>0.124972759788503</v>
      </c>
      <c r="O9" s="17">
        <v>0.14801368689043101</v>
      </c>
      <c r="P9" s="17">
        <v>0.15620206952777199</v>
      </c>
      <c r="Q9" s="17">
        <v>0.12879965667215601</v>
      </c>
      <c r="R9" s="17"/>
      <c r="S9" s="17">
        <v>0.185086527806677</v>
      </c>
      <c r="T9" s="17">
        <v>7.01314231171105E-2</v>
      </c>
      <c r="U9" s="17">
        <v>0.24262779789115499</v>
      </c>
      <c r="V9" s="17">
        <v>9.7913718693997703E-2</v>
      </c>
      <c r="W9" s="17"/>
      <c r="X9" s="17">
        <v>0.13059590857605</v>
      </c>
      <c r="Y9" s="17">
        <v>4.9483387127419197E-2</v>
      </c>
      <c r="Z9" s="17">
        <v>0.20942211717068901</v>
      </c>
      <c r="AA9" s="17"/>
      <c r="AB9" s="17">
        <v>0.13462793928402</v>
      </c>
      <c r="AC9" s="17">
        <v>0.116974439039433</v>
      </c>
      <c r="AD9" s="17"/>
      <c r="AE9" s="17">
        <v>0.15831261352565701</v>
      </c>
      <c r="AF9" s="17">
        <v>0.122925290166782</v>
      </c>
      <c r="AG9" s="17"/>
      <c r="AH9" s="17">
        <v>0.107044161258357</v>
      </c>
      <c r="AI9" s="17">
        <v>0.10906147403625401</v>
      </c>
      <c r="AJ9" s="17"/>
      <c r="AK9" s="17">
        <v>0.230957310143347</v>
      </c>
      <c r="AL9" s="17">
        <v>0.10219159390878001</v>
      </c>
      <c r="AM9" s="17">
        <v>0.13943832210548401</v>
      </c>
      <c r="AN9" s="17">
        <v>0.12171466579565</v>
      </c>
      <c r="AO9" s="17">
        <v>0</v>
      </c>
      <c r="AP9" s="17"/>
      <c r="AQ9" s="17">
        <v>8.3112575432510605E-2</v>
      </c>
      <c r="AR9" s="17">
        <v>0.14113016273304699</v>
      </c>
      <c r="AS9" s="17"/>
      <c r="AT9" s="17">
        <v>7.6513875034376899E-2</v>
      </c>
      <c r="AU9" s="17">
        <v>0.157834731594301</v>
      </c>
      <c r="AV9" s="17"/>
      <c r="AW9" s="17">
        <v>0.24318151606431099</v>
      </c>
      <c r="AX9" s="17">
        <v>0.15001264709223699</v>
      </c>
      <c r="AY9" s="17">
        <v>4.8116789455562303E-2</v>
      </c>
      <c r="AZ9" s="17">
        <v>0.101288834360615</v>
      </c>
      <c r="BA9" s="17">
        <v>0.14490852150416</v>
      </c>
      <c r="BB9" s="17"/>
      <c r="BC9" s="17">
        <v>0.23680487794996399</v>
      </c>
      <c r="BD9" s="17"/>
      <c r="BE9" s="17">
        <v>0.16560271956429101</v>
      </c>
      <c r="BF9" s="17">
        <v>2.8199991653434099E-2</v>
      </c>
      <c r="BG9" s="17">
        <v>3.3849772345137197E-2</v>
      </c>
      <c r="BH9" s="17">
        <v>0.213481826777141</v>
      </c>
      <c r="BI9" s="17"/>
      <c r="BJ9" s="17">
        <v>0.14370634194825399</v>
      </c>
      <c r="BK9" s="17"/>
      <c r="BL9" s="17">
        <v>8.7426236078024105E-2</v>
      </c>
      <c r="BM9" s="17"/>
      <c r="BN9" s="17">
        <v>0.113136108377827</v>
      </c>
      <c r="BO9" s="17"/>
      <c r="BP9" s="17">
        <v>0.14699690142726801</v>
      </c>
      <c r="BQ9" s="17">
        <v>4.5804423572588501E-2</v>
      </c>
    </row>
    <row r="10" spans="2:69" x14ac:dyDescent="0.35">
      <c r="B10" s="18" t="s">
        <v>138</v>
      </c>
      <c r="C10" s="17">
        <v>0.33611104223425098</v>
      </c>
      <c r="D10" s="17">
        <v>0.33036531339008901</v>
      </c>
      <c r="E10" s="17">
        <v>0.340797957076728</v>
      </c>
      <c r="F10" s="17"/>
      <c r="G10" s="17">
        <v>0.22747742591717299</v>
      </c>
      <c r="H10" s="17">
        <v>0.27559746374614202</v>
      </c>
      <c r="I10" s="17">
        <v>0.33793507453573401</v>
      </c>
      <c r="J10" s="17">
        <v>0.51286480864337203</v>
      </c>
      <c r="K10" s="17">
        <v>0.49312589949124702</v>
      </c>
      <c r="L10" s="17"/>
      <c r="M10" s="17">
        <v>0.44429651049233398</v>
      </c>
      <c r="N10" s="17">
        <v>0.335526528439066</v>
      </c>
      <c r="O10" s="17">
        <v>0.36757350654482102</v>
      </c>
      <c r="P10" s="17">
        <v>0.36137632170144202</v>
      </c>
      <c r="Q10" s="17">
        <v>0.20139972039662099</v>
      </c>
      <c r="R10" s="17"/>
      <c r="S10" s="17">
        <v>0.38102654568921801</v>
      </c>
      <c r="T10" s="17">
        <v>0.37211372230074302</v>
      </c>
      <c r="U10" s="17">
        <v>0.136932897960587</v>
      </c>
      <c r="V10" s="17">
        <v>0.326215198358772</v>
      </c>
      <c r="W10" s="17"/>
      <c r="X10" s="17">
        <v>0.33614449681616898</v>
      </c>
      <c r="Y10" s="17">
        <v>0.43925184071661399</v>
      </c>
      <c r="Z10" s="17">
        <v>0.21213569634707399</v>
      </c>
      <c r="AA10" s="17"/>
      <c r="AB10" s="17">
        <v>0.35012161005134101</v>
      </c>
      <c r="AC10" s="17">
        <v>0.31021438915021199</v>
      </c>
      <c r="AD10" s="17"/>
      <c r="AE10" s="17">
        <v>0.33323081407365002</v>
      </c>
      <c r="AF10" s="17">
        <v>0.33664163223635102</v>
      </c>
      <c r="AG10" s="17"/>
      <c r="AH10" s="17">
        <v>0.37695785443563701</v>
      </c>
      <c r="AI10" s="17">
        <v>0.22282038033503601</v>
      </c>
      <c r="AJ10" s="17"/>
      <c r="AK10" s="17">
        <v>0.19620242617167599</v>
      </c>
      <c r="AL10" s="17">
        <v>0.44986475890633598</v>
      </c>
      <c r="AM10" s="17">
        <v>0.291389170493697</v>
      </c>
      <c r="AN10" s="17">
        <v>0.364187942315435</v>
      </c>
      <c r="AO10" s="17">
        <v>0.32690561489869002</v>
      </c>
      <c r="AP10" s="17"/>
      <c r="AQ10" s="17">
        <v>0.27602498571665701</v>
      </c>
      <c r="AR10" s="17">
        <v>0.35294980278179999</v>
      </c>
      <c r="AS10" s="17"/>
      <c r="AT10" s="17">
        <v>0.27345934135905903</v>
      </c>
      <c r="AU10" s="17">
        <v>0.36325228822366101</v>
      </c>
      <c r="AV10" s="17"/>
      <c r="AW10" s="17">
        <v>0.19400593225676099</v>
      </c>
      <c r="AX10" s="17">
        <v>0.52468367985789499</v>
      </c>
      <c r="AY10" s="17">
        <v>0.17094917177006499</v>
      </c>
      <c r="AZ10" s="17">
        <v>0.32572357315163403</v>
      </c>
      <c r="BA10" s="17">
        <v>0.17641883732952399</v>
      </c>
      <c r="BB10" s="17"/>
      <c r="BC10" s="17">
        <v>0.32804734379417899</v>
      </c>
      <c r="BD10" s="17"/>
      <c r="BE10" s="17">
        <v>0.57354494856286997</v>
      </c>
      <c r="BF10" s="17">
        <v>0.19065156044816001</v>
      </c>
      <c r="BG10" s="17">
        <v>0.354752716542304</v>
      </c>
      <c r="BH10" s="17">
        <v>0.29344295184216701</v>
      </c>
      <c r="BI10" s="17"/>
      <c r="BJ10" s="17">
        <v>0.32601748236483102</v>
      </c>
      <c r="BK10" s="17"/>
      <c r="BL10" s="17">
        <v>0.33898970684747898</v>
      </c>
      <c r="BM10" s="17"/>
      <c r="BN10" s="17">
        <v>0.46415098648085001</v>
      </c>
      <c r="BO10" s="17"/>
      <c r="BP10" s="17">
        <v>0.33000798528966901</v>
      </c>
      <c r="BQ10" s="17">
        <v>0.331835145308917</v>
      </c>
    </row>
    <row r="11" spans="2:69" x14ac:dyDescent="0.35">
      <c r="B11" s="18" t="s">
        <v>139</v>
      </c>
      <c r="C11" s="17">
        <v>0.26716520170518299</v>
      </c>
      <c r="D11" s="17">
        <v>0.20400704469051401</v>
      </c>
      <c r="E11" s="17">
        <v>0.31868467148250901</v>
      </c>
      <c r="F11" s="17"/>
      <c r="G11" s="17">
        <v>0.37829876595888701</v>
      </c>
      <c r="H11" s="17">
        <v>0.202871339372584</v>
      </c>
      <c r="I11" s="17">
        <v>0.284457286725944</v>
      </c>
      <c r="J11" s="17">
        <v>0.17886580109597999</v>
      </c>
      <c r="K11" s="17">
        <v>0.226768068339774</v>
      </c>
      <c r="L11" s="17"/>
      <c r="M11" s="17">
        <v>0.26932155634798199</v>
      </c>
      <c r="N11" s="17">
        <v>0.29240252339710299</v>
      </c>
      <c r="O11" s="17">
        <v>0.20116575531903499</v>
      </c>
      <c r="P11" s="17">
        <v>0.22624583958778399</v>
      </c>
      <c r="Q11" s="17">
        <v>0.31284486032665798</v>
      </c>
      <c r="R11" s="17"/>
      <c r="S11" s="17">
        <v>0.22998820555269101</v>
      </c>
      <c r="T11" s="17">
        <v>0.27795134774895303</v>
      </c>
      <c r="U11" s="17">
        <v>0.28622625001235302</v>
      </c>
      <c r="V11" s="17">
        <v>0.26100613624115399</v>
      </c>
      <c r="W11" s="17"/>
      <c r="X11" s="17">
        <v>0.27647514989876298</v>
      </c>
      <c r="Y11" s="17">
        <v>0.23256104063209901</v>
      </c>
      <c r="Z11" s="17">
        <v>0.24962460239334</v>
      </c>
      <c r="AA11" s="17"/>
      <c r="AB11" s="17">
        <v>0.25117969962846498</v>
      </c>
      <c r="AC11" s="17">
        <v>0.29671225554764202</v>
      </c>
      <c r="AD11" s="17"/>
      <c r="AE11" s="17">
        <v>0.38494516830685399</v>
      </c>
      <c r="AF11" s="17">
        <v>0.245468006468612</v>
      </c>
      <c r="AG11" s="17"/>
      <c r="AH11" s="17">
        <v>0.27000400540130198</v>
      </c>
      <c r="AI11" s="17">
        <v>0.25061635668709797</v>
      </c>
      <c r="AJ11" s="17"/>
      <c r="AK11" s="17">
        <v>0.25926828320971701</v>
      </c>
      <c r="AL11" s="17">
        <v>0.24194534146747801</v>
      </c>
      <c r="AM11" s="17">
        <v>0.25264733722497101</v>
      </c>
      <c r="AN11" s="17">
        <v>0.207278311695479</v>
      </c>
      <c r="AO11" s="17">
        <v>0.54589131980775796</v>
      </c>
      <c r="AP11" s="17"/>
      <c r="AQ11" s="17">
        <v>0.28836785499141299</v>
      </c>
      <c r="AR11" s="17">
        <v>0.26122328402325001</v>
      </c>
      <c r="AS11" s="17"/>
      <c r="AT11" s="17">
        <v>0.36967574688271099</v>
      </c>
      <c r="AU11" s="17">
        <v>0.22726902427363599</v>
      </c>
      <c r="AV11" s="17"/>
      <c r="AW11" s="17">
        <v>0.119925831318502</v>
      </c>
      <c r="AX11" s="17">
        <v>0.222735474792672</v>
      </c>
      <c r="AY11" s="17">
        <v>0.38873822084480902</v>
      </c>
      <c r="AZ11" s="17">
        <v>0.294804493010557</v>
      </c>
      <c r="BA11" s="17">
        <v>0.25201408904633799</v>
      </c>
      <c r="BB11" s="17"/>
      <c r="BC11" s="17">
        <v>0.17986146954337101</v>
      </c>
      <c r="BD11" s="17"/>
      <c r="BE11" s="17">
        <v>0.15741375300424301</v>
      </c>
      <c r="BF11" s="17">
        <v>0.34211610014947702</v>
      </c>
      <c r="BG11" s="17">
        <v>0.34894410279637</v>
      </c>
      <c r="BH11" s="17">
        <v>0.22717503233262801</v>
      </c>
      <c r="BI11" s="17"/>
      <c r="BJ11" s="17">
        <v>0.25950989954661102</v>
      </c>
      <c r="BK11" s="17"/>
      <c r="BL11" s="17">
        <v>0.27937837063611498</v>
      </c>
      <c r="BM11" s="17"/>
      <c r="BN11" s="17">
        <v>0.23254469589563401</v>
      </c>
      <c r="BO11" s="17"/>
      <c r="BP11" s="17">
        <v>0.249260567342692</v>
      </c>
      <c r="BQ11" s="17">
        <v>0.35780252399189899</v>
      </c>
    </row>
    <row r="12" spans="2:69" x14ac:dyDescent="0.35">
      <c r="B12" s="18" t="s">
        <v>140</v>
      </c>
      <c r="C12" s="17">
        <v>0.17841294640766001</v>
      </c>
      <c r="D12" s="17">
        <v>0.22968909854984801</v>
      </c>
      <c r="E12" s="17">
        <v>0.136585884069956</v>
      </c>
      <c r="F12" s="17"/>
      <c r="G12" s="17">
        <v>0.19100301373925299</v>
      </c>
      <c r="H12" s="17">
        <v>0.25388726728696998</v>
      </c>
      <c r="I12" s="17">
        <v>0.14571052699526699</v>
      </c>
      <c r="J12" s="17">
        <v>0.15759860232346301</v>
      </c>
      <c r="K12" s="17">
        <v>7.6130615930747103E-2</v>
      </c>
      <c r="L12" s="17"/>
      <c r="M12" s="17">
        <v>9.3817164216207394E-2</v>
      </c>
      <c r="N12" s="17">
        <v>0.14326314511729599</v>
      </c>
      <c r="O12" s="17">
        <v>0.26474585915912402</v>
      </c>
      <c r="P12" s="17">
        <v>0.18097890015596699</v>
      </c>
      <c r="Q12" s="17">
        <v>0.23424833984257801</v>
      </c>
      <c r="R12" s="17"/>
      <c r="S12" s="17">
        <v>0.13070835935238601</v>
      </c>
      <c r="T12" s="17">
        <v>0.16428413788945201</v>
      </c>
      <c r="U12" s="17">
        <v>0.25003318289288301</v>
      </c>
      <c r="V12" s="17">
        <v>0.20433355922827601</v>
      </c>
      <c r="W12" s="17"/>
      <c r="X12" s="17">
        <v>0.179298832158719</v>
      </c>
      <c r="Y12" s="17">
        <v>0.111603191653071</v>
      </c>
      <c r="Z12" s="17">
        <v>0.25296067630429497</v>
      </c>
      <c r="AA12" s="17"/>
      <c r="AB12" s="17">
        <v>0.168099111800011</v>
      </c>
      <c r="AC12" s="17">
        <v>0.197476684600671</v>
      </c>
      <c r="AD12" s="17"/>
      <c r="AE12" s="17">
        <v>8.4092663132548401E-2</v>
      </c>
      <c r="AF12" s="17">
        <v>0.19578844463572401</v>
      </c>
      <c r="AG12" s="17"/>
      <c r="AH12" s="17">
        <v>0.16593347786277901</v>
      </c>
      <c r="AI12" s="17">
        <v>0.26781073904226399</v>
      </c>
      <c r="AJ12" s="17"/>
      <c r="AK12" s="17">
        <v>0.23785390745060001</v>
      </c>
      <c r="AL12" s="17">
        <v>0.14049739399920999</v>
      </c>
      <c r="AM12" s="17">
        <v>0.19253712828709299</v>
      </c>
      <c r="AN12" s="17">
        <v>0.18825906816562499</v>
      </c>
      <c r="AO12" s="17">
        <v>0.12720306529355199</v>
      </c>
      <c r="AP12" s="17"/>
      <c r="AQ12" s="17">
        <v>0.26110103992677403</v>
      </c>
      <c r="AR12" s="17">
        <v>0.15524009920151999</v>
      </c>
      <c r="AS12" s="17"/>
      <c r="AT12" s="17">
        <v>0.19946950750911599</v>
      </c>
      <c r="AU12" s="17">
        <v>0.15294425479847901</v>
      </c>
      <c r="AV12" s="17"/>
      <c r="AW12" s="17">
        <v>0.26935985033187598</v>
      </c>
      <c r="AX12" s="17">
        <v>2.3493861774510499E-2</v>
      </c>
      <c r="AY12" s="17">
        <v>0.33512871222249702</v>
      </c>
      <c r="AZ12" s="17">
        <v>0.20473268763958599</v>
      </c>
      <c r="BA12" s="17">
        <v>0.33700163583551301</v>
      </c>
      <c r="BB12" s="17"/>
      <c r="BC12" s="17">
        <v>0.21358943872337699</v>
      </c>
      <c r="BD12" s="17"/>
      <c r="BE12" s="17">
        <v>1.9229620211789498E-2</v>
      </c>
      <c r="BF12" s="17">
        <v>0.39661366941764398</v>
      </c>
      <c r="BG12" s="17">
        <v>0.23258552694780199</v>
      </c>
      <c r="BH12" s="17">
        <v>0.24840801328967099</v>
      </c>
      <c r="BI12" s="17"/>
      <c r="BJ12" s="17">
        <v>0.179201070520602</v>
      </c>
      <c r="BK12" s="17"/>
      <c r="BL12" s="17">
        <v>0.17054260301541499</v>
      </c>
      <c r="BM12" s="17"/>
      <c r="BN12" s="17">
        <v>0.15623828608405299</v>
      </c>
      <c r="BO12" s="17"/>
      <c r="BP12" s="17">
        <v>0.18121320870934801</v>
      </c>
      <c r="BQ12" s="17">
        <v>0.180071024995828</v>
      </c>
    </row>
    <row r="13" spans="2:69" x14ac:dyDescent="0.35">
      <c r="B13" s="18" t="s">
        <v>141</v>
      </c>
      <c r="C13" s="19">
        <v>8.9880635003977E-2</v>
      </c>
      <c r="D13" s="19">
        <v>8.6145709305571097E-2</v>
      </c>
      <c r="E13" s="19">
        <v>9.2927294386309603E-2</v>
      </c>
      <c r="F13" s="19"/>
      <c r="G13" s="19">
        <v>0.106494201849072</v>
      </c>
      <c r="H13" s="19">
        <v>8.4584570942036294E-2</v>
      </c>
      <c r="I13" s="19">
        <v>0.115948555871527</v>
      </c>
      <c r="J13" s="19">
        <v>7.8799301161731297E-2</v>
      </c>
      <c r="K13" s="19">
        <v>3.1505804476244202E-2</v>
      </c>
      <c r="L13" s="19"/>
      <c r="M13" s="19">
        <v>0.118824129979403</v>
      </c>
      <c r="N13" s="19">
        <v>0.103835043258032</v>
      </c>
      <c r="O13" s="19">
        <v>1.8501192086589301E-2</v>
      </c>
      <c r="P13" s="19">
        <v>7.5196869027035498E-2</v>
      </c>
      <c r="Q13" s="19">
        <v>0.122707422761986</v>
      </c>
      <c r="R13" s="19"/>
      <c r="S13" s="19">
        <v>7.3190361599027698E-2</v>
      </c>
      <c r="T13" s="19">
        <v>0.115519368943743</v>
      </c>
      <c r="U13" s="19">
        <v>8.4179871243021398E-2</v>
      </c>
      <c r="V13" s="19">
        <v>0.1105313874778</v>
      </c>
      <c r="W13" s="19"/>
      <c r="X13" s="19">
        <v>7.7485612550299898E-2</v>
      </c>
      <c r="Y13" s="19">
        <v>0.16710053987079701</v>
      </c>
      <c r="Z13" s="19">
        <v>7.5856907784602204E-2</v>
      </c>
      <c r="AA13" s="19"/>
      <c r="AB13" s="19">
        <v>9.5971639236162407E-2</v>
      </c>
      <c r="AC13" s="19">
        <v>7.8622231662042505E-2</v>
      </c>
      <c r="AD13" s="19"/>
      <c r="AE13" s="19">
        <v>3.9418740961290798E-2</v>
      </c>
      <c r="AF13" s="19">
        <v>9.9176626492531297E-2</v>
      </c>
      <c r="AG13" s="19"/>
      <c r="AH13" s="19">
        <v>8.0060501041924595E-2</v>
      </c>
      <c r="AI13" s="19">
        <v>0.14969104989934801</v>
      </c>
      <c r="AJ13" s="19"/>
      <c r="AK13" s="19">
        <v>7.5718073024659105E-2</v>
      </c>
      <c r="AL13" s="19">
        <v>6.5500911718196095E-2</v>
      </c>
      <c r="AM13" s="19">
        <v>0.12398804188875499</v>
      </c>
      <c r="AN13" s="19">
        <v>0.118560012027811</v>
      </c>
      <c r="AO13" s="19">
        <v>0</v>
      </c>
      <c r="AP13" s="19"/>
      <c r="AQ13" s="19">
        <v>9.1393543932646801E-2</v>
      </c>
      <c r="AR13" s="19">
        <v>8.9456651260383199E-2</v>
      </c>
      <c r="AS13" s="19"/>
      <c r="AT13" s="19">
        <v>8.0881529214736597E-2</v>
      </c>
      <c r="AU13" s="19">
        <v>9.8699701109923099E-2</v>
      </c>
      <c r="AV13" s="19"/>
      <c r="AW13" s="19">
        <v>0.17352687002855</v>
      </c>
      <c r="AX13" s="19">
        <v>7.90743364826859E-2</v>
      </c>
      <c r="AY13" s="19">
        <v>5.7067105707066197E-2</v>
      </c>
      <c r="AZ13" s="19">
        <v>7.34504118376091E-2</v>
      </c>
      <c r="BA13" s="19">
        <v>8.9656916284464899E-2</v>
      </c>
      <c r="BB13" s="19"/>
      <c r="BC13" s="19">
        <v>4.1696869989108598E-2</v>
      </c>
      <c r="BD13" s="19"/>
      <c r="BE13" s="19">
        <v>8.4208958656805694E-2</v>
      </c>
      <c r="BF13" s="19">
        <v>4.2418678331285001E-2</v>
      </c>
      <c r="BG13" s="19">
        <v>2.9867881368385901E-2</v>
      </c>
      <c r="BH13" s="19">
        <v>1.7492175758392601E-2</v>
      </c>
      <c r="BI13" s="19"/>
      <c r="BJ13" s="19">
        <v>9.1565205619702494E-2</v>
      </c>
      <c r="BK13" s="19"/>
      <c r="BL13" s="19">
        <v>0.123663083422967</v>
      </c>
      <c r="BM13" s="19"/>
      <c r="BN13" s="19">
        <v>3.3929923161636802E-2</v>
      </c>
      <c r="BO13" s="19"/>
      <c r="BP13" s="19">
        <v>9.2521337231023307E-2</v>
      </c>
      <c r="BQ13" s="19">
        <v>8.4486882130768298E-2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169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3.4964281125474797E-2</v>
      </c>
      <c r="D9" s="17">
        <v>3.0219249212234501E-2</v>
      </c>
      <c r="E9" s="17">
        <v>3.8834905915711398E-2</v>
      </c>
      <c r="F9" s="17"/>
      <c r="G9" s="17">
        <v>3.8848638042364797E-2</v>
      </c>
      <c r="H9" s="17">
        <v>4.8568595469239202E-2</v>
      </c>
      <c r="I9" s="17">
        <v>1.85541466985964E-2</v>
      </c>
      <c r="J9" s="17">
        <v>5.8410738192724097E-2</v>
      </c>
      <c r="K9" s="17">
        <v>0</v>
      </c>
      <c r="L9" s="17"/>
      <c r="M9" s="17">
        <v>2.60225214557534E-2</v>
      </c>
      <c r="N9" s="17">
        <v>3.1497524240859102E-2</v>
      </c>
      <c r="O9" s="17">
        <v>1.8501192086589301E-2</v>
      </c>
      <c r="P9" s="17">
        <v>5.5316046265925498E-2</v>
      </c>
      <c r="Q9" s="17">
        <v>4.6374437964797899E-2</v>
      </c>
      <c r="R9" s="17"/>
      <c r="S9" s="17">
        <v>7.9216507676273307E-2</v>
      </c>
      <c r="T9" s="17">
        <v>1.4961901252762101E-2</v>
      </c>
      <c r="U9" s="17">
        <v>0</v>
      </c>
      <c r="V9" s="17">
        <v>4.62390866263463E-2</v>
      </c>
      <c r="W9" s="17"/>
      <c r="X9" s="17">
        <v>4.2409071869292499E-2</v>
      </c>
      <c r="Y9" s="17">
        <v>0</v>
      </c>
      <c r="Z9" s="17">
        <v>2.9688628268416801E-2</v>
      </c>
      <c r="AA9" s="17"/>
      <c r="AB9" s="17">
        <v>4.2048780679806899E-2</v>
      </c>
      <c r="AC9" s="17">
        <v>2.1869535100350501E-2</v>
      </c>
      <c r="AD9" s="17"/>
      <c r="AE9" s="17">
        <v>4.4638298414765298E-2</v>
      </c>
      <c r="AF9" s="17">
        <v>3.31821525691171E-2</v>
      </c>
      <c r="AG9" s="17"/>
      <c r="AH9" s="17">
        <v>3.2157923785384103E-2</v>
      </c>
      <c r="AI9" s="17">
        <v>4.5556135949565299E-2</v>
      </c>
      <c r="AJ9" s="17"/>
      <c r="AK9" s="17">
        <v>5.65873669676576E-2</v>
      </c>
      <c r="AL9" s="17">
        <v>3.6663113021296601E-2</v>
      </c>
      <c r="AM9" s="17">
        <v>3.62804775054444E-2</v>
      </c>
      <c r="AN9" s="17">
        <v>2.57854629721729E-2</v>
      </c>
      <c r="AO9" s="17">
        <v>0</v>
      </c>
      <c r="AP9" s="17"/>
      <c r="AQ9" s="17">
        <v>2.24836468191532E-2</v>
      </c>
      <c r="AR9" s="17">
        <v>3.8461904779710399E-2</v>
      </c>
      <c r="AS9" s="17"/>
      <c r="AT9" s="17">
        <v>3.0695192504528099E-2</v>
      </c>
      <c r="AU9" s="17">
        <v>3.8725527985612199E-2</v>
      </c>
      <c r="AV9" s="17"/>
      <c r="AW9" s="17">
        <v>5.9712241679764098E-2</v>
      </c>
      <c r="AX9" s="17">
        <v>4.3464670602662701E-2</v>
      </c>
      <c r="AY9" s="17">
        <v>3.2893263486252197E-2</v>
      </c>
      <c r="AZ9" s="17">
        <v>3.0705072845928098E-2</v>
      </c>
      <c r="BA9" s="17">
        <v>0</v>
      </c>
      <c r="BB9" s="17"/>
      <c r="BC9" s="17">
        <v>5.4968192830026102E-2</v>
      </c>
      <c r="BD9" s="17"/>
      <c r="BE9" s="17">
        <v>3.9571253225821598E-2</v>
      </c>
      <c r="BF9" s="17">
        <v>2.8199991653434099E-2</v>
      </c>
      <c r="BG9" s="17">
        <v>0</v>
      </c>
      <c r="BH9" s="17">
        <v>6.2092264960145201E-2</v>
      </c>
      <c r="BI9" s="17"/>
      <c r="BJ9" s="17">
        <v>3.3962636537345103E-2</v>
      </c>
      <c r="BK9" s="17"/>
      <c r="BL9" s="17">
        <v>3.1498415153506598E-2</v>
      </c>
      <c r="BM9" s="17"/>
      <c r="BN9" s="17">
        <v>1.82105040696748E-2</v>
      </c>
      <c r="BO9" s="17"/>
      <c r="BP9" s="17">
        <v>3.7658525554211397E-2</v>
      </c>
      <c r="BQ9" s="17">
        <v>2.4423902488453501E-2</v>
      </c>
    </row>
    <row r="10" spans="2:69" x14ac:dyDescent="0.35">
      <c r="B10" s="18" t="s">
        <v>138</v>
      </c>
      <c r="C10" s="17">
        <v>0.29896010572206699</v>
      </c>
      <c r="D10" s="17">
        <v>0.29210300142982598</v>
      </c>
      <c r="E10" s="17">
        <v>0.30455359346842398</v>
      </c>
      <c r="F10" s="17"/>
      <c r="G10" s="17">
        <v>0.121577735835314</v>
      </c>
      <c r="H10" s="17">
        <v>0.314546497099777</v>
      </c>
      <c r="I10" s="17">
        <v>0.32961870182442998</v>
      </c>
      <c r="J10" s="17">
        <v>0.32259693003040801</v>
      </c>
      <c r="K10" s="17">
        <v>0.57634940164173198</v>
      </c>
      <c r="L10" s="17"/>
      <c r="M10" s="17">
        <v>0.44141417544835598</v>
      </c>
      <c r="N10" s="17">
        <v>0.26907502181276</v>
      </c>
      <c r="O10" s="17">
        <v>0.31286491365390501</v>
      </c>
      <c r="P10" s="17">
        <v>0.31959179841721302</v>
      </c>
      <c r="Q10" s="17">
        <v>0.23293130579531901</v>
      </c>
      <c r="R10" s="17"/>
      <c r="S10" s="17">
        <v>0.33364603173940599</v>
      </c>
      <c r="T10" s="17">
        <v>0.285104094974581</v>
      </c>
      <c r="U10" s="17">
        <v>0.25802261989359798</v>
      </c>
      <c r="V10" s="17">
        <v>0.22657311220639101</v>
      </c>
      <c r="W10" s="17"/>
      <c r="X10" s="17">
        <v>0.29475411855640399</v>
      </c>
      <c r="Y10" s="17">
        <v>0.29999918743764498</v>
      </c>
      <c r="Z10" s="17">
        <v>0.32439664445866201</v>
      </c>
      <c r="AA10" s="17"/>
      <c r="AB10" s="17">
        <v>0.279907837084023</v>
      </c>
      <c r="AC10" s="17">
        <v>0.33417566570683299</v>
      </c>
      <c r="AD10" s="17"/>
      <c r="AE10" s="17">
        <v>0.30151082727452599</v>
      </c>
      <c r="AF10" s="17">
        <v>0.29849021678327098</v>
      </c>
      <c r="AG10" s="17"/>
      <c r="AH10" s="17">
        <v>0.30649045533640901</v>
      </c>
      <c r="AI10" s="17">
        <v>0.16444726356907499</v>
      </c>
      <c r="AJ10" s="17"/>
      <c r="AK10" s="17">
        <v>0.32415179327126198</v>
      </c>
      <c r="AL10" s="17">
        <v>0.30728727968717501</v>
      </c>
      <c r="AM10" s="17">
        <v>0.29120667012377499</v>
      </c>
      <c r="AN10" s="17">
        <v>0.26684613175727001</v>
      </c>
      <c r="AO10" s="17">
        <v>0.31520602446829699</v>
      </c>
      <c r="AP10" s="17"/>
      <c r="AQ10" s="17">
        <v>0.222625280015816</v>
      </c>
      <c r="AR10" s="17">
        <v>0.32035248734940902</v>
      </c>
      <c r="AS10" s="17"/>
      <c r="AT10" s="17">
        <v>0.18122513654285999</v>
      </c>
      <c r="AU10" s="17">
        <v>0.34678013489874199</v>
      </c>
      <c r="AV10" s="17"/>
      <c r="AW10" s="17">
        <v>0.26672192380170801</v>
      </c>
      <c r="AX10" s="17">
        <v>0.46356210108346102</v>
      </c>
      <c r="AY10" s="17">
        <v>0.102229680911745</v>
      </c>
      <c r="AZ10" s="17">
        <v>0.26470175540436602</v>
      </c>
      <c r="BA10" s="17">
        <v>0.211155011037058</v>
      </c>
      <c r="BB10" s="17"/>
      <c r="BC10" s="17">
        <v>0.33888426287518703</v>
      </c>
      <c r="BD10" s="17"/>
      <c r="BE10" s="17">
        <v>0.51435226455926397</v>
      </c>
      <c r="BF10" s="17">
        <v>9.0812620228730295E-2</v>
      </c>
      <c r="BG10" s="17">
        <v>0.25745409395017399</v>
      </c>
      <c r="BH10" s="17">
        <v>0.251570585390405</v>
      </c>
      <c r="BI10" s="17"/>
      <c r="BJ10" s="17">
        <v>0.31104619183924698</v>
      </c>
      <c r="BK10" s="17"/>
      <c r="BL10" s="17">
        <v>0.25594040407381402</v>
      </c>
      <c r="BM10" s="17"/>
      <c r="BN10" s="17">
        <v>0.31532426950102099</v>
      </c>
      <c r="BO10" s="17"/>
      <c r="BP10" s="17">
        <v>0.31631085139481202</v>
      </c>
      <c r="BQ10" s="17">
        <v>0.21387578518064701</v>
      </c>
    </row>
    <row r="11" spans="2:69" x14ac:dyDescent="0.35">
      <c r="B11" s="18" t="s">
        <v>139</v>
      </c>
      <c r="C11" s="17">
        <v>0.42021830890087603</v>
      </c>
      <c r="D11" s="17">
        <v>0.41157969025275198</v>
      </c>
      <c r="E11" s="17">
        <v>0.42726501630015201</v>
      </c>
      <c r="F11" s="17"/>
      <c r="G11" s="17">
        <v>0.57100253684455404</v>
      </c>
      <c r="H11" s="17">
        <v>0.32686592257813302</v>
      </c>
      <c r="I11" s="17">
        <v>0.40314928597350402</v>
      </c>
      <c r="J11" s="17">
        <v>0.45178946560001898</v>
      </c>
      <c r="K11" s="17">
        <v>0.27440418352478602</v>
      </c>
      <c r="L11" s="17"/>
      <c r="M11" s="17">
        <v>0.38771665166073399</v>
      </c>
      <c r="N11" s="17">
        <v>0.474246511844992</v>
      </c>
      <c r="O11" s="17">
        <v>0.30468021096326198</v>
      </c>
      <c r="P11" s="17">
        <v>0.43018450450086798</v>
      </c>
      <c r="Q11" s="17">
        <v>0.42115518732639601</v>
      </c>
      <c r="R11" s="17"/>
      <c r="S11" s="17">
        <v>0.41923445003489301</v>
      </c>
      <c r="T11" s="17">
        <v>0.441248849116399</v>
      </c>
      <c r="U11" s="17">
        <v>0.46432201259109102</v>
      </c>
      <c r="V11" s="17">
        <v>0.365400971065101</v>
      </c>
      <c r="W11" s="17"/>
      <c r="X11" s="17">
        <v>0.42445643228434199</v>
      </c>
      <c r="Y11" s="17">
        <v>0.43582323551589203</v>
      </c>
      <c r="Z11" s="17">
        <v>0.37460602794533698</v>
      </c>
      <c r="AA11" s="17"/>
      <c r="AB11" s="17">
        <v>0.43681723913159198</v>
      </c>
      <c r="AC11" s="17">
        <v>0.38953741549506499</v>
      </c>
      <c r="AD11" s="17"/>
      <c r="AE11" s="17">
        <v>0.51841869758568304</v>
      </c>
      <c r="AF11" s="17">
        <v>0.40212802523822799</v>
      </c>
      <c r="AG11" s="17"/>
      <c r="AH11" s="17">
        <v>0.42118050195235901</v>
      </c>
      <c r="AI11" s="17">
        <v>0.476993140878399</v>
      </c>
      <c r="AJ11" s="17"/>
      <c r="AK11" s="17">
        <v>0.45494716171650001</v>
      </c>
      <c r="AL11" s="17">
        <v>0.38602593240809502</v>
      </c>
      <c r="AM11" s="17">
        <v>0.40610190069355001</v>
      </c>
      <c r="AN11" s="17">
        <v>0.43925079868738198</v>
      </c>
      <c r="AO11" s="17">
        <v>0.51054781243995995</v>
      </c>
      <c r="AP11" s="17"/>
      <c r="AQ11" s="17">
        <v>0.53476465980349597</v>
      </c>
      <c r="AR11" s="17">
        <v>0.388117374237608</v>
      </c>
      <c r="AS11" s="17"/>
      <c r="AT11" s="17">
        <v>0.57470896038264496</v>
      </c>
      <c r="AU11" s="17">
        <v>0.35273845049321001</v>
      </c>
      <c r="AV11" s="17"/>
      <c r="AW11" s="17">
        <v>0.29496999601486701</v>
      </c>
      <c r="AX11" s="17">
        <v>0.354839478473644</v>
      </c>
      <c r="AY11" s="17">
        <v>0.56381846980919403</v>
      </c>
      <c r="AZ11" s="17">
        <v>0.47061338573848699</v>
      </c>
      <c r="BA11" s="17">
        <v>0.45333827265066801</v>
      </c>
      <c r="BB11" s="17"/>
      <c r="BC11" s="17">
        <v>0.41728754112926902</v>
      </c>
      <c r="BD11" s="17"/>
      <c r="BE11" s="17">
        <v>0.306681453274329</v>
      </c>
      <c r="BF11" s="17">
        <v>0.51712572412059099</v>
      </c>
      <c r="BG11" s="17">
        <v>0.47699949024814098</v>
      </c>
      <c r="BH11" s="17">
        <v>0.45198987822161002</v>
      </c>
      <c r="BI11" s="17"/>
      <c r="BJ11" s="17">
        <v>0.41241516876358603</v>
      </c>
      <c r="BK11" s="17"/>
      <c r="BL11" s="17">
        <v>0.41434557874269201</v>
      </c>
      <c r="BM11" s="17"/>
      <c r="BN11" s="17">
        <v>0.39789766954623002</v>
      </c>
      <c r="BO11" s="17"/>
      <c r="BP11" s="17">
        <v>0.39190976750068801</v>
      </c>
      <c r="BQ11" s="17">
        <v>0.60088867439431104</v>
      </c>
    </row>
    <row r="12" spans="2:69" x14ac:dyDescent="0.35">
      <c r="B12" s="18" t="s">
        <v>140</v>
      </c>
      <c r="C12" s="17">
        <v>0.11651381609353401</v>
      </c>
      <c r="D12" s="17">
        <v>0.14414545063345899</v>
      </c>
      <c r="E12" s="17">
        <v>9.3974096319141304E-2</v>
      </c>
      <c r="F12" s="17"/>
      <c r="G12" s="17">
        <v>0.14103520127007901</v>
      </c>
      <c r="H12" s="17">
        <v>0.17686581844157601</v>
      </c>
      <c r="I12" s="17">
        <v>8.7895075441901199E-2</v>
      </c>
      <c r="J12" s="17">
        <v>7.8799301161731297E-2</v>
      </c>
      <c r="K12" s="17">
        <v>3.1505804476244202E-2</v>
      </c>
      <c r="L12" s="17"/>
      <c r="M12" s="17">
        <v>5.2045042911506897E-2</v>
      </c>
      <c r="N12" s="17">
        <v>6.9013986259054902E-2</v>
      </c>
      <c r="O12" s="17">
        <v>0.28369675680477002</v>
      </c>
      <c r="P12" s="17">
        <v>9.8245869947947206E-2</v>
      </c>
      <c r="Q12" s="17">
        <v>0.12574783308030399</v>
      </c>
      <c r="R12" s="17"/>
      <c r="S12" s="17">
        <v>7.8513016329291793E-2</v>
      </c>
      <c r="T12" s="17">
        <v>7.9766373249768194E-2</v>
      </c>
      <c r="U12" s="17">
        <v>0.19347549627228999</v>
      </c>
      <c r="V12" s="17">
        <v>0.17205277894927901</v>
      </c>
      <c r="W12" s="17"/>
      <c r="X12" s="17">
        <v>0.11759442020967199</v>
      </c>
      <c r="Y12" s="17">
        <v>2.1831224171290398E-2</v>
      </c>
      <c r="Z12" s="17">
        <v>0.22327204803587899</v>
      </c>
      <c r="AA12" s="17"/>
      <c r="AB12" s="17">
        <v>0.107796845668302</v>
      </c>
      <c r="AC12" s="17">
        <v>0.13262596529356299</v>
      </c>
      <c r="AD12" s="17"/>
      <c r="AE12" s="17">
        <v>9.6013435763735305E-2</v>
      </c>
      <c r="AF12" s="17">
        <v>0.120290356088183</v>
      </c>
      <c r="AG12" s="17"/>
      <c r="AH12" s="17">
        <v>0.104678661820437</v>
      </c>
      <c r="AI12" s="17">
        <v>0.18095396555905599</v>
      </c>
      <c r="AJ12" s="17"/>
      <c r="AK12" s="17">
        <v>0.110050321688973</v>
      </c>
      <c r="AL12" s="17">
        <v>0.13416545979327901</v>
      </c>
      <c r="AM12" s="17">
        <v>0.102937576005439</v>
      </c>
      <c r="AN12" s="17">
        <v>0.113681522971395</v>
      </c>
      <c r="AO12" s="17">
        <v>0.12998831091375701</v>
      </c>
      <c r="AP12" s="17"/>
      <c r="AQ12" s="17">
        <v>0.14273936858384401</v>
      </c>
      <c r="AR12" s="17">
        <v>0.10916426073567501</v>
      </c>
      <c r="AS12" s="17"/>
      <c r="AT12" s="17">
        <v>0.12789492124999199</v>
      </c>
      <c r="AU12" s="17">
        <v>0.106420174778854</v>
      </c>
      <c r="AV12" s="17"/>
      <c r="AW12" s="17">
        <v>0.205068968475111</v>
      </c>
      <c r="AX12" s="17">
        <v>4.6067802036420601E-2</v>
      </c>
      <c r="AY12" s="17">
        <v>0.22368761397802001</v>
      </c>
      <c r="AZ12" s="17">
        <v>6.7147400797328602E-2</v>
      </c>
      <c r="BA12" s="17">
        <v>0.18573942425494699</v>
      </c>
      <c r="BB12" s="17"/>
      <c r="BC12" s="17">
        <v>0.12649954210268299</v>
      </c>
      <c r="BD12" s="17"/>
      <c r="BE12" s="17">
        <v>2.96720535595754E-2</v>
      </c>
      <c r="BF12" s="17">
        <v>0.28150052644382101</v>
      </c>
      <c r="BG12" s="17">
        <v>0.139098746791499</v>
      </c>
      <c r="BH12" s="17">
        <v>0.18362229068105801</v>
      </c>
      <c r="BI12" s="17"/>
      <c r="BJ12" s="17">
        <v>0.118678619983038</v>
      </c>
      <c r="BK12" s="17"/>
      <c r="BL12" s="17">
        <v>0.127409116907297</v>
      </c>
      <c r="BM12" s="17"/>
      <c r="BN12" s="17">
        <v>0.16869614200715199</v>
      </c>
      <c r="BO12" s="17"/>
      <c r="BP12" s="17">
        <v>0.13338527218046201</v>
      </c>
      <c r="BQ12" s="17">
        <v>4.1415518158930603E-2</v>
      </c>
    </row>
    <row r="13" spans="2:69" x14ac:dyDescent="0.35">
      <c r="B13" s="18" t="s">
        <v>141</v>
      </c>
      <c r="C13" s="19">
        <v>0.129343488158048</v>
      </c>
      <c r="D13" s="19">
        <v>0.12195260847172799</v>
      </c>
      <c r="E13" s="19">
        <v>0.135372387996572</v>
      </c>
      <c r="F13" s="19"/>
      <c r="G13" s="19">
        <v>0.127535888007687</v>
      </c>
      <c r="H13" s="19">
        <v>0.133153166411276</v>
      </c>
      <c r="I13" s="19">
        <v>0.16078279006156901</v>
      </c>
      <c r="J13" s="19">
        <v>8.84035650151168E-2</v>
      </c>
      <c r="K13" s="19">
        <v>0.117740610357238</v>
      </c>
      <c r="L13" s="19"/>
      <c r="M13" s="19">
        <v>9.2801608523649798E-2</v>
      </c>
      <c r="N13" s="19">
        <v>0.156166955842334</v>
      </c>
      <c r="O13" s="19">
        <v>8.0256926491474506E-2</v>
      </c>
      <c r="P13" s="19">
        <v>9.6661780868046304E-2</v>
      </c>
      <c r="Q13" s="19">
        <v>0.17379123583318301</v>
      </c>
      <c r="R13" s="19"/>
      <c r="S13" s="19">
        <v>8.9389994220135896E-2</v>
      </c>
      <c r="T13" s="19">
        <v>0.17891878140649001</v>
      </c>
      <c r="U13" s="19">
        <v>8.4179871243021398E-2</v>
      </c>
      <c r="V13" s="19">
        <v>0.189734051152883</v>
      </c>
      <c r="W13" s="19"/>
      <c r="X13" s="19">
        <v>0.120785957080289</v>
      </c>
      <c r="Y13" s="19">
        <v>0.24234635287517201</v>
      </c>
      <c r="Z13" s="19">
        <v>4.8036651291705403E-2</v>
      </c>
      <c r="AA13" s="19"/>
      <c r="AB13" s="19">
        <v>0.13342929743627599</v>
      </c>
      <c r="AC13" s="19">
        <v>0.121791418404189</v>
      </c>
      <c r="AD13" s="19"/>
      <c r="AE13" s="19">
        <v>3.9418740961290798E-2</v>
      </c>
      <c r="AF13" s="19">
        <v>0.145909249321201</v>
      </c>
      <c r="AG13" s="19"/>
      <c r="AH13" s="19">
        <v>0.135492457105411</v>
      </c>
      <c r="AI13" s="19">
        <v>0.13204949404390501</v>
      </c>
      <c r="AJ13" s="19"/>
      <c r="AK13" s="19">
        <v>5.4263356355607702E-2</v>
      </c>
      <c r="AL13" s="19">
        <v>0.135858215090155</v>
      </c>
      <c r="AM13" s="19">
        <v>0.16347337567179099</v>
      </c>
      <c r="AN13" s="19">
        <v>0.15443608361177999</v>
      </c>
      <c r="AO13" s="19">
        <v>4.4257852177987E-2</v>
      </c>
      <c r="AP13" s="19"/>
      <c r="AQ13" s="19">
        <v>7.7387044777691094E-2</v>
      </c>
      <c r="AR13" s="19">
        <v>0.14390397289759699</v>
      </c>
      <c r="AS13" s="19"/>
      <c r="AT13" s="19">
        <v>8.5475789319975307E-2</v>
      </c>
      <c r="AU13" s="19">
        <v>0.155335711843582</v>
      </c>
      <c r="AV13" s="19"/>
      <c r="AW13" s="19">
        <v>0.17352687002855</v>
      </c>
      <c r="AX13" s="19">
        <v>9.2065947803811499E-2</v>
      </c>
      <c r="AY13" s="19">
        <v>7.7370971814787706E-2</v>
      </c>
      <c r="AZ13" s="19">
        <v>0.16683238521388999</v>
      </c>
      <c r="BA13" s="19">
        <v>0.149767292057328</v>
      </c>
      <c r="BB13" s="19"/>
      <c r="BC13" s="19">
        <v>6.23604610628355E-2</v>
      </c>
      <c r="BD13" s="19"/>
      <c r="BE13" s="19">
        <v>0.10972297538101</v>
      </c>
      <c r="BF13" s="19">
        <v>8.23611375534236E-2</v>
      </c>
      <c r="BG13" s="19">
        <v>0.126447669010186</v>
      </c>
      <c r="BH13" s="19">
        <v>5.0724980746782201E-2</v>
      </c>
      <c r="BI13" s="19"/>
      <c r="BJ13" s="19">
        <v>0.12389738287678401</v>
      </c>
      <c r="BK13" s="19"/>
      <c r="BL13" s="19">
        <v>0.170806485122691</v>
      </c>
      <c r="BM13" s="19"/>
      <c r="BN13" s="19">
        <v>9.9871414875922701E-2</v>
      </c>
      <c r="BO13" s="19"/>
      <c r="BP13" s="19">
        <v>0.120735583369827</v>
      </c>
      <c r="BQ13" s="19">
        <v>0.119396119777658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BQ28"/>
  <sheetViews>
    <sheetView showGridLines="0" topLeftCell="A13" workbookViewId="0">
      <pane xSplit="2" topLeftCell="AR1" activePane="topRight" state="frozen"/>
      <selection pane="topRight" activeCell="B28" sqref="B28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96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81</v>
      </c>
      <c r="C9" s="17">
        <v>0.56003838619219104</v>
      </c>
      <c r="D9" s="17">
        <v>0.50504031580747299</v>
      </c>
      <c r="E9" s="17">
        <v>0.60802810567461496</v>
      </c>
      <c r="F9" s="17"/>
      <c r="G9" s="17">
        <v>0.60103700419933304</v>
      </c>
      <c r="H9" s="17">
        <v>0.57392573643309797</v>
      </c>
      <c r="I9" s="17">
        <v>0.53304030088420495</v>
      </c>
      <c r="J9" s="17">
        <v>0.58871909904444797</v>
      </c>
      <c r="K9" s="17">
        <v>0.46477807337204502</v>
      </c>
      <c r="L9" s="17"/>
      <c r="M9" s="17">
        <v>0.55766940384665498</v>
      </c>
      <c r="N9" s="17">
        <v>0.51505795098808704</v>
      </c>
      <c r="O9" s="17">
        <v>0.54390201253644499</v>
      </c>
      <c r="P9" s="17">
        <v>0.55062502585177198</v>
      </c>
      <c r="Q9" s="17">
        <v>0.693976793881529</v>
      </c>
      <c r="R9" s="17"/>
      <c r="S9" s="17">
        <v>0.545982894688397</v>
      </c>
      <c r="T9" s="17">
        <v>0.57851495803963904</v>
      </c>
      <c r="U9" s="17">
        <v>0.53715972486893604</v>
      </c>
      <c r="V9" s="17">
        <v>0.56869380839966299</v>
      </c>
      <c r="W9" s="17"/>
      <c r="X9" s="17">
        <v>0.56447005478980805</v>
      </c>
      <c r="Y9" s="17">
        <v>0.56248648459542006</v>
      </c>
      <c r="Z9" s="17">
        <v>0.52462246164473503</v>
      </c>
      <c r="AA9" s="17"/>
      <c r="AB9" s="17">
        <v>0.57283687934746297</v>
      </c>
      <c r="AC9" s="17">
        <v>0.53372875454836999</v>
      </c>
      <c r="AD9" s="17"/>
      <c r="AE9" s="17">
        <v>0.53106181729395996</v>
      </c>
      <c r="AF9" s="17">
        <v>0.56641467487214403</v>
      </c>
      <c r="AG9" s="17"/>
      <c r="AH9" s="17">
        <v>0.577950430437286</v>
      </c>
      <c r="AI9" s="17">
        <v>0.550773405065626</v>
      </c>
      <c r="AJ9" s="17"/>
      <c r="AK9" s="17">
        <v>0.45274965913649501</v>
      </c>
      <c r="AL9" s="17">
        <v>0.60902292364524102</v>
      </c>
      <c r="AM9" s="17">
        <v>0.55443353980035603</v>
      </c>
      <c r="AN9" s="17">
        <v>0.53675698287749696</v>
      </c>
      <c r="AO9" s="17">
        <v>0.59921901181675596</v>
      </c>
      <c r="AP9" s="17"/>
      <c r="AQ9" s="17">
        <v>0.58783706477332998</v>
      </c>
      <c r="AR9" s="17">
        <v>0.55243388635461099</v>
      </c>
      <c r="AS9" s="17"/>
      <c r="AT9" s="17">
        <v>0.59918432616401696</v>
      </c>
      <c r="AU9" s="17">
        <v>0.54176873131550496</v>
      </c>
      <c r="AV9" s="17"/>
      <c r="AW9" s="17">
        <v>0.58736895427826696</v>
      </c>
      <c r="AX9" s="17">
        <v>0.50613967096137402</v>
      </c>
      <c r="AY9" s="17">
        <v>0.65655668283078705</v>
      </c>
      <c r="AZ9" s="17">
        <v>0.62328608994889501</v>
      </c>
      <c r="BA9" s="17">
        <v>0.38295298874081402</v>
      </c>
      <c r="BB9" s="17"/>
      <c r="BC9" s="17">
        <v>0.39822290946427702</v>
      </c>
      <c r="BD9" s="17"/>
      <c r="BE9" s="17">
        <v>0.55236517589961498</v>
      </c>
      <c r="BF9" s="17">
        <v>0.63873937013304205</v>
      </c>
      <c r="BG9" s="17">
        <v>0.63998905146010199</v>
      </c>
      <c r="BH9" s="17">
        <v>0.38331162627651799</v>
      </c>
      <c r="BI9" s="17"/>
      <c r="BJ9" s="17">
        <v>0.57231295493532697</v>
      </c>
      <c r="BK9" s="17"/>
      <c r="BL9" s="17">
        <v>0.57502893715426695</v>
      </c>
      <c r="BM9" s="17"/>
      <c r="BN9" s="17">
        <v>0.52440849834848202</v>
      </c>
      <c r="BO9" s="17"/>
      <c r="BP9" s="17">
        <v>0.55818886027094805</v>
      </c>
      <c r="BQ9" s="17">
        <v>0.56974059022579904</v>
      </c>
    </row>
    <row r="10" spans="2:69" x14ac:dyDescent="0.35">
      <c r="B10" s="18" t="s">
        <v>82</v>
      </c>
      <c r="C10" s="17">
        <v>0.47999924380654602</v>
      </c>
      <c r="D10" s="17">
        <v>0.50833807506572604</v>
      </c>
      <c r="E10" s="17">
        <v>0.45483269132486498</v>
      </c>
      <c r="F10" s="17"/>
      <c r="G10" s="17">
        <v>0.45899338707076998</v>
      </c>
      <c r="H10" s="17">
        <v>0.51227560936199801</v>
      </c>
      <c r="I10" s="17">
        <v>0.50333749025487395</v>
      </c>
      <c r="J10" s="17">
        <v>0.53927081380547404</v>
      </c>
      <c r="K10" s="17">
        <v>0.36138403625877402</v>
      </c>
      <c r="L10" s="17"/>
      <c r="M10" s="17">
        <v>0.41265286245203903</v>
      </c>
      <c r="N10" s="17">
        <v>0.48081731114394499</v>
      </c>
      <c r="O10" s="17">
        <v>0.47457638540523001</v>
      </c>
      <c r="P10" s="17">
        <v>0.61657831083461401</v>
      </c>
      <c r="Q10" s="17">
        <v>0.40773299866406998</v>
      </c>
      <c r="R10" s="17"/>
      <c r="S10" s="17">
        <v>0.54130328927876303</v>
      </c>
      <c r="T10" s="17">
        <v>0.44014106364495398</v>
      </c>
      <c r="U10" s="17">
        <v>0.50213368733948205</v>
      </c>
      <c r="V10" s="17">
        <v>0.42656704463198403</v>
      </c>
      <c r="W10" s="17"/>
      <c r="X10" s="17">
        <v>0.49950562924929698</v>
      </c>
      <c r="Y10" s="17">
        <v>0.46793320257311999</v>
      </c>
      <c r="Z10" s="17">
        <v>0.35179135266181699</v>
      </c>
      <c r="AA10" s="17"/>
      <c r="AB10" s="17">
        <v>0.55590532555376804</v>
      </c>
      <c r="AC10" s="17">
        <v>0.32396048001875599</v>
      </c>
      <c r="AD10" s="17"/>
      <c r="AE10" s="17">
        <v>0.45588127174329302</v>
      </c>
      <c r="AF10" s="17">
        <v>0.48449395341751</v>
      </c>
      <c r="AG10" s="17"/>
      <c r="AH10" s="17">
        <v>0.49223996254057401</v>
      </c>
      <c r="AI10" s="17">
        <v>0.47393493257432301</v>
      </c>
      <c r="AJ10" s="17"/>
      <c r="AK10" s="17">
        <v>0.43026730506849797</v>
      </c>
      <c r="AL10" s="17">
        <v>0.47128304488925299</v>
      </c>
      <c r="AM10" s="17">
        <v>0.502879886683126</v>
      </c>
      <c r="AN10" s="17">
        <v>0.48202553250510999</v>
      </c>
      <c r="AO10" s="17">
        <v>0.47115811769567401</v>
      </c>
      <c r="AP10" s="17"/>
      <c r="AQ10" s="17">
        <v>0.46610855726591699</v>
      </c>
      <c r="AR10" s="17">
        <v>0.48379912671226599</v>
      </c>
      <c r="AS10" s="17"/>
      <c r="AT10" s="17">
        <v>0.46830977896407699</v>
      </c>
      <c r="AU10" s="17">
        <v>0.48644451009169898</v>
      </c>
      <c r="AV10" s="17"/>
      <c r="AW10" s="17">
        <v>0.50741458799444095</v>
      </c>
      <c r="AX10" s="17">
        <v>0.59867086396937197</v>
      </c>
      <c r="AY10" s="17">
        <v>0.25980293370237001</v>
      </c>
      <c r="AZ10" s="17">
        <v>0.228458753208576</v>
      </c>
      <c r="BA10" s="17">
        <v>0.86046950102993502</v>
      </c>
      <c r="BB10" s="17"/>
      <c r="BC10" s="17">
        <v>0.73021099295615999</v>
      </c>
      <c r="BD10" s="17"/>
      <c r="BE10" s="17">
        <v>0.56200468734725995</v>
      </c>
      <c r="BF10" s="17">
        <v>0.19117389287836301</v>
      </c>
      <c r="BG10" s="17">
        <v>0.22040513826557301</v>
      </c>
      <c r="BH10" s="17">
        <v>0.79558712851216795</v>
      </c>
      <c r="BI10" s="17"/>
      <c r="BJ10" s="17">
        <v>0.48104325131744002</v>
      </c>
      <c r="BK10" s="17"/>
      <c r="BL10" s="17">
        <v>0.47454637347551298</v>
      </c>
      <c r="BM10" s="17"/>
      <c r="BN10" s="17">
        <v>0.42598321196528999</v>
      </c>
      <c r="BO10" s="17"/>
      <c r="BP10" s="17">
        <v>0.470802592077188</v>
      </c>
      <c r="BQ10" s="17">
        <v>0.48975083536587399</v>
      </c>
    </row>
    <row r="11" spans="2:69" x14ac:dyDescent="0.35">
      <c r="B11" s="18" t="s">
        <v>83</v>
      </c>
      <c r="C11" s="17">
        <v>0.47080009171188197</v>
      </c>
      <c r="D11" s="17">
        <v>0.41976673199778403</v>
      </c>
      <c r="E11" s="17">
        <v>0.51334112685741196</v>
      </c>
      <c r="F11" s="17"/>
      <c r="G11" s="17">
        <v>0.54912238717487505</v>
      </c>
      <c r="H11" s="17">
        <v>0.504574349462657</v>
      </c>
      <c r="I11" s="17">
        <v>0.481359842266597</v>
      </c>
      <c r="J11" s="17">
        <v>0.43312258151768301</v>
      </c>
      <c r="K11" s="17">
        <v>0.26976204334147003</v>
      </c>
      <c r="L11" s="17"/>
      <c r="M11" s="17">
        <v>0.36422838414886599</v>
      </c>
      <c r="N11" s="17">
        <v>0.45422537225149401</v>
      </c>
      <c r="O11" s="17">
        <v>0.48961329270967102</v>
      </c>
      <c r="P11" s="17">
        <v>0.498698957677494</v>
      </c>
      <c r="Q11" s="17">
        <v>0.52105963919847598</v>
      </c>
      <c r="R11" s="17"/>
      <c r="S11" s="17">
        <v>0.56859215008836095</v>
      </c>
      <c r="T11" s="17">
        <v>0.50587716079401601</v>
      </c>
      <c r="U11" s="17">
        <v>0.4547358919967</v>
      </c>
      <c r="V11" s="17">
        <v>0.35115149719004901</v>
      </c>
      <c r="W11" s="17"/>
      <c r="X11" s="17">
        <v>0.46739433331760299</v>
      </c>
      <c r="Y11" s="17">
        <v>0.49886229045490399</v>
      </c>
      <c r="Z11" s="17">
        <v>0.461733010576585</v>
      </c>
      <c r="AA11" s="17"/>
      <c r="AB11" s="17">
        <v>0.51148477791180502</v>
      </c>
      <c r="AC11" s="17">
        <v>0.38716531576769397</v>
      </c>
      <c r="AD11" s="17"/>
      <c r="AE11" s="17">
        <v>0.53262256288346099</v>
      </c>
      <c r="AF11" s="17">
        <v>0.45774448476929702</v>
      </c>
      <c r="AG11" s="17"/>
      <c r="AH11" s="17">
        <v>0.45166080373265199</v>
      </c>
      <c r="AI11" s="17">
        <v>0.57898802049157705</v>
      </c>
      <c r="AJ11" s="17"/>
      <c r="AK11" s="17">
        <v>0.400609284441308</v>
      </c>
      <c r="AL11" s="17">
        <v>0.49637507202272202</v>
      </c>
      <c r="AM11" s="17">
        <v>0.47781462681405501</v>
      </c>
      <c r="AN11" s="17">
        <v>0.46046186359718699</v>
      </c>
      <c r="AO11" s="17">
        <v>0.46142627063892</v>
      </c>
      <c r="AP11" s="17"/>
      <c r="AQ11" s="17">
        <v>0.49723335073059999</v>
      </c>
      <c r="AR11" s="17">
        <v>0.46356911081011598</v>
      </c>
      <c r="AS11" s="17"/>
      <c r="AT11" s="17">
        <v>0.498545792717138</v>
      </c>
      <c r="AU11" s="17">
        <v>0.45846663191367298</v>
      </c>
      <c r="AV11" s="17"/>
      <c r="AW11" s="17">
        <v>0.48222772438432998</v>
      </c>
      <c r="AX11" s="17">
        <v>0.47168070153858399</v>
      </c>
      <c r="AY11" s="17">
        <v>0.51618395197697997</v>
      </c>
      <c r="AZ11" s="17">
        <v>0.38450144023718202</v>
      </c>
      <c r="BA11" s="17">
        <v>0.469932546673833</v>
      </c>
      <c r="BB11" s="17"/>
      <c r="BC11" s="17">
        <v>0.44099280122062401</v>
      </c>
      <c r="BD11" s="17"/>
      <c r="BE11" s="17">
        <v>0.481395858814328</v>
      </c>
      <c r="BF11" s="17">
        <v>0.45612700219411301</v>
      </c>
      <c r="BG11" s="17">
        <v>0.46784774086016301</v>
      </c>
      <c r="BH11" s="17">
        <v>0.45781786011449099</v>
      </c>
      <c r="BI11" s="17"/>
      <c r="BJ11" s="17">
        <v>0.47382203696778202</v>
      </c>
      <c r="BK11" s="17"/>
      <c r="BL11" s="17">
        <v>0.43824953146795897</v>
      </c>
      <c r="BM11" s="17"/>
      <c r="BN11" s="17">
        <v>0.37834986002027698</v>
      </c>
      <c r="BO11" s="17"/>
      <c r="BP11" s="17">
        <v>0.498701813901819</v>
      </c>
      <c r="BQ11" s="17">
        <v>0.31308784784063598</v>
      </c>
    </row>
    <row r="12" spans="2:69" x14ac:dyDescent="0.35">
      <c r="B12" s="18" t="s">
        <v>84</v>
      </c>
      <c r="C12" s="17">
        <v>0.43561870640947298</v>
      </c>
      <c r="D12" s="17">
        <v>0.466804370749207</v>
      </c>
      <c r="E12" s="17">
        <v>0.40983541701291798</v>
      </c>
      <c r="F12" s="17"/>
      <c r="G12" s="17">
        <v>0.40560489179989501</v>
      </c>
      <c r="H12" s="17">
        <v>0.446645366665749</v>
      </c>
      <c r="I12" s="17">
        <v>0.41479105095920399</v>
      </c>
      <c r="J12" s="17">
        <v>0.47524185954801701</v>
      </c>
      <c r="K12" s="17">
        <v>0.47000036551286001</v>
      </c>
      <c r="L12" s="17"/>
      <c r="M12" s="17">
        <v>0.49692381393325202</v>
      </c>
      <c r="N12" s="17">
        <v>0.437962423845564</v>
      </c>
      <c r="O12" s="17">
        <v>0.41327292384709202</v>
      </c>
      <c r="P12" s="17">
        <v>0.40816408626955702</v>
      </c>
      <c r="Q12" s="17">
        <v>0.446665759394549</v>
      </c>
      <c r="R12" s="17"/>
      <c r="S12" s="17">
        <v>0.42566616326741102</v>
      </c>
      <c r="T12" s="17">
        <v>0.42766655828427502</v>
      </c>
      <c r="U12" s="17">
        <v>0.36495768286615998</v>
      </c>
      <c r="V12" s="17">
        <v>0.50116003433258904</v>
      </c>
      <c r="W12" s="17"/>
      <c r="X12" s="17">
        <v>0.438994570717542</v>
      </c>
      <c r="Y12" s="17">
        <v>0.42631124043928698</v>
      </c>
      <c r="Z12" s="17">
        <v>0.42217846565079997</v>
      </c>
      <c r="AA12" s="17"/>
      <c r="AB12" s="17">
        <v>0.41872760111197999</v>
      </c>
      <c r="AC12" s="17">
        <v>0.47034144705108999</v>
      </c>
      <c r="AD12" s="17"/>
      <c r="AE12" s="17">
        <v>0.45546876781017298</v>
      </c>
      <c r="AF12" s="17">
        <v>0.43192567156788197</v>
      </c>
      <c r="AG12" s="17"/>
      <c r="AH12" s="17">
        <v>0.44539914282735099</v>
      </c>
      <c r="AI12" s="17">
        <v>0.36064581807236001</v>
      </c>
      <c r="AJ12" s="17"/>
      <c r="AK12" s="17">
        <v>0.44393566771309501</v>
      </c>
      <c r="AL12" s="17">
        <v>0.43581924590473398</v>
      </c>
      <c r="AM12" s="17">
        <v>0.416086745899101</v>
      </c>
      <c r="AN12" s="17">
        <v>0.44938980032806097</v>
      </c>
      <c r="AO12" s="17">
        <v>0.48231616282689899</v>
      </c>
      <c r="AP12" s="17"/>
      <c r="AQ12" s="17">
        <v>0.48493438551005102</v>
      </c>
      <c r="AR12" s="17">
        <v>0.42212809847946298</v>
      </c>
      <c r="AS12" s="17"/>
      <c r="AT12" s="17">
        <v>0.45150275181656002</v>
      </c>
      <c r="AU12" s="17">
        <v>0.427306573345618</v>
      </c>
      <c r="AV12" s="17"/>
      <c r="AW12" s="17">
        <v>0.485415269486905</v>
      </c>
      <c r="AX12" s="17">
        <v>0.44630189015612998</v>
      </c>
      <c r="AY12" s="17">
        <v>0.43016084328659099</v>
      </c>
      <c r="AZ12" s="17">
        <v>0.52283823541306895</v>
      </c>
      <c r="BA12" s="17">
        <v>0.36116058896796199</v>
      </c>
      <c r="BB12" s="17"/>
      <c r="BC12" s="17">
        <v>0.42259016292963503</v>
      </c>
      <c r="BD12" s="17"/>
      <c r="BE12" s="17">
        <v>0.44907889982008597</v>
      </c>
      <c r="BF12" s="17">
        <v>0.43321982742486198</v>
      </c>
      <c r="BG12" s="17">
        <v>0.499514197522195</v>
      </c>
      <c r="BH12" s="17">
        <v>0.38568408371035401</v>
      </c>
      <c r="BI12" s="17"/>
      <c r="BJ12" s="17">
        <v>0.43095309064862802</v>
      </c>
      <c r="BK12" s="17"/>
      <c r="BL12" s="17">
        <v>0.41563205146833698</v>
      </c>
      <c r="BM12" s="17"/>
      <c r="BN12" s="17">
        <v>0.45737121357021598</v>
      </c>
      <c r="BO12" s="17"/>
      <c r="BP12" s="17">
        <v>0.43363860548453798</v>
      </c>
      <c r="BQ12" s="17">
        <v>0.452887923755876</v>
      </c>
    </row>
    <row r="13" spans="2:69" ht="29" x14ac:dyDescent="0.35">
      <c r="B13" s="18" t="s">
        <v>85</v>
      </c>
      <c r="C13" s="17">
        <v>0.18323613584998699</v>
      </c>
      <c r="D13" s="17">
        <v>0.185441016326751</v>
      </c>
      <c r="E13" s="17">
        <v>0.18170231232569301</v>
      </c>
      <c r="F13" s="17"/>
      <c r="G13" s="17">
        <v>0.17643374179333199</v>
      </c>
      <c r="H13" s="17">
        <v>0.113796956865072</v>
      </c>
      <c r="I13" s="17">
        <v>0.196009166089992</v>
      </c>
      <c r="J13" s="17">
        <v>0.189590822989814</v>
      </c>
      <c r="K13" s="17">
        <v>0.29638599564882601</v>
      </c>
      <c r="L13" s="17"/>
      <c r="M13" s="17">
        <v>0.15594849090198901</v>
      </c>
      <c r="N13" s="17">
        <v>0.20387111954474099</v>
      </c>
      <c r="O13" s="17">
        <v>0.19224020714805801</v>
      </c>
      <c r="P13" s="17">
        <v>0.21278931521807901</v>
      </c>
      <c r="Q13" s="17">
        <v>0.114161425482506</v>
      </c>
      <c r="R13" s="17"/>
      <c r="S13" s="17">
        <v>0.14822932524717899</v>
      </c>
      <c r="T13" s="17">
        <v>0.12906249522893601</v>
      </c>
      <c r="U13" s="17">
        <v>0.22595087204018099</v>
      </c>
      <c r="V13" s="17">
        <v>0.208662528671476</v>
      </c>
      <c r="W13" s="17"/>
      <c r="X13" s="17">
        <v>0.18693821285651999</v>
      </c>
      <c r="Y13" s="17">
        <v>0.21967712381440699</v>
      </c>
      <c r="Z13" s="17">
        <v>0.11197122205053001</v>
      </c>
      <c r="AA13" s="17"/>
      <c r="AB13" s="17">
        <v>0.17048539509965099</v>
      </c>
      <c r="AC13" s="17">
        <v>0.20944760373587601</v>
      </c>
      <c r="AD13" s="17"/>
      <c r="AE13" s="17">
        <v>0.21529042849694799</v>
      </c>
      <c r="AF13" s="17">
        <v>0.17684396180596201</v>
      </c>
      <c r="AG13" s="17"/>
      <c r="AH13" s="17">
        <v>0.19243194212629799</v>
      </c>
      <c r="AI13" s="17">
        <v>0.102501699738881</v>
      </c>
      <c r="AJ13" s="17"/>
      <c r="AK13" s="17">
        <v>0.235188538163945</v>
      </c>
      <c r="AL13" s="17">
        <v>0.143419734452752</v>
      </c>
      <c r="AM13" s="17">
        <v>0.16991020055234299</v>
      </c>
      <c r="AN13" s="17">
        <v>0.24260083958530099</v>
      </c>
      <c r="AO13" s="17">
        <v>0.19237292352330601</v>
      </c>
      <c r="AP13" s="17"/>
      <c r="AQ13" s="17">
        <v>0.183124895978382</v>
      </c>
      <c r="AR13" s="17">
        <v>0.18326656620239001</v>
      </c>
      <c r="AS13" s="17"/>
      <c r="AT13" s="17">
        <v>0.182613287598025</v>
      </c>
      <c r="AU13" s="17">
        <v>0.183674844021644</v>
      </c>
      <c r="AV13" s="17"/>
      <c r="AW13" s="17">
        <v>0.13826537577588599</v>
      </c>
      <c r="AX13" s="17">
        <v>0.248028718866635</v>
      </c>
      <c r="AY13" s="17">
        <v>0.14954197178841</v>
      </c>
      <c r="AZ13" s="17">
        <v>3.57307978542456E-2</v>
      </c>
      <c r="BA13" s="17">
        <v>0.21821879940456401</v>
      </c>
      <c r="BB13" s="17"/>
      <c r="BC13" s="17">
        <v>0.23932380538068701</v>
      </c>
      <c r="BD13" s="17"/>
      <c r="BE13" s="17">
        <v>0.220281899014456</v>
      </c>
      <c r="BF13" s="17">
        <v>0.17252485114405799</v>
      </c>
      <c r="BG13" s="17">
        <v>5.1966935259469799E-2</v>
      </c>
      <c r="BH13" s="17">
        <v>0.236249520171573</v>
      </c>
      <c r="BI13" s="17"/>
      <c r="BJ13" s="17">
        <v>0.18071138733790801</v>
      </c>
      <c r="BK13" s="17"/>
      <c r="BL13" s="17">
        <v>0.18631563858862801</v>
      </c>
      <c r="BM13" s="17"/>
      <c r="BN13" s="17">
        <v>0.18891890776179501</v>
      </c>
      <c r="BO13" s="17"/>
      <c r="BP13" s="17">
        <v>0.17157022466132099</v>
      </c>
      <c r="BQ13" s="17">
        <v>0.25510304414527801</v>
      </c>
    </row>
    <row r="14" spans="2:69" x14ac:dyDescent="0.35">
      <c r="B14" s="18" t="s">
        <v>86</v>
      </c>
      <c r="C14" s="17">
        <v>0.15772867610246899</v>
      </c>
      <c r="D14" s="17">
        <v>0.163445062756016</v>
      </c>
      <c r="E14" s="17">
        <v>0.15315025309031599</v>
      </c>
      <c r="F14" s="17"/>
      <c r="G14" s="17">
        <v>9.8068501163271898E-2</v>
      </c>
      <c r="H14" s="17">
        <v>0.16932176251130701</v>
      </c>
      <c r="I14" s="17">
        <v>0.15340841221714399</v>
      </c>
      <c r="J14" s="17">
        <v>0.13131870121521699</v>
      </c>
      <c r="K14" s="17">
        <v>0.29505429449008602</v>
      </c>
      <c r="L14" s="17"/>
      <c r="M14" s="17">
        <v>0.137701705315386</v>
      </c>
      <c r="N14" s="17">
        <v>0.142209476494849</v>
      </c>
      <c r="O14" s="17">
        <v>0.21344053949441699</v>
      </c>
      <c r="P14" s="17">
        <v>0.176197779940586</v>
      </c>
      <c r="Q14" s="17">
        <v>0.123665007835899</v>
      </c>
      <c r="R14" s="17"/>
      <c r="S14" s="17">
        <v>0.14878211319211199</v>
      </c>
      <c r="T14" s="17">
        <v>0.16894918688017899</v>
      </c>
      <c r="U14" s="17">
        <v>0.13100742366370699</v>
      </c>
      <c r="V14" s="17">
        <v>0.17236850677023199</v>
      </c>
      <c r="W14" s="17"/>
      <c r="X14" s="17">
        <v>0.152207906151442</v>
      </c>
      <c r="Y14" s="17">
        <v>0.120700719913672</v>
      </c>
      <c r="Z14" s="17">
        <v>0.24302162820280501</v>
      </c>
      <c r="AA14" s="17"/>
      <c r="AB14" s="17">
        <v>0.15467101532291899</v>
      </c>
      <c r="AC14" s="17">
        <v>0.16401425424246999</v>
      </c>
      <c r="AD14" s="17"/>
      <c r="AE14" s="17">
        <v>0.118191570318252</v>
      </c>
      <c r="AF14" s="17">
        <v>0.16592920201245401</v>
      </c>
      <c r="AG14" s="17"/>
      <c r="AH14" s="17">
        <v>0.15175572951921301</v>
      </c>
      <c r="AI14" s="17">
        <v>0.12772167815272301</v>
      </c>
      <c r="AJ14" s="17"/>
      <c r="AK14" s="17">
        <v>0.23821544363581401</v>
      </c>
      <c r="AL14" s="17">
        <v>0.17942184566123801</v>
      </c>
      <c r="AM14" s="17">
        <v>0.15152560741517801</v>
      </c>
      <c r="AN14" s="17">
        <v>0.12451142736586999</v>
      </c>
      <c r="AO14" s="17">
        <v>6.9234407750211294E-2</v>
      </c>
      <c r="AP14" s="17"/>
      <c r="AQ14" s="17">
        <v>8.9384185787617101E-2</v>
      </c>
      <c r="AR14" s="17">
        <v>0.176424732606803</v>
      </c>
      <c r="AS14" s="17"/>
      <c r="AT14" s="17">
        <v>9.8907779641447105E-2</v>
      </c>
      <c r="AU14" s="17">
        <v>0.19012580043974001</v>
      </c>
      <c r="AV14" s="17"/>
      <c r="AW14" s="17">
        <v>0.18494288876284201</v>
      </c>
      <c r="AX14" s="17">
        <v>0.148320286203697</v>
      </c>
      <c r="AY14" s="17">
        <v>0.20397197339183601</v>
      </c>
      <c r="AZ14" s="17">
        <v>6.2722763124535799E-2</v>
      </c>
      <c r="BA14" s="17">
        <v>0.22445671277138901</v>
      </c>
      <c r="BB14" s="17"/>
      <c r="BC14" s="17">
        <v>0.22696712424225199</v>
      </c>
      <c r="BD14" s="17"/>
      <c r="BE14" s="17">
        <v>0.146541928768122</v>
      </c>
      <c r="BF14" s="17">
        <v>0.26466889718799602</v>
      </c>
      <c r="BG14" s="17">
        <v>5.37636706054248E-2</v>
      </c>
      <c r="BH14" s="17">
        <v>0.212659642529541</v>
      </c>
      <c r="BI14" s="17"/>
      <c r="BJ14" s="17">
        <v>0.16077941899814899</v>
      </c>
      <c r="BK14" s="17"/>
      <c r="BL14" s="17">
        <v>0.16378737124102499</v>
      </c>
      <c r="BM14" s="17"/>
      <c r="BN14" s="17">
        <v>0.12678511657008801</v>
      </c>
      <c r="BO14" s="17"/>
      <c r="BP14" s="17">
        <v>0.157150744642714</v>
      </c>
      <c r="BQ14" s="17">
        <v>0.16305434092444299</v>
      </c>
    </row>
    <row r="15" spans="2:69" x14ac:dyDescent="0.35">
      <c r="B15" s="18" t="s">
        <v>87</v>
      </c>
      <c r="C15" s="17">
        <v>0.15217502664948901</v>
      </c>
      <c r="D15" s="17">
        <v>0.169815056950648</v>
      </c>
      <c r="E15" s="17">
        <v>0.13741211513760501</v>
      </c>
      <c r="F15" s="17"/>
      <c r="G15" s="17">
        <v>0.12946473681878101</v>
      </c>
      <c r="H15" s="17">
        <v>0.16129610664872801</v>
      </c>
      <c r="I15" s="17">
        <v>0.13199229182837199</v>
      </c>
      <c r="J15" s="17">
        <v>0.14980999834684799</v>
      </c>
      <c r="K15" s="17">
        <v>0.218814469493884</v>
      </c>
      <c r="L15" s="17"/>
      <c r="M15" s="17">
        <v>0.167479068211974</v>
      </c>
      <c r="N15" s="17">
        <v>0.15180150555751101</v>
      </c>
      <c r="O15" s="17">
        <v>0.118705494051475</v>
      </c>
      <c r="P15" s="17">
        <v>0.16256896683177499</v>
      </c>
      <c r="Q15" s="17">
        <v>0.176016812133861</v>
      </c>
      <c r="R15" s="17"/>
      <c r="S15" s="17">
        <v>0.14565340046102701</v>
      </c>
      <c r="T15" s="17">
        <v>0.169894522947902</v>
      </c>
      <c r="U15" s="17">
        <v>0.15516005881526401</v>
      </c>
      <c r="V15" s="17">
        <v>0.15726320684776701</v>
      </c>
      <c r="W15" s="17"/>
      <c r="X15" s="17">
        <v>0.14724570105114099</v>
      </c>
      <c r="Y15" s="17">
        <v>0.11872854704659</v>
      </c>
      <c r="Z15" s="17">
        <v>0.228797438551295</v>
      </c>
      <c r="AA15" s="17"/>
      <c r="AB15" s="17">
        <v>0.115835820124244</v>
      </c>
      <c r="AC15" s="17">
        <v>0.22687687836818901</v>
      </c>
      <c r="AD15" s="17"/>
      <c r="AE15" s="17">
        <v>0.151979247561284</v>
      </c>
      <c r="AF15" s="17">
        <v>0.15234036253751701</v>
      </c>
      <c r="AG15" s="17"/>
      <c r="AH15" s="17">
        <v>0.142267822872784</v>
      </c>
      <c r="AI15" s="17">
        <v>0.16775693957478299</v>
      </c>
      <c r="AJ15" s="17"/>
      <c r="AK15" s="17">
        <v>0.192032393827583</v>
      </c>
      <c r="AL15" s="17">
        <v>0.15575246672804</v>
      </c>
      <c r="AM15" s="17">
        <v>0.11483987626415</v>
      </c>
      <c r="AN15" s="17">
        <v>0.17053704775676601</v>
      </c>
      <c r="AO15" s="17">
        <v>0.214620574465783</v>
      </c>
      <c r="AP15" s="17"/>
      <c r="AQ15" s="17">
        <v>0.16773672041825199</v>
      </c>
      <c r="AR15" s="17">
        <v>0.14791802941879001</v>
      </c>
      <c r="AS15" s="17"/>
      <c r="AT15" s="17">
        <v>0.16815652558703501</v>
      </c>
      <c r="AU15" s="17">
        <v>0.14160343404965101</v>
      </c>
      <c r="AV15" s="17"/>
      <c r="AW15" s="17">
        <v>9.7662519017862798E-2</v>
      </c>
      <c r="AX15" s="17">
        <v>5.8440906585850799E-2</v>
      </c>
      <c r="AY15" s="17">
        <v>0.195415494252693</v>
      </c>
      <c r="AZ15" s="17">
        <v>0.36010548549371002</v>
      </c>
      <c r="BA15" s="17">
        <v>6.9586675975656195E-2</v>
      </c>
      <c r="BB15" s="17"/>
      <c r="BC15" s="17">
        <v>5.2858414179294398E-2</v>
      </c>
      <c r="BD15" s="17"/>
      <c r="BE15" s="17">
        <v>7.3165679662056393E-2</v>
      </c>
      <c r="BF15" s="17">
        <v>0.20013078241920801</v>
      </c>
      <c r="BG15" s="17">
        <v>0.33196897933988501</v>
      </c>
      <c r="BH15" s="17">
        <v>4.8266915102859402E-2</v>
      </c>
      <c r="BI15" s="17"/>
      <c r="BJ15" s="17">
        <v>0.15171272931973001</v>
      </c>
      <c r="BK15" s="17"/>
      <c r="BL15" s="17">
        <v>0.157234621410929</v>
      </c>
      <c r="BM15" s="17"/>
      <c r="BN15" s="17">
        <v>0.19756044510284501</v>
      </c>
      <c r="BO15" s="17"/>
      <c r="BP15" s="17">
        <v>0.15247711832439201</v>
      </c>
      <c r="BQ15" s="17">
        <v>0.15076829618941701</v>
      </c>
    </row>
    <row r="16" spans="2:69" x14ac:dyDescent="0.35">
      <c r="B16" s="18" t="s">
        <v>88</v>
      </c>
      <c r="C16" s="17">
        <v>0.12629751265710301</v>
      </c>
      <c r="D16" s="17">
        <v>0.15149027946104601</v>
      </c>
      <c r="E16" s="17">
        <v>0.105041083814345</v>
      </c>
      <c r="F16" s="17"/>
      <c r="G16" s="17">
        <v>0.120912431670387</v>
      </c>
      <c r="H16" s="17">
        <v>0.113387968495254</v>
      </c>
      <c r="I16" s="17">
        <v>0.123990775992421</v>
      </c>
      <c r="J16" s="17">
        <v>0.12082810649099</v>
      </c>
      <c r="K16" s="17">
        <v>0.17083373951588801</v>
      </c>
      <c r="L16" s="17"/>
      <c r="M16" s="17">
        <v>0.12515252494679299</v>
      </c>
      <c r="N16" s="17">
        <v>0.14048014129052699</v>
      </c>
      <c r="O16" s="17">
        <v>0.117892089630414</v>
      </c>
      <c r="P16" s="17">
        <v>0.122812693168088</v>
      </c>
      <c r="Q16" s="17">
        <v>0.10636523944381999</v>
      </c>
      <c r="R16" s="17"/>
      <c r="S16" s="17">
        <v>8.4503205694283295E-2</v>
      </c>
      <c r="T16" s="17">
        <v>0.12959978457018301</v>
      </c>
      <c r="U16" s="17">
        <v>0.158717904999301</v>
      </c>
      <c r="V16" s="17">
        <v>0.119161437618098</v>
      </c>
      <c r="W16" s="17"/>
      <c r="X16" s="17">
        <v>0.12461971857596101</v>
      </c>
      <c r="Y16" s="17">
        <v>0.138976759396994</v>
      </c>
      <c r="Z16" s="17">
        <v>0.123218413912615</v>
      </c>
      <c r="AA16" s="17"/>
      <c r="AB16" s="17">
        <v>0.12780496901251601</v>
      </c>
      <c r="AC16" s="17">
        <v>0.123198661804203</v>
      </c>
      <c r="AD16" s="17"/>
      <c r="AE16" s="17">
        <v>0.15466778758486299</v>
      </c>
      <c r="AF16" s="17">
        <v>0.12061043501641799</v>
      </c>
      <c r="AG16" s="17"/>
      <c r="AH16" s="17">
        <v>0.12783680434004199</v>
      </c>
      <c r="AI16" s="17">
        <v>0.116059956509639</v>
      </c>
      <c r="AJ16" s="17"/>
      <c r="AK16" s="17">
        <v>9.3000912619396803E-2</v>
      </c>
      <c r="AL16" s="17">
        <v>0.121896457202151</v>
      </c>
      <c r="AM16" s="17">
        <v>0.13766002928346299</v>
      </c>
      <c r="AN16" s="17">
        <v>0.13984551517257501</v>
      </c>
      <c r="AO16" s="17">
        <v>0.10665941171584201</v>
      </c>
      <c r="AP16" s="17"/>
      <c r="AQ16" s="17">
        <v>0.105672179169835</v>
      </c>
      <c r="AR16" s="17">
        <v>0.13193969973790801</v>
      </c>
      <c r="AS16" s="17"/>
      <c r="AT16" s="17">
        <v>0.10720556668329</v>
      </c>
      <c r="AU16" s="17">
        <v>0.13624920158981599</v>
      </c>
      <c r="AV16" s="17"/>
      <c r="AW16" s="17">
        <v>0.19326298067964701</v>
      </c>
      <c r="AX16" s="17">
        <v>0.16028783531308399</v>
      </c>
      <c r="AY16" s="17">
        <v>8.5364752737774094E-2</v>
      </c>
      <c r="AZ16" s="17">
        <v>7.6515401601550598E-2</v>
      </c>
      <c r="BA16" s="17">
        <v>0.15457339385177499</v>
      </c>
      <c r="BB16" s="17"/>
      <c r="BC16" s="17">
        <v>0.18113873864340399</v>
      </c>
      <c r="BD16" s="17"/>
      <c r="BE16" s="17">
        <v>0.15695190976423201</v>
      </c>
      <c r="BF16" s="17">
        <v>9.9955132020114995E-2</v>
      </c>
      <c r="BG16" s="17">
        <v>4.6681103557103802E-2</v>
      </c>
      <c r="BH16" s="17">
        <v>0.184545849098364</v>
      </c>
      <c r="BI16" s="17"/>
      <c r="BJ16" s="17">
        <v>0.133146041651131</v>
      </c>
      <c r="BK16" s="17"/>
      <c r="BL16" s="17">
        <v>0.14480396008288601</v>
      </c>
      <c r="BM16" s="17"/>
      <c r="BN16" s="17">
        <v>0.13803556370050801</v>
      </c>
      <c r="BO16" s="17"/>
      <c r="BP16" s="17">
        <v>0.13106083795041901</v>
      </c>
      <c r="BQ16" s="17">
        <v>9.9867846894602597E-2</v>
      </c>
    </row>
    <row r="17" spans="2:69" ht="29" x14ac:dyDescent="0.35">
      <c r="B17" s="18" t="s">
        <v>89</v>
      </c>
      <c r="C17" s="17">
        <v>0.116907032824091</v>
      </c>
      <c r="D17" s="17">
        <v>0.134126130646507</v>
      </c>
      <c r="E17" s="17">
        <v>0.102436399361438</v>
      </c>
      <c r="F17" s="17"/>
      <c r="G17" s="17">
        <v>0.11931827782240199</v>
      </c>
      <c r="H17" s="17">
        <v>0.106682078404428</v>
      </c>
      <c r="I17" s="17">
        <v>0.126117970475744</v>
      </c>
      <c r="J17" s="17">
        <v>0.14186413605981599</v>
      </c>
      <c r="K17" s="17">
        <v>8.8484880070614294E-2</v>
      </c>
      <c r="L17" s="17"/>
      <c r="M17" s="17">
        <v>0.131213606601046</v>
      </c>
      <c r="N17" s="17">
        <v>0.14750446590052901</v>
      </c>
      <c r="O17" s="17">
        <v>6.6929162347064697E-2</v>
      </c>
      <c r="P17" s="17">
        <v>8.3152554873367895E-2</v>
      </c>
      <c r="Q17" s="17">
        <v>0.12433066720487899</v>
      </c>
      <c r="R17" s="17"/>
      <c r="S17" s="17">
        <v>0.119446968213967</v>
      </c>
      <c r="T17" s="17">
        <v>0.122885792545137</v>
      </c>
      <c r="U17" s="17">
        <v>9.2731596043460596E-2</v>
      </c>
      <c r="V17" s="17">
        <v>0.13717158807875601</v>
      </c>
      <c r="W17" s="17"/>
      <c r="X17" s="17">
        <v>0.115005757392053</v>
      </c>
      <c r="Y17" s="17">
        <v>0.143217805646078</v>
      </c>
      <c r="Z17" s="17">
        <v>9.8946181066446495E-2</v>
      </c>
      <c r="AA17" s="17"/>
      <c r="AB17" s="17">
        <v>0.120509439003206</v>
      </c>
      <c r="AC17" s="17">
        <v>0.109501631387054</v>
      </c>
      <c r="AD17" s="17"/>
      <c r="AE17" s="17">
        <v>7.8289163626826794E-2</v>
      </c>
      <c r="AF17" s="17">
        <v>0.124062418255039</v>
      </c>
      <c r="AG17" s="17"/>
      <c r="AH17" s="17">
        <v>0.122515712310032</v>
      </c>
      <c r="AI17" s="17">
        <v>7.9590440653756298E-2</v>
      </c>
      <c r="AJ17" s="17"/>
      <c r="AK17" s="17">
        <v>8.6617994666863402E-2</v>
      </c>
      <c r="AL17" s="17">
        <v>9.3372509977308907E-2</v>
      </c>
      <c r="AM17" s="17">
        <v>0.116240821201389</v>
      </c>
      <c r="AN17" s="17">
        <v>0.15924478240093301</v>
      </c>
      <c r="AO17" s="17">
        <v>0.15606866671112599</v>
      </c>
      <c r="AP17" s="17"/>
      <c r="AQ17" s="17">
        <v>0.12935164140197</v>
      </c>
      <c r="AR17" s="17">
        <v>0.113502733456658</v>
      </c>
      <c r="AS17" s="17"/>
      <c r="AT17" s="17">
        <v>0.138576687083039</v>
      </c>
      <c r="AU17" s="17">
        <v>0.10650022282916601</v>
      </c>
      <c r="AV17" s="17"/>
      <c r="AW17" s="17">
        <v>4.5100002811026302E-2</v>
      </c>
      <c r="AX17" s="17">
        <v>0.15208150923915401</v>
      </c>
      <c r="AY17" s="17">
        <v>7.8288029129660097E-2</v>
      </c>
      <c r="AZ17" s="17">
        <v>0.13428716113251199</v>
      </c>
      <c r="BA17" s="17">
        <v>0.113322662875872</v>
      </c>
      <c r="BB17" s="17"/>
      <c r="BC17" s="17">
        <v>0.111236400901626</v>
      </c>
      <c r="BD17" s="17"/>
      <c r="BE17" s="17">
        <v>0.144142821798562</v>
      </c>
      <c r="BF17" s="17">
        <v>7.7977503097767797E-2</v>
      </c>
      <c r="BG17" s="17">
        <v>0.140210911183619</v>
      </c>
      <c r="BH17" s="17">
        <v>0.105560597937385</v>
      </c>
      <c r="BI17" s="17"/>
      <c r="BJ17" s="17">
        <v>0.10958599808353101</v>
      </c>
      <c r="BK17" s="17"/>
      <c r="BL17" s="17">
        <v>0.122454190141726</v>
      </c>
      <c r="BM17" s="17"/>
      <c r="BN17" s="17">
        <v>0.147182683867849</v>
      </c>
      <c r="BO17" s="17"/>
      <c r="BP17" s="17">
        <v>0.111678947217052</v>
      </c>
      <c r="BQ17" s="17">
        <v>0.151853980341392</v>
      </c>
    </row>
    <row r="18" spans="2:69" x14ac:dyDescent="0.35">
      <c r="B18" s="18" t="s">
        <v>90</v>
      </c>
      <c r="C18" s="17">
        <v>9.3157502523607702E-2</v>
      </c>
      <c r="D18" s="17">
        <v>0.11728867145984501</v>
      </c>
      <c r="E18" s="17">
        <v>7.2744040978611493E-2</v>
      </c>
      <c r="F18" s="17"/>
      <c r="G18" s="17">
        <v>9.9429623913693796E-2</v>
      </c>
      <c r="H18" s="17">
        <v>9.6085538366081594E-2</v>
      </c>
      <c r="I18" s="17">
        <v>9.0164891791703297E-2</v>
      </c>
      <c r="J18" s="17">
        <v>7.9005336727593703E-2</v>
      </c>
      <c r="K18" s="17">
        <v>9.5024784717308894E-2</v>
      </c>
      <c r="L18" s="17"/>
      <c r="M18" s="17">
        <v>0.13606433460251699</v>
      </c>
      <c r="N18" s="17">
        <v>9.3993912381686001E-2</v>
      </c>
      <c r="O18" s="17">
        <v>0.118374588064234</v>
      </c>
      <c r="P18" s="17">
        <v>4.13389078124069E-2</v>
      </c>
      <c r="Q18" s="17">
        <v>8.1242343664293198E-2</v>
      </c>
      <c r="R18" s="17"/>
      <c r="S18" s="17">
        <v>6.5109481685488496E-2</v>
      </c>
      <c r="T18" s="17">
        <v>7.7489350545397406E-2</v>
      </c>
      <c r="U18" s="17">
        <v>6.9693027311183695E-2</v>
      </c>
      <c r="V18" s="17">
        <v>0.134981731294953</v>
      </c>
      <c r="W18" s="17"/>
      <c r="X18" s="17">
        <v>0.10411708396279799</v>
      </c>
      <c r="Y18" s="17">
        <v>4.6401007504411701E-2</v>
      </c>
      <c r="Z18" s="17">
        <v>6.9567202787766402E-2</v>
      </c>
      <c r="AA18" s="17"/>
      <c r="AB18" s="17">
        <v>6.5181466075927494E-2</v>
      </c>
      <c r="AC18" s="17">
        <v>0.150667336287856</v>
      </c>
      <c r="AD18" s="17"/>
      <c r="AE18" s="17">
        <v>0.12376029046308699</v>
      </c>
      <c r="AF18" s="17">
        <v>8.6987406408115905E-2</v>
      </c>
      <c r="AG18" s="17"/>
      <c r="AH18" s="17">
        <v>8.6081802975021701E-2</v>
      </c>
      <c r="AI18" s="17">
        <v>0.124759245908329</v>
      </c>
      <c r="AJ18" s="17"/>
      <c r="AK18" s="17">
        <v>0.158098925287711</v>
      </c>
      <c r="AL18" s="17">
        <v>7.8180193185955094E-2</v>
      </c>
      <c r="AM18" s="17">
        <v>9.3540418256550101E-2</v>
      </c>
      <c r="AN18" s="17">
        <v>6.7186753897420404E-2</v>
      </c>
      <c r="AO18" s="17">
        <v>0.11542619213336</v>
      </c>
      <c r="AP18" s="17"/>
      <c r="AQ18" s="17">
        <v>0.108910139204214</v>
      </c>
      <c r="AR18" s="17">
        <v>8.8848271682671107E-2</v>
      </c>
      <c r="AS18" s="17"/>
      <c r="AT18" s="17">
        <v>9.7920538676670693E-2</v>
      </c>
      <c r="AU18" s="17">
        <v>8.95481623147832E-2</v>
      </c>
      <c r="AV18" s="17"/>
      <c r="AW18" s="17">
        <v>7.6294752796543297E-2</v>
      </c>
      <c r="AX18" s="17">
        <v>3.5470963659555599E-2</v>
      </c>
      <c r="AY18" s="17">
        <v>0.16831993385314001</v>
      </c>
      <c r="AZ18" s="17">
        <v>0.20980817068171501</v>
      </c>
      <c r="BA18" s="17">
        <v>1.31631049266848E-2</v>
      </c>
      <c r="BB18" s="17"/>
      <c r="BC18" s="17">
        <v>2.9605747599861301E-2</v>
      </c>
      <c r="BD18" s="17"/>
      <c r="BE18" s="17">
        <v>3.0075046172666198E-2</v>
      </c>
      <c r="BF18" s="17">
        <v>0.21225414511867</v>
      </c>
      <c r="BG18" s="17">
        <v>0.21018663237490601</v>
      </c>
      <c r="BH18" s="17">
        <v>1.2449338624958501E-2</v>
      </c>
      <c r="BI18" s="17"/>
      <c r="BJ18" s="17">
        <v>8.6759712275730302E-2</v>
      </c>
      <c r="BK18" s="17"/>
      <c r="BL18" s="17">
        <v>0.10633284837033199</v>
      </c>
      <c r="BM18" s="17"/>
      <c r="BN18" s="17">
        <v>9.5984037924544699E-2</v>
      </c>
      <c r="BO18" s="17"/>
      <c r="BP18" s="17">
        <v>8.7534773847555494E-2</v>
      </c>
      <c r="BQ18" s="17">
        <v>0.132797275171878</v>
      </c>
    </row>
    <row r="19" spans="2:69" x14ac:dyDescent="0.35">
      <c r="B19" s="18" t="s">
        <v>91</v>
      </c>
      <c r="C19" s="17">
        <v>9.3027437039491304E-2</v>
      </c>
      <c r="D19" s="17">
        <v>9.0918124576527801E-2</v>
      </c>
      <c r="E19" s="17">
        <v>9.5003654974796306E-2</v>
      </c>
      <c r="F19" s="17"/>
      <c r="G19" s="17">
        <v>8.39559764067912E-2</v>
      </c>
      <c r="H19" s="17">
        <v>7.3412078565537497E-2</v>
      </c>
      <c r="I19" s="17">
        <v>0.13589655438360099</v>
      </c>
      <c r="J19" s="17">
        <v>7.4588295976740798E-2</v>
      </c>
      <c r="K19" s="17">
        <v>9.5246060550039105E-2</v>
      </c>
      <c r="L19" s="17"/>
      <c r="M19" s="17">
        <v>0.149254696037391</v>
      </c>
      <c r="N19" s="17">
        <v>0.11269007442461799</v>
      </c>
      <c r="O19" s="17">
        <v>5.5712776370340097E-2</v>
      </c>
      <c r="P19" s="17">
        <v>4.96241744917078E-2</v>
      </c>
      <c r="Q19" s="17">
        <v>9.6888838668823807E-2</v>
      </c>
      <c r="R19" s="17"/>
      <c r="S19" s="17">
        <v>6.1512641861673399E-2</v>
      </c>
      <c r="T19" s="17">
        <v>9.3018772201732602E-2</v>
      </c>
      <c r="U19" s="17">
        <v>0.12502481375857699</v>
      </c>
      <c r="V19" s="17">
        <v>0.13888968423140099</v>
      </c>
      <c r="W19" s="17"/>
      <c r="X19" s="17">
        <v>8.2945341282875604E-2</v>
      </c>
      <c r="Y19" s="17">
        <v>0.111033418942785</v>
      </c>
      <c r="Z19" s="17">
        <v>0.14503132522368001</v>
      </c>
      <c r="AA19" s="17"/>
      <c r="AB19" s="17">
        <v>7.8885372946378901E-2</v>
      </c>
      <c r="AC19" s="17">
        <v>0.122099023237889</v>
      </c>
      <c r="AD19" s="17"/>
      <c r="AE19" s="17">
        <v>6.4889180050377401E-2</v>
      </c>
      <c r="AF19" s="17">
        <v>9.8847848460235505E-2</v>
      </c>
      <c r="AG19" s="17"/>
      <c r="AH19" s="17">
        <v>7.6938589511949096E-2</v>
      </c>
      <c r="AI19" s="17">
        <v>0.17781612120874801</v>
      </c>
      <c r="AJ19" s="17"/>
      <c r="AK19" s="17">
        <v>0.13594354513055201</v>
      </c>
      <c r="AL19" s="17">
        <v>7.1427178464102306E-2</v>
      </c>
      <c r="AM19" s="17">
        <v>0.113148632510918</v>
      </c>
      <c r="AN19" s="17">
        <v>8.2978927530722404E-2</v>
      </c>
      <c r="AO19" s="17">
        <v>4.5681418639459001E-2</v>
      </c>
      <c r="AP19" s="17"/>
      <c r="AQ19" s="17">
        <v>7.3819411928450193E-2</v>
      </c>
      <c r="AR19" s="17">
        <v>9.8281910679697104E-2</v>
      </c>
      <c r="AS19" s="17"/>
      <c r="AT19" s="17">
        <v>6.6049317564786506E-2</v>
      </c>
      <c r="AU19" s="17">
        <v>0.105723276585696</v>
      </c>
      <c r="AV19" s="17"/>
      <c r="AW19" s="17">
        <v>9.9692577063885596E-2</v>
      </c>
      <c r="AX19" s="17">
        <v>5.4150991045023203E-2</v>
      </c>
      <c r="AY19" s="17">
        <v>0.137563630531846</v>
      </c>
      <c r="AZ19" s="17">
        <v>0.14438484292618201</v>
      </c>
      <c r="BA19" s="17">
        <v>4.6430449189729099E-2</v>
      </c>
      <c r="BB19" s="17"/>
      <c r="BC19" s="17">
        <v>4.0661439220357899E-2</v>
      </c>
      <c r="BD19" s="17"/>
      <c r="BE19" s="17">
        <v>6.5968476705360005E-2</v>
      </c>
      <c r="BF19" s="17">
        <v>0.13268017042085301</v>
      </c>
      <c r="BG19" s="17">
        <v>0.17636716858002399</v>
      </c>
      <c r="BH19" s="17">
        <v>3.53388134584144E-2</v>
      </c>
      <c r="BI19" s="17"/>
      <c r="BJ19" s="17">
        <v>9.0055519371553899E-2</v>
      </c>
      <c r="BK19" s="17"/>
      <c r="BL19" s="17">
        <v>0.10328034481880601</v>
      </c>
      <c r="BM19" s="17"/>
      <c r="BN19" s="17">
        <v>0.16124587488022801</v>
      </c>
      <c r="BO19" s="17"/>
      <c r="BP19" s="17">
        <v>9.5717483756108196E-2</v>
      </c>
      <c r="BQ19" s="17">
        <v>8.1543047632160595E-2</v>
      </c>
    </row>
    <row r="20" spans="2:69" x14ac:dyDescent="0.35">
      <c r="B20" s="18" t="s">
        <v>92</v>
      </c>
      <c r="C20" s="17">
        <v>4.2903888798389397E-2</v>
      </c>
      <c r="D20" s="17">
        <v>3.12382464551695E-2</v>
      </c>
      <c r="E20" s="17">
        <v>5.1042553338554598E-2</v>
      </c>
      <c r="F20" s="17"/>
      <c r="G20" s="17">
        <v>5.6546835127212002E-2</v>
      </c>
      <c r="H20" s="17">
        <v>3.9806338167441897E-2</v>
      </c>
      <c r="I20" s="17">
        <v>3.0894518348732702E-2</v>
      </c>
      <c r="J20" s="17">
        <v>2.8423959357780401E-2</v>
      </c>
      <c r="K20" s="17">
        <v>5.6163735838023102E-2</v>
      </c>
      <c r="L20" s="17"/>
      <c r="M20" s="17">
        <v>6.9768792355688197E-2</v>
      </c>
      <c r="N20" s="17">
        <v>4.5866590998302099E-2</v>
      </c>
      <c r="O20" s="17">
        <v>4.8650062256885902E-2</v>
      </c>
      <c r="P20" s="17">
        <v>3.2596330452078798E-2</v>
      </c>
      <c r="Q20" s="17">
        <v>2.3368232185622801E-2</v>
      </c>
      <c r="R20" s="17"/>
      <c r="S20" s="17">
        <v>6.7588873443727798E-2</v>
      </c>
      <c r="T20" s="17">
        <v>3.1657480169840199E-2</v>
      </c>
      <c r="U20" s="17">
        <v>5.3961365304666102E-2</v>
      </c>
      <c r="V20" s="17">
        <v>2.65378507566645E-2</v>
      </c>
      <c r="W20" s="17"/>
      <c r="X20" s="17">
        <v>4.5051408671410602E-2</v>
      </c>
      <c r="Y20" s="17">
        <v>1.9738824499317499E-2</v>
      </c>
      <c r="Z20" s="17">
        <v>5.52498577019696E-2</v>
      </c>
      <c r="AA20" s="17"/>
      <c r="AB20" s="17">
        <v>4.7834037026205901E-2</v>
      </c>
      <c r="AC20" s="17">
        <v>3.2769071968811597E-2</v>
      </c>
      <c r="AD20" s="17"/>
      <c r="AE20" s="17">
        <v>5.1748409905283801E-2</v>
      </c>
      <c r="AF20" s="17">
        <v>4.1133833182622599E-2</v>
      </c>
      <c r="AG20" s="17"/>
      <c r="AH20" s="17">
        <v>4.2822963933775701E-2</v>
      </c>
      <c r="AI20" s="17">
        <v>6.7959844518348703E-2</v>
      </c>
      <c r="AJ20" s="17"/>
      <c r="AK20" s="17">
        <v>3.5899606475207103E-2</v>
      </c>
      <c r="AL20" s="17">
        <v>4.9355278974828297E-2</v>
      </c>
      <c r="AM20" s="17">
        <v>4.6159967331913597E-2</v>
      </c>
      <c r="AN20" s="17">
        <v>3.7377349548446903E-2</v>
      </c>
      <c r="AO20" s="17">
        <v>2.57243502070203E-2</v>
      </c>
      <c r="AP20" s="17"/>
      <c r="AQ20" s="17">
        <v>3.8316588317053001E-2</v>
      </c>
      <c r="AR20" s="17">
        <v>4.4158773114686398E-2</v>
      </c>
      <c r="AS20" s="17"/>
      <c r="AT20" s="17">
        <v>2.9294659617557402E-2</v>
      </c>
      <c r="AU20" s="17">
        <v>5.0587936948805902E-2</v>
      </c>
      <c r="AV20" s="17"/>
      <c r="AW20" s="17">
        <v>6.1763331057640702E-2</v>
      </c>
      <c r="AX20" s="17">
        <v>5.3780552746794198E-2</v>
      </c>
      <c r="AY20" s="17">
        <v>2.47396883701138E-2</v>
      </c>
      <c r="AZ20" s="17">
        <v>5.9860335153557702E-2</v>
      </c>
      <c r="BA20" s="17">
        <v>4.1349542078841402E-2</v>
      </c>
      <c r="BB20" s="17"/>
      <c r="BC20" s="17">
        <v>6.3918325492177602E-2</v>
      </c>
      <c r="BD20" s="17"/>
      <c r="BE20" s="17">
        <v>4.6138060333452503E-2</v>
      </c>
      <c r="BF20" s="17">
        <v>1.9391437236951099E-2</v>
      </c>
      <c r="BG20" s="17">
        <v>4.6685405596293299E-2</v>
      </c>
      <c r="BH20" s="17">
        <v>7.2693807395051699E-2</v>
      </c>
      <c r="BI20" s="17"/>
      <c r="BJ20" s="17">
        <v>3.77322657174416E-2</v>
      </c>
      <c r="BK20" s="17"/>
      <c r="BL20" s="17">
        <v>2.8347388732508801E-2</v>
      </c>
      <c r="BM20" s="17"/>
      <c r="BN20" s="17">
        <v>3.97434031730413E-2</v>
      </c>
      <c r="BO20" s="17"/>
      <c r="BP20" s="17">
        <v>4.3989940693749799E-2</v>
      </c>
      <c r="BQ20" s="17">
        <v>3.5555457773410799E-2</v>
      </c>
    </row>
    <row r="21" spans="2:69" x14ac:dyDescent="0.35">
      <c r="B21" s="18" t="s">
        <v>93</v>
      </c>
      <c r="C21" s="17">
        <v>3.0197883548734501E-2</v>
      </c>
      <c r="D21" s="17">
        <v>2.6685188553152599E-2</v>
      </c>
      <c r="E21" s="17">
        <v>3.3252392877305401E-2</v>
      </c>
      <c r="F21" s="17"/>
      <c r="G21" s="17">
        <v>3.8967681551333698E-2</v>
      </c>
      <c r="H21" s="17">
        <v>3.9760605876695998E-2</v>
      </c>
      <c r="I21" s="17">
        <v>1.5280269082493801E-2</v>
      </c>
      <c r="J21" s="17">
        <v>5.7435614478400197E-3</v>
      </c>
      <c r="K21" s="17">
        <v>4.5845444986640303E-2</v>
      </c>
      <c r="L21" s="17"/>
      <c r="M21" s="17">
        <v>1.1892556941044E-2</v>
      </c>
      <c r="N21" s="17">
        <v>2.31967022779455E-2</v>
      </c>
      <c r="O21" s="17">
        <v>5.1843294992469799E-2</v>
      </c>
      <c r="P21" s="17">
        <v>1.76639534983721E-2</v>
      </c>
      <c r="Q21" s="17">
        <v>4.10639525695006E-2</v>
      </c>
      <c r="R21" s="17"/>
      <c r="S21" s="17">
        <v>4.0128522483186303E-2</v>
      </c>
      <c r="T21" s="17">
        <v>5.2152385635134198E-2</v>
      </c>
      <c r="U21" s="17">
        <v>3.7167431301736303E-2</v>
      </c>
      <c r="V21" s="17">
        <v>1.7040205817243099E-2</v>
      </c>
      <c r="W21" s="17"/>
      <c r="X21" s="17">
        <v>2.8124486714882602E-2</v>
      </c>
      <c r="Y21" s="17">
        <v>2.8000556661796301E-2</v>
      </c>
      <c r="Z21" s="17">
        <v>4.8042272585743701E-2</v>
      </c>
      <c r="AA21" s="17"/>
      <c r="AB21" s="17">
        <v>2.8130452810635798E-2</v>
      </c>
      <c r="AC21" s="17">
        <v>3.4447863644718101E-2</v>
      </c>
      <c r="AD21" s="17"/>
      <c r="AE21" s="17">
        <v>4.0623574689959398E-2</v>
      </c>
      <c r="AF21" s="17">
        <v>2.80946008650696E-2</v>
      </c>
      <c r="AG21" s="17"/>
      <c r="AH21" s="17">
        <v>2.8602163531323801E-2</v>
      </c>
      <c r="AI21" s="17">
        <v>2.0119465918257001E-2</v>
      </c>
      <c r="AJ21" s="17"/>
      <c r="AK21" s="17">
        <v>2.83537479007108E-2</v>
      </c>
      <c r="AL21" s="17">
        <v>3.6972830643729998E-2</v>
      </c>
      <c r="AM21" s="17">
        <v>2.8137103301986099E-2</v>
      </c>
      <c r="AN21" s="17">
        <v>1.65491542174276E-2</v>
      </c>
      <c r="AO21" s="17">
        <v>4.6474883076399902E-2</v>
      </c>
      <c r="AP21" s="17"/>
      <c r="AQ21" s="17">
        <v>2.9015118694112801E-2</v>
      </c>
      <c r="AR21" s="17">
        <v>3.0521436163604799E-2</v>
      </c>
      <c r="AS21" s="17"/>
      <c r="AT21" s="17">
        <v>3.08544109341461E-2</v>
      </c>
      <c r="AU21" s="17">
        <v>2.9508849186100899E-2</v>
      </c>
      <c r="AV21" s="17"/>
      <c r="AW21" s="17">
        <v>1.7427821982609299E-2</v>
      </c>
      <c r="AX21" s="17">
        <v>1.6427805506793999E-2</v>
      </c>
      <c r="AY21" s="17">
        <v>4.51908383768371E-2</v>
      </c>
      <c r="AZ21" s="17">
        <v>3.8384059222889101E-2</v>
      </c>
      <c r="BA21" s="17">
        <v>2.4515188859004999E-2</v>
      </c>
      <c r="BB21" s="17"/>
      <c r="BC21" s="17">
        <v>3.5829761414004999E-2</v>
      </c>
      <c r="BD21" s="17"/>
      <c r="BE21" s="17">
        <v>1.1353126240932E-2</v>
      </c>
      <c r="BF21" s="17">
        <v>3.6640453721281899E-2</v>
      </c>
      <c r="BG21" s="17">
        <v>3.69572810950742E-2</v>
      </c>
      <c r="BH21" s="17">
        <v>4.4224955039443098E-2</v>
      </c>
      <c r="BI21" s="17"/>
      <c r="BJ21" s="17">
        <v>3.3562945909907799E-2</v>
      </c>
      <c r="BK21" s="17"/>
      <c r="BL21" s="17">
        <v>3.1656321292600501E-2</v>
      </c>
      <c r="BM21" s="17"/>
      <c r="BN21" s="17">
        <v>7.8266511985198208E-3</v>
      </c>
      <c r="BO21" s="17"/>
      <c r="BP21" s="17">
        <v>3.0972948568912299E-2</v>
      </c>
      <c r="BQ21" s="17">
        <v>3.0071568986060199E-2</v>
      </c>
    </row>
    <row r="22" spans="2:69" ht="29" x14ac:dyDescent="0.35">
      <c r="B22" s="18" t="s">
        <v>94</v>
      </c>
      <c r="C22" s="17">
        <v>1.7128955564433199E-2</v>
      </c>
      <c r="D22" s="17">
        <v>5.2520716568132501E-3</v>
      </c>
      <c r="E22" s="17">
        <v>2.7295498666125701E-2</v>
      </c>
      <c r="F22" s="17"/>
      <c r="G22" s="17">
        <v>1.03688493851322E-2</v>
      </c>
      <c r="H22" s="17">
        <v>3.5726314113175102E-3</v>
      </c>
      <c r="I22" s="17">
        <v>1.2594618369983599E-2</v>
      </c>
      <c r="J22" s="17">
        <v>2.1236363735868902E-2</v>
      </c>
      <c r="K22" s="17">
        <v>5.9197154361729502E-2</v>
      </c>
      <c r="L22" s="17"/>
      <c r="M22" s="17">
        <v>9.5157002549486197E-3</v>
      </c>
      <c r="N22" s="17">
        <v>1.5826655275970401E-2</v>
      </c>
      <c r="O22" s="17">
        <v>3.9566208142941997E-2</v>
      </c>
      <c r="P22" s="17">
        <v>0</v>
      </c>
      <c r="Q22" s="17">
        <v>1.17637055822063E-2</v>
      </c>
      <c r="R22" s="17"/>
      <c r="S22" s="17">
        <v>1.7139663498720599E-2</v>
      </c>
      <c r="T22" s="17">
        <v>5.0596787654755802E-3</v>
      </c>
      <c r="U22" s="17">
        <v>6.5549624670873496E-2</v>
      </c>
      <c r="V22" s="17">
        <v>3.4899422462394102E-3</v>
      </c>
      <c r="W22" s="17"/>
      <c r="X22" s="17">
        <v>1.04253656414563E-2</v>
      </c>
      <c r="Y22" s="17">
        <v>2.1515988205556499E-2</v>
      </c>
      <c r="Z22" s="17">
        <v>6.0897738869538198E-2</v>
      </c>
      <c r="AA22" s="17"/>
      <c r="AB22" s="17">
        <v>6.8500740648070602E-3</v>
      </c>
      <c r="AC22" s="17">
        <v>3.8259066952135802E-2</v>
      </c>
      <c r="AD22" s="17"/>
      <c r="AE22" s="17">
        <v>0</v>
      </c>
      <c r="AF22" s="17">
        <v>2.0639544457794999E-2</v>
      </c>
      <c r="AG22" s="17"/>
      <c r="AH22" s="17">
        <v>1.7080397297761001E-2</v>
      </c>
      <c r="AI22" s="17">
        <v>7.7374279936794797E-3</v>
      </c>
      <c r="AJ22" s="17"/>
      <c r="AK22" s="17">
        <v>0</v>
      </c>
      <c r="AL22" s="17">
        <v>1.38823953019994E-2</v>
      </c>
      <c r="AM22" s="17">
        <v>3.4574322105796897E-2</v>
      </c>
      <c r="AN22" s="17">
        <v>4.7286316118661503E-3</v>
      </c>
      <c r="AO22" s="17">
        <v>0</v>
      </c>
      <c r="AP22" s="17"/>
      <c r="AQ22" s="17">
        <v>0</v>
      </c>
      <c r="AR22" s="17">
        <v>2.1814686917722301E-2</v>
      </c>
      <c r="AS22" s="17"/>
      <c r="AT22" s="17">
        <v>1.0432188293524301E-2</v>
      </c>
      <c r="AU22" s="17">
        <v>2.0793023018908299E-2</v>
      </c>
      <c r="AV22" s="17"/>
      <c r="AW22" s="17">
        <v>0</v>
      </c>
      <c r="AX22" s="17">
        <v>1.27378827866761E-2</v>
      </c>
      <c r="AY22" s="17">
        <v>1.5836255642505199E-2</v>
      </c>
      <c r="AZ22" s="17">
        <v>4.4263822371688098E-2</v>
      </c>
      <c r="BA22" s="17">
        <v>0</v>
      </c>
      <c r="BB22" s="17"/>
      <c r="BC22" s="17">
        <v>4.6850992020295397E-3</v>
      </c>
      <c r="BD22" s="17"/>
      <c r="BE22" s="17">
        <v>1.4743861417501799E-2</v>
      </c>
      <c r="BF22" s="17">
        <v>1.5736452578041699E-2</v>
      </c>
      <c r="BG22" s="17">
        <v>4.06395230860623E-2</v>
      </c>
      <c r="BH22" s="17">
        <v>0</v>
      </c>
      <c r="BI22" s="17"/>
      <c r="BJ22" s="17">
        <v>1.2815141045509499E-2</v>
      </c>
      <c r="BK22" s="17"/>
      <c r="BL22" s="17">
        <v>1.6039977183708198E-2</v>
      </c>
      <c r="BM22" s="17"/>
      <c r="BN22" s="17">
        <v>4.2979581769773303E-2</v>
      </c>
      <c r="BO22" s="17"/>
      <c r="BP22" s="17">
        <v>1.6531612700260601E-2</v>
      </c>
      <c r="BQ22" s="17">
        <v>2.2899858536213399E-2</v>
      </c>
    </row>
    <row r="23" spans="2:69" ht="29" x14ac:dyDescent="0.35">
      <c r="B23" s="18" t="s">
        <v>95</v>
      </c>
      <c r="C23" s="19">
        <v>1.4281677310902199E-2</v>
      </c>
      <c r="D23" s="19">
        <v>1.37057885362374E-2</v>
      </c>
      <c r="E23" s="19">
        <v>1.4800145023746601E-2</v>
      </c>
      <c r="F23" s="19"/>
      <c r="G23" s="19">
        <v>1.47205732902649E-2</v>
      </c>
      <c r="H23" s="19">
        <v>8.6329054077072705E-3</v>
      </c>
      <c r="I23" s="19">
        <v>1.96353011299721E-2</v>
      </c>
      <c r="J23" s="19">
        <v>2.1236363735868902E-2</v>
      </c>
      <c r="K23" s="19">
        <v>7.2848723276764402E-3</v>
      </c>
      <c r="L23" s="19"/>
      <c r="M23" s="19">
        <v>0</v>
      </c>
      <c r="N23" s="19">
        <v>1.3072678872005399E-2</v>
      </c>
      <c r="O23" s="19">
        <v>3.1698132974539099E-2</v>
      </c>
      <c r="P23" s="19">
        <v>1.18708995673273E-2</v>
      </c>
      <c r="Q23" s="19">
        <v>6.0586929454668299E-3</v>
      </c>
      <c r="R23" s="19"/>
      <c r="S23" s="19">
        <v>1.6689136406774701E-2</v>
      </c>
      <c r="T23" s="19">
        <v>1.9168652277897099E-2</v>
      </c>
      <c r="U23" s="19">
        <v>1.1877364516207099E-2</v>
      </c>
      <c r="V23" s="19">
        <v>1.56990649422965E-2</v>
      </c>
      <c r="W23" s="19"/>
      <c r="X23" s="19">
        <v>7.39830139639813E-3</v>
      </c>
      <c r="Y23" s="19">
        <v>5.1372065880924599E-2</v>
      </c>
      <c r="Z23" s="19">
        <v>1.97383063083813E-2</v>
      </c>
      <c r="AA23" s="19"/>
      <c r="AB23" s="19">
        <v>7.5788268489671504E-3</v>
      </c>
      <c r="AC23" s="19">
        <v>2.8060606164294798E-2</v>
      </c>
      <c r="AD23" s="19"/>
      <c r="AE23" s="19">
        <v>4.4625946023878196E-3</v>
      </c>
      <c r="AF23" s="19">
        <v>1.6297780318815298E-2</v>
      </c>
      <c r="AG23" s="19"/>
      <c r="AH23" s="19">
        <v>1.42414358283901E-2</v>
      </c>
      <c r="AI23" s="19">
        <v>2.2697404248003199E-2</v>
      </c>
      <c r="AJ23" s="19"/>
      <c r="AK23" s="19">
        <v>2.5877137189845099E-2</v>
      </c>
      <c r="AL23" s="19">
        <v>8.46920383010096E-3</v>
      </c>
      <c r="AM23" s="19">
        <v>2.0540533189081299E-2</v>
      </c>
      <c r="AN23" s="19">
        <v>1.04931264586025E-2</v>
      </c>
      <c r="AO23" s="19">
        <v>0</v>
      </c>
      <c r="AP23" s="19"/>
      <c r="AQ23" s="19">
        <v>1.3101920361074999E-2</v>
      </c>
      <c r="AR23" s="19">
        <v>1.46044070948795E-2</v>
      </c>
      <c r="AS23" s="19"/>
      <c r="AT23" s="19">
        <v>2.5904263683140399E-2</v>
      </c>
      <c r="AU23" s="19">
        <v>9.2159886716176292E-3</v>
      </c>
      <c r="AV23" s="19"/>
      <c r="AW23" s="19">
        <v>1.23043108516142E-2</v>
      </c>
      <c r="AX23" s="19">
        <v>2.49016251224759E-3</v>
      </c>
      <c r="AY23" s="19">
        <v>2.8525904004942901E-2</v>
      </c>
      <c r="AZ23" s="19">
        <v>3.8593554237652102E-2</v>
      </c>
      <c r="BA23" s="19">
        <v>8.86994247884418E-3</v>
      </c>
      <c r="BB23" s="19"/>
      <c r="BC23" s="19">
        <v>1.2724964770791601E-2</v>
      </c>
      <c r="BD23" s="19"/>
      <c r="BE23" s="19">
        <v>2.8823165986454299E-3</v>
      </c>
      <c r="BF23" s="19">
        <v>4.0329318783035799E-2</v>
      </c>
      <c r="BG23" s="19">
        <v>2.5719523967640101E-2</v>
      </c>
      <c r="BH23" s="19">
        <v>9.0561786937995298E-3</v>
      </c>
      <c r="BI23" s="19"/>
      <c r="BJ23" s="19">
        <v>1.55855502191544E-2</v>
      </c>
      <c r="BK23" s="19"/>
      <c r="BL23" s="19">
        <v>1.8241989168216999E-2</v>
      </c>
      <c r="BM23" s="19"/>
      <c r="BN23" s="19">
        <v>1.9555379710474E-2</v>
      </c>
      <c r="BO23" s="19"/>
      <c r="BP23" s="19">
        <v>1.36628845485688E-2</v>
      </c>
      <c r="BQ23" s="19">
        <v>1.97736019900287E-2</v>
      </c>
    </row>
    <row r="24" spans="2:69" x14ac:dyDescent="0.35">
      <c r="B24" s="16"/>
    </row>
    <row r="25" spans="2:69" x14ac:dyDescent="0.35">
      <c r="B25" t="s">
        <v>98</v>
      </c>
    </row>
    <row r="26" spans="2:69" x14ac:dyDescent="0.35">
      <c r="B26" t="s">
        <v>99</v>
      </c>
    </row>
    <row r="28" spans="2:69" x14ac:dyDescent="0.35">
      <c r="B2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170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0.125790257497781</v>
      </c>
      <c r="D9" s="17">
        <v>0.118288295821595</v>
      </c>
      <c r="E9" s="17">
        <v>0.13190976930933099</v>
      </c>
      <c r="F9" s="17"/>
      <c r="G9" s="17">
        <v>6.8162322381770002E-2</v>
      </c>
      <c r="H9" s="17">
        <v>0.207929676839995</v>
      </c>
      <c r="I9" s="17">
        <v>0.168508730854417</v>
      </c>
      <c r="J9" s="17">
        <v>5.8410738192724097E-2</v>
      </c>
      <c r="K9" s="17">
        <v>8.6234805880993803E-2</v>
      </c>
      <c r="L9" s="17"/>
      <c r="M9" s="17">
        <v>0.109566764065155</v>
      </c>
      <c r="N9" s="17">
        <v>0.113912998990782</v>
      </c>
      <c r="O9" s="17">
        <v>0.18193976355955699</v>
      </c>
      <c r="P9" s="17">
        <v>4.9954484020496098E-2</v>
      </c>
      <c r="Q9" s="17">
        <v>0.18472052486245299</v>
      </c>
      <c r="R9" s="17"/>
      <c r="S9" s="17">
        <v>0.19921369471227299</v>
      </c>
      <c r="T9" s="17">
        <v>0.12600933461574601</v>
      </c>
      <c r="U9" s="17">
        <v>0.16867287679228599</v>
      </c>
      <c r="V9" s="17">
        <v>2.5971695909108101E-2</v>
      </c>
      <c r="W9" s="17"/>
      <c r="X9" s="17">
        <v>0.115134688554865</v>
      </c>
      <c r="Y9" s="17">
        <v>0.124559949865247</v>
      </c>
      <c r="Z9" s="17">
        <v>0.19486699424322401</v>
      </c>
      <c r="AA9" s="17"/>
      <c r="AB9" s="17">
        <v>0.13572511886452099</v>
      </c>
      <c r="AC9" s="17">
        <v>0.10742700044700899</v>
      </c>
      <c r="AD9" s="17"/>
      <c r="AE9" s="17">
        <v>0.117824354972307</v>
      </c>
      <c r="AF9" s="17">
        <v>0.12725772049100201</v>
      </c>
      <c r="AG9" s="17"/>
      <c r="AH9" s="17">
        <v>0.12659219688044601</v>
      </c>
      <c r="AI9" s="17">
        <v>0.115224518064154</v>
      </c>
      <c r="AJ9" s="17"/>
      <c r="AK9" s="17">
        <v>0.169877494331866</v>
      </c>
      <c r="AL9" s="17">
        <v>9.38481405413229E-2</v>
      </c>
      <c r="AM9" s="17">
        <v>0.136833689433808</v>
      </c>
      <c r="AN9" s="17">
        <v>0.113521458276615</v>
      </c>
      <c r="AO9" s="17">
        <v>0.13429668454692401</v>
      </c>
      <c r="AP9" s="17"/>
      <c r="AQ9" s="17">
        <v>8.1255610114209495E-2</v>
      </c>
      <c r="AR9" s="17">
        <v>0.13827082797991799</v>
      </c>
      <c r="AS9" s="17"/>
      <c r="AT9" s="17">
        <v>8.5960133146358406E-2</v>
      </c>
      <c r="AU9" s="17">
        <v>0.14253996235371399</v>
      </c>
      <c r="AV9" s="17"/>
      <c r="AW9" s="17">
        <v>0.22206468100211799</v>
      </c>
      <c r="AX9" s="17">
        <v>0.17196569398126901</v>
      </c>
      <c r="AY9" s="17">
        <v>3.3251565111072301E-2</v>
      </c>
      <c r="AZ9" s="17">
        <v>5.52086379646759E-2</v>
      </c>
      <c r="BA9" s="17">
        <v>0.173523719472367</v>
      </c>
      <c r="BB9" s="17"/>
      <c r="BC9" s="17">
        <v>0.185937149737845</v>
      </c>
      <c r="BD9" s="17"/>
      <c r="BE9" s="17">
        <v>0.205439527243892</v>
      </c>
      <c r="BF9" s="17">
        <v>0</v>
      </c>
      <c r="BG9" s="17">
        <v>1.9071685463426798E-2</v>
      </c>
      <c r="BH9" s="17">
        <v>0.19274784104053</v>
      </c>
      <c r="BI9" s="17"/>
      <c r="BJ9" s="17">
        <v>0.124663657763049</v>
      </c>
      <c r="BK9" s="17"/>
      <c r="BL9" s="17">
        <v>9.8948640411116798E-2</v>
      </c>
      <c r="BM9" s="17"/>
      <c r="BN9" s="17">
        <v>0.125199164211902</v>
      </c>
      <c r="BO9" s="17"/>
      <c r="BP9" s="17">
        <v>0.13624597524329499</v>
      </c>
      <c r="BQ9" s="17">
        <v>8.40068492802033E-2</v>
      </c>
    </row>
    <row r="10" spans="2:69" x14ac:dyDescent="0.35">
      <c r="B10" s="18" t="s">
        <v>138</v>
      </c>
      <c r="C10" s="17">
        <v>0.36550015495293497</v>
      </c>
      <c r="D10" s="17">
        <v>0.38949114005826102</v>
      </c>
      <c r="E10" s="17">
        <v>0.34593019138077102</v>
      </c>
      <c r="F10" s="17"/>
      <c r="G10" s="17">
        <v>0.36419203235259801</v>
      </c>
      <c r="H10" s="17">
        <v>0.29066092233561402</v>
      </c>
      <c r="I10" s="17">
        <v>0.2590948120614</v>
      </c>
      <c r="J10" s="17">
        <v>0.48019553235387102</v>
      </c>
      <c r="K10" s="17">
        <v>0.57634940164173198</v>
      </c>
      <c r="L10" s="17"/>
      <c r="M10" s="17">
        <v>0.41193962521107602</v>
      </c>
      <c r="N10" s="17">
        <v>0.335873248290883</v>
      </c>
      <c r="O10" s="17">
        <v>0.34511722118639099</v>
      </c>
      <c r="P10" s="17">
        <v>0.53393219126993596</v>
      </c>
      <c r="Q10" s="17">
        <v>0.25605520575634599</v>
      </c>
      <c r="R10" s="17"/>
      <c r="S10" s="17">
        <v>0.37827719139347799</v>
      </c>
      <c r="T10" s="17">
        <v>0.32739927312641298</v>
      </c>
      <c r="U10" s="17">
        <v>0.275395915723611</v>
      </c>
      <c r="V10" s="17">
        <v>0.35226323791988601</v>
      </c>
      <c r="W10" s="17"/>
      <c r="X10" s="17">
        <v>0.377232894192706</v>
      </c>
      <c r="Y10" s="17">
        <v>0.39812519340194702</v>
      </c>
      <c r="Z10" s="17">
        <v>0.25191780196360802</v>
      </c>
      <c r="AA10" s="17"/>
      <c r="AB10" s="17">
        <v>0.36581191001414598</v>
      </c>
      <c r="AC10" s="17">
        <v>0.36492391758891302</v>
      </c>
      <c r="AD10" s="17"/>
      <c r="AE10" s="17">
        <v>0.40944742975339299</v>
      </c>
      <c r="AF10" s="17">
        <v>0.35740427388781598</v>
      </c>
      <c r="AG10" s="17"/>
      <c r="AH10" s="17">
        <v>0.39558360548451099</v>
      </c>
      <c r="AI10" s="17">
        <v>0.19395069536378001</v>
      </c>
      <c r="AJ10" s="17"/>
      <c r="AK10" s="17">
        <v>0.33352940605963499</v>
      </c>
      <c r="AL10" s="17">
        <v>0.48453663103368999</v>
      </c>
      <c r="AM10" s="17">
        <v>0.29314750641397502</v>
      </c>
      <c r="AN10" s="17">
        <v>0.40439095246912299</v>
      </c>
      <c r="AO10" s="17">
        <v>0.245055866581779</v>
      </c>
      <c r="AP10" s="17"/>
      <c r="AQ10" s="17">
        <v>0.31849978628025999</v>
      </c>
      <c r="AR10" s="17">
        <v>0.37867172918486902</v>
      </c>
      <c r="AS10" s="17"/>
      <c r="AT10" s="17">
        <v>0.31465699003706299</v>
      </c>
      <c r="AU10" s="17">
        <v>0.383231613345967</v>
      </c>
      <c r="AV10" s="17"/>
      <c r="AW10" s="17">
        <v>0.20727289560902301</v>
      </c>
      <c r="AX10" s="17">
        <v>0.52357974305010702</v>
      </c>
      <c r="AY10" s="17">
        <v>0.20596610099384399</v>
      </c>
      <c r="AZ10" s="17">
        <v>0.51901496660663404</v>
      </c>
      <c r="BA10" s="17">
        <v>0.138847107937738</v>
      </c>
      <c r="BB10" s="17"/>
      <c r="BC10" s="17">
        <v>0.41261138217236298</v>
      </c>
      <c r="BD10" s="17"/>
      <c r="BE10" s="17">
        <v>0.538560431335527</v>
      </c>
      <c r="BF10" s="17">
        <v>0.245913240057091</v>
      </c>
      <c r="BG10" s="17">
        <v>0.40396122547732199</v>
      </c>
      <c r="BH10" s="17">
        <v>0.32884726762821398</v>
      </c>
      <c r="BI10" s="17"/>
      <c r="BJ10" s="17">
        <v>0.35298858787373599</v>
      </c>
      <c r="BK10" s="17"/>
      <c r="BL10" s="17">
        <v>0.30790231187856698</v>
      </c>
      <c r="BM10" s="17"/>
      <c r="BN10" s="17">
        <v>0.45107168775852802</v>
      </c>
      <c r="BO10" s="17"/>
      <c r="BP10" s="17">
        <v>0.38624575453169102</v>
      </c>
      <c r="BQ10" s="17">
        <v>0.22786333537119199</v>
      </c>
    </row>
    <row r="11" spans="2:69" x14ac:dyDescent="0.35">
      <c r="B11" s="18" t="s">
        <v>139</v>
      </c>
      <c r="C11" s="17">
        <v>0.30020263587291102</v>
      </c>
      <c r="D11" s="17">
        <v>0.252237569689793</v>
      </c>
      <c r="E11" s="17">
        <v>0.33932877403768702</v>
      </c>
      <c r="F11" s="17"/>
      <c r="G11" s="17">
        <v>0.320730145528901</v>
      </c>
      <c r="H11" s="17">
        <v>0.259980739655233</v>
      </c>
      <c r="I11" s="17">
        <v>0.37412575510602702</v>
      </c>
      <c r="J11" s="17">
        <v>0.270719126034137</v>
      </c>
      <c r="K11" s="17">
        <v>0.242898379048542</v>
      </c>
      <c r="L11" s="17"/>
      <c r="M11" s="17">
        <v>0.29678866816294502</v>
      </c>
      <c r="N11" s="17">
        <v>0.37189482937038199</v>
      </c>
      <c r="O11" s="17">
        <v>0.33389115100086603</v>
      </c>
      <c r="P11" s="17">
        <v>0.158082764265807</v>
      </c>
      <c r="Q11" s="17">
        <v>0.23649162376622601</v>
      </c>
      <c r="R11" s="17"/>
      <c r="S11" s="17">
        <v>0.254623418726036</v>
      </c>
      <c r="T11" s="17">
        <v>0.36094984248272299</v>
      </c>
      <c r="U11" s="17">
        <v>0.28758614812851602</v>
      </c>
      <c r="V11" s="17">
        <v>0.34964735335314201</v>
      </c>
      <c r="W11" s="17"/>
      <c r="X11" s="17">
        <v>0.31612076040135201</v>
      </c>
      <c r="Y11" s="17">
        <v>0.25683989556805198</v>
      </c>
      <c r="Z11" s="17">
        <v>0.25124862872935699</v>
      </c>
      <c r="AA11" s="17"/>
      <c r="AB11" s="17">
        <v>0.288972058592734</v>
      </c>
      <c r="AC11" s="17">
        <v>0.32096084978366302</v>
      </c>
      <c r="AD11" s="17"/>
      <c r="AE11" s="17">
        <v>0.246935838578386</v>
      </c>
      <c r="AF11" s="17">
        <v>0.31001534115610202</v>
      </c>
      <c r="AG11" s="17"/>
      <c r="AH11" s="17">
        <v>0.30678429616483999</v>
      </c>
      <c r="AI11" s="17">
        <v>0.309211738598764</v>
      </c>
      <c r="AJ11" s="17"/>
      <c r="AK11" s="17">
        <v>0.27074294965557899</v>
      </c>
      <c r="AL11" s="17">
        <v>0.26087587257762501</v>
      </c>
      <c r="AM11" s="17">
        <v>0.33705978094436401</v>
      </c>
      <c r="AN11" s="17">
        <v>0.19702421032257</v>
      </c>
      <c r="AO11" s="17">
        <v>0.51691648850615701</v>
      </c>
      <c r="AP11" s="17"/>
      <c r="AQ11" s="17">
        <v>0.32267587144412002</v>
      </c>
      <c r="AR11" s="17">
        <v>0.29390464505034097</v>
      </c>
      <c r="AS11" s="17"/>
      <c r="AT11" s="17">
        <v>0.32963365181463</v>
      </c>
      <c r="AU11" s="17">
        <v>0.29220217885379102</v>
      </c>
      <c r="AV11" s="17"/>
      <c r="AW11" s="17">
        <v>0.29012814235078799</v>
      </c>
      <c r="AX11" s="17">
        <v>0.18615482446912801</v>
      </c>
      <c r="AY11" s="17">
        <v>0.48375694670243302</v>
      </c>
      <c r="AZ11" s="17">
        <v>0.31395131673361998</v>
      </c>
      <c r="BA11" s="17">
        <v>0.393707158546653</v>
      </c>
      <c r="BB11" s="17"/>
      <c r="BC11" s="17">
        <v>0.23376350407697999</v>
      </c>
      <c r="BD11" s="17"/>
      <c r="BE11" s="17">
        <v>0.158740310895776</v>
      </c>
      <c r="BF11" s="17">
        <v>0.51738894392835699</v>
      </c>
      <c r="BG11" s="17">
        <v>0.41529666842477803</v>
      </c>
      <c r="BH11" s="17">
        <v>0.30338200378770502</v>
      </c>
      <c r="BI11" s="17"/>
      <c r="BJ11" s="17">
        <v>0.31647729264173302</v>
      </c>
      <c r="BK11" s="17"/>
      <c r="BL11" s="17">
        <v>0.36394802864384801</v>
      </c>
      <c r="BM11" s="17"/>
      <c r="BN11" s="17">
        <v>0.177828246741464</v>
      </c>
      <c r="BO11" s="17"/>
      <c r="BP11" s="17">
        <v>0.255740273028428</v>
      </c>
      <c r="BQ11" s="17">
        <v>0.52826975489814298</v>
      </c>
    </row>
    <row r="12" spans="2:69" x14ac:dyDescent="0.35">
      <c r="B12" s="18" t="s">
        <v>140</v>
      </c>
      <c r="C12" s="17">
        <v>0.121692324423574</v>
      </c>
      <c r="D12" s="17">
        <v>0.16066193790460701</v>
      </c>
      <c r="E12" s="17">
        <v>8.9903970885901893E-2</v>
      </c>
      <c r="F12" s="17"/>
      <c r="G12" s="17">
        <v>0.151792519540174</v>
      </c>
      <c r="H12" s="17">
        <v>0.15684409022712201</v>
      </c>
      <c r="I12" s="17">
        <v>8.2322146106629301E-2</v>
      </c>
      <c r="J12" s="17">
        <v>0.111875302257537</v>
      </c>
      <c r="K12" s="17">
        <v>6.3011608952488404E-2</v>
      </c>
      <c r="L12" s="17"/>
      <c r="M12" s="17">
        <v>8.8903334037174001E-2</v>
      </c>
      <c r="N12" s="17">
        <v>7.4483880089920795E-2</v>
      </c>
      <c r="O12" s="17">
        <v>0.120550672166597</v>
      </c>
      <c r="P12" s="17">
        <v>0.18283369141672501</v>
      </c>
      <c r="Q12" s="17">
        <v>0.20002522285298899</v>
      </c>
      <c r="R12" s="17"/>
      <c r="S12" s="17">
        <v>9.46953335691854E-2</v>
      </c>
      <c r="T12" s="17">
        <v>8.1951396097463394E-2</v>
      </c>
      <c r="U12" s="17">
        <v>0.18416518811256499</v>
      </c>
      <c r="V12" s="17">
        <v>0.16158632534006401</v>
      </c>
      <c r="W12" s="17"/>
      <c r="X12" s="17">
        <v>0.118155244454028</v>
      </c>
      <c r="Y12" s="17">
        <v>5.3374421293956302E-2</v>
      </c>
      <c r="Z12" s="17">
        <v>0.226109667279208</v>
      </c>
      <c r="AA12" s="17"/>
      <c r="AB12" s="17">
        <v>0.118244047888358</v>
      </c>
      <c r="AC12" s="17">
        <v>0.128066000518373</v>
      </c>
      <c r="AD12" s="17"/>
      <c r="AE12" s="17">
        <v>0.18637363573462401</v>
      </c>
      <c r="AF12" s="17">
        <v>0.109776859678882</v>
      </c>
      <c r="AG12" s="17"/>
      <c r="AH12" s="17">
        <v>9.0979400428278095E-2</v>
      </c>
      <c r="AI12" s="17">
        <v>0.25091841980044399</v>
      </c>
      <c r="AJ12" s="17"/>
      <c r="AK12" s="17">
        <v>0.17158679359731199</v>
      </c>
      <c r="AL12" s="17">
        <v>9.5238444129165198E-2</v>
      </c>
      <c r="AM12" s="17">
        <v>0.10897098131909699</v>
      </c>
      <c r="AN12" s="17">
        <v>0.16650336690388101</v>
      </c>
      <c r="AO12" s="17">
        <v>0.10373096036514</v>
      </c>
      <c r="AP12" s="17"/>
      <c r="AQ12" s="17">
        <v>0.200181687383719</v>
      </c>
      <c r="AR12" s="17">
        <v>9.9696146524488494E-2</v>
      </c>
      <c r="AS12" s="17"/>
      <c r="AT12" s="17">
        <v>0.199452730898556</v>
      </c>
      <c r="AU12" s="17">
        <v>8.3326544336605093E-2</v>
      </c>
      <c r="AV12" s="17"/>
      <c r="AW12" s="17">
        <v>0.10700741100952101</v>
      </c>
      <c r="AX12" s="17">
        <v>3.92254020168087E-2</v>
      </c>
      <c r="AY12" s="17">
        <v>0.219958281485584</v>
      </c>
      <c r="AZ12" s="17">
        <v>3.83746668574605E-2</v>
      </c>
      <c r="BA12" s="17">
        <v>0.235904354760685</v>
      </c>
      <c r="BB12" s="17"/>
      <c r="BC12" s="17">
        <v>0.136867430432486</v>
      </c>
      <c r="BD12" s="17"/>
      <c r="BE12" s="17">
        <v>1.3050771867999701E-2</v>
      </c>
      <c r="BF12" s="17">
        <v>0.19427913768326699</v>
      </c>
      <c r="BG12" s="17">
        <v>0.13180253926608801</v>
      </c>
      <c r="BH12" s="17">
        <v>0.17502288754355</v>
      </c>
      <c r="BI12" s="17"/>
      <c r="BJ12" s="17">
        <v>0.11773595110403499</v>
      </c>
      <c r="BK12" s="17"/>
      <c r="BL12" s="17">
        <v>0.111366576207865</v>
      </c>
      <c r="BM12" s="17"/>
      <c r="BN12" s="17">
        <v>0.21197097812647001</v>
      </c>
      <c r="BO12" s="17"/>
      <c r="BP12" s="17">
        <v>0.129246659965563</v>
      </c>
      <c r="BQ12" s="17">
        <v>9.4238618855719894E-2</v>
      </c>
    </row>
    <row r="13" spans="2:69" x14ac:dyDescent="0.35">
      <c r="B13" s="18" t="s">
        <v>141</v>
      </c>
      <c r="C13" s="19">
        <v>8.6814627252798093E-2</v>
      </c>
      <c r="D13" s="19">
        <v>7.9321056525743797E-2</v>
      </c>
      <c r="E13" s="19">
        <v>9.2927294386309603E-2</v>
      </c>
      <c r="F13" s="19"/>
      <c r="G13" s="19">
        <v>9.5122980196557905E-2</v>
      </c>
      <c r="H13" s="19">
        <v>8.4584570942036294E-2</v>
      </c>
      <c r="I13" s="19">
        <v>0.115948555871527</v>
      </c>
      <c r="J13" s="19">
        <v>7.8799301161731297E-2</v>
      </c>
      <c r="K13" s="19">
        <v>3.1505804476244202E-2</v>
      </c>
      <c r="L13" s="19"/>
      <c r="M13" s="19">
        <v>9.2801608523649798E-2</v>
      </c>
      <c r="N13" s="19">
        <v>0.103835043258032</v>
      </c>
      <c r="O13" s="19">
        <v>1.8501192086589301E-2</v>
      </c>
      <c r="P13" s="19">
        <v>7.5196869027035498E-2</v>
      </c>
      <c r="Q13" s="19">
        <v>0.122707422761986</v>
      </c>
      <c r="R13" s="19"/>
      <c r="S13" s="19">
        <v>7.3190361599027698E-2</v>
      </c>
      <c r="T13" s="19">
        <v>0.103690153677654</v>
      </c>
      <c r="U13" s="19">
        <v>8.4179871243021398E-2</v>
      </c>
      <c r="V13" s="19">
        <v>0.1105313874778</v>
      </c>
      <c r="W13" s="19"/>
      <c r="X13" s="19">
        <v>7.3356412397048903E-2</v>
      </c>
      <c r="Y13" s="19">
        <v>0.16710053987079701</v>
      </c>
      <c r="Z13" s="19">
        <v>7.5856907784602204E-2</v>
      </c>
      <c r="AA13" s="19"/>
      <c r="AB13" s="19">
        <v>9.1246864640240594E-2</v>
      </c>
      <c r="AC13" s="19">
        <v>7.8622231662042505E-2</v>
      </c>
      <c r="AD13" s="19"/>
      <c r="AE13" s="19">
        <v>3.9418740961290798E-2</v>
      </c>
      <c r="AF13" s="19">
        <v>9.5545804786198604E-2</v>
      </c>
      <c r="AG13" s="19"/>
      <c r="AH13" s="19">
        <v>8.0060501041924595E-2</v>
      </c>
      <c r="AI13" s="19">
        <v>0.13069462817285801</v>
      </c>
      <c r="AJ13" s="19"/>
      <c r="AK13" s="19">
        <v>5.4263356355607702E-2</v>
      </c>
      <c r="AL13" s="19">
        <v>6.5500911718196095E-2</v>
      </c>
      <c r="AM13" s="19">
        <v>0.12398804188875499</v>
      </c>
      <c r="AN13" s="19">
        <v>0.118560012027811</v>
      </c>
      <c r="AO13" s="19">
        <v>0</v>
      </c>
      <c r="AP13" s="19"/>
      <c r="AQ13" s="19">
        <v>7.7387044777691094E-2</v>
      </c>
      <c r="AR13" s="19">
        <v>8.9456651260383199E-2</v>
      </c>
      <c r="AS13" s="19"/>
      <c r="AT13" s="19">
        <v>7.0296494103393295E-2</v>
      </c>
      <c r="AU13" s="19">
        <v>9.8699701109923099E-2</v>
      </c>
      <c r="AV13" s="19"/>
      <c r="AW13" s="19">
        <v>0.17352687002855</v>
      </c>
      <c r="AX13" s="19">
        <v>7.90743364826859E-2</v>
      </c>
      <c r="AY13" s="19">
        <v>5.7067105707066197E-2</v>
      </c>
      <c r="AZ13" s="19">
        <v>7.34504118376091E-2</v>
      </c>
      <c r="BA13" s="19">
        <v>5.80176592825574E-2</v>
      </c>
      <c r="BB13" s="19"/>
      <c r="BC13" s="19">
        <v>3.0820533580326399E-2</v>
      </c>
      <c r="BD13" s="19"/>
      <c r="BE13" s="19">
        <v>8.4208958656805694E-2</v>
      </c>
      <c r="BF13" s="19">
        <v>4.2418678331285001E-2</v>
      </c>
      <c r="BG13" s="19">
        <v>2.9867881368385901E-2</v>
      </c>
      <c r="BH13" s="19">
        <v>0</v>
      </c>
      <c r="BI13" s="19"/>
      <c r="BJ13" s="19">
        <v>8.8134510617446801E-2</v>
      </c>
      <c r="BK13" s="19"/>
      <c r="BL13" s="19">
        <v>0.11783444285860301</v>
      </c>
      <c r="BM13" s="19"/>
      <c r="BN13" s="19">
        <v>3.3929923161636802E-2</v>
      </c>
      <c r="BO13" s="19"/>
      <c r="BP13" s="19">
        <v>9.2521337231023307E-2</v>
      </c>
      <c r="BQ13" s="19">
        <v>6.56214415947418E-2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171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4.4780999946706902E-2</v>
      </c>
      <c r="D9" s="17">
        <v>3.8572986588597799E-2</v>
      </c>
      <c r="E9" s="17">
        <v>4.9845010229749999E-2</v>
      </c>
      <c r="F9" s="17"/>
      <c r="G9" s="17">
        <v>2.4851143299699899E-2</v>
      </c>
      <c r="H9" s="17">
        <v>6.1003754563102898E-2</v>
      </c>
      <c r="I9" s="17">
        <v>6.3388380888637602E-2</v>
      </c>
      <c r="J9" s="17">
        <v>2.5741461903223399E-2</v>
      </c>
      <c r="K9" s="17">
        <v>4.4624811454502901E-2</v>
      </c>
      <c r="L9" s="17"/>
      <c r="M9" s="17">
        <v>4.17721213047006E-2</v>
      </c>
      <c r="N9" s="17">
        <v>1.0110590576676799E-2</v>
      </c>
      <c r="O9" s="17">
        <v>0.111844892778654</v>
      </c>
      <c r="P9" s="17">
        <v>0</v>
      </c>
      <c r="Q9" s="17">
        <v>0.107141346805254</v>
      </c>
      <c r="R9" s="17"/>
      <c r="S9" s="17">
        <v>8.7663601327935395E-2</v>
      </c>
      <c r="T9" s="17">
        <v>3.3950507559597602E-2</v>
      </c>
      <c r="U9" s="17">
        <v>4.7529192370270201E-2</v>
      </c>
      <c r="V9" s="17">
        <v>1.3146136387232599E-2</v>
      </c>
      <c r="W9" s="17"/>
      <c r="X9" s="17">
        <v>6.0309603513422301E-2</v>
      </c>
      <c r="Y9" s="17">
        <v>0</v>
      </c>
      <c r="Z9" s="17">
        <v>0</v>
      </c>
      <c r="AA9" s="17"/>
      <c r="AB9" s="17">
        <v>5.0528593134757799E-2</v>
      </c>
      <c r="AC9" s="17">
        <v>3.4157345802041397E-2</v>
      </c>
      <c r="AD9" s="17"/>
      <c r="AE9" s="17">
        <v>7.7908170922651607E-2</v>
      </c>
      <c r="AF9" s="17">
        <v>3.86783772593427E-2</v>
      </c>
      <c r="AG9" s="17"/>
      <c r="AH9" s="17">
        <v>5.3588398277859502E-2</v>
      </c>
      <c r="AI9" s="17">
        <v>2.40271716791189E-2</v>
      </c>
      <c r="AJ9" s="17"/>
      <c r="AK9" s="17">
        <v>0</v>
      </c>
      <c r="AL9" s="17">
        <v>4.7367011837352598E-2</v>
      </c>
      <c r="AM9" s="17">
        <v>5.1207784643506803E-2</v>
      </c>
      <c r="AN9" s="17">
        <v>9.3845152397989406E-2</v>
      </c>
      <c r="AO9" s="17">
        <v>0</v>
      </c>
      <c r="AP9" s="17"/>
      <c r="AQ9" s="17">
        <v>6.1822266453406702E-2</v>
      </c>
      <c r="AR9" s="17">
        <v>4.0005286199387598E-2</v>
      </c>
      <c r="AS9" s="17"/>
      <c r="AT9" s="17">
        <v>4.3432884991051302E-2</v>
      </c>
      <c r="AU9" s="17">
        <v>4.0516061256818101E-2</v>
      </c>
      <c r="AV9" s="17"/>
      <c r="AW9" s="17">
        <v>5.9712241679764098E-2</v>
      </c>
      <c r="AX9" s="17">
        <v>7.4128503749849098E-2</v>
      </c>
      <c r="AY9" s="17">
        <v>3.3251565111072301E-2</v>
      </c>
      <c r="AZ9" s="17">
        <v>0</v>
      </c>
      <c r="BA9" s="17">
        <v>0</v>
      </c>
      <c r="BB9" s="17"/>
      <c r="BC9" s="17">
        <v>3.3311310579882999E-2</v>
      </c>
      <c r="BD9" s="17"/>
      <c r="BE9" s="17">
        <v>8.1412894517052803E-2</v>
      </c>
      <c r="BF9" s="17">
        <v>0</v>
      </c>
      <c r="BG9" s="17">
        <v>0</v>
      </c>
      <c r="BH9" s="17">
        <v>3.3749680718904003E-2</v>
      </c>
      <c r="BI9" s="17"/>
      <c r="BJ9" s="17">
        <v>4.5712697144889403E-2</v>
      </c>
      <c r="BK9" s="17"/>
      <c r="BL9" s="17">
        <v>3.29435183843408E-2</v>
      </c>
      <c r="BM9" s="17"/>
      <c r="BN9" s="17">
        <v>7.2396596645118605E-2</v>
      </c>
      <c r="BO9" s="17"/>
      <c r="BP9" s="17">
        <v>4.1545666056328499E-2</v>
      </c>
      <c r="BQ9" s="17">
        <v>6.5141408744176801E-2</v>
      </c>
    </row>
    <row r="10" spans="2:69" x14ac:dyDescent="0.35">
      <c r="B10" s="18" t="s">
        <v>138</v>
      </c>
      <c r="C10" s="17">
        <v>0.29707831570538101</v>
      </c>
      <c r="D10" s="17">
        <v>0.321444966242242</v>
      </c>
      <c r="E10" s="17">
        <v>0.27720191374487202</v>
      </c>
      <c r="F10" s="17"/>
      <c r="G10" s="17">
        <v>0.240530013100895</v>
      </c>
      <c r="H10" s="17">
        <v>0.24495384276030599</v>
      </c>
      <c r="I10" s="17">
        <v>0.34784566761458202</v>
      </c>
      <c r="J10" s="17">
        <v>0.32259693003040801</v>
      </c>
      <c r="K10" s="17">
        <v>0.41096916280197898</v>
      </c>
      <c r="L10" s="17"/>
      <c r="M10" s="17">
        <v>0.24146129563362501</v>
      </c>
      <c r="N10" s="17">
        <v>0.30687851110658398</v>
      </c>
      <c r="O10" s="17">
        <v>0.30237901355692898</v>
      </c>
      <c r="P10" s="17">
        <v>0.36033749767052897</v>
      </c>
      <c r="Q10" s="17">
        <v>0.24513767433689701</v>
      </c>
      <c r="R10" s="17"/>
      <c r="S10" s="17">
        <v>0.33990239401300498</v>
      </c>
      <c r="T10" s="17">
        <v>0.199299421510963</v>
      </c>
      <c r="U10" s="17">
        <v>0.30288170010113202</v>
      </c>
      <c r="V10" s="17">
        <v>0.28023866349307203</v>
      </c>
      <c r="W10" s="17"/>
      <c r="X10" s="17">
        <v>0.30932983424161697</v>
      </c>
      <c r="Y10" s="17">
        <v>0.28950719285930399</v>
      </c>
      <c r="Z10" s="17">
        <v>0.22843786599600699</v>
      </c>
      <c r="AA10" s="17"/>
      <c r="AB10" s="17">
        <v>0.28795090135248202</v>
      </c>
      <c r="AC10" s="17">
        <v>0.31394911538581799</v>
      </c>
      <c r="AD10" s="17"/>
      <c r="AE10" s="17">
        <v>0.35010942019695301</v>
      </c>
      <c r="AF10" s="17">
        <v>0.287309029289669</v>
      </c>
      <c r="AG10" s="17"/>
      <c r="AH10" s="17">
        <v>0.30347329675663898</v>
      </c>
      <c r="AI10" s="17">
        <v>0.173207213691185</v>
      </c>
      <c r="AJ10" s="17"/>
      <c r="AK10" s="17">
        <v>0.43145811332458101</v>
      </c>
      <c r="AL10" s="17">
        <v>0.27390550493061999</v>
      </c>
      <c r="AM10" s="17">
        <v>0.28480365884974901</v>
      </c>
      <c r="AN10" s="17">
        <v>0.257160309466477</v>
      </c>
      <c r="AO10" s="17">
        <v>0.26348482217323399</v>
      </c>
      <c r="AP10" s="17"/>
      <c r="AQ10" s="17">
        <v>0.26473140812036899</v>
      </c>
      <c r="AR10" s="17">
        <v>0.30614334447987201</v>
      </c>
      <c r="AS10" s="17"/>
      <c r="AT10" s="17">
        <v>0.292021851854882</v>
      </c>
      <c r="AU10" s="17">
        <v>0.29779546369659599</v>
      </c>
      <c r="AV10" s="17"/>
      <c r="AW10" s="17">
        <v>0.15758326883521001</v>
      </c>
      <c r="AX10" s="17">
        <v>0.295499819600332</v>
      </c>
      <c r="AY10" s="17">
        <v>0.33821962332050698</v>
      </c>
      <c r="AZ10" s="17">
        <v>0.37118380631839298</v>
      </c>
      <c r="BA10" s="17">
        <v>0.28375562944189697</v>
      </c>
      <c r="BB10" s="17"/>
      <c r="BC10" s="17">
        <v>0.30479248683904903</v>
      </c>
      <c r="BD10" s="17"/>
      <c r="BE10" s="17">
        <v>0.33714034737898602</v>
      </c>
      <c r="BF10" s="17">
        <v>0.33777859801007698</v>
      </c>
      <c r="BG10" s="17">
        <v>0.36395279656096602</v>
      </c>
      <c r="BH10" s="17">
        <v>0.21663826315854701</v>
      </c>
      <c r="BI10" s="17"/>
      <c r="BJ10" s="17">
        <v>0.30143852261736698</v>
      </c>
      <c r="BK10" s="17"/>
      <c r="BL10" s="17">
        <v>0.27775965224306298</v>
      </c>
      <c r="BM10" s="17"/>
      <c r="BN10" s="17">
        <v>0.25572414362851598</v>
      </c>
      <c r="BO10" s="17"/>
      <c r="BP10" s="17">
        <v>0.319967606387978</v>
      </c>
      <c r="BQ10" s="17">
        <v>0.20753430760035599</v>
      </c>
    </row>
    <row r="11" spans="2:69" x14ac:dyDescent="0.35">
      <c r="B11" s="18" t="s">
        <v>139</v>
      </c>
      <c r="C11" s="17">
        <v>0.44458664114556701</v>
      </c>
      <c r="D11" s="17">
        <v>0.39105764816355898</v>
      </c>
      <c r="E11" s="17">
        <v>0.48825139430653602</v>
      </c>
      <c r="F11" s="17"/>
      <c r="G11" s="17">
        <v>0.48688892214379598</v>
      </c>
      <c r="H11" s="17">
        <v>0.44688853367228398</v>
      </c>
      <c r="I11" s="17">
        <v>0.41120240767479699</v>
      </c>
      <c r="J11" s="17">
        <v>0.40565944072778898</v>
      </c>
      <c r="K11" s="17">
        <v>0.449888612314786</v>
      </c>
      <c r="L11" s="17"/>
      <c r="M11" s="17">
        <v>0.54589741017076499</v>
      </c>
      <c r="N11" s="17">
        <v>0.49530949433639199</v>
      </c>
      <c r="O11" s="17">
        <v>0.35090953107814998</v>
      </c>
      <c r="P11" s="17">
        <v>0.42432851139624</v>
      </c>
      <c r="Q11" s="17">
        <v>0.36404386147475498</v>
      </c>
      <c r="R11" s="17"/>
      <c r="S11" s="17">
        <v>0.40348885337947299</v>
      </c>
      <c r="T11" s="17">
        <v>0.57817283363372396</v>
      </c>
      <c r="U11" s="17">
        <v>0.34304538702340298</v>
      </c>
      <c r="V11" s="17">
        <v>0.42218969612392698</v>
      </c>
      <c r="W11" s="17"/>
      <c r="X11" s="17">
        <v>0.43444711436090599</v>
      </c>
      <c r="Y11" s="17">
        <v>0.45180348191063802</v>
      </c>
      <c r="Z11" s="17">
        <v>0.50025343467640904</v>
      </c>
      <c r="AA11" s="17"/>
      <c r="AB11" s="17">
        <v>0.46685210501961499</v>
      </c>
      <c r="AC11" s="17">
        <v>0.40343192127774702</v>
      </c>
      <c r="AD11" s="17"/>
      <c r="AE11" s="17">
        <v>0.44717528867668699</v>
      </c>
      <c r="AF11" s="17">
        <v>0.44410976555711201</v>
      </c>
      <c r="AG11" s="17"/>
      <c r="AH11" s="17">
        <v>0.445088742405777</v>
      </c>
      <c r="AI11" s="17">
        <v>0.48976215502673498</v>
      </c>
      <c r="AJ11" s="17"/>
      <c r="AK11" s="17">
        <v>0.29656830374382698</v>
      </c>
      <c r="AL11" s="17">
        <v>0.47871667419647101</v>
      </c>
      <c r="AM11" s="17">
        <v>0.43490495861298001</v>
      </c>
      <c r="AN11" s="17">
        <v>0.43985744166278401</v>
      </c>
      <c r="AO11" s="17">
        <v>0.64169964926241496</v>
      </c>
      <c r="AP11" s="17"/>
      <c r="AQ11" s="17">
        <v>0.43931341290973402</v>
      </c>
      <c r="AR11" s="17">
        <v>0.44606443204618601</v>
      </c>
      <c r="AS11" s="17"/>
      <c r="AT11" s="17">
        <v>0.46616719295419901</v>
      </c>
      <c r="AU11" s="17">
        <v>0.44146124646340901</v>
      </c>
      <c r="AV11" s="17"/>
      <c r="AW11" s="17">
        <v>0.44901504598547498</v>
      </c>
      <c r="AX11" s="17">
        <v>0.48326034268374402</v>
      </c>
      <c r="AY11" s="17">
        <v>0.38322820798692803</v>
      </c>
      <c r="AZ11" s="17">
        <v>0.51699111498653705</v>
      </c>
      <c r="BA11" s="17">
        <v>0.419737550723639</v>
      </c>
      <c r="BB11" s="17"/>
      <c r="BC11" s="17">
        <v>0.47936906544932201</v>
      </c>
      <c r="BD11" s="17"/>
      <c r="BE11" s="17">
        <v>0.41902920506814501</v>
      </c>
      <c r="BF11" s="17">
        <v>0.36737535382329201</v>
      </c>
      <c r="BG11" s="17">
        <v>0.52585892610243101</v>
      </c>
      <c r="BH11" s="17">
        <v>0.57033827928666603</v>
      </c>
      <c r="BI11" s="17"/>
      <c r="BJ11" s="17">
        <v>0.44473493720972501</v>
      </c>
      <c r="BK11" s="17"/>
      <c r="BL11" s="17">
        <v>0.42543693648729802</v>
      </c>
      <c r="BM11" s="17"/>
      <c r="BN11" s="17">
        <v>0.46731819159049198</v>
      </c>
      <c r="BO11" s="17"/>
      <c r="BP11" s="17">
        <v>0.414145165159365</v>
      </c>
      <c r="BQ11" s="17">
        <v>0.57319865262800296</v>
      </c>
    </row>
    <row r="12" spans="2:69" x14ac:dyDescent="0.35">
      <c r="B12" s="18" t="s">
        <v>140</v>
      </c>
      <c r="C12" s="17">
        <v>0.10235629366905</v>
      </c>
      <c r="D12" s="17">
        <v>0.159329812602447</v>
      </c>
      <c r="E12" s="17">
        <v>5.5881766457698302E-2</v>
      </c>
      <c r="F12" s="17"/>
      <c r="G12" s="17">
        <v>0.136300228185258</v>
      </c>
      <c r="H12" s="17">
        <v>0.12934547254378501</v>
      </c>
      <c r="I12" s="17">
        <v>3.5334900459011498E-2</v>
      </c>
      <c r="J12" s="17">
        <v>0.12492932603396199</v>
      </c>
      <c r="K12" s="17">
        <v>6.3011608952488404E-2</v>
      </c>
      <c r="L12" s="17"/>
      <c r="M12" s="17">
        <v>7.8067564367260298E-2</v>
      </c>
      <c r="N12" s="17">
        <v>7.9623916880095097E-2</v>
      </c>
      <c r="O12" s="17">
        <v>0.154609636094792</v>
      </c>
      <c r="P12" s="17">
        <v>9.0182637885698996E-2</v>
      </c>
      <c r="Q12" s="17">
        <v>0.133826416227429</v>
      </c>
      <c r="R12" s="17"/>
      <c r="S12" s="17">
        <v>7.6652850639109996E-2</v>
      </c>
      <c r="T12" s="17">
        <v>2.6413352635377401E-2</v>
      </c>
      <c r="U12" s="17">
        <v>0.22236384926217301</v>
      </c>
      <c r="V12" s="17">
        <v>0.15550183418233701</v>
      </c>
      <c r="W12" s="17"/>
      <c r="X12" s="17">
        <v>8.5333445898221894E-2</v>
      </c>
      <c r="Y12" s="17">
        <v>9.1588785359262001E-2</v>
      </c>
      <c r="Z12" s="17">
        <v>0.22327204803587899</v>
      </c>
      <c r="AA12" s="17"/>
      <c r="AB12" s="17">
        <v>9.6309069542720102E-2</v>
      </c>
      <c r="AC12" s="17">
        <v>0.11353377536468599</v>
      </c>
      <c r="AD12" s="17"/>
      <c r="AE12" s="17">
        <v>8.5388379242417101E-2</v>
      </c>
      <c r="AF12" s="17">
        <v>0.105482089699517</v>
      </c>
      <c r="AG12" s="17"/>
      <c r="AH12" s="17">
        <v>8.6130429727732202E-2</v>
      </c>
      <c r="AI12" s="17">
        <v>0.18095396555905599</v>
      </c>
      <c r="AJ12" s="17"/>
      <c r="AK12" s="17">
        <v>0.18543785088673501</v>
      </c>
      <c r="AL12" s="17">
        <v>0.101140940208597</v>
      </c>
      <c r="AM12" s="17">
        <v>7.6628680860479595E-2</v>
      </c>
      <c r="AN12" s="17">
        <v>0.113681522971395</v>
      </c>
      <c r="AO12" s="17">
        <v>5.05576763863647E-2</v>
      </c>
      <c r="AP12" s="17"/>
      <c r="AQ12" s="17">
        <v>0.15674586773879901</v>
      </c>
      <c r="AR12" s="17">
        <v>8.7113938501748894E-2</v>
      </c>
      <c r="AS12" s="17"/>
      <c r="AT12" s="17">
        <v>0.112902280879893</v>
      </c>
      <c r="AU12" s="17">
        <v>9.1842620052515395E-2</v>
      </c>
      <c r="AV12" s="17"/>
      <c r="AW12" s="17">
        <v>0.16016257347100099</v>
      </c>
      <c r="AX12" s="17">
        <v>5.3223538794698599E-2</v>
      </c>
      <c r="AY12" s="17">
        <v>0.188233497874426</v>
      </c>
      <c r="AZ12" s="17">
        <v>3.83746668574605E-2</v>
      </c>
      <c r="BA12" s="17">
        <v>0.187700889180069</v>
      </c>
      <c r="BB12" s="17"/>
      <c r="BC12" s="17">
        <v>0.117887304587469</v>
      </c>
      <c r="BD12" s="17"/>
      <c r="BE12" s="17">
        <v>5.0488894359296599E-2</v>
      </c>
      <c r="BF12" s="17">
        <v>0.25242736983534603</v>
      </c>
      <c r="BG12" s="17">
        <v>5.6421935127467897E-2</v>
      </c>
      <c r="BH12" s="17">
        <v>0.15119481881080801</v>
      </c>
      <c r="BI12" s="17"/>
      <c r="BJ12" s="17">
        <v>9.7856433967033293E-2</v>
      </c>
      <c r="BK12" s="17"/>
      <c r="BL12" s="17">
        <v>0.10008757473968399</v>
      </c>
      <c r="BM12" s="17"/>
      <c r="BN12" s="17">
        <v>0.15431406459962199</v>
      </c>
      <c r="BO12" s="17"/>
      <c r="BP12" s="17">
        <v>0.107536982025932</v>
      </c>
      <c r="BQ12" s="17">
        <v>6.1450515233726202E-2</v>
      </c>
    </row>
    <row r="13" spans="2:69" x14ac:dyDescent="0.35">
      <c r="B13" s="18" t="s">
        <v>141</v>
      </c>
      <c r="C13" s="19">
        <v>0.111197749533295</v>
      </c>
      <c r="D13" s="19">
        <v>8.9594586403154694E-2</v>
      </c>
      <c r="E13" s="19">
        <v>0.128819915261143</v>
      </c>
      <c r="F13" s="19"/>
      <c r="G13" s="19">
        <v>0.111429693270352</v>
      </c>
      <c r="H13" s="19">
        <v>0.11780839646052201</v>
      </c>
      <c r="I13" s="19">
        <v>0.142228643362972</v>
      </c>
      <c r="J13" s="19">
        <v>0.121072841304618</v>
      </c>
      <c r="K13" s="19">
        <v>3.1505804476244202E-2</v>
      </c>
      <c r="L13" s="19"/>
      <c r="M13" s="19">
        <v>9.2801608523649798E-2</v>
      </c>
      <c r="N13" s="19">
        <v>0.108077487100253</v>
      </c>
      <c r="O13" s="19">
        <v>8.0256926491474506E-2</v>
      </c>
      <c r="P13" s="19">
        <v>0.125151353047532</v>
      </c>
      <c r="Q13" s="19">
        <v>0.14985070115566501</v>
      </c>
      <c r="R13" s="19"/>
      <c r="S13" s="19">
        <v>9.2292300640476305E-2</v>
      </c>
      <c r="T13" s="19">
        <v>0.16216388466033799</v>
      </c>
      <c r="U13" s="19">
        <v>8.4179871243021398E-2</v>
      </c>
      <c r="V13" s="19">
        <v>0.12892366981343101</v>
      </c>
      <c r="W13" s="19"/>
      <c r="X13" s="19">
        <v>0.110580001985833</v>
      </c>
      <c r="Y13" s="19">
        <v>0.16710053987079701</v>
      </c>
      <c r="Z13" s="19">
        <v>4.8036651291705403E-2</v>
      </c>
      <c r="AA13" s="19"/>
      <c r="AB13" s="19">
        <v>9.8359330950425899E-2</v>
      </c>
      <c r="AC13" s="19">
        <v>0.13492784216970699</v>
      </c>
      <c r="AD13" s="19"/>
      <c r="AE13" s="19">
        <v>3.9418740961290798E-2</v>
      </c>
      <c r="AF13" s="19">
        <v>0.124420738194359</v>
      </c>
      <c r="AG13" s="19"/>
      <c r="AH13" s="19">
        <v>0.111719132831992</v>
      </c>
      <c r="AI13" s="19">
        <v>0.13204949404390501</v>
      </c>
      <c r="AJ13" s="19"/>
      <c r="AK13" s="19">
        <v>8.6535732044857899E-2</v>
      </c>
      <c r="AL13" s="19">
        <v>9.8869868826958904E-2</v>
      </c>
      <c r="AM13" s="19">
        <v>0.15245491703328401</v>
      </c>
      <c r="AN13" s="19">
        <v>9.5455573501354002E-2</v>
      </c>
      <c r="AO13" s="19">
        <v>4.4257852177987E-2</v>
      </c>
      <c r="AP13" s="19"/>
      <c r="AQ13" s="19">
        <v>7.7387044777691094E-2</v>
      </c>
      <c r="AR13" s="19">
        <v>0.120672998772805</v>
      </c>
      <c r="AS13" s="19"/>
      <c r="AT13" s="19">
        <v>8.5475789319975307E-2</v>
      </c>
      <c r="AU13" s="19">
        <v>0.128384608530662</v>
      </c>
      <c r="AV13" s="19"/>
      <c r="AW13" s="19">
        <v>0.17352687002855</v>
      </c>
      <c r="AX13" s="19">
        <v>9.3887795171376506E-2</v>
      </c>
      <c r="AY13" s="19">
        <v>5.7067105707066197E-2</v>
      </c>
      <c r="AZ13" s="19">
        <v>7.34504118376091E-2</v>
      </c>
      <c r="BA13" s="19">
        <v>0.10880593065439501</v>
      </c>
      <c r="BB13" s="19"/>
      <c r="BC13" s="19">
        <v>6.4639832544276701E-2</v>
      </c>
      <c r="BD13" s="19"/>
      <c r="BE13" s="19">
        <v>0.11192865867651899</v>
      </c>
      <c r="BF13" s="19">
        <v>4.2418678331285001E-2</v>
      </c>
      <c r="BG13" s="19">
        <v>5.3766342209135398E-2</v>
      </c>
      <c r="BH13" s="19">
        <v>2.8078958025075099E-2</v>
      </c>
      <c r="BI13" s="19"/>
      <c r="BJ13" s="19">
        <v>0.11025740906098599</v>
      </c>
      <c r="BK13" s="19"/>
      <c r="BL13" s="19">
        <v>0.16377231814561499</v>
      </c>
      <c r="BM13" s="19"/>
      <c r="BN13" s="19">
        <v>5.0247003536251403E-2</v>
      </c>
      <c r="BO13" s="19"/>
      <c r="BP13" s="19">
        <v>0.116804580370396</v>
      </c>
      <c r="BQ13" s="19">
        <v>9.2675115793738203E-2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172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9.2374711143114796E-2</v>
      </c>
      <c r="D9" s="17">
        <v>9.1678475863017195E-2</v>
      </c>
      <c r="E9" s="17">
        <v>9.29426452654257E-2</v>
      </c>
      <c r="F9" s="17"/>
      <c r="G9" s="17">
        <v>7.9353410517237793E-2</v>
      </c>
      <c r="H9" s="17">
        <v>0.12613725585227001</v>
      </c>
      <c r="I9" s="17">
        <v>0.12500336883909399</v>
      </c>
      <c r="J9" s="17">
        <v>4.8806474339338698E-2</v>
      </c>
      <c r="K9" s="17">
        <v>4.4624811454502901E-2</v>
      </c>
      <c r="L9" s="17"/>
      <c r="M9" s="17">
        <v>0.146425055190822</v>
      </c>
      <c r="N9" s="17">
        <v>3.9274720406893102E-2</v>
      </c>
      <c r="O9" s="17">
        <v>0.14452817434464399</v>
      </c>
      <c r="P9" s="17">
        <v>6.4925121628191307E-2</v>
      </c>
      <c r="Q9" s="17">
        <v>0.155833287827814</v>
      </c>
      <c r="R9" s="17"/>
      <c r="S9" s="17">
        <v>4.3969634927650901E-2</v>
      </c>
      <c r="T9" s="17">
        <v>0.122986282564754</v>
      </c>
      <c r="U9" s="17">
        <v>0.123922580325806</v>
      </c>
      <c r="V9" s="17">
        <v>7.4511129232759002E-2</v>
      </c>
      <c r="W9" s="17"/>
      <c r="X9" s="17">
        <v>0.108264402537364</v>
      </c>
      <c r="Y9" s="17">
        <v>3.5044126906143003E-2</v>
      </c>
      <c r="Z9" s="17">
        <v>6.0361707917160203E-2</v>
      </c>
      <c r="AA9" s="17"/>
      <c r="AB9" s="17">
        <v>5.5811146656117902E-2</v>
      </c>
      <c r="AC9" s="17">
        <v>0.15995754985438401</v>
      </c>
      <c r="AD9" s="17"/>
      <c r="AE9" s="17">
        <v>0.156281268153728</v>
      </c>
      <c r="AF9" s="17">
        <v>8.0601970121326499E-2</v>
      </c>
      <c r="AG9" s="17"/>
      <c r="AH9" s="17">
        <v>8.3367829955568198E-2</v>
      </c>
      <c r="AI9" s="17">
        <v>0.117289023491981</v>
      </c>
      <c r="AJ9" s="17"/>
      <c r="AK9" s="17">
        <v>0.114058992350448</v>
      </c>
      <c r="AL9" s="17">
        <v>9.0906313138112704E-2</v>
      </c>
      <c r="AM9" s="17">
        <v>9.3458419479806695E-2</v>
      </c>
      <c r="AN9" s="17">
        <v>0.122118709428145</v>
      </c>
      <c r="AO9" s="17">
        <v>0</v>
      </c>
      <c r="AP9" s="17"/>
      <c r="AQ9" s="17">
        <v>0.18794548916861001</v>
      </c>
      <c r="AR9" s="17">
        <v>6.5591568101550299E-2</v>
      </c>
      <c r="AS9" s="17"/>
      <c r="AT9" s="17">
        <v>0.14960787552427801</v>
      </c>
      <c r="AU9" s="17">
        <v>5.0907382996315399E-2</v>
      </c>
      <c r="AV9" s="17"/>
      <c r="AW9" s="17">
        <v>0.13549487316493899</v>
      </c>
      <c r="AX9" s="17">
        <v>3.9172466803604103E-2</v>
      </c>
      <c r="AY9" s="17">
        <v>0.22389503022944601</v>
      </c>
      <c r="AZ9" s="17">
        <v>0.110492180755192</v>
      </c>
      <c r="BA9" s="17">
        <v>3.5857302145891501E-2</v>
      </c>
      <c r="BB9" s="17"/>
      <c r="BC9" s="17">
        <v>4.6173330439474997E-2</v>
      </c>
      <c r="BD9" s="17"/>
      <c r="BE9" s="17">
        <v>5.9228906118463501E-2</v>
      </c>
      <c r="BF9" s="17">
        <v>0.29551332565276001</v>
      </c>
      <c r="BG9" s="17">
        <v>0.119848365093538</v>
      </c>
      <c r="BH9" s="17">
        <v>3.7753572438896099E-2</v>
      </c>
      <c r="BI9" s="17"/>
      <c r="BJ9" s="17">
        <v>8.7711274354440399E-2</v>
      </c>
      <c r="BK9" s="17"/>
      <c r="BL9" s="17">
        <v>8.3171204580507696E-2</v>
      </c>
      <c r="BM9" s="17"/>
      <c r="BN9" s="17">
        <v>8.57673599206039E-2</v>
      </c>
      <c r="BO9" s="17"/>
      <c r="BP9" s="17">
        <v>0.104194318080797</v>
      </c>
      <c r="BQ9" s="17">
        <v>4.0717506255723297E-2</v>
      </c>
    </row>
    <row r="10" spans="2:69" x14ac:dyDescent="0.35">
      <c r="B10" s="18" t="s">
        <v>138</v>
      </c>
      <c r="C10" s="17">
        <v>0.300225952069054</v>
      </c>
      <c r="D10" s="17">
        <v>0.29222757724438603</v>
      </c>
      <c r="E10" s="17">
        <v>0.30675039878385302</v>
      </c>
      <c r="F10" s="17"/>
      <c r="G10" s="17">
        <v>0.31186347266304698</v>
      </c>
      <c r="H10" s="17">
        <v>0.28748541130236899</v>
      </c>
      <c r="I10" s="17">
        <v>0.27673134593309601</v>
      </c>
      <c r="J10" s="17">
        <v>0.389994153675156</v>
      </c>
      <c r="K10" s="17">
        <v>0.23849955103999099</v>
      </c>
      <c r="L10" s="17"/>
      <c r="M10" s="17">
        <v>0.312725178213903</v>
      </c>
      <c r="N10" s="17">
        <v>0.28544108868131202</v>
      </c>
      <c r="O10" s="17">
        <v>0.36272177653936299</v>
      </c>
      <c r="P10" s="17">
        <v>0.32122587441008499</v>
      </c>
      <c r="Q10" s="17">
        <v>0.24204420781767899</v>
      </c>
      <c r="R10" s="17"/>
      <c r="S10" s="17">
        <v>0.422856431102619</v>
      </c>
      <c r="T10" s="17">
        <v>0.25003625218637399</v>
      </c>
      <c r="U10" s="17">
        <v>0.118656641738244</v>
      </c>
      <c r="V10" s="17">
        <v>0.29630664983709198</v>
      </c>
      <c r="W10" s="17"/>
      <c r="X10" s="17">
        <v>0.331963354114576</v>
      </c>
      <c r="Y10" s="17">
        <v>0.197743694635132</v>
      </c>
      <c r="Z10" s="17">
        <v>0.22185227525618401</v>
      </c>
      <c r="AA10" s="17"/>
      <c r="AB10" s="17">
        <v>0.32264150808759601</v>
      </c>
      <c r="AC10" s="17">
        <v>0.25879380702850802</v>
      </c>
      <c r="AD10" s="17"/>
      <c r="AE10" s="17">
        <v>0.38407809911775598</v>
      </c>
      <c r="AF10" s="17">
        <v>0.28477887343577102</v>
      </c>
      <c r="AG10" s="17"/>
      <c r="AH10" s="17">
        <v>0.320005980385067</v>
      </c>
      <c r="AI10" s="17">
        <v>0.297297914328018</v>
      </c>
      <c r="AJ10" s="17"/>
      <c r="AK10" s="17">
        <v>0.351645307901644</v>
      </c>
      <c r="AL10" s="17">
        <v>0.33947400504946301</v>
      </c>
      <c r="AM10" s="17">
        <v>0.26323099186761101</v>
      </c>
      <c r="AN10" s="17">
        <v>0.24327377233057701</v>
      </c>
      <c r="AO10" s="17">
        <v>0.33188099936842802</v>
      </c>
      <c r="AP10" s="17"/>
      <c r="AQ10" s="17">
        <v>0.28603652404070401</v>
      </c>
      <c r="AR10" s="17">
        <v>0.30420245501705601</v>
      </c>
      <c r="AS10" s="17"/>
      <c r="AT10" s="17">
        <v>0.30336377440354401</v>
      </c>
      <c r="AU10" s="17">
        <v>0.29845097691663802</v>
      </c>
      <c r="AV10" s="17"/>
      <c r="AW10" s="17">
        <v>0.27156377746578703</v>
      </c>
      <c r="AX10" s="17">
        <v>0.34786497443205</v>
      </c>
      <c r="AY10" s="17">
        <v>0.27244092200680498</v>
      </c>
      <c r="AZ10" s="17">
        <v>0.33279447722333499</v>
      </c>
      <c r="BA10" s="17">
        <v>0.25683682316363299</v>
      </c>
      <c r="BB10" s="17"/>
      <c r="BC10" s="17">
        <v>0.29080274689918401</v>
      </c>
      <c r="BD10" s="17"/>
      <c r="BE10" s="17">
        <v>0.36810677285391302</v>
      </c>
      <c r="BF10" s="17">
        <v>0.23607882433817601</v>
      </c>
      <c r="BG10" s="17">
        <v>0.36341430713370398</v>
      </c>
      <c r="BH10" s="17">
        <v>0.269001962053246</v>
      </c>
      <c r="BI10" s="17"/>
      <c r="BJ10" s="17">
        <v>0.29339084066141102</v>
      </c>
      <c r="BK10" s="17"/>
      <c r="BL10" s="17">
        <v>0.28885266174320801</v>
      </c>
      <c r="BM10" s="17"/>
      <c r="BN10" s="17">
        <v>0.38705342225859501</v>
      </c>
      <c r="BO10" s="17"/>
      <c r="BP10" s="17">
        <v>0.29555981331397202</v>
      </c>
      <c r="BQ10" s="17">
        <v>0.350510799091442</v>
      </c>
    </row>
    <row r="11" spans="2:69" x14ac:dyDescent="0.35">
      <c r="B11" s="18" t="s">
        <v>139</v>
      </c>
      <c r="C11" s="17">
        <v>0.346825390243923</v>
      </c>
      <c r="D11" s="17">
        <v>0.350423458416179</v>
      </c>
      <c r="E11" s="17">
        <v>0.34389036849504201</v>
      </c>
      <c r="F11" s="17"/>
      <c r="G11" s="17">
        <v>0.333575778974255</v>
      </c>
      <c r="H11" s="17">
        <v>0.34149184928167697</v>
      </c>
      <c r="I11" s="17">
        <v>0.28478446763438903</v>
      </c>
      <c r="J11" s="17">
        <v>0.31519720464692502</v>
      </c>
      <c r="K11" s="17">
        <v>0.53172107688972603</v>
      </c>
      <c r="L11" s="17"/>
      <c r="M11" s="17">
        <v>0.31879323637622198</v>
      </c>
      <c r="N11" s="17">
        <v>0.40340989150713302</v>
      </c>
      <c r="O11" s="17">
        <v>0.30505628131511697</v>
      </c>
      <c r="P11" s="17">
        <v>0.33421485498005299</v>
      </c>
      <c r="Q11" s="17">
        <v>0.28540763052427698</v>
      </c>
      <c r="R11" s="17"/>
      <c r="S11" s="17">
        <v>0.31827208318621403</v>
      </c>
      <c r="T11" s="17">
        <v>0.37164247583480398</v>
      </c>
      <c r="U11" s="17">
        <v>0.455574558675578</v>
      </c>
      <c r="V11" s="17">
        <v>0.29513321246249102</v>
      </c>
      <c r="W11" s="17"/>
      <c r="X11" s="17">
        <v>0.30962900692006901</v>
      </c>
      <c r="Y11" s="17">
        <v>0.51671110033709799</v>
      </c>
      <c r="Z11" s="17">
        <v>0.37895129859684401</v>
      </c>
      <c r="AA11" s="17"/>
      <c r="AB11" s="17">
        <v>0.35121722377747799</v>
      </c>
      <c r="AC11" s="17">
        <v>0.33870767575110999</v>
      </c>
      <c r="AD11" s="17"/>
      <c r="AE11" s="17">
        <v>0.30428957583036298</v>
      </c>
      <c r="AF11" s="17">
        <v>0.35466125483538502</v>
      </c>
      <c r="AG11" s="17"/>
      <c r="AH11" s="17">
        <v>0.34148639841732698</v>
      </c>
      <c r="AI11" s="17">
        <v>0.25201711544977101</v>
      </c>
      <c r="AJ11" s="17"/>
      <c r="AK11" s="17">
        <v>0.36865194387557598</v>
      </c>
      <c r="AL11" s="17">
        <v>0.30539939813865402</v>
      </c>
      <c r="AM11" s="17">
        <v>0.35263648700338002</v>
      </c>
      <c r="AN11" s="17">
        <v>0.39730468001603497</v>
      </c>
      <c r="AO11" s="17">
        <v>0.34118426312085698</v>
      </c>
      <c r="AP11" s="17"/>
      <c r="AQ11" s="17">
        <v>0.328955222913906</v>
      </c>
      <c r="AR11" s="17">
        <v>0.35183339852495699</v>
      </c>
      <c r="AS11" s="17"/>
      <c r="AT11" s="17">
        <v>0.36026124432108297</v>
      </c>
      <c r="AU11" s="17">
        <v>0.35558254432668301</v>
      </c>
      <c r="AV11" s="17"/>
      <c r="AW11" s="17">
        <v>0.37220463956716798</v>
      </c>
      <c r="AX11" s="17">
        <v>0.33494616998260301</v>
      </c>
      <c r="AY11" s="17">
        <v>0.31155300183527301</v>
      </c>
      <c r="AZ11" s="17">
        <v>0.350996732750053</v>
      </c>
      <c r="BA11" s="17">
        <v>0.43205361334831499</v>
      </c>
      <c r="BB11" s="17"/>
      <c r="BC11" s="17">
        <v>0.35617543363059301</v>
      </c>
      <c r="BD11" s="17"/>
      <c r="BE11" s="17">
        <v>0.30003854471839297</v>
      </c>
      <c r="BF11" s="17">
        <v>0.235779438896977</v>
      </c>
      <c r="BG11" s="17">
        <v>0.36333900497413701</v>
      </c>
      <c r="BH11" s="17">
        <v>0.43132323400132799</v>
      </c>
      <c r="BI11" s="17"/>
      <c r="BJ11" s="17">
        <v>0.35079742136474501</v>
      </c>
      <c r="BK11" s="17"/>
      <c r="BL11" s="17">
        <v>0.34877955330716998</v>
      </c>
      <c r="BM11" s="17"/>
      <c r="BN11" s="17">
        <v>0.328064653198954</v>
      </c>
      <c r="BO11" s="17"/>
      <c r="BP11" s="17">
        <v>0.33850459303826702</v>
      </c>
      <c r="BQ11" s="17">
        <v>0.33097572959648802</v>
      </c>
    </row>
    <row r="12" spans="2:69" x14ac:dyDescent="0.35">
      <c r="B12" s="18" t="s">
        <v>140</v>
      </c>
      <c r="C12" s="17">
        <v>0.12623878451450599</v>
      </c>
      <c r="D12" s="17">
        <v>0.17903803017852199</v>
      </c>
      <c r="E12" s="17">
        <v>8.3169301967365397E-2</v>
      </c>
      <c r="F12" s="17"/>
      <c r="G12" s="17">
        <v>0.16871313599638699</v>
      </c>
      <c r="H12" s="17">
        <v>0.111732317152409</v>
      </c>
      <c r="I12" s="17">
        <v>0.144972086739004</v>
      </c>
      <c r="J12" s="17">
        <v>0.12492932603396199</v>
      </c>
      <c r="K12" s="17">
        <v>3.1505804476244202E-2</v>
      </c>
      <c r="L12" s="17"/>
      <c r="M12" s="17">
        <v>0.12925492169540401</v>
      </c>
      <c r="N12" s="17">
        <v>0.11786146087008199</v>
      </c>
      <c r="O12" s="17">
        <v>0.107436841309401</v>
      </c>
      <c r="P12" s="17">
        <v>0.11975224268016001</v>
      </c>
      <c r="Q12" s="17">
        <v>0.17006691639072599</v>
      </c>
      <c r="R12" s="17"/>
      <c r="S12" s="17">
        <v>4.8085697312471302E-2</v>
      </c>
      <c r="T12" s="17">
        <v>6.4586992741488103E-2</v>
      </c>
      <c r="U12" s="17">
        <v>0.248279608227746</v>
      </c>
      <c r="V12" s="17">
        <v>0.223517620989858</v>
      </c>
      <c r="W12" s="17"/>
      <c r="X12" s="17">
        <v>0.122712314778389</v>
      </c>
      <c r="Y12" s="17">
        <v>0.114322277233861</v>
      </c>
      <c r="Z12" s="17">
        <v>0.16291034011871799</v>
      </c>
      <c r="AA12" s="17"/>
      <c r="AB12" s="17">
        <v>0.12962344111923699</v>
      </c>
      <c r="AC12" s="17">
        <v>0.119982701317477</v>
      </c>
      <c r="AD12" s="17"/>
      <c r="AE12" s="17">
        <v>0.115932315936862</v>
      </c>
      <c r="AF12" s="17">
        <v>0.12813742201102499</v>
      </c>
      <c r="AG12" s="17"/>
      <c r="AH12" s="17">
        <v>0.13271762395940301</v>
      </c>
      <c r="AI12" s="17">
        <v>0.10860756706215501</v>
      </c>
      <c r="AJ12" s="17"/>
      <c r="AK12" s="17">
        <v>7.9108023827473603E-2</v>
      </c>
      <c r="AL12" s="17">
        <v>0.14567179700510599</v>
      </c>
      <c r="AM12" s="17">
        <v>0.143320665582931</v>
      </c>
      <c r="AN12" s="17">
        <v>0.111032496365956</v>
      </c>
      <c r="AO12" s="17">
        <v>9.2030282944147307E-2</v>
      </c>
      <c r="AP12" s="17"/>
      <c r="AQ12" s="17">
        <v>0.119675719099089</v>
      </c>
      <c r="AR12" s="17">
        <v>0.12807804462563899</v>
      </c>
      <c r="AS12" s="17"/>
      <c r="AT12" s="17">
        <v>0.116470611647702</v>
      </c>
      <c r="AU12" s="17">
        <v>0.12577914058999301</v>
      </c>
      <c r="AV12" s="17"/>
      <c r="AW12" s="17">
        <v>4.72098397735553E-2</v>
      </c>
      <c r="AX12" s="17">
        <v>0.15293614620964299</v>
      </c>
      <c r="AY12" s="17">
        <v>0.114740074113688</v>
      </c>
      <c r="AZ12" s="17">
        <v>3.83746668574605E-2</v>
      </c>
      <c r="BA12" s="17">
        <v>0.16644633068776499</v>
      </c>
      <c r="BB12" s="17"/>
      <c r="BC12" s="17">
        <v>0.23133232007769</v>
      </c>
      <c r="BD12" s="17"/>
      <c r="BE12" s="17">
        <v>0.13214693521736001</v>
      </c>
      <c r="BF12" s="17">
        <v>0.15026727355866301</v>
      </c>
      <c r="BG12" s="17">
        <v>2.6554053759082E-2</v>
      </c>
      <c r="BH12" s="17">
        <v>0.21635009772306299</v>
      </c>
      <c r="BI12" s="17"/>
      <c r="BJ12" s="17">
        <v>0.13195355529508301</v>
      </c>
      <c r="BK12" s="17"/>
      <c r="BL12" s="17">
        <v>0.107265970581414</v>
      </c>
      <c r="BM12" s="17"/>
      <c r="BN12" s="17">
        <v>0.14886756108559601</v>
      </c>
      <c r="BO12" s="17"/>
      <c r="BP12" s="17">
        <v>0.116759269411965</v>
      </c>
      <c r="BQ12" s="17">
        <v>0.18545351947768399</v>
      </c>
    </row>
    <row r="13" spans="2:69" x14ac:dyDescent="0.35">
      <c r="B13" s="18" t="s">
        <v>141</v>
      </c>
      <c r="C13" s="19">
        <v>0.13433516202940199</v>
      </c>
      <c r="D13" s="19">
        <v>8.6632458297895301E-2</v>
      </c>
      <c r="E13" s="19">
        <v>0.173247285488313</v>
      </c>
      <c r="F13" s="19"/>
      <c r="G13" s="19">
        <v>0.106494201849072</v>
      </c>
      <c r="H13" s="19">
        <v>0.133153166411276</v>
      </c>
      <c r="I13" s="19">
        <v>0.168508730854417</v>
      </c>
      <c r="J13" s="19">
        <v>0.121072841304618</v>
      </c>
      <c r="K13" s="19">
        <v>0.15364875613953599</v>
      </c>
      <c r="L13" s="19"/>
      <c r="M13" s="19">
        <v>9.2801608523649798E-2</v>
      </c>
      <c r="N13" s="19">
        <v>0.15401283853458</v>
      </c>
      <c r="O13" s="19">
        <v>8.0256926491474506E-2</v>
      </c>
      <c r="P13" s="19">
        <v>0.159881906301511</v>
      </c>
      <c r="Q13" s="19">
        <v>0.14664795743950501</v>
      </c>
      <c r="R13" s="19"/>
      <c r="S13" s="19">
        <v>0.166816153471045</v>
      </c>
      <c r="T13" s="19">
        <v>0.190747996672579</v>
      </c>
      <c r="U13" s="19">
        <v>5.3566611032627401E-2</v>
      </c>
      <c r="V13" s="19">
        <v>0.1105313874778</v>
      </c>
      <c r="W13" s="19"/>
      <c r="X13" s="19">
        <v>0.12743092164960201</v>
      </c>
      <c r="Y13" s="19">
        <v>0.13617880088776599</v>
      </c>
      <c r="Z13" s="19">
        <v>0.17592437811109299</v>
      </c>
      <c r="AA13" s="19"/>
      <c r="AB13" s="19">
        <v>0.14070668035957001</v>
      </c>
      <c r="AC13" s="19">
        <v>0.12255826604852101</v>
      </c>
      <c r="AD13" s="19"/>
      <c r="AE13" s="19">
        <v>3.9418740961290798E-2</v>
      </c>
      <c r="AF13" s="19">
        <v>0.151820479596492</v>
      </c>
      <c r="AG13" s="19"/>
      <c r="AH13" s="19">
        <v>0.122422167282634</v>
      </c>
      <c r="AI13" s="19">
        <v>0.22478837966807499</v>
      </c>
      <c r="AJ13" s="19"/>
      <c r="AK13" s="19">
        <v>8.6535732044857899E-2</v>
      </c>
      <c r="AL13" s="19">
        <v>0.11854848666866399</v>
      </c>
      <c r="AM13" s="19">
        <v>0.14735343606627099</v>
      </c>
      <c r="AN13" s="19">
        <v>0.12627034185928701</v>
      </c>
      <c r="AO13" s="19">
        <v>0.234904454566568</v>
      </c>
      <c r="AP13" s="19"/>
      <c r="AQ13" s="19">
        <v>7.7387044777691094E-2</v>
      </c>
      <c r="AR13" s="19">
        <v>0.15029453373079699</v>
      </c>
      <c r="AS13" s="19"/>
      <c r="AT13" s="19">
        <v>7.0296494103393295E-2</v>
      </c>
      <c r="AU13" s="19">
        <v>0.169279955170371</v>
      </c>
      <c r="AV13" s="19"/>
      <c r="AW13" s="19">
        <v>0.17352687002855</v>
      </c>
      <c r="AX13" s="19">
        <v>0.12508024257209899</v>
      </c>
      <c r="AY13" s="19">
        <v>7.7370971814787706E-2</v>
      </c>
      <c r="AZ13" s="19">
        <v>0.16734194241396</v>
      </c>
      <c r="BA13" s="19">
        <v>0.10880593065439501</v>
      </c>
      <c r="BB13" s="19"/>
      <c r="BC13" s="19">
        <v>7.5516168953058904E-2</v>
      </c>
      <c r="BD13" s="19"/>
      <c r="BE13" s="19">
        <v>0.140478841091871</v>
      </c>
      <c r="BF13" s="19">
        <v>8.23611375534236E-2</v>
      </c>
      <c r="BG13" s="19">
        <v>0.12684426903953899</v>
      </c>
      <c r="BH13" s="19">
        <v>4.5571133783467603E-2</v>
      </c>
      <c r="BI13" s="19"/>
      <c r="BJ13" s="19">
        <v>0.13614690832432</v>
      </c>
      <c r="BK13" s="19"/>
      <c r="BL13" s="19">
        <v>0.171930609787699</v>
      </c>
      <c r="BM13" s="19"/>
      <c r="BN13" s="19">
        <v>5.0247003536251403E-2</v>
      </c>
      <c r="BO13" s="19"/>
      <c r="BP13" s="19">
        <v>0.14498200615499901</v>
      </c>
      <c r="BQ13" s="19">
        <v>9.2342445578661503E-2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173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6.4650949968743196E-2</v>
      </c>
      <c r="D9" s="17">
        <v>7.1540696916974594E-2</v>
      </c>
      <c r="E9" s="17">
        <v>5.9030834904423297E-2</v>
      </c>
      <c r="F9" s="17"/>
      <c r="G9" s="17">
        <v>1.1371221652514399E-2</v>
      </c>
      <c r="H9" s="17">
        <v>7.3768319981206296E-2</v>
      </c>
      <c r="I9" s="17">
        <v>6.3388380888637602E-2</v>
      </c>
      <c r="J9" s="17">
        <v>5.8410738192724097E-2</v>
      </c>
      <c r="K9" s="17">
        <v>0.172469611761988</v>
      </c>
      <c r="L9" s="17"/>
      <c r="M9" s="17">
        <v>4.17721213047006E-2</v>
      </c>
      <c r="N9" s="17">
        <v>6.3884790762855498E-2</v>
      </c>
      <c r="O9" s="17">
        <v>4.2453524955789301E-2</v>
      </c>
      <c r="P9" s="17">
        <v>0.12417274888013199</v>
      </c>
      <c r="Q9" s="17">
        <v>4.6374437964797899E-2</v>
      </c>
      <c r="R9" s="17"/>
      <c r="S9" s="17">
        <v>5.2069081056213197E-2</v>
      </c>
      <c r="T9" s="17">
        <v>7.0956564384659401E-2</v>
      </c>
      <c r="U9" s="17">
        <v>0.17697186097361001</v>
      </c>
      <c r="V9" s="17">
        <v>3.3413527104470701E-2</v>
      </c>
      <c r="W9" s="17"/>
      <c r="X9" s="17">
        <v>6.7491854369506596E-2</v>
      </c>
      <c r="Y9" s="17">
        <v>0</v>
      </c>
      <c r="Z9" s="17">
        <v>0.12420532162973801</v>
      </c>
      <c r="AA9" s="17"/>
      <c r="AB9" s="17">
        <v>4.3703162180109799E-2</v>
      </c>
      <c r="AC9" s="17">
        <v>0.103370122547789</v>
      </c>
      <c r="AD9" s="17"/>
      <c r="AE9" s="17">
        <v>0.14871224758239299</v>
      </c>
      <c r="AF9" s="17">
        <v>4.9165342027188599E-2</v>
      </c>
      <c r="AG9" s="17"/>
      <c r="AH9" s="17">
        <v>4.0282272916700598E-2</v>
      </c>
      <c r="AI9" s="17">
        <v>4.86206472988015E-2</v>
      </c>
      <c r="AJ9" s="17"/>
      <c r="AK9" s="17">
        <v>0.180168580306518</v>
      </c>
      <c r="AL9" s="17">
        <v>4.51845670109381E-2</v>
      </c>
      <c r="AM9" s="17">
        <v>5.22548542858879E-2</v>
      </c>
      <c r="AN9" s="17">
        <v>5.3951204724666302E-2</v>
      </c>
      <c r="AO9" s="17">
        <v>0</v>
      </c>
      <c r="AP9" s="17"/>
      <c r="AQ9" s="17">
        <v>4.4967293638306399E-2</v>
      </c>
      <c r="AR9" s="17">
        <v>7.0167177773632003E-2</v>
      </c>
      <c r="AS9" s="17"/>
      <c r="AT9" s="17">
        <v>5.0105223547507301E-2</v>
      </c>
      <c r="AU9" s="17">
        <v>6.7157541075088104E-2</v>
      </c>
      <c r="AV9" s="17"/>
      <c r="AW9" s="17">
        <v>5.9712241679764098E-2</v>
      </c>
      <c r="AX9" s="17">
        <v>7.68244968595828E-2</v>
      </c>
      <c r="AY9" s="17">
        <v>2.6286141847925999E-2</v>
      </c>
      <c r="AZ9" s="17">
        <v>0</v>
      </c>
      <c r="BA9" s="17">
        <v>0.109051219358268</v>
      </c>
      <c r="BB9" s="17"/>
      <c r="BC9" s="17">
        <v>0.1022116879743</v>
      </c>
      <c r="BD9" s="17"/>
      <c r="BE9" s="17">
        <v>9.3010266626005603E-2</v>
      </c>
      <c r="BF9" s="17">
        <v>0</v>
      </c>
      <c r="BG9" s="17">
        <v>0</v>
      </c>
      <c r="BH9" s="17">
        <v>7.7782564232649204E-2</v>
      </c>
      <c r="BI9" s="17"/>
      <c r="BJ9" s="17">
        <v>6.7180395492801595E-2</v>
      </c>
      <c r="BK9" s="17"/>
      <c r="BL9" s="17">
        <v>3.6357891643325799E-2</v>
      </c>
      <c r="BM9" s="17"/>
      <c r="BN9" s="17">
        <v>4.1322011530281998E-2</v>
      </c>
      <c r="BO9" s="17"/>
      <c r="BP9" s="17">
        <v>7.8550290974386594E-2</v>
      </c>
      <c r="BQ9" s="17">
        <v>0</v>
      </c>
    </row>
    <row r="10" spans="2:69" x14ac:dyDescent="0.35">
      <c r="B10" s="18" t="s">
        <v>138</v>
      </c>
      <c r="C10" s="17">
        <v>0.27434350603653201</v>
      </c>
      <c r="D10" s="17">
        <v>0.227919330908566</v>
      </c>
      <c r="E10" s="17">
        <v>0.31221270616038799</v>
      </c>
      <c r="F10" s="17"/>
      <c r="G10" s="17">
        <v>0.20473498261214401</v>
      </c>
      <c r="H10" s="17">
        <v>0.27048297359651302</v>
      </c>
      <c r="I10" s="17">
        <v>0.21367014595290301</v>
      </c>
      <c r="J10" s="17">
        <v>0.370931493372541</v>
      </c>
      <c r="K10" s="17">
        <v>0.43011429053875899</v>
      </c>
      <c r="L10" s="17"/>
      <c r="M10" s="17">
        <v>0.39311496664016599</v>
      </c>
      <c r="N10" s="17">
        <v>0.26348391627538098</v>
      </c>
      <c r="O10" s="17">
        <v>0.34454413968230002</v>
      </c>
      <c r="P10" s="17">
        <v>0.26042008578057202</v>
      </c>
      <c r="Q10" s="17">
        <v>0.15636798062632601</v>
      </c>
      <c r="R10" s="17"/>
      <c r="S10" s="17">
        <v>0.29818106282029999</v>
      </c>
      <c r="T10" s="17">
        <v>0.25726254593188602</v>
      </c>
      <c r="U10" s="17">
        <v>0.13198566622424099</v>
      </c>
      <c r="V10" s="17">
        <v>0.25700298208483702</v>
      </c>
      <c r="W10" s="17"/>
      <c r="X10" s="17">
        <v>0.28372027956765</v>
      </c>
      <c r="Y10" s="17">
        <v>0.30467035840347501</v>
      </c>
      <c r="Z10" s="17">
        <v>0.178465425814854</v>
      </c>
      <c r="AA10" s="17"/>
      <c r="AB10" s="17">
        <v>0.285403200334236</v>
      </c>
      <c r="AC10" s="17">
        <v>0.25390114637043498</v>
      </c>
      <c r="AD10" s="17"/>
      <c r="AE10" s="17">
        <v>0.281663570315139</v>
      </c>
      <c r="AF10" s="17">
        <v>0.27299501810280402</v>
      </c>
      <c r="AG10" s="17"/>
      <c r="AH10" s="17">
        <v>0.30465503017573697</v>
      </c>
      <c r="AI10" s="17">
        <v>0.122440201154126</v>
      </c>
      <c r="AJ10" s="17"/>
      <c r="AK10" s="17">
        <v>0.19345889432086999</v>
      </c>
      <c r="AL10" s="17">
        <v>0.384311094813582</v>
      </c>
      <c r="AM10" s="17">
        <v>0.27177061725426599</v>
      </c>
      <c r="AN10" s="17">
        <v>0.18514900537044199</v>
      </c>
      <c r="AO10" s="17">
        <v>0.19303847130445001</v>
      </c>
      <c r="AP10" s="17"/>
      <c r="AQ10" s="17">
        <v>0.186190496699674</v>
      </c>
      <c r="AR10" s="17">
        <v>0.29904786344987799</v>
      </c>
      <c r="AS10" s="17"/>
      <c r="AT10" s="17">
        <v>0.22319339713056099</v>
      </c>
      <c r="AU10" s="17">
        <v>0.30500031702921698</v>
      </c>
      <c r="AV10" s="17"/>
      <c r="AW10" s="17">
        <v>0.13149026412384801</v>
      </c>
      <c r="AX10" s="17">
        <v>0.39601822726476998</v>
      </c>
      <c r="AY10" s="17">
        <v>0.154032545257105</v>
      </c>
      <c r="AZ10" s="17">
        <v>0.38175243237808898</v>
      </c>
      <c r="BA10" s="17">
        <v>0.15297663882646101</v>
      </c>
      <c r="BB10" s="17"/>
      <c r="BC10" s="17">
        <v>0.34188692425450701</v>
      </c>
      <c r="BD10" s="17"/>
      <c r="BE10" s="17">
        <v>0.457003213506881</v>
      </c>
      <c r="BF10" s="17">
        <v>0.159998456749438</v>
      </c>
      <c r="BG10" s="17">
        <v>0.25214100871864698</v>
      </c>
      <c r="BH10" s="17">
        <v>0.25476098236139999</v>
      </c>
      <c r="BI10" s="17"/>
      <c r="BJ10" s="17">
        <v>0.26659797250419298</v>
      </c>
      <c r="BK10" s="17"/>
      <c r="BL10" s="17">
        <v>0.25843691532010199</v>
      </c>
      <c r="BM10" s="17"/>
      <c r="BN10" s="17">
        <v>0.31468861454796099</v>
      </c>
      <c r="BO10" s="17"/>
      <c r="BP10" s="17">
        <v>0.28489630781740799</v>
      </c>
      <c r="BQ10" s="17">
        <v>0.18023335493869899</v>
      </c>
    </row>
    <row r="11" spans="2:69" x14ac:dyDescent="0.35">
      <c r="B11" s="18" t="s">
        <v>139</v>
      </c>
      <c r="C11" s="17">
        <v>0.36256656032397599</v>
      </c>
      <c r="D11" s="17">
        <v>0.371378717175252</v>
      </c>
      <c r="E11" s="17">
        <v>0.35537829407252503</v>
      </c>
      <c r="F11" s="17"/>
      <c r="G11" s="17">
        <v>0.43062732564843698</v>
      </c>
      <c r="H11" s="17">
        <v>0.33384177401320297</v>
      </c>
      <c r="I11" s="17">
        <v>0.43500230280022101</v>
      </c>
      <c r="J11" s="17">
        <v>0.37078562596838599</v>
      </c>
      <c r="K11" s="17">
        <v>0.13613092115272701</v>
      </c>
      <c r="L11" s="17"/>
      <c r="M11" s="17">
        <v>0.33872945643289298</v>
      </c>
      <c r="N11" s="17">
        <v>0.38829940392325601</v>
      </c>
      <c r="O11" s="17">
        <v>0.34497489115033902</v>
      </c>
      <c r="P11" s="17">
        <v>0.27940468128910001</v>
      </c>
      <c r="Q11" s="17">
        <v>0.41864350893740898</v>
      </c>
      <c r="R11" s="17"/>
      <c r="S11" s="17">
        <v>0.38959386265488399</v>
      </c>
      <c r="T11" s="17">
        <v>0.37815883964809999</v>
      </c>
      <c r="U11" s="17">
        <v>0.29198911845215297</v>
      </c>
      <c r="V11" s="17">
        <v>0.411878575893805</v>
      </c>
      <c r="W11" s="17"/>
      <c r="X11" s="17">
        <v>0.39691811747230699</v>
      </c>
      <c r="Y11" s="17">
        <v>0.31582402572097901</v>
      </c>
      <c r="Z11" s="17">
        <v>0.20072380921584501</v>
      </c>
      <c r="AA11" s="17"/>
      <c r="AB11" s="17">
        <v>0.38894107350935297</v>
      </c>
      <c r="AC11" s="17">
        <v>0.31381681462208999</v>
      </c>
      <c r="AD11" s="17"/>
      <c r="AE11" s="17">
        <v>0.402770730332486</v>
      </c>
      <c r="AF11" s="17">
        <v>0.35516022670741798</v>
      </c>
      <c r="AG11" s="17"/>
      <c r="AH11" s="17">
        <v>0.38624236624028002</v>
      </c>
      <c r="AI11" s="17">
        <v>0.29872920647840301</v>
      </c>
      <c r="AJ11" s="17"/>
      <c r="AK11" s="17">
        <v>0.34865937090244598</v>
      </c>
      <c r="AL11" s="17">
        <v>0.29074895277503798</v>
      </c>
      <c r="AM11" s="17">
        <v>0.340913894937873</v>
      </c>
      <c r="AN11" s="17">
        <v>0.48779587898763899</v>
      </c>
      <c r="AO11" s="17">
        <v>0.521499397742618</v>
      </c>
      <c r="AP11" s="17"/>
      <c r="AQ11" s="17">
        <v>0.50178543528928798</v>
      </c>
      <c r="AR11" s="17">
        <v>0.32355129729779297</v>
      </c>
      <c r="AS11" s="17"/>
      <c r="AT11" s="17">
        <v>0.45635238442256998</v>
      </c>
      <c r="AU11" s="17">
        <v>0.31981157016606598</v>
      </c>
      <c r="AV11" s="17"/>
      <c r="AW11" s="17">
        <v>0.48105337338476201</v>
      </c>
      <c r="AX11" s="17">
        <v>0.347784194444476</v>
      </c>
      <c r="AY11" s="17">
        <v>0.37535814677788498</v>
      </c>
      <c r="AZ11" s="17">
        <v>0.34706318540596398</v>
      </c>
      <c r="BA11" s="17">
        <v>0.40726109824565698</v>
      </c>
      <c r="BB11" s="17"/>
      <c r="BC11" s="17">
        <v>0.31830053341806702</v>
      </c>
      <c r="BD11" s="17"/>
      <c r="BE11" s="17">
        <v>0.30657802925955202</v>
      </c>
      <c r="BF11" s="17">
        <v>0.34251291018443603</v>
      </c>
      <c r="BG11" s="17">
        <v>0.44104889932966002</v>
      </c>
      <c r="BH11" s="17">
        <v>0.39748635765483498</v>
      </c>
      <c r="BI11" s="17"/>
      <c r="BJ11" s="17">
        <v>0.37002540961540098</v>
      </c>
      <c r="BK11" s="17"/>
      <c r="BL11" s="17">
        <v>0.36082798075411499</v>
      </c>
      <c r="BM11" s="17"/>
      <c r="BN11" s="17">
        <v>0.39529832408475601</v>
      </c>
      <c r="BO11" s="17"/>
      <c r="BP11" s="17">
        <v>0.32606296517335498</v>
      </c>
      <c r="BQ11" s="17">
        <v>0.55586462912354195</v>
      </c>
    </row>
    <row r="12" spans="2:69" x14ac:dyDescent="0.35">
      <c r="B12" s="18" t="s">
        <v>140</v>
      </c>
      <c r="C12" s="17">
        <v>0.16315437421267001</v>
      </c>
      <c r="D12" s="17">
        <v>0.21866961823980899</v>
      </c>
      <c r="E12" s="17">
        <v>0.117869393269151</v>
      </c>
      <c r="F12" s="17"/>
      <c r="G12" s="17">
        <v>0.202988138774188</v>
      </c>
      <c r="H12" s="17">
        <v>0.20409853594855601</v>
      </c>
      <c r="I12" s="17">
        <v>0.14571052699526699</v>
      </c>
      <c r="J12" s="17">
        <v>8.84035650151168E-2</v>
      </c>
      <c r="K12" s="17">
        <v>0.10763642040699101</v>
      </c>
      <c r="L12" s="17"/>
      <c r="M12" s="17">
        <v>0.133581847098591</v>
      </c>
      <c r="N12" s="17">
        <v>0.111447951726594</v>
      </c>
      <c r="O12" s="17">
        <v>0.202048427222006</v>
      </c>
      <c r="P12" s="17">
        <v>0.204610149928171</v>
      </c>
      <c r="Q12" s="17">
        <v>0.22876337131580199</v>
      </c>
      <c r="R12" s="17"/>
      <c r="S12" s="17">
        <v>0.126911973720511</v>
      </c>
      <c r="T12" s="17">
        <v>0.136394782460766</v>
      </c>
      <c r="U12" s="17">
        <v>0.31487348310697499</v>
      </c>
      <c r="V12" s="17">
        <v>0.14233500988028</v>
      </c>
      <c r="W12" s="17"/>
      <c r="X12" s="17">
        <v>0.133393928119169</v>
      </c>
      <c r="Y12" s="17">
        <v>0.18922043255177901</v>
      </c>
      <c r="Z12" s="17">
        <v>0.32068106522847101</v>
      </c>
      <c r="AA12" s="17"/>
      <c r="AB12" s="17">
        <v>0.14044641708810501</v>
      </c>
      <c r="AC12" s="17">
        <v>0.20512698343017699</v>
      </c>
      <c r="AD12" s="17"/>
      <c r="AE12" s="17">
        <v>0.12743471080869101</v>
      </c>
      <c r="AF12" s="17">
        <v>0.169734580787883</v>
      </c>
      <c r="AG12" s="17"/>
      <c r="AH12" s="17">
        <v>0.145154261327572</v>
      </c>
      <c r="AI12" s="17">
        <v>0.30542156540059501</v>
      </c>
      <c r="AJ12" s="17"/>
      <c r="AK12" s="17">
        <v>0.22344979811455901</v>
      </c>
      <c r="AL12" s="17">
        <v>0.16120689873177699</v>
      </c>
      <c r="AM12" s="17">
        <v>0.18115721138621199</v>
      </c>
      <c r="AN12" s="17">
        <v>0.12372913053151</v>
      </c>
      <c r="AO12" s="17">
        <v>5.05576763863647E-2</v>
      </c>
      <c r="AP12" s="17"/>
      <c r="AQ12" s="17">
        <v>0.175663230440086</v>
      </c>
      <c r="AR12" s="17">
        <v>0.15964884153263001</v>
      </c>
      <c r="AS12" s="17"/>
      <c r="AT12" s="17">
        <v>0.17428817046804301</v>
      </c>
      <c r="AU12" s="17">
        <v>0.148424574509743</v>
      </c>
      <c r="AV12" s="17"/>
      <c r="AW12" s="17">
        <v>0.15421725078307699</v>
      </c>
      <c r="AX12" s="17">
        <v>6.7284450180196895E-2</v>
      </c>
      <c r="AY12" s="17">
        <v>0.352617351983603</v>
      </c>
      <c r="AZ12" s="17">
        <v>6.5467772944526395E-2</v>
      </c>
      <c r="BA12" s="17">
        <v>0.221905112915219</v>
      </c>
      <c r="BB12" s="17"/>
      <c r="BC12" s="17">
        <v>0.178444967389398</v>
      </c>
      <c r="BD12" s="17"/>
      <c r="BE12" s="17">
        <v>1.8658398577176199E-2</v>
      </c>
      <c r="BF12" s="17">
        <v>0.415127495512702</v>
      </c>
      <c r="BG12" s="17">
        <v>0.12901075708649801</v>
      </c>
      <c r="BH12" s="17">
        <v>0.24189113772604001</v>
      </c>
      <c r="BI12" s="17"/>
      <c r="BJ12" s="17">
        <v>0.15382645236902001</v>
      </c>
      <c r="BK12" s="17"/>
      <c r="BL12" s="17">
        <v>0.16326943621204301</v>
      </c>
      <c r="BM12" s="17"/>
      <c r="BN12" s="17">
        <v>0.18315383628724399</v>
      </c>
      <c r="BO12" s="17"/>
      <c r="BP12" s="17">
        <v>0.16969687940856101</v>
      </c>
      <c r="BQ12" s="17">
        <v>0.14450589616010201</v>
      </c>
    </row>
    <row r="13" spans="2:69" x14ac:dyDescent="0.35">
      <c r="B13" s="18" t="s">
        <v>141</v>
      </c>
      <c r="C13" s="19">
        <v>0.13528460945807999</v>
      </c>
      <c r="D13" s="19">
        <v>0.11049163675939799</v>
      </c>
      <c r="E13" s="19">
        <v>0.15550877159351301</v>
      </c>
      <c r="F13" s="19"/>
      <c r="G13" s="19">
        <v>0.15027833131271601</v>
      </c>
      <c r="H13" s="19">
        <v>0.11780839646052201</v>
      </c>
      <c r="I13" s="19">
        <v>0.142228643362972</v>
      </c>
      <c r="J13" s="19">
        <v>0.111468577451232</v>
      </c>
      <c r="K13" s="19">
        <v>0.15364875613953599</v>
      </c>
      <c r="L13" s="19"/>
      <c r="M13" s="19">
        <v>9.2801608523649798E-2</v>
      </c>
      <c r="N13" s="19">
        <v>0.17288393731191301</v>
      </c>
      <c r="O13" s="19">
        <v>6.5979016989566194E-2</v>
      </c>
      <c r="P13" s="19">
        <v>0.131392334122025</v>
      </c>
      <c r="Q13" s="19">
        <v>0.14985070115566501</v>
      </c>
      <c r="R13" s="19"/>
      <c r="S13" s="19">
        <v>0.133244019748091</v>
      </c>
      <c r="T13" s="19">
        <v>0.15722726757458899</v>
      </c>
      <c r="U13" s="19">
        <v>8.4179871243021398E-2</v>
      </c>
      <c r="V13" s="19">
        <v>0.155369905036607</v>
      </c>
      <c r="W13" s="19"/>
      <c r="X13" s="19">
        <v>0.118475820471368</v>
      </c>
      <c r="Y13" s="19">
        <v>0.19028518332376801</v>
      </c>
      <c r="Z13" s="19">
        <v>0.17592437811109299</v>
      </c>
      <c r="AA13" s="19"/>
      <c r="AB13" s="19">
        <v>0.14150614688819499</v>
      </c>
      <c r="AC13" s="19">
        <v>0.12378493302951001</v>
      </c>
      <c r="AD13" s="19"/>
      <c r="AE13" s="19">
        <v>3.9418740961290798E-2</v>
      </c>
      <c r="AF13" s="19">
        <v>0.15294483237470599</v>
      </c>
      <c r="AG13" s="19"/>
      <c r="AH13" s="19">
        <v>0.123666069339711</v>
      </c>
      <c r="AI13" s="19">
        <v>0.22478837966807499</v>
      </c>
      <c r="AJ13" s="19"/>
      <c r="AK13" s="19">
        <v>5.4263356355607702E-2</v>
      </c>
      <c r="AL13" s="19">
        <v>0.11854848666866399</v>
      </c>
      <c r="AM13" s="19">
        <v>0.153903422135761</v>
      </c>
      <c r="AN13" s="19">
        <v>0.149374780385744</v>
      </c>
      <c r="AO13" s="19">
        <v>0.234904454566568</v>
      </c>
      <c r="AP13" s="19"/>
      <c r="AQ13" s="19">
        <v>9.1393543932646801E-2</v>
      </c>
      <c r="AR13" s="19">
        <v>0.14758481994606801</v>
      </c>
      <c r="AS13" s="19"/>
      <c r="AT13" s="19">
        <v>9.6060824431318498E-2</v>
      </c>
      <c r="AU13" s="19">
        <v>0.159605997219886</v>
      </c>
      <c r="AV13" s="19"/>
      <c r="AW13" s="19">
        <v>0.17352687002855</v>
      </c>
      <c r="AX13" s="19">
        <v>0.112088631250974</v>
      </c>
      <c r="AY13" s="19">
        <v>9.1705814133480903E-2</v>
      </c>
      <c r="AZ13" s="19">
        <v>0.20571660927141999</v>
      </c>
      <c r="BA13" s="19">
        <v>0.10880593065439501</v>
      </c>
      <c r="BB13" s="19"/>
      <c r="BC13" s="19">
        <v>5.9155886963727498E-2</v>
      </c>
      <c r="BD13" s="19"/>
      <c r="BE13" s="19">
        <v>0.12475009203038501</v>
      </c>
      <c r="BF13" s="19">
        <v>8.23611375534236E-2</v>
      </c>
      <c r="BG13" s="19">
        <v>0.177799334865196</v>
      </c>
      <c r="BH13" s="19">
        <v>2.8078958025075099E-2</v>
      </c>
      <c r="BI13" s="19"/>
      <c r="BJ13" s="19">
        <v>0.142369770018584</v>
      </c>
      <c r="BK13" s="19"/>
      <c r="BL13" s="19">
        <v>0.18110777607041401</v>
      </c>
      <c r="BM13" s="19"/>
      <c r="BN13" s="19">
        <v>6.5537213549757098E-2</v>
      </c>
      <c r="BO13" s="19"/>
      <c r="BP13" s="19">
        <v>0.14079355662628901</v>
      </c>
      <c r="BQ13" s="19">
        <v>0.119396119777658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174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0.154348426302128</v>
      </c>
      <c r="D9" s="17">
        <v>0.18770988703611999</v>
      </c>
      <c r="E9" s="17">
        <v>0.127134763819654</v>
      </c>
      <c r="F9" s="17"/>
      <c r="G9" s="17">
        <v>0.152154375696889</v>
      </c>
      <c r="H9" s="17">
        <v>0.16524250973055299</v>
      </c>
      <c r="I9" s="17">
        <v>0.108549795987123</v>
      </c>
      <c r="J9" s="17">
        <v>0.23639790348519399</v>
      </c>
      <c r="K9" s="17">
        <v>0.122142951663292</v>
      </c>
      <c r="L9" s="17"/>
      <c r="M9" s="17">
        <v>0.14908872177662699</v>
      </c>
      <c r="N9" s="17">
        <v>0.197655256274264</v>
      </c>
      <c r="O9" s="17">
        <v>0.10834128220413999</v>
      </c>
      <c r="P9" s="17">
        <v>0.12119650133848101</v>
      </c>
      <c r="Q9" s="17">
        <v>0.13341169511023601</v>
      </c>
      <c r="R9" s="17"/>
      <c r="S9" s="17">
        <v>0.19215752633118399</v>
      </c>
      <c r="T9" s="17">
        <v>0.14903446003401599</v>
      </c>
      <c r="U9" s="17">
        <v>0.15215133616853799</v>
      </c>
      <c r="V9" s="17">
        <v>0.114231942650355</v>
      </c>
      <c r="W9" s="17"/>
      <c r="X9" s="17">
        <v>0.14145286956769601</v>
      </c>
      <c r="Y9" s="17">
        <v>0.119942469601329</v>
      </c>
      <c r="Z9" s="17">
        <v>0.27744485888623599</v>
      </c>
      <c r="AA9" s="17"/>
      <c r="AB9" s="17">
        <v>0.185391186192779</v>
      </c>
      <c r="AC9" s="17">
        <v>9.6970053479955895E-2</v>
      </c>
      <c r="AD9" s="17"/>
      <c r="AE9" s="17">
        <v>2.7916346089461801E-2</v>
      </c>
      <c r="AF9" s="17">
        <v>0.17763949699683801</v>
      </c>
      <c r="AG9" s="17"/>
      <c r="AH9" s="17">
        <v>0.13201923032266299</v>
      </c>
      <c r="AI9" s="17">
        <v>0.249627016907709</v>
      </c>
      <c r="AJ9" s="17"/>
      <c r="AK9" s="17">
        <v>0.172847118002599</v>
      </c>
      <c r="AL9" s="17">
        <v>0.103404146782812</v>
      </c>
      <c r="AM9" s="17">
        <v>0.21751709386015899</v>
      </c>
      <c r="AN9" s="17">
        <v>6.0890861143833103E-2</v>
      </c>
      <c r="AO9" s="17">
        <v>0.190646602388581</v>
      </c>
      <c r="AP9" s="17"/>
      <c r="AQ9" s="17">
        <v>9.0336083885983104E-2</v>
      </c>
      <c r="AR9" s="17">
        <v>0.172287505158428</v>
      </c>
      <c r="AS9" s="17"/>
      <c r="AT9" s="17">
        <v>6.6456950025027398E-2</v>
      </c>
      <c r="AU9" s="17">
        <v>0.182342889353867</v>
      </c>
      <c r="AV9" s="17"/>
      <c r="AW9" s="17">
        <v>0</v>
      </c>
      <c r="AX9" s="17">
        <v>0.189880487122499</v>
      </c>
      <c r="AY9" s="17">
        <v>8.0286402616153593E-2</v>
      </c>
      <c r="AZ9" s="17">
        <v>0.26863077677457398</v>
      </c>
      <c r="BA9" s="17">
        <v>0.22658225035966001</v>
      </c>
      <c r="BB9" s="17"/>
      <c r="BC9" s="17">
        <v>0.24791315589128901</v>
      </c>
      <c r="BD9" s="17"/>
      <c r="BE9" s="17">
        <v>0.20167209942855499</v>
      </c>
      <c r="BF9" s="17">
        <v>8.7053087005589697E-2</v>
      </c>
      <c r="BG9" s="17">
        <v>0.16409583552376</v>
      </c>
      <c r="BH9" s="17">
        <v>0.224049267112159</v>
      </c>
      <c r="BI9" s="17"/>
      <c r="BJ9" s="17">
        <v>0.15385143242532301</v>
      </c>
      <c r="BK9" s="17"/>
      <c r="BL9" s="17">
        <v>0.13857087155251899</v>
      </c>
      <c r="BM9" s="17"/>
      <c r="BN9" s="17">
        <v>0.219360130572259</v>
      </c>
      <c r="BO9" s="17"/>
      <c r="BP9" s="17">
        <v>0.16451381727995701</v>
      </c>
      <c r="BQ9" s="17">
        <v>0.116570717425982</v>
      </c>
    </row>
    <row r="10" spans="2:69" x14ac:dyDescent="0.35">
      <c r="B10" s="18" t="s">
        <v>138</v>
      </c>
      <c r="C10" s="17">
        <v>0.27020499995446401</v>
      </c>
      <c r="D10" s="17">
        <v>0.25652084976864598</v>
      </c>
      <c r="E10" s="17">
        <v>0.28136745616360997</v>
      </c>
      <c r="F10" s="17"/>
      <c r="G10" s="17">
        <v>0.16142380353007399</v>
      </c>
      <c r="H10" s="17">
        <v>0.23802608628819499</v>
      </c>
      <c r="I10" s="17">
        <v>0.20310519105716601</v>
      </c>
      <c r="J10" s="17">
        <v>0.38747541622868398</v>
      </c>
      <c r="K10" s="17">
        <v>0.55795909084624296</v>
      </c>
      <c r="L10" s="17"/>
      <c r="M10" s="17">
        <v>0.22639660580648599</v>
      </c>
      <c r="N10" s="17">
        <v>0.29812441302977299</v>
      </c>
      <c r="O10" s="17">
        <v>0.28948638972211299</v>
      </c>
      <c r="P10" s="17">
        <v>0.32659841629757702</v>
      </c>
      <c r="Q10" s="17">
        <v>0.158318303142615</v>
      </c>
      <c r="R10" s="17"/>
      <c r="S10" s="17">
        <v>0.25371132630548499</v>
      </c>
      <c r="T10" s="17">
        <v>0.22711310602960699</v>
      </c>
      <c r="U10" s="17">
        <v>0.35491927362919301</v>
      </c>
      <c r="V10" s="17">
        <v>0.26693978358475801</v>
      </c>
      <c r="W10" s="17"/>
      <c r="X10" s="17">
        <v>0.23944617563305701</v>
      </c>
      <c r="Y10" s="17">
        <v>0.33818274253969</v>
      </c>
      <c r="Z10" s="17">
        <v>0.38377390099549602</v>
      </c>
      <c r="AA10" s="17"/>
      <c r="AB10" s="17">
        <v>0.29230975823738198</v>
      </c>
      <c r="AC10" s="17">
        <v>0.22934732279015699</v>
      </c>
      <c r="AD10" s="17"/>
      <c r="AE10" s="17">
        <v>0.27742895225429298</v>
      </c>
      <c r="AF10" s="17">
        <v>0.26887421758160801</v>
      </c>
      <c r="AG10" s="17"/>
      <c r="AH10" s="17">
        <v>0.26496027470420802</v>
      </c>
      <c r="AI10" s="17">
        <v>0.19463688197943901</v>
      </c>
      <c r="AJ10" s="17"/>
      <c r="AK10" s="17">
        <v>0.29704567082359401</v>
      </c>
      <c r="AL10" s="17">
        <v>0.26498675470606398</v>
      </c>
      <c r="AM10" s="17">
        <v>0.27119849429453202</v>
      </c>
      <c r="AN10" s="17">
        <v>0.27773200873882797</v>
      </c>
      <c r="AO10" s="17">
        <v>0.22237430927190299</v>
      </c>
      <c r="AP10" s="17"/>
      <c r="AQ10" s="17">
        <v>0.24984879914638899</v>
      </c>
      <c r="AR10" s="17">
        <v>0.275909704355636</v>
      </c>
      <c r="AS10" s="17"/>
      <c r="AT10" s="17">
        <v>0.22157103648840001</v>
      </c>
      <c r="AU10" s="17">
        <v>0.29224161275924798</v>
      </c>
      <c r="AV10" s="17"/>
      <c r="AW10" s="17">
        <v>0.449511966296405</v>
      </c>
      <c r="AX10" s="17">
        <v>0.33401016303983599</v>
      </c>
      <c r="AY10" s="17">
        <v>0.10848211407713899</v>
      </c>
      <c r="AZ10" s="17">
        <v>0.22357062534934</v>
      </c>
      <c r="BA10" s="17">
        <v>0.25948876566093099</v>
      </c>
      <c r="BB10" s="17"/>
      <c r="BC10" s="17">
        <v>0.287359583845261</v>
      </c>
      <c r="BD10" s="17"/>
      <c r="BE10" s="17">
        <v>0.31769147516849</v>
      </c>
      <c r="BF10" s="17">
        <v>0.14279105183223401</v>
      </c>
      <c r="BG10" s="17">
        <v>0.25881497199666498</v>
      </c>
      <c r="BH10" s="17">
        <v>0.293115972434142</v>
      </c>
      <c r="BI10" s="17"/>
      <c r="BJ10" s="17">
        <v>0.26828941349015301</v>
      </c>
      <c r="BK10" s="17"/>
      <c r="BL10" s="17">
        <v>0.20977697078457899</v>
      </c>
      <c r="BM10" s="17"/>
      <c r="BN10" s="17">
        <v>0.264394087839807</v>
      </c>
      <c r="BO10" s="17"/>
      <c r="BP10" s="17">
        <v>0.26328503492209898</v>
      </c>
      <c r="BQ10" s="17">
        <v>0.240458727836558</v>
      </c>
    </row>
    <row r="11" spans="2:69" x14ac:dyDescent="0.35">
      <c r="B11" s="18" t="s">
        <v>139</v>
      </c>
      <c r="C11" s="17">
        <v>0.26251488637623699</v>
      </c>
      <c r="D11" s="17">
        <v>0.230213997576517</v>
      </c>
      <c r="E11" s="17">
        <v>0.288863417475892</v>
      </c>
      <c r="F11" s="17"/>
      <c r="G11" s="17">
        <v>0.28079465372254198</v>
      </c>
      <c r="H11" s="17">
        <v>0.26432829159469401</v>
      </c>
      <c r="I11" s="17">
        <v>0.32929152091598501</v>
      </c>
      <c r="J11" s="17">
        <v>0.15539406385356</v>
      </c>
      <c r="K11" s="17">
        <v>0.225380544061733</v>
      </c>
      <c r="L11" s="17"/>
      <c r="M11" s="17">
        <v>0.31950080436427902</v>
      </c>
      <c r="N11" s="17">
        <v>0.25896869961923502</v>
      </c>
      <c r="O11" s="17">
        <v>0.307309460020811</v>
      </c>
      <c r="P11" s="17">
        <v>0.164334792157978</v>
      </c>
      <c r="Q11" s="17">
        <v>0.28195024440886601</v>
      </c>
      <c r="R11" s="17"/>
      <c r="S11" s="17">
        <v>0.23738357856453801</v>
      </c>
      <c r="T11" s="17">
        <v>0.30877112160035403</v>
      </c>
      <c r="U11" s="17">
        <v>0.12745216545481999</v>
      </c>
      <c r="V11" s="17">
        <v>0.30917088762221601</v>
      </c>
      <c r="W11" s="17"/>
      <c r="X11" s="17">
        <v>0.309961931618572</v>
      </c>
      <c r="Y11" s="17">
        <v>0.134171254099373</v>
      </c>
      <c r="Z11" s="17">
        <v>0.115509192082389</v>
      </c>
      <c r="AA11" s="17"/>
      <c r="AB11" s="17">
        <v>0.20607403827778001</v>
      </c>
      <c r="AC11" s="17">
        <v>0.36683821445662101</v>
      </c>
      <c r="AD11" s="17"/>
      <c r="AE11" s="17">
        <v>0.394858659806192</v>
      </c>
      <c r="AF11" s="17">
        <v>0.23813477511193601</v>
      </c>
      <c r="AG11" s="17"/>
      <c r="AH11" s="17">
        <v>0.29270411876274499</v>
      </c>
      <c r="AI11" s="17">
        <v>0.18937328051770999</v>
      </c>
      <c r="AJ11" s="17"/>
      <c r="AK11" s="17">
        <v>0.26471957003447999</v>
      </c>
      <c r="AL11" s="17">
        <v>0.291469044686819</v>
      </c>
      <c r="AM11" s="17">
        <v>0.17967790667181199</v>
      </c>
      <c r="AN11" s="17">
        <v>0.30011319758138699</v>
      </c>
      <c r="AO11" s="17">
        <v>0.456990777425759</v>
      </c>
      <c r="AP11" s="17"/>
      <c r="AQ11" s="17">
        <v>0.30639288798729902</v>
      </c>
      <c r="AR11" s="17">
        <v>0.25021833697267698</v>
      </c>
      <c r="AS11" s="17"/>
      <c r="AT11" s="17">
        <v>0.33192706132696198</v>
      </c>
      <c r="AU11" s="17">
        <v>0.23660205586807301</v>
      </c>
      <c r="AV11" s="17"/>
      <c r="AW11" s="17">
        <v>0.10768664289937201</v>
      </c>
      <c r="AX11" s="17">
        <v>0.229433119065234</v>
      </c>
      <c r="AY11" s="17">
        <v>0.41422567482370598</v>
      </c>
      <c r="AZ11" s="17">
        <v>0.20375398891763299</v>
      </c>
      <c r="BA11" s="17">
        <v>0.213886935460945</v>
      </c>
      <c r="BB11" s="17"/>
      <c r="BC11" s="17">
        <v>0.21592994926572101</v>
      </c>
      <c r="BD11" s="17"/>
      <c r="BE11" s="17">
        <v>0.21237488275178201</v>
      </c>
      <c r="BF11" s="17">
        <v>0.26092476052734698</v>
      </c>
      <c r="BG11" s="17">
        <v>0.32607275296173899</v>
      </c>
      <c r="BH11" s="17">
        <v>0.25557735356105798</v>
      </c>
      <c r="BI11" s="17"/>
      <c r="BJ11" s="17">
        <v>0.26355730763533902</v>
      </c>
      <c r="BK11" s="17"/>
      <c r="BL11" s="17">
        <v>0.319427546856487</v>
      </c>
      <c r="BM11" s="17"/>
      <c r="BN11" s="17">
        <v>0.30323766218784598</v>
      </c>
      <c r="BO11" s="17"/>
      <c r="BP11" s="17">
        <v>0.23406696301708099</v>
      </c>
      <c r="BQ11" s="17">
        <v>0.42989022429831403</v>
      </c>
    </row>
    <row r="12" spans="2:69" x14ac:dyDescent="0.35">
      <c r="B12" s="18" t="s">
        <v>140</v>
      </c>
      <c r="C12" s="17">
        <v>0.21834160013991399</v>
      </c>
      <c r="D12" s="17">
        <v>0.23919244990666899</v>
      </c>
      <c r="E12" s="17">
        <v>0.20133311263543499</v>
      </c>
      <c r="F12" s="17"/>
      <c r="G12" s="17">
        <v>0.31050418685393699</v>
      </c>
      <c r="H12" s="17">
        <v>0.234069232602854</v>
      </c>
      <c r="I12" s="17">
        <v>0.243104936168198</v>
      </c>
      <c r="J12" s="17">
        <v>0.111468577451232</v>
      </c>
      <c r="K12" s="17">
        <v>6.3011608952488404E-2</v>
      </c>
      <c r="L12" s="17"/>
      <c r="M12" s="17">
        <v>0.212212259528959</v>
      </c>
      <c r="N12" s="17">
        <v>0.15228371174563901</v>
      </c>
      <c r="O12" s="17">
        <v>0.27636167596634698</v>
      </c>
      <c r="P12" s="17">
        <v>0.25647795608393797</v>
      </c>
      <c r="Q12" s="17">
        <v>0.28543225384722898</v>
      </c>
      <c r="R12" s="17"/>
      <c r="S12" s="17">
        <v>0.23504246712204399</v>
      </c>
      <c r="T12" s="17">
        <v>0.194636261912217</v>
      </c>
      <c r="U12" s="17">
        <v>0.27227754600010401</v>
      </c>
      <c r="V12" s="17">
        <v>0.19912599866487099</v>
      </c>
      <c r="W12" s="17"/>
      <c r="X12" s="17">
        <v>0.219043141402676</v>
      </c>
      <c r="Y12" s="17">
        <v>0.210523626309708</v>
      </c>
      <c r="Z12" s="17">
        <v>0.22327204803587899</v>
      </c>
      <c r="AA12" s="17"/>
      <c r="AB12" s="17">
        <v>0.214967787656273</v>
      </c>
      <c r="AC12" s="17">
        <v>0.22457763943540099</v>
      </c>
      <c r="AD12" s="17"/>
      <c r="AE12" s="17">
        <v>0.26037730088876199</v>
      </c>
      <c r="AF12" s="17">
        <v>0.210597865510252</v>
      </c>
      <c r="AG12" s="17"/>
      <c r="AH12" s="17">
        <v>0.21684781067115599</v>
      </c>
      <c r="AI12" s="17">
        <v>0.25090164604795401</v>
      </c>
      <c r="AJ12" s="17"/>
      <c r="AK12" s="17">
        <v>0.211124284783719</v>
      </c>
      <c r="AL12" s="17">
        <v>0.238818097759016</v>
      </c>
      <c r="AM12" s="17">
        <v>0.21995734546763701</v>
      </c>
      <c r="AN12" s="17">
        <v>0.25399140661279301</v>
      </c>
      <c r="AO12" s="17">
        <v>8.5730458735769705E-2</v>
      </c>
      <c r="AP12" s="17"/>
      <c r="AQ12" s="17">
        <v>0.27603518420263801</v>
      </c>
      <c r="AR12" s="17">
        <v>0.202173315791321</v>
      </c>
      <c r="AS12" s="17"/>
      <c r="AT12" s="17">
        <v>0.30974845805621698</v>
      </c>
      <c r="AU12" s="17">
        <v>0.17856517684044901</v>
      </c>
      <c r="AV12" s="17"/>
      <c r="AW12" s="17">
        <v>0.26927452077567399</v>
      </c>
      <c r="AX12" s="17">
        <v>0.15028062748410001</v>
      </c>
      <c r="AY12" s="17">
        <v>0.31963483666821402</v>
      </c>
      <c r="AZ12" s="17">
        <v>0.268968863978305</v>
      </c>
      <c r="BA12" s="17">
        <v>0.2116352018489</v>
      </c>
      <c r="BB12" s="17"/>
      <c r="BC12" s="17">
        <v>0.191169883954525</v>
      </c>
      <c r="BD12" s="17"/>
      <c r="BE12" s="17">
        <v>0.17019273398450999</v>
      </c>
      <c r="BF12" s="17">
        <v>0.42686996308140601</v>
      </c>
      <c r="BG12" s="17">
        <v>0.227117978677086</v>
      </c>
      <c r="BH12" s="17">
        <v>0.21045634841973901</v>
      </c>
      <c r="BI12" s="17"/>
      <c r="BJ12" s="17">
        <v>0.21746702133828699</v>
      </c>
      <c r="BK12" s="17"/>
      <c r="BL12" s="17">
        <v>0.203702050893629</v>
      </c>
      <c r="BM12" s="17"/>
      <c r="BN12" s="17">
        <v>0.16276111586383701</v>
      </c>
      <c r="BO12" s="17"/>
      <c r="BP12" s="17">
        <v>0.24144206751406599</v>
      </c>
      <c r="BQ12" s="17">
        <v>0.12073788486048399</v>
      </c>
    </row>
    <row r="13" spans="2:69" x14ac:dyDescent="0.35">
      <c r="B13" s="18" t="s">
        <v>141</v>
      </c>
      <c r="C13" s="19">
        <v>9.4590087227256606E-2</v>
      </c>
      <c r="D13" s="19">
        <v>8.6362815712047E-2</v>
      </c>
      <c r="E13" s="19">
        <v>0.10130124990540799</v>
      </c>
      <c r="F13" s="19"/>
      <c r="G13" s="19">
        <v>9.5122980196557905E-2</v>
      </c>
      <c r="H13" s="19">
        <v>9.8333879783704503E-2</v>
      </c>
      <c r="I13" s="19">
        <v>0.115948555871527</v>
      </c>
      <c r="J13" s="19">
        <v>0.10926403898133</v>
      </c>
      <c r="K13" s="19">
        <v>3.1505804476244202E-2</v>
      </c>
      <c r="L13" s="19"/>
      <c r="M13" s="19">
        <v>9.2801608523649798E-2</v>
      </c>
      <c r="N13" s="19">
        <v>9.2967919331088097E-2</v>
      </c>
      <c r="O13" s="19">
        <v>1.8501192086589301E-2</v>
      </c>
      <c r="P13" s="19">
        <v>0.131392334122025</v>
      </c>
      <c r="Q13" s="19">
        <v>0.140887503491054</v>
      </c>
      <c r="R13" s="19"/>
      <c r="S13" s="19">
        <v>8.17051016767502E-2</v>
      </c>
      <c r="T13" s="19">
        <v>0.120445050423807</v>
      </c>
      <c r="U13" s="19">
        <v>9.3199678747345194E-2</v>
      </c>
      <c r="V13" s="19">
        <v>0.1105313874778</v>
      </c>
      <c r="W13" s="19"/>
      <c r="X13" s="19">
        <v>9.0095881777999001E-2</v>
      </c>
      <c r="Y13" s="19">
        <v>0.19717990744990099</v>
      </c>
      <c r="Z13" s="19">
        <v>0</v>
      </c>
      <c r="AA13" s="19"/>
      <c r="AB13" s="19">
        <v>0.101257229635787</v>
      </c>
      <c r="AC13" s="19">
        <v>8.2266769837865197E-2</v>
      </c>
      <c r="AD13" s="19"/>
      <c r="AE13" s="19">
        <v>3.9418740961290798E-2</v>
      </c>
      <c r="AF13" s="19">
        <v>0.104753644799366</v>
      </c>
      <c r="AG13" s="19"/>
      <c r="AH13" s="19">
        <v>9.3468565539227402E-2</v>
      </c>
      <c r="AI13" s="19">
        <v>0.115461174547188</v>
      </c>
      <c r="AJ13" s="19"/>
      <c r="AK13" s="19">
        <v>5.4263356355607702E-2</v>
      </c>
      <c r="AL13" s="19">
        <v>0.101321956065288</v>
      </c>
      <c r="AM13" s="19">
        <v>0.11164915970585999</v>
      </c>
      <c r="AN13" s="19">
        <v>0.107272525923159</v>
      </c>
      <c r="AO13" s="19">
        <v>4.4257852177987E-2</v>
      </c>
      <c r="AP13" s="19"/>
      <c r="AQ13" s="19">
        <v>7.7387044777691094E-2</v>
      </c>
      <c r="AR13" s="19">
        <v>9.9411137721937201E-2</v>
      </c>
      <c r="AS13" s="19"/>
      <c r="AT13" s="19">
        <v>7.0296494103393295E-2</v>
      </c>
      <c r="AU13" s="19">
        <v>0.110248265178363</v>
      </c>
      <c r="AV13" s="19"/>
      <c r="AW13" s="19">
        <v>0.17352687002855</v>
      </c>
      <c r="AX13" s="19">
        <v>9.63956032883308E-2</v>
      </c>
      <c r="AY13" s="19">
        <v>7.7370971814787706E-2</v>
      </c>
      <c r="AZ13" s="19">
        <v>3.50757449801486E-2</v>
      </c>
      <c r="BA13" s="19">
        <v>8.8406846669563804E-2</v>
      </c>
      <c r="BB13" s="19"/>
      <c r="BC13" s="19">
        <v>5.7627427043203998E-2</v>
      </c>
      <c r="BD13" s="19"/>
      <c r="BE13" s="19">
        <v>9.8068808666662496E-2</v>
      </c>
      <c r="BF13" s="19">
        <v>8.23611375534236E-2</v>
      </c>
      <c r="BG13" s="19">
        <v>2.3898460840749501E-2</v>
      </c>
      <c r="BH13" s="19">
        <v>1.68010584729027E-2</v>
      </c>
      <c r="BI13" s="19"/>
      <c r="BJ13" s="19">
        <v>9.6834825110897596E-2</v>
      </c>
      <c r="BK13" s="19"/>
      <c r="BL13" s="19">
        <v>0.12852255991278599</v>
      </c>
      <c r="BM13" s="19"/>
      <c r="BN13" s="19">
        <v>5.0247003536251403E-2</v>
      </c>
      <c r="BO13" s="19"/>
      <c r="BP13" s="19">
        <v>9.6692117266796607E-2</v>
      </c>
      <c r="BQ13" s="19">
        <v>9.2342445578661503E-2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175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0.10277847074161001</v>
      </c>
      <c r="D9" s="17">
        <v>0.12014887483910799</v>
      </c>
      <c r="E9" s="17">
        <v>8.8609057775472802E-2</v>
      </c>
      <c r="F9" s="17"/>
      <c r="G9" s="17">
        <v>1.6106194737335901E-2</v>
      </c>
      <c r="H9" s="17">
        <v>0.15495002328341101</v>
      </c>
      <c r="I9" s="17">
        <v>0.11627573677997199</v>
      </c>
      <c r="J9" s="17">
        <v>0.13886198561389701</v>
      </c>
      <c r="K9" s="17">
        <v>0.12075542738525</v>
      </c>
      <c r="L9" s="17"/>
      <c r="M9" s="17">
        <v>0.13575795248615499</v>
      </c>
      <c r="N9" s="17">
        <v>8.1366988292324693E-2</v>
      </c>
      <c r="O9" s="17">
        <v>8.4592449745066106E-2</v>
      </c>
      <c r="P9" s="17">
        <v>0.13299159553725001</v>
      </c>
      <c r="Q9" s="17">
        <v>0.119096249612529</v>
      </c>
      <c r="R9" s="17"/>
      <c r="S9" s="17">
        <v>0.170199768982843</v>
      </c>
      <c r="T9" s="17">
        <v>0.12526391535819401</v>
      </c>
      <c r="U9" s="17">
        <v>0</v>
      </c>
      <c r="V9" s="17">
        <v>5.6991935193219698E-2</v>
      </c>
      <c r="W9" s="17"/>
      <c r="X9" s="17">
        <v>8.6148349979671399E-2</v>
      </c>
      <c r="Y9" s="17">
        <v>0.14945827382136201</v>
      </c>
      <c r="Z9" s="17">
        <v>0.152269195657974</v>
      </c>
      <c r="AA9" s="17"/>
      <c r="AB9" s="17">
        <v>0.104553364321579</v>
      </c>
      <c r="AC9" s="17">
        <v>9.9497818315412198E-2</v>
      </c>
      <c r="AD9" s="17"/>
      <c r="AE9" s="17">
        <v>9.6113481277128696E-2</v>
      </c>
      <c r="AF9" s="17">
        <v>0.10400628207347699</v>
      </c>
      <c r="AG9" s="17"/>
      <c r="AH9" s="17">
        <v>0.100649322139238</v>
      </c>
      <c r="AI9" s="17">
        <v>9.8636198567437397E-2</v>
      </c>
      <c r="AJ9" s="17"/>
      <c r="AK9" s="17">
        <v>0.111927985576394</v>
      </c>
      <c r="AL9" s="17">
        <v>8.8857925022232206E-2</v>
      </c>
      <c r="AM9" s="17">
        <v>9.7425257143846103E-2</v>
      </c>
      <c r="AN9" s="17">
        <v>0.15245437947021201</v>
      </c>
      <c r="AO9" s="17">
        <v>7.1609876777482401E-2</v>
      </c>
      <c r="AP9" s="17"/>
      <c r="AQ9" s="17">
        <v>6.7588868981094105E-2</v>
      </c>
      <c r="AR9" s="17">
        <v>0.112640147678844</v>
      </c>
      <c r="AS9" s="17"/>
      <c r="AT9" s="17">
        <v>8.6020929243592406E-2</v>
      </c>
      <c r="AU9" s="17">
        <v>0.10833536693415199</v>
      </c>
      <c r="AV9" s="17"/>
      <c r="AW9" s="17">
        <v>5.9712241679764098E-2</v>
      </c>
      <c r="AX9" s="17">
        <v>0.154267608437891</v>
      </c>
      <c r="AY9" s="17">
        <v>9.1789670167564896E-2</v>
      </c>
      <c r="AZ9" s="17">
        <v>3.0705072845928098E-2</v>
      </c>
      <c r="BA9" s="17">
        <v>0.140808572862859</v>
      </c>
      <c r="BB9" s="17"/>
      <c r="BC9" s="17">
        <v>0.137091904582652</v>
      </c>
      <c r="BD9" s="17"/>
      <c r="BE9" s="17">
        <v>0.17516668604633201</v>
      </c>
      <c r="BF9" s="17">
        <v>6.9890699720784003E-2</v>
      </c>
      <c r="BG9" s="17">
        <v>0</v>
      </c>
      <c r="BH9" s="17">
        <v>9.57772508500912E-2</v>
      </c>
      <c r="BI9" s="17"/>
      <c r="BJ9" s="17">
        <v>0.111360108328795</v>
      </c>
      <c r="BK9" s="17"/>
      <c r="BL9" s="17">
        <v>6.11360401700064E-2</v>
      </c>
      <c r="BM9" s="17"/>
      <c r="BN9" s="17">
        <v>0.190555585967739</v>
      </c>
      <c r="BO9" s="17"/>
      <c r="BP9" s="17">
        <v>0.10779024474500901</v>
      </c>
      <c r="BQ9" s="17">
        <v>8.6521929828311805E-2</v>
      </c>
    </row>
    <row r="10" spans="2:69" x14ac:dyDescent="0.35">
      <c r="B10" s="18" t="s">
        <v>138</v>
      </c>
      <c r="C10" s="17">
        <v>0.237588843836856</v>
      </c>
      <c r="D10" s="17">
        <v>0.25670432265370702</v>
      </c>
      <c r="E10" s="17">
        <v>0.22199593581461699</v>
      </c>
      <c r="F10" s="17"/>
      <c r="G10" s="17">
        <v>0.29095729730757303</v>
      </c>
      <c r="H10" s="17">
        <v>0.14120071444174301</v>
      </c>
      <c r="I10" s="17">
        <v>0.25570653501212698</v>
      </c>
      <c r="J10" s="17">
        <v>0.15759860232346301</v>
      </c>
      <c r="K10" s="17">
        <v>0.37946335832573502</v>
      </c>
      <c r="L10" s="17"/>
      <c r="M10" s="17">
        <v>0.147475464452171</v>
      </c>
      <c r="N10" s="17">
        <v>0.18418213006202799</v>
      </c>
      <c r="O10" s="17">
        <v>0.40307724127533501</v>
      </c>
      <c r="P10" s="17">
        <v>0.26340598910527002</v>
      </c>
      <c r="Q10" s="17">
        <v>0.23746869620715499</v>
      </c>
      <c r="R10" s="17"/>
      <c r="S10" s="17">
        <v>0.27850253085822602</v>
      </c>
      <c r="T10" s="17">
        <v>0.157680952753636</v>
      </c>
      <c r="U10" s="17">
        <v>0.33474418113328602</v>
      </c>
      <c r="V10" s="17">
        <v>0.21773066325976401</v>
      </c>
      <c r="W10" s="17"/>
      <c r="X10" s="17">
        <v>0.27276977839780803</v>
      </c>
      <c r="Y10" s="17">
        <v>0.14637401832997199</v>
      </c>
      <c r="Z10" s="17">
        <v>0.123848630476976</v>
      </c>
      <c r="AA10" s="17"/>
      <c r="AB10" s="17">
        <v>0.23255439795932201</v>
      </c>
      <c r="AC10" s="17">
        <v>0.24689434094896001</v>
      </c>
      <c r="AD10" s="17"/>
      <c r="AE10" s="17">
        <v>0.34009286497774099</v>
      </c>
      <c r="AF10" s="17">
        <v>0.21870575341495799</v>
      </c>
      <c r="AG10" s="17"/>
      <c r="AH10" s="17">
        <v>0.249332733607672</v>
      </c>
      <c r="AI10" s="17">
        <v>0.106563266627581</v>
      </c>
      <c r="AJ10" s="17"/>
      <c r="AK10" s="17">
        <v>0.240846077637036</v>
      </c>
      <c r="AL10" s="17">
        <v>0.266946715874195</v>
      </c>
      <c r="AM10" s="17">
        <v>0.23233388903087701</v>
      </c>
      <c r="AN10" s="17">
        <v>0.21160266675050499</v>
      </c>
      <c r="AO10" s="17">
        <v>0.19502992187966001</v>
      </c>
      <c r="AP10" s="17"/>
      <c r="AQ10" s="17">
        <v>0.21401122751817001</v>
      </c>
      <c r="AR10" s="17">
        <v>0.24419633080608399</v>
      </c>
      <c r="AS10" s="17"/>
      <c r="AT10" s="17">
        <v>0.22956698125196201</v>
      </c>
      <c r="AU10" s="17">
        <v>0.24956437292616501</v>
      </c>
      <c r="AV10" s="17"/>
      <c r="AW10" s="17">
        <v>0.20727289560902301</v>
      </c>
      <c r="AX10" s="17">
        <v>0.27532416972971002</v>
      </c>
      <c r="AY10" s="17">
        <v>0.16510093588268199</v>
      </c>
      <c r="AZ10" s="17">
        <v>0.309650283741427</v>
      </c>
      <c r="BA10" s="17">
        <v>0.137666417326476</v>
      </c>
      <c r="BB10" s="17"/>
      <c r="BC10" s="17">
        <v>0.27485169941010201</v>
      </c>
      <c r="BD10" s="17"/>
      <c r="BE10" s="17">
        <v>0.28234610550245798</v>
      </c>
      <c r="BF10" s="17">
        <v>0.16551559089691101</v>
      </c>
      <c r="BG10" s="17">
        <v>0.30357443509509402</v>
      </c>
      <c r="BH10" s="17">
        <v>0.22695394004407701</v>
      </c>
      <c r="BI10" s="17"/>
      <c r="BJ10" s="17">
        <v>0.239311954203417</v>
      </c>
      <c r="BK10" s="17"/>
      <c r="BL10" s="17">
        <v>0.21671978783818899</v>
      </c>
      <c r="BM10" s="17"/>
      <c r="BN10" s="17">
        <v>0.27218042978242601</v>
      </c>
      <c r="BO10" s="17"/>
      <c r="BP10" s="17">
        <v>0.25236729002408198</v>
      </c>
      <c r="BQ10" s="17">
        <v>0.18383924472449301</v>
      </c>
    </row>
    <row r="11" spans="2:69" x14ac:dyDescent="0.35">
      <c r="B11" s="18" t="s">
        <v>139</v>
      </c>
      <c r="C11" s="17">
        <v>0.35203227756647898</v>
      </c>
      <c r="D11" s="17">
        <v>0.311685786447913</v>
      </c>
      <c r="E11" s="17">
        <v>0.38494377986571898</v>
      </c>
      <c r="F11" s="17"/>
      <c r="G11" s="17">
        <v>0.40635794845711598</v>
      </c>
      <c r="H11" s="17">
        <v>0.39156189198137198</v>
      </c>
      <c r="I11" s="17">
        <v>0.30301143342454101</v>
      </c>
      <c r="J11" s="17">
        <v>0.35912269104925298</v>
      </c>
      <c r="K11" s="17">
        <v>0.228391847792241</v>
      </c>
      <c r="L11" s="17"/>
      <c r="M11" s="17">
        <v>0.49328951919614999</v>
      </c>
      <c r="N11" s="17">
        <v>0.41838837268845902</v>
      </c>
      <c r="O11" s="17">
        <v>0.242050115041412</v>
      </c>
      <c r="P11" s="17">
        <v>0.27282210034161303</v>
      </c>
      <c r="Q11" s="17">
        <v>0.28013972641699397</v>
      </c>
      <c r="R11" s="17"/>
      <c r="S11" s="17">
        <v>0.330310105866225</v>
      </c>
      <c r="T11" s="17">
        <v>0.39226797260843499</v>
      </c>
      <c r="U11" s="17">
        <v>0.270336494758321</v>
      </c>
      <c r="V11" s="17">
        <v>0.35499834592524299</v>
      </c>
      <c r="W11" s="17"/>
      <c r="X11" s="17">
        <v>0.38484847053519</v>
      </c>
      <c r="Y11" s="17">
        <v>0.262741539799006</v>
      </c>
      <c r="Z11" s="17">
        <v>0.25098552343583103</v>
      </c>
      <c r="AA11" s="17"/>
      <c r="AB11" s="17">
        <v>0.334173200208634</v>
      </c>
      <c r="AC11" s="17">
        <v>0.38504238370743099</v>
      </c>
      <c r="AD11" s="17"/>
      <c r="AE11" s="17">
        <v>0.31436859985371801</v>
      </c>
      <c r="AF11" s="17">
        <v>0.35897060665791802</v>
      </c>
      <c r="AG11" s="17"/>
      <c r="AH11" s="17">
        <v>0.37026482524239201</v>
      </c>
      <c r="AI11" s="17">
        <v>0.26744100962309297</v>
      </c>
      <c r="AJ11" s="17"/>
      <c r="AK11" s="17">
        <v>0.31532164016407099</v>
      </c>
      <c r="AL11" s="17">
        <v>0.32197241827242901</v>
      </c>
      <c r="AM11" s="17">
        <v>0.355020668481979</v>
      </c>
      <c r="AN11" s="17">
        <v>0.43272675335815403</v>
      </c>
      <c r="AO11" s="17">
        <v>0.36999600661131699</v>
      </c>
      <c r="AP11" s="17"/>
      <c r="AQ11" s="17">
        <v>0.41509823067629398</v>
      </c>
      <c r="AR11" s="17">
        <v>0.33435841869361099</v>
      </c>
      <c r="AS11" s="17"/>
      <c r="AT11" s="17">
        <v>0.39118574511466597</v>
      </c>
      <c r="AU11" s="17">
        <v>0.33761464210235498</v>
      </c>
      <c r="AV11" s="17"/>
      <c r="AW11" s="17">
        <v>0.29642200808199298</v>
      </c>
      <c r="AX11" s="17">
        <v>0.337532459040574</v>
      </c>
      <c r="AY11" s="17">
        <v>0.37492068847376903</v>
      </c>
      <c r="AZ11" s="17">
        <v>0.29766782878873499</v>
      </c>
      <c r="BA11" s="17">
        <v>0.33968029126015797</v>
      </c>
      <c r="BB11" s="17"/>
      <c r="BC11" s="17">
        <v>0.27093412776985498</v>
      </c>
      <c r="BD11" s="17"/>
      <c r="BE11" s="17">
        <v>0.30696509160155599</v>
      </c>
      <c r="BF11" s="17">
        <v>0.471153400035077</v>
      </c>
      <c r="BG11" s="17">
        <v>0.36049997114337701</v>
      </c>
      <c r="BH11" s="17">
        <v>0.37658546127984299</v>
      </c>
      <c r="BI11" s="17"/>
      <c r="BJ11" s="17">
        <v>0.34115100901807599</v>
      </c>
      <c r="BK11" s="17"/>
      <c r="BL11" s="17">
        <v>0.37559677531011298</v>
      </c>
      <c r="BM11" s="17"/>
      <c r="BN11" s="17">
        <v>0.27806913635965902</v>
      </c>
      <c r="BO11" s="17"/>
      <c r="BP11" s="17">
        <v>0.335873744755742</v>
      </c>
      <c r="BQ11" s="17">
        <v>0.441361284158926</v>
      </c>
    </row>
    <row r="12" spans="2:69" x14ac:dyDescent="0.35">
      <c r="B12" s="18" t="s">
        <v>140</v>
      </c>
      <c r="C12" s="17">
        <v>0.182285819837847</v>
      </c>
      <c r="D12" s="17">
        <v>0.22573839877046301</v>
      </c>
      <c r="E12" s="17">
        <v>0.14684061477042001</v>
      </c>
      <c r="F12" s="17"/>
      <c r="G12" s="17">
        <v>0.16871313599638699</v>
      </c>
      <c r="H12" s="17">
        <v>0.20822828267462101</v>
      </c>
      <c r="I12" s="17">
        <v>0.13021747643749901</v>
      </c>
      <c r="J12" s="17">
        <v>0.19067460341926801</v>
      </c>
      <c r="K12" s="17">
        <v>0.23988356202052999</v>
      </c>
      <c r="L12" s="17"/>
      <c r="M12" s="17">
        <v>0.104652933886121</v>
      </c>
      <c r="N12" s="17">
        <v>0.186643721759297</v>
      </c>
      <c r="O12" s="17">
        <v>0.194250683229474</v>
      </c>
      <c r="P12" s="17">
        <v>0.157632767301388</v>
      </c>
      <c r="Q12" s="17">
        <v>0.24058790500133601</v>
      </c>
      <c r="R12" s="17"/>
      <c r="S12" s="17">
        <v>0.14643085188379201</v>
      </c>
      <c r="T12" s="17">
        <v>0.16978266566014399</v>
      </c>
      <c r="U12" s="17">
        <v>0.23641186242628201</v>
      </c>
      <c r="V12" s="17">
        <v>0.24692210862209801</v>
      </c>
      <c r="W12" s="17"/>
      <c r="X12" s="17">
        <v>0.133269611500238</v>
      </c>
      <c r="Y12" s="17">
        <v>0.19924906544103499</v>
      </c>
      <c r="Z12" s="17">
        <v>0.47289665042921802</v>
      </c>
      <c r="AA12" s="17"/>
      <c r="AB12" s="17">
        <v>0.21726932934742799</v>
      </c>
      <c r="AC12" s="17">
        <v>0.11762350056148201</v>
      </c>
      <c r="AD12" s="17"/>
      <c r="AE12" s="17">
        <v>0.17386477075829199</v>
      </c>
      <c r="AF12" s="17">
        <v>0.183837129039639</v>
      </c>
      <c r="AG12" s="17"/>
      <c r="AH12" s="17">
        <v>0.14163769552265201</v>
      </c>
      <c r="AI12" s="17">
        <v>0.432676764739234</v>
      </c>
      <c r="AJ12" s="17"/>
      <c r="AK12" s="17">
        <v>0.18457182285301399</v>
      </c>
      <c r="AL12" s="17">
        <v>0.16785340981538699</v>
      </c>
      <c r="AM12" s="17">
        <v>0.166546325732639</v>
      </c>
      <c r="AN12" s="17">
        <v>0.147654574593098</v>
      </c>
      <c r="AO12" s="17">
        <v>0.36336419473154002</v>
      </c>
      <c r="AP12" s="17"/>
      <c r="AQ12" s="17">
        <v>0.18942448207264101</v>
      </c>
      <c r="AR12" s="17">
        <v>0.18028525213598201</v>
      </c>
      <c r="AS12" s="17"/>
      <c r="AT12" s="17">
        <v>0.192934784132064</v>
      </c>
      <c r="AU12" s="17">
        <v>0.16881770409227101</v>
      </c>
      <c r="AV12" s="17"/>
      <c r="AW12" s="17">
        <v>0.26306598460066999</v>
      </c>
      <c r="AX12" s="17">
        <v>8.5672781040240301E-2</v>
      </c>
      <c r="AY12" s="17">
        <v>0.24748990262283799</v>
      </c>
      <c r="AZ12" s="17">
        <v>0.28852640278630098</v>
      </c>
      <c r="BA12" s="17">
        <v>0.29218780226604202</v>
      </c>
      <c r="BB12" s="17"/>
      <c r="BC12" s="17">
        <v>0.23182849786083601</v>
      </c>
      <c r="BD12" s="17"/>
      <c r="BE12" s="17">
        <v>7.5941576761267796E-2</v>
      </c>
      <c r="BF12" s="17">
        <v>0.20575417013050501</v>
      </c>
      <c r="BG12" s="17">
        <v>0.28497052793587202</v>
      </c>
      <c r="BH12" s="17">
        <v>0.28319117206759598</v>
      </c>
      <c r="BI12" s="17"/>
      <c r="BJ12" s="17">
        <v>0.18212354913529499</v>
      </c>
      <c r="BK12" s="17"/>
      <c r="BL12" s="17">
        <v>0.14741191222126099</v>
      </c>
      <c r="BM12" s="17"/>
      <c r="BN12" s="17">
        <v>0.198863640945148</v>
      </c>
      <c r="BO12" s="17"/>
      <c r="BP12" s="17">
        <v>0.16839546643692399</v>
      </c>
      <c r="BQ12" s="17">
        <v>0.203790659157501</v>
      </c>
    </row>
    <row r="13" spans="2:69" x14ac:dyDescent="0.35">
      <c r="B13" s="18" t="s">
        <v>141</v>
      </c>
      <c r="C13" s="19">
        <v>0.12531458801720799</v>
      </c>
      <c r="D13" s="19">
        <v>8.5722617288809894E-2</v>
      </c>
      <c r="E13" s="19">
        <v>0.157610611773771</v>
      </c>
      <c r="F13" s="19"/>
      <c r="G13" s="19">
        <v>0.117865423501587</v>
      </c>
      <c r="H13" s="19">
        <v>0.104059087618854</v>
      </c>
      <c r="I13" s="19">
        <v>0.19478881834586201</v>
      </c>
      <c r="J13" s="19">
        <v>0.15374211759411799</v>
      </c>
      <c r="K13" s="19">
        <v>3.1505804476244202E-2</v>
      </c>
      <c r="L13" s="19"/>
      <c r="M13" s="19">
        <v>0.118824129979403</v>
      </c>
      <c r="N13" s="19">
        <v>0.12941878719789199</v>
      </c>
      <c r="O13" s="19">
        <v>7.6029510708713596E-2</v>
      </c>
      <c r="P13" s="19">
        <v>0.17314754771447899</v>
      </c>
      <c r="Q13" s="19">
        <v>0.122707422761986</v>
      </c>
      <c r="R13" s="19"/>
      <c r="S13" s="19">
        <v>7.4556742408914203E-2</v>
      </c>
      <c r="T13" s="19">
        <v>0.15500449361959101</v>
      </c>
      <c r="U13" s="19">
        <v>0.15850746168211</v>
      </c>
      <c r="V13" s="19">
        <v>0.123356946999675</v>
      </c>
      <c r="W13" s="19"/>
      <c r="X13" s="19">
        <v>0.122963789587093</v>
      </c>
      <c r="Y13" s="19">
        <v>0.24217710260862499</v>
      </c>
      <c r="Z13" s="19">
        <v>0</v>
      </c>
      <c r="AA13" s="19"/>
      <c r="AB13" s="19">
        <v>0.11144970816303799</v>
      </c>
      <c r="AC13" s="19">
        <v>0.15094195646671499</v>
      </c>
      <c r="AD13" s="19"/>
      <c r="AE13" s="19">
        <v>7.5560283133119896E-2</v>
      </c>
      <c r="AF13" s="19">
        <v>0.13448022881400801</v>
      </c>
      <c r="AG13" s="19"/>
      <c r="AH13" s="19">
        <v>0.13811542348804801</v>
      </c>
      <c r="AI13" s="19">
        <v>9.4682760442654307E-2</v>
      </c>
      <c r="AJ13" s="19"/>
      <c r="AK13" s="19">
        <v>0.147332473769484</v>
      </c>
      <c r="AL13" s="19">
        <v>0.15436953101575601</v>
      </c>
      <c r="AM13" s="19">
        <v>0.14867385961065899</v>
      </c>
      <c r="AN13" s="19">
        <v>5.55616258280308E-2</v>
      </c>
      <c r="AO13" s="19">
        <v>0</v>
      </c>
      <c r="AP13" s="19"/>
      <c r="AQ13" s="19">
        <v>0.1138771907518</v>
      </c>
      <c r="AR13" s="19">
        <v>0.128519850685478</v>
      </c>
      <c r="AS13" s="19"/>
      <c r="AT13" s="19">
        <v>0.100291560257716</v>
      </c>
      <c r="AU13" s="19">
        <v>0.13566791394505701</v>
      </c>
      <c r="AV13" s="19"/>
      <c r="AW13" s="19">
        <v>0.17352687002855</v>
      </c>
      <c r="AX13" s="19">
        <v>0.147202981751585</v>
      </c>
      <c r="AY13" s="19">
        <v>0.12069880285314601</v>
      </c>
      <c r="AZ13" s="19">
        <v>7.34504118376091E-2</v>
      </c>
      <c r="BA13" s="19">
        <v>8.9656916284464899E-2</v>
      </c>
      <c r="BB13" s="19"/>
      <c r="BC13" s="19">
        <v>8.5293770376553807E-2</v>
      </c>
      <c r="BD13" s="19"/>
      <c r="BE13" s="19">
        <v>0.15958054008838601</v>
      </c>
      <c r="BF13" s="19">
        <v>8.7686139216723094E-2</v>
      </c>
      <c r="BG13" s="19">
        <v>5.0955065825656398E-2</v>
      </c>
      <c r="BH13" s="19">
        <v>1.7492175758392601E-2</v>
      </c>
      <c r="BI13" s="19"/>
      <c r="BJ13" s="19">
        <v>0.12605337931441701</v>
      </c>
      <c r="BK13" s="19"/>
      <c r="BL13" s="19">
        <v>0.199135484460431</v>
      </c>
      <c r="BM13" s="19"/>
      <c r="BN13" s="19">
        <v>6.0331206945028401E-2</v>
      </c>
      <c r="BO13" s="19"/>
      <c r="BP13" s="19">
        <v>0.135573254038243</v>
      </c>
      <c r="BQ13" s="19">
        <v>8.4486882130768298E-2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176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0.163780573445866</v>
      </c>
      <c r="D9" s="17">
        <v>0.12596304828756599</v>
      </c>
      <c r="E9" s="17">
        <v>0.19462914371041301</v>
      </c>
      <c r="F9" s="17"/>
      <c r="G9" s="17">
        <v>0.10510968494126301</v>
      </c>
      <c r="H9" s="17">
        <v>0.20666362205514999</v>
      </c>
      <c r="I9" s="17">
        <v>0.149954584155821</v>
      </c>
      <c r="J9" s="17">
        <v>0.13500550088455299</v>
      </c>
      <c r="K9" s="17">
        <v>0.26171923467099401</v>
      </c>
      <c r="L9" s="17"/>
      <c r="M9" s="17">
        <v>0.15133888536985499</v>
      </c>
      <c r="N9" s="17">
        <v>0.114501298355658</v>
      </c>
      <c r="O9" s="17">
        <v>0.30723487486460199</v>
      </c>
      <c r="P9" s="17">
        <v>0.169130102117342</v>
      </c>
      <c r="Q9" s="17">
        <v>0.140158008913394</v>
      </c>
      <c r="R9" s="17"/>
      <c r="S9" s="17">
        <v>0.24155928210559599</v>
      </c>
      <c r="T9" s="17">
        <v>0.16379167200376701</v>
      </c>
      <c r="U9" s="17">
        <v>0.201466728598207</v>
      </c>
      <c r="V9" s="17">
        <v>3.3827743075107899E-2</v>
      </c>
      <c r="W9" s="17"/>
      <c r="X9" s="17">
        <v>0.14994267536748701</v>
      </c>
      <c r="Y9" s="17">
        <v>0.19447411860823</v>
      </c>
      <c r="Z9" s="17">
        <v>0.21473964482309299</v>
      </c>
      <c r="AA9" s="17"/>
      <c r="AB9" s="17">
        <v>0.18129504767684201</v>
      </c>
      <c r="AC9" s="17">
        <v>0.13140741990703</v>
      </c>
      <c r="AD9" s="17"/>
      <c r="AE9" s="17">
        <v>0.26712454869311197</v>
      </c>
      <c r="AF9" s="17">
        <v>0.14474274832025599</v>
      </c>
      <c r="AG9" s="17"/>
      <c r="AH9" s="17">
        <v>0.17057962281709299</v>
      </c>
      <c r="AI9" s="17">
        <v>7.7107234296990901E-2</v>
      </c>
      <c r="AJ9" s="17"/>
      <c r="AK9" s="17">
        <v>0.27335444047894403</v>
      </c>
      <c r="AL9" s="17">
        <v>0.16548126971330701</v>
      </c>
      <c r="AM9" s="17">
        <v>0.13468959488107701</v>
      </c>
      <c r="AN9" s="17">
        <v>0.173221111517985</v>
      </c>
      <c r="AO9" s="17">
        <v>7.1609876777482401E-2</v>
      </c>
      <c r="AP9" s="17"/>
      <c r="AQ9" s="17">
        <v>0.11756509333303999</v>
      </c>
      <c r="AR9" s="17">
        <v>0.17673218731957799</v>
      </c>
      <c r="AS9" s="17"/>
      <c r="AT9" s="17">
        <v>0.117398952238965</v>
      </c>
      <c r="AU9" s="17">
        <v>0.18544001542372901</v>
      </c>
      <c r="AV9" s="17"/>
      <c r="AW9" s="17">
        <v>0.13549487316493899</v>
      </c>
      <c r="AX9" s="17">
        <v>0.216436653353582</v>
      </c>
      <c r="AY9" s="17">
        <v>4.13739491375478E-2</v>
      </c>
      <c r="AZ9" s="17">
        <v>0.117675494596856</v>
      </c>
      <c r="BA9" s="17">
        <v>0.237513628786403</v>
      </c>
      <c r="BB9" s="17"/>
      <c r="BC9" s="17">
        <v>0.25172267729410203</v>
      </c>
      <c r="BD9" s="17"/>
      <c r="BE9" s="17">
        <v>0.254562452865494</v>
      </c>
      <c r="BF9" s="17">
        <v>0</v>
      </c>
      <c r="BG9" s="17">
        <v>9.1589530291954005E-2</v>
      </c>
      <c r="BH9" s="17">
        <v>0.18183537542897299</v>
      </c>
      <c r="BI9" s="17"/>
      <c r="BJ9" s="17">
        <v>0.16670830126302599</v>
      </c>
      <c r="BK9" s="17"/>
      <c r="BL9" s="17">
        <v>0.13444159595835001</v>
      </c>
      <c r="BM9" s="17"/>
      <c r="BN9" s="17">
        <v>0.15394597064274201</v>
      </c>
      <c r="BO9" s="17"/>
      <c r="BP9" s="17">
        <v>0.18682307648299001</v>
      </c>
      <c r="BQ9" s="17">
        <v>6.1626482704296499E-2</v>
      </c>
    </row>
    <row r="10" spans="2:69" x14ac:dyDescent="0.35">
      <c r="B10" s="18" t="s">
        <v>138</v>
      </c>
      <c r="C10" s="17">
        <v>0.318003470009383</v>
      </c>
      <c r="D10" s="17">
        <v>0.36105276713895001</v>
      </c>
      <c r="E10" s="17">
        <v>0.28288723059969501</v>
      </c>
      <c r="F10" s="17"/>
      <c r="G10" s="17">
        <v>0.30938415497508498</v>
      </c>
      <c r="H10" s="17">
        <v>0.19258490688924201</v>
      </c>
      <c r="I10" s="17">
        <v>0.35648922123433102</v>
      </c>
      <c r="J10" s="17">
        <v>0.44012653068088697</v>
      </c>
      <c r="K10" s="17">
        <v>0.38774596587347299</v>
      </c>
      <c r="L10" s="17"/>
      <c r="M10" s="17">
        <v>0.391107528217849</v>
      </c>
      <c r="N10" s="17">
        <v>0.338220761737349</v>
      </c>
      <c r="O10" s="17">
        <v>0.242355145158998</v>
      </c>
      <c r="P10" s="17">
        <v>0.35235266727661102</v>
      </c>
      <c r="Q10" s="17">
        <v>0.258895512761258</v>
      </c>
      <c r="R10" s="17"/>
      <c r="S10" s="17">
        <v>0.37808777318835801</v>
      </c>
      <c r="T10" s="17">
        <v>0.30041809944568298</v>
      </c>
      <c r="U10" s="17">
        <v>0.17859137584819401</v>
      </c>
      <c r="V10" s="17">
        <v>0.35002411270670702</v>
      </c>
      <c r="W10" s="17"/>
      <c r="X10" s="17">
        <v>0.351033314357105</v>
      </c>
      <c r="Y10" s="17">
        <v>0.28240162578263101</v>
      </c>
      <c r="Z10" s="17">
        <v>0.15117765570887701</v>
      </c>
      <c r="AA10" s="17"/>
      <c r="AB10" s="17">
        <v>0.29958448197120102</v>
      </c>
      <c r="AC10" s="17">
        <v>0.352048495850667</v>
      </c>
      <c r="AD10" s="17"/>
      <c r="AE10" s="17">
        <v>0.29829918597284699</v>
      </c>
      <c r="AF10" s="17">
        <v>0.32163335470092402</v>
      </c>
      <c r="AG10" s="17"/>
      <c r="AH10" s="17">
        <v>0.33657715159961699</v>
      </c>
      <c r="AI10" s="17">
        <v>0.21846668021729601</v>
      </c>
      <c r="AJ10" s="17"/>
      <c r="AK10" s="17">
        <v>0.206839483820529</v>
      </c>
      <c r="AL10" s="17">
        <v>0.42607489669469001</v>
      </c>
      <c r="AM10" s="17">
        <v>0.28135850425783998</v>
      </c>
      <c r="AN10" s="17">
        <v>0.358538100090252</v>
      </c>
      <c r="AO10" s="17">
        <v>0.21858626753326699</v>
      </c>
      <c r="AP10" s="17"/>
      <c r="AQ10" s="17">
        <v>0.20228099250881901</v>
      </c>
      <c r="AR10" s="17">
        <v>0.35043400716787598</v>
      </c>
      <c r="AS10" s="17"/>
      <c r="AT10" s="17">
        <v>0.30167212748045302</v>
      </c>
      <c r="AU10" s="17">
        <v>0.33798031685549901</v>
      </c>
      <c r="AV10" s="17"/>
      <c r="AW10" s="17">
        <v>0.40050157141244302</v>
      </c>
      <c r="AX10" s="17">
        <v>0.39541816788639</v>
      </c>
      <c r="AY10" s="17">
        <v>0.26010336616053997</v>
      </c>
      <c r="AZ10" s="17">
        <v>0.36728615282017402</v>
      </c>
      <c r="BA10" s="17">
        <v>0.17880195873670801</v>
      </c>
      <c r="BB10" s="17"/>
      <c r="BC10" s="17">
        <v>0.36713581077445501</v>
      </c>
      <c r="BD10" s="17"/>
      <c r="BE10" s="17">
        <v>0.45324154215080698</v>
      </c>
      <c r="BF10" s="17">
        <v>0.159998456749438</v>
      </c>
      <c r="BG10" s="17">
        <v>0.33930490172119998</v>
      </c>
      <c r="BH10" s="17">
        <v>0.35663075165853098</v>
      </c>
      <c r="BI10" s="17"/>
      <c r="BJ10" s="17">
        <v>0.30962457985980801</v>
      </c>
      <c r="BK10" s="17"/>
      <c r="BL10" s="17">
        <v>0.30442953369390202</v>
      </c>
      <c r="BM10" s="17"/>
      <c r="BN10" s="17">
        <v>0.37031647423439401</v>
      </c>
      <c r="BO10" s="17"/>
      <c r="BP10" s="17">
        <v>0.30035830935264002</v>
      </c>
      <c r="BQ10" s="17">
        <v>0.34681652576511002</v>
      </c>
    </row>
    <row r="11" spans="2:69" x14ac:dyDescent="0.35">
      <c r="B11" s="18" t="s">
        <v>139</v>
      </c>
      <c r="C11" s="17">
        <v>0.28846071894969599</v>
      </c>
      <c r="D11" s="17">
        <v>0.23397803118754101</v>
      </c>
      <c r="E11" s="17">
        <v>0.33290342149558899</v>
      </c>
      <c r="F11" s="17"/>
      <c r="G11" s="17">
        <v>0.40301543929626299</v>
      </c>
      <c r="H11" s="17">
        <v>0.25425553182008298</v>
      </c>
      <c r="I11" s="17">
        <v>0.20561702425160999</v>
      </c>
      <c r="J11" s="17">
        <v>0.25725837745140701</v>
      </c>
      <c r="K11" s="17">
        <v>0.28752319050304498</v>
      </c>
      <c r="L11" s="17"/>
      <c r="M11" s="17">
        <v>0.31270693497713897</v>
      </c>
      <c r="N11" s="17">
        <v>0.34514214817231398</v>
      </c>
      <c r="O11" s="17">
        <v>0.24226513382102899</v>
      </c>
      <c r="P11" s="17">
        <v>0.22972028304783701</v>
      </c>
      <c r="Q11" s="17">
        <v>0.23941177070976499</v>
      </c>
      <c r="R11" s="17"/>
      <c r="S11" s="17">
        <v>0.20288022298612701</v>
      </c>
      <c r="T11" s="17">
        <v>0.33450872058130698</v>
      </c>
      <c r="U11" s="17">
        <v>0.30788250596931799</v>
      </c>
      <c r="V11" s="17">
        <v>0.31353748605357101</v>
      </c>
      <c r="W11" s="17"/>
      <c r="X11" s="17">
        <v>0.28975657304587599</v>
      </c>
      <c r="Y11" s="17">
        <v>0.26760516753824198</v>
      </c>
      <c r="Z11" s="17">
        <v>0.30526511537913298</v>
      </c>
      <c r="AA11" s="17"/>
      <c r="AB11" s="17">
        <v>0.29956758438943598</v>
      </c>
      <c r="AC11" s="17">
        <v>0.26793116976231601</v>
      </c>
      <c r="AD11" s="17"/>
      <c r="AE11" s="17">
        <v>0.27524163733836698</v>
      </c>
      <c r="AF11" s="17">
        <v>0.29089591232633499</v>
      </c>
      <c r="AG11" s="17"/>
      <c r="AH11" s="17">
        <v>0.27689674232294398</v>
      </c>
      <c r="AI11" s="17">
        <v>0.34971956321290698</v>
      </c>
      <c r="AJ11" s="17"/>
      <c r="AK11" s="17">
        <v>0.324344379624039</v>
      </c>
      <c r="AL11" s="17">
        <v>0.221521163110452</v>
      </c>
      <c r="AM11" s="17">
        <v>0.29600915264043298</v>
      </c>
      <c r="AN11" s="17">
        <v>0.24480694617593601</v>
      </c>
      <c r="AO11" s="17">
        <v>0.51125736675975797</v>
      </c>
      <c r="AP11" s="17"/>
      <c r="AQ11" s="17">
        <v>0.40542254329627098</v>
      </c>
      <c r="AR11" s="17">
        <v>0.25568286219686098</v>
      </c>
      <c r="AS11" s="17"/>
      <c r="AT11" s="17">
        <v>0.37971067808322501</v>
      </c>
      <c r="AU11" s="17">
        <v>0.24548891301588999</v>
      </c>
      <c r="AV11" s="17"/>
      <c r="AW11" s="17">
        <v>0.18346927438454699</v>
      </c>
      <c r="AX11" s="17">
        <v>0.26103522511359001</v>
      </c>
      <c r="AY11" s="17">
        <v>0.400232029469964</v>
      </c>
      <c r="AZ11" s="17">
        <v>0.40321327388790001</v>
      </c>
      <c r="BA11" s="17">
        <v>0.24793065848538801</v>
      </c>
      <c r="BB11" s="17"/>
      <c r="BC11" s="17">
        <v>0.16151799774044301</v>
      </c>
      <c r="BD11" s="17"/>
      <c r="BE11" s="17">
        <v>0.17120424472903001</v>
      </c>
      <c r="BF11" s="17">
        <v>0.44091165472377197</v>
      </c>
      <c r="BG11" s="17">
        <v>0.48878517201862798</v>
      </c>
      <c r="BH11" s="17">
        <v>0.24073773979841501</v>
      </c>
      <c r="BI11" s="17"/>
      <c r="BJ11" s="17">
        <v>0.28916175190981502</v>
      </c>
      <c r="BK11" s="17"/>
      <c r="BL11" s="17">
        <v>0.29975731930048399</v>
      </c>
      <c r="BM11" s="17"/>
      <c r="BN11" s="17">
        <v>0.30248312721521697</v>
      </c>
      <c r="BO11" s="17"/>
      <c r="BP11" s="17">
        <v>0.26945594932440597</v>
      </c>
      <c r="BQ11" s="17">
        <v>0.410316409995997</v>
      </c>
    </row>
    <row r="12" spans="2:69" x14ac:dyDescent="0.35">
      <c r="B12" s="18" t="s">
        <v>140</v>
      </c>
      <c r="C12" s="17">
        <v>0.13487632089943299</v>
      </c>
      <c r="D12" s="17">
        <v>0.192689860817194</v>
      </c>
      <c r="E12" s="17">
        <v>8.7716570468122201E-2</v>
      </c>
      <c r="F12" s="17"/>
      <c r="G12" s="17">
        <v>8.7367740590830203E-2</v>
      </c>
      <c r="H12" s="17">
        <v>0.230001692522807</v>
      </c>
      <c r="I12" s="17">
        <v>0.17199061448671199</v>
      </c>
      <c r="J12" s="17">
        <v>8.8810289821421501E-2</v>
      </c>
      <c r="K12" s="17">
        <v>3.1505804476244202E-2</v>
      </c>
      <c r="L12" s="17"/>
      <c r="M12" s="17">
        <v>5.2045042911506897E-2</v>
      </c>
      <c r="N12" s="17">
        <v>0.100085195545342</v>
      </c>
      <c r="O12" s="17">
        <v>0.189643654068783</v>
      </c>
      <c r="P12" s="17">
        <v>0.13886952527719601</v>
      </c>
      <c r="Q12" s="17">
        <v>0.21942625385329301</v>
      </c>
      <c r="R12" s="17"/>
      <c r="S12" s="17">
        <v>0.114087489375893</v>
      </c>
      <c r="T12" s="17">
        <v>7.8602747984752697E-2</v>
      </c>
      <c r="U12" s="17">
        <v>0.227879518341259</v>
      </c>
      <c r="V12" s="17">
        <v>0.19207927068681499</v>
      </c>
      <c r="W12" s="17"/>
      <c r="X12" s="17">
        <v>0.117478487741596</v>
      </c>
      <c r="Y12" s="17">
        <v>8.8418548200099395E-2</v>
      </c>
      <c r="Z12" s="17">
        <v>0.30099732759600101</v>
      </c>
      <c r="AA12" s="17"/>
      <c r="AB12" s="17">
        <v>0.12346315024667701</v>
      </c>
      <c r="AC12" s="17">
        <v>0.155972034138324</v>
      </c>
      <c r="AD12" s="17"/>
      <c r="AE12" s="17">
        <v>0.119915887034382</v>
      </c>
      <c r="AF12" s="17">
        <v>0.13763230278463401</v>
      </c>
      <c r="AG12" s="17"/>
      <c r="AH12" s="17">
        <v>0.11795485080061401</v>
      </c>
      <c r="AI12" s="17">
        <v>0.258846085157243</v>
      </c>
      <c r="AJ12" s="17"/>
      <c r="AK12" s="17">
        <v>0.141198339720881</v>
      </c>
      <c r="AL12" s="17">
        <v>8.4516610318272595E-2</v>
      </c>
      <c r="AM12" s="17">
        <v>0.15502552156218199</v>
      </c>
      <c r="AN12" s="17">
        <v>0.14476777786133899</v>
      </c>
      <c r="AO12" s="17">
        <v>0.198546488929492</v>
      </c>
      <c r="AP12" s="17"/>
      <c r="AQ12" s="17">
        <v>0.18298773229311399</v>
      </c>
      <c r="AR12" s="17">
        <v>0.121393383542317</v>
      </c>
      <c r="AS12" s="17"/>
      <c r="AT12" s="17">
        <v>0.13092174809396301</v>
      </c>
      <c r="AU12" s="17">
        <v>0.12508113902200599</v>
      </c>
      <c r="AV12" s="17"/>
      <c r="AW12" s="17">
        <v>0.10700741100952101</v>
      </c>
      <c r="AX12" s="17">
        <v>2.62790346775926E-2</v>
      </c>
      <c r="AY12" s="17">
        <v>0.24122354952488201</v>
      </c>
      <c r="AZ12" s="17">
        <v>3.83746668574605E-2</v>
      </c>
      <c r="BA12" s="17">
        <v>0.226947823337106</v>
      </c>
      <c r="BB12" s="17"/>
      <c r="BC12" s="17">
        <v>0.171343963636053</v>
      </c>
      <c r="BD12" s="17"/>
      <c r="BE12" s="17">
        <v>1.98867858968578E-2</v>
      </c>
      <c r="BF12" s="17">
        <v>0.35667121019550502</v>
      </c>
      <c r="BG12" s="17">
        <v>5.0452514599831598E-2</v>
      </c>
      <c r="BH12" s="17">
        <v>0.19271717508900599</v>
      </c>
      <c r="BI12" s="17"/>
      <c r="BJ12" s="17">
        <v>0.137347357476622</v>
      </c>
      <c r="BK12" s="17"/>
      <c r="BL12" s="17">
        <v>0.123492684862999</v>
      </c>
      <c r="BM12" s="17"/>
      <c r="BN12" s="17">
        <v>0.13932450474600999</v>
      </c>
      <c r="BO12" s="17"/>
      <c r="BP12" s="17">
        <v>0.14104329242861199</v>
      </c>
      <c r="BQ12" s="17">
        <v>0.115619139939855</v>
      </c>
    </row>
    <row r="13" spans="2:69" x14ac:dyDescent="0.35">
      <c r="B13" s="18" t="s">
        <v>141</v>
      </c>
      <c r="C13" s="19">
        <v>9.4878916695621707E-2</v>
      </c>
      <c r="D13" s="19">
        <v>8.6316292568747705E-2</v>
      </c>
      <c r="E13" s="19">
        <v>0.101863633726181</v>
      </c>
      <c r="F13" s="19"/>
      <c r="G13" s="19">
        <v>9.5122980196557905E-2</v>
      </c>
      <c r="H13" s="19">
        <v>0.11649424671271801</v>
      </c>
      <c r="I13" s="19">
        <v>0.115948555871527</v>
      </c>
      <c r="J13" s="19">
        <v>7.8799301161731297E-2</v>
      </c>
      <c r="K13" s="19">
        <v>3.1505804476244202E-2</v>
      </c>
      <c r="L13" s="19"/>
      <c r="M13" s="19">
        <v>9.2801608523649798E-2</v>
      </c>
      <c r="N13" s="19">
        <v>0.102050596189336</v>
      </c>
      <c r="O13" s="19">
        <v>1.8501192086589301E-2</v>
      </c>
      <c r="P13" s="19">
        <v>0.109927422281015</v>
      </c>
      <c r="Q13" s="19">
        <v>0.14210845376229</v>
      </c>
      <c r="R13" s="19"/>
      <c r="S13" s="19">
        <v>6.3385232344025697E-2</v>
      </c>
      <c r="T13" s="19">
        <v>0.122678759984489</v>
      </c>
      <c r="U13" s="19">
        <v>8.4179871243021398E-2</v>
      </c>
      <c r="V13" s="19">
        <v>0.1105313874778</v>
      </c>
      <c r="W13" s="19"/>
      <c r="X13" s="19">
        <v>9.1788949487936297E-2</v>
      </c>
      <c r="Y13" s="19">
        <v>0.16710053987079701</v>
      </c>
      <c r="Z13" s="19">
        <v>2.7820256492896801E-2</v>
      </c>
      <c r="AA13" s="19"/>
      <c r="AB13" s="19">
        <v>9.6089735715843894E-2</v>
      </c>
      <c r="AC13" s="19">
        <v>9.2640880341662901E-2</v>
      </c>
      <c r="AD13" s="19"/>
      <c r="AE13" s="19">
        <v>3.9418740961290798E-2</v>
      </c>
      <c r="AF13" s="19">
        <v>0.105095681867851</v>
      </c>
      <c r="AG13" s="19"/>
      <c r="AH13" s="19">
        <v>9.7991632459731207E-2</v>
      </c>
      <c r="AI13" s="19">
        <v>9.5860437115563496E-2</v>
      </c>
      <c r="AJ13" s="19"/>
      <c r="AK13" s="19">
        <v>5.4263356355607702E-2</v>
      </c>
      <c r="AL13" s="19">
        <v>0.102406060163278</v>
      </c>
      <c r="AM13" s="19">
        <v>0.132917226658467</v>
      </c>
      <c r="AN13" s="19">
        <v>7.8666064354487794E-2</v>
      </c>
      <c r="AO13" s="19">
        <v>0</v>
      </c>
      <c r="AP13" s="19"/>
      <c r="AQ13" s="19">
        <v>9.1743638568757196E-2</v>
      </c>
      <c r="AR13" s="19">
        <v>9.5757559773367695E-2</v>
      </c>
      <c r="AS13" s="19"/>
      <c r="AT13" s="19">
        <v>7.0296494103393295E-2</v>
      </c>
      <c r="AU13" s="19">
        <v>0.10600961568287599</v>
      </c>
      <c r="AV13" s="19"/>
      <c r="AW13" s="19">
        <v>0.17352687002855</v>
      </c>
      <c r="AX13" s="19">
        <v>0.100830918968844</v>
      </c>
      <c r="AY13" s="19">
        <v>5.7067105707066197E-2</v>
      </c>
      <c r="AZ13" s="19">
        <v>7.34504118376091E-2</v>
      </c>
      <c r="BA13" s="19">
        <v>0.10880593065439501</v>
      </c>
      <c r="BB13" s="19"/>
      <c r="BC13" s="19">
        <v>4.8279550554945198E-2</v>
      </c>
      <c r="BD13" s="19"/>
      <c r="BE13" s="19">
        <v>0.101104974357811</v>
      </c>
      <c r="BF13" s="19">
        <v>4.2418678331285001E-2</v>
      </c>
      <c r="BG13" s="19">
        <v>2.9867881368385901E-2</v>
      </c>
      <c r="BH13" s="19">
        <v>2.8078958025075099E-2</v>
      </c>
      <c r="BI13" s="19"/>
      <c r="BJ13" s="19">
        <v>9.7158009490729405E-2</v>
      </c>
      <c r="BK13" s="19"/>
      <c r="BL13" s="19">
        <v>0.13787886618426401</v>
      </c>
      <c r="BM13" s="19"/>
      <c r="BN13" s="19">
        <v>3.3929923161636802E-2</v>
      </c>
      <c r="BO13" s="19"/>
      <c r="BP13" s="19">
        <v>0.102319372411353</v>
      </c>
      <c r="BQ13" s="19">
        <v>6.56214415947418E-2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177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0.105317864677059</v>
      </c>
      <c r="D9" s="17">
        <v>9.1723905943173895E-2</v>
      </c>
      <c r="E9" s="17">
        <v>0.116406749775178</v>
      </c>
      <c r="F9" s="17"/>
      <c r="G9" s="17">
        <v>3.6674930514377098E-2</v>
      </c>
      <c r="H9" s="17">
        <v>0.14824007202469699</v>
      </c>
      <c r="I9" s="17">
        <v>0.142228643362972</v>
      </c>
      <c r="J9" s="17">
        <v>8.1475750628839397E-2</v>
      </c>
      <c r="K9" s="17">
        <v>0.130859617335497</v>
      </c>
      <c r="L9" s="17"/>
      <c r="M9" s="17">
        <v>8.9490238813020095E-2</v>
      </c>
      <c r="N9" s="17">
        <v>8.9456863307020004E-2</v>
      </c>
      <c r="O9" s="17">
        <v>0.163438571472967</v>
      </c>
      <c r="P9" s="17">
        <v>0.120526453005255</v>
      </c>
      <c r="Q9" s="17">
        <v>8.0612050344173902E-2</v>
      </c>
      <c r="R9" s="17"/>
      <c r="S9" s="17">
        <v>0.154068571506983</v>
      </c>
      <c r="T9" s="17">
        <v>6.7910244540822895E-2</v>
      </c>
      <c r="U9" s="17">
        <v>0.12697157635241199</v>
      </c>
      <c r="V9" s="17">
        <v>4.2810854766548397E-2</v>
      </c>
      <c r="W9" s="17"/>
      <c r="X9" s="17">
        <v>0.114223589551101</v>
      </c>
      <c r="Y9" s="17">
        <v>8.2322108751202605E-2</v>
      </c>
      <c r="Z9" s="17">
        <v>7.6412287873372106E-2</v>
      </c>
      <c r="AA9" s="17"/>
      <c r="AB9" s="17">
        <v>0.117161553104913</v>
      </c>
      <c r="AC9" s="17">
        <v>8.3426397146566605E-2</v>
      </c>
      <c r="AD9" s="17"/>
      <c r="AE9" s="17">
        <v>0.13860324304501201</v>
      </c>
      <c r="AF9" s="17">
        <v>9.9186097333168993E-2</v>
      </c>
      <c r="AG9" s="17"/>
      <c r="AH9" s="17">
        <v>0.114502332382383</v>
      </c>
      <c r="AI9" s="17">
        <v>4.5556135949565299E-2</v>
      </c>
      <c r="AJ9" s="17"/>
      <c r="AK9" s="17">
        <v>0.19144895375946699</v>
      </c>
      <c r="AL9" s="17">
        <v>5.2105249858006603E-2</v>
      </c>
      <c r="AM9" s="17">
        <v>0.10896101162315899</v>
      </c>
      <c r="AN9" s="17">
        <v>0.15232497978078999</v>
      </c>
      <c r="AO9" s="17">
        <v>4.14726065577826E-2</v>
      </c>
      <c r="AP9" s="17"/>
      <c r="AQ9" s="17">
        <v>9.25830674898524E-2</v>
      </c>
      <c r="AR9" s="17">
        <v>0.10888671596944199</v>
      </c>
      <c r="AS9" s="17"/>
      <c r="AT9" s="17">
        <v>8.1672173607912096E-2</v>
      </c>
      <c r="AU9" s="17">
        <v>0.113977910324117</v>
      </c>
      <c r="AV9" s="17"/>
      <c r="AW9" s="17">
        <v>5.9712241679764098E-2</v>
      </c>
      <c r="AX9" s="17">
        <v>0.146308830831689</v>
      </c>
      <c r="AY9" s="17">
        <v>4.1569134147020001E-2</v>
      </c>
      <c r="AZ9" s="17">
        <v>0.14838056744278399</v>
      </c>
      <c r="BA9" s="17">
        <v>3.5857302145891501E-2</v>
      </c>
      <c r="BB9" s="17"/>
      <c r="BC9" s="17">
        <v>0.124785441808359</v>
      </c>
      <c r="BD9" s="17"/>
      <c r="BE9" s="17">
        <v>0.14718712051590199</v>
      </c>
      <c r="BF9" s="17">
        <v>0</v>
      </c>
      <c r="BG9" s="17">
        <v>9.1589530291954005E-2</v>
      </c>
      <c r="BH9" s="17">
        <v>7.6675908592828898E-2</v>
      </c>
      <c r="BI9" s="17"/>
      <c r="BJ9" s="17">
        <v>0.112985695725084</v>
      </c>
      <c r="BK9" s="17"/>
      <c r="BL9" s="17">
        <v>9.0074251018895005E-2</v>
      </c>
      <c r="BM9" s="17"/>
      <c r="BN9" s="17">
        <v>8.4040375688288205E-2</v>
      </c>
      <c r="BO9" s="17"/>
      <c r="BP9" s="17">
        <v>0.118915664040063</v>
      </c>
      <c r="BQ9" s="17">
        <v>4.5804423572588501E-2</v>
      </c>
    </row>
    <row r="10" spans="2:69" x14ac:dyDescent="0.35">
      <c r="B10" s="18" t="s">
        <v>138</v>
      </c>
      <c r="C10" s="17">
        <v>0.29752304248678402</v>
      </c>
      <c r="D10" s="17">
        <v>0.30603753133308897</v>
      </c>
      <c r="E10" s="17">
        <v>0.29057759044193199</v>
      </c>
      <c r="F10" s="17"/>
      <c r="G10" s="17">
        <v>0.28912102935801898</v>
      </c>
      <c r="H10" s="17">
        <v>0.20947921903340999</v>
      </c>
      <c r="I10" s="17">
        <v>0.29561267354013698</v>
      </c>
      <c r="J10" s="17">
        <v>0.40910920065082901</v>
      </c>
      <c r="K10" s="17">
        <v>0.372370472105997</v>
      </c>
      <c r="L10" s="17"/>
      <c r="M10" s="17">
        <v>0.36956338809223199</v>
      </c>
      <c r="N10" s="17">
        <v>0.295112315334216</v>
      </c>
      <c r="O10" s="17">
        <v>0.35832179081487298</v>
      </c>
      <c r="P10" s="17">
        <v>0.343977172029727</v>
      </c>
      <c r="Q10" s="17">
        <v>0.14234026392046201</v>
      </c>
      <c r="R10" s="17"/>
      <c r="S10" s="17">
        <v>0.29037413306785398</v>
      </c>
      <c r="T10" s="17">
        <v>0.36772514745997498</v>
      </c>
      <c r="U10" s="17">
        <v>0.20697822706469499</v>
      </c>
      <c r="V10" s="17">
        <v>0.254493072883483</v>
      </c>
      <c r="W10" s="17"/>
      <c r="X10" s="17">
        <v>0.29897729277017099</v>
      </c>
      <c r="Y10" s="17">
        <v>0.27811335133354598</v>
      </c>
      <c r="Z10" s="17">
        <v>0.31158760082543002</v>
      </c>
      <c r="AA10" s="17"/>
      <c r="AB10" s="17">
        <v>0.29147279882265997</v>
      </c>
      <c r="AC10" s="17">
        <v>0.30870610539253002</v>
      </c>
      <c r="AD10" s="17"/>
      <c r="AE10" s="17">
        <v>0.35051642633785801</v>
      </c>
      <c r="AF10" s="17">
        <v>0.28776070489373701</v>
      </c>
      <c r="AG10" s="17"/>
      <c r="AH10" s="17">
        <v>0.29153558041413802</v>
      </c>
      <c r="AI10" s="17">
        <v>0.22566539922112899</v>
      </c>
      <c r="AJ10" s="17"/>
      <c r="AK10" s="17">
        <v>0.14990614517867001</v>
      </c>
      <c r="AL10" s="17">
        <v>0.42804029056112503</v>
      </c>
      <c r="AM10" s="17">
        <v>0.27333524072085502</v>
      </c>
      <c r="AN10" s="17">
        <v>0.261337075857622</v>
      </c>
      <c r="AO10" s="17">
        <v>0.26464834808193199</v>
      </c>
      <c r="AP10" s="17"/>
      <c r="AQ10" s="17">
        <v>0.15414479788015401</v>
      </c>
      <c r="AR10" s="17">
        <v>0.33770394415657501</v>
      </c>
      <c r="AS10" s="17"/>
      <c r="AT10" s="17">
        <v>0.203657923303001</v>
      </c>
      <c r="AU10" s="17">
        <v>0.34327849780050401</v>
      </c>
      <c r="AV10" s="17"/>
      <c r="AW10" s="17">
        <v>0.30914853180556001</v>
      </c>
      <c r="AX10" s="17">
        <v>0.40988792934958901</v>
      </c>
      <c r="AY10" s="17">
        <v>0.22578660279927401</v>
      </c>
      <c r="AZ10" s="17">
        <v>0.113791102632503</v>
      </c>
      <c r="BA10" s="17">
        <v>0.36697912890169598</v>
      </c>
      <c r="BB10" s="17"/>
      <c r="BC10" s="17">
        <v>0.41908386897730199</v>
      </c>
      <c r="BD10" s="17"/>
      <c r="BE10" s="17">
        <v>0.46101547603153997</v>
      </c>
      <c r="BF10" s="17">
        <v>0.189946697248084</v>
      </c>
      <c r="BG10" s="17">
        <v>0.17468306101484901</v>
      </c>
      <c r="BH10" s="17">
        <v>0.38607523604227001</v>
      </c>
      <c r="BI10" s="17"/>
      <c r="BJ10" s="17">
        <v>0.30482364594153899</v>
      </c>
      <c r="BK10" s="17"/>
      <c r="BL10" s="17">
        <v>0.27457482176516401</v>
      </c>
      <c r="BM10" s="17"/>
      <c r="BN10" s="17">
        <v>0.34802116421385398</v>
      </c>
      <c r="BO10" s="17"/>
      <c r="BP10" s="17">
        <v>0.30996327506099702</v>
      </c>
      <c r="BQ10" s="17">
        <v>0.26093585161935701</v>
      </c>
    </row>
    <row r="11" spans="2:69" x14ac:dyDescent="0.35">
      <c r="B11" s="18" t="s">
        <v>139</v>
      </c>
      <c r="C11" s="17">
        <v>0.35457647554420901</v>
      </c>
      <c r="D11" s="17">
        <v>0.34404681000232001</v>
      </c>
      <c r="E11" s="17">
        <v>0.36316575064805201</v>
      </c>
      <c r="F11" s="17"/>
      <c r="G11" s="17">
        <v>0.45286468129785101</v>
      </c>
      <c r="H11" s="17">
        <v>0.28175414950341998</v>
      </c>
      <c r="I11" s="17">
        <v>0.31905374692869298</v>
      </c>
      <c r="J11" s="17">
        <v>0.38834220741571501</v>
      </c>
      <c r="K11" s="17">
        <v>0.31161534994272599</v>
      </c>
      <c r="L11" s="17"/>
      <c r="M11" s="17">
        <v>0.35924143053392399</v>
      </c>
      <c r="N11" s="17">
        <v>0.40711855166454802</v>
      </c>
      <c r="O11" s="17">
        <v>0.24226513382102899</v>
      </c>
      <c r="P11" s="17">
        <v>0.29227982908696098</v>
      </c>
      <c r="Q11" s="17">
        <v>0.40099742910344099</v>
      </c>
      <c r="R11" s="17"/>
      <c r="S11" s="17">
        <v>0.338668780208083</v>
      </c>
      <c r="T11" s="17">
        <v>0.37125830124333298</v>
      </c>
      <c r="U11" s="17">
        <v>0.360358930075935</v>
      </c>
      <c r="V11" s="17">
        <v>0.40647178339159001</v>
      </c>
      <c r="W11" s="17"/>
      <c r="X11" s="17">
        <v>0.36845757635608101</v>
      </c>
      <c r="Y11" s="17">
        <v>0.38404545184435501</v>
      </c>
      <c r="Z11" s="17">
        <v>0.23115170817751601</v>
      </c>
      <c r="AA11" s="17"/>
      <c r="AB11" s="17">
        <v>0.35864922114374298</v>
      </c>
      <c r="AC11" s="17">
        <v>0.34704855224605102</v>
      </c>
      <c r="AD11" s="17"/>
      <c r="AE11" s="17">
        <v>0.35364546526396401</v>
      </c>
      <c r="AF11" s="17">
        <v>0.35474798443829803</v>
      </c>
      <c r="AG11" s="17"/>
      <c r="AH11" s="17">
        <v>0.37889471532272401</v>
      </c>
      <c r="AI11" s="17">
        <v>0.317344924662533</v>
      </c>
      <c r="AJ11" s="17"/>
      <c r="AK11" s="17">
        <v>0.432794751108943</v>
      </c>
      <c r="AL11" s="17">
        <v>0.32895155863026299</v>
      </c>
      <c r="AM11" s="17">
        <v>0.31906485977261101</v>
      </c>
      <c r="AN11" s="17">
        <v>0.41055682757454898</v>
      </c>
      <c r="AO11" s="17">
        <v>0.364159062229366</v>
      </c>
      <c r="AP11" s="17"/>
      <c r="AQ11" s="17">
        <v>0.49987176477610701</v>
      </c>
      <c r="AR11" s="17">
        <v>0.31385833350161402</v>
      </c>
      <c r="AS11" s="17"/>
      <c r="AT11" s="17">
        <v>0.51457935095764296</v>
      </c>
      <c r="AU11" s="17">
        <v>0.29211572279957398</v>
      </c>
      <c r="AV11" s="17"/>
      <c r="AW11" s="17">
        <v>0.35060494547660398</v>
      </c>
      <c r="AX11" s="17">
        <v>0.30154724285430701</v>
      </c>
      <c r="AY11" s="17">
        <v>0.40532562155955099</v>
      </c>
      <c r="AZ11" s="17">
        <v>0.46664394770876599</v>
      </c>
      <c r="BA11" s="17">
        <v>0.33597189829087198</v>
      </c>
      <c r="BB11" s="17"/>
      <c r="BC11" s="17">
        <v>0.27446503169532099</v>
      </c>
      <c r="BD11" s="17"/>
      <c r="BE11" s="17">
        <v>0.24268328795347199</v>
      </c>
      <c r="BF11" s="17">
        <v>0.35385856771818203</v>
      </c>
      <c r="BG11" s="17">
        <v>0.52937402006891898</v>
      </c>
      <c r="BH11" s="17">
        <v>0.35767534218911301</v>
      </c>
      <c r="BI11" s="17"/>
      <c r="BJ11" s="17">
        <v>0.34162208529233301</v>
      </c>
      <c r="BK11" s="17"/>
      <c r="BL11" s="17">
        <v>0.37430418619211597</v>
      </c>
      <c r="BM11" s="17"/>
      <c r="BN11" s="17">
        <v>0.41524319207636201</v>
      </c>
      <c r="BO11" s="17"/>
      <c r="BP11" s="17">
        <v>0.30735050703519301</v>
      </c>
      <c r="BQ11" s="17">
        <v>0.53644304576191104</v>
      </c>
    </row>
    <row r="12" spans="2:69" x14ac:dyDescent="0.35">
      <c r="B12" s="18" t="s">
        <v>140</v>
      </c>
      <c r="C12" s="17">
        <v>0.118404947508603</v>
      </c>
      <c r="D12" s="17">
        <v>0.17138871116034499</v>
      </c>
      <c r="E12" s="17">
        <v>7.5184949662387604E-2</v>
      </c>
      <c r="F12" s="17"/>
      <c r="G12" s="17">
        <v>0.12621637863319499</v>
      </c>
      <c r="H12" s="17">
        <v>0.214938233933335</v>
      </c>
      <c r="I12" s="17">
        <v>0.100876292805226</v>
      </c>
      <c r="J12" s="17">
        <v>3.2669276289500698E-2</v>
      </c>
      <c r="K12" s="17">
        <v>3.1505804476244202E-2</v>
      </c>
      <c r="L12" s="17"/>
      <c r="M12" s="17">
        <v>8.8903334037174001E-2</v>
      </c>
      <c r="N12" s="17">
        <v>7.6429661744568306E-2</v>
      </c>
      <c r="O12" s="17">
        <v>0.155717577399657</v>
      </c>
      <c r="P12" s="17">
        <v>0.11182421175603099</v>
      </c>
      <c r="Q12" s="17">
        <v>0.21000126819211401</v>
      </c>
      <c r="R12" s="17"/>
      <c r="S12" s="17">
        <v>7.8114711072683904E-2</v>
      </c>
      <c r="T12" s="17">
        <v>3.0942422095531601E-2</v>
      </c>
      <c r="U12" s="17">
        <v>0.22151139526393701</v>
      </c>
      <c r="V12" s="17">
        <v>0.18569290148057899</v>
      </c>
      <c r="W12" s="17"/>
      <c r="X12" s="17">
        <v>0.102867187062053</v>
      </c>
      <c r="Y12" s="17">
        <v>8.8418548200099395E-2</v>
      </c>
      <c r="Z12" s="17">
        <v>0.25296067630429497</v>
      </c>
      <c r="AA12" s="17"/>
      <c r="AB12" s="17">
        <v>0.10724775105787999</v>
      </c>
      <c r="AC12" s="17">
        <v>0.13902752681066299</v>
      </c>
      <c r="AD12" s="17"/>
      <c r="AE12" s="17">
        <v>0.117816124391876</v>
      </c>
      <c r="AF12" s="17">
        <v>0.11851341935226201</v>
      </c>
      <c r="AG12" s="17"/>
      <c r="AH12" s="17">
        <v>9.8587023953355904E-2</v>
      </c>
      <c r="AI12" s="17">
        <v>0.22147935155599199</v>
      </c>
      <c r="AJ12" s="17"/>
      <c r="AK12" s="17">
        <v>0.17158679359731199</v>
      </c>
      <c r="AL12" s="17">
        <v>7.2354414281940893E-2</v>
      </c>
      <c r="AM12" s="17">
        <v>0.13872882580595799</v>
      </c>
      <c r="AN12" s="17">
        <v>0.120219490959009</v>
      </c>
      <c r="AO12" s="17">
        <v>9.48155285643517E-2</v>
      </c>
      <c r="AP12" s="17"/>
      <c r="AQ12" s="17">
        <v>0.16165673128513</v>
      </c>
      <c r="AR12" s="17">
        <v>0.106283891934685</v>
      </c>
      <c r="AS12" s="17"/>
      <c r="AT12" s="17">
        <v>0.12979405802805</v>
      </c>
      <c r="AU12" s="17">
        <v>0.101102046214133</v>
      </c>
      <c r="AV12" s="17"/>
      <c r="AW12" s="17">
        <v>0.10700741100952101</v>
      </c>
      <c r="AX12" s="17">
        <v>2.8433466674445601E-2</v>
      </c>
      <c r="AY12" s="17">
        <v>0.27025153578708899</v>
      </c>
      <c r="AZ12" s="17">
        <v>6.5467772944526395E-2</v>
      </c>
      <c r="BA12" s="17">
        <v>0.152385740007145</v>
      </c>
      <c r="BB12" s="17"/>
      <c r="BC12" s="17">
        <v>0.13338610696407199</v>
      </c>
      <c r="BD12" s="17"/>
      <c r="BE12" s="17">
        <v>2.2495124417071601E-2</v>
      </c>
      <c r="BF12" s="17">
        <v>0.41377605670244899</v>
      </c>
      <c r="BG12" s="17">
        <v>4.7641238216352598E-2</v>
      </c>
      <c r="BH12" s="17">
        <v>0.151494555150713</v>
      </c>
      <c r="BI12" s="17"/>
      <c r="BJ12" s="17">
        <v>0.11062686111129499</v>
      </c>
      <c r="BK12" s="17"/>
      <c r="BL12" s="17">
        <v>0.103712264792933</v>
      </c>
      <c r="BM12" s="17"/>
      <c r="BN12" s="17">
        <v>0.10244826448524399</v>
      </c>
      <c r="BO12" s="17"/>
      <c r="BP12" s="17">
        <v>0.12585347436007699</v>
      </c>
      <c r="BQ12" s="17">
        <v>9.1195237451401401E-2</v>
      </c>
    </row>
    <row r="13" spans="2:69" x14ac:dyDescent="0.35">
      <c r="B13" s="18" t="s">
        <v>141</v>
      </c>
      <c r="C13" s="19">
        <v>0.124177669783345</v>
      </c>
      <c r="D13" s="19">
        <v>8.6803041561071895E-2</v>
      </c>
      <c r="E13" s="19">
        <v>0.15466495947244999</v>
      </c>
      <c r="F13" s="19"/>
      <c r="G13" s="19">
        <v>9.5122980196557905E-2</v>
      </c>
      <c r="H13" s="19">
        <v>0.145588325505139</v>
      </c>
      <c r="I13" s="19">
        <v>0.142228643362972</v>
      </c>
      <c r="J13" s="19">
        <v>8.84035650151168E-2</v>
      </c>
      <c r="K13" s="19">
        <v>0.15364875613953599</v>
      </c>
      <c r="L13" s="19"/>
      <c r="M13" s="19">
        <v>9.2801608523649798E-2</v>
      </c>
      <c r="N13" s="19">
        <v>0.13188260794964801</v>
      </c>
      <c r="O13" s="19">
        <v>8.0256926491474506E-2</v>
      </c>
      <c r="P13" s="19">
        <v>0.131392334122025</v>
      </c>
      <c r="Q13" s="19">
        <v>0.166048988439809</v>
      </c>
      <c r="R13" s="19"/>
      <c r="S13" s="19">
        <v>0.138773804144396</v>
      </c>
      <c r="T13" s="19">
        <v>0.16216388466033799</v>
      </c>
      <c r="U13" s="19">
        <v>8.4179871243021398E-2</v>
      </c>
      <c r="V13" s="19">
        <v>0.1105313874778</v>
      </c>
      <c r="W13" s="19"/>
      <c r="X13" s="19">
        <v>0.11547435426059401</v>
      </c>
      <c r="Y13" s="19">
        <v>0.16710053987079701</v>
      </c>
      <c r="Z13" s="19">
        <v>0.12788772681938701</v>
      </c>
      <c r="AA13" s="19"/>
      <c r="AB13" s="19">
        <v>0.12546867587080299</v>
      </c>
      <c r="AC13" s="19">
        <v>0.121791418404189</v>
      </c>
      <c r="AD13" s="19"/>
      <c r="AE13" s="19">
        <v>3.9418740961290798E-2</v>
      </c>
      <c r="AF13" s="19">
        <v>0.139791793982534</v>
      </c>
      <c r="AG13" s="19"/>
      <c r="AH13" s="19">
        <v>0.116480347927399</v>
      </c>
      <c r="AI13" s="19">
        <v>0.18995418861078001</v>
      </c>
      <c r="AJ13" s="19"/>
      <c r="AK13" s="19">
        <v>5.4263356355607702E-2</v>
      </c>
      <c r="AL13" s="19">
        <v>0.11854848666866399</v>
      </c>
      <c r="AM13" s="19">
        <v>0.15991006207741701</v>
      </c>
      <c r="AN13" s="19">
        <v>5.55616258280308E-2</v>
      </c>
      <c r="AO13" s="19">
        <v>0.234904454566568</v>
      </c>
      <c r="AP13" s="19"/>
      <c r="AQ13" s="19">
        <v>9.1743638568757196E-2</v>
      </c>
      <c r="AR13" s="19">
        <v>0.13326711443768399</v>
      </c>
      <c r="AS13" s="19"/>
      <c r="AT13" s="19">
        <v>7.0296494103393295E-2</v>
      </c>
      <c r="AU13" s="19">
        <v>0.14952582286167099</v>
      </c>
      <c r="AV13" s="19"/>
      <c r="AW13" s="19">
        <v>0.17352687002855</v>
      </c>
      <c r="AX13" s="19">
        <v>0.11382253028997</v>
      </c>
      <c r="AY13" s="19">
        <v>5.7067105707066197E-2</v>
      </c>
      <c r="AZ13" s="19">
        <v>0.20571660927141999</v>
      </c>
      <c r="BA13" s="19">
        <v>0.10880593065439501</v>
      </c>
      <c r="BB13" s="19"/>
      <c r="BC13" s="19">
        <v>4.8279550554945198E-2</v>
      </c>
      <c r="BD13" s="19"/>
      <c r="BE13" s="19">
        <v>0.12661899108201499</v>
      </c>
      <c r="BF13" s="19">
        <v>4.2418678331285001E-2</v>
      </c>
      <c r="BG13" s="19">
        <v>0.15671215040792499</v>
      </c>
      <c r="BH13" s="19">
        <v>2.8078958025075099E-2</v>
      </c>
      <c r="BI13" s="19"/>
      <c r="BJ13" s="19">
        <v>0.12994171192974899</v>
      </c>
      <c r="BK13" s="19"/>
      <c r="BL13" s="19">
        <v>0.157334476230891</v>
      </c>
      <c r="BM13" s="19"/>
      <c r="BN13" s="19">
        <v>5.0247003536251403E-2</v>
      </c>
      <c r="BO13" s="19"/>
      <c r="BP13" s="19">
        <v>0.13791707950366999</v>
      </c>
      <c r="BQ13" s="19">
        <v>6.56214415947418E-2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178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238</v>
      </c>
      <c r="D7" s="10">
        <v>125</v>
      </c>
      <c r="E7" s="10">
        <v>113</v>
      </c>
      <c r="F7" s="10"/>
      <c r="G7" s="10">
        <v>73</v>
      </c>
      <c r="H7" s="10">
        <v>63</v>
      </c>
      <c r="I7" s="10">
        <v>44</v>
      </c>
      <c r="J7" s="10">
        <v>38</v>
      </c>
      <c r="K7" s="10">
        <v>20</v>
      </c>
      <c r="L7" s="10"/>
      <c r="M7" s="10">
        <v>30</v>
      </c>
      <c r="N7" s="10">
        <v>89</v>
      </c>
      <c r="O7" s="10">
        <v>38</v>
      </c>
      <c r="P7" s="10">
        <v>38</v>
      </c>
      <c r="Q7" s="10">
        <v>43</v>
      </c>
      <c r="R7" s="10"/>
      <c r="S7" s="10">
        <v>57</v>
      </c>
      <c r="T7" s="10">
        <v>60</v>
      </c>
      <c r="U7" s="10">
        <v>33</v>
      </c>
      <c r="V7" s="10">
        <v>61</v>
      </c>
      <c r="W7" s="10"/>
      <c r="X7" s="10">
        <v>182</v>
      </c>
      <c r="Y7" s="10">
        <v>30</v>
      </c>
      <c r="Z7" s="10">
        <v>26</v>
      </c>
      <c r="AA7" s="10"/>
      <c r="AB7" s="10">
        <v>157</v>
      </c>
      <c r="AC7" s="10">
        <v>81</v>
      </c>
      <c r="AD7" s="10"/>
      <c r="AE7" s="10">
        <v>39</v>
      </c>
      <c r="AF7" s="10">
        <v>199</v>
      </c>
      <c r="AG7" s="10"/>
      <c r="AH7" s="10">
        <v>185</v>
      </c>
      <c r="AI7" s="10">
        <v>38</v>
      </c>
      <c r="AJ7" s="10"/>
      <c r="AK7" s="10">
        <v>32</v>
      </c>
      <c r="AL7" s="10">
        <v>68</v>
      </c>
      <c r="AM7" s="10">
        <v>87</v>
      </c>
      <c r="AN7" s="10">
        <v>35</v>
      </c>
      <c r="AO7" s="10">
        <v>16</v>
      </c>
      <c r="AP7" s="10"/>
      <c r="AQ7" s="10">
        <v>54</v>
      </c>
      <c r="AR7" s="10">
        <v>184</v>
      </c>
      <c r="AS7" s="10"/>
      <c r="AT7" s="10">
        <v>72</v>
      </c>
      <c r="AU7" s="10">
        <v>157</v>
      </c>
      <c r="AV7" s="10"/>
      <c r="AW7" s="10">
        <v>16</v>
      </c>
      <c r="AX7" s="10">
        <v>96</v>
      </c>
      <c r="AY7" s="10">
        <v>54</v>
      </c>
      <c r="AZ7" s="10">
        <v>24</v>
      </c>
      <c r="BA7" s="10">
        <v>24</v>
      </c>
      <c r="BB7" s="10"/>
      <c r="BC7" s="10">
        <v>70</v>
      </c>
      <c r="BD7" s="10"/>
      <c r="BE7" s="10">
        <v>79</v>
      </c>
      <c r="BF7" s="10">
        <v>28</v>
      </c>
      <c r="BG7" s="10">
        <v>31</v>
      </c>
      <c r="BH7" s="10">
        <v>44</v>
      </c>
      <c r="BI7" s="10"/>
      <c r="BJ7" s="10">
        <v>212</v>
      </c>
      <c r="BK7" s="10"/>
      <c r="BL7" s="10">
        <v>127</v>
      </c>
      <c r="BM7" s="10"/>
      <c r="BN7" s="10">
        <v>54</v>
      </c>
      <c r="BO7" s="10"/>
      <c r="BP7" s="10">
        <v>194</v>
      </c>
      <c r="BQ7" s="10">
        <v>42</v>
      </c>
    </row>
    <row r="8" spans="2:69" ht="30" customHeight="1" x14ac:dyDescent="0.35">
      <c r="B8" s="11" t="s">
        <v>20</v>
      </c>
      <c r="C8" s="11">
        <v>240</v>
      </c>
      <c r="D8" s="11">
        <v>108</v>
      </c>
      <c r="E8" s="11">
        <v>132</v>
      </c>
      <c r="F8" s="11"/>
      <c r="G8" s="11">
        <v>65</v>
      </c>
      <c r="H8" s="11">
        <v>61</v>
      </c>
      <c r="I8" s="11">
        <v>51</v>
      </c>
      <c r="J8" s="11">
        <v>34</v>
      </c>
      <c r="K8" s="11">
        <v>29</v>
      </c>
      <c r="L8" s="11"/>
      <c r="M8" s="11">
        <v>28</v>
      </c>
      <c r="N8" s="11">
        <v>94</v>
      </c>
      <c r="O8" s="11">
        <v>40</v>
      </c>
      <c r="P8" s="11">
        <v>39</v>
      </c>
      <c r="Q8" s="11">
        <v>39</v>
      </c>
      <c r="R8" s="11"/>
      <c r="S8" s="11">
        <v>61</v>
      </c>
      <c r="T8" s="11">
        <v>62</v>
      </c>
      <c r="U8" s="11">
        <v>34</v>
      </c>
      <c r="V8" s="11">
        <v>57</v>
      </c>
      <c r="W8" s="11"/>
      <c r="X8" s="11">
        <v>178</v>
      </c>
      <c r="Y8" s="11">
        <v>34</v>
      </c>
      <c r="Z8" s="11">
        <v>28</v>
      </c>
      <c r="AA8" s="11"/>
      <c r="AB8" s="11">
        <v>156</v>
      </c>
      <c r="AC8" s="11">
        <v>84</v>
      </c>
      <c r="AD8" s="11"/>
      <c r="AE8" s="11">
        <v>37</v>
      </c>
      <c r="AF8" s="11">
        <v>202</v>
      </c>
      <c r="AG8" s="11"/>
      <c r="AH8" s="11">
        <v>183</v>
      </c>
      <c r="AI8" s="11">
        <v>39</v>
      </c>
      <c r="AJ8" s="11"/>
      <c r="AK8" s="11">
        <v>34</v>
      </c>
      <c r="AL8" s="11">
        <v>68</v>
      </c>
      <c r="AM8" s="11">
        <v>84</v>
      </c>
      <c r="AN8" s="11">
        <v>34</v>
      </c>
      <c r="AO8" s="11">
        <v>19</v>
      </c>
      <c r="AP8" s="11"/>
      <c r="AQ8" s="11">
        <v>52</v>
      </c>
      <c r="AR8" s="11">
        <v>187</v>
      </c>
      <c r="AS8" s="11"/>
      <c r="AT8" s="11">
        <v>69</v>
      </c>
      <c r="AU8" s="11">
        <v>161</v>
      </c>
      <c r="AV8" s="11"/>
      <c r="AW8" s="11">
        <v>16</v>
      </c>
      <c r="AX8" s="11">
        <v>97</v>
      </c>
      <c r="AY8" s="11">
        <v>51</v>
      </c>
      <c r="AZ8" s="11">
        <v>27</v>
      </c>
      <c r="BA8" s="11">
        <v>23</v>
      </c>
      <c r="BB8" s="11"/>
      <c r="BC8" s="11">
        <v>68</v>
      </c>
      <c r="BD8" s="11"/>
      <c r="BE8" s="11">
        <v>80</v>
      </c>
      <c r="BF8" s="11">
        <v>26</v>
      </c>
      <c r="BG8" s="11">
        <v>35</v>
      </c>
      <c r="BH8" s="11">
        <v>42</v>
      </c>
      <c r="BI8" s="11"/>
      <c r="BJ8" s="11">
        <v>214</v>
      </c>
      <c r="BK8" s="11"/>
      <c r="BL8" s="11">
        <v>126</v>
      </c>
      <c r="BM8" s="11"/>
      <c r="BN8" s="11">
        <v>51</v>
      </c>
      <c r="BO8" s="11"/>
      <c r="BP8" s="11">
        <v>197</v>
      </c>
      <c r="BQ8" s="11">
        <v>39</v>
      </c>
    </row>
    <row r="9" spans="2:69" x14ac:dyDescent="0.35">
      <c r="B9" s="18" t="s">
        <v>137</v>
      </c>
      <c r="C9" s="17">
        <v>0.151481308947295</v>
      </c>
      <c r="D9" s="17">
        <v>0.12145640616308399</v>
      </c>
      <c r="E9" s="17">
        <v>0.17597326920508</v>
      </c>
      <c r="F9" s="17"/>
      <c r="G9" s="17">
        <v>9.0090343967921205E-2</v>
      </c>
      <c r="H9" s="17">
        <v>0.187189105378332</v>
      </c>
      <c r="I9" s="17">
        <v>0.16078279006156901</v>
      </c>
      <c r="J9" s="17">
        <v>0.169879315643956</v>
      </c>
      <c r="K9" s="17">
        <v>0.17548442879000001</v>
      </c>
      <c r="L9" s="17"/>
      <c r="M9" s="17">
        <v>0.109566764065155</v>
      </c>
      <c r="N9" s="17">
        <v>0.104334497668943</v>
      </c>
      <c r="O9" s="17">
        <v>0.26858952836587402</v>
      </c>
      <c r="P9" s="17">
        <v>0.223095313474858</v>
      </c>
      <c r="Q9" s="17">
        <v>0.104859121994638</v>
      </c>
      <c r="R9" s="17"/>
      <c r="S9" s="17">
        <v>0.26137425956418098</v>
      </c>
      <c r="T9" s="17">
        <v>0.110633953344295</v>
      </c>
      <c r="U9" s="17">
        <v>0.185566393044825</v>
      </c>
      <c r="V9" s="17">
        <v>4.6653302596983401E-2</v>
      </c>
      <c r="W9" s="17"/>
      <c r="X9" s="17">
        <v>0.166720243177477</v>
      </c>
      <c r="Y9" s="17">
        <v>0.108731318482386</v>
      </c>
      <c r="Z9" s="17">
        <v>0.106100916141789</v>
      </c>
      <c r="AA9" s="17"/>
      <c r="AB9" s="17">
        <v>0.187290494868327</v>
      </c>
      <c r="AC9" s="17">
        <v>8.5292837707200198E-2</v>
      </c>
      <c r="AD9" s="17"/>
      <c r="AE9" s="17">
        <v>0.21317566496920201</v>
      </c>
      <c r="AF9" s="17">
        <v>0.14011609526771401</v>
      </c>
      <c r="AG9" s="17"/>
      <c r="AH9" s="17">
        <v>0.16616427130185599</v>
      </c>
      <c r="AI9" s="17">
        <v>8.7259198619411199E-2</v>
      </c>
      <c r="AJ9" s="17"/>
      <c r="AK9" s="17">
        <v>0.248036320727125</v>
      </c>
      <c r="AL9" s="17">
        <v>0.14547714968688599</v>
      </c>
      <c r="AM9" s="17">
        <v>0.121525885290242</v>
      </c>
      <c r="AN9" s="17">
        <v>0.22494404684545299</v>
      </c>
      <c r="AO9" s="17">
        <v>0</v>
      </c>
      <c r="AP9" s="17"/>
      <c r="AQ9" s="17">
        <v>0.101691292245513</v>
      </c>
      <c r="AR9" s="17">
        <v>0.165434665474433</v>
      </c>
      <c r="AS9" s="17"/>
      <c r="AT9" s="17">
        <v>8.7122483009041102E-2</v>
      </c>
      <c r="AU9" s="17">
        <v>0.18019774461020299</v>
      </c>
      <c r="AV9" s="17"/>
      <c r="AW9" s="17">
        <v>0.13549487316493899</v>
      </c>
      <c r="AX9" s="17">
        <v>0.202480904679292</v>
      </c>
      <c r="AY9" s="17">
        <v>7.5155896274416906E-2</v>
      </c>
      <c r="AZ9" s="17">
        <v>0.189134258657535</v>
      </c>
      <c r="BA9" s="17">
        <v>7.4562083329961198E-2</v>
      </c>
      <c r="BB9" s="17"/>
      <c r="BC9" s="17">
        <v>0.21890899450357701</v>
      </c>
      <c r="BD9" s="17"/>
      <c r="BE9" s="17">
        <v>0.23592654975500499</v>
      </c>
      <c r="BF9" s="17">
        <v>0</v>
      </c>
      <c r="BG9" s="17">
        <v>0.123309060758428</v>
      </c>
      <c r="BH9" s="17">
        <v>0.12411010649290299</v>
      </c>
      <c r="BI9" s="17"/>
      <c r="BJ9" s="17">
        <v>0.160908123680196</v>
      </c>
      <c r="BK9" s="17"/>
      <c r="BL9" s="17">
        <v>0.122861590106512</v>
      </c>
      <c r="BM9" s="17"/>
      <c r="BN9" s="17">
        <v>0.131620410195191</v>
      </c>
      <c r="BO9" s="17"/>
      <c r="BP9" s="17">
        <v>0.166002310535805</v>
      </c>
      <c r="BQ9" s="17">
        <v>9.1390868092534702E-2</v>
      </c>
    </row>
    <row r="10" spans="2:69" x14ac:dyDescent="0.35">
      <c r="B10" s="18" t="s">
        <v>138</v>
      </c>
      <c r="C10" s="17">
        <v>0.349362816035723</v>
      </c>
      <c r="D10" s="17">
        <v>0.32277561385181103</v>
      </c>
      <c r="E10" s="17">
        <v>0.37105056982910201</v>
      </c>
      <c r="F10" s="17"/>
      <c r="G10" s="17">
        <v>0.314326552571706</v>
      </c>
      <c r="H10" s="17">
        <v>0.27982122435083601</v>
      </c>
      <c r="I10" s="17">
        <v>0.34566101532858301</v>
      </c>
      <c r="J10" s="17">
        <v>0.39564845206809901</v>
      </c>
      <c r="K10" s="17">
        <v>0.52300792451502398</v>
      </c>
      <c r="L10" s="17"/>
      <c r="M10" s="17">
        <v>0.40847038539125202</v>
      </c>
      <c r="N10" s="17">
        <v>0.376223418135188</v>
      </c>
      <c r="O10" s="17">
        <v>0.287794180112663</v>
      </c>
      <c r="P10" s="17">
        <v>0.35458292101408501</v>
      </c>
      <c r="Q10" s="17">
        <v>0.29904044033017402</v>
      </c>
      <c r="R10" s="17"/>
      <c r="S10" s="17">
        <v>0.349605923747833</v>
      </c>
      <c r="T10" s="17">
        <v>0.437788008188089</v>
      </c>
      <c r="U10" s="17">
        <v>0.20802233527239999</v>
      </c>
      <c r="V10" s="17">
        <v>0.30324508905303899</v>
      </c>
      <c r="W10" s="17"/>
      <c r="X10" s="17">
        <v>0.31571206843496102</v>
      </c>
      <c r="Y10" s="17">
        <v>0.42576896298389899</v>
      </c>
      <c r="Z10" s="17">
        <v>0.47116488068825801</v>
      </c>
      <c r="AA10" s="17"/>
      <c r="AB10" s="17">
        <v>0.34257317709148899</v>
      </c>
      <c r="AC10" s="17">
        <v>0.36191255182089599</v>
      </c>
      <c r="AD10" s="17"/>
      <c r="AE10" s="17">
        <v>0.31610652752492802</v>
      </c>
      <c r="AF10" s="17">
        <v>0.35548922450298698</v>
      </c>
      <c r="AG10" s="17"/>
      <c r="AH10" s="17">
        <v>0.33469681051942102</v>
      </c>
      <c r="AI10" s="17">
        <v>0.34273910280609798</v>
      </c>
      <c r="AJ10" s="17"/>
      <c r="AK10" s="17">
        <v>0.22116682089228101</v>
      </c>
      <c r="AL10" s="17">
        <v>0.400449379819033</v>
      </c>
      <c r="AM10" s="17">
        <v>0.33017648779682901</v>
      </c>
      <c r="AN10" s="17">
        <v>0.27409004537144499</v>
      </c>
      <c r="AO10" s="17">
        <v>0.61792467686645902</v>
      </c>
      <c r="AP10" s="17"/>
      <c r="AQ10" s="17">
        <v>0.200136150247092</v>
      </c>
      <c r="AR10" s="17">
        <v>0.39118270301379499</v>
      </c>
      <c r="AS10" s="17"/>
      <c r="AT10" s="17">
        <v>0.283152049185037</v>
      </c>
      <c r="AU10" s="17">
        <v>0.386074583419245</v>
      </c>
      <c r="AV10" s="17"/>
      <c r="AW10" s="17">
        <v>0.31495953850839498</v>
      </c>
      <c r="AX10" s="17">
        <v>0.48629633453780802</v>
      </c>
      <c r="AY10" s="17">
        <v>0.176976314702567</v>
      </c>
      <c r="AZ10" s="17">
        <v>0.307618506729959</v>
      </c>
      <c r="BA10" s="17">
        <v>0.32631288279250498</v>
      </c>
      <c r="BB10" s="17"/>
      <c r="BC10" s="17">
        <v>0.37483600587009203</v>
      </c>
      <c r="BD10" s="17"/>
      <c r="BE10" s="17">
        <v>0.51838881171273898</v>
      </c>
      <c r="BF10" s="17">
        <v>0.159998456749438</v>
      </c>
      <c r="BG10" s="17">
        <v>0.33434355622131301</v>
      </c>
      <c r="BH10" s="17">
        <v>0.40479478305725702</v>
      </c>
      <c r="BI10" s="17"/>
      <c r="BJ10" s="17">
        <v>0.35511003010993603</v>
      </c>
      <c r="BK10" s="17"/>
      <c r="BL10" s="17">
        <v>0.34519397635319998</v>
      </c>
      <c r="BM10" s="17"/>
      <c r="BN10" s="17">
        <v>0.386573933603992</v>
      </c>
      <c r="BO10" s="17"/>
      <c r="BP10" s="17">
        <v>0.35707263205331302</v>
      </c>
      <c r="BQ10" s="17">
        <v>0.34133428292001999</v>
      </c>
    </row>
    <row r="11" spans="2:69" x14ac:dyDescent="0.35">
      <c r="B11" s="18" t="s">
        <v>139</v>
      </c>
      <c r="C11" s="17">
        <v>0.26987856914922298</v>
      </c>
      <c r="D11" s="17">
        <v>0.27405365505878099</v>
      </c>
      <c r="E11" s="17">
        <v>0.26647286159690597</v>
      </c>
      <c r="F11" s="17"/>
      <c r="G11" s="17">
        <v>0.37578316395677602</v>
      </c>
      <c r="H11" s="17">
        <v>0.187807880783111</v>
      </c>
      <c r="I11" s="17">
        <v>0.250451258441651</v>
      </c>
      <c r="J11" s="17">
        <v>0.34606866727282798</v>
      </c>
      <c r="K11" s="17">
        <v>0.15226123186149401</v>
      </c>
      <c r="L11" s="17"/>
      <c r="M11" s="17">
        <v>0.30762443783285898</v>
      </c>
      <c r="N11" s="17">
        <v>0.31686830611092398</v>
      </c>
      <c r="O11" s="17">
        <v>0.23547144536609099</v>
      </c>
      <c r="P11" s="17">
        <v>0.213835772886979</v>
      </c>
      <c r="Q11" s="17">
        <v>0.21974364407031999</v>
      </c>
      <c r="R11" s="17"/>
      <c r="S11" s="17">
        <v>0.21229872609341999</v>
      </c>
      <c r="T11" s="17">
        <v>0.24928265237396</v>
      </c>
      <c r="U11" s="17">
        <v>0.30017977402889001</v>
      </c>
      <c r="V11" s="17">
        <v>0.33735294418021899</v>
      </c>
      <c r="W11" s="17"/>
      <c r="X11" s="17">
        <v>0.311219052227796</v>
      </c>
      <c r="Y11" s="17">
        <v>0.13473481745844401</v>
      </c>
      <c r="Z11" s="17">
        <v>0.169773526865658</v>
      </c>
      <c r="AA11" s="17"/>
      <c r="AB11" s="17">
        <v>0.25017695081757102</v>
      </c>
      <c r="AC11" s="17">
        <v>0.30629436483928801</v>
      </c>
      <c r="AD11" s="17"/>
      <c r="AE11" s="17">
        <v>0.31906232715653599</v>
      </c>
      <c r="AF11" s="17">
        <v>0.26081803338288101</v>
      </c>
      <c r="AG11" s="17"/>
      <c r="AH11" s="17">
        <v>0.27955268716533199</v>
      </c>
      <c r="AI11" s="17">
        <v>0.235469274701084</v>
      </c>
      <c r="AJ11" s="17"/>
      <c r="AK11" s="17">
        <v>0.33533516230410598</v>
      </c>
      <c r="AL11" s="17">
        <v>0.23910956578685399</v>
      </c>
      <c r="AM11" s="17">
        <v>0.23470466242294</v>
      </c>
      <c r="AN11" s="17">
        <v>0.36869619351954902</v>
      </c>
      <c r="AO11" s="17">
        <v>0.24300194239120201</v>
      </c>
      <c r="AP11" s="17"/>
      <c r="AQ11" s="17">
        <v>0.44477218765350801</v>
      </c>
      <c r="AR11" s="17">
        <v>0.22086567108316801</v>
      </c>
      <c r="AS11" s="17"/>
      <c r="AT11" s="17">
        <v>0.43263135770814198</v>
      </c>
      <c r="AU11" s="17">
        <v>0.201572516743388</v>
      </c>
      <c r="AV11" s="17"/>
      <c r="AW11" s="17">
        <v>0.18244149945141599</v>
      </c>
      <c r="AX11" s="17">
        <v>0.20716559996836501</v>
      </c>
      <c r="AY11" s="17">
        <v>0.40430322961100101</v>
      </c>
      <c r="AZ11" s="17">
        <v>0.298040182541155</v>
      </c>
      <c r="BA11" s="17">
        <v>0.37379066536188499</v>
      </c>
      <c r="BB11" s="17"/>
      <c r="BC11" s="17">
        <v>0.20609514352361899</v>
      </c>
      <c r="BD11" s="17"/>
      <c r="BE11" s="17">
        <v>0.152031327326379</v>
      </c>
      <c r="BF11" s="17">
        <v>0.44091165472377197</v>
      </c>
      <c r="BG11" s="17">
        <v>0.346644213864235</v>
      </c>
      <c r="BH11" s="17">
        <v>0.29385359852840898</v>
      </c>
      <c r="BI11" s="17"/>
      <c r="BJ11" s="17">
        <v>0.26572392037063802</v>
      </c>
      <c r="BK11" s="17"/>
      <c r="BL11" s="17">
        <v>0.28366374656566601</v>
      </c>
      <c r="BM11" s="17"/>
      <c r="BN11" s="17">
        <v>0.27912610573602298</v>
      </c>
      <c r="BO11" s="17"/>
      <c r="BP11" s="17">
        <v>0.245885068287932</v>
      </c>
      <c r="BQ11" s="17">
        <v>0.39159272940527601</v>
      </c>
    </row>
    <row r="12" spans="2:69" x14ac:dyDescent="0.35">
      <c r="B12" s="18" t="s">
        <v>140</v>
      </c>
      <c r="C12" s="17">
        <v>0.13111370711891199</v>
      </c>
      <c r="D12" s="17">
        <v>0.18808663058542399</v>
      </c>
      <c r="E12" s="17">
        <v>8.4639665642730899E-2</v>
      </c>
      <c r="F12" s="17"/>
      <c r="G12" s="17">
        <v>0.11330573765452399</v>
      </c>
      <c r="H12" s="17">
        <v>0.214938233933335</v>
      </c>
      <c r="I12" s="17">
        <v>0.12715638029667101</v>
      </c>
      <c r="J12" s="17">
        <v>3.2669276289500698E-2</v>
      </c>
      <c r="K12" s="17">
        <v>0.117740610357238</v>
      </c>
      <c r="L12" s="17"/>
      <c r="M12" s="17">
        <v>8.15368041870842E-2</v>
      </c>
      <c r="N12" s="17">
        <v>0.101007334963505</v>
      </c>
      <c r="O12" s="17">
        <v>0.155717577399657</v>
      </c>
      <c r="P12" s="17">
        <v>0.11182421175603099</v>
      </c>
      <c r="Q12" s="17">
        <v>0.23424833984257801</v>
      </c>
      <c r="R12" s="17"/>
      <c r="S12" s="17">
        <v>0.112471139280739</v>
      </c>
      <c r="T12" s="17">
        <v>4.6095897011176099E-2</v>
      </c>
      <c r="U12" s="17">
        <v>0.22205162641086401</v>
      </c>
      <c r="V12" s="17">
        <v>0.20221727669195799</v>
      </c>
      <c r="W12" s="17"/>
      <c r="X12" s="17">
        <v>0.105750794530013</v>
      </c>
      <c r="Y12" s="17">
        <v>0.163664361204475</v>
      </c>
      <c r="Z12" s="17">
        <v>0.25296067630429497</v>
      </c>
      <c r="AA12" s="17"/>
      <c r="AB12" s="17">
        <v>0.12747181750218001</v>
      </c>
      <c r="AC12" s="17">
        <v>0.13784525099394401</v>
      </c>
      <c r="AD12" s="17"/>
      <c r="AE12" s="17">
        <v>0.112236739388043</v>
      </c>
      <c r="AF12" s="17">
        <v>0.13459118521768099</v>
      </c>
      <c r="AG12" s="17"/>
      <c r="AH12" s="17">
        <v>0.117577721754048</v>
      </c>
      <c r="AI12" s="17">
        <v>0.23731712088679699</v>
      </c>
      <c r="AJ12" s="17"/>
      <c r="AK12" s="17">
        <v>0.141198339720881</v>
      </c>
      <c r="AL12" s="17">
        <v>0.13223646238565401</v>
      </c>
      <c r="AM12" s="17">
        <v>0.15598992010961801</v>
      </c>
      <c r="AN12" s="17">
        <v>7.6708088435522695E-2</v>
      </c>
      <c r="AO12" s="17">
        <v>9.48155285643517E-2</v>
      </c>
      <c r="AP12" s="17"/>
      <c r="AQ12" s="17">
        <v>0.16165673128513</v>
      </c>
      <c r="AR12" s="17">
        <v>0.12255420596106199</v>
      </c>
      <c r="AS12" s="17"/>
      <c r="AT12" s="17">
        <v>0.12679761599438599</v>
      </c>
      <c r="AU12" s="17">
        <v>0.121266939273597</v>
      </c>
      <c r="AV12" s="17"/>
      <c r="AW12" s="17">
        <v>0.19357721884670001</v>
      </c>
      <c r="AX12" s="17">
        <v>1.7653807409304299E-2</v>
      </c>
      <c r="AY12" s="17">
        <v>0.28649745370495</v>
      </c>
      <c r="AZ12" s="17">
        <v>0.13175664023374201</v>
      </c>
      <c r="BA12" s="17">
        <v>0.116528437861253</v>
      </c>
      <c r="BB12" s="17"/>
      <c r="BC12" s="17">
        <v>0.141003969138984</v>
      </c>
      <c r="BD12" s="17"/>
      <c r="BE12" s="17">
        <v>9.44435254907189E-3</v>
      </c>
      <c r="BF12" s="17">
        <v>0.35667121019550502</v>
      </c>
      <c r="BG12" s="17">
        <v>0.141936826946888</v>
      </c>
      <c r="BH12" s="17">
        <v>0.13167037813796301</v>
      </c>
      <c r="BI12" s="17"/>
      <c r="BJ12" s="17">
        <v>0.11742453676093299</v>
      </c>
      <c r="BK12" s="17"/>
      <c r="BL12" s="17">
        <v>0.104573180225993</v>
      </c>
      <c r="BM12" s="17"/>
      <c r="BN12" s="17">
        <v>0.15243254692854299</v>
      </c>
      <c r="BO12" s="17"/>
      <c r="BP12" s="17">
        <v>0.124729759173325</v>
      </c>
      <c r="BQ12" s="17">
        <v>0.110060677987428</v>
      </c>
    </row>
    <row r="13" spans="2:69" x14ac:dyDescent="0.35">
      <c r="B13" s="18" t="s">
        <v>141</v>
      </c>
      <c r="C13" s="19">
        <v>9.8163598748847905E-2</v>
      </c>
      <c r="D13" s="19">
        <v>9.3627694340899195E-2</v>
      </c>
      <c r="E13" s="19">
        <v>0.101863633726181</v>
      </c>
      <c r="F13" s="19"/>
      <c r="G13" s="19">
        <v>0.106494201849072</v>
      </c>
      <c r="H13" s="19">
        <v>0.13024355555438599</v>
      </c>
      <c r="I13" s="19">
        <v>0.115948555871527</v>
      </c>
      <c r="J13" s="19">
        <v>5.5734288725615998E-2</v>
      </c>
      <c r="K13" s="19">
        <v>3.1505804476244202E-2</v>
      </c>
      <c r="L13" s="19"/>
      <c r="M13" s="19">
        <v>9.2801608523649798E-2</v>
      </c>
      <c r="N13" s="19">
        <v>0.10156644312144</v>
      </c>
      <c r="O13" s="19">
        <v>5.2427268755714997E-2</v>
      </c>
      <c r="P13" s="19">
        <v>9.6661780868046304E-2</v>
      </c>
      <c r="Q13" s="19">
        <v>0.14210845376229</v>
      </c>
      <c r="R13" s="19"/>
      <c r="S13" s="19">
        <v>6.4249951313827103E-2</v>
      </c>
      <c r="T13" s="19">
        <v>0.15619948908247999</v>
      </c>
      <c r="U13" s="19">
        <v>8.4179871243021398E-2</v>
      </c>
      <c r="V13" s="19">
        <v>0.1105313874778</v>
      </c>
      <c r="W13" s="19"/>
      <c r="X13" s="19">
        <v>0.10059784162975299</v>
      </c>
      <c r="Y13" s="19">
        <v>0.16710053987079701</v>
      </c>
      <c r="Z13" s="19">
        <v>0</v>
      </c>
      <c r="AA13" s="19"/>
      <c r="AB13" s="19">
        <v>9.2487559720433904E-2</v>
      </c>
      <c r="AC13" s="19">
        <v>0.108654994638671</v>
      </c>
      <c r="AD13" s="19"/>
      <c r="AE13" s="19">
        <v>3.9418740961290798E-2</v>
      </c>
      <c r="AF13" s="19">
        <v>0.108985461628737</v>
      </c>
      <c r="AG13" s="19"/>
      <c r="AH13" s="19">
        <v>0.102008509259343</v>
      </c>
      <c r="AI13" s="19">
        <v>9.7215302986610505E-2</v>
      </c>
      <c r="AJ13" s="19"/>
      <c r="AK13" s="19">
        <v>5.4263356355607702E-2</v>
      </c>
      <c r="AL13" s="19">
        <v>8.2727442321572295E-2</v>
      </c>
      <c r="AM13" s="19">
        <v>0.15760304438037001</v>
      </c>
      <c r="AN13" s="19">
        <v>5.55616258280308E-2</v>
      </c>
      <c r="AO13" s="19">
        <v>4.4257852177987E-2</v>
      </c>
      <c r="AP13" s="19"/>
      <c r="AQ13" s="19">
        <v>9.1743638568757196E-2</v>
      </c>
      <c r="AR13" s="19">
        <v>9.9962754467541007E-2</v>
      </c>
      <c r="AS13" s="19"/>
      <c r="AT13" s="19">
        <v>7.0296494103393295E-2</v>
      </c>
      <c r="AU13" s="19">
        <v>0.110888215953567</v>
      </c>
      <c r="AV13" s="19"/>
      <c r="AW13" s="19">
        <v>0.17352687002855</v>
      </c>
      <c r="AX13" s="19">
        <v>8.6403353405231698E-2</v>
      </c>
      <c r="AY13" s="19">
        <v>5.7067105707066197E-2</v>
      </c>
      <c r="AZ13" s="19">
        <v>7.34504118376091E-2</v>
      </c>
      <c r="BA13" s="19">
        <v>0.10880593065439501</v>
      </c>
      <c r="BB13" s="19"/>
      <c r="BC13" s="19">
        <v>5.9155886963727498E-2</v>
      </c>
      <c r="BD13" s="19"/>
      <c r="BE13" s="19">
        <v>8.4208958656805694E-2</v>
      </c>
      <c r="BF13" s="19">
        <v>4.2418678331285001E-2</v>
      </c>
      <c r="BG13" s="19">
        <v>5.3766342209135398E-2</v>
      </c>
      <c r="BH13" s="19">
        <v>4.5571133783467603E-2</v>
      </c>
      <c r="BI13" s="19"/>
      <c r="BJ13" s="19">
        <v>0.100833389078296</v>
      </c>
      <c r="BK13" s="19"/>
      <c r="BL13" s="19">
        <v>0.143707506748629</v>
      </c>
      <c r="BM13" s="19"/>
      <c r="BN13" s="19">
        <v>5.0247003536251403E-2</v>
      </c>
      <c r="BO13" s="19"/>
      <c r="BP13" s="19">
        <v>0.106310229949626</v>
      </c>
      <c r="BQ13" s="19">
        <v>6.56214415947418E-2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T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179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120</v>
      </c>
      <c r="D6" s="20" t="s">
        <v>121</v>
      </c>
      <c r="E6" s="20" t="s">
        <v>122</v>
      </c>
      <c r="F6" s="20" t="s">
        <v>123</v>
      </c>
      <c r="G6" s="20" t="s">
        <v>124</v>
      </c>
      <c r="H6" s="20" t="s">
        <v>125</v>
      </c>
      <c r="I6" s="20" t="s">
        <v>126</v>
      </c>
      <c r="J6" s="20" t="s">
        <v>127</v>
      </c>
      <c r="K6" s="20" t="s">
        <v>128</v>
      </c>
      <c r="L6" s="20" t="s">
        <v>129</v>
      </c>
      <c r="M6" s="20" t="s">
        <v>130</v>
      </c>
      <c r="N6" s="20" t="s">
        <v>131</v>
      </c>
      <c r="O6" s="20" t="s">
        <v>132</v>
      </c>
      <c r="P6" s="20" t="s">
        <v>133</v>
      </c>
      <c r="Q6" s="20" t="s">
        <v>134</v>
      </c>
      <c r="R6" s="20" t="s">
        <v>135</v>
      </c>
      <c r="S6" s="20" t="s">
        <v>136</v>
      </c>
    </row>
    <row r="7" spans="2:20" x14ac:dyDescent="0.35">
      <c r="B7" s="18" t="s">
        <v>137</v>
      </c>
      <c r="C7" s="17">
        <v>0.10182240341243699</v>
      </c>
      <c r="D7" s="17">
        <v>5.536544078109E-2</v>
      </c>
      <c r="E7" s="17">
        <v>0.103386321417238</v>
      </c>
      <c r="F7" s="17">
        <v>0.126279397033917</v>
      </c>
      <c r="G7" s="17">
        <v>1.82427336306164E-2</v>
      </c>
      <c r="H7" s="17">
        <v>6.9903509233612299E-2</v>
      </c>
      <c r="I7" s="17">
        <v>0.174109573371382</v>
      </c>
      <c r="J7" s="17">
        <v>3.5495721561722801E-2</v>
      </c>
      <c r="K7" s="17">
        <v>0.14260196073869599</v>
      </c>
      <c r="L7" s="17">
        <v>4.2172766617396197E-2</v>
      </c>
      <c r="M7" s="17">
        <v>5.6751756832213202E-2</v>
      </c>
      <c r="N7" s="17">
        <v>0.10525327794025501</v>
      </c>
      <c r="O7" s="17">
        <v>0.22370949274222299</v>
      </c>
      <c r="P7" s="17">
        <v>0.23883772232464801</v>
      </c>
      <c r="Q7" s="17">
        <v>0.25393033221691003</v>
      </c>
      <c r="R7" s="17">
        <v>0.15907987422983899</v>
      </c>
      <c r="S7" s="17">
        <v>0.226308801587186</v>
      </c>
    </row>
    <row r="8" spans="2:20" x14ac:dyDescent="0.35">
      <c r="B8" s="18" t="s">
        <v>138</v>
      </c>
      <c r="C8" s="17">
        <v>0.29925605000376299</v>
      </c>
      <c r="D8" s="17">
        <v>0.15533124397477799</v>
      </c>
      <c r="E8" s="17">
        <v>0.26046520676124202</v>
      </c>
      <c r="F8" s="17">
        <v>0.29143838141883999</v>
      </c>
      <c r="G8" s="17">
        <v>0.174773766754376</v>
      </c>
      <c r="H8" s="17">
        <v>9.0060021583314803E-2</v>
      </c>
      <c r="I8" s="17">
        <v>0.246693833588363</v>
      </c>
      <c r="J8" s="17">
        <v>0.25116055576739199</v>
      </c>
      <c r="K8" s="17">
        <v>0.29360128406751301</v>
      </c>
      <c r="L8" s="17">
        <v>0.25209513785709597</v>
      </c>
      <c r="M8" s="17">
        <v>0.188871310858958</v>
      </c>
      <c r="N8" s="17">
        <v>0.21288781087438399</v>
      </c>
      <c r="O8" s="17">
        <v>0.10257973590513</v>
      </c>
      <c r="P8" s="17">
        <v>0.26135325331095799</v>
      </c>
      <c r="Q8" s="17">
        <v>0.19731147754232101</v>
      </c>
      <c r="R8" s="17">
        <v>0.231242108027918</v>
      </c>
      <c r="S8" s="17">
        <v>0.21500327744978301</v>
      </c>
    </row>
    <row r="9" spans="2:20" x14ac:dyDescent="0.35">
      <c r="B9" s="18" t="s">
        <v>139</v>
      </c>
      <c r="C9" s="17">
        <v>0.15047528211184699</v>
      </c>
      <c r="D9" s="17">
        <v>0.29946136963523301</v>
      </c>
      <c r="E9" s="17">
        <v>0.18418548939437099</v>
      </c>
      <c r="F9" s="17">
        <v>0.13772431400771701</v>
      </c>
      <c r="G9" s="17">
        <v>0.30295129778254698</v>
      </c>
      <c r="H9" s="17">
        <v>0.224335737763104</v>
      </c>
      <c r="I9" s="17">
        <v>0.12837955953310801</v>
      </c>
      <c r="J9" s="17">
        <v>0.25490200740385799</v>
      </c>
      <c r="K9" s="17">
        <v>0.12723282312980899</v>
      </c>
      <c r="L9" s="17">
        <v>0.23258401464530901</v>
      </c>
      <c r="M9" s="17">
        <v>0.26409487163126899</v>
      </c>
      <c r="N9" s="17">
        <v>0.200769679053764</v>
      </c>
      <c r="O9" s="17">
        <v>9.0995267371113506E-2</v>
      </c>
      <c r="P9" s="17">
        <v>0.13227804633843601</v>
      </c>
      <c r="Q9" s="17">
        <v>0.118526155358628</v>
      </c>
      <c r="R9" s="17">
        <v>0.157544786869559</v>
      </c>
      <c r="S9" s="17">
        <v>0.13699665024525601</v>
      </c>
    </row>
    <row r="10" spans="2:20" x14ac:dyDescent="0.35">
      <c r="B10" s="18" t="s">
        <v>140</v>
      </c>
      <c r="C10" s="17">
        <v>5.6342973195922602E-2</v>
      </c>
      <c r="D10" s="17">
        <v>8.7230892816876696E-2</v>
      </c>
      <c r="E10" s="17">
        <v>8.5928048015993894E-2</v>
      </c>
      <c r="F10" s="17">
        <v>9.0132972617294901E-2</v>
      </c>
      <c r="G10" s="17">
        <v>0.12770596845299101</v>
      </c>
      <c r="H10" s="17">
        <v>0.26323453908393701</v>
      </c>
      <c r="I10" s="17">
        <v>0.117718430376639</v>
      </c>
      <c r="J10" s="17">
        <v>9.0854195220741799E-2</v>
      </c>
      <c r="K10" s="17">
        <v>8.8126812715321495E-2</v>
      </c>
      <c r="L10" s="17">
        <v>0.10064360647033301</v>
      </c>
      <c r="M10" s="17">
        <v>0.11439726802557899</v>
      </c>
      <c r="N10" s="17">
        <v>0.11575512101037801</v>
      </c>
      <c r="O10" s="17">
        <v>0.30205466976944401</v>
      </c>
      <c r="P10" s="17">
        <v>5.6623886134144298E-2</v>
      </c>
      <c r="Q10" s="17">
        <v>8.3120538331699703E-2</v>
      </c>
      <c r="R10" s="17">
        <v>9.9059608459843101E-2</v>
      </c>
      <c r="S10" s="17">
        <v>8.01249626242138E-2</v>
      </c>
    </row>
    <row r="11" spans="2:20" x14ac:dyDescent="0.35">
      <c r="B11" s="18" t="s">
        <v>141</v>
      </c>
      <c r="C11" s="17">
        <v>0.39210329127603</v>
      </c>
      <c r="D11" s="17">
        <v>0.40261105279202303</v>
      </c>
      <c r="E11" s="17">
        <v>0.36603493441115598</v>
      </c>
      <c r="F11" s="17">
        <v>0.35442493492223098</v>
      </c>
      <c r="G11" s="17">
        <v>0.37632623337947002</v>
      </c>
      <c r="H11" s="17">
        <v>0.35246619233603199</v>
      </c>
      <c r="I11" s="17">
        <v>0.33309860313050699</v>
      </c>
      <c r="J11" s="17">
        <v>0.36758752004628498</v>
      </c>
      <c r="K11" s="17">
        <v>0.34843711934866001</v>
      </c>
      <c r="L11" s="17">
        <v>0.372504474409866</v>
      </c>
      <c r="M11" s="17">
        <v>0.37588479265197999</v>
      </c>
      <c r="N11" s="17">
        <v>0.365334111121219</v>
      </c>
      <c r="O11" s="17">
        <v>0.28066083421208998</v>
      </c>
      <c r="P11" s="17">
        <v>0.31090709189181398</v>
      </c>
      <c r="Q11" s="17">
        <v>0.34711149655044099</v>
      </c>
      <c r="R11" s="17">
        <v>0.35307362241284102</v>
      </c>
      <c r="S11" s="17">
        <v>0.34156630809356098</v>
      </c>
    </row>
    <row r="12" spans="2:20" x14ac:dyDescent="0.35">
      <c r="B12" s="16" t="s">
        <v>143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2:20" x14ac:dyDescent="0.35">
      <c r="B13" t="s">
        <v>98</v>
      </c>
    </row>
    <row r="14" spans="2:20" x14ac:dyDescent="0.35">
      <c r="B14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J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0" width="20.7265625" customWidth="1"/>
  </cols>
  <sheetData>
    <row r="2" spans="2:10" ht="40" customHeight="1" x14ac:dyDescent="0.35">
      <c r="D2" s="31" t="s">
        <v>112</v>
      </c>
      <c r="E2" s="27"/>
      <c r="F2" s="27"/>
      <c r="G2" s="27"/>
      <c r="H2" s="27"/>
      <c r="I2" s="27"/>
      <c r="J2" s="27"/>
    </row>
    <row r="6" spans="2:10" ht="50" customHeight="1" x14ac:dyDescent="0.35">
      <c r="B6" s="20" t="s">
        <v>15</v>
      </c>
      <c r="C6" s="20" t="s">
        <v>100</v>
      </c>
      <c r="D6" s="20" t="s">
        <v>101</v>
      </c>
      <c r="E6" s="20" t="s">
        <v>102</v>
      </c>
      <c r="F6" s="20" t="s">
        <v>103</v>
      </c>
      <c r="G6" s="20" t="s">
        <v>104</v>
      </c>
      <c r="H6" s="20" t="s">
        <v>105</v>
      </c>
      <c r="I6" s="20" t="s">
        <v>106</v>
      </c>
    </row>
    <row r="7" spans="2:10" ht="29" x14ac:dyDescent="0.35">
      <c r="B7" s="18" t="s">
        <v>107</v>
      </c>
      <c r="C7" s="17">
        <v>0.26717070986338398</v>
      </c>
      <c r="D7" s="17">
        <v>0.37237377297728202</v>
      </c>
      <c r="E7" s="17">
        <v>0.51712891796849603</v>
      </c>
      <c r="F7" s="17">
        <v>0.202842974748319</v>
      </c>
      <c r="G7" s="17">
        <v>0.672961436503974</v>
      </c>
      <c r="H7" s="17">
        <v>0.37522897841029401</v>
      </c>
      <c r="I7" s="17">
        <v>0.35018248993790002</v>
      </c>
    </row>
    <row r="8" spans="2:10" ht="29" x14ac:dyDescent="0.35">
      <c r="B8" s="18" t="s">
        <v>108</v>
      </c>
      <c r="C8" s="17">
        <v>0.47269746636312998</v>
      </c>
      <c r="D8" s="17">
        <v>0.45928861688927403</v>
      </c>
      <c r="E8" s="17">
        <v>0.42290692639438399</v>
      </c>
      <c r="F8" s="17">
        <v>0.433559304921042</v>
      </c>
      <c r="G8" s="17">
        <v>0.233719949013416</v>
      </c>
      <c r="H8" s="17">
        <v>0.465784007292672</v>
      </c>
      <c r="I8" s="17">
        <v>0.46348501295971301</v>
      </c>
    </row>
    <row r="9" spans="2:10" ht="29" x14ac:dyDescent="0.35">
      <c r="B9" s="18" t="s">
        <v>109</v>
      </c>
      <c r="C9" s="17">
        <v>0.212357642774094</v>
      </c>
      <c r="D9" s="17">
        <v>0.137137883790032</v>
      </c>
      <c r="E9" s="17">
        <v>5.22963141215778E-2</v>
      </c>
      <c r="F9" s="17">
        <v>0.30666015786690598</v>
      </c>
      <c r="G9" s="17">
        <v>7.9035680182620999E-2</v>
      </c>
      <c r="H9" s="17">
        <v>0.126392144360954</v>
      </c>
      <c r="I9" s="17">
        <v>0.15146104703001501</v>
      </c>
    </row>
    <row r="10" spans="2:10" x14ac:dyDescent="0.35">
      <c r="B10" s="18" t="s">
        <v>110</v>
      </c>
      <c r="C10" s="17">
        <v>2.03087451617898E-2</v>
      </c>
      <c r="D10" s="17">
        <v>1.0471544994897899E-2</v>
      </c>
      <c r="E10" s="17">
        <v>2.9577695539314999E-3</v>
      </c>
      <c r="F10" s="17">
        <v>2.9988127829497599E-2</v>
      </c>
      <c r="G10" s="17">
        <v>1.1229402053366601E-2</v>
      </c>
      <c r="H10" s="17">
        <v>8.5995257157256595E-3</v>
      </c>
      <c r="I10" s="17">
        <v>1.32745700941203E-2</v>
      </c>
    </row>
    <row r="11" spans="2:10" x14ac:dyDescent="0.35">
      <c r="B11" s="18" t="s">
        <v>111</v>
      </c>
      <c r="C11" s="17">
        <v>2.7465435837602199E-2</v>
      </c>
      <c r="D11" s="17">
        <v>2.0728181348513799E-2</v>
      </c>
      <c r="E11" s="17">
        <v>4.7100719616108002E-3</v>
      </c>
      <c r="F11" s="17">
        <v>2.6949434634234701E-2</v>
      </c>
      <c r="G11" s="17">
        <v>3.0535322466219601E-3</v>
      </c>
      <c r="H11" s="17">
        <v>2.3995344220353401E-2</v>
      </c>
      <c r="I11" s="17">
        <v>2.1596879978252E-2</v>
      </c>
    </row>
    <row r="12" spans="2:10" x14ac:dyDescent="0.35">
      <c r="B12" s="16"/>
      <c r="C12" s="16"/>
      <c r="D12" s="16"/>
      <c r="E12" s="16"/>
      <c r="F12" s="16"/>
      <c r="G12" s="16"/>
      <c r="H12" s="16"/>
      <c r="I12" s="16"/>
    </row>
    <row r="13" spans="2:10" x14ac:dyDescent="0.35">
      <c r="B13" t="s">
        <v>98</v>
      </c>
    </row>
    <row r="14" spans="2:10" x14ac:dyDescent="0.35">
      <c r="B14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J2"/>
  </mergeCells>
  <pageMargins left="0.7" right="0.7" top="0.75" bottom="0.75" header="0.3" footer="0.3"/>
  <pageSetup paperSize="9" orientation="portrait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180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0.10182240341243699</v>
      </c>
      <c r="D9" s="17">
        <v>8.6538258661239695E-2</v>
      </c>
      <c r="E9" s="17">
        <v>0.115226184673346</v>
      </c>
      <c r="F9" s="17"/>
      <c r="G9" s="17">
        <v>9.4949183275166105E-2</v>
      </c>
      <c r="H9" s="17">
        <v>7.1425856596867093E-2</v>
      </c>
      <c r="I9" s="17">
        <v>0.14035266364117799</v>
      </c>
      <c r="J9" s="17">
        <v>7.3139906426796505E-2</v>
      </c>
      <c r="K9" s="17">
        <v>0.13300703423850399</v>
      </c>
      <c r="L9" s="17"/>
      <c r="M9" s="17">
        <v>7.1077438265192999E-2</v>
      </c>
      <c r="N9" s="17">
        <v>7.08046109610872E-2</v>
      </c>
      <c r="O9" s="17">
        <v>0.154170142116661</v>
      </c>
      <c r="P9" s="17">
        <v>9.1119475368253294E-2</v>
      </c>
      <c r="Q9" s="17">
        <v>0.13366154832886201</v>
      </c>
      <c r="R9" s="17"/>
      <c r="S9" s="17">
        <v>6.2647221362785402E-2</v>
      </c>
      <c r="T9" s="17">
        <v>5.25615400668107E-2</v>
      </c>
      <c r="U9" s="17">
        <v>0.146557307228253</v>
      </c>
      <c r="V9" s="17">
        <v>9.0020405180146201E-2</v>
      </c>
      <c r="W9" s="17"/>
      <c r="X9" s="17">
        <v>9.8370209305693901E-2</v>
      </c>
      <c r="Y9" s="17">
        <v>6.7407138297992997E-2</v>
      </c>
      <c r="Z9" s="17">
        <v>0.17553403304203499</v>
      </c>
      <c r="AA9" s="17"/>
      <c r="AB9" s="17">
        <v>8.1803486555382096E-2</v>
      </c>
      <c r="AC9" s="17">
        <v>0.146691393670172</v>
      </c>
      <c r="AD9" s="17"/>
      <c r="AE9" s="17">
        <v>0.241718572250195</v>
      </c>
      <c r="AF9" s="17">
        <v>7.86048411846485E-2</v>
      </c>
      <c r="AG9" s="17"/>
      <c r="AH9" s="17">
        <v>8.8188060315574607E-2</v>
      </c>
      <c r="AI9" s="17">
        <v>0.143856859586181</v>
      </c>
      <c r="AJ9" s="17"/>
      <c r="AK9" s="17">
        <v>0.137713957448383</v>
      </c>
      <c r="AL9" s="17">
        <v>7.8625425245936895E-2</v>
      </c>
      <c r="AM9" s="17">
        <v>0.107769762748967</v>
      </c>
      <c r="AN9" s="17">
        <v>8.4772631443389798E-2</v>
      </c>
      <c r="AO9" s="17">
        <v>0.14435558890411801</v>
      </c>
      <c r="AP9" s="17"/>
      <c r="AQ9" s="17">
        <v>4.80604240508904E-2</v>
      </c>
      <c r="AR9" s="17">
        <v>0.116162970746268</v>
      </c>
      <c r="AS9" s="17"/>
      <c r="AT9" s="17">
        <v>5.54013382020856E-2</v>
      </c>
      <c r="AU9" s="17">
        <v>0.122863106071546</v>
      </c>
      <c r="AV9" s="17"/>
      <c r="AW9" s="17">
        <v>6.4493461992916695E-2</v>
      </c>
      <c r="AX9" s="17">
        <v>5.69871685768003E-2</v>
      </c>
      <c r="AY9" s="17">
        <v>8.6517406467180105E-2</v>
      </c>
      <c r="AZ9" s="17">
        <v>6.7251711377291301E-2</v>
      </c>
      <c r="BA9" s="17">
        <v>0.25902556371858598</v>
      </c>
      <c r="BB9" s="17"/>
      <c r="BC9" s="17">
        <v>0.18304919565055799</v>
      </c>
      <c r="BD9" s="17"/>
      <c r="BE9" s="17">
        <v>6.4251747950659299E-2</v>
      </c>
      <c r="BF9" s="17">
        <v>7.7713179187707301E-2</v>
      </c>
      <c r="BG9" s="17">
        <v>8.6073439787976394E-2</v>
      </c>
      <c r="BH9" s="17">
        <v>0.183812556033386</v>
      </c>
      <c r="BI9" s="17"/>
      <c r="BJ9" s="17">
        <v>7.5478818817353299E-2</v>
      </c>
      <c r="BK9" s="17"/>
      <c r="BL9" s="17">
        <v>8.6822303436216094E-2</v>
      </c>
      <c r="BM9" s="17"/>
      <c r="BN9" s="17">
        <v>0.11460115642330999</v>
      </c>
      <c r="BO9" s="17"/>
      <c r="BP9" s="17">
        <v>0.10927956106183</v>
      </c>
      <c r="BQ9" s="17">
        <v>7.6082494412610002E-2</v>
      </c>
    </row>
    <row r="10" spans="2:69" x14ac:dyDescent="0.35">
      <c r="B10" s="18" t="s">
        <v>138</v>
      </c>
      <c r="C10" s="17">
        <v>0.29925605000376299</v>
      </c>
      <c r="D10" s="17">
        <v>0.31891030698453299</v>
      </c>
      <c r="E10" s="17">
        <v>0.27778852532783599</v>
      </c>
      <c r="F10" s="17"/>
      <c r="G10" s="17">
        <v>0.26556954114861703</v>
      </c>
      <c r="H10" s="17">
        <v>0.29311767397787297</v>
      </c>
      <c r="I10" s="17">
        <v>0.19239576575191</v>
      </c>
      <c r="J10" s="17">
        <v>0.31516938807914202</v>
      </c>
      <c r="K10" s="17">
        <v>0.48297195240326901</v>
      </c>
      <c r="L10" s="17"/>
      <c r="M10" s="17">
        <v>0.37441307415351999</v>
      </c>
      <c r="N10" s="17">
        <v>0.27946654996722298</v>
      </c>
      <c r="O10" s="17">
        <v>0.300266874849141</v>
      </c>
      <c r="P10" s="17">
        <v>0.367149091509128</v>
      </c>
      <c r="Q10" s="17">
        <v>0.244961230177663</v>
      </c>
      <c r="R10" s="17"/>
      <c r="S10" s="17">
        <v>0.36606504226324199</v>
      </c>
      <c r="T10" s="17">
        <v>0.259866777723266</v>
      </c>
      <c r="U10" s="17">
        <v>0.41716690272573598</v>
      </c>
      <c r="V10" s="17">
        <v>0.23589518899843301</v>
      </c>
      <c r="W10" s="17"/>
      <c r="X10" s="17">
        <v>0.293048770517221</v>
      </c>
      <c r="Y10" s="17">
        <v>0.24552829625689601</v>
      </c>
      <c r="Z10" s="17">
        <v>0.42057155147750602</v>
      </c>
      <c r="AA10" s="17"/>
      <c r="AB10" s="17">
        <v>0.25054094255387699</v>
      </c>
      <c r="AC10" s="17">
        <v>0.40844266070708501</v>
      </c>
      <c r="AD10" s="17"/>
      <c r="AE10" s="17">
        <v>0.33862584545922703</v>
      </c>
      <c r="AF10" s="17">
        <v>0.29272212785652701</v>
      </c>
      <c r="AG10" s="17"/>
      <c r="AH10" s="17">
        <v>0.26099462111614502</v>
      </c>
      <c r="AI10" s="17">
        <v>0.378697357207819</v>
      </c>
      <c r="AJ10" s="17"/>
      <c r="AK10" s="17">
        <v>0.34995723056956202</v>
      </c>
      <c r="AL10" s="17">
        <v>0.38170915941699401</v>
      </c>
      <c r="AM10" s="17">
        <v>0.228944634027093</v>
      </c>
      <c r="AN10" s="17">
        <v>0.28771415614053703</v>
      </c>
      <c r="AO10" s="17">
        <v>0.32181748098874902</v>
      </c>
      <c r="AP10" s="17"/>
      <c r="AQ10" s="17">
        <v>0.26651893592883702</v>
      </c>
      <c r="AR10" s="17">
        <v>0.30798840685300799</v>
      </c>
      <c r="AS10" s="17"/>
      <c r="AT10" s="17">
        <v>0.265865982953916</v>
      </c>
      <c r="AU10" s="17">
        <v>0.316166830443043</v>
      </c>
      <c r="AV10" s="17"/>
      <c r="AW10" s="17">
        <v>0.223669549668188</v>
      </c>
      <c r="AX10" s="17">
        <v>0.28442881434410799</v>
      </c>
      <c r="AY10" s="17">
        <v>0.225310754005493</v>
      </c>
      <c r="AZ10" s="17">
        <v>0.219065624027943</v>
      </c>
      <c r="BA10" s="17">
        <v>0.52540224151845905</v>
      </c>
      <c r="BB10" s="17"/>
      <c r="BC10" s="17">
        <v>0.58337782443855701</v>
      </c>
      <c r="BD10" s="17"/>
      <c r="BE10" s="17">
        <v>0.23659815255618799</v>
      </c>
      <c r="BF10" s="17">
        <v>0.27216928332829299</v>
      </c>
      <c r="BG10" s="17">
        <v>0.156080493388291</v>
      </c>
      <c r="BH10" s="17">
        <v>0.59074795666645097</v>
      </c>
      <c r="BI10" s="17"/>
      <c r="BJ10" s="17">
        <v>0.311108417067814</v>
      </c>
      <c r="BK10" s="17"/>
      <c r="BL10" s="17">
        <v>0.28286880144267001</v>
      </c>
      <c r="BM10" s="17"/>
      <c r="BN10" s="17">
        <v>0.26241786235018399</v>
      </c>
      <c r="BO10" s="17"/>
      <c r="BP10" s="17">
        <v>0.313370896903097</v>
      </c>
      <c r="BQ10" s="17">
        <v>0.24275610942251299</v>
      </c>
    </row>
    <row r="11" spans="2:69" x14ac:dyDescent="0.35">
      <c r="B11" s="18" t="s">
        <v>139</v>
      </c>
      <c r="C11" s="17">
        <v>0.15047528211184699</v>
      </c>
      <c r="D11" s="17">
        <v>0.19287612652366101</v>
      </c>
      <c r="E11" s="17">
        <v>0.11650586999649901</v>
      </c>
      <c r="F11" s="17"/>
      <c r="G11" s="17">
        <v>0.198736364305691</v>
      </c>
      <c r="H11" s="17">
        <v>0.17607900172545901</v>
      </c>
      <c r="I11" s="17">
        <v>0.150809954229017</v>
      </c>
      <c r="J11" s="17">
        <v>7.6330534906455499E-2</v>
      </c>
      <c r="K11" s="17">
        <v>0.122178422976551</v>
      </c>
      <c r="L11" s="17"/>
      <c r="M11" s="17">
        <v>0</v>
      </c>
      <c r="N11" s="17">
        <v>0.18166307585414701</v>
      </c>
      <c r="O11" s="17">
        <v>0.15249369099125901</v>
      </c>
      <c r="P11" s="17">
        <v>0.14251466507017199</v>
      </c>
      <c r="Q11" s="17">
        <v>0.12726576060848099</v>
      </c>
      <c r="R11" s="17"/>
      <c r="S11" s="17">
        <v>0.123174317058572</v>
      </c>
      <c r="T11" s="17">
        <v>0.16754419266692</v>
      </c>
      <c r="U11" s="17">
        <v>9.1559187810537401E-2</v>
      </c>
      <c r="V11" s="17">
        <v>0.19323665843356</v>
      </c>
      <c r="W11" s="17"/>
      <c r="X11" s="17">
        <v>0.14811305691530099</v>
      </c>
      <c r="Y11" s="17">
        <v>0.19157441142612799</v>
      </c>
      <c r="Z11" s="17">
        <v>0.111924530028906</v>
      </c>
      <c r="AA11" s="17"/>
      <c r="AB11" s="17">
        <v>0.18167965836904901</v>
      </c>
      <c r="AC11" s="17">
        <v>8.0535990976339095E-2</v>
      </c>
      <c r="AD11" s="17"/>
      <c r="AE11" s="17">
        <v>0.16580352778171001</v>
      </c>
      <c r="AF11" s="17">
        <v>0.14793136328519499</v>
      </c>
      <c r="AG11" s="17"/>
      <c r="AH11" s="17">
        <v>0.16662665637438701</v>
      </c>
      <c r="AI11" s="17">
        <v>6.4021820603530996E-2</v>
      </c>
      <c r="AJ11" s="17"/>
      <c r="AK11" s="17">
        <v>3.2006773541759098E-2</v>
      </c>
      <c r="AL11" s="17">
        <v>0.15047831743744999</v>
      </c>
      <c r="AM11" s="17">
        <v>0.18110128037150799</v>
      </c>
      <c r="AN11" s="17">
        <v>0.129152272071278</v>
      </c>
      <c r="AO11" s="17">
        <v>0.19457173404771499</v>
      </c>
      <c r="AP11" s="17"/>
      <c r="AQ11" s="17">
        <v>0.161462261647146</v>
      </c>
      <c r="AR11" s="17">
        <v>0.14754459537574699</v>
      </c>
      <c r="AS11" s="17"/>
      <c r="AT11" s="17">
        <v>0.16622654407290999</v>
      </c>
      <c r="AU11" s="17">
        <v>0.14066379315219599</v>
      </c>
      <c r="AV11" s="17"/>
      <c r="AW11" s="17">
        <v>0.16582841513340599</v>
      </c>
      <c r="AX11" s="17">
        <v>0.19055304628950501</v>
      </c>
      <c r="AY11" s="17">
        <v>0.16686857491613899</v>
      </c>
      <c r="AZ11" s="17">
        <v>0.161104313337286</v>
      </c>
      <c r="BA11" s="17">
        <v>5.2623460478401198E-2</v>
      </c>
      <c r="BB11" s="17"/>
      <c r="BC11" s="17">
        <v>0.10686997128251</v>
      </c>
      <c r="BD11" s="17"/>
      <c r="BE11" s="17">
        <v>0.22003397106848399</v>
      </c>
      <c r="BF11" s="17">
        <v>0.15866918961265999</v>
      </c>
      <c r="BG11" s="17">
        <v>0.138686270929824</v>
      </c>
      <c r="BH11" s="17">
        <v>8.6532953213500505E-2</v>
      </c>
      <c r="BI11" s="17"/>
      <c r="BJ11" s="17">
        <v>0.14324738051431599</v>
      </c>
      <c r="BK11" s="17"/>
      <c r="BL11" s="17">
        <v>0.15497350845161201</v>
      </c>
      <c r="BM11" s="17"/>
      <c r="BN11" s="17">
        <v>0.15885234906960499</v>
      </c>
      <c r="BO11" s="17"/>
      <c r="BP11" s="17">
        <v>0.14242577916591401</v>
      </c>
      <c r="BQ11" s="17">
        <v>0.201289840488481</v>
      </c>
    </row>
    <row r="12" spans="2:69" x14ac:dyDescent="0.35">
      <c r="B12" s="18" t="s">
        <v>140</v>
      </c>
      <c r="C12" s="17">
        <v>5.6342973195922602E-2</v>
      </c>
      <c r="D12" s="17">
        <v>7.7514221167025693E-2</v>
      </c>
      <c r="E12" s="17">
        <v>3.92421011057736E-2</v>
      </c>
      <c r="F12" s="17"/>
      <c r="G12" s="17">
        <v>8.3607974676574506E-2</v>
      </c>
      <c r="H12" s="17">
        <v>3.2441480609210101E-2</v>
      </c>
      <c r="I12" s="17">
        <v>7.9451596673041899E-2</v>
      </c>
      <c r="J12" s="17">
        <v>5.4057272700182603E-2</v>
      </c>
      <c r="K12" s="17">
        <v>2.3476253893844602E-2</v>
      </c>
      <c r="L12" s="17"/>
      <c r="M12" s="17">
        <v>0</v>
      </c>
      <c r="N12" s="17">
        <v>7.5179320919975395E-2</v>
      </c>
      <c r="O12" s="17">
        <v>0</v>
      </c>
      <c r="P12" s="17">
        <v>7.0533856101282599E-2</v>
      </c>
      <c r="Q12" s="17">
        <v>0.102789922536852</v>
      </c>
      <c r="R12" s="17"/>
      <c r="S12" s="17">
        <v>2.6660243620649799E-2</v>
      </c>
      <c r="T12" s="17">
        <v>3.1493468858046603E-2</v>
      </c>
      <c r="U12" s="17">
        <v>0.107836810761</v>
      </c>
      <c r="V12" s="17">
        <v>5.5744546853319497E-2</v>
      </c>
      <c r="W12" s="17"/>
      <c r="X12" s="17">
        <v>5.8310153359710203E-2</v>
      </c>
      <c r="Y12" s="17">
        <v>5.8977019048669102E-2</v>
      </c>
      <c r="Z12" s="17">
        <v>3.7708516508848301E-2</v>
      </c>
      <c r="AA12" s="17"/>
      <c r="AB12" s="17">
        <v>6.04969851695712E-2</v>
      </c>
      <c r="AC12" s="17">
        <v>4.7032463336321197E-2</v>
      </c>
      <c r="AD12" s="17"/>
      <c r="AE12" s="17">
        <v>4.8192758116129199E-2</v>
      </c>
      <c r="AF12" s="17">
        <v>5.7695605847388698E-2</v>
      </c>
      <c r="AG12" s="17"/>
      <c r="AH12" s="17">
        <v>5.3450552091077401E-2</v>
      </c>
      <c r="AI12" s="17">
        <v>0.11163201455115999</v>
      </c>
      <c r="AJ12" s="17"/>
      <c r="AK12" s="17">
        <v>5.9422279522860298E-2</v>
      </c>
      <c r="AL12" s="17">
        <v>2.6468113651667902E-2</v>
      </c>
      <c r="AM12" s="17">
        <v>5.1425558925386999E-2</v>
      </c>
      <c r="AN12" s="17">
        <v>9.3198486588740595E-2</v>
      </c>
      <c r="AO12" s="17">
        <v>8.1868284555760798E-2</v>
      </c>
      <c r="AP12" s="17"/>
      <c r="AQ12" s="17">
        <v>8.5794161412821701E-2</v>
      </c>
      <c r="AR12" s="17">
        <v>4.84871101361663E-2</v>
      </c>
      <c r="AS12" s="17"/>
      <c r="AT12" s="17">
        <v>6.0658647311946499E-2</v>
      </c>
      <c r="AU12" s="17">
        <v>5.1309629724570698E-2</v>
      </c>
      <c r="AV12" s="17"/>
      <c r="AW12" s="17">
        <v>5.0593039132071201E-2</v>
      </c>
      <c r="AX12" s="17">
        <v>3.7258034936202597E-2</v>
      </c>
      <c r="AY12" s="17">
        <v>0.12624748772064001</v>
      </c>
      <c r="AZ12" s="17">
        <v>6.5843107535979994E-2</v>
      </c>
      <c r="BA12" s="17">
        <v>0</v>
      </c>
      <c r="BB12" s="17"/>
      <c r="BC12" s="17">
        <v>0</v>
      </c>
      <c r="BD12" s="17"/>
      <c r="BE12" s="17">
        <v>4.0340864113852098E-2</v>
      </c>
      <c r="BF12" s="17">
        <v>0.107637385919311</v>
      </c>
      <c r="BG12" s="17">
        <v>6.9908022656548802E-2</v>
      </c>
      <c r="BH12" s="17">
        <v>0</v>
      </c>
      <c r="BI12" s="17"/>
      <c r="BJ12" s="17">
        <v>5.0227976323426397E-2</v>
      </c>
      <c r="BK12" s="17"/>
      <c r="BL12" s="17">
        <v>7.2811829371051795E-2</v>
      </c>
      <c r="BM12" s="17"/>
      <c r="BN12" s="17">
        <v>4.1249499434558599E-2</v>
      </c>
      <c r="BO12" s="17"/>
      <c r="BP12" s="17">
        <v>5.2447766065889002E-2</v>
      </c>
      <c r="BQ12" s="17">
        <v>7.9475501351815206E-2</v>
      </c>
    </row>
    <row r="13" spans="2:69" x14ac:dyDescent="0.35">
      <c r="B13" s="18" t="s">
        <v>141</v>
      </c>
      <c r="C13" s="19">
        <v>0.39210329127603</v>
      </c>
      <c r="D13" s="19">
        <v>0.32416108666353999</v>
      </c>
      <c r="E13" s="19">
        <v>0.451237318896545</v>
      </c>
      <c r="F13" s="19"/>
      <c r="G13" s="19">
        <v>0.35713693659395102</v>
      </c>
      <c r="H13" s="19">
        <v>0.426935987090591</v>
      </c>
      <c r="I13" s="19">
        <v>0.43699001970485402</v>
      </c>
      <c r="J13" s="19">
        <v>0.48130289788742298</v>
      </c>
      <c r="K13" s="19">
        <v>0.23836633648783201</v>
      </c>
      <c r="L13" s="19"/>
      <c r="M13" s="19">
        <v>0.55450948758128704</v>
      </c>
      <c r="N13" s="19">
        <v>0.39288644229756797</v>
      </c>
      <c r="O13" s="19">
        <v>0.393069292042939</v>
      </c>
      <c r="P13" s="19">
        <v>0.328682911951165</v>
      </c>
      <c r="Q13" s="19">
        <v>0.39132153834814098</v>
      </c>
      <c r="R13" s="19"/>
      <c r="S13" s="19">
        <v>0.42145317569475099</v>
      </c>
      <c r="T13" s="19">
        <v>0.48853402068495699</v>
      </c>
      <c r="U13" s="19">
        <v>0.23687979147447399</v>
      </c>
      <c r="V13" s="19">
        <v>0.42510320053454098</v>
      </c>
      <c r="W13" s="19"/>
      <c r="X13" s="19">
        <v>0.402157809902074</v>
      </c>
      <c r="Y13" s="19">
        <v>0.43651313497031402</v>
      </c>
      <c r="Z13" s="19">
        <v>0.25426136894270601</v>
      </c>
      <c r="AA13" s="19"/>
      <c r="AB13" s="19">
        <v>0.42547892735212001</v>
      </c>
      <c r="AC13" s="19">
        <v>0.317297491310083</v>
      </c>
      <c r="AD13" s="19"/>
      <c r="AE13" s="19">
        <v>0.205659296392739</v>
      </c>
      <c r="AF13" s="19">
        <v>0.42304606182624099</v>
      </c>
      <c r="AG13" s="19"/>
      <c r="AH13" s="19">
        <v>0.43074011010281599</v>
      </c>
      <c r="AI13" s="19">
        <v>0.30179194805130899</v>
      </c>
      <c r="AJ13" s="19"/>
      <c r="AK13" s="19">
        <v>0.42089975891743597</v>
      </c>
      <c r="AL13" s="19">
        <v>0.36271898424795201</v>
      </c>
      <c r="AM13" s="19">
        <v>0.43075876392704499</v>
      </c>
      <c r="AN13" s="19">
        <v>0.40516245375605398</v>
      </c>
      <c r="AO13" s="19">
        <v>0.257386911503657</v>
      </c>
      <c r="AP13" s="19"/>
      <c r="AQ13" s="19">
        <v>0.438164216960306</v>
      </c>
      <c r="AR13" s="19">
        <v>0.37981691688881097</v>
      </c>
      <c r="AS13" s="19"/>
      <c r="AT13" s="19">
        <v>0.45184748745914199</v>
      </c>
      <c r="AU13" s="19">
        <v>0.36899664060864501</v>
      </c>
      <c r="AV13" s="19"/>
      <c r="AW13" s="19">
        <v>0.49541553407341798</v>
      </c>
      <c r="AX13" s="19">
        <v>0.430772935853383</v>
      </c>
      <c r="AY13" s="19">
        <v>0.39505577689054699</v>
      </c>
      <c r="AZ13" s="19">
        <v>0.48673524372150001</v>
      </c>
      <c r="BA13" s="19">
        <v>0.162948734284554</v>
      </c>
      <c r="BB13" s="19"/>
      <c r="BC13" s="19">
        <v>0.126703008628374</v>
      </c>
      <c r="BD13" s="19"/>
      <c r="BE13" s="19">
        <v>0.43877526431081598</v>
      </c>
      <c r="BF13" s="19">
        <v>0.38381096195202902</v>
      </c>
      <c r="BG13" s="19">
        <v>0.54925177323735996</v>
      </c>
      <c r="BH13" s="19">
        <v>0.13890653408666301</v>
      </c>
      <c r="BI13" s="19"/>
      <c r="BJ13" s="19">
        <v>0.419937407277091</v>
      </c>
      <c r="BK13" s="19"/>
      <c r="BL13" s="19">
        <v>0.40252355729845102</v>
      </c>
      <c r="BM13" s="19"/>
      <c r="BN13" s="19">
        <v>0.42287913272234301</v>
      </c>
      <c r="BO13" s="19"/>
      <c r="BP13" s="19">
        <v>0.38247599680326999</v>
      </c>
      <c r="BQ13" s="19">
        <v>0.40039605432458097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181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5.536544078109E-2</v>
      </c>
      <c r="D9" s="17">
        <v>3.5149181072933702E-2</v>
      </c>
      <c r="E9" s="17">
        <v>7.2505580529350203E-2</v>
      </c>
      <c r="F9" s="17"/>
      <c r="G9" s="17">
        <v>2.91597115901184E-2</v>
      </c>
      <c r="H9" s="17">
        <v>0</v>
      </c>
      <c r="I9" s="17">
        <v>2.5379874927017699E-2</v>
      </c>
      <c r="J9" s="17">
        <v>4.6111270076705201E-2</v>
      </c>
      <c r="K9" s="17">
        <v>0.221774243363624</v>
      </c>
      <c r="L9" s="17"/>
      <c r="M9" s="17">
        <v>0</v>
      </c>
      <c r="N9" s="17">
        <v>4.20055735561011E-2</v>
      </c>
      <c r="O9" s="17">
        <v>8.6427036531666696E-2</v>
      </c>
      <c r="P9" s="17">
        <v>9.8025183606636299E-2</v>
      </c>
      <c r="Q9" s="17">
        <v>1.7404542491204201E-2</v>
      </c>
      <c r="R9" s="17"/>
      <c r="S9" s="17">
        <v>2.51039338225847E-2</v>
      </c>
      <c r="T9" s="17">
        <v>0</v>
      </c>
      <c r="U9" s="17">
        <v>0.19144238535534999</v>
      </c>
      <c r="V9" s="17">
        <v>1.24855551406741E-2</v>
      </c>
      <c r="W9" s="17"/>
      <c r="X9" s="17">
        <v>3.3693179232538902E-2</v>
      </c>
      <c r="Y9" s="17">
        <v>3.98915863469326E-2</v>
      </c>
      <c r="Z9" s="17">
        <v>0.24201457372597099</v>
      </c>
      <c r="AA9" s="17"/>
      <c r="AB9" s="17">
        <v>1.6050420834153999E-2</v>
      </c>
      <c r="AC9" s="17">
        <v>0.14348335742851601</v>
      </c>
      <c r="AD9" s="17"/>
      <c r="AE9" s="17">
        <v>0.14159412951955699</v>
      </c>
      <c r="AF9" s="17">
        <v>4.1054684716513599E-2</v>
      </c>
      <c r="AG9" s="17"/>
      <c r="AH9" s="17">
        <v>1.3691326790535099E-2</v>
      </c>
      <c r="AI9" s="17">
        <v>0.118119858650825</v>
      </c>
      <c r="AJ9" s="17"/>
      <c r="AK9" s="17">
        <v>0.26657223723339402</v>
      </c>
      <c r="AL9" s="17">
        <v>4.17250270128336E-2</v>
      </c>
      <c r="AM9" s="17">
        <v>2.6705088923431701E-2</v>
      </c>
      <c r="AN9" s="17">
        <v>2.8991004312592002E-2</v>
      </c>
      <c r="AO9" s="17">
        <v>4.8372443473815502E-2</v>
      </c>
      <c r="AP9" s="17"/>
      <c r="AQ9" s="17">
        <v>1.50933004421085E-2</v>
      </c>
      <c r="AR9" s="17">
        <v>6.6107704125317093E-2</v>
      </c>
      <c r="AS9" s="17"/>
      <c r="AT9" s="17">
        <v>4.3395121339131697E-2</v>
      </c>
      <c r="AU9" s="17">
        <v>6.2834186824060903E-2</v>
      </c>
      <c r="AV9" s="17"/>
      <c r="AW9" s="17">
        <v>0</v>
      </c>
      <c r="AX9" s="17">
        <v>3.2308712610990498E-2</v>
      </c>
      <c r="AY9" s="17">
        <v>0.11966575939317101</v>
      </c>
      <c r="AZ9" s="17">
        <v>0</v>
      </c>
      <c r="BA9" s="17">
        <v>5.04021151923549E-2</v>
      </c>
      <c r="BB9" s="17"/>
      <c r="BC9" s="17">
        <v>0.101483162255251</v>
      </c>
      <c r="BD9" s="17"/>
      <c r="BE9" s="17">
        <v>3.4982021659629402E-2</v>
      </c>
      <c r="BF9" s="17">
        <v>0.12555776261231</v>
      </c>
      <c r="BG9" s="17">
        <v>4.7285230198659399E-2</v>
      </c>
      <c r="BH9" s="17">
        <v>2.9382733531028202E-2</v>
      </c>
      <c r="BI9" s="17"/>
      <c r="BJ9" s="17">
        <v>5.0528247072896E-2</v>
      </c>
      <c r="BK9" s="17"/>
      <c r="BL9" s="17">
        <v>2.22460490733251E-2</v>
      </c>
      <c r="BM9" s="17"/>
      <c r="BN9" s="17">
        <v>5.2398650253666697E-2</v>
      </c>
      <c r="BO9" s="17"/>
      <c r="BP9" s="17">
        <v>6.1529223848892901E-2</v>
      </c>
      <c r="BQ9" s="17">
        <v>3.1542919722834503E-2</v>
      </c>
    </row>
    <row r="10" spans="2:69" x14ac:dyDescent="0.35">
      <c r="B10" s="18" t="s">
        <v>138</v>
      </c>
      <c r="C10" s="17">
        <v>0.15533124397477799</v>
      </c>
      <c r="D10" s="17">
        <v>0.17810490816053301</v>
      </c>
      <c r="E10" s="17">
        <v>0.13021364666031501</v>
      </c>
      <c r="F10" s="17"/>
      <c r="G10" s="17">
        <v>0.170842933996914</v>
      </c>
      <c r="H10" s="17">
        <v>0.12803052512809701</v>
      </c>
      <c r="I10" s="17">
        <v>0.19410841191346301</v>
      </c>
      <c r="J10" s="17">
        <v>0.119587676669185</v>
      </c>
      <c r="K10" s="17">
        <v>0.157517188798485</v>
      </c>
      <c r="L10" s="17"/>
      <c r="M10" s="17">
        <v>0.19291646387637901</v>
      </c>
      <c r="N10" s="17">
        <v>9.7246863644038797E-2</v>
      </c>
      <c r="O10" s="17">
        <v>0.17369688808105399</v>
      </c>
      <c r="P10" s="17">
        <v>0.19031729712206599</v>
      </c>
      <c r="Q10" s="17">
        <v>0.24391881721431799</v>
      </c>
      <c r="R10" s="17"/>
      <c r="S10" s="17">
        <v>7.8250195717867399E-2</v>
      </c>
      <c r="T10" s="17">
        <v>0.15493462175419001</v>
      </c>
      <c r="U10" s="17">
        <v>0.23298543754925199</v>
      </c>
      <c r="V10" s="17">
        <v>0.15975344656652099</v>
      </c>
      <c r="W10" s="17"/>
      <c r="X10" s="17">
        <v>0.143484254413971</v>
      </c>
      <c r="Y10" s="17">
        <v>0.103995475330958</v>
      </c>
      <c r="Z10" s="17">
        <v>0.31638249428472098</v>
      </c>
      <c r="AA10" s="17"/>
      <c r="AB10" s="17">
        <v>0.142287629590234</v>
      </c>
      <c r="AC10" s="17">
        <v>0.18456628255977001</v>
      </c>
      <c r="AD10" s="17"/>
      <c r="AE10" s="17">
        <v>0.248196867395379</v>
      </c>
      <c r="AF10" s="17">
        <v>0.139919003536009</v>
      </c>
      <c r="AG10" s="17"/>
      <c r="AH10" s="17">
        <v>0.14705841621908999</v>
      </c>
      <c r="AI10" s="17">
        <v>0.20431568417429699</v>
      </c>
      <c r="AJ10" s="17"/>
      <c r="AK10" s="17">
        <v>8.6335737653972996E-2</v>
      </c>
      <c r="AL10" s="17">
        <v>0.167662342510148</v>
      </c>
      <c r="AM10" s="17">
        <v>0.180683984659119</v>
      </c>
      <c r="AN10" s="17">
        <v>9.3180430616233795E-2</v>
      </c>
      <c r="AO10" s="17">
        <v>0.22128448928562799</v>
      </c>
      <c r="AP10" s="17"/>
      <c r="AQ10" s="17">
        <v>0.102319296441192</v>
      </c>
      <c r="AR10" s="17">
        <v>0.16947174646614699</v>
      </c>
      <c r="AS10" s="17"/>
      <c r="AT10" s="17">
        <v>8.9518102665570198E-2</v>
      </c>
      <c r="AU10" s="17">
        <v>0.18742543955440299</v>
      </c>
      <c r="AV10" s="17"/>
      <c r="AW10" s="17">
        <v>5.2014765091670197E-2</v>
      </c>
      <c r="AX10" s="17">
        <v>0.103710671115898</v>
      </c>
      <c r="AY10" s="17">
        <v>4.3057761128944903E-2</v>
      </c>
      <c r="AZ10" s="17">
        <v>0.18262504200931901</v>
      </c>
      <c r="BA10" s="17">
        <v>0.45850077739693601</v>
      </c>
      <c r="BB10" s="17"/>
      <c r="BC10" s="17">
        <v>0.24753661527958601</v>
      </c>
      <c r="BD10" s="17"/>
      <c r="BE10" s="17">
        <v>0.103878916087219</v>
      </c>
      <c r="BF10" s="17">
        <v>3.6428334715123599E-2</v>
      </c>
      <c r="BG10" s="17">
        <v>0.164675431942016</v>
      </c>
      <c r="BH10" s="17">
        <v>0.30777643041401298</v>
      </c>
      <c r="BI10" s="17"/>
      <c r="BJ10" s="17">
        <v>0.13452761475066799</v>
      </c>
      <c r="BK10" s="17"/>
      <c r="BL10" s="17">
        <v>0.15128698018947601</v>
      </c>
      <c r="BM10" s="17"/>
      <c r="BN10" s="17">
        <v>0.20081357624500501</v>
      </c>
      <c r="BO10" s="17"/>
      <c r="BP10" s="17">
        <v>0.16611513744456799</v>
      </c>
      <c r="BQ10" s="17">
        <v>0.118823467507485</v>
      </c>
    </row>
    <row r="11" spans="2:69" x14ac:dyDescent="0.35">
      <c r="B11" s="18" t="s">
        <v>139</v>
      </c>
      <c r="C11" s="17">
        <v>0.29946136963523301</v>
      </c>
      <c r="D11" s="17">
        <v>0.341213069454396</v>
      </c>
      <c r="E11" s="17">
        <v>0.26713546539050997</v>
      </c>
      <c r="F11" s="17"/>
      <c r="G11" s="17">
        <v>0.29286957076935999</v>
      </c>
      <c r="H11" s="17">
        <v>0.39174672522166498</v>
      </c>
      <c r="I11" s="17">
        <v>0.26407009678162402</v>
      </c>
      <c r="J11" s="17">
        <v>0.21466434513657101</v>
      </c>
      <c r="K11" s="17">
        <v>0.31191346966852501</v>
      </c>
      <c r="L11" s="17"/>
      <c r="M11" s="17">
        <v>0.25257404854233301</v>
      </c>
      <c r="N11" s="17">
        <v>0.35437735006378102</v>
      </c>
      <c r="O11" s="17">
        <v>0.28169486281217199</v>
      </c>
      <c r="P11" s="17">
        <v>0.287678286827799</v>
      </c>
      <c r="Q11" s="17">
        <v>0.19629174849051501</v>
      </c>
      <c r="R11" s="17"/>
      <c r="S11" s="17">
        <v>0.39776307669644101</v>
      </c>
      <c r="T11" s="17">
        <v>0.24905274057982199</v>
      </c>
      <c r="U11" s="17">
        <v>0.22809295475909699</v>
      </c>
      <c r="V11" s="17">
        <v>0.29681732360683499</v>
      </c>
      <c r="W11" s="17"/>
      <c r="X11" s="17">
        <v>0.32700410117573497</v>
      </c>
      <c r="Y11" s="17">
        <v>0.28304211740213298</v>
      </c>
      <c r="Z11" s="17">
        <v>0.111924530028906</v>
      </c>
      <c r="AA11" s="17"/>
      <c r="AB11" s="17">
        <v>0.29634808541723701</v>
      </c>
      <c r="AC11" s="17">
        <v>0.30643926560454399</v>
      </c>
      <c r="AD11" s="17"/>
      <c r="AE11" s="17">
        <v>0.26589314780567003</v>
      </c>
      <c r="AF11" s="17">
        <v>0.30503244628214199</v>
      </c>
      <c r="AG11" s="17"/>
      <c r="AH11" s="17">
        <v>0.31354275174894503</v>
      </c>
      <c r="AI11" s="17">
        <v>0.22891745815324299</v>
      </c>
      <c r="AJ11" s="17"/>
      <c r="AK11" s="17">
        <v>0.115391766877928</v>
      </c>
      <c r="AL11" s="17">
        <v>0.33686330695637201</v>
      </c>
      <c r="AM11" s="17">
        <v>0.26341527022912098</v>
      </c>
      <c r="AN11" s="17">
        <v>0.359733454396228</v>
      </c>
      <c r="AO11" s="17">
        <v>0.40534019601191501</v>
      </c>
      <c r="AP11" s="17"/>
      <c r="AQ11" s="17">
        <v>0.34679309795821101</v>
      </c>
      <c r="AR11" s="17">
        <v>0.28683601906029199</v>
      </c>
      <c r="AS11" s="17"/>
      <c r="AT11" s="17">
        <v>0.29477680484131003</v>
      </c>
      <c r="AU11" s="17">
        <v>0.29131978043914603</v>
      </c>
      <c r="AV11" s="17"/>
      <c r="AW11" s="17">
        <v>0.29305507159030197</v>
      </c>
      <c r="AX11" s="17">
        <v>0.375196511505623</v>
      </c>
      <c r="AY11" s="17">
        <v>0.27125382432144202</v>
      </c>
      <c r="AZ11" s="17">
        <v>0.270446811045781</v>
      </c>
      <c r="BA11" s="17">
        <v>0.24403040516644001</v>
      </c>
      <c r="BB11" s="17"/>
      <c r="BC11" s="17">
        <v>0.47299934895096202</v>
      </c>
      <c r="BD11" s="17"/>
      <c r="BE11" s="17">
        <v>0.35955263019672401</v>
      </c>
      <c r="BF11" s="17">
        <v>0.248723214769387</v>
      </c>
      <c r="BG11" s="17">
        <v>0.14149446833769699</v>
      </c>
      <c r="BH11" s="17">
        <v>0.47489636321713102</v>
      </c>
      <c r="BI11" s="17"/>
      <c r="BJ11" s="17">
        <v>0.29687335553193001</v>
      </c>
      <c r="BK11" s="17"/>
      <c r="BL11" s="17">
        <v>0.29479257867640202</v>
      </c>
      <c r="BM11" s="17"/>
      <c r="BN11" s="17">
        <v>0.25332805420486298</v>
      </c>
      <c r="BO11" s="17"/>
      <c r="BP11" s="17">
        <v>0.30148319429148002</v>
      </c>
      <c r="BQ11" s="17">
        <v>0.29932549385895502</v>
      </c>
    </row>
    <row r="12" spans="2:69" x14ac:dyDescent="0.35">
      <c r="B12" s="18" t="s">
        <v>140</v>
      </c>
      <c r="C12" s="17">
        <v>8.7230892816876696E-2</v>
      </c>
      <c r="D12" s="17">
        <v>0.10637908205402</v>
      </c>
      <c r="E12" s="17">
        <v>7.2033474243907006E-2</v>
      </c>
      <c r="F12" s="17"/>
      <c r="G12" s="17">
        <v>0.115843521331587</v>
      </c>
      <c r="H12" s="17">
        <v>5.3286762559646997E-2</v>
      </c>
      <c r="I12" s="17">
        <v>0.10483147160006</v>
      </c>
      <c r="J12" s="17">
        <v>0.11130517388002401</v>
      </c>
      <c r="K12" s="17">
        <v>4.6952507787689099E-2</v>
      </c>
      <c r="L12" s="17"/>
      <c r="M12" s="17">
        <v>0</v>
      </c>
      <c r="N12" s="17">
        <v>9.6539955481022094E-2</v>
      </c>
      <c r="O12" s="17">
        <v>5.2145626711795998E-2</v>
      </c>
      <c r="P12" s="17">
        <v>9.5296320492334496E-2</v>
      </c>
      <c r="Q12" s="17">
        <v>0.14741913081833299</v>
      </c>
      <c r="R12" s="17"/>
      <c r="S12" s="17">
        <v>0.12971052496249999</v>
      </c>
      <c r="T12" s="17">
        <v>4.82164167065528E-2</v>
      </c>
      <c r="U12" s="17">
        <v>8.9305152051729494E-2</v>
      </c>
      <c r="V12" s="17">
        <v>9.4083771757795906E-2</v>
      </c>
      <c r="W12" s="17"/>
      <c r="X12" s="17">
        <v>8.5783726461852103E-2</v>
      </c>
      <c r="Y12" s="17">
        <v>0.103834503561116</v>
      </c>
      <c r="Z12" s="17">
        <v>7.5417033017696603E-2</v>
      </c>
      <c r="AA12" s="17"/>
      <c r="AB12" s="17">
        <v>0.105938937754832</v>
      </c>
      <c r="AC12" s="17">
        <v>4.5299998550409802E-2</v>
      </c>
      <c r="AD12" s="17"/>
      <c r="AE12" s="17">
        <v>8.1942924951381405E-2</v>
      </c>
      <c r="AF12" s="17">
        <v>8.8108498858526493E-2</v>
      </c>
      <c r="AG12" s="17"/>
      <c r="AH12" s="17">
        <v>9.6623419395375706E-2</v>
      </c>
      <c r="AI12" s="17">
        <v>7.9124465126445803E-2</v>
      </c>
      <c r="AJ12" s="17"/>
      <c r="AK12" s="17">
        <v>0.11080049931727</v>
      </c>
      <c r="AL12" s="17">
        <v>8.6552892958639494E-2</v>
      </c>
      <c r="AM12" s="17">
        <v>8.8031859756549202E-2</v>
      </c>
      <c r="AN12" s="17">
        <v>7.7527128323121197E-2</v>
      </c>
      <c r="AO12" s="17">
        <v>8.1868284555760798E-2</v>
      </c>
      <c r="AP12" s="17"/>
      <c r="AQ12" s="17">
        <v>9.1712124805502102E-2</v>
      </c>
      <c r="AR12" s="17">
        <v>8.6035560914395404E-2</v>
      </c>
      <c r="AS12" s="17"/>
      <c r="AT12" s="17">
        <v>0.104922823729832</v>
      </c>
      <c r="AU12" s="17">
        <v>8.1079261574575998E-2</v>
      </c>
      <c r="AV12" s="17"/>
      <c r="AW12" s="17">
        <v>0.15951462924460899</v>
      </c>
      <c r="AX12" s="17">
        <v>6.9635063450093598E-2</v>
      </c>
      <c r="AY12" s="17">
        <v>0.153147905087648</v>
      </c>
      <c r="AZ12" s="17">
        <v>6.0192903223399701E-2</v>
      </c>
      <c r="BA12" s="17">
        <v>2.3352215057642501E-2</v>
      </c>
      <c r="BB12" s="17"/>
      <c r="BC12" s="17">
        <v>1.0388846823180101E-2</v>
      </c>
      <c r="BD12" s="17"/>
      <c r="BE12" s="17">
        <v>7.5396854316386194E-2</v>
      </c>
      <c r="BF12" s="17">
        <v>0.179760760346108</v>
      </c>
      <c r="BG12" s="17">
        <v>9.7293096284266994E-2</v>
      </c>
      <c r="BH12" s="17">
        <v>1.36135539109686E-2</v>
      </c>
      <c r="BI12" s="17"/>
      <c r="BJ12" s="17">
        <v>8.5595777251330593E-2</v>
      </c>
      <c r="BK12" s="17"/>
      <c r="BL12" s="17">
        <v>9.7110179777151695E-2</v>
      </c>
      <c r="BM12" s="17"/>
      <c r="BN12" s="17">
        <v>7.05805865741225E-2</v>
      </c>
      <c r="BO12" s="17"/>
      <c r="BP12" s="17">
        <v>7.91258557670452E-2</v>
      </c>
      <c r="BQ12" s="17">
        <v>0.132710499475755</v>
      </c>
    </row>
    <row r="13" spans="2:69" x14ac:dyDescent="0.35">
      <c r="B13" s="18" t="s">
        <v>141</v>
      </c>
      <c r="C13" s="19">
        <v>0.40261105279202303</v>
      </c>
      <c r="D13" s="19">
        <v>0.33915375925811703</v>
      </c>
      <c r="E13" s="19">
        <v>0.45811183317591803</v>
      </c>
      <c r="F13" s="19"/>
      <c r="G13" s="19">
        <v>0.39128426231202101</v>
      </c>
      <c r="H13" s="19">
        <v>0.426935987090591</v>
      </c>
      <c r="I13" s="19">
        <v>0.41161014477783597</v>
      </c>
      <c r="J13" s="19">
        <v>0.50833153423751398</v>
      </c>
      <c r="K13" s="19">
        <v>0.26184259038167701</v>
      </c>
      <c r="L13" s="19"/>
      <c r="M13" s="19">
        <v>0.55450948758128704</v>
      </c>
      <c r="N13" s="19">
        <v>0.40983025725505701</v>
      </c>
      <c r="O13" s="19">
        <v>0.40603558586331101</v>
      </c>
      <c r="P13" s="19">
        <v>0.328682911951165</v>
      </c>
      <c r="Q13" s="19">
        <v>0.39496576098563102</v>
      </c>
      <c r="R13" s="19"/>
      <c r="S13" s="19">
        <v>0.369172268800607</v>
      </c>
      <c r="T13" s="19">
        <v>0.54779622095943503</v>
      </c>
      <c r="U13" s="19">
        <v>0.25817407028457201</v>
      </c>
      <c r="V13" s="19">
        <v>0.436859902928174</v>
      </c>
      <c r="W13" s="19"/>
      <c r="X13" s="19">
        <v>0.41003473871590301</v>
      </c>
      <c r="Y13" s="19">
        <v>0.46923631735886101</v>
      </c>
      <c r="Z13" s="19">
        <v>0.25426136894270601</v>
      </c>
      <c r="AA13" s="19"/>
      <c r="AB13" s="19">
        <v>0.43937492640354298</v>
      </c>
      <c r="AC13" s="19">
        <v>0.320211095856761</v>
      </c>
      <c r="AD13" s="19"/>
      <c r="AE13" s="19">
        <v>0.26237293032801301</v>
      </c>
      <c r="AF13" s="19">
        <v>0.42588536660680898</v>
      </c>
      <c r="AG13" s="19"/>
      <c r="AH13" s="19">
        <v>0.42908408584605401</v>
      </c>
      <c r="AI13" s="19">
        <v>0.36952253389518802</v>
      </c>
      <c r="AJ13" s="19"/>
      <c r="AK13" s="19">
        <v>0.42089975891743597</v>
      </c>
      <c r="AL13" s="19">
        <v>0.36719643056200701</v>
      </c>
      <c r="AM13" s="19">
        <v>0.441163796431779</v>
      </c>
      <c r="AN13" s="19">
        <v>0.44056798235182498</v>
      </c>
      <c r="AO13" s="19">
        <v>0.24313458667288201</v>
      </c>
      <c r="AP13" s="19"/>
      <c r="AQ13" s="19">
        <v>0.44408218035298602</v>
      </c>
      <c r="AR13" s="19">
        <v>0.39154896943384798</v>
      </c>
      <c r="AS13" s="19"/>
      <c r="AT13" s="19">
        <v>0.46738714742415599</v>
      </c>
      <c r="AU13" s="19">
        <v>0.37734133160781402</v>
      </c>
      <c r="AV13" s="19"/>
      <c r="AW13" s="19">
        <v>0.49541553407341798</v>
      </c>
      <c r="AX13" s="19">
        <v>0.419149041317395</v>
      </c>
      <c r="AY13" s="19">
        <v>0.41287475006879398</v>
      </c>
      <c r="AZ13" s="19">
        <v>0.48673524372150001</v>
      </c>
      <c r="BA13" s="19">
        <v>0.22371448718662601</v>
      </c>
      <c r="BB13" s="19"/>
      <c r="BC13" s="19">
        <v>0.167592026691021</v>
      </c>
      <c r="BD13" s="19"/>
      <c r="BE13" s="19">
        <v>0.42618957774004101</v>
      </c>
      <c r="BF13" s="19">
        <v>0.40952992755707202</v>
      </c>
      <c r="BG13" s="19">
        <v>0.54925177323735996</v>
      </c>
      <c r="BH13" s="19">
        <v>0.17433091892685901</v>
      </c>
      <c r="BI13" s="19"/>
      <c r="BJ13" s="19">
        <v>0.43247500539317502</v>
      </c>
      <c r="BK13" s="19"/>
      <c r="BL13" s="19">
        <v>0.434564212283645</v>
      </c>
      <c r="BM13" s="19"/>
      <c r="BN13" s="19">
        <v>0.42287913272234301</v>
      </c>
      <c r="BO13" s="19"/>
      <c r="BP13" s="19">
        <v>0.39174658864801398</v>
      </c>
      <c r="BQ13" s="19">
        <v>0.41759761943497098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182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0.103386321417238</v>
      </c>
      <c r="D9" s="17">
        <v>0.137846044589443</v>
      </c>
      <c r="E9" s="17">
        <v>6.8212747790007702E-2</v>
      </c>
      <c r="F9" s="17"/>
      <c r="G9" s="17">
        <v>0.134634126652379</v>
      </c>
      <c r="H9" s="17">
        <v>7.8136310241843698E-2</v>
      </c>
      <c r="I9" s="17">
        <v>0.15827124639860601</v>
      </c>
      <c r="J9" s="17">
        <v>9.2222540153410401E-2</v>
      </c>
      <c r="K9" s="17">
        <v>3.32517585596259E-2</v>
      </c>
      <c r="L9" s="17"/>
      <c r="M9" s="17">
        <v>0.115148952045921</v>
      </c>
      <c r="N9" s="17">
        <v>8.6975588788428301E-2</v>
      </c>
      <c r="O9" s="17">
        <v>0.13407040984159099</v>
      </c>
      <c r="P9" s="17">
        <v>6.5407779893130305E-2</v>
      </c>
      <c r="Q9" s="17">
        <v>0.14089026754188799</v>
      </c>
      <c r="R9" s="17"/>
      <c r="S9" s="17">
        <v>7.7807187463661706E-2</v>
      </c>
      <c r="T9" s="17">
        <v>7.0407579061928696E-2</v>
      </c>
      <c r="U9" s="17">
        <v>0.13477655868813501</v>
      </c>
      <c r="V9" s="17">
        <v>0.11093454175320901</v>
      </c>
      <c r="W9" s="17"/>
      <c r="X9" s="17">
        <v>0.102973580305758</v>
      </c>
      <c r="Y9" s="17">
        <v>9.2061781081055505E-2</v>
      </c>
      <c r="Z9" s="17">
        <v>0.122123702234416</v>
      </c>
      <c r="AA9" s="17"/>
      <c r="AB9" s="17">
        <v>0.10800400251704401</v>
      </c>
      <c r="AC9" s="17">
        <v>9.3036576235719703E-2</v>
      </c>
      <c r="AD9" s="17"/>
      <c r="AE9" s="17">
        <v>0.18845170812876599</v>
      </c>
      <c r="AF9" s="17">
        <v>8.9268630233741E-2</v>
      </c>
      <c r="AG9" s="17"/>
      <c r="AH9" s="17">
        <v>0.10348973987506099</v>
      </c>
      <c r="AI9" s="17">
        <v>9.8390090359013999E-2</v>
      </c>
      <c r="AJ9" s="17"/>
      <c r="AK9" s="17">
        <v>4.1001353774173001E-2</v>
      </c>
      <c r="AL9" s="17">
        <v>0.13779791144109299</v>
      </c>
      <c r="AM9" s="17">
        <v>0.107424692558042</v>
      </c>
      <c r="AN9" s="17">
        <v>8.57441719433822E-2</v>
      </c>
      <c r="AO9" s="17">
        <v>8.9534285070368494E-2</v>
      </c>
      <c r="AP9" s="17"/>
      <c r="AQ9" s="17">
        <v>9.4131299446781502E-2</v>
      </c>
      <c r="AR9" s="17">
        <v>0.105855022668932</v>
      </c>
      <c r="AS9" s="17"/>
      <c r="AT9" s="17">
        <v>8.7702299254982699E-2</v>
      </c>
      <c r="AU9" s="17">
        <v>0.11406380817935401</v>
      </c>
      <c r="AV9" s="17"/>
      <c r="AW9" s="17">
        <v>4.2667860590683997E-2</v>
      </c>
      <c r="AX9" s="17">
        <v>6.1226921043478003E-2</v>
      </c>
      <c r="AY9" s="17">
        <v>3.26750756049108E-2</v>
      </c>
      <c r="AZ9" s="17">
        <v>3.0718905011635999E-2</v>
      </c>
      <c r="BA9" s="17">
        <v>0.40297274879103301</v>
      </c>
      <c r="BB9" s="17"/>
      <c r="BC9" s="17">
        <v>0.25111538434446901</v>
      </c>
      <c r="BD9" s="17"/>
      <c r="BE9" s="17">
        <v>4.6364607675677599E-2</v>
      </c>
      <c r="BF9" s="17">
        <v>0</v>
      </c>
      <c r="BG9" s="17">
        <v>4.7285230198659399E-2</v>
      </c>
      <c r="BH9" s="17">
        <v>0.31246605250864001</v>
      </c>
      <c r="BI9" s="17"/>
      <c r="BJ9" s="17">
        <v>8.3615345724301404E-2</v>
      </c>
      <c r="BK9" s="17"/>
      <c r="BL9" s="17">
        <v>0.105378056991744</v>
      </c>
      <c r="BM9" s="17"/>
      <c r="BN9" s="17">
        <v>0.11460115642330999</v>
      </c>
      <c r="BO9" s="17"/>
      <c r="BP9" s="17">
        <v>0.103051476239375</v>
      </c>
      <c r="BQ9" s="17">
        <v>9.6889019453911096E-2</v>
      </c>
    </row>
    <row r="10" spans="2:69" x14ac:dyDescent="0.35">
      <c r="B10" s="18" t="s">
        <v>138</v>
      </c>
      <c r="C10" s="17">
        <v>0.26046520676124202</v>
      </c>
      <c r="D10" s="17">
        <v>0.27505021962679999</v>
      </c>
      <c r="E10" s="17">
        <v>0.25033022976292602</v>
      </c>
      <c r="F10" s="17"/>
      <c r="G10" s="17">
        <v>0.20094814688537399</v>
      </c>
      <c r="H10" s="17">
        <v>0.22875365296935099</v>
      </c>
      <c r="I10" s="17">
        <v>0.24486816176749801</v>
      </c>
      <c r="J10" s="17">
        <v>0.242029481652346</v>
      </c>
      <c r="K10" s="17">
        <v>0.43000719279098898</v>
      </c>
      <c r="L10" s="17"/>
      <c r="M10" s="17">
        <v>0.273469720214773</v>
      </c>
      <c r="N10" s="17">
        <v>0.23879647680076499</v>
      </c>
      <c r="O10" s="17">
        <v>0.26648670258667001</v>
      </c>
      <c r="P10" s="17">
        <v>0.36291432784619299</v>
      </c>
      <c r="Q10" s="17">
        <v>0.190012923374031</v>
      </c>
      <c r="R10" s="17"/>
      <c r="S10" s="17">
        <v>0.203494181100104</v>
      </c>
      <c r="T10" s="17">
        <v>0.23817894078371801</v>
      </c>
      <c r="U10" s="17">
        <v>0.39371329765997498</v>
      </c>
      <c r="V10" s="17">
        <v>0.20468480044968601</v>
      </c>
      <c r="W10" s="17"/>
      <c r="X10" s="17">
        <v>0.26735081370248598</v>
      </c>
      <c r="Y10" s="17">
        <v>0.20078372781613599</v>
      </c>
      <c r="Z10" s="17">
        <v>0.29008349423347701</v>
      </c>
      <c r="AA10" s="17"/>
      <c r="AB10" s="17">
        <v>0.21711812096886601</v>
      </c>
      <c r="AC10" s="17">
        <v>0.35762031180549297</v>
      </c>
      <c r="AD10" s="17"/>
      <c r="AE10" s="17">
        <v>0.33375038757244602</v>
      </c>
      <c r="AF10" s="17">
        <v>0.24830259173043201</v>
      </c>
      <c r="AG10" s="17"/>
      <c r="AH10" s="17">
        <v>0.22680729018735099</v>
      </c>
      <c r="AI10" s="17">
        <v>0.33170257866271402</v>
      </c>
      <c r="AJ10" s="17"/>
      <c r="AK10" s="17">
        <v>0.39529161444936201</v>
      </c>
      <c r="AL10" s="17">
        <v>0.30311947860667698</v>
      </c>
      <c r="AM10" s="17">
        <v>0.195310800775407</v>
      </c>
      <c r="AN10" s="17">
        <v>0.237632139623599</v>
      </c>
      <c r="AO10" s="17">
        <v>0.31402164606418898</v>
      </c>
      <c r="AP10" s="17"/>
      <c r="AQ10" s="17">
        <v>0.23653871375253299</v>
      </c>
      <c r="AR10" s="17">
        <v>0.26684740265745999</v>
      </c>
      <c r="AS10" s="17"/>
      <c r="AT10" s="17">
        <v>0.21634489851931499</v>
      </c>
      <c r="AU10" s="17">
        <v>0.28151500920920702</v>
      </c>
      <c r="AV10" s="17"/>
      <c r="AW10" s="17">
        <v>0.17341505210545499</v>
      </c>
      <c r="AX10" s="17">
        <v>0.29009128967346198</v>
      </c>
      <c r="AY10" s="17">
        <v>0.24862594908930899</v>
      </c>
      <c r="AZ10" s="17">
        <v>0.13102854162792499</v>
      </c>
      <c r="BA10" s="17">
        <v>0.34460915522650398</v>
      </c>
      <c r="BB10" s="17"/>
      <c r="BC10" s="17">
        <v>0.43599402748289701</v>
      </c>
      <c r="BD10" s="17"/>
      <c r="BE10" s="17">
        <v>0.29471968785862901</v>
      </c>
      <c r="BF10" s="17">
        <v>0.27667346928043401</v>
      </c>
      <c r="BG10" s="17">
        <v>0</v>
      </c>
      <c r="BH10" s="17">
        <v>0.39978877880748898</v>
      </c>
      <c r="BI10" s="17"/>
      <c r="BJ10" s="17">
        <v>0.27733468875538902</v>
      </c>
      <c r="BK10" s="17"/>
      <c r="BL10" s="17">
        <v>0.27960762777523002</v>
      </c>
      <c r="BM10" s="17"/>
      <c r="BN10" s="17">
        <v>0.19868897698416699</v>
      </c>
      <c r="BO10" s="17"/>
      <c r="BP10" s="17">
        <v>0.26263238521119597</v>
      </c>
      <c r="BQ10" s="17">
        <v>0.27340458845899002</v>
      </c>
    </row>
    <row r="11" spans="2:69" x14ac:dyDescent="0.35">
      <c r="B11" s="18" t="s">
        <v>139</v>
      </c>
      <c r="C11" s="17">
        <v>0.18418548939437099</v>
      </c>
      <c r="D11" s="17">
        <v>0.20592006723821099</v>
      </c>
      <c r="E11" s="17">
        <v>0.16756779171825401</v>
      </c>
      <c r="F11" s="17"/>
      <c r="G11" s="17">
        <v>0.247676361452453</v>
      </c>
      <c r="H11" s="17">
        <v>0.16807583165055601</v>
      </c>
      <c r="I11" s="17">
        <v>0.123717433140446</v>
      </c>
      <c r="J11" s="17">
        <v>0.11130517388002401</v>
      </c>
      <c r="K11" s="17">
        <v>0.27489845826770798</v>
      </c>
      <c r="L11" s="17"/>
      <c r="M11" s="17">
        <v>5.6871840158018702E-2</v>
      </c>
      <c r="N11" s="17">
        <v>0.23232359492639501</v>
      </c>
      <c r="O11" s="17">
        <v>0.19648837223893501</v>
      </c>
      <c r="P11" s="17">
        <v>0.121057763884268</v>
      </c>
      <c r="Q11" s="17">
        <v>0.14643677803713501</v>
      </c>
      <c r="R11" s="17"/>
      <c r="S11" s="17">
        <v>0.24896954946008101</v>
      </c>
      <c r="T11" s="17">
        <v>0.20287945946939701</v>
      </c>
      <c r="U11" s="17">
        <v>0.143716353820172</v>
      </c>
      <c r="V11" s="17">
        <v>0.17772828447646299</v>
      </c>
      <c r="W11" s="17"/>
      <c r="X11" s="17">
        <v>0.173228273689531</v>
      </c>
      <c r="Y11" s="17">
        <v>0.19121013592050001</v>
      </c>
      <c r="Z11" s="17">
        <v>0.25811440157170501</v>
      </c>
      <c r="AA11" s="17"/>
      <c r="AB11" s="17">
        <v>0.17083757982648401</v>
      </c>
      <c r="AC11" s="17">
        <v>0.214102553770987</v>
      </c>
      <c r="AD11" s="17"/>
      <c r="AE11" s="17">
        <v>0.15673179697647999</v>
      </c>
      <c r="AF11" s="17">
        <v>0.188741781517239</v>
      </c>
      <c r="AG11" s="17"/>
      <c r="AH11" s="17">
        <v>0.18635857753406901</v>
      </c>
      <c r="AI11" s="17">
        <v>0.15682526094765001</v>
      </c>
      <c r="AJ11" s="17"/>
      <c r="AK11" s="17">
        <v>6.4013547083518196E-2</v>
      </c>
      <c r="AL11" s="17">
        <v>0.196771800613875</v>
      </c>
      <c r="AM11" s="17">
        <v>0.18762017818658</v>
      </c>
      <c r="AN11" s="17">
        <v>0.204414646825229</v>
      </c>
      <c r="AO11" s="17">
        <v>0.21661989380305</v>
      </c>
      <c r="AP11" s="17"/>
      <c r="AQ11" s="17">
        <v>0.17190131819656601</v>
      </c>
      <c r="AR11" s="17">
        <v>0.187462191373993</v>
      </c>
      <c r="AS11" s="17"/>
      <c r="AT11" s="17">
        <v>0.16576755903274801</v>
      </c>
      <c r="AU11" s="17">
        <v>0.187439456556761</v>
      </c>
      <c r="AV11" s="17"/>
      <c r="AW11" s="17">
        <v>0.121400287013785</v>
      </c>
      <c r="AX11" s="17">
        <v>0.18322926737296899</v>
      </c>
      <c r="AY11" s="17">
        <v>0.192933849440449</v>
      </c>
      <c r="AZ11" s="17">
        <v>0.28623452856250597</v>
      </c>
      <c r="BA11" s="17">
        <v>0.111458375367827</v>
      </c>
      <c r="BB11" s="17"/>
      <c r="BC11" s="17">
        <v>0.19058063259269001</v>
      </c>
      <c r="BD11" s="17"/>
      <c r="BE11" s="17">
        <v>0.19189351804832699</v>
      </c>
      <c r="BF11" s="17">
        <v>0.19214143626585001</v>
      </c>
      <c r="BG11" s="17">
        <v>0.26738169069039602</v>
      </c>
      <c r="BH11" s="17">
        <v>0.154595295131955</v>
      </c>
      <c r="BI11" s="17"/>
      <c r="BJ11" s="17">
        <v>0.163278864567936</v>
      </c>
      <c r="BK11" s="17"/>
      <c r="BL11" s="17">
        <v>0.13739992590960001</v>
      </c>
      <c r="BM11" s="17"/>
      <c r="BN11" s="17">
        <v>0.222581234435621</v>
      </c>
      <c r="BO11" s="17"/>
      <c r="BP11" s="17">
        <v>0.19023575842063301</v>
      </c>
      <c r="BQ11" s="17">
        <v>0.17228547554617199</v>
      </c>
    </row>
    <row r="12" spans="2:69" x14ac:dyDescent="0.35">
      <c r="B12" s="18" t="s">
        <v>140</v>
      </c>
      <c r="C12" s="17">
        <v>8.5928048015993894E-2</v>
      </c>
      <c r="D12" s="17">
        <v>0.10176010471645</v>
      </c>
      <c r="E12" s="17">
        <v>7.3465063136479297E-2</v>
      </c>
      <c r="F12" s="17"/>
      <c r="G12" s="17">
        <v>8.7851887163272899E-2</v>
      </c>
      <c r="H12" s="17">
        <v>0.109694416706431</v>
      </c>
      <c r="I12" s="17">
        <v>9.7370179430470299E-2</v>
      </c>
      <c r="J12" s="17">
        <v>7.3139906426796505E-2</v>
      </c>
      <c r="K12" s="17">
        <v>4.6952507787689099E-2</v>
      </c>
      <c r="L12" s="17"/>
      <c r="M12" s="17">
        <v>0</v>
      </c>
      <c r="N12" s="17">
        <v>9.8412099911094397E-2</v>
      </c>
      <c r="O12" s="17">
        <v>2.0813878442099299E-2</v>
      </c>
      <c r="P12" s="17">
        <v>0.14848303851660399</v>
      </c>
      <c r="Q12" s="17">
        <v>0.122767342361145</v>
      </c>
      <c r="R12" s="17"/>
      <c r="S12" s="17">
        <v>0.105880328528232</v>
      </c>
      <c r="T12" s="17">
        <v>0</v>
      </c>
      <c r="U12" s="17">
        <v>0.10433924099880799</v>
      </c>
      <c r="V12" s="17">
        <v>0.11014295031822099</v>
      </c>
      <c r="W12" s="17"/>
      <c r="X12" s="17">
        <v>8.2918636571520696E-2</v>
      </c>
      <c r="Y12" s="17">
        <v>0.11024416464098601</v>
      </c>
      <c r="Z12" s="17">
        <v>7.5417033017696603E-2</v>
      </c>
      <c r="AA12" s="17"/>
      <c r="AB12" s="17">
        <v>0.10626557055055399</v>
      </c>
      <c r="AC12" s="17">
        <v>4.0344957432945597E-2</v>
      </c>
      <c r="AD12" s="17"/>
      <c r="AE12" s="17">
        <v>0.11569309178663401</v>
      </c>
      <c r="AF12" s="17">
        <v>8.0988157512207906E-2</v>
      </c>
      <c r="AG12" s="17"/>
      <c r="AH12" s="17">
        <v>9.5005362159838305E-2</v>
      </c>
      <c r="AI12" s="17">
        <v>7.9124465126445803E-2</v>
      </c>
      <c r="AJ12" s="17"/>
      <c r="AK12" s="17">
        <v>0.11080049931727</v>
      </c>
      <c r="AL12" s="17">
        <v>2.9458511979879601E-2</v>
      </c>
      <c r="AM12" s="17">
        <v>7.6602983831319596E-2</v>
      </c>
      <c r="AN12" s="17">
        <v>0.145168887639607</v>
      </c>
      <c r="AO12" s="17">
        <v>0.13668958838951001</v>
      </c>
      <c r="AP12" s="17"/>
      <c r="AQ12" s="17">
        <v>0.107819071421314</v>
      </c>
      <c r="AR12" s="17">
        <v>8.0088796952723001E-2</v>
      </c>
      <c r="AS12" s="17"/>
      <c r="AT12" s="17">
        <v>0.10889158761429001</v>
      </c>
      <c r="AU12" s="17">
        <v>7.2608061394432794E-2</v>
      </c>
      <c r="AV12" s="17"/>
      <c r="AW12" s="17">
        <v>0.167101266216658</v>
      </c>
      <c r="AX12" s="17">
        <v>7.73781368020246E-2</v>
      </c>
      <c r="AY12" s="17">
        <v>0.153147905087648</v>
      </c>
      <c r="AZ12" s="17">
        <v>9.4593082246758498E-2</v>
      </c>
      <c r="BA12" s="17">
        <v>0</v>
      </c>
      <c r="BB12" s="17"/>
      <c r="BC12" s="17">
        <v>2.6789531282605899E-2</v>
      </c>
      <c r="BD12" s="17"/>
      <c r="BE12" s="17">
        <v>7.4478464817396395E-2</v>
      </c>
      <c r="BF12" s="17">
        <v>0.179760760346108</v>
      </c>
      <c r="BG12" s="17">
        <v>0.133817017838853</v>
      </c>
      <c r="BH12" s="17">
        <v>3.5105025088212498E-2</v>
      </c>
      <c r="BI12" s="17"/>
      <c r="BJ12" s="17">
        <v>7.8309255753612805E-2</v>
      </c>
      <c r="BK12" s="17"/>
      <c r="BL12" s="17">
        <v>9.8059179609064906E-2</v>
      </c>
      <c r="BM12" s="17"/>
      <c r="BN12" s="17">
        <v>4.1249499434558599E-2</v>
      </c>
      <c r="BO12" s="17"/>
      <c r="BP12" s="17">
        <v>8.4517312261571595E-2</v>
      </c>
      <c r="BQ12" s="17">
        <v>0.100101174602535</v>
      </c>
    </row>
    <row r="13" spans="2:69" x14ac:dyDescent="0.35">
      <c r="B13" s="18" t="s">
        <v>141</v>
      </c>
      <c r="C13" s="19">
        <v>0.36603493441115598</v>
      </c>
      <c r="D13" s="19">
        <v>0.279423563829096</v>
      </c>
      <c r="E13" s="19">
        <v>0.44042416759233399</v>
      </c>
      <c r="F13" s="19"/>
      <c r="G13" s="19">
        <v>0.32888947784652101</v>
      </c>
      <c r="H13" s="19">
        <v>0.41533978843181801</v>
      </c>
      <c r="I13" s="19">
        <v>0.37577297926297898</v>
      </c>
      <c r="J13" s="19">
        <v>0.48130289788742298</v>
      </c>
      <c r="K13" s="19">
        <v>0.21489008259398701</v>
      </c>
      <c r="L13" s="19"/>
      <c r="M13" s="19">
        <v>0.55450948758128704</v>
      </c>
      <c r="N13" s="19">
        <v>0.34349223957331798</v>
      </c>
      <c r="O13" s="19">
        <v>0.38214063689070499</v>
      </c>
      <c r="P13" s="19">
        <v>0.30213708985980497</v>
      </c>
      <c r="Q13" s="19">
        <v>0.39989268868580002</v>
      </c>
      <c r="R13" s="19"/>
      <c r="S13" s="19">
        <v>0.363848753447922</v>
      </c>
      <c r="T13" s="19">
        <v>0.48853402068495699</v>
      </c>
      <c r="U13" s="19">
        <v>0.22345454883291099</v>
      </c>
      <c r="V13" s="19">
        <v>0.39650942300242098</v>
      </c>
      <c r="W13" s="19"/>
      <c r="X13" s="19">
        <v>0.37352869573070402</v>
      </c>
      <c r="Y13" s="19">
        <v>0.405700190541322</v>
      </c>
      <c r="Z13" s="19">
        <v>0.25426136894270601</v>
      </c>
      <c r="AA13" s="19"/>
      <c r="AB13" s="19">
        <v>0.397774726137053</v>
      </c>
      <c r="AC13" s="19">
        <v>0.29489560075485499</v>
      </c>
      <c r="AD13" s="19"/>
      <c r="AE13" s="19">
        <v>0.205373015535675</v>
      </c>
      <c r="AF13" s="19">
        <v>0.39269883900638097</v>
      </c>
      <c r="AG13" s="19"/>
      <c r="AH13" s="19">
        <v>0.38833903024367999</v>
      </c>
      <c r="AI13" s="19">
        <v>0.33395760490417598</v>
      </c>
      <c r="AJ13" s="19"/>
      <c r="AK13" s="19">
        <v>0.38889298537567601</v>
      </c>
      <c r="AL13" s="19">
        <v>0.33285229735847499</v>
      </c>
      <c r="AM13" s="19">
        <v>0.43304134464865202</v>
      </c>
      <c r="AN13" s="19">
        <v>0.32704015396818298</v>
      </c>
      <c r="AO13" s="19">
        <v>0.24313458667288201</v>
      </c>
      <c r="AP13" s="19"/>
      <c r="AQ13" s="19">
        <v>0.38960959718280502</v>
      </c>
      <c r="AR13" s="19">
        <v>0.35974658634689199</v>
      </c>
      <c r="AS13" s="19"/>
      <c r="AT13" s="19">
        <v>0.42129365557866399</v>
      </c>
      <c r="AU13" s="19">
        <v>0.34437366466024499</v>
      </c>
      <c r="AV13" s="19"/>
      <c r="AW13" s="19">
        <v>0.49541553407341798</v>
      </c>
      <c r="AX13" s="19">
        <v>0.38807438510806702</v>
      </c>
      <c r="AY13" s="19">
        <v>0.372617220777683</v>
      </c>
      <c r="AZ13" s="19">
        <v>0.457424942551175</v>
      </c>
      <c r="BA13" s="19">
        <v>0.14095972061463599</v>
      </c>
      <c r="BB13" s="19"/>
      <c r="BC13" s="19">
        <v>9.5520424297338605E-2</v>
      </c>
      <c r="BD13" s="19"/>
      <c r="BE13" s="19">
        <v>0.39254372159997097</v>
      </c>
      <c r="BF13" s="19">
        <v>0.35142433410760798</v>
      </c>
      <c r="BG13" s="19">
        <v>0.55151606127209096</v>
      </c>
      <c r="BH13" s="19">
        <v>9.8044848463703094E-2</v>
      </c>
      <c r="BI13" s="19"/>
      <c r="BJ13" s="19">
        <v>0.39746184519875999</v>
      </c>
      <c r="BK13" s="19"/>
      <c r="BL13" s="19">
        <v>0.37955520971436102</v>
      </c>
      <c r="BM13" s="19"/>
      <c r="BN13" s="19">
        <v>0.42287913272234301</v>
      </c>
      <c r="BO13" s="19"/>
      <c r="BP13" s="19">
        <v>0.35956306786722397</v>
      </c>
      <c r="BQ13" s="19">
        <v>0.357319741938392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183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0.126279397033917</v>
      </c>
      <c r="D9" s="17">
        <v>0.14891244864604</v>
      </c>
      <c r="E9" s="17">
        <v>0.101062424150393</v>
      </c>
      <c r="F9" s="17"/>
      <c r="G9" s="17">
        <v>0.15915544935256501</v>
      </c>
      <c r="H9" s="17">
        <v>0.125602473389163</v>
      </c>
      <c r="I9" s="17">
        <v>9.7054205956731504E-2</v>
      </c>
      <c r="J9" s="17">
        <v>0.122441804983161</v>
      </c>
      <c r="K9" s="17">
        <v>0.12426543023886</v>
      </c>
      <c r="L9" s="17"/>
      <c r="M9" s="17">
        <v>6.4967185453167695E-2</v>
      </c>
      <c r="N9" s="17">
        <v>0.104439092566135</v>
      </c>
      <c r="O9" s="17">
        <v>0.15494179485280701</v>
      </c>
      <c r="P9" s="17">
        <v>9.4475495508416496E-2</v>
      </c>
      <c r="Q9" s="17">
        <v>0.208722056530245</v>
      </c>
      <c r="R9" s="17"/>
      <c r="S9" s="17">
        <v>0.13820641088656899</v>
      </c>
      <c r="T9" s="17">
        <v>5.0709313361496103E-2</v>
      </c>
      <c r="U9" s="17">
        <v>0.24038142530623299</v>
      </c>
      <c r="V9" s="17">
        <v>8.1222064248831397E-2</v>
      </c>
      <c r="W9" s="17"/>
      <c r="X9" s="17">
        <v>0.115910935109219</v>
      </c>
      <c r="Y9" s="17">
        <v>0.116716423864118</v>
      </c>
      <c r="Z9" s="17">
        <v>0.21854944263988799</v>
      </c>
      <c r="AA9" s="17"/>
      <c r="AB9" s="17">
        <v>0.10354478280622099</v>
      </c>
      <c r="AC9" s="17">
        <v>0.17723516010440299</v>
      </c>
      <c r="AD9" s="17"/>
      <c r="AE9" s="17">
        <v>0.30750226645327999</v>
      </c>
      <c r="AF9" s="17">
        <v>9.6203139172115801E-2</v>
      </c>
      <c r="AG9" s="17"/>
      <c r="AH9" s="17">
        <v>9.2715039093090396E-2</v>
      </c>
      <c r="AI9" s="17">
        <v>0.26275156368067498</v>
      </c>
      <c r="AJ9" s="17"/>
      <c r="AK9" s="17">
        <v>0.197255650158249</v>
      </c>
      <c r="AL9" s="17">
        <v>0.13376403623921099</v>
      </c>
      <c r="AM9" s="17">
        <v>8.0330957162531705E-2</v>
      </c>
      <c r="AN9" s="17">
        <v>0.14530381254792399</v>
      </c>
      <c r="AO9" s="17">
        <v>0.18012264768907499</v>
      </c>
      <c r="AP9" s="17"/>
      <c r="AQ9" s="17">
        <v>0.141682761483268</v>
      </c>
      <c r="AR9" s="17">
        <v>0.122170675820958</v>
      </c>
      <c r="AS9" s="17"/>
      <c r="AT9" s="17">
        <v>0.116492118494418</v>
      </c>
      <c r="AU9" s="17">
        <v>0.130067863275663</v>
      </c>
      <c r="AV9" s="17"/>
      <c r="AW9" s="17">
        <v>4.2667860590683997E-2</v>
      </c>
      <c r="AX9" s="17">
        <v>0.103456772404554</v>
      </c>
      <c r="AY9" s="17">
        <v>0.148269302304742</v>
      </c>
      <c r="AZ9" s="17">
        <v>3.0718905011635999E-2</v>
      </c>
      <c r="BA9" s="17">
        <v>0.33130063600681298</v>
      </c>
      <c r="BB9" s="17"/>
      <c r="BC9" s="17">
        <v>0.29705424727778001</v>
      </c>
      <c r="BD9" s="17"/>
      <c r="BE9" s="17">
        <v>8.5585123151424206E-2</v>
      </c>
      <c r="BF9" s="17">
        <v>0.12555776261231</v>
      </c>
      <c r="BG9" s="17">
        <v>4.7285230198659399E-2</v>
      </c>
      <c r="BH9" s="17">
        <v>0.24764914776302799</v>
      </c>
      <c r="BI9" s="17"/>
      <c r="BJ9" s="17">
        <v>0.11870861811489999</v>
      </c>
      <c r="BK9" s="17"/>
      <c r="BL9" s="17">
        <v>0.1038421955428</v>
      </c>
      <c r="BM9" s="17"/>
      <c r="BN9" s="17">
        <v>0.123861087183728</v>
      </c>
      <c r="BO9" s="17"/>
      <c r="BP9" s="17">
        <v>0.14566997017378799</v>
      </c>
      <c r="BQ9" s="17">
        <v>4.71003707390555E-2</v>
      </c>
    </row>
    <row r="10" spans="2:69" x14ac:dyDescent="0.35">
      <c r="B10" s="18" t="s">
        <v>138</v>
      </c>
      <c r="C10" s="17">
        <v>0.29143838141883999</v>
      </c>
      <c r="D10" s="17">
        <v>0.29445080040198701</v>
      </c>
      <c r="E10" s="17">
        <v>0.29110975632012698</v>
      </c>
      <c r="F10" s="17"/>
      <c r="G10" s="17">
        <v>0.13522170277586401</v>
      </c>
      <c r="H10" s="17">
        <v>0.27797905822222102</v>
      </c>
      <c r="I10" s="17">
        <v>0.30908120062762301</v>
      </c>
      <c r="J10" s="17">
        <v>0.265867489522778</v>
      </c>
      <c r="K10" s="17">
        <v>0.53368771303214901</v>
      </c>
      <c r="L10" s="17"/>
      <c r="M10" s="17">
        <v>0.273469720214773</v>
      </c>
      <c r="N10" s="17">
        <v>0.246763102425578</v>
      </c>
      <c r="O10" s="17">
        <v>0.29070673230495497</v>
      </c>
      <c r="P10" s="17">
        <v>0.47766869309021498</v>
      </c>
      <c r="Q10" s="17">
        <v>0.21774709967731901</v>
      </c>
      <c r="R10" s="17"/>
      <c r="S10" s="17">
        <v>0.22967783819337301</v>
      </c>
      <c r="T10" s="17">
        <v>0.37249260427233399</v>
      </c>
      <c r="U10" s="17">
        <v>0.34119763025788702</v>
      </c>
      <c r="V10" s="17">
        <v>0.25146549579907201</v>
      </c>
      <c r="W10" s="17"/>
      <c r="X10" s="17">
        <v>0.27552587176572801</v>
      </c>
      <c r="Y10" s="17">
        <v>0.25886643334589698</v>
      </c>
      <c r="Z10" s="17">
        <v>0.457679029764054</v>
      </c>
      <c r="AA10" s="17"/>
      <c r="AB10" s="17">
        <v>0.26777312381539198</v>
      </c>
      <c r="AC10" s="17">
        <v>0.34448002300404401</v>
      </c>
      <c r="AD10" s="17"/>
      <c r="AE10" s="17">
        <v>0.19926633090152801</v>
      </c>
      <c r="AF10" s="17">
        <v>0.30673551454498399</v>
      </c>
      <c r="AG10" s="17"/>
      <c r="AH10" s="17">
        <v>0.26701345868677101</v>
      </c>
      <c r="AI10" s="17">
        <v>0.33122263528130502</v>
      </c>
      <c r="AJ10" s="17"/>
      <c r="AK10" s="17">
        <v>0.27104409160704501</v>
      </c>
      <c r="AL10" s="17">
        <v>0.331757465184639</v>
      </c>
      <c r="AM10" s="17">
        <v>0.28785192097895002</v>
      </c>
      <c r="AN10" s="17">
        <v>0.29686524656542101</v>
      </c>
      <c r="AO10" s="17">
        <v>0.19707742794378799</v>
      </c>
      <c r="AP10" s="17"/>
      <c r="AQ10" s="17">
        <v>0.19123721616759201</v>
      </c>
      <c r="AR10" s="17">
        <v>0.31816622094927199</v>
      </c>
      <c r="AS10" s="17"/>
      <c r="AT10" s="17">
        <v>0.181761640488624</v>
      </c>
      <c r="AU10" s="17">
        <v>0.34552168653216803</v>
      </c>
      <c r="AV10" s="17"/>
      <c r="AW10" s="17">
        <v>0.181001689077504</v>
      </c>
      <c r="AX10" s="17">
        <v>0.34705804724772699</v>
      </c>
      <c r="AY10" s="17">
        <v>0.116832486054097</v>
      </c>
      <c r="AZ10" s="17">
        <v>0.205060093734139</v>
      </c>
      <c r="BA10" s="17">
        <v>0.37800390991161797</v>
      </c>
      <c r="BB10" s="17"/>
      <c r="BC10" s="17">
        <v>0.46153882352294801</v>
      </c>
      <c r="BD10" s="17"/>
      <c r="BE10" s="17">
        <v>0.28639392876224601</v>
      </c>
      <c r="BF10" s="17">
        <v>0.14131644120748099</v>
      </c>
      <c r="BG10" s="17">
        <v>0.125887222352699</v>
      </c>
      <c r="BH10" s="17">
        <v>0.51106007944972698</v>
      </c>
      <c r="BI10" s="17"/>
      <c r="BJ10" s="17">
        <v>0.29598297312280702</v>
      </c>
      <c r="BK10" s="17"/>
      <c r="BL10" s="17">
        <v>0.32997196217483699</v>
      </c>
      <c r="BM10" s="17"/>
      <c r="BN10" s="17">
        <v>0.31028147758748997</v>
      </c>
      <c r="BO10" s="17"/>
      <c r="BP10" s="17">
        <v>0.28300827704710901</v>
      </c>
      <c r="BQ10" s="17">
        <v>0.33061916239828798</v>
      </c>
    </row>
    <row r="11" spans="2:69" x14ac:dyDescent="0.35">
      <c r="B11" s="18" t="s">
        <v>139</v>
      </c>
      <c r="C11" s="17">
        <v>0.13772431400771701</v>
      </c>
      <c r="D11" s="17">
        <v>0.14890857900174501</v>
      </c>
      <c r="E11" s="17">
        <v>0.12949201697753099</v>
      </c>
      <c r="F11" s="17"/>
      <c r="G11" s="17">
        <v>0.21544081479744101</v>
      </c>
      <c r="H11" s="17">
        <v>0.17561067300255201</v>
      </c>
      <c r="I11" s="17">
        <v>0.120721434722196</v>
      </c>
      <c r="J11" s="17">
        <v>5.7247901179841701E-2</v>
      </c>
      <c r="K11" s="17">
        <v>8.0204266347315104E-2</v>
      </c>
      <c r="L11" s="17"/>
      <c r="M11" s="17">
        <v>5.0181766592753203E-2</v>
      </c>
      <c r="N11" s="17">
        <v>0.18678983983022199</v>
      </c>
      <c r="O11" s="17">
        <v>0.155883020170346</v>
      </c>
      <c r="P11" s="17">
        <v>6.6527932707691501E-2</v>
      </c>
      <c r="Q11" s="17">
        <v>7.9166823840167003E-2</v>
      </c>
      <c r="R11" s="17"/>
      <c r="S11" s="17">
        <v>0.241606753851487</v>
      </c>
      <c r="T11" s="17">
        <v>8.2047716788285999E-2</v>
      </c>
      <c r="U11" s="17">
        <v>7.8431951201208203E-2</v>
      </c>
      <c r="V11" s="17">
        <v>0.128170893478046</v>
      </c>
      <c r="W11" s="17"/>
      <c r="X11" s="17">
        <v>0.15180375865693399</v>
      </c>
      <c r="Y11" s="17">
        <v>0.13663686222735399</v>
      </c>
      <c r="Z11" s="17">
        <v>3.1801642144504601E-2</v>
      </c>
      <c r="AA11" s="17"/>
      <c r="AB11" s="17">
        <v>0.14196423423167101</v>
      </c>
      <c r="AC11" s="17">
        <v>0.12822125544662799</v>
      </c>
      <c r="AD11" s="17"/>
      <c r="AE11" s="17">
        <v>0.19732908048535899</v>
      </c>
      <c r="AF11" s="17">
        <v>0.12783213907351701</v>
      </c>
      <c r="AG11" s="17"/>
      <c r="AH11" s="17">
        <v>0.161362515752039</v>
      </c>
      <c r="AI11" s="17">
        <v>2.5109387860265401E-2</v>
      </c>
      <c r="AJ11" s="17"/>
      <c r="AK11" s="17">
        <v>8.3384993336168806E-2</v>
      </c>
      <c r="AL11" s="17">
        <v>0.104346236516524</v>
      </c>
      <c r="AM11" s="17">
        <v>0.16533716583944</v>
      </c>
      <c r="AN11" s="17">
        <v>0.10514599278112099</v>
      </c>
      <c r="AO11" s="17">
        <v>0.24942460966468</v>
      </c>
      <c r="AP11" s="17"/>
      <c r="AQ11" s="17">
        <v>0.19435995563726599</v>
      </c>
      <c r="AR11" s="17">
        <v>0.122617220817912</v>
      </c>
      <c r="AS11" s="17"/>
      <c r="AT11" s="17">
        <v>0.190416351882713</v>
      </c>
      <c r="AU11" s="17">
        <v>0.109434514143863</v>
      </c>
      <c r="AV11" s="17"/>
      <c r="AW11" s="17">
        <v>0.23032187712632299</v>
      </c>
      <c r="AX11" s="17">
        <v>0.114338566183285</v>
      </c>
      <c r="AY11" s="17">
        <v>0.188069127104073</v>
      </c>
      <c r="AZ11" s="17">
        <v>0.111959689896953</v>
      </c>
      <c r="BA11" s="17">
        <v>0.16304413507448301</v>
      </c>
      <c r="BB11" s="17"/>
      <c r="BC11" s="17">
        <v>0.12936005859587199</v>
      </c>
      <c r="BD11" s="17"/>
      <c r="BE11" s="17">
        <v>0.172884455876263</v>
      </c>
      <c r="BF11" s="17">
        <v>0.18926894791944299</v>
      </c>
      <c r="BG11" s="17">
        <v>0.104970546783111</v>
      </c>
      <c r="BH11" s="17">
        <v>0.121589654713107</v>
      </c>
      <c r="BI11" s="17"/>
      <c r="BJ11" s="17">
        <v>0.121269407246735</v>
      </c>
      <c r="BK11" s="17"/>
      <c r="BL11" s="17">
        <v>9.8293817409204898E-2</v>
      </c>
      <c r="BM11" s="17"/>
      <c r="BN11" s="17">
        <v>0.12685730321892499</v>
      </c>
      <c r="BO11" s="17"/>
      <c r="BP11" s="17">
        <v>0.13947255238048201</v>
      </c>
      <c r="BQ11" s="17">
        <v>0.124558202203254</v>
      </c>
    </row>
    <row r="12" spans="2:69" x14ac:dyDescent="0.35">
      <c r="B12" s="18" t="s">
        <v>140</v>
      </c>
      <c r="C12" s="17">
        <v>9.0132972617294901E-2</v>
      </c>
      <c r="D12" s="17">
        <v>0.113077106395087</v>
      </c>
      <c r="E12" s="17">
        <v>7.1815950242659896E-2</v>
      </c>
      <c r="F12" s="17"/>
      <c r="G12" s="17">
        <v>0.165009991338016</v>
      </c>
      <c r="H12" s="17">
        <v>2.6313288904683398E-2</v>
      </c>
      <c r="I12" s="17">
        <v>7.9451596673041899E-2</v>
      </c>
      <c r="J12" s="17">
        <v>0.100168542776888</v>
      </c>
      <c r="K12" s="17">
        <v>8.0204266347315104E-2</v>
      </c>
      <c r="L12" s="17"/>
      <c r="M12" s="17">
        <v>5.6871840158018702E-2</v>
      </c>
      <c r="N12" s="17">
        <v>0.13291044897746601</v>
      </c>
      <c r="O12" s="17">
        <v>1.63278157811865E-2</v>
      </c>
      <c r="P12" s="17">
        <v>7.0533856101282599E-2</v>
      </c>
      <c r="Q12" s="17">
        <v>0.122767342361145</v>
      </c>
      <c r="R12" s="17"/>
      <c r="S12" s="17">
        <v>5.8272392205024399E-2</v>
      </c>
      <c r="T12" s="17">
        <v>3.1493468858046603E-2</v>
      </c>
      <c r="U12" s="17">
        <v>0.101500355454682</v>
      </c>
      <c r="V12" s="17">
        <v>0.12741145834592099</v>
      </c>
      <c r="W12" s="17"/>
      <c r="X12" s="17">
        <v>9.8457119933353696E-2</v>
      </c>
      <c r="Y12" s="17">
        <v>8.2080090021308699E-2</v>
      </c>
      <c r="Z12" s="17">
        <v>3.7708516508848301E-2</v>
      </c>
      <c r="AA12" s="17"/>
      <c r="AB12" s="17">
        <v>0.110061044388297</v>
      </c>
      <c r="AC12" s="17">
        <v>4.5467596136977803E-2</v>
      </c>
      <c r="AD12" s="17"/>
      <c r="AE12" s="17">
        <v>9.6437813860722102E-2</v>
      </c>
      <c r="AF12" s="17">
        <v>8.9086603405602205E-2</v>
      </c>
      <c r="AG12" s="17"/>
      <c r="AH12" s="17">
        <v>0.100227633201956</v>
      </c>
      <c r="AI12" s="17">
        <v>7.9124465126445803E-2</v>
      </c>
      <c r="AJ12" s="17"/>
      <c r="AK12" s="17">
        <v>5.9422279522860298E-2</v>
      </c>
      <c r="AL12" s="17">
        <v>7.0811851049482594E-2</v>
      </c>
      <c r="AM12" s="17">
        <v>6.9099908011313604E-2</v>
      </c>
      <c r="AN12" s="17">
        <v>0.153596266725777</v>
      </c>
      <c r="AO12" s="17">
        <v>0.13024072802957601</v>
      </c>
      <c r="AP12" s="17"/>
      <c r="AQ12" s="17">
        <v>0.10592434360044201</v>
      </c>
      <c r="AR12" s="17">
        <v>8.5920753841747105E-2</v>
      </c>
      <c r="AS12" s="17"/>
      <c r="AT12" s="17">
        <v>8.3642799358116096E-2</v>
      </c>
      <c r="AU12" s="17">
        <v>9.1373823372743801E-2</v>
      </c>
      <c r="AV12" s="17"/>
      <c r="AW12" s="17">
        <v>5.0593039132071201E-2</v>
      </c>
      <c r="AX12" s="17">
        <v>4.86609185220305E-2</v>
      </c>
      <c r="AY12" s="17">
        <v>0.15639289058115899</v>
      </c>
      <c r="AZ12" s="17">
        <v>0.194836368806097</v>
      </c>
      <c r="BA12" s="17">
        <v>6.1208671750841701E-2</v>
      </c>
      <c r="BB12" s="17"/>
      <c r="BC12" s="17">
        <v>9.7823908458240499E-3</v>
      </c>
      <c r="BD12" s="17"/>
      <c r="BE12" s="17">
        <v>7.4939159195259106E-2</v>
      </c>
      <c r="BF12" s="17">
        <v>0.19243251415315701</v>
      </c>
      <c r="BG12" s="17">
        <v>0.170340939393439</v>
      </c>
      <c r="BH12" s="17">
        <v>1.2818853470882701E-2</v>
      </c>
      <c r="BI12" s="17"/>
      <c r="BJ12" s="17">
        <v>8.0429917202030299E-2</v>
      </c>
      <c r="BK12" s="17"/>
      <c r="BL12" s="17">
        <v>9.89204561681125E-2</v>
      </c>
      <c r="BM12" s="17"/>
      <c r="BN12" s="17">
        <v>1.61209992875141E-2</v>
      </c>
      <c r="BO12" s="17"/>
      <c r="BP12" s="17">
        <v>8.1055000769305802E-2</v>
      </c>
      <c r="BQ12" s="17">
        <v>0.140402522721011</v>
      </c>
    </row>
    <row r="13" spans="2:69" x14ac:dyDescent="0.35">
      <c r="B13" s="18" t="s">
        <v>141</v>
      </c>
      <c r="C13" s="19">
        <v>0.35442493492223098</v>
      </c>
      <c r="D13" s="19">
        <v>0.29465106555513998</v>
      </c>
      <c r="E13" s="19">
        <v>0.406519852309288</v>
      </c>
      <c r="F13" s="19"/>
      <c r="G13" s="19">
        <v>0.32517204173611503</v>
      </c>
      <c r="H13" s="19">
        <v>0.39449450648138101</v>
      </c>
      <c r="I13" s="19">
        <v>0.393691562020408</v>
      </c>
      <c r="J13" s="19">
        <v>0.45427426153733202</v>
      </c>
      <c r="K13" s="19">
        <v>0.181638324034361</v>
      </c>
      <c r="L13" s="19"/>
      <c r="M13" s="19">
        <v>0.55450948758128704</v>
      </c>
      <c r="N13" s="19">
        <v>0.32909751620059902</v>
      </c>
      <c r="O13" s="19">
        <v>0.38214063689070499</v>
      </c>
      <c r="P13" s="19">
        <v>0.29079402259239401</v>
      </c>
      <c r="Q13" s="19">
        <v>0.37159667759112402</v>
      </c>
      <c r="R13" s="19"/>
      <c r="S13" s="19">
        <v>0.332236604863547</v>
      </c>
      <c r="T13" s="19">
        <v>0.463256896719837</v>
      </c>
      <c r="U13" s="19">
        <v>0.23848863777998899</v>
      </c>
      <c r="V13" s="19">
        <v>0.411730088128131</v>
      </c>
      <c r="W13" s="19"/>
      <c r="X13" s="19">
        <v>0.35830231453476502</v>
      </c>
      <c r="Y13" s="19">
        <v>0.405700190541322</v>
      </c>
      <c r="Z13" s="19">
        <v>0.25426136894270601</v>
      </c>
      <c r="AA13" s="19"/>
      <c r="AB13" s="19">
        <v>0.376656814758419</v>
      </c>
      <c r="AC13" s="19">
        <v>0.30459596530794703</v>
      </c>
      <c r="AD13" s="19"/>
      <c r="AE13" s="19">
        <v>0.199464508299111</v>
      </c>
      <c r="AF13" s="19">
        <v>0.38014260380378101</v>
      </c>
      <c r="AG13" s="19"/>
      <c r="AH13" s="19">
        <v>0.378681353266142</v>
      </c>
      <c r="AI13" s="19">
        <v>0.30179194805130899</v>
      </c>
      <c r="AJ13" s="19"/>
      <c r="AK13" s="19">
        <v>0.38889298537567601</v>
      </c>
      <c r="AL13" s="19">
        <v>0.359320411010143</v>
      </c>
      <c r="AM13" s="19">
        <v>0.397380048007764</v>
      </c>
      <c r="AN13" s="19">
        <v>0.29908868137975703</v>
      </c>
      <c r="AO13" s="19">
        <v>0.24313458667288201</v>
      </c>
      <c r="AP13" s="19"/>
      <c r="AQ13" s="19">
        <v>0.36679572311143099</v>
      </c>
      <c r="AR13" s="19">
        <v>0.35112512857011102</v>
      </c>
      <c r="AS13" s="19"/>
      <c r="AT13" s="19">
        <v>0.42768708977612901</v>
      </c>
      <c r="AU13" s="19">
        <v>0.32360211267556299</v>
      </c>
      <c r="AV13" s="19"/>
      <c r="AW13" s="19">
        <v>0.49541553407341798</v>
      </c>
      <c r="AX13" s="19">
        <v>0.38648569564240298</v>
      </c>
      <c r="AY13" s="19">
        <v>0.39043619395592899</v>
      </c>
      <c r="AZ13" s="19">
        <v>0.457424942551175</v>
      </c>
      <c r="BA13" s="19">
        <v>6.6442647256244505E-2</v>
      </c>
      <c r="BB13" s="19"/>
      <c r="BC13" s="19">
        <v>0.10226447975757599</v>
      </c>
      <c r="BD13" s="19"/>
      <c r="BE13" s="19">
        <v>0.38019733301480702</v>
      </c>
      <c r="BF13" s="19">
        <v>0.35142433410760798</v>
      </c>
      <c r="BG13" s="19">
        <v>0.55151606127209096</v>
      </c>
      <c r="BH13" s="19">
        <v>0.10688226460325501</v>
      </c>
      <c r="BI13" s="19"/>
      <c r="BJ13" s="19">
        <v>0.38360908431352703</v>
      </c>
      <c r="BK13" s="19"/>
      <c r="BL13" s="19">
        <v>0.36897156870504499</v>
      </c>
      <c r="BM13" s="19"/>
      <c r="BN13" s="19">
        <v>0.42287913272234301</v>
      </c>
      <c r="BO13" s="19"/>
      <c r="BP13" s="19">
        <v>0.35079419962931602</v>
      </c>
      <c r="BQ13" s="19">
        <v>0.357319741938392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184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1.82427336306164E-2</v>
      </c>
      <c r="D9" s="17">
        <v>7.0475302054186298E-3</v>
      </c>
      <c r="E9" s="17">
        <v>2.76422603908297E-2</v>
      </c>
      <c r="F9" s="17"/>
      <c r="G9" s="17">
        <v>1.8736580398764999E-2</v>
      </c>
      <c r="H9" s="17">
        <v>0</v>
      </c>
      <c r="I9" s="17">
        <v>2.5379874927017699E-2</v>
      </c>
      <c r="J9" s="17">
        <v>1.9082633726613899E-2</v>
      </c>
      <c r="K9" s="17">
        <v>3.32517585596259E-2</v>
      </c>
      <c r="L9" s="17"/>
      <c r="M9" s="17">
        <v>0</v>
      </c>
      <c r="N9" s="17">
        <v>3.11421615083078E-2</v>
      </c>
      <c r="O9" s="17">
        <v>2.3126713087066299E-2</v>
      </c>
      <c r="P9" s="17">
        <v>0</v>
      </c>
      <c r="Q9" s="17">
        <v>0</v>
      </c>
      <c r="R9" s="17"/>
      <c r="S9" s="17">
        <v>2.51039338225847E-2</v>
      </c>
      <c r="T9" s="17">
        <v>0</v>
      </c>
      <c r="U9" s="17">
        <v>5.4383204535216299E-2</v>
      </c>
      <c r="V9" s="17">
        <v>1.24855551406741E-2</v>
      </c>
      <c r="W9" s="17"/>
      <c r="X9" s="17">
        <v>4.1682301919697996E-3</v>
      </c>
      <c r="Y9" s="17">
        <v>3.98915863469326E-2</v>
      </c>
      <c r="Z9" s="17">
        <v>9.5824702183171906E-2</v>
      </c>
      <c r="AA9" s="17"/>
      <c r="AB9" s="17">
        <v>6.1301084287593002E-3</v>
      </c>
      <c r="AC9" s="17">
        <v>4.5391118633583603E-2</v>
      </c>
      <c r="AD9" s="17"/>
      <c r="AE9" s="17">
        <v>0</v>
      </c>
      <c r="AF9" s="17">
        <v>2.1270349088513701E-2</v>
      </c>
      <c r="AG9" s="17"/>
      <c r="AH9" s="17">
        <v>1.07627288371921E-2</v>
      </c>
      <c r="AI9" s="17">
        <v>3.55649289910119E-2</v>
      </c>
      <c r="AJ9" s="17"/>
      <c r="AK9" s="17">
        <v>0</v>
      </c>
      <c r="AL9" s="17">
        <v>2.11515829125789E-2</v>
      </c>
      <c r="AM9" s="17">
        <v>1.4487224688429201E-2</v>
      </c>
      <c r="AN9" s="17">
        <v>1.66428987656119E-2</v>
      </c>
      <c r="AO9" s="17">
        <v>4.8372443473815502E-2</v>
      </c>
      <c r="AP9" s="17"/>
      <c r="AQ9" s="17">
        <v>1.50933004421085E-2</v>
      </c>
      <c r="AR9" s="17">
        <v>1.9082819119275E-2</v>
      </c>
      <c r="AS9" s="17"/>
      <c r="AT9" s="17">
        <v>2.6854335787685101E-2</v>
      </c>
      <c r="AU9" s="17">
        <v>1.4548357937213E-2</v>
      </c>
      <c r="AV9" s="17"/>
      <c r="AW9" s="17">
        <v>0</v>
      </c>
      <c r="AX9" s="17">
        <v>1.8787844034744001E-2</v>
      </c>
      <c r="AY9" s="17">
        <v>3.26750756049108E-2</v>
      </c>
      <c r="AZ9" s="17">
        <v>0</v>
      </c>
      <c r="BA9" s="17">
        <v>0</v>
      </c>
      <c r="BB9" s="17"/>
      <c r="BC9" s="17">
        <v>1.38557752873223E-2</v>
      </c>
      <c r="BD9" s="17"/>
      <c r="BE9" s="17">
        <v>2.0342400357282599E-2</v>
      </c>
      <c r="BF9" s="17">
        <v>0</v>
      </c>
      <c r="BG9" s="17">
        <v>4.7285230198659399E-2</v>
      </c>
      <c r="BH9" s="17">
        <v>0</v>
      </c>
      <c r="BI9" s="17"/>
      <c r="BJ9" s="17">
        <v>1.16056339053728E-2</v>
      </c>
      <c r="BK9" s="17"/>
      <c r="BL9" s="17">
        <v>1.82670455324743E-2</v>
      </c>
      <c r="BM9" s="17"/>
      <c r="BN9" s="17">
        <v>6.6561554197920106E-2</v>
      </c>
      <c r="BO9" s="17"/>
      <c r="BP9" s="17">
        <v>1.5734522627912698E-2</v>
      </c>
      <c r="BQ9" s="17">
        <v>3.1542919722834503E-2</v>
      </c>
    </row>
    <row r="10" spans="2:69" x14ac:dyDescent="0.35">
      <c r="B10" s="18" t="s">
        <v>138</v>
      </c>
      <c r="C10" s="17">
        <v>0.174773766754376</v>
      </c>
      <c r="D10" s="17">
        <v>0.17815107956305401</v>
      </c>
      <c r="E10" s="17">
        <v>0.165851076946327</v>
      </c>
      <c r="F10" s="17"/>
      <c r="G10" s="17">
        <v>0.18126606518826699</v>
      </c>
      <c r="H10" s="17">
        <v>8.89860440034278E-2</v>
      </c>
      <c r="I10" s="17">
        <v>0.19410841191346301</v>
      </c>
      <c r="J10" s="17">
        <v>0.12753367929266199</v>
      </c>
      <c r="K10" s="17">
        <v>0.31175401437672101</v>
      </c>
      <c r="L10" s="17"/>
      <c r="M10" s="17">
        <v>0.201011809171528</v>
      </c>
      <c r="N10" s="17">
        <v>0.13322661179255099</v>
      </c>
      <c r="O10" s="17">
        <v>0.19052339902276699</v>
      </c>
      <c r="P10" s="17">
        <v>0.19930707128171299</v>
      </c>
      <c r="Q10" s="17">
        <v>0.23455255497760799</v>
      </c>
      <c r="R10" s="17"/>
      <c r="S10" s="17">
        <v>9.9157515462853799E-2</v>
      </c>
      <c r="T10" s="17">
        <v>0.13075644852598201</v>
      </c>
      <c r="U10" s="17">
        <v>0.299877389110077</v>
      </c>
      <c r="V10" s="17">
        <v>9.8607005456036304E-2</v>
      </c>
      <c r="W10" s="17"/>
      <c r="X10" s="17">
        <v>0.17161261851297499</v>
      </c>
      <c r="Y10" s="17">
        <v>8.9419847643908604E-2</v>
      </c>
      <c r="Z10" s="17">
        <v>0.31638249428472098</v>
      </c>
      <c r="AA10" s="17"/>
      <c r="AB10" s="17">
        <v>0.13713667237623201</v>
      </c>
      <c r="AC10" s="17">
        <v>0.25913089921268301</v>
      </c>
      <c r="AD10" s="17"/>
      <c r="AE10" s="17">
        <v>0.30633210507751601</v>
      </c>
      <c r="AF10" s="17">
        <v>0.152939974364076</v>
      </c>
      <c r="AG10" s="17"/>
      <c r="AH10" s="17">
        <v>0.122926260314286</v>
      </c>
      <c r="AI10" s="17">
        <v>0.25539626245997499</v>
      </c>
      <c r="AJ10" s="17"/>
      <c r="AK10" s="17">
        <v>0.38491474842912599</v>
      </c>
      <c r="AL10" s="17">
        <v>0.22091650500277801</v>
      </c>
      <c r="AM10" s="17">
        <v>0.101953427096455</v>
      </c>
      <c r="AN10" s="17">
        <v>0.144005738385211</v>
      </c>
      <c r="AO10" s="17">
        <v>0.18716437064258801</v>
      </c>
      <c r="AP10" s="17"/>
      <c r="AQ10" s="17">
        <v>6.5223773956217104E-2</v>
      </c>
      <c r="AR10" s="17">
        <v>0.20399532940514301</v>
      </c>
      <c r="AS10" s="17"/>
      <c r="AT10" s="17">
        <v>0.10190764216609199</v>
      </c>
      <c r="AU10" s="17">
        <v>0.21554761638866199</v>
      </c>
      <c r="AV10" s="17"/>
      <c r="AW10" s="17">
        <v>0.116508227084587</v>
      </c>
      <c r="AX10" s="17">
        <v>0.114984756936012</v>
      </c>
      <c r="AY10" s="17">
        <v>0.16183040866940501</v>
      </c>
      <c r="AZ10" s="17">
        <v>6.5119084034994806E-2</v>
      </c>
      <c r="BA10" s="17">
        <v>0.43992363708934201</v>
      </c>
      <c r="BB10" s="17"/>
      <c r="BC10" s="17">
        <v>0.32434848308865799</v>
      </c>
      <c r="BD10" s="17"/>
      <c r="BE10" s="17">
        <v>0.10545960311994799</v>
      </c>
      <c r="BF10" s="17">
        <v>0.23357747232593201</v>
      </c>
      <c r="BG10" s="17">
        <v>3.6523921554585899E-2</v>
      </c>
      <c r="BH10" s="17">
        <v>0.32298649823437803</v>
      </c>
      <c r="BI10" s="17"/>
      <c r="BJ10" s="17">
        <v>0.166418467753289</v>
      </c>
      <c r="BK10" s="17"/>
      <c r="BL10" s="17">
        <v>0.15523008013717801</v>
      </c>
      <c r="BM10" s="17"/>
      <c r="BN10" s="17">
        <v>0.118620188799512</v>
      </c>
      <c r="BO10" s="17"/>
      <c r="BP10" s="17">
        <v>0.18181315406168799</v>
      </c>
      <c r="BQ10" s="17">
        <v>0.15743265346575899</v>
      </c>
    </row>
    <row r="11" spans="2:69" x14ac:dyDescent="0.35">
      <c r="B11" s="18" t="s">
        <v>139</v>
      </c>
      <c r="C11" s="17">
        <v>0.30295129778254698</v>
      </c>
      <c r="D11" s="17">
        <v>0.32793150471022697</v>
      </c>
      <c r="E11" s="17">
        <v>0.28452976320886197</v>
      </c>
      <c r="F11" s="17"/>
      <c r="G11" s="17">
        <v>0.31431505840465201</v>
      </c>
      <c r="H11" s="17">
        <v>0.38663993560860299</v>
      </c>
      <c r="I11" s="17">
        <v>0.219488286840481</v>
      </c>
      <c r="J11" s="17">
        <v>0.27985824893988998</v>
      </c>
      <c r="K11" s="17">
        <v>0.30317186566888099</v>
      </c>
      <c r="L11" s="17"/>
      <c r="M11" s="17">
        <v>0.18760686308916599</v>
      </c>
      <c r="N11" s="17">
        <v>0.34569135294483699</v>
      </c>
      <c r="O11" s="17">
        <v>0.29055392106171202</v>
      </c>
      <c r="P11" s="17">
        <v>0.34672977949905398</v>
      </c>
      <c r="Q11" s="17">
        <v>0.192524672263749</v>
      </c>
      <c r="R11" s="17"/>
      <c r="S11" s="17">
        <v>0.41151832260388599</v>
      </c>
      <c r="T11" s="17">
        <v>0.28450582551513998</v>
      </c>
      <c r="U11" s="17">
        <v>0.26801829608234601</v>
      </c>
      <c r="V11" s="17">
        <v>0.28709731292165802</v>
      </c>
      <c r="W11" s="17"/>
      <c r="X11" s="17">
        <v>0.313692772325458</v>
      </c>
      <c r="Y11" s="17">
        <v>0.27598783295927298</v>
      </c>
      <c r="Z11" s="17">
        <v>0.25811440157170501</v>
      </c>
      <c r="AA11" s="17"/>
      <c r="AB11" s="17">
        <v>0.30390701180901902</v>
      </c>
      <c r="AC11" s="17">
        <v>0.300809227677098</v>
      </c>
      <c r="AD11" s="17"/>
      <c r="AE11" s="17">
        <v>0.34361200978149398</v>
      </c>
      <c r="AF11" s="17">
        <v>0.29620313148961203</v>
      </c>
      <c r="AG11" s="17"/>
      <c r="AH11" s="17">
        <v>0.32311155874681102</v>
      </c>
      <c r="AI11" s="17">
        <v>0.26344918909367698</v>
      </c>
      <c r="AJ11" s="17"/>
      <c r="AK11" s="17">
        <v>0.13476321313057901</v>
      </c>
      <c r="AL11" s="17">
        <v>0.23525817157391901</v>
      </c>
      <c r="AM11" s="17">
        <v>0.34825165504960898</v>
      </c>
      <c r="AN11" s="17">
        <v>0.327227246580924</v>
      </c>
      <c r="AO11" s="17">
        <v>0.439460314654954</v>
      </c>
      <c r="AP11" s="17"/>
      <c r="AQ11" s="17">
        <v>0.39193509158680301</v>
      </c>
      <c r="AR11" s="17">
        <v>0.279215600142249</v>
      </c>
      <c r="AS11" s="17"/>
      <c r="AT11" s="17">
        <v>0.26655666695626701</v>
      </c>
      <c r="AU11" s="17">
        <v>0.30579602828633401</v>
      </c>
      <c r="AV11" s="17"/>
      <c r="AW11" s="17">
        <v>0.285468434618254</v>
      </c>
      <c r="AX11" s="17">
        <v>0.38079208649871998</v>
      </c>
      <c r="AY11" s="17">
        <v>0.191326665316358</v>
      </c>
      <c r="AZ11" s="17">
        <v>0.29153939971714599</v>
      </c>
      <c r="BA11" s="17">
        <v>0.33913103957809199</v>
      </c>
      <c r="BB11" s="17"/>
      <c r="BC11" s="17">
        <v>0.46180197013908603</v>
      </c>
      <c r="BD11" s="17"/>
      <c r="BE11" s="17">
        <v>0.37491334337893101</v>
      </c>
      <c r="BF11" s="17">
        <v>0.133360571097525</v>
      </c>
      <c r="BG11" s="17">
        <v>0.200664498100219</v>
      </c>
      <c r="BH11" s="17">
        <v>0.47923965663092599</v>
      </c>
      <c r="BI11" s="17"/>
      <c r="BJ11" s="17">
        <v>0.28653886434695403</v>
      </c>
      <c r="BK11" s="17"/>
      <c r="BL11" s="17">
        <v>0.27609526267725298</v>
      </c>
      <c r="BM11" s="17"/>
      <c r="BN11" s="17">
        <v>0.270166258409758</v>
      </c>
      <c r="BO11" s="17"/>
      <c r="BP11" s="17">
        <v>0.29813120745427801</v>
      </c>
      <c r="BQ11" s="17">
        <v>0.309128380603862</v>
      </c>
    </row>
    <row r="12" spans="2:69" x14ac:dyDescent="0.35">
      <c r="B12" s="18" t="s">
        <v>140</v>
      </c>
      <c r="C12" s="17">
        <v>0.12770596845299101</v>
      </c>
      <c r="D12" s="17">
        <v>0.179656721476041</v>
      </c>
      <c r="E12" s="17">
        <v>8.5664901915278702E-2</v>
      </c>
      <c r="F12" s="17"/>
      <c r="G12" s="17">
        <v>0.163836089351662</v>
      </c>
      <c r="H12" s="17">
        <v>9.7438033297377699E-2</v>
      </c>
      <c r="I12" s="17">
        <v>0.16733186429863101</v>
      </c>
      <c r="J12" s="17">
        <v>9.2222540153410401E-2</v>
      </c>
      <c r="K12" s="17">
        <v>0.10368052024116001</v>
      </c>
      <c r="L12" s="17"/>
      <c r="M12" s="17">
        <v>5.6871840158018702E-2</v>
      </c>
      <c r="N12" s="17">
        <v>0.14732700354848399</v>
      </c>
      <c r="O12" s="17">
        <v>0.10068903611737701</v>
      </c>
      <c r="P12" s="17">
        <v>9.9656452407919704E-2</v>
      </c>
      <c r="Q12" s="17">
        <v>0.17795701177301201</v>
      </c>
      <c r="R12" s="17"/>
      <c r="S12" s="17">
        <v>0.12015189313265399</v>
      </c>
      <c r="T12" s="17">
        <v>7.2517327252189595E-2</v>
      </c>
      <c r="U12" s="17">
        <v>0.14710150866090699</v>
      </c>
      <c r="V12" s="17">
        <v>0.169110755467101</v>
      </c>
      <c r="W12" s="17"/>
      <c r="X12" s="17">
        <v>0.12940464257413301</v>
      </c>
      <c r="Y12" s="17">
        <v>0.156277360120017</v>
      </c>
      <c r="Z12" s="17">
        <v>7.5417033017696603E-2</v>
      </c>
      <c r="AA12" s="17"/>
      <c r="AB12" s="17">
        <v>0.14353116808380301</v>
      </c>
      <c r="AC12" s="17">
        <v>9.2236480611476102E-2</v>
      </c>
      <c r="AD12" s="17"/>
      <c r="AE12" s="17">
        <v>9.6437813860722102E-2</v>
      </c>
      <c r="AF12" s="17">
        <v>0.132895319462568</v>
      </c>
      <c r="AG12" s="17"/>
      <c r="AH12" s="17">
        <v>0.142079228927396</v>
      </c>
      <c r="AI12" s="17">
        <v>0.11163201455115999</v>
      </c>
      <c r="AJ12" s="17"/>
      <c r="AK12" s="17">
        <v>5.9422279522860298E-2</v>
      </c>
      <c r="AL12" s="17">
        <v>0.13830243908627199</v>
      </c>
      <c r="AM12" s="17">
        <v>0.12598885087794101</v>
      </c>
      <c r="AN12" s="17">
        <v>0.171089646583341</v>
      </c>
      <c r="AO12" s="17">
        <v>8.1868284555760798E-2</v>
      </c>
      <c r="AP12" s="17"/>
      <c r="AQ12" s="17">
        <v>0.123926018037126</v>
      </c>
      <c r="AR12" s="17">
        <v>0.12871423924400299</v>
      </c>
      <c r="AS12" s="17"/>
      <c r="AT12" s="17">
        <v>0.17797550250399299</v>
      </c>
      <c r="AU12" s="17">
        <v>0.106753627521709</v>
      </c>
      <c r="AV12" s="17"/>
      <c r="AW12" s="17">
        <v>0.10260780422374099</v>
      </c>
      <c r="AX12" s="17">
        <v>9.6122596453597095E-2</v>
      </c>
      <c r="AY12" s="17">
        <v>0.22373165645339799</v>
      </c>
      <c r="AZ12" s="17">
        <v>0.18887382420742199</v>
      </c>
      <c r="BA12" s="17">
        <v>4.6909532726509003E-2</v>
      </c>
      <c r="BB12" s="17"/>
      <c r="BC12" s="17">
        <v>7.1240651323022403E-2</v>
      </c>
      <c r="BD12" s="17"/>
      <c r="BE12" s="17">
        <v>9.4773891051937897E-2</v>
      </c>
      <c r="BF12" s="17">
        <v>0.28163762246893598</v>
      </c>
      <c r="BG12" s="17">
        <v>0.16401028887444399</v>
      </c>
      <c r="BH12" s="17">
        <v>5.6180843111760199E-2</v>
      </c>
      <c r="BI12" s="17"/>
      <c r="BJ12" s="17">
        <v>0.12569586837511201</v>
      </c>
      <c r="BK12" s="17"/>
      <c r="BL12" s="17">
        <v>0.15348695514900201</v>
      </c>
      <c r="BM12" s="17"/>
      <c r="BN12" s="17">
        <v>0.14192061084315899</v>
      </c>
      <c r="BO12" s="17"/>
      <c r="BP12" s="17">
        <v>0.12650939794250199</v>
      </c>
      <c r="BQ12" s="17">
        <v>0.144576304269152</v>
      </c>
    </row>
    <row r="13" spans="2:69" x14ac:dyDescent="0.35">
      <c r="B13" s="18" t="s">
        <v>141</v>
      </c>
      <c r="C13" s="19">
        <v>0.37632623337947002</v>
      </c>
      <c r="D13" s="19">
        <v>0.30721316404526</v>
      </c>
      <c r="E13" s="19">
        <v>0.43631199753870298</v>
      </c>
      <c r="F13" s="19"/>
      <c r="G13" s="19">
        <v>0.32184620665665498</v>
      </c>
      <c r="H13" s="19">
        <v>0.426935987090591</v>
      </c>
      <c r="I13" s="19">
        <v>0.393691562020408</v>
      </c>
      <c r="J13" s="19">
        <v>0.48130289788742298</v>
      </c>
      <c r="K13" s="19">
        <v>0.24814184115361301</v>
      </c>
      <c r="L13" s="19"/>
      <c r="M13" s="19">
        <v>0.55450948758128704</v>
      </c>
      <c r="N13" s="19">
        <v>0.34261287020581999</v>
      </c>
      <c r="O13" s="19">
        <v>0.395106930711077</v>
      </c>
      <c r="P13" s="19">
        <v>0.35430669681131299</v>
      </c>
      <c r="Q13" s="19">
        <v>0.39496576098563102</v>
      </c>
      <c r="R13" s="19"/>
      <c r="S13" s="19">
        <v>0.34406833497802197</v>
      </c>
      <c r="T13" s="19">
        <v>0.51222039870668801</v>
      </c>
      <c r="U13" s="19">
        <v>0.23061960161145401</v>
      </c>
      <c r="V13" s="19">
        <v>0.43269937101453099</v>
      </c>
      <c r="W13" s="19"/>
      <c r="X13" s="19">
        <v>0.38112173639546398</v>
      </c>
      <c r="Y13" s="19">
        <v>0.43842337292986899</v>
      </c>
      <c r="Z13" s="19">
        <v>0.25426136894270601</v>
      </c>
      <c r="AA13" s="19"/>
      <c r="AB13" s="19">
        <v>0.40929503930218702</v>
      </c>
      <c r="AC13" s="19">
        <v>0.30243227386515897</v>
      </c>
      <c r="AD13" s="19"/>
      <c r="AE13" s="19">
        <v>0.25361807128026798</v>
      </c>
      <c r="AF13" s="19">
        <v>0.39669122559523101</v>
      </c>
      <c r="AG13" s="19"/>
      <c r="AH13" s="19">
        <v>0.401120223174315</v>
      </c>
      <c r="AI13" s="19">
        <v>0.33395760490417598</v>
      </c>
      <c r="AJ13" s="19"/>
      <c r="AK13" s="19">
        <v>0.42089975891743597</v>
      </c>
      <c r="AL13" s="19">
        <v>0.38437130142445303</v>
      </c>
      <c r="AM13" s="19">
        <v>0.40931884228756499</v>
      </c>
      <c r="AN13" s="19">
        <v>0.34103446968491202</v>
      </c>
      <c r="AO13" s="19">
        <v>0.24313458667288201</v>
      </c>
      <c r="AP13" s="19"/>
      <c r="AQ13" s="19">
        <v>0.40382181597774502</v>
      </c>
      <c r="AR13" s="19">
        <v>0.36899201208933102</v>
      </c>
      <c r="AS13" s="19"/>
      <c r="AT13" s="19">
        <v>0.426705852585964</v>
      </c>
      <c r="AU13" s="19">
        <v>0.35735436986608099</v>
      </c>
      <c r="AV13" s="19"/>
      <c r="AW13" s="19">
        <v>0.49541553407341798</v>
      </c>
      <c r="AX13" s="19">
        <v>0.38931271607692702</v>
      </c>
      <c r="AY13" s="19">
        <v>0.39043619395592899</v>
      </c>
      <c r="AZ13" s="19">
        <v>0.45446769204043802</v>
      </c>
      <c r="BA13" s="19">
        <v>0.17403579060605801</v>
      </c>
      <c r="BB13" s="19"/>
      <c r="BC13" s="19">
        <v>0.12875312016191201</v>
      </c>
      <c r="BD13" s="19"/>
      <c r="BE13" s="19">
        <v>0.40451076209190101</v>
      </c>
      <c r="BF13" s="19">
        <v>0.35142433410760798</v>
      </c>
      <c r="BG13" s="19">
        <v>0.55151606127209096</v>
      </c>
      <c r="BH13" s="19">
        <v>0.14159300202293601</v>
      </c>
      <c r="BI13" s="19"/>
      <c r="BJ13" s="19">
        <v>0.40974116561927199</v>
      </c>
      <c r="BK13" s="19"/>
      <c r="BL13" s="19">
        <v>0.39692065650409297</v>
      </c>
      <c r="BM13" s="19"/>
      <c r="BN13" s="19">
        <v>0.402731387749651</v>
      </c>
      <c r="BO13" s="19"/>
      <c r="BP13" s="19">
        <v>0.37781171791362</v>
      </c>
      <c r="BQ13" s="19">
        <v>0.357319741938392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185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6.9903509233612299E-2</v>
      </c>
      <c r="D9" s="17">
        <v>8.1830426643388507E-2</v>
      </c>
      <c r="E9" s="17">
        <v>6.0553042505220499E-2</v>
      </c>
      <c r="F9" s="17"/>
      <c r="G9" s="17">
        <v>0.106317815764862</v>
      </c>
      <c r="H9" s="17">
        <v>8.5841834638604494E-2</v>
      </c>
      <c r="I9" s="17">
        <v>5.3755748272285298E-2</v>
      </c>
      <c r="J9" s="17">
        <v>0</v>
      </c>
      <c r="K9" s="17">
        <v>8.9979771013096496E-2</v>
      </c>
      <c r="L9" s="17"/>
      <c r="M9" s="17">
        <v>5.6871840158018702E-2</v>
      </c>
      <c r="N9" s="17">
        <v>9.2959240556431594E-2</v>
      </c>
      <c r="O9" s="17">
        <v>7.3234701130724195E-2</v>
      </c>
      <c r="P9" s="17">
        <v>5.46681987265666E-2</v>
      </c>
      <c r="Q9" s="17">
        <v>1.7404542491204201E-2</v>
      </c>
      <c r="R9" s="17"/>
      <c r="S9" s="17">
        <v>2.8450710459876301E-2</v>
      </c>
      <c r="T9" s="17">
        <v>4.3900966373843997E-2</v>
      </c>
      <c r="U9" s="17">
        <v>0.13003863726069501</v>
      </c>
      <c r="V9" s="17">
        <v>7.1894104219533905E-2</v>
      </c>
      <c r="W9" s="17"/>
      <c r="X9" s="17">
        <v>7.5193033398844797E-2</v>
      </c>
      <c r="Y9" s="17">
        <v>5.2567357968798599E-2</v>
      </c>
      <c r="Z9" s="17">
        <v>5.3410330807618998E-2</v>
      </c>
      <c r="AA9" s="17"/>
      <c r="AB9" s="17">
        <v>6.18039190491107E-2</v>
      </c>
      <c r="AC9" s="17">
        <v>8.8057360197430906E-2</v>
      </c>
      <c r="AD9" s="17"/>
      <c r="AE9" s="17">
        <v>8.2353751295543204E-2</v>
      </c>
      <c r="AF9" s="17">
        <v>6.7837231992245201E-2</v>
      </c>
      <c r="AG9" s="17"/>
      <c r="AH9" s="17">
        <v>5.7967568439954202E-2</v>
      </c>
      <c r="AI9" s="17">
        <v>0.109800263899741</v>
      </c>
      <c r="AJ9" s="17"/>
      <c r="AK9" s="17">
        <v>0</v>
      </c>
      <c r="AL9" s="17">
        <v>8.79867219119288E-2</v>
      </c>
      <c r="AM9" s="17">
        <v>7.1833755624026496E-2</v>
      </c>
      <c r="AN9" s="17">
        <v>8.57177844310823E-2</v>
      </c>
      <c r="AO9" s="17">
        <v>4.8372443473815502E-2</v>
      </c>
      <c r="AP9" s="17"/>
      <c r="AQ9" s="17">
        <v>5.7156275053934398E-2</v>
      </c>
      <c r="AR9" s="17">
        <v>7.33037294681472E-2</v>
      </c>
      <c r="AS9" s="17"/>
      <c r="AT9" s="17">
        <v>8.4130732831503505E-2</v>
      </c>
      <c r="AU9" s="17">
        <v>6.4949518197789102E-2</v>
      </c>
      <c r="AV9" s="17"/>
      <c r="AW9" s="17">
        <v>0</v>
      </c>
      <c r="AX9" s="17">
        <v>1.35208685762465E-2</v>
      </c>
      <c r="AY9" s="17">
        <v>0.16617293967139299</v>
      </c>
      <c r="AZ9" s="17">
        <v>0.16216839516055101</v>
      </c>
      <c r="BA9" s="17">
        <v>3.9315058870851599E-2</v>
      </c>
      <c r="BB9" s="17"/>
      <c r="BC9" s="17">
        <v>3.4938233597963601E-2</v>
      </c>
      <c r="BD9" s="17"/>
      <c r="BE9" s="17">
        <v>3.5567426473311903E-2</v>
      </c>
      <c r="BF9" s="17">
        <v>6.1534364168450199E-2</v>
      </c>
      <c r="BG9" s="17">
        <v>0.16904026440842199</v>
      </c>
      <c r="BH9" s="17">
        <v>2.2919353565822899E-2</v>
      </c>
      <c r="BI9" s="17"/>
      <c r="BJ9" s="17">
        <v>7.1980459111068804E-2</v>
      </c>
      <c r="BK9" s="17"/>
      <c r="BL9" s="17">
        <v>9.1695201897507794E-2</v>
      </c>
      <c r="BM9" s="17"/>
      <c r="BN9" s="17">
        <v>0.103837115688913</v>
      </c>
      <c r="BO9" s="17"/>
      <c r="BP9" s="17">
        <v>7.9140276195746401E-2</v>
      </c>
      <c r="BQ9" s="17">
        <v>3.3048641320378901E-2</v>
      </c>
    </row>
    <row r="10" spans="2:69" x14ac:dyDescent="0.35">
      <c r="B10" s="18" t="s">
        <v>138</v>
      </c>
      <c r="C10" s="17">
        <v>9.0060021583314803E-2</v>
      </c>
      <c r="D10" s="17">
        <v>7.6514677132747094E-2</v>
      </c>
      <c r="E10" s="17">
        <v>0.101937596102724</v>
      </c>
      <c r="F10" s="17"/>
      <c r="G10" s="17">
        <v>0.13887611131073199</v>
      </c>
      <c r="H10" s="17">
        <v>4.8872812794788098E-2</v>
      </c>
      <c r="I10" s="17">
        <v>8.4884269207339394E-2</v>
      </c>
      <c r="J10" s="17">
        <v>0.119587676669185</v>
      </c>
      <c r="K10" s="17">
        <v>5.6728012453470499E-2</v>
      </c>
      <c r="L10" s="17"/>
      <c r="M10" s="17">
        <v>7.1077438265192999E-2</v>
      </c>
      <c r="N10" s="17">
        <v>0.10955829344370201</v>
      </c>
      <c r="O10" s="17">
        <v>7.3627756760252405E-2</v>
      </c>
      <c r="P10" s="17">
        <v>7.7018107368566693E-2</v>
      </c>
      <c r="Q10" s="17">
        <v>8.2143837442007706E-2</v>
      </c>
      <c r="R10" s="17"/>
      <c r="S10" s="17">
        <v>6.5000976848488698E-2</v>
      </c>
      <c r="T10" s="17">
        <v>9.3331079163113007E-2</v>
      </c>
      <c r="U10" s="17">
        <v>0.10573176286456901</v>
      </c>
      <c r="V10" s="17">
        <v>9.5568452346538393E-2</v>
      </c>
      <c r="W10" s="17"/>
      <c r="X10" s="17">
        <v>9.5701162989095395E-2</v>
      </c>
      <c r="Y10" s="17">
        <v>2.7394262510667702E-2</v>
      </c>
      <c r="Z10" s="17">
        <v>0.13328089345963001</v>
      </c>
      <c r="AA10" s="17"/>
      <c r="AB10" s="17">
        <v>8.5972254748461596E-2</v>
      </c>
      <c r="AC10" s="17">
        <v>9.9222054254642006E-2</v>
      </c>
      <c r="AD10" s="17"/>
      <c r="AE10" s="17">
        <v>8.0585119571936495E-2</v>
      </c>
      <c r="AF10" s="17">
        <v>9.1632503009210706E-2</v>
      </c>
      <c r="AG10" s="17"/>
      <c r="AH10" s="17">
        <v>8.87249000247331E-2</v>
      </c>
      <c r="AI10" s="17">
        <v>0.111436190224624</v>
      </c>
      <c r="AJ10" s="17"/>
      <c r="AK10" s="17">
        <v>4.5334383879800003E-2</v>
      </c>
      <c r="AL10" s="17">
        <v>6.8769023656404304E-2</v>
      </c>
      <c r="AM10" s="17">
        <v>0.111432701026492</v>
      </c>
      <c r="AN10" s="17">
        <v>3.6110155722008902E-2</v>
      </c>
      <c r="AO10" s="17">
        <v>0.22852666294610599</v>
      </c>
      <c r="AP10" s="17"/>
      <c r="AQ10" s="17">
        <v>6.1638510328095898E-2</v>
      </c>
      <c r="AR10" s="17">
        <v>9.7641226753305499E-2</v>
      </c>
      <c r="AS10" s="17"/>
      <c r="AT10" s="17">
        <v>8.2413774847966595E-2</v>
      </c>
      <c r="AU10" s="17">
        <v>9.6411871798851898E-2</v>
      </c>
      <c r="AV10" s="17"/>
      <c r="AW10" s="17">
        <v>5.69068250208681E-2</v>
      </c>
      <c r="AX10" s="17">
        <v>9.1396642067094594E-2</v>
      </c>
      <c r="AY10" s="17">
        <v>0.109658759523308</v>
      </c>
      <c r="AZ10" s="17">
        <v>0.134898496985492</v>
      </c>
      <c r="BA10" s="17">
        <v>3.5297415277468103E-2</v>
      </c>
      <c r="BB10" s="17"/>
      <c r="BC10" s="17">
        <v>6.20327003681218E-2</v>
      </c>
      <c r="BD10" s="17"/>
      <c r="BE10" s="17">
        <v>0.114313744484539</v>
      </c>
      <c r="BF10" s="17">
        <v>0.105243297274668</v>
      </c>
      <c r="BG10" s="17">
        <v>3.0193271035591301E-2</v>
      </c>
      <c r="BH10" s="17">
        <v>4.6535319019475802E-2</v>
      </c>
      <c r="BI10" s="17"/>
      <c r="BJ10" s="17">
        <v>8.7402156239838394E-2</v>
      </c>
      <c r="BK10" s="17"/>
      <c r="BL10" s="17">
        <v>0.108728232780269</v>
      </c>
      <c r="BM10" s="17"/>
      <c r="BN10" s="17">
        <v>0.13363680459088001</v>
      </c>
      <c r="BO10" s="17"/>
      <c r="BP10" s="17">
        <v>8.8876731725536007E-2</v>
      </c>
      <c r="BQ10" s="17">
        <v>0.1035388488782</v>
      </c>
    </row>
    <row r="11" spans="2:69" x14ac:dyDescent="0.35">
      <c r="B11" s="18" t="s">
        <v>139</v>
      </c>
      <c r="C11" s="17">
        <v>0.224335737763104</v>
      </c>
      <c r="D11" s="17">
        <v>0.22456705745564601</v>
      </c>
      <c r="E11" s="17">
        <v>0.21838440214568999</v>
      </c>
      <c r="F11" s="17"/>
      <c r="G11" s="17">
        <v>0.16126320350816101</v>
      </c>
      <c r="H11" s="17">
        <v>0.24856573734753501</v>
      </c>
      <c r="I11" s="17">
        <v>0.201569704083052</v>
      </c>
      <c r="J11" s="17">
        <v>0.22078644238501799</v>
      </c>
      <c r="K11" s="17">
        <v>0.31278791504285802</v>
      </c>
      <c r="L11" s="17"/>
      <c r="M11" s="17">
        <v>0.129934370906335</v>
      </c>
      <c r="N11" s="17">
        <v>0.203570995951525</v>
      </c>
      <c r="O11" s="17">
        <v>0.25958114431541401</v>
      </c>
      <c r="P11" s="17">
        <v>0.29220003645575399</v>
      </c>
      <c r="Q11" s="17">
        <v>0.1893724621982</v>
      </c>
      <c r="R11" s="17"/>
      <c r="S11" s="17">
        <v>0.18356901744356299</v>
      </c>
      <c r="T11" s="17">
        <v>0.17007277217743599</v>
      </c>
      <c r="U11" s="17">
        <v>0.43604710096514598</v>
      </c>
      <c r="V11" s="17">
        <v>0.14826125850265701</v>
      </c>
      <c r="W11" s="17"/>
      <c r="X11" s="17">
        <v>0.20884326586115201</v>
      </c>
      <c r="Y11" s="17">
        <v>0.20179596824353199</v>
      </c>
      <c r="Z11" s="17">
        <v>0.37356228616641202</v>
      </c>
      <c r="AA11" s="17"/>
      <c r="AB11" s="17">
        <v>0.173931137117285</v>
      </c>
      <c r="AC11" s="17">
        <v>0.33730905952028101</v>
      </c>
      <c r="AD11" s="17"/>
      <c r="AE11" s="17">
        <v>0.27259721312850899</v>
      </c>
      <c r="AF11" s="17">
        <v>0.21632612737269499</v>
      </c>
      <c r="AG11" s="17"/>
      <c r="AH11" s="17">
        <v>0.215861995296764</v>
      </c>
      <c r="AI11" s="17">
        <v>0.19208325226297801</v>
      </c>
      <c r="AJ11" s="17"/>
      <c r="AK11" s="17">
        <v>0.29857901077515298</v>
      </c>
      <c r="AL11" s="17">
        <v>0.24156929946059999</v>
      </c>
      <c r="AM11" s="17">
        <v>0.18558244579619401</v>
      </c>
      <c r="AN11" s="17">
        <v>0.23348668444120599</v>
      </c>
      <c r="AO11" s="17">
        <v>0.23709274568267999</v>
      </c>
      <c r="AP11" s="17"/>
      <c r="AQ11" s="17">
        <v>0.35466916875200399</v>
      </c>
      <c r="AR11" s="17">
        <v>0.18957036332671601</v>
      </c>
      <c r="AS11" s="17"/>
      <c r="AT11" s="17">
        <v>0.24095746159789799</v>
      </c>
      <c r="AU11" s="17">
        <v>0.203463721434715</v>
      </c>
      <c r="AV11" s="17"/>
      <c r="AW11" s="17">
        <v>9.9574685611552097E-2</v>
      </c>
      <c r="AX11" s="17">
        <v>0.18610438911038801</v>
      </c>
      <c r="AY11" s="17">
        <v>0.15640838690221801</v>
      </c>
      <c r="AZ11" s="17">
        <v>0.157553607578484</v>
      </c>
      <c r="BA11" s="17">
        <v>0.504287472731621</v>
      </c>
      <c r="BB11" s="17"/>
      <c r="BC11" s="17">
        <v>0.44972362492603501</v>
      </c>
      <c r="BD11" s="17"/>
      <c r="BE11" s="17">
        <v>0.156368039713459</v>
      </c>
      <c r="BF11" s="17">
        <v>0.12555776261231</v>
      </c>
      <c r="BG11" s="17">
        <v>0.17317245255135899</v>
      </c>
      <c r="BH11" s="17">
        <v>0.46096814729836</v>
      </c>
      <c r="BI11" s="17"/>
      <c r="BJ11" s="17">
        <v>0.22068139018183699</v>
      </c>
      <c r="BK11" s="17"/>
      <c r="BL11" s="17">
        <v>0.20303917883669401</v>
      </c>
      <c r="BM11" s="17"/>
      <c r="BN11" s="17">
        <v>0.18990091563706499</v>
      </c>
      <c r="BO11" s="17"/>
      <c r="BP11" s="17">
        <v>0.234473186832478</v>
      </c>
      <c r="BQ11" s="17">
        <v>0.196943150450376</v>
      </c>
    </row>
    <row r="12" spans="2:69" x14ac:dyDescent="0.35">
      <c r="B12" s="18" t="s">
        <v>140</v>
      </c>
      <c r="C12" s="17">
        <v>0.26323453908393701</v>
      </c>
      <c r="D12" s="17">
        <v>0.35073788200541101</v>
      </c>
      <c r="E12" s="17">
        <v>0.19278001783821</v>
      </c>
      <c r="F12" s="17"/>
      <c r="G12" s="17">
        <v>0.28338997196848997</v>
      </c>
      <c r="H12" s="17">
        <v>0.25778748093403803</v>
      </c>
      <c r="I12" s="17">
        <v>0.28230465301279101</v>
      </c>
      <c r="J12" s="17">
        <v>0.22261034776004901</v>
      </c>
      <c r="K12" s="17">
        <v>0.25911070177733603</v>
      </c>
      <c r="L12" s="17"/>
      <c r="M12" s="17">
        <v>0.18760686308916599</v>
      </c>
      <c r="N12" s="17">
        <v>0.26946746819971401</v>
      </c>
      <c r="O12" s="17">
        <v>0.215442992073203</v>
      </c>
      <c r="P12" s="17">
        <v>0.26375152130697199</v>
      </c>
      <c r="Q12" s="17">
        <v>0.35826589464359199</v>
      </c>
      <c r="R12" s="17"/>
      <c r="S12" s="17">
        <v>0.38758125226002599</v>
      </c>
      <c r="T12" s="17">
        <v>0.290552912904182</v>
      </c>
      <c r="U12" s="17">
        <v>0.126022228886778</v>
      </c>
      <c r="V12" s="17">
        <v>0.27620289540963</v>
      </c>
      <c r="W12" s="17"/>
      <c r="X12" s="17">
        <v>0.260759258120074</v>
      </c>
      <c r="Y12" s="17">
        <v>0.33343711562893802</v>
      </c>
      <c r="Z12" s="17">
        <v>0.18548512062363401</v>
      </c>
      <c r="AA12" s="17"/>
      <c r="AB12" s="17">
        <v>0.29507300225820898</v>
      </c>
      <c r="AC12" s="17">
        <v>0.19187405019294099</v>
      </c>
      <c r="AD12" s="17"/>
      <c r="AE12" s="17">
        <v>0.33187097854922498</v>
      </c>
      <c r="AF12" s="17">
        <v>0.25184344226106897</v>
      </c>
      <c r="AG12" s="17"/>
      <c r="AH12" s="17">
        <v>0.26238816887323302</v>
      </c>
      <c r="AI12" s="17">
        <v>0.276840002614196</v>
      </c>
      <c r="AJ12" s="17"/>
      <c r="AK12" s="17">
        <v>0.26719361996937102</v>
      </c>
      <c r="AL12" s="17">
        <v>0.24439490056642901</v>
      </c>
      <c r="AM12" s="17">
        <v>0.25413177973455803</v>
      </c>
      <c r="AN12" s="17">
        <v>0.31379785636775998</v>
      </c>
      <c r="AO12" s="17">
        <v>0.242873561224517</v>
      </c>
      <c r="AP12" s="17"/>
      <c r="AQ12" s="17">
        <v>0.173391015630113</v>
      </c>
      <c r="AR12" s="17">
        <v>0.287199562561471</v>
      </c>
      <c r="AS12" s="17"/>
      <c r="AT12" s="17">
        <v>0.23353053416229799</v>
      </c>
      <c r="AU12" s="17">
        <v>0.280859534967136</v>
      </c>
      <c r="AV12" s="17"/>
      <c r="AW12" s="17">
        <v>0.40500978031502999</v>
      </c>
      <c r="AX12" s="17">
        <v>0.30738284656195702</v>
      </c>
      <c r="AY12" s="17">
        <v>0.200677129194818</v>
      </c>
      <c r="AZ12" s="17">
        <v>0.180449928092491</v>
      </c>
      <c r="BA12" s="17">
        <v>0.27621808970196798</v>
      </c>
      <c r="BB12" s="17"/>
      <c r="BC12" s="17">
        <v>0.38559886245987401</v>
      </c>
      <c r="BD12" s="17"/>
      <c r="BE12" s="17">
        <v>0.286567446426372</v>
      </c>
      <c r="BF12" s="17">
        <v>0.32294351034310398</v>
      </c>
      <c r="BG12" s="17">
        <v>9.6366554252626593E-2</v>
      </c>
      <c r="BH12" s="17">
        <v>0.38740241634658101</v>
      </c>
      <c r="BI12" s="17"/>
      <c r="BJ12" s="17">
        <v>0.25471361955711203</v>
      </c>
      <c r="BK12" s="17"/>
      <c r="BL12" s="17">
        <v>0.26257531927854399</v>
      </c>
      <c r="BM12" s="17"/>
      <c r="BN12" s="17">
        <v>0.24565185771018799</v>
      </c>
      <c r="BO12" s="17"/>
      <c r="BP12" s="17">
        <v>0.25468518500235798</v>
      </c>
      <c r="BQ12" s="17">
        <v>0.28327487013685299</v>
      </c>
    </row>
    <row r="13" spans="2:69" x14ac:dyDescent="0.35">
      <c r="B13" s="18" t="s">
        <v>141</v>
      </c>
      <c r="C13" s="19">
        <v>0.35246619233603199</v>
      </c>
      <c r="D13" s="19">
        <v>0.26634995676280798</v>
      </c>
      <c r="E13" s="19">
        <v>0.42634494140815599</v>
      </c>
      <c r="F13" s="19"/>
      <c r="G13" s="19">
        <v>0.31015289744775598</v>
      </c>
      <c r="H13" s="19">
        <v>0.35893213428503401</v>
      </c>
      <c r="I13" s="19">
        <v>0.37748562542453201</v>
      </c>
      <c r="J13" s="19">
        <v>0.43701553318574798</v>
      </c>
      <c r="K13" s="19">
        <v>0.28139359971323902</v>
      </c>
      <c r="L13" s="19"/>
      <c r="M13" s="19">
        <v>0.55450948758128704</v>
      </c>
      <c r="N13" s="19">
        <v>0.32444400184862798</v>
      </c>
      <c r="O13" s="19">
        <v>0.37811340572040603</v>
      </c>
      <c r="P13" s="19">
        <v>0.31236213614213998</v>
      </c>
      <c r="Q13" s="19">
        <v>0.35281326322499501</v>
      </c>
      <c r="R13" s="19"/>
      <c r="S13" s="19">
        <v>0.33539804298804599</v>
      </c>
      <c r="T13" s="19">
        <v>0.402142269381426</v>
      </c>
      <c r="U13" s="19">
        <v>0.202160270022813</v>
      </c>
      <c r="V13" s="19">
        <v>0.40807328952164101</v>
      </c>
      <c r="W13" s="19"/>
      <c r="X13" s="19">
        <v>0.35950327963083401</v>
      </c>
      <c r="Y13" s="19">
        <v>0.38480529564806398</v>
      </c>
      <c r="Z13" s="19">
        <v>0.25426136894270601</v>
      </c>
      <c r="AA13" s="19"/>
      <c r="AB13" s="19">
        <v>0.38321968682693403</v>
      </c>
      <c r="AC13" s="19">
        <v>0.28353747583470501</v>
      </c>
      <c r="AD13" s="19"/>
      <c r="AE13" s="19">
        <v>0.23259293745478499</v>
      </c>
      <c r="AF13" s="19">
        <v>0.372360695364779</v>
      </c>
      <c r="AG13" s="19"/>
      <c r="AH13" s="19">
        <v>0.37505736736531597</v>
      </c>
      <c r="AI13" s="19">
        <v>0.30984029099846</v>
      </c>
      <c r="AJ13" s="19"/>
      <c r="AK13" s="19">
        <v>0.38889298537567601</v>
      </c>
      <c r="AL13" s="19">
        <v>0.357280054404638</v>
      </c>
      <c r="AM13" s="19">
        <v>0.37701931781872899</v>
      </c>
      <c r="AN13" s="19">
        <v>0.330887519037943</v>
      </c>
      <c r="AO13" s="19">
        <v>0.24313458667288201</v>
      </c>
      <c r="AP13" s="19"/>
      <c r="AQ13" s="19">
        <v>0.35314503023585198</v>
      </c>
      <c r="AR13" s="19">
        <v>0.35228511789035999</v>
      </c>
      <c r="AS13" s="19"/>
      <c r="AT13" s="19">
        <v>0.358967496560334</v>
      </c>
      <c r="AU13" s="19">
        <v>0.35431535360150801</v>
      </c>
      <c r="AV13" s="19"/>
      <c r="AW13" s="19">
        <v>0.43850870905255002</v>
      </c>
      <c r="AX13" s="19">
        <v>0.40159525368431298</v>
      </c>
      <c r="AY13" s="19">
        <v>0.367082784708264</v>
      </c>
      <c r="AZ13" s="19">
        <v>0.364929572182982</v>
      </c>
      <c r="BA13" s="19">
        <v>0.14488196341809101</v>
      </c>
      <c r="BB13" s="19"/>
      <c r="BC13" s="19">
        <v>6.7706578648005694E-2</v>
      </c>
      <c r="BD13" s="19"/>
      <c r="BE13" s="19">
        <v>0.407183342902317</v>
      </c>
      <c r="BF13" s="19">
        <v>0.38472106560146802</v>
      </c>
      <c r="BG13" s="19">
        <v>0.53122745775200098</v>
      </c>
      <c r="BH13" s="19">
        <v>8.2174763769760503E-2</v>
      </c>
      <c r="BI13" s="19"/>
      <c r="BJ13" s="19">
        <v>0.36522237491014398</v>
      </c>
      <c r="BK13" s="19"/>
      <c r="BL13" s="19">
        <v>0.33396206720698501</v>
      </c>
      <c r="BM13" s="19"/>
      <c r="BN13" s="19">
        <v>0.32697330637295302</v>
      </c>
      <c r="BO13" s="19"/>
      <c r="BP13" s="19">
        <v>0.34282462024388199</v>
      </c>
      <c r="BQ13" s="19">
        <v>0.38319448921419202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186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0.174109573371382</v>
      </c>
      <c r="D9" s="17">
        <v>0.16576700393556301</v>
      </c>
      <c r="E9" s="17">
        <v>0.174880184596058</v>
      </c>
      <c r="F9" s="17"/>
      <c r="G9" s="17">
        <v>0.18407124845598499</v>
      </c>
      <c r="H9" s="17">
        <v>0.118420224495248</v>
      </c>
      <c r="I9" s="17">
        <v>0.165732538568195</v>
      </c>
      <c r="J9" s="17">
        <v>9.2222540153410401E-2</v>
      </c>
      <c r="K9" s="17">
        <v>0.33626416893670202</v>
      </c>
      <c r="L9" s="17"/>
      <c r="M9" s="17">
        <v>0.13742509649641199</v>
      </c>
      <c r="N9" s="17">
        <v>0.16580844768526301</v>
      </c>
      <c r="O9" s="17">
        <v>0.20731004629456801</v>
      </c>
      <c r="P9" s="17">
        <v>0.15338914139945001</v>
      </c>
      <c r="Q9" s="17">
        <v>0.18350843328166899</v>
      </c>
      <c r="R9" s="17"/>
      <c r="S9" s="17">
        <v>0.18662399241240199</v>
      </c>
      <c r="T9" s="17">
        <v>0.10943419655483801</v>
      </c>
      <c r="U9" s="17">
        <v>0.366445717435677</v>
      </c>
      <c r="V9" s="17">
        <v>6.9904252911435094E-2</v>
      </c>
      <c r="W9" s="17"/>
      <c r="X9" s="17">
        <v>0.14498338105924599</v>
      </c>
      <c r="Y9" s="17">
        <v>0.15825726831193199</v>
      </c>
      <c r="Z9" s="17">
        <v>0.41814964499030599</v>
      </c>
      <c r="AA9" s="17"/>
      <c r="AB9" s="17">
        <v>0.13283704107711999</v>
      </c>
      <c r="AC9" s="17">
        <v>0.26661492032129402</v>
      </c>
      <c r="AD9" s="17"/>
      <c r="AE9" s="17">
        <v>0.31421042357196199</v>
      </c>
      <c r="AF9" s="17">
        <v>0.150858041648091</v>
      </c>
      <c r="AG9" s="17"/>
      <c r="AH9" s="17">
        <v>0.12960129163968301</v>
      </c>
      <c r="AI9" s="17">
        <v>0.23634809834501699</v>
      </c>
      <c r="AJ9" s="17"/>
      <c r="AK9" s="17">
        <v>0.422965357885494</v>
      </c>
      <c r="AL9" s="17">
        <v>0.141323359231462</v>
      </c>
      <c r="AM9" s="17">
        <v>0.16424194362208</v>
      </c>
      <c r="AN9" s="17">
        <v>0.132458274361967</v>
      </c>
      <c r="AO9" s="17">
        <v>0.13790672854418401</v>
      </c>
      <c r="AP9" s="17"/>
      <c r="AQ9" s="17">
        <v>9.6615043828391103E-2</v>
      </c>
      <c r="AR9" s="17">
        <v>0.19478060394191299</v>
      </c>
      <c r="AS9" s="17"/>
      <c r="AT9" s="17">
        <v>7.9817393187149602E-2</v>
      </c>
      <c r="AU9" s="17">
        <v>0.220708061574205</v>
      </c>
      <c r="AV9" s="17"/>
      <c r="AW9" s="17">
        <v>0.23790851409837199</v>
      </c>
      <c r="AX9" s="17">
        <v>8.4008032965028095E-2</v>
      </c>
      <c r="AY9" s="17">
        <v>0.16926669632361699</v>
      </c>
      <c r="AZ9" s="17">
        <v>0.21334394702095499</v>
      </c>
      <c r="BA9" s="17">
        <v>0.32602711537321799</v>
      </c>
      <c r="BB9" s="17"/>
      <c r="BC9" s="17">
        <v>0.300358739166948</v>
      </c>
      <c r="BD9" s="17"/>
      <c r="BE9" s="17">
        <v>8.0623283451526806E-2</v>
      </c>
      <c r="BF9" s="17">
        <v>0.19714913761080799</v>
      </c>
      <c r="BG9" s="17">
        <v>0.21196066214067599</v>
      </c>
      <c r="BH9" s="17">
        <v>0.29625743507571101</v>
      </c>
      <c r="BI9" s="17"/>
      <c r="BJ9" s="17">
        <v>0.15197774193006999</v>
      </c>
      <c r="BK9" s="17"/>
      <c r="BL9" s="17">
        <v>0.105574714095514</v>
      </c>
      <c r="BM9" s="17"/>
      <c r="BN9" s="17">
        <v>0.25245023609273298</v>
      </c>
      <c r="BO9" s="17"/>
      <c r="BP9" s="17">
        <v>0.197903665482207</v>
      </c>
      <c r="BQ9" s="17">
        <v>7.8643290461890003E-2</v>
      </c>
    </row>
    <row r="10" spans="2:69" x14ac:dyDescent="0.35">
      <c r="B10" s="18" t="s">
        <v>138</v>
      </c>
      <c r="C10" s="17">
        <v>0.246693833588363</v>
      </c>
      <c r="D10" s="17">
        <v>0.27340083172398999</v>
      </c>
      <c r="E10" s="17">
        <v>0.22642561880321699</v>
      </c>
      <c r="F10" s="17"/>
      <c r="G10" s="17">
        <v>0.19146662025615799</v>
      </c>
      <c r="H10" s="17">
        <v>0.30666677381685198</v>
      </c>
      <c r="I10" s="17">
        <v>0.22077163909717801</v>
      </c>
      <c r="J10" s="17">
        <v>0.249975484275823</v>
      </c>
      <c r="K10" s="17">
        <v>0.26993931303928898</v>
      </c>
      <c r="L10" s="17"/>
      <c r="M10" s="17">
        <v>0.129934370906335</v>
      </c>
      <c r="N10" s="17">
        <v>0.23012259447869801</v>
      </c>
      <c r="O10" s="17">
        <v>0.18812786640808299</v>
      </c>
      <c r="P10" s="17">
        <v>0.45852060782530502</v>
      </c>
      <c r="Q10" s="17">
        <v>0.19888667945460201</v>
      </c>
      <c r="R10" s="17"/>
      <c r="S10" s="17">
        <v>0.218232460655644</v>
      </c>
      <c r="T10" s="17">
        <v>0.36957856624789198</v>
      </c>
      <c r="U10" s="17">
        <v>0.10531615285039</v>
      </c>
      <c r="V10" s="17">
        <v>0.25832963554594102</v>
      </c>
      <c r="W10" s="17"/>
      <c r="X10" s="17">
        <v>0.25235671288621297</v>
      </c>
      <c r="Y10" s="17">
        <v>0.24583675602629301</v>
      </c>
      <c r="Z10" s="17">
        <v>0.20466849660601599</v>
      </c>
      <c r="AA10" s="17"/>
      <c r="AB10" s="17">
        <v>0.26503886111018299</v>
      </c>
      <c r="AC10" s="17">
        <v>0.20557658099013801</v>
      </c>
      <c r="AD10" s="17"/>
      <c r="AE10" s="17">
        <v>0.24012152122084299</v>
      </c>
      <c r="AF10" s="17">
        <v>0.24778459306119999</v>
      </c>
      <c r="AG10" s="17"/>
      <c r="AH10" s="17">
        <v>0.256973860158417</v>
      </c>
      <c r="AI10" s="17">
        <v>0.24693242421762299</v>
      </c>
      <c r="AJ10" s="17"/>
      <c r="AK10" s="17">
        <v>3.2006773541759098E-2</v>
      </c>
      <c r="AL10" s="17">
        <v>0.34160476438021298</v>
      </c>
      <c r="AM10" s="17">
        <v>0.21863843622533199</v>
      </c>
      <c r="AN10" s="17">
        <v>0.27742888421565798</v>
      </c>
      <c r="AO10" s="17">
        <v>0.245742207448612</v>
      </c>
      <c r="AP10" s="17"/>
      <c r="AQ10" s="17">
        <v>0.31399861182864103</v>
      </c>
      <c r="AR10" s="17">
        <v>0.22874083565738301</v>
      </c>
      <c r="AS10" s="17"/>
      <c r="AT10" s="17">
        <v>0.31133055869805598</v>
      </c>
      <c r="AU10" s="17">
        <v>0.214028877969202</v>
      </c>
      <c r="AV10" s="17"/>
      <c r="AW10" s="17">
        <v>0.216082912696139</v>
      </c>
      <c r="AX10" s="17">
        <v>0.32009284087981199</v>
      </c>
      <c r="AY10" s="17">
        <v>6.7419910108692402E-2</v>
      </c>
      <c r="AZ10" s="17">
        <v>5.9880562937304802E-2</v>
      </c>
      <c r="BA10" s="17">
        <v>0.50271179997444804</v>
      </c>
      <c r="BB10" s="17"/>
      <c r="BC10" s="17">
        <v>0.50609639682555496</v>
      </c>
      <c r="BD10" s="17"/>
      <c r="BE10" s="17">
        <v>0.28367345727676702</v>
      </c>
      <c r="BF10" s="17">
        <v>7.9169140887315095E-2</v>
      </c>
      <c r="BG10" s="17">
        <v>3.0193271035591301E-2</v>
      </c>
      <c r="BH10" s="17">
        <v>0.51907629728829796</v>
      </c>
      <c r="BI10" s="17"/>
      <c r="BJ10" s="17">
        <v>0.24900797269876601</v>
      </c>
      <c r="BK10" s="17"/>
      <c r="BL10" s="17">
        <v>0.27760955576565199</v>
      </c>
      <c r="BM10" s="17"/>
      <c r="BN10" s="17">
        <v>0.18596602708801199</v>
      </c>
      <c r="BO10" s="17"/>
      <c r="BP10" s="17">
        <v>0.25206676935816502</v>
      </c>
      <c r="BQ10" s="17">
        <v>0.21760362664522201</v>
      </c>
    </row>
    <row r="11" spans="2:69" x14ac:dyDescent="0.35">
      <c r="B11" s="18" t="s">
        <v>139</v>
      </c>
      <c r="C11" s="17">
        <v>0.12837955953310801</v>
      </c>
      <c r="D11" s="17">
        <v>0.157125248241516</v>
      </c>
      <c r="E11" s="17">
        <v>0.105545746315119</v>
      </c>
      <c r="F11" s="17"/>
      <c r="G11" s="17">
        <v>0.123790042710631</v>
      </c>
      <c r="H11" s="17">
        <v>0.12779191739715101</v>
      </c>
      <c r="I11" s="17">
        <v>0.12243408088374901</v>
      </c>
      <c r="J11" s="17">
        <v>0.139700533334744</v>
      </c>
      <c r="K11" s="17">
        <v>0.13195392764233199</v>
      </c>
      <c r="L11" s="17"/>
      <c r="M11" s="17">
        <v>5.0181766592753203E-2</v>
      </c>
      <c r="N11" s="17">
        <v>0.15695273918494801</v>
      </c>
      <c r="O11" s="17">
        <v>0.17634069353328499</v>
      </c>
      <c r="P11" s="17">
        <v>2.4263780306510201E-2</v>
      </c>
      <c r="Q11" s="17">
        <v>0.116413328423078</v>
      </c>
      <c r="R11" s="17"/>
      <c r="S11" s="17">
        <v>0.17953061604079801</v>
      </c>
      <c r="T11" s="17">
        <v>7.3195510472162995E-2</v>
      </c>
      <c r="U11" s="17">
        <v>0.123894583974831</v>
      </c>
      <c r="V11" s="17">
        <v>0.141826045295741</v>
      </c>
      <c r="W11" s="17"/>
      <c r="X11" s="17">
        <v>0.139237779780746</v>
      </c>
      <c r="Y11" s="17">
        <v>9.9556302996242907E-2</v>
      </c>
      <c r="Z11" s="17">
        <v>8.5211972952123599E-2</v>
      </c>
      <c r="AA11" s="17"/>
      <c r="AB11" s="17">
        <v>0.129884821586955</v>
      </c>
      <c r="AC11" s="17">
        <v>0.12500577118523401</v>
      </c>
      <c r="AD11" s="17"/>
      <c r="AE11" s="17">
        <v>0.14105422182025401</v>
      </c>
      <c r="AF11" s="17">
        <v>0.12627603687903699</v>
      </c>
      <c r="AG11" s="17"/>
      <c r="AH11" s="17">
        <v>0.138010043810566</v>
      </c>
      <c r="AI11" s="17">
        <v>5.9682242896728098E-2</v>
      </c>
      <c r="AJ11" s="17"/>
      <c r="AK11" s="17">
        <v>5.13782197944097E-2</v>
      </c>
      <c r="AL11" s="17">
        <v>0.12928983313013701</v>
      </c>
      <c r="AM11" s="17">
        <v>0.13900857632584199</v>
      </c>
      <c r="AN11" s="17">
        <v>9.1751901077579995E-2</v>
      </c>
      <c r="AO11" s="17">
        <v>0.242975749304746</v>
      </c>
      <c r="AP11" s="17"/>
      <c r="AQ11" s="17">
        <v>0.15044715269429401</v>
      </c>
      <c r="AR11" s="17">
        <v>0.122493209934717</v>
      </c>
      <c r="AS11" s="17"/>
      <c r="AT11" s="17">
        <v>0.14579635464547</v>
      </c>
      <c r="AU11" s="17">
        <v>0.117112840467208</v>
      </c>
      <c r="AV11" s="17"/>
      <c r="AW11" s="17">
        <v>5.69068250208681E-2</v>
      </c>
      <c r="AX11" s="17">
        <v>0.148426590000168</v>
      </c>
      <c r="AY11" s="17">
        <v>0.10500525531972001</v>
      </c>
      <c r="AZ11" s="17">
        <v>0.17123988827352299</v>
      </c>
      <c r="BA11" s="17">
        <v>0.10089619459263401</v>
      </c>
      <c r="BB11" s="17"/>
      <c r="BC11" s="17">
        <v>0.13455063570598</v>
      </c>
      <c r="BD11" s="17"/>
      <c r="BE11" s="17">
        <v>0.15791882002159499</v>
      </c>
      <c r="BF11" s="17">
        <v>9.6932236382400894E-2</v>
      </c>
      <c r="BG11" s="17">
        <v>0.105302169827861</v>
      </c>
      <c r="BH11" s="17">
        <v>0.113908175336305</v>
      </c>
      <c r="BI11" s="17"/>
      <c r="BJ11" s="17">
        <v>0.127072258674685</v>
      </c>
      <c r="BK11" s="17"/>
      <c r="BL11" s="17">
        <v>0.13424746722161299</v>
      </c>
      <c r="BM11" s="17"/>
      <c r="BN11" s="17">
        <v>9.3970010939315105E-2</v>
      </c>
      <c r="BO11" s="17"/>
      <c r="BP11" s="17">
        <v>0.112673394959925</v>
      </c>
      <c r="BQ11" s="17">
        <v>0.19571352197390701</v>
      </c>
    </row>
    <row r="12" spans="2:69" x14ac:dyDescent="0.35">
      <c r="B12" s="18" t="s">
        <v>140</v>
      </c>
      <c r="C12" s="17">
        <v>0.117718430376639</v>
      </c>
      <c r="D12" s="17">
        <v>0.14578938281908299</v>
      </c>
      <c r="E12" s="17">
        <v>9.5363795902998899E-2</v>
      </c>
      <c r="F12" s="17"/>
      <c r="G12" s="17">
        <v>0.18374657173678099</v>
      </c>
      <c r="H12" s="17">
        <v>9.7438033297377699E-2</v>
      </c>
      <c r="I12" s="17">
        <v>0.133573959803264</v>
      </c>
      <c r="J12" s="17">
        <v>8.1085909050273894E-2</v>
      </c>
      <c r="K12" s="17">
        <v>7.0428761681533697E-2</v>
      </c>
      <c r="L12" s="17"/>
      <c r="M12" s="17">
        <v>0.12794927842321199</v>
      </c>
      <c r="N12" s="17">
        <v>0.134265201291873</v>
      </c>
      <c r="O12" s="17">
        <v>6.6435803824844403E-2</v>
      </c>
      <c r="P12" s="17">
        <v>9.1774207296977606E-2</v>
      </c>
      <c r="Q12" s="17">
        <v>0.18054597886434301</v>
      </c>
      <c r="R12" s="17"/>
      <c r="S12" s="17">
        <v>5.5110954080526103E-2</v>
      </c>
      <c r="T12" s="17">
        <v>7.0926581308801306E-2</v>
      </c>
      <c r="U12" s="17">
        <v>0.18875803307472699</v>
      </c>
      <c r="V12" s="17">
        <v>0.18526056255523801</v>
      </c>
      <c r="W12" s="17"/>
      <c r="X12" s="17">
        <v>0.12993601255781101</v>
      </c>
      <c r="Y12" s="17">
        <v>0.10812569509914401</v>
      </c>
      <c r="Z12" s="17">
        <v>3.7708516508848301E-2</v>
      </c>
      <c r="AA12" s="17"/>
      <c r="AB12" s="17">
        <v>0.117658942163713</v>
      </c>
      <c r="AC12" s="17">
        <v>0.117851763067179</v>
      </c>
      <c r="AD12" s="17"/>
      <c r="AE12" s="17">
        <v>0.121414965978622</v>
      </c>
      <c r="AF12" s="17">
        <v>0.117104942916051</v>
      </c>
      <c r="AG12" s="17"/>
      <c r="AH12" s="17">
        <v>0.118444578629759</v>
      </c>
      <c r="AI12" s="17">
        <v>0.147196943542172</v>
      </c>
      <c r="AJ12" s="17"/>
      <c r="AK12" s="17">
        <v>0.145061218380345</v>
      </c>
      <c r="AL12" s="17">
        <v>5.1075432953804401E-2</v>
      </c>
      <c r="AM12" s="17">
        <v>0.12292506396792401</v>
      </c>
      <c r="AN12" s="17">
        <v>0.17908134193838701</v>
      </c>
      <c r="AO12" s="17">
        <v>0.13024072802957601</v>
      </c>
      <c r="AP12" s="17"/>
      <c r="AQ12" s="17">
        <v>0.10860803548419599</v>
      </c>
      <c r="AR12" s="17">
        <v>0.12014855354071199</v>
      </c>
      <c r="AS12" s="17"/>
      <c r="AT12" s="17">
        <v>0.118974787083241</v>
      </c>
      <c r="AU12" s="17">
        <v>0.11595906718079101</v>
      </c>
      <c r="AV12" s="17"/>
      <c r="AW12" s="17">
        <v>5.0593039132071201E-2</v>
      </c>
      <c r="AX12" s="17">
        <v>5.9613945525800502E-2</v>
      </c>
      <c r="AY12" s="17">
        <v>0.30734120117339098</v>
      </c>
      <c r="AZ12" s="17">
        <v>0.19060602958523501</v>
      </c>
      <c r="BA12" s="17">
        <v>0</v>
      </c>
      <c r="BB12" s="17"/>
      <c r="BC12" s="17">
        <v>0</v>
      </c>
      <c r="BD12" s="17"/>
      <c r="BE12" s="17">
        <v>8.5474367539721305E-2</v>
      </c>
      <c r="BF12" s="17">
        <v>0.26528918358340497</v>
      </c>
      <c r="BG12" s="17">
        <v>0.16270961388942801</v>
      </c>
      <c r="BH12" s="17">
        <v>0</v>
      </c>
      <c r="BI12" s="17"/>
      <c r="BJ12" s="17">
        <v>0.12345963609717001</v>
      </c>
      <c r="BK12" s="17"/>
      <c r="BL12" s="17">
        <v>0.16402996395242</v>
      </c>
      <c r="BM12" s="17"/>
      <c r="BN12" s="17">
        <v>0.17141782037810099</v>
      </c>
      <c r="BO12" s="17"/>
      <c r="BP12" s="17">
        <v>0.118423475656244</v>
      </c>
      <c r="BQ12" s="17">
        <v>0.12484507170479001</v>
      </c>
    </row>
    <row r="13" spans="2:69" x14ac:dyDescent="0.35">
      <c r="B13" s="18" t="s">
        <v>141</v>
      </c>
      <c r="C13" s="19">
        <v>0.33309860313050699</v>
      </c>
      <c r="D13" s="19">
        <v>0.25791753327984801</v>
      </c>
      <c r="E13" s="19">
        <v>0.39778465438260602</v>
      </c>
      <c r="F13" s="19"/>
      <c r="G13" s="19">
        <v>0.31692551684044501</v>
      </c>
      <c r="H13" s="19">
        <v>0.34968305099336999</v>
      </c>
      <c r="I13" s="19">
        <v>0.35748778164761402</v>
      </c>
      <c r="J13" s="19">
        <v>0.43701553318574798</v>
      </c>
      <c r="K13" s="19">
        <v>0.19141382870014301</v>
      </c>
      <c r="L13" s="19"/>
      <c r="M13" s="19">
        <v>0.55450948758128704</v>
      </c>
      <c r="N13" s="19">
        <v>0.312851017359217</v>
      </c>
      <c r="O13" s="19">
        <v>0.36178558993922</v>
      </c>
      <c r="P13" s="19">
        <v>0.27205226317175701</v>
      </c>
      <c r="Q13" s="19">
        <v>0.32064557997630799</v>
      </c>
      <c r="R13" s="19"/>
      <c r="S13" s="19">
        <v>0.36050197681063001</v>
      </c>
      <c r="T13" s="19">
        <v>0.376865145416306</v>
      </c>
      <c r="U13" s="19">
        <v>0.21558551266437501</v>
      </c>
      <c r="V13" s="19">
        <v>0.34467950369164502</v>
      </c>
      <c r="W13" s="19"/>
      <c r="X13" s="19">
        <v>0.33348611371598502</v>
      </c>
      <c r="Y13" s="19">
        <v>0.38822397756638799</v>
      </c>
      <c r="Z13" s="19">
        <v>0.25426136894270601</v>
      </c>
      <c r="AA13" s="19"/>
      <c r="AB13" s="19">
        <v>0.35458033406202899</v>
      </c>
      <c r="AC13" s="19">
        <v>0.28495096443615497</v>
      </c>
      <c r="AD13" s="19"/>
      <c r="AE13" s="19">
        <v>0.18319886740831801</v>
      </c>
      <c r="AF13" s="19">
        <v>0.35797638549562</v>
      </c>
      <c r="AG13" s="19"/>
      <c r="AH13" s="19">
        <v>0.356970225761576</v>
      </c>
      <c r="AI13" s="19">
        <v>0.30984029099846</v>
      </c>
      <c r="AJ13" s="19"/>
      <c r="AK13" s="19">
        <v>0.34858843039799198</v>
      </c>
      <c r="AL13" s="19">
        <v>0.33670661030438398</v>
      </c>
      <c r="AM13" s="19">
        <v>0.355185979858822</v>
      </c>
      <c r="AN13" s="19">
        <v>0.31927959840640802</v>
      </c>
      <c r="AO13" s="19">
        <v>0.24313458667288201</v>
      </c>
      <c r="AP13" s="19"/>
      <c r="AQ13" s="19">
        <v>0.330331156164478</v>
      </c>
      <c r="AR13" s="19">
        <v>0.33383679692527501</v>
      </c>
      <c r="AS13" s="19"/>
      <c r="AT13" s="19">
        <v>0.34408090638608302</v>
      </c>
      <c r="AU13" s="19">
        <v>0.33219115280859302</v>
      </c>
      <c r="AV13" s="19"/>
      <c r="AW13" s="19">
        <v>0.43850870905255002</v>
      </c>
      <c r="AX13" s="19">
        <v>0.38785859062919198</v>
      </c>
      <c r="AY13" s="19">
        <v>0.35096693707457999</v>
      </c>
      <c r="AZ13" s="19">
        <v>0.364929572182982</v>
      </c>
      <c r="BA13" s="19">
        <v>7.0364890059699703E-2</v>
      </c>
      <c r="BB13" s="19"/>
      <c r="BC13" s="19">
        <v>5.8994228301517099E-2</v>
      </c>
      <c r="BD13" s="19"/>
      <c r="BE13" s="19">
        <v>0.39231007171039001</v>
      </c>
      <c r="BF13" s="19">
        <v>0.361460301536071</v>
      </c>
      <c r="BG13" s="19">
        <v>0.489834283106444</v>
      </c>
      <c r="BH13" s="19">
        <v>7.0758092299686506E-2</v>
      </c>
      <c r="BI13" s="19"/>
      <c r="BJ13" s="19">
        <v>0.34848239059930802</v>
      </c>
      <c r="BK13" s="19"/>
      <c r="BL13" s="19">
        <v>0.31853829896480101</v>
      </c>
      <c r="BM13" s="19"/>
      <c r="BN13" s="19">
        <v>0.296195905501839</v>
      </c>
      <c r="BO13" s="19"/>
      <c r="BP13" s="19">
        <v>0.31893269454345802</v>
      </c>
      <c r="BQ13" s="19">
        <v>0.38319448921419202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187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3.5495721561722801E-2</v>
      </c>
      <c r="D9" s="17">
        <v>4.2868004622107998E-2</v>
      </c>
      <c r="E9" s="17">
        <v>2.9658721743790799E-2</v>
      </c>
      <c r="F9" s="17"/>
      <c r="G9" s="17">
        <v>3.4074576841777802E-2</v>
      </c>
      <c r="H9" s="17">
        <v>0</v>
      </c>
      <c r="I9" s="17">
        <v>7.9135623199303007E-2</v>
      </c>
      <c r="J9" s="17">
        <v>0</v>
      </c>
      <c r="K9" s="17">
        <v>6.6503517119251898E-2</v>
      </c>
      <c r="L9" s="17"/>
      <c r="M9" s="17">
        <v>6.4967185453167695E-2</v>
      </c>
      <c r="N9" s="17">
        <v>2.04651824482164E-2</v>
      </c>
      <c r="O9" s="17">
        <v>6.3040073445933098E-2</v>
      </c>
      <c r="P9" s="17">
        <v>2.4263780306510201E-2</v>
      </c>
      <c r="Q9" s="17">
        <v>3.4809084982408499E-2</v>
      </c>
      <c r="R9" s="17"/>
      <c r="S9" s="17">
        <v>0</v>
      </c>
      <c r="T9" s="17">
        <v>0</v>
      </c>
      <c r="U9" s="17">
        <v>0.112507708867269</v>
      </c>
      <c r="V9" s="17">
        <v>1.52206651257095E-2</v>
      </c>
      <c r="W9" s="17"/>
      <c r="X9" s="17">
        <v>2.02727586344091E-2</v>
      </c>
      <c r="Y9" s="17">
        <v>3.98915863469326E-2</v>
      </c>
      <c r="Z9" s="17">
        <v>0.14558883332049899</v>
      </c>
      <c r="AA9" s="17"/>
      <c r="AB9" s="17">
        <v>2.7957671062913299E-2</v>
      </c>
      <c r="AC9" s="17">
        <v>5.23909770247677E-2</v>
      </c>
      <c r="AD9" s="17"/>
      <c r="AE9" s="17">
        <v>3.7591698587517201E-2</v>
      </c>
      <c r="AF9" s="17">
        <v>3.5147867310754498E-2</v>
      </c>
      <c r="AG9" s="17"/>
      <c r="AH9" s="17">
        <v>3.08251240112172E-2</v>
      </c>
      <c r="AI9" s="17">
        <v>0</v>
      </c>
      <c r="AJ9" s="17"/>
      <c r="AK9" s="17">
        <v>0</v>
      </c>
      <c r="AL9" s="17">
        <v>3.6084926357317103E-2</v>
      </c>
      <c r="AM9" s="17">
        <v>3.9490078202988103E-2</v>
      </c>
      <c r="AN9" s="17">
        <v>4.8308188340933603E-2</v>
      </c>
      <c r="AO9" s="17">
        <v>2.6909516765777401E-2</v>
      </c>
      <c r="AP9" s="17"/>
      <c r="AQ9" s="17">
        <v>1.8399668183168499E-2</v>
      </c>
      <c r="AR9" s="17">
        <v>4.00559536723969E-2</v>
      </c>
      <c r="AS9" s="17"/>
      <c r="AT9" s="17">
        <v>2.90118186146936E-2</v>
      </c>
      <c r="AU9" s="17">
        <v>3.9700448525200098E-2</v>
      </c>
      <c r="AV9" s="17"/>
      <c r="AW9" s="17">
        <v>0</v>
      </c>
      <c r="AX9" s="17">
        <v>5.97310613021052E-3</v>
      </c>
      <c r="AY9" s="17">
        <v>3.26750756049108E-2</v>
      </c>
      <c r="AZ9" s="17">
        <v>0</v>
      </c>
      <c r="BA9" s="17">
        <v>0.124718448947924</v>
      </c>
      <c r="BB9" s="17"/>
      <c r="BC9" s="17">
        <v>7.2932177020501407E-2</v>
      </c>
      <c r="BD9" s="17"/>
      <c r="BE9" s="17">
        <v>6.4673368616739698E-3</v>
      </c>
      <c r="BF9" s="17">
        <v>0</v>
      </c>
      <c r="BG9" s="17">
        <v>4.7285230198659399E-2</v>
      </c>
      <c r="BH9" s="17">
        <v>7.2706650065270106E-2</v>
      </c>
      <c r="BI9" s="17"/>
      <c r="BJ9" s="17">
        <v>3.3170066072641002E-2</v>
      </c>
      <c r="BK9" s="17"/>
      <c r="BL9" s="17">
        <v>4.9378406391674803E-2</v>
      </c>
      <c r="BM9" s="17"/>
      <c r="BN9" s="17">
        <v>8.1078966512109399E-2</v>
      </c>
      <c r="BO9" s="17"/>
      <c r="BP9" s="17">
        <v>3.2238301721084398E-2</v>
      </c>
      <c r="BQ9" s="17">
        <v>5.3812707067722301E-2</v>
      </c>
    </row>
    <row r="10" spans="2:69" x14ac:dyDescent="0.35">
      <c r="B10" s="18" t="s">
        <v>138</v>
      </c>
      <c r="C10" s="17">
        <v>0.25116055576739199</v>
      </c>
      <c r="D10" s="17">
        <v>0.27127110796717302</v>
      </c>
      <c r="E10" s="17">
        <v>0.22895829868609099</v>
      </c>
      <c r="F10" s="17"/>
      <c r="G10" s="17">
        <v>0.23206964104060901</v>
      </c>
      <c r="H10" s="17">
        <v>0.21445808823318199</v>
      </c>
      <c r="I10" s="17">
        <v>0.19985705792149899</v>
      </c>
      <c r="J10" s="17">
        <v>0.30403275697600601</v>
      </c>
      <c r="K10" s="17">
        <v>0.34500577293634599</v>
      </c>
      <c r="L10" s="17"/>
      <c r="M10" s="17">
        <v>0.25257404854233301</v>
      </c>
      <c r="N10" s="17">
        <v>0.23932826205017399</v>
      </c>
      <c r="O10" s="17">
        <v>0.18959296215118601</v>
      </c>
      <c r="P10" s="17">
        <v>0.37729595535124499</v>
      </c>
      <c r="Q10" s="17">
        <v>0.24295018763596399</v>
      </c>
      <c r="R10" s="17"/>
      <c r="S10" s="17">
        <v>0.25912402749888003</v>
      </c>
      <c r="T10" s="17">
        <v>0.26942141056732799</v>
      </c>
      <c r="U10" s="17">
        <v>0.29365836932677702</v>
      </c>
      <c r="V10" s="17">
        <v>0.17020582691611399</v>
      </c>
      <c r="W10" s="17"/>
      <c r="X10" s="17">
        <v>0.26847970281754502</v>
      </c>
      <c r="Y10" s="17">
        <v>0.14393676364752001</v>
      </c>
      <c r="Z10" s="17">
        <v>0.26661836314739401</v>
      </c>
      <c r="AA10" s="17"/>
      <c r="AB10" s="17">
        <v>0.22185089801534799</v>
      </c>
      <c r="AC10" s="17">
        <v>0.31685315829551403</v>
      </c>
      <c r="AD10" s="17"/>
      <c r="AE10" s="17">
        <v>0.37322443215290102</v>
      </c>
      <c r="AF10" s="17">
        <v>0.23090249102344401</v>
      </c>
      <c r="AG10" s="17"/>
      <c r="AH10" s="17">
        <v>0.205638756650208</v>
      </c>
      <c r="AI10" s="17">
        <v>0.38229987346876299</v>
      </c>
      <c r="AJ10" s="17"/>
      <c r="AK10" s="17">
        <v>0.422965357885494</v>
      </c>
      <c r="AL10" s="17">
        <v>0.30316720762383897</v>
      </c>
      <c r="AM10" s="17">
        <v>0.19194521289626901</v>
      </c>
      <c r="AN10" s="17">
        <v>0.226180959127118</v>
      </c>
      <c r="AO10" s="17">
        <v>0.217276759116558</v>
      </c>
      <c r="AP10" s="17"/>
      <c r="AQ10" s="17">
        <v>0.205416196612978</v>
      </c>
      <c r="AR10" s="17">
        <v>0.26336248862751399</v>
      </c>
      <c r="AS10" s="17"/>
      <c r="AT10" s="17">
        <v>0.19861682898390701</v>
      </c>
      <c r="AU10" s="17">
        <v>0.27141085836185203</v>
      </c>
      <c r="AV10" s="17"/>
      <c r="AW10" s="17">
        <v>0.216082912696139</v>
      </c>
      <c r="AX10" s="17">
        <v>0.208938464353151</v>
      </c>
      <c r="AY10" s="17">
        <v>0.154410593896953</v>
      </c>
      <c r="AZ10" s="17">
        <v>0.12689554939155101</v>
      </c>
      <c r="BA10" s="17">
        <v>0.57636914739265599</v>
      </c>
      <c r="BB10" s="17"/>
      <c r="BC10" s="17">
        <v>0.47989866076036097</v>
      </c>
      <c r="BD10" s="17"/>
      <c r="BE10" s="17">
        <v>0.181340757155946</v>
      </c>
      <c r="BF10" s="17">
        <v>0.19714913761080799</v>
      </c>
      <c r="BG10" s="17">
        <v>0.105505402179494</v>
      </c>
      <c r="BH10" s="17">
        <v>0.504681529001339</v>
      </c>
      <c r="BI10" s="17"/>
      <c r="BJ10" s="17">
        <v>0.24906319723701101</v>
      </c>
      <c r="BK10" s="17"/>
      <c r="BL10" s="17">
        <v>0.20787075108351699</v>
      </c>
      <c r="BM10" s="17"/>
      <c r="BN10" s="17">
        <v>0.216311644767338</v>
      </c>
      <c r="BO10" s="17"/>
      <c r="BP10" s="17">
        <v>0.26281865623697798</v>
      </c>
      <c r="BQ10" s="17">
        <v>0.17597891822165301</v>
      </c>
    </row>
    <row r="11" spans="2:69" x14ac:dyDescent="0.35">
      <c r="B11" s="18" t="s">
        <v>139</v>
      </c>
      <c r="C11" s="17">
        <v>0.25490200740385799</v>
      </c>
      <c r="D11" s="17">
        <v>0.25280605073277002</v>
      </c>
      <c r="E11" s="17">
        <v>0.25852926516295699</v>
      </c>
      <c r="F11" s="17"/>
      <c r="G11" s="17">
        <v>0.27869382718360203</v>
      </c>
      <c r="H11" s="17">
        <v>0.30832646223396898</v>
      </c>
      <c r="I11" s="17">
        <v>0.20664496352079201</v>
      </c>
      <c r="J11" s="17">
        <v>0.21466434513657101</v>
      </c>
      <c r="K11" s="17">
        <v>0.25142220437386398</v>
      </c>
      <c r="L11" s="17"/>
      <c r="M11" s="17">
        <v>7.1077438265192999E-2</v>
      </c>
      <c r="N11" s="17">
        <v>0.31757807441227298</v>
      </c>
      <c r="O11" s="17">
        <v>0.30617927681844498</v>
      </c>
      <c r="P11" s="17">
        <v>0.142195073338163</v>
      </c>
      <c r="Q11" s="17">
        <v>0.18960171675041701</v>
      </c>
      <c r="R11" s="17"/>
      <c r="S11" s="17">
        <v>0.23682836043632799</v>
      </c>
      <c r="T11" s="17">
        <v>0.24998421234042301</v>
      </c>
      <c r="U11" s="17">
        <v>0.28200625412768898</v>
      </c>
      <c r="V11" s="17">
        <v>0.25458125808792598</v>
      </c>
      <c r="W11" s="17"/>
      <c r="X11" s="17">
        <v>0.246538005279894</v>
      </c>
      <c r="Y11" s="17">
        <v>0.29892708244675698</v>
      </c>
      <c r="Z11" s="17">
        <v>0.25811440157170501</v>
      </c>
      <c r="AA11" s="17"/>
      <c r="AB11" s="17">
        <v>0.24647264546238501</v>
      </c>
      <c r="AC11" s="17">
        <v>0.27379498555705001</v>
      </c>
      <c r="AD11" s="17"/>
      <c r="AE11" s="17">
        <v>0.319761112556045</v>
      </c>
      <c r="AF11" s="17">
        <v>0.24413780762326301</v>
      </c>
      <c r="AG11" s="17"/>
      <c r="AH11" s="17">
        <v>0.27550704521353397</v>
      </c>
      <c r="AI11" s="17">
        <v>0.20461805650061499</v>
      </c>
      <c r="AJ11" s="17"/>
      <c r="AK11" s="17">
        <v>0.12871937721596899</v>
      </c>
      <c r="AL11" s="17">
        <v>0.240380439546758</v>
      </c>
      <c r="AM11" s="17">
        <v>0.25403346180220898</v>
      </c>
      <c r="AN11" s="17">
        <v>0.28610614663367401</v>
      </c>
      <c r="AO11" s="17">
        <v>0.36818608458443097</v>
      </c>
      <c r="AP11" s="17"/>
      <c r="AQ11" s="17">
        <v>0.28603182436410202</v>
      </c>
      <c r="AR11" s="17">
        <v>0.24659838388572</v>
      </c>
      <c r="AS11" s="17"/>
      <c r="AT11" s="17">
        <v>0.27440183759653097</v>
      </c>
      <c r="AU11" s="17">
        <v>0.246271515395975</v>
      </c>
      <c r="AV11" s="17"/>
      <c r="AW11" s="17">
        <v>0.185893749006702</v>
      </c>
      <c r="AX11" s="17">
        <v>0.302976027610948</v>
      </c>
      <c r="AY11" s="17">
        <v>0.25005054256381798</v>
      </c>
      <c r="AZ11" s="17">
        <v>0.38636920688694898</v>
      </c>
      <c r="BA11" s="17">
        <v>0.13204142657141099</v>
      </c>
      <c r="BB11" s="17"/>
      <c r="BC11" s="17">
        <v>0.29181985868655202</v>
      </c>
      <c r="BD11" s="17"/>
      <c r="BE11" s="17">
        <v>0.32464910902512301</v>
      </c>
      <c r="BF11" s="17">
        <v>0.25141624823960901</v>
      </c>
      <c r="BG11" s="17">
        <v>0.23118939218056</v>
      </c>
      <c r="BH11" s="17">
        <v>0.261637495860781</v>
      </c>
      <c r="BI11" s="17"/>
      <c r="BJ11" s="17">
        <v>0.233074123360834</v>
      </c>
      <c r="BK11" s="17"/>
      <c r="BL11" s="17">
        <v>0.24287734168945099</v>
      </c>
      <c r="BM11" s="17"/>
      <c r="BN11" s="17">
        <v>0.216855032910336</v>
      </c>
      <c r="BO11" s="17"/>
      <c r="BP11" s="17">
        <v>0.25997259441838599</v>
      </c>
      <c r="BQ11" s="17">
        <v>0.25382128263724602</v>
      </c>
    </row>
    <row r="12" spans="2:69" x14ac:dyDescent="0.35">
      <c r="B12" s="18" t="s">
        <v>140</v>
      </c>
      <c r="C12" s="17">
        <v>9.0854195220741799E-2</v>
      </c>
      <c r="D12" s="17">
        <v>0.13723482595565201</v>
      </c>
      <c r="E12" s="17">
        <v>5.3148765999787399E-2</v>
      </c>
      <c r="F12" s="17"/>
      <c r="G12" s="17">
        <v>0.13977144334373801</v>
      </c>
      <c r="H12" s="17">
        <v>6.1875661101030599E-2</v>
      </c>
      <c r="I12" s="17">
        <v>0.13149469878377401</v>
      </c>
      <c r="J12" s="17">
        <v>5.4057272700182603E-2</v>
      </c>
      <c r="K12" s="17">
        <v>4.6952507787689099E-2</v>
      </c>
      <c r="L12" s="17"/>
      <c r="M12" s="17">
        <v>5.6871840158018702E-2</v>
      </c>
      <c r="N12" s="17">
        <v>8.8499262766167194E-2</v>
      </c>
      <c r="O12" s="17">
        <v>4.6080756873359198E-2</v>
      </c>
      <c r="P12" s="17">
        <v>7.0533856101282599E-2</v>
      </c>
      <c r="Q12" s="17">
        <v>0.213237482788704</v>
      </c>
      <c r="R12" s="17"/>
      <c r="S12" s="17">
        <v>6.2470400653318499E-2</v>
      </c>
      <c r="T12" s="17">
        <v>1.5746734429023301E-2</v>
      </c>
      <c r="U12" s="17">
        <v>0.109667397655452</v>
      </c>
      <c r="V12" s="17">
        <v>0.17789120960261201</v>
      </c>
      <c r="W12" s="17"/>
      <c r="X12" s="17">
        <v>9.9646318371077999E-2</v>
      </c>
      <c r="Y12" s="17">
        <v>8.0731432588476301E-2</v>
      </c>
      <c r="Z12" s="17">
        <v>3.7708516508848301E-2</v>
      </c>
      <c r="AA12" s="17"/>
      <c r="AB12" s="17">
        <v>9.6016839061427398E-2</v>
      </c>
      <c r="AC12" s="17">
        <v>7.9283008934993904E-2</v>
      </c>
      <c r="AD12" s="17"/>
      <c r="AE12" s="17">
        <v>8.6223889295218403E-2</v>
      </c>
      <c r="AF12" s="17">
        <v>9.1622653834388404E-2</v>
      </c>
      <c r="AG12" s="17"/>
      <c r="AH12" s="17">
        <v>9.7761823099416001E-2</v>
      </c>
      <c r="AI12" s="17">
        <v>7.9124465126445803E-2</v>
      </c>
      <c r="AJ12" s="17"/>
      <c r="AK12" s="17">
        <v>5.9422279522860298E-2</v>
      </c>
      <c r="AL12" s="17">
        <v>5.2413920399196401E-2</v>
      </c>
      <c r="AM12" s="17">
        <v>0.115205105747043</v>
      </c>
      <c r="AN12" s="17">
        <v>0.115610840454008</v>
      </c>
      <c r="AO12" s="17">
        <v>8.1868284555760798E-2</v>
      </c>
      <c r="AP12" s="17"/>
      <c r="AQ12" s="17">
        <v>0.100542713656947</v>
      </c>
      <c r="AR12" s="17">
        <v>8.8269862339969404E-2</v>
      </c>
      <c r="AS12" s="17"/>
      <c r="AT12" s="17">
        <v>0.10469786741068</v>
      </c>
      <c r="AU12" s="17">
        <v>8.2147501419245497E-2</v>
      </c>
      <c r="AV12" s="17"/>
      <c r="AW12" s="17">
        <v>0.10260780422374099</v>
      </c>
      <c r="AX12" s="17">
        <v>7.0979912646764703E-2</v>
      </c>
      <c r="AY12" s="17">
        <v>0.206362414790319</v>
      </c>
      <c r="AZ12" s="17">
        <v>9.7237992471400997E-2</v>
      </c>
      <c r="BA12" s="17">
        <v>0</v>
      </c>
      <c r="BB12" s="17"/>
      <c r="BC12" s="17">
        <v>3.2598592365234901E-2</v>
      </c>
      <c r="BD12" s="17"/>
      <c r="BE12" s="17">
        <v>6.7550834531492396E-2</v>
      </c>
      <c r="BF12" s="17">
        <v>0.223271044107371</v>
      </c>
      <c r="BG12" s="17">
        <v>0.13348539479410301</v>
      </c>
      <c r="BH12" s="17">
        <v>1.45278222570663E-2</v>
      </c>
      <c r="BI12" s="17"/>
      <c r="BJ12" s="17">
        <v>9.1747200313793104E-2</v>
      </c>
      <c r="BK12" s="17"/>
      <c r="BL12" s="17">
        <v>0.12647854859107599</v>
      </c>
      <c r="BM12" s="17"/>
      <c r="BN12" s="17">
        <v>0.12126345980690401</v>
      </c>
      <c r="BO12" s="17"/>
      <c r="BP12" s="17">
        <v>8.1630656472534105E-2</v>
      </c>
      <c r="BQ12" s="17">
        <v>0.14186578502459701</v>
      </c>
    </row>
    <row r="13" spans="2:69" x14ac:dyDescent="0.35">
      <c r="B13" s="18" t="s">
        <v>141</v>
      </c>
      <c r="C13" s="19">
        <v>0.36758752004628498</v>
      </c>
      <c r="D13" s="19">
        <v>0.29582001072229702</v>
      </c>
      <c r="E13" s="19">
        <v>0.429704948407374</v>
      </c>
      <c r="F13" s="19"/>
      <c r="G13" s="19">
        <v>0.31539051159027298</v>
      </c>
      <c r="H13" s="19">
        <v>0.41533978843181801</v>
      </c>
      <c r="I13" s="19">
        <v>0.38286765657463201</v>
      </c>
      <c r="J13" s="19">
        <v>0.42724562518724002</v>
      </c>
      <c r="K13" s="19">
        <v>0.29011599778284902</v>
      </c>
      <c r="L13" s="19"/>
      <c r="M13" s="19">
        <v>0.55450948758128704</v>
      </c>
      <c r="N13" s="19">
        <v>0.33412921832317</v>
      </c>
      <c r="O13" s="19">
        <v>0.395106930711077</v>
      </c>
      <c r="P13" s="19">
        <v>0.38571133490280002</v>
      </c>
      <c r="Q13" s="19">
        <v>0.31940152784250703</v>
      </c>
      <c r="R13" s="19"/>
      <c r="S13" s="19">
        <v>0.44157721141147299</v>
      </c>
      <c r="T13" s="19">
        <v>0.46484764266322498</v>
      </c>
      <c r="U13" s="19">
        <v>0.202160270022813</v>
      </c>
      <c r="V13" s="19">
        <v>0.38210104026763803</v>
      </c>
      <c r="W13" s="19"/>
      <c r="X13" s="19">
        <v>0.365063214897074</v>
      </c>
      <c r="Y13" s="19">
        <v>0.43651313497031402</v>
      </c>
      <c r="Z13" s="19">
        <v>0.291969885451554</v>
      </c>
      <c r="AA13" s="19"/>
      <c r="AB13" s="19">
        <v>0.40770194639792701</v>
      </c>
      <c r="AC13" s="19">
        <v>0.27767787018767398</v>
      </c>
      <c r="AD13" s="19"/>
      <c r="AE13" s="19">
        <v>0.18319886740831801</v>
      </c>
      <c r="AF13" s="19">
        <v>0.39818918020815097</v>
      </c>
      <c r="AG13" s="19"/>
      <c r="AH13" s="19">
        <v>0.39026725102562498</v>
      </c>
      <c r="AI13" s="19">
        <v>0.33395760490417598</v>
      </c>
      <c r="AJ13" s="19"/>
      <c r="AK13" s="19">
        <v>0.38889298537567601</v>
      </c>
      <c r="AL13" s="19">
        <v>0.36795350607288901</v>
      </c>
      <c r="AM13" s="19">
        <v>0.39932614135149003</v>
      </c>
      <c r="AN13" s="19">
        <v>0.32379386544426603</v>
      </c>
      <c r="AO13" s="19">
        <v>0.30575935497747297</v>
      </c>
      <c r="AP13" s="19"/>
      <c r="AQ13" s="19">
        <v>0.38960959718280502</v>
      </c>
      <c r="AR13" s="19">
        <v>0.3617133114744</v>
      </c>
      <c r="AS13" s="19"/>
      <c r="AT13" s="19">
        <v>0.39327164739418802</v>
      </c>
      <c r="AU13" s="19">
        <v>0.36046967629772803</v>
      </c>
      <c r="AV13" s="19"/>
      <c r="AW13" s="19">
        <v>0.49541553407341798</v>
      </c>
      <c r="AX13" s="19">
        <v>0.41113248925892598</v>
      </c>
      <c r="AY13" s="19">
        <v>0.35650137314399899</v>
      </c>
      <c r="AZ13" s="19">
        <v>0.38949725125009899</v>
      </c>
      <c r="BA13" s="19">
        <v>0.16687097708800899</v>
      </c>
      <c r="BB13" s="19"/>
      <c r="BC13" s="19">
        <v>0.12275071116734999</v>
      </c>
      <c r="BD13" s="19"/>
      <c r="BE13" s="19">
        <v>0.41999196242576498</v>
      </c>
      <c r="BF13" s="19">
        <v>0.32816357004221203</v>
      </c>
      <c r="BG13" s="19">
        <v>0.48253458064718302</v>
      </c>
      <c r="BH13" s="19">
        <v>0.146446502815543</v>
      </c>
      <c r="BI13" s="19"/>
      <c r="BJ13" s="19">
        <v>0.392945413015721</v>
      </c>
      <c r="BK13" s="19"/>
      <c r="BL13" s="19">
        <v>0.37339495224428099</v>
      </c>
      <c r="BM13" s="19"/>
      <c r="BN13" s="19">
        <v>0.36449089600331303</v>
      </c>
      <c r="BO13" s="19"/>
      <c r="BP13" s="19">
        <v>0.363339791151017</v>
      </c>
      <c r="BQ13" s="19">
        <v>0.374521307048782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188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0.14260196073869599</v>
      </c>
      <c r="D9" s="17">
        <v>0.16002628950244499</v>
      </c>
      <c r="E9" s="17">
        <v>0.12181642751635501</v>
      </c>
      <c r="F9" s="17"/>
      <c r="G9" s="17">
        <v>0.157614619537843</v>
      </c>
      <c r="H9" s="17">
        <v>0.12424730399560199</v>
      </c>
      <c r="I9" s="17">
        <v>0.12243408088374901</v>
      </c>
      <c r="J9" s="17">
        <v>8.4276537529932999E-2</v>
      </c>
      <c r="K9" s="17">
        <v>0.235474992591687</v>
      </c>
      <c r="L9" s="17"/>
      <c r="M9" s="17">
        <v>6.4967185453167695E-2</v>
      </c>
      <c r="N9" s="17">
        <v>0.13703579952266201</v>
      </c>
      <c r="O9" s="17">
        <v>0.17373675175096701</v>
      </c>
      <c r="P9" s="17">
        <v>0.149245559474073</v>
      </c>
      <c r="Q9" s="17">
        <v>0.132929400854185</v>
      </c>
      <c r="R9" s="17"/>
      <c r="S9" s="17">
        <v>0.12632856397148901</v>
      </c>
      <c r="T9" s="17">
        <v>8.3273236712427007E-2</v>
      </c>
      <c r="U9" s="17">
        <v>0.284964750158058</v>
      </c>
      <c r="V9" s="17">
        <v>5.62509539674831E-2</v>
      </c>
      <c r="W9" s="17"/>
      <c r="X9" s="17">
        <v>0.13033919962861101</v>
      </c>
      <c r="Y9" s="17">
        <v>8.9200871913057603E-2</v>
      </c>
      <c r="Z9" s="17">
        <v>0.30966828995635498</v>
      </c>
      <c r="AA9" s="17"/>
      <c r="AB9" s="17">
        <v>0.123043880666906</v>
      </c>
      <c r="AC9" s="17">
        <v>0.1864380638839</v>
      </c>
      <c r="AD9" s="17"/>
      <c r="AE9" s="17">
        <v>0.35618992294798701</v>
      </c>
      <c r="AF9" s="17">
        <v>0.107154300914274</v>
      </c>
      <c r="AG9" s="17"/>
      <c r="AH9" s="17">
        <v>9.6700663330999595E-2</v>
      </c>
      <c r="AI9" s="17">
        <v>0.23253572993760599</v>
      </c>
      <c r="AJ9" s="17"/>
      <c r="AK9" s="17">
        <v>0.339580364549326</v>
      </c>
      <c r="AL9" s="17">
        <v>0.11976360140928601</v>
      </c>
      <c r="AM9" s="17">
        <v>9.3044410013283799E-2</v>
      </c>
      <c r="AN9" s="17">
        <v>0.12760199927562599</v>
      </c>
      <c r="AO9" s="17">
        <v>0.24110047585174901</v>
      </c>
      <c r="AP9" s="17"/>
      <c r="AQ9" s="17">
        <v>8.4955962397353299E-2</v>
      </c>
      <c r="AR9" s="17">
        <v>0.15797855829996801</v>
      </c>
      <c r="AS9" s="17"/>
      <c r="AT9" s="17">
        <v>8.4119417675289299E-2</v>
      </c>
      <c r="AU9" s="17">
        <v>0.175394457710605</v>
      </c>
      <c r="AV9" s="17"/>
      <c r="AW9" s="17">
        <v>0.17165478457651701</v>
      </c>
      <c r="AX9" s="17">
        <v>7.9621529907695193E-2</v>
      </c>
      <c r="AY9" s="17">
        <v>0.148269302304742</v>
      </c>
      <c r="AZ9" s="17">
        <v>0</v>
      </c>
      <c r="BA9" s="17">
        <v>0.38511610036289801</v>
      </c>
      <c r="BB9" s="17"/>
      <c r="BC9" s="17">
        <v>0.30545113082975101</v>
      </c>
      <c r="BD9" s="17"/>
      <c r="BE9" s="17">
        <v>7.0740050735895205E-2</v>
      </c>
      <c r="BF9" s="17">
        <v>0.12555776261231</v>
      </c>
      <c r="BG9" s="17">
        <v>4.7285230198659399E-2</v>
      </c>
      <c r="BH9" s="17">
        <v>0.28684183279647701</v>
      </c>
      <c r="BI9" s="17"/>
      <c r="BJ9" s="17">
        <v>0.12987632399190499</v>
      </c>
      <c r="BK9" s="17"/>
      <c r="BL9" s="17">
        <v>0.115230264297341</v>
      </c>
      <c r="BM9" s="17"/>
      <c r="BN9" s="17">
        <v>0.137434934694419</v>
      </c>
      <c r="BO9" s="17"/>
      <c r="BP9" s="17">
        <v>0.165805541779352</v>
      </c>
      <c r="BQ9" s="17">
        <v>4.71003707390555E-2</v>
      </c>
    </row>
    <row r="10" spans="2:69" x14ac:dyDescent="0.35">
      <c r="B10" s="18" t="s">
        <v>138</v>
      </c>
      <c r="C10" s="17">
        <v>0.29360128406751301</v>
      </c>
      <c r="D10" s="17">
        <v>0.29921521729265399</v>
      </c>
      <c r="E10" s="17">
        <v>0.29113596038892398</v>
      </c>
      <c r="F10" s="17"/>
      <c r="G10" s="17">
        <v>0.18993161500598599</v>
      </c>
      <c r="H10" s="17">
        <v>0.33574188176256498</v>
      </c>
      <c r="I10" s="17">
        <v>0.25361280619378501</v>
      </c>
      <c r="J10" s="17">
        <v>0.33106139332609702</v>
      </c>
      <c r="K10" s="17">
        <v>0.39420474327814897</v>
      </c>
      <c r="L10" s="17"/>
      <c r="M10" s="17">
        <v>0.25257404854233301</v>
      </c>
      <c r="N10" s="17">
        <v>0.26801655632246402</v>
      </c>
      <c r="O10" s="17">
        <v>0.305913053927585</v>
      </c>
      <c r="P10" s="17">
        <v>0.39915151553176298</v>
      </c>
      <c r="Q10" s="17">
        <v>0.24453878418191599</v>
      </c>
      <c r="R10" s="17"/>
      <c r="S10" s="17">
        <v>0.30834454152214302</v>
      </c>
      <c r="T10" s="17">
        <v>0.343228749624166</v>
      </c>
      <c r="U10" s="17">
        <v>0.30546915145797499</v>
      </c>
      <c r="V10" s="17">
        <v>0.28341040651496302</v>
      </c>
      <c r="W10" s="17"/>
      <c r="X10" s="17">
        <v>0.30453023296179499</v>
      </c>
      <c r="Y10" s="17">
        <v>0.210836057765417</v>
      </c>
      <c r="Z10" s="17">
        <v>0.324145811072033</v>
      </c>
      <c r="AA10" s="17"/>
      <c r="AB10" s="17">
        <v>0.27183422831193299</v>
      </c>
      <c r="AC10" s="17">
        <v>0.342388429726319</v>
      </c>
      <c r="AD10" s="17"/>
      <c r="AE10" s="17">
        <v>0.22172722662441699</v>
      </c>
      <c r="AF10" s="17">
        <v>0.30552970508942101</v>
      </c>
      <c r="AG10" s="17"/>
      <c r="AH10" s="17">
        <v>0.306087716168366</v>
      </c>
      <c r="AI10" s="17">
        <v>0.22563540476476801</v>
      </c>
      <c r="AJ10" s="17"/>
      <c r="AK10" s="17">
        <v>0.115391766877928</v>
      </c>
      <c r="AL10" s="17">
        <v>0.340171659160038</v>
      </c>
      <c r="AM10" s="17">
        <v>0.30488308187595797</v>
      </c>
      <c r="AN10" s="17">
        <v>0.32320228554795499</v>
      </c>
      <c r="AO10" s="17">
        <v>0.23392644688119699</v>
      </c>
      <c r="AP10" s="17"/>
      <c r="AQ10" s="17">
        <v>0.3185435450395</v>
      </c>
      <c r="AR10" s="17">
        <v>0.28694814039284799</v>
      </c>
      <c r="AS10" s="17"/>
      <c r="AT10" s="17">
        <v>0.29981420334773501</v>
      </c>
      <c r="AU10" s="17">
        <v>0.28627377626941902</v>
      </c>
      <c r="AV10" s="17"/>
      <c r="AW10" s="17">
        <v>0.23032187712632299</v>
      </c>
      <c r="AX10" s="17">
        <v>0.35325364640398399</v>
      </c>
      <c r="AY10" s="17">
        <v>0.117020847039138</v>
      </c>
      <c r="AZ10" s="17">
        <v>0.31384226498308798</v>
      </c>
      <c r="BA10" s="17">
        <v>0.39538946207069198</v>
      </c>
      <c r="BB10" s="17"/>
      <c r="BC10" s="17">
        <v>0.51925211899633394</v>
      </c>
      <c r="BD10" s="17"/>
      <c r="BE10" s="17">
        <v>0.318800822534062</v>
      </c>
      <c r="BF10" s="17">
        <v>0.117463784391954</v>
      </c>
      <c r="BG10" s="17">
        <v>0.194868702977608</v>
      </c>
      <c r="BH10" s="17">
        <v>0.51365635424082601</v>
      </c>
      <c r="BI10" s="17"/>
      <c r="BJ10" s="17">
        <v>0.298666632543443</v>
      </c>
      <c r="BK10" s="17"/>
      <c r="BL10" s="17">
        <v>0.30447612786803002</v>
      </c>
      <c r="BM10" s="17"/>
      <c r="BN10" s="17">
        <v>0.33662685362925099</v>
      </c>
      <c r="BO10" s="17"/>
      <c r="BP10" s="17">
        <v>0.289787748108079</v>
      </c>
      <c r="BQ10" s="17">
        <v>0.29426148410661401</v>
      </c>
    </row>
    <row r="11" spans="2:69" x14ac:dyDescent="0.35">
      <c r="B11" s="18" t="s">
        <v>139</v>
      </c>
      <c r="C11" s="17">
        <v>0.12723282312980899</v>
      </c>
      <c r="D11" s="17">
        <v>0.16092259634890699</v>
      </c>
      <c r="E11" s="17">
        <v>0.100299251635176</v>
      </c>
      <c r="F11" s="17"/>
      <c r="G11" s="17">
        <v>0.166274344791012</v>
      </c>
      <c r="H11" s="17">
        <v>0.13392010910167801</v>
      </c>
      <c r="I11" s="17">
        <v>0.17080779800593501</v>
      </c>
      <c r="J11" s="17">
        <v>7.6330534906455499E-2</v>
      </c>
      <c r="K11" s="17">
        <v>5.6728012453470499E-2</v>
      </c>
      <c r="L11" s="17"/>
      <c r="M11" s="17">
        <v>5.6871840158018702E-2</v>
      </c>
      <c r="N11" s="17">
        <v>0.17750983227626799</v>
      </c>
      <c r="O11" s="17">
        <v>0.108915447829185</v>
      </c>
      <c r="P11" s="17">
        <v>6.4245890922841706E-2</v>
      </c>
      <c r="Q11" s="17">
        <v>0.109870224156981</v>
      </c>
      <c r="R11" s="17"/>
      <c r="S11" s="17">
        <v>0.132128173416419</v>
      </c>
      <c r="T11" s="17">
        <v>0.124737695751657</v>
      </c>
      <c r="U11" s="17">
        <v>9.4317126386807101E-2</v>
      </c>
      <c r="V11" s="17">
        <v>0.13485583357042699</v>
      </c>
      <c r="W11" s="17"/>
      <c r="X11" s="17">
        <v>0.124171053772478</v>
      </c>
      <c r="Y11" s="17">
        <v>0.18271850276273499</v>
      </c>
      <c r="Z11" s="17">
        <v>7.4216013520057494E-2</v>
      </c>
      <c r="AA11" s="17"/>
      <c r="AB11" s="17">
        <v>0.134794113013529</v>
      </c>
      <c r="AC11" s="17">
        <v>0.11028548054623701</v>
      </c>
      <c r="AD11" s="17"/>
      <c r="AE11" s="17">
        <v>0.17167565931360401</v>
      </c>
      <c r="AF11" s="17">
        <v>0.119856964853995</v>
      </c>
      <c r="AG11" s="17"/>
      <c r="AH11" s="17">
        <v>0.13825638665434301</v>
      </c>
      <c r="AI11" s="17">
        <v>9.3181866275991301E-2</v>
      </c>
      <c r="AJ11" s="17"/>
      <c r="AK11" s="17">
        <v>5.13782197944097E-2</v>
      </c>
      <c r="AL11" s="17">
        <v>0.165810984975794</v>
      </c>
      <c r="AM11" s="17">
        <v>0.129150982496093</v>
      </c>
      <c r="AN11" s="17">
        <v>9.7078872059685697E-2</v>
      </c>
      <c r="AO11" s="17">
        <v>0.15159776256459601</v>
      </c>
      <c r="AP11" s="17"/>
      <c r="AQ11" s="17">
        <v>0.1495211715574</v>
      </c>
      <c r="AR11" s="17">
        <v>0.121287588873528</v>
      </c>
      <c r="AS11" s="17"/>
      <c r="AT11" s="17">
        <v>0.149000666260616</v>
      </c>
      <c r="AU11" s="17">
        <v>0.10925355377005801</v>
      </c>
      <c r="AV11" s="17"/>
      <c r="AW11" s="17">
        <v>0.10892159011253801</v>
      </c>
      <c r="AX11" s="17">
        <v>0.14206721109352699</v>
      </c>
      <c r="AY11" s="17">
        <v>0.15234759857926999</v>
      </c>
      <c r="AZ11" s="17">
        <v>0.13062213324869501</v>
      </c>
      <c r="BA11" s="17">
        <v>7.4612474148319702E-2</v>
      </c>
      <c r="BB11" s="17"/>
      <c r="BC11" s="17">
        <v>9.1887188332809899E-2</v>
      </c>
      <c r="BD11" s="17"/>
      <c r="BE11" s="17">
        <v>0.163764179345192</v>
      </c>
      <c r="BF11" s="17">
        <v>0.16941267162875301</v>
      </c>
      <c r="BG11" s="17">
        <v>0.105302169827861</v>
      </c>
      <c r="BH11" s="17">
        <v>8.4030783603167902E-2</v>
      </c>
      <c r="BI11" s="17"/>
      <c r="BJ11" s="17">
        <v>0.118267471506243</v>
      </c>
      <c r="BK11" s="17"/>
      <c r="BL11" s="17">
        <v>0.11189884642497901</v>
      </c>
      <c r="BM11" s="17"/>
      <c r="BN11" s="17">
        <v>0.117702099560878</v>
      </c>
      <c r="BO11" s="17"/>
      <c r="BP11" s="17">
        <v>0.11454308521680601</v>
      </c>
      <c r="BQ11" s="17">
        <v>0.19761226868249199</v>
      </c>
    </row>
    <row r="12" spans="2:69" x14ac:dyDescent="0.35">
      <c r="B12" s="18" t="s">
        <v>140</v>
      </c>
      <c r="C12" s="17">
        <v>8.8126812715321495E-2</v>
      </c>
      <c r="D12" s="17">
        <v>9.3006709349770997E-2</v>
      </c>
      <c r="E12" s="17">
        <v>8.4743096477385399E-2</v>
      </c>
      <c r="F12" s="17"/>
      <c r="G12" s="17">
        <v>0.172053262527882</v>
      </c>
      <c r="H12" s="17">
        <v>3.2441480609210101E-2</v>
      </c>
      <c r="I12" s="17">
        <v>9.5657533268917405E-2</v>
      </c>
      <c r="J12" s="17">
        <v>8.1085909050273894E-2</v>
      </c>
      <c r="K12" s="17">
        <v>4.6952507787689099E-2</v>
      </c>
      <c r="L12" s="17"/>
      <c r="M12" s="17">
        <v>7.1077438265192999E-2</v>
      </c>
      <c r="N12" s="17">
        <v>9.7915497254107101E-2</v>
      </c>
      <c r="O12" s="17">
        <v>5.0107988043657903E-2</v>
      </c>
      <c r="P12" s="17">
        <v>5.1792096680646098E-2</v>
      </c>
      <c r="Q12" s="17">
        <v>0.17328264314011799</v>
      </c>
      <c r="R12" s="17"/>
      <c r="S12" s="17">
        <v>7.4891372550425994E-2</v>
      </c>
      <c r="T12" s="17">
        <v>3.1493468858046603E-2</v>
      </c>
      <c r="U12" s="17">
        <v>0.11308870197434701</v>
      </c>
      <c r="V12" s="17">
        <v>0.14450546343502901</v>
      </c>
      <c r="W12" s="17"/>
      <c r="X12" s="17">
        <v>9.6069387490565997E-2</v>
      </c>
      <c r="Y12" s="17">
        <v>8.0731432588476301E-2</v>
      </c>
      <c r="Z12" s="17">
        <v>3.7708516508848301E-2</v>
      </c>
      <c r="AA12" s="17"/>
      <c r="AB12" s="17">
        <v>9.4234735196993394E-2</v>
      </c>
      <c r="AC12" s="17">
        <v>7.4436945462161203E-2</v>
      </c>
      <c r="AD12" s="17"/>
      <c r="AE12" s="17">
        <v>4.8192758116129199E-2</v>
      </c>
      <c r="AF12" s="17">
        <v>9.4754380899407506E-2</v>
      </c>
      <c r="AG12" s="17"/>
      <c r="AH12" s="17">
        <v>8.6505388968236105E-2</v>
      </c>
      <c r="AI12" s="17">
        <v>0.114689394117458</v>
      </c>
      <c r="AJ12" s="17"/>
      <c r="AK12" s="17">
        <v>0.10475666340266</v>
      </c>
      <c r="AL12" s="17">
        <v>3.93413713039895E-2</v>
      </c>
      <c r="AM12" s="17">
        <v>8.5876360900908694E-2</v>
      </c>
      <c r="AN12" s="17">
        <v>0.13128219871962701</v>
      </c>
      <c r="AO12" s="17">
        <v>0.13024072802957601</v>
      </c>
      <c r="AP12" s="17"/>
      <c r="AQ12" s="17">
        <v>8.0183597894315298E-2</v>
      </c>
      <c r="AR12" s="17">
        <v>9.0245600162146694E-2</v>
      </c>
      <c r="AS12" s="17"/>
      <c r="AT12" s="17">
        <v>8.8680655496421706E-2</v>
      </c>
      <c r="AU12" s="17">
        <v>9.0402796198167601E-2</v>
      </c>
      <c r="AV12" s="17"/>
      <c r="AW12" s="17">
        <v>5.0593039132071201E-2</v>
      </c>
      <c r="AX12" s="17">
        <v>4.9540572543589199E-2</v>
      </c>
      <c r="AY12" s="17">
        <v>0.23834857421073799</v>
      </c>
      <c r="AZ12" s="17">
        <v>0.13163817149476001</v>
      </c>
      <c r="BA12" s="17">
        <v>0</v>
      </c>
      <c r="BB12" s="17"/>
      <c r="BC12" s="17">
        <v>0</v>
      </c>
      <c r="BD12" s="17"/>
      <c r="BE12" s="17">
        <v>6.5265351420512194E-2</v>
      </c>
      <c r="BF12" s="17">
        <v>0.236141447259375</v>
      </c>
      <c r="BG12" s="17">
        <v>0.13348539479410301</v>
      </c>
      <c r="BH12" s="17">
        <v>0</v>
      </c>
      <c r="BI12" s="17"/>
      <c r="BJ12" s="17">
        <v>8.8151658343984696E-2</v>
      </c>
      <c r="BK12" s="17"/>
      <c r="BL12" s="17">
        <v>0.11884753188724601</v>
      </c>
      <c r="BM12" s="17"/>
      <c r="BN12" s="17">
        <v>5.1027922209886098E-2</v>
      </c>
      <c r="BO12" s="17"/>
      <c r="BP12" s="17">
        <v>8.6456015475142797E-2</v>
      </c>
      <c r="BQ12" s="17">
        <v>0.103706134533446</v>
      </c>
    </row>
    <row r="13" spans="2:69" x14ac:dyDescent="0.35">
      <c r="B13" s="18" t="s">
        <v>141</v>
      </c>
      <c r="C13" s="19">
        <v>0.34843711934866001</v>
      </c>
      <c r="D13" s="19">
        <v>0.28682918750622299</v>
      </c>
      <c r="E13" s="19">
        <v>0.40200526398215902</v>
      </c>
      <c r="F13" s="19"/>
      <c r="G13" s="19">
        <v>0.31412615813727801</v>
      </c>
      <c r="H13" s="19">
        <v>0.37364922453094401</v>
      </c>
      <c r="I13" s="19">
        <v>0.35748778164761402</v>
      </c>
      <c r="J13" s="19">
        <v>0.42724562518724002</v>
      </c>
      <c r="K13" s="19">
        <v>0.26663974388900402</v>
      </c>
      <c r="L13" s="19"/>
      <c r="M13" s="19">
        <v>0.55450948758128704</v>
      </c>
      <c r="N13" s="19">
        <v>0.31952231462449898</v>
      </c>
      <c r="O13" s="19">
        <v>0.36132675844860601</v>
      </c>
      <c r="P13" s="19">
        <v>0.335564937390676</v>
      </c>
      <c r="Q13" s="19">
        <v>0.33937894766679999</v>
      </c>
      <c r="R13" s="19"/>
      <c r="S13" s="19">
        <v>0.35830734853952301</v>
      </c>
      <c r="T13" s="19">
        <v>0.41726684905370298</v>
      </c>
      <c r="U13" s="19">
        <v>0.202160270022813</v>
      </c>
      <c r="V13" s="19">
        <v>0.38097734251209803</v>
      </c>
      <c r="W13" s="19"/>
      <c r="X13" s="19">
        <v>0.34489012614655001</v>
      </c>
      <c r="Y13" s="19">
        <v>0.43651313497031402</v>
      </c>
      <c r="Z13" s="19">
        <v>0.25426136894270601</v>
      </c>
      <c r="AA13" s="19"/>
      <c r="AB13" s="19">
        <v>0.37609304281063699</v>
      </c>
      <c r="AC13" s="19">
        <v>0.28645108038138301</v>
      </c>
      <c r="AD13" s="19"/>
      <c r="AE13" s="19">
        <v>0.20221443299786299</v>
      </c>
      <c r="AF13" s="19">
        <v>0.372704648242902</v>
      </c>
      <c r="AG13" s="19"/>
      <c r="AH13" s="19">
        <v>0.37244984487805499</v>
      </c>
      <c r="AI13" s="19">
        <v>0.33395760490417598</v>
      </c>
      <c r="AJ13" s="19"/>
      <c r="AK13" s="19">
        <v>0.38889298537567601</v>
      </c>
      <c r="AL13" s="19">
        <v>0.334912383150892</v>
      </c>
      <c r="AM13" s="19">
        <v>0.387045164713756</v>
      </c>
      <c r="AN13" s="19">
        <v>0.32083464439710602</v>
      </c>
      <c r="AO13" s="19">
        <v>0.24313458667288201</v>
      </c>
      <c r="AP13" s="19"/>
      <c r="AQ13" s="19">
        <v>0.36679572311143099</v>
      </c>
      <c r="AR13" s="19">
        <v>0.34354011227150999</v>
      </c>
      <c r="AS13" s="19"/>
      <c r="AT13" s="19">
        <v>0.37838505721993698</v>
      </c>
      <c r="AU13" s="19">
        <v>0.33867541605175</v>
      </c>
      <c r="AV13" s="19"/>
      <c r="AW13" s="19">
        <v>0.43850870905255002</v>
      </c>
      <c r="AX13" s="19">
        <v>0.37551704005120501</v>
      </c>
      <c r="AY13" s="19">
        <v>0.34401367786611198</v>
      </c>
      <c r="AZ13" s="19">
        <v>0.423897430273457</v>
      </c>
      <c r="BA13" s="19">
        <v>0.14488196341809101</v>
      </c>
      <c r="BB13" s="19"/>
      <c r="BC13" s="19">
        <v>8.3409561841104707E-2</v>
      </c>
      <c r="BD13" s="19"/>
      <c r="BE13" s="19">
        <v>0.38142959596433901</v>
      </c>
      <c r="BF13" s="19">
        <v>0.35142433410760798</v>
      </c>
      <c r="BG13" s="19">
        <v>0.51905850220176897</v>
      </c>
      <c r="BH13" s="19">
        <v>0.11547102935952799</v>
      </c>
      <c r="BI13" s="19"/>
      <c r="BJ13" s="19">
        <v>0.365037913614425</v>
      </c>
      <c r="BK13" s="19"/>
      <c r="BL13" s="19">
        <v>0.34954722952240502</v>
      </c>
      <c r="BM13" s="19"/>
      <c r="BN13" s="19">
        <v>0.35720818990556502</v>
      </c>
      <c r="BO13" s="19"/>
      <c r="BP13" s="19">
        <v>0.34340760942061999</v>
      </c>
      <c r="BQ13" s="19">
        <v>0.357319741938392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BQ18"/>
  <sheetViews>
    <sheetView showGridLines="0" topLeftCell="A8" workbookViewId="0">
      <pane xSplit="2" topLeftCell="C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189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4.2172766617396197E-2</v>
      </c>
      <c r="D9" s="17">
        <v>5.1136949478621997E-2</v>
      </c>
      <c r="E9" s="17">
        <v>2.76422603908297E-2</v>
      </c>
      <c r="F9" s="17"/>
      <c r="G9" s="17">
        <v>4.2388026049189398E-2</v>
      </c>
      <c r="H9" s="17">
        <v>4.6994367898381198E-2</v>
      </c>
      <c r="I9" s="17">
        <v>6.12170404418746E-2</v>
      </c>
      <c r="J9" s="17">
        <v>1.9082633726613899E-2</v>
      </c>
      <c r="K9" s="17">
        <v>3.32517585596259E-2</v>
      </c>
      <c r="L9" s="17"/>
      <c r="M9" s="17">
        <v>6.4967185453167695E-2</v>
      </c>
      <c r="N9" s="17">
        <v>4.6548997420484697E-2</v>
      </c>
      <c r="O9" s="17">
        <v>5.4608279244018197E-2</v>
      </c>
      <c r="P9" s="17">
        <v>0</v>
      </c>
      <c r="Q9" s="17">
        <v>4.7274007619717999E-2</v>
      </c>
      <c r="R9" s="17"/>
      <c r="S9" s="17">
        <v>4.4053684814958201E-2</v>
      </c>
      <c r="T9" s="17">
        <v>1.7846038995118E-2</v>
      </c>
      <c r="U9" s="17">
        <v>0.10698715019017201</v>
      </c>
      <c r="V9" s="17">
        <v>1.24855551406741E-2</v>
      </c>
      <c r="W9" s="17"/>
      <c r="X9" s="17">
        <v>4.11114309712316E-2</v>
      </c>
      <c r="Y9" s="17">
        <v>3.98915863469326E-2</v>
      </c>
      <c r="Z9" s="17">
        <v>5.3410330807618998E-2</v>
      </c>
      <c r="AA9" s="17"/>
      <c r="AB9" s="17">
        <v>3.3350514568779702E-2</v>
      </c>
      <c r="AC9" s="17">
        <v>6.1946340984440497E-2</v>
      </c>
      <c r="AD9" s="17"/>
      <c r="AE9" s="17">
        <v>0.10306460240879101</v>
      </c>
      <c r="AF9" s="17">
        <v>3.2066986034580101E-2</v>
      </c>
      <c r="AG9" s="17"/>
      <c r="AH9" s="17">
        <v>3.5456409388786497E-2</v>
      </c>
      <c r="AI9" s="17">
        <v>6.9519218960993306E-2</v>
      </c>
      <c r="AJ9" s="17"/>
      <c r="AK9" s="17">
        <v>0</v>
      </c>
      <c r="AL9" s="17">
        <v>6.4755423698923495E-2</v>
      </c>
      <c r="AM9" s="17">
        <v>4.2834165149013503E-2</v>
      </c>
      <c r="AN9" s="17">
        <v>2.80194638125995E-2</v>
      </c>
      <c r="AO9" s="17">
        <v>4.8372443473815502E-2</v>
      </c>
      <c r="AP9" s="17"/>
      <c r="AQ9" s="17">
        <v>3.6237128803432599E-2</v>
      </c>
      <c r="AR9" s="17">
        <v>4.3756049352727498E-2</v>
      </c>
      <c r="AS9" s="17"/>
      <c r="AT9" s="17">
        <v>4.0651181800992697E-2</v>
      </c>
      <c r="AU9" s="17">
        <v>4.4137798674276502E-2</v>
      </c>
      <c r="AV9" s="17"/>
      <c r="AW9" s="17">
        <v>0</v>
      </c>
      <c r="AX9" s="17">
        <v>2.7379124007679299E-2</v>
      </c>
      <c r="AY9" s="17">
        <v>3.26750756049108E-2</v>
      </c>
      <c r="AZ9" s="17">
        <v>0</v>
      </c>
      <c r="BA9" s="17">
        <v>0.15090592034137501</v>
      </c>
      <c r="BB9" s="17"/>
      <c r="BC9" s="17">
        <v>9.2076789519239005E-2</v>
      </c>
      <c r="BD9" s="17"/>
      <c r="BE9" s="17">
        <v>2.0342400357282599E-2</v>
      </c>
      <c r="BF9" s="17">
        <v>0</v>
      </c>
      <c r="BG9" s="17">
        <v>4.7285230198659399E-2</v>
      </c>
      <c r="BH9" s="17">
        <v>0.102500885068481</v>
      </c>
      <c r="BI9" s="17"/>
      <c r="BJ9" s="17">
        <v>4.3950551368423303E-2</v>
      </c>
      <c r="BK9" s="17"/>
      <c r="BL9" s="17">
        <v>5.8901088333072199E-2</v>
      </c>
      <c r="BM9" s="17"/>
      <c r="BN9" s="17">
        <v>9.6185435259860896E-2</v>
      </c>
      <c r="BO9" s="17"/>
      <c r="BP9" s="17">
        <v>4.1334002360586403E-2</v>
      </c>
      <c r="BQ9" s="17">
        <v>4.9810889983609899E-2</v>
      </c>
    </row>
    <row r="10" spans="2:69" x14ac:dyDescent="0.35">
      <c r="B10" s="18" t="s">
        <v>138</v>
      </c>
      <c r="C10" s="17">
        <v>0.25209513785709597</v>
      </c>
      <c r="D10" s="17">
        <v>0.26420839402594698</v>
      </c>
      <c r="E10" s="17">
        <v>0.24394339163329501</v>
      </c>
      <c r="F10" s="17"/>
      <c r="G10" s="17">
        <v>0.27445766708979902</v>
      </c>
      <c r="H10" s="17">
        <v>0.18741568152655899</v>
      </c>
      <c r="I10" s="17">
        <v>0.26278674452492701</v>
      </c>
      <c r="J10" s="17">
        <v>0.23883885317268699</v>
      </c>
      <c r="K10" s="17">
        <v>0.31278791504285802</v>
      </c>
      <c r="L10" s="17"/>
      <c r="M10" s="17">
        <v>0.24309823046913301</v>
      </c>
      <c r="N10" s="17">
        <v>0.238102856863181</v>
      </c>
      <c r="O10" s="17">
        <v>0.26982421547367103</v>
      </c>
      <c r="P10" s="17">
        <v>0.32010586310075201</v>
      </c>
      <c r="Q10" s="17">
        <v>0.188492721011846</v>
      </c>
      <c r="R10" s="17"/>
      <c r="S10" s="17">
        <v>0.185370938286544</v>
      </c>
      <c r="T10" s="17">
        <v>0.30179463862321099</v>
      </c>
      <c r="U10" s="17">
        <v>0.394768692575163</v>
      </c>
      <c r="V10" s="17">
        <v>0.17481609284872901</v>
      </c>
      <c r="W10" s="17"/>
      <c r="X10" s="17">
        <v>0.239484886242645</v>
      </c>
      <c r="Y10" s="17">
        <v>0.13827022952992801</v>
      </c>
      <c r="Z10" s="17">
        <v>0.50498673720307297</v>
      </c>
      <c r="AA10" s="17"/>
      <c r="AB10" s="17">
        <v>0.206439787022099</v>
      </c>
      <c r="AC10" s="17">
        <v>0.35442382559062102</v>
      </c>
      <c r="AD10" s="17"/>
      <c r="AE10" s="17">
        <v>0.305379801343789</v>
      </c>
      <c r="AF10" s="17">
        <v>0.24325186501719601</v>
      </c>
      <c r="AG10" s="17"/>
      <c r="AH10" s="17">
        <v>0.22770624344106499</v>
      </c>
      <c r="AI10" s="17">
        <v>0.23477258738103099</v>
      </c>
      <c r="AJ10" s="17"/>
      <c r="AK10" s="17">
        <v>0.416921521970885</v>
      </c>
      <c r="AL10" s="17">
        <v>0.27246203813935299</v>
      </c>
      <c r="AM10" s="17">
        <v>0.20984687891127801</v>
      </c>
      <c r="AN10" s="17">
        <v>0.233224125302575</v>
      </c>
      <c r="AO10" s="17">
        <v>0.23468318727503101</v>
      </c>
      <c r="AP10" s="17"/>
      <c r="AQ10" s="17">
        <v>0.297815773968228</v>
      </c>
      <c r="AR10" s="17">
        <v>0.239899532924325</v>
      </c>
      <c r="AS10" s="17"/>
      <c r="AT10" s="17">
        <v>0.26121039404686103</v>
      </c>
      <c r="AU10" s="17">
        <v>0.25491386555491002</v>
      </c>
      <c r="AV10" s="17"/>
      <c r="AW10" s="17">
        <v>0.16582841513340599</v>
      </c>
      <c r="AX10" s="17">
        <v>0.23018020839838901</v>
      </c>
      <c r="AY10" s="17">
        <v>0.18875549811584999</v>
      </c>
      <c r="AZ10" s="17">
        <v>0.17361716522151799</v>
      </c>
      <c r="BA10" s="17">
        <v>0.51569964354144704</v>
      </c>
      <c r="BB10" s="17"/>
      <c r="BC10" s="17">
        <v>0.43281161366000298</v>
      </c>
      <c r="BD10" s="17"/>
      <c r="BE10" s="17">
        <v>0.22855884411247099</v>
      </c>
      <c r="BF10" s="17">
        <v>0.18770506293247599</v>
      </c>
      <c r="BG10" s="17">
        <v>0.200664498100219</v>
      </c>
      <c r="BH10" s="17">
        <v>0.40026139775304798</v>
      </c>
      <c r="BI10" s="17"/>
      <c r="BJ10" s="17">
        <v>0.229990043372757</v>
      </c>
      <c r="BK10" s="17"/>
      <c r="BL10" s="17">
        <v>0.23152863909839499</v>
      </c>
      <c r="BM10" s="17"/>
      <c r="BN10" s="17">
        <v>0.21069672612270399</v>
      </c>
      <c r="BO10" s="17"/>
      <c r="BP10" s="17">
        <v>0.267856910299969</v>
      </c>
      <c r="BQ10" s="17">
        <v>0.18375036784201201</v>
      </c>
    </row>
    <row r="11" spans="2:69" x14ac:dyDescent="0.35">
      <c r="B11" s="18" t="s">
        <v>139</v>
      </c>
      <c r="C11" s="17">
        <v>0.23258401464530901</v>
      </c>
      <c r="D11" s="17">
        <v>0.249273629032182</v>
      </c>
      <c r="E11" s="17">
        <v>0.220500434579597</v>
      </c>
      <c r="F11" s="17"/>
      <c r="G11" s="17">
        <v>0.25192027393915201</v>
      </c>
      <c r="H11" s="17">
        <v>0.26752921909177402</v>
      </c>
      <c r="I11" s="17">
        <v>0.16909515184438201</v>
      </c>
      <c r="J11" s="17">
        <v>0.168553075059866</v>
      </c>
      <c r="K11" s="17">
        <v>0.307116316161197</v>
      </c>
      <c r="L11" s="17"/>
      <c r="M11" s="17">
        <v>8.0553256338393706E-2</v>
      </c>
      <c r="N11" s="17">
        <v>0.25963010259889802</v>
      </c>
      <c r="O11" s="17">
        <v>0.24561748645346801</v>
      </c>
      <c r="P11" s="17">
        <v>0.167277129461224</v>
      </c>
      <c r="Q11" s="17">
        <v>0.27154910038581098</v>
      </c>
      <c r="R11" s="17"/>
      <c r="S11" s="17">
        <v>0.30892594534867301</v>
      </c>
      <c r="T11" s="17">
        <v>0.214128971341117</v>
      </c>
      <c r="U11" s="17">
        <v>0.170450367402947</v>
      </c>
      <c r="V11" s="17">
        <v>0.229884268751365</v>
      </c>
      <c r="W11" s="17"/>
      <c r="X11" s="17">
        <v>0.23995736175088</v>
      </c>
      <c r="Y11" s="17">
        <v>0.25197781353920001</v>
      </c>
      <c r="Z11" s="17">
        <v>0.149633046537754</v>
      </c>
      <c r="AA11" s="17"/>
      <c r="AB11" s="17">
        <v>0.23324973744081001</v>
      </c>
      <c r="AC11" s="17">
        <v>0.231091910460102</v>
      </c>
      <c r="AD11" s="17"/>
      <c r="AE11" s="17">
        <v>0.31392848321431799</v>
      </c>
      <c r="AF11" s="17">
        <v>0.219083857517506</v>
      </c>
      <c r="AG11" s="17"/>
      <c r="AH11" s="17">
        <v>0.23089907161144699</v>
      </c>
      <c r="AI11" s="17">
        <v>0.31513367305206702</v>
      </c>
      <c r="AJ11" s="17"/>
      <c r="AK11" s="17">
        <v>0.102756439588819</v>
      </c>
      <c r="AL11" s="17">
        <v>0.26641756071831102</v>
      </c>
      <c r="AM11" s="17">
        <v>0.20425844432790799</v>
      </c>
      <c r="AN11" s="17">
        <v>0.231709945670066</v>
      </c>
      <c r="AO11" s="17">
        <v>0.39194149802251099</v>
      </c>
      <c r="AP11" s="17"/>
      <c r="AQ11" s="17">
        <v>0.1744363920169</v>
      </c>
      <c r="AR11" s="17">
        <v>0.24809441637358401</v>
      </c>
      <c r="AS11" s="17"/>
      <c r="AT11" s="17">
        <v>0.15269224991594699</v>
      </c>
      <c r="AU11" s="17">
        <v>0.259264866809509</v>
      </c>
      <c r="AV11" s="17"/>
      <c r="AW11" s="17">
        <v>0.29305507159030197</v>
      </c>
      <c r="AX11" s="17">
        <v>0.247842568870214</v>
      </c>
      <c r="AY11" s="17">
        <v>0.21400251280035801</v>
      </c>
      <c r="AZ11" s="17">
        <v>0.24292188146792801</v>
      </c>
      <c r="BA11" s="17">
        <v>0.13122604375169999</v>
      </c>
      <c r="BB11" s="17"/>
      <c r="BC11" s="17">
        <v>0.32676248185061202</v>
      </c>
      <c r="BD11" s="17"/>
      <c r="BE11" s="17">
        <v>0.26453681900356402</v>
      </c>
      <c r="BF11" s="17">
        <v>0.22510538988443601</v>
      </c>
      <c r="BG11" s="17">
        <v>6.6717192590177193E-2</v>
      </c>
      <c r="BH11" s="17">
        <v>0.33177486601709699</v>
      </c>
      <c r="BI11" s="17"/>
      <c r="BJ11" s="17">
        <v>0.233841470117546</v>
      </c>
      <c r="BK11" s="17"/>
      <c r="BL11" s="17">
        <v>0.20724379138785901</v>
      </c>
      <c r="BM11" s="17"/>
      <c r="BN11" s="17">
        <v>0.17344998147353699</v>
      </c>
      <c r="BO11" s="17"/>
      <c r="BP11" s="17">
        <v>0.23383181813366999</v>
      </c>
      <c r="BQ11" s="17">
        <v>0.24734113085644399</v>
      </c>
    </row>
    <row r="12" spans="2:69" x14ac:dyDescent="0.35">
      <c r="B12" s="18" t="s">
        <v>140</v>
      </c>
      <c r="C12" s="17">
        <v>0.10064360647033301</v>
      </c>
      <c r="D12" s="17">
        <v>0.14828964608544701</v>
      </c>
      <c r="E12" s="17">
        <v>6.1963742180881999E-2</v>
      </c>
      <c r="F12" s="17"/>
      <c r="G12" s="17">
        <v>0.103879560325512</v>
      </c>
      <c r="H12" s="17">
        <v>8.2720943051467502E-2</v>
      </c>
      <c r="I12" s="17">
        <v>0.14941328154120301</v>
      </c>
      <c r="J12" s="17">
        <v>0.109481268504994</v>
      </c>
      <c r="K12" s="17">
        <v>4.6952507787689099E-2</v>
      </c>
      <c r="L12" s="17"/>
      <c r="M12" s="17">
        <v>5.6871840158018702E-2</v>
      </c>
      <c r="N12" s="17">
        <v>9.5653909672660395E-2</v>
      </c>
      <c r="O12" s="17">
        <v>4.7809381938138502E-2</v>
      </c>
      <c r="P12" s="17">
        <v>0.143624222516477</v>
      </c>
      <c r="Q12" s="17">
        <v>0.17452113645484499</v>
      </c>
      <c r="R12" s="17"/>
      <c r="S12" s="17">
        <v>7.4891372550425994E-2</v>
      </c>
      <c r="T12" s="17">
        <v>1.51245796722775E-2</v>
      </c>
      <c r="U12" s="17">
        <v>0.125633519808906</v>
      </c>
      <c r="V12" s="17">
        <v>0.18086745786073399</v>
      </c>
      <c r="W12" s="17"/>
      <c r="X12" s="17">
        <v>9.9222301173623906E-2</v>
      </c>
      <c r="Y12" s="17">
        <v>0.15424213050688401</v>
      </c>
      <c r="Z12" s="17">
        <v>3.7708516508848301E-2</v>
      </c>
      <c r="AA12" s="17"/>
      <c r="AB12" s="17">
        <v>0.11606158176076301</v>
      </c>
      <c r="AC12" s="17">
        <v>6.6086842583453403E-2</v>
      </c>
      <c r="AD12" s="17"/>
      <c r="AE12" s="17">
        <v>7.5412680035239807E-2</v>
      </c>
      <c r="AF12" s="17">
        <v>0.10483100208980101</v>
      </c>
      <c r="AG12" s="17"/>
      <c r="AH12" s="17">
        <v>0.105994530878653</v>
      </c>
      <c r="AI12" s="17">
        <v>7.0734229607448101E-2</v>
      </c>
      <c r="AJ12" s="17"/>
      <c r="AK12" s="17">
        <v>9.14290530646195E-2</v>
      </c>
      <c r="AL12" s="17">
        <v>5.1958180691096499E-2</v>
      </c>
      <c r="AM12" s="17">
        <v>0.110418766743761</v>
      </c>
      <c r="AN12" s="17">
        <v>0.16105569289999799</v>
      </c>
      <c r="AO12" s="17">
        <v>8.1868284555760798E-2</v>
      </c>
      <c r="AP12" s="17"/>
      <c r="AQ12" s="17">
        <v>0.101339582109273</v>
      </c>
      <c r="AR12" s="17">
        <v>0.10045796067322001</v>
      </c>
      <c r="AS12" s="17"/>
      <c r="AT12" s="17">
        <v>0.136921527779573</v>
      </c>
      <c r="AU12" s="17">
        <v>8.1221809323885202E-2</v>
      </c>
      <c r="AV12" s="17"/>
      <c r="AW12" s="17">
        <v>0.10260780422374099</v>
      </c>
      <c r="AX12" s="17">
        <v>9.4157306510437994E-2</v>
      </c>
      <c r="AY12" s="17">
        <v>0.19194969270119799</v>
      </c>
      <c r="AZ12" s="17">
        <v>0.123030716671442</v>
      </c>
      <c r="BA12" s="17">
        <v>0</v>
      </c>
      <c r="BB12" s="17"/>
      <c r="BC12" s="17">
        <v>3.9454179090118502E-2</v>
      </c>
      <c r="BD12" s="17"/>
      <c r="BE12" s="17">
        <v>7.8146330674833203E-2</v>
      </c>
      <c r="BF12" s="17">
        <v>0.23576521307548001</v>
      </c>
      <c r="BG12" s="17">
        <v>0.12748636731985799</v>
      </c>
      <c r="BH12" s="17">
        <v>3.7172968330962002E-2</v>
      </c>
      <c r="BI12" s="17"/>
      <c r="BJ12" s="17">
        <v>0.102034284262199</v>
      </c>
      <c r="BK12" s="17"/>
      <c r="BL12" s="17">
        <v>0.13292036057731799</v>
      </c>
      <c r="BM12" s="17"/>
      <c r="BN12" s="17">
        <v>0.139625888967224</v>
      </c>
      <c r="BO12" s="17"/>
      <c r="BP12" s="17">
        <v>9.3125173664180896E-2</v>
      </c>
      <c r="BQ12" s="17">
        <v>0.144576304269152</v>
      </c>
    </row>
    <row r="13" spans="2:69" x14ac:dyDescent="0.35">
      <c r="B13" s="18" t="s">
        <v>141</v>
      </c>
      <c r="C13" s="19">
        <v>0.372504474409866</v>
      </c>
      <c r="D13" s="19">
        <v>0.28709138137780199</v>
      </c>
      <c r="E13" s="19">
        <v>0.44595017121539698</v>
      </c>
      <c r="F13" s="19"/>
      <c r="G13" s="19">
        <v>0.32735447259634898</v>
      </c>
      <c r="H13" s="19">
        <v>0.41533978843181801</v>
      </c>
      <c r="I13" s="19">
        <v>0.35748778164761402</v>
      </c>
      <c r="J13" s="19">
        <v>0.46404416953583999</v>
      </c>
      <c r="K13" s="19">
        <v>0.29989150244863</v>
      </c>
      <c r="L13" s="19"/>
      <c r="M13" s="19">
        <v>0.55450948758128704</v>
      </c>
      <c r="N13" s="19">
        <v>0.360064133444776</v>
      </c>
      <c r="O13" s="19">
        <v>0.38214063689070499</v>
      </c>
      <c r="P13" s="19">
        <v>0.36899278492154802</v>
      </c>
      <c r="Q13" s="19">
        <v>0.318163034527781</v>
      </c>
      <c r="R13" s="19"/>
      <c r="S13" s="19">
        <v>0.38675805899939902</v>
      </c>
      <c r="T13" s="19">
        <v>0.45110577136827701</v>
      </c>
      <c r="U13" s="19">
        <v>0.202160270022813</v>
      </c>
      <c r="V13" s="19">
        <v>0.40194662539849801</v>
      </c>
      <c r="W13" s="19"/>
      <c r="X13" s="19">
        <v>0.38022401986162002</v>
      </c>
      <c r="Y13" s="19">
        <v>0.415618240077056</v>
      </c>
      <c r="Z13" s="19">
        <v>0.25426136894270601</v>
      </c>
      <c r="AA13" s="19"/>
      <c r="AB13" s="19">
        <v>0.41089837920754801</v>
      </c>
      <c r="AC13" s="19">
        <v>0.28645108038138301</v>
      </c>
      <c r="AD13" s="19"/>
      <c r="AE13" s="19">
        <v>0.20221443299786299</v>
      </c>
      <c r="AF13" s="19">
        <v>0.40076628934091701</v>
      </c>
      <c r="AG13" s="19"/>
      <c r="AH13" s="19">
        <v>0.39994374468004801</v>
      </c>
      <c r="AI13" s="19">
        <v>0.30984029099846</v>
      </c>
      <c r="AJ13" s="19"/>
      <c r="AK13" s="19">
        <v>0.38889298537567601</v>
      </c>
      <c r="AL13" s="19">
        <v>0.344406796752317</v>
      </c>
      <c r="AM13" s="19">
        <v>0.43264174486804002</v>
      </c>
      <c r="AN13" s="19">
        <v>0.345990772314762</v>
      </c>
      <c r="AO13" s="19">
        <v>0.24313458667288201</v>
      </c>
      <c r="AP13" s="19"/>
      <c r="AQ13" s="19">
        <v>0.39017112310216601</v>
      </c>
      <c r="AR13" s="19">
        <v>0.36779204067614302</v>
      </c>
      <c r="AS13" s="19"/>
      <c r="AT13" s="19">
        <v>0.40852464645662701</v>
      </c>
      <c r="AU13" s="19">
        <v>0.360461659637419</v>
      </c>
      <c r="AV13" s="19"/>
      <c r="AW13" s="19">
        <v>0.43850870905255002</v>
      </c>
      <c r="AX13" s="19">
        <v>0.40044079221327999</v>
      </c>
      <c r="AY13" s="19">
        <v>0.372617220777683</v>
      </c>
      <c r="AZ13" s="19">
        <v>0.46043023663911298</v>
      </c>
      <c r="BA13" s="19">
        <v>0.20216839236547801</v>
      </c>
      <c r="BB13" s="19"/>
      <c r="BC13" s="19">
        <v>0.10889493588002799</v>
      </c>
      <c r="BD13" s="19"/>
      <c r="BE13" s="19">
        <v>0.408415605851849</v>
      </c>
      <c r="BF13" s="19">
        <v>0.35142433410760798</v>
      </c>
      <c r="BG13" s="19">
        <v>0.55784671179108603</v>
      </c>
      <c r="BH13" s="19">
        <v>0.12828988283041101</v>
      </c>
      <c r="BI13" s="19"/>
      <c r="BJ13" s="19">
        <v>0.39018365087907397</v>
      </c>
      <c r="BK13" s="19"/>
      <c r="BL13" s="19">
        <v>0.36940612060335498</v>
      </c>
      <c r="BM13" s="19"/>
      <c r="BN13" s="19">
        <v>0.38004196817667502</v>
      </c>
      <c r="BO13" s="19"/>
      <c r="BP13" s="19">
        <v>0.36385209554159298</v>
      </c>
      <c r="BQ13" s="19">
        <v>0.374521307048782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113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107</v>
      </c>
      <c r="C9" s="17">
        <v>0.26717070986338398</v>
      </c>
      <c r="D9" s="17">
        <v>0.22214100896216901</v>
      </c>
      <c r="E9" s="17">
        <v>0.30609940001246499</v>
      </c>
      <c r="F9" s="17"/>
      <c r="G9" s="17">
        <v>0.28519383592848202</v>
      </c>
      <c r="H9" s="17">
        <v>0.24306796808384901</v>
      </c>
      <c r="I9" s="17">
        <v>0.26206743701768798</v>
      </c>
      <c r="J9" s="17">
        <v>0.28865700049197102</v>
      </c>
      <c r="K9" s="17">
        <v>0.25983661167050598</v>
      </c>
      <c r="L9" s="17"/>
      <c r="M9" s="17">
        <v>0.35173836979186401</v>
      </c>
      <c r="N9" s="17">
        <v>0.23591090782983501</v>
      </c>
      <c r="O9" s="17">
        <v>0.27338606346128602</v>
      </c>
      <c r="P9" s="17">
        <v>0.24618685428311801</v>
      </c>
      <c r="Q9" s="17">
        <v>0.30577537390213699</v>
      </c>
      <c r="R9" s="17"/>
      <c r="S9" s="17">
        <v>0.26137502636568899</v>
      </c>
      <c r="T9" s="17">
        <v>0.240906195895051</v>
      </c>
      <c r="U9" s="17">
        <v>0.32698129987753599</v>
      </c>
      <c r="V9" s="17">
        <v>0.25363239796811798</v>
      </c>
      <c r="W9" s="17"/>
      <c r="X9" s="17">
        <v>0.24374587364206701</v>
      </c>
      <c r="Y9" s="17">
        <v>0.25041665208191399</v>
      </c>
      <c r="Z9" s="17">
        <v>0.458993161004839</v>
      </c>
      <c r="AA9" s="17"/>
      <c r="AB9" s="17">
        <v>0.25047684140605803</v>
      </c>
      <c r="AC9" s="17">
        <v>0.30148799428852202</v>
      </c>
      <c r="AD9" s="17"/>
      <c r="AE9" s="17">
        <v>0.28300911210000002</v>
      </c>
      <c r="AF9" s="17">
        <v>0.26333391465682199</v>
      </c>
      <c r="AG9" s="17"/>
      <c r="AH9" s="17">
        <v>0.22525477300063501</v>
      </c>
      <c r="AI9" s="17">
        <v>0.42492765848307601</v>
      </c>
      <c r="AJ9" s="17"/>
      <c r="AK9" s="17">
        <v>0.369091775620361</v>
      </c>
      <c r="AL9" s="17">
        <v>0.26866382013158902</v>
      </c>
      <c r="AM9" s="17">
        <v>0.24462328779459799</v>
      </c>
      <c r="AN9" s="17">
        <v>0.236302681669327</v>
      </c>
      <c r="AO9" s="17">
        <v>0.29324476397772897</v>
      </c>
      <c r="AP9" s="17"/>
      <c r="AQ9" s="17">
        <v>0.20783879095097699</v>
      </c>
      <c r="AR9" s="17">
        <v>0.28340132191984502</v>
      </c>
      <c r="AS9" s="17"/>
      <c r="AT9" s="17">
        <v>0.216057661441169</v>
      </c>
      <c r="AU9" s="17">
        <v>0.29239208929107602</v>
      </c>
      <c r="AV9" s="17"/>
      <c r="AW9" s="17">
        <v>0.35272532152007502</v>
      </c>
      <c r="AX9" s="17">
        <v>0.19132827824836601</v>
      </c>
      <c r="AY9" s="17">
        <v>0.36748689827549602</v>
      </c>
      <c r="AZ9" s="17">
        <v>0.289152485516318</v>
      </c>
      <c r="BA9" s="17">
        <v>0.22123947187891799</v>
      </c>
      <c r="BB9" s="17"/>
      <c r="BC9" s="17">
        <v>0.23860752722554199</v>
      </c>
      <c r="BD9" s="17"/>
      <c r="BE9" s="17">
        <v>0.20492179168008001</v>
      </c>
      <c r="BF9" s="17">
        <v>0.37860282767111297</v>
      </c>
      <c r="BG9" s="17">
        <v>0.34518918600773502</v>
      </c>
      <c r="BH9" s="17">
        <v>0.23675676286729799</v>
      </c>
      <c r="BI9" s="17"/>
      <c r="BJ9" s="17">
        <v>0.25862174775673502</v>
      </c>
      <c r="BK9" s="17"/>
      <c r="BL9" s="17">
        <v>0.246052746683217</v>
      </c>
      <c r="BM9" s="17"/>
      <c r="BN9" s="17">
        <v>0.262986753413465</v>
      </c>
      <c r="BO9" s="17"/>
      <c r="BP9" s="17">
        <v>0.30928935061265</v>
      </c>
      <c r="BQ9" s="17">
        <v>5.7991595649063497E-2</v>
      </c>
    </row>
    <row r="10" spans="2:69" ht="29" x14ac:dyDescent="0.35">
      <c r="B10" s="18" t="s">
        <v>108</v>
      </c>
      <c r="C10" s="17">
        <v>0.47269746636312998</v>
      </c>
      <c r="D10" s="17">
        <v>0.47239808114533499</v>
      </c>
      <c r="E10" s="17">
        <v>0.473849398461196</v>
      </c>
      <c r="F10" s="17"/>
      <c r="G10" s="17">
        <v>0.46677590667052998</v>
      </c>
      <c r="H10" s="17">
        <v>0.49160721817101999</v>
      </c>
      <c r="I10" s="17">
        <v>0.50474609222671996</v>
      </c>
      <c r="J10" s="17">
        <v>0.40428528204279901</v>
      </c>
      <c r="K10" s="17">
        <v>0.46940123898076702</v>
      </c>
      <c r="L10" s="17"/>
      <c r="M10" s="17">
        <v>0.38164126033843299</v>
      </c>
      <c r="N10" s="17">
        <v>0.48464389545344499</v>
      </c>
      <c r="O10" s="17">
        <v>0.50161498217614298</v>
      </c>
      <c r="P10" s="17">
        <v>0.46112726630758</v>
      </c>
      <c r="Q10" s="17">
        <v>0.468169912596338</v>
      </c>
      <c r="R10" s="17"/>
      <c r="S10" s="17">
        <v>0.49189059859587497</v>
      </c>
      <c r="T10" s="17">
        <v>0.46063312198044898</v>
      </c>
      <c r="U10" s="17">
        <v>0.490472988716182</v>
      </c>
      <c r="V10" s="17">
        <v>0.42633652675679001</v>
      </c>
      <c r="W10" s="17"/>
      <c r="X10" s="17">
        <v>0.49130568735721403</v>
      </c>
      <c r="Y10" s="17">
        <v>0.44053998014732498</v>
      </c>
      <c r="Z10" s="17">
        <v>0.375412069887614</v>
      </c>
      <c r="AA10" s="17"/>
      <c r="AB10" s="17">
        <v>0.47875842408445501</v>
      </c>
      <c r="AC10" s="17">
        <v>0.46023806484435398</v>
      </c>
      <c r="AD10" s="17"/>
      <c r="AE10" s="17">
        <v>0.500477999937884</v>
      </c>
      <c r="AF10" s="17">
        <v>0.46741615854518198</v>
      </c>
      <c r="AG10" s="17"/>
      <c r="AH10" s="17">
        <v>0.49219947832458399</v>
      </c>
      <c r="AI10" s="17">
        <v>0.369062729689623</v>
      </c>
      <c r="AJ10" s="17"/>
      <c r="AK10" s="17">
        <v>0.42378088942449199</v>
      </c>
      <c r="AL10" s="17">
        <v>0.45858527707213997</v>
      </c>
      <c r="AM10" s="17">
        <v>0.49909418799581801</v>
      </c>
      <c r="AN10" s="17">
        <v>0.46766697787512201</v>
      </c>
      <c r="AO10" s="17">
        <v>0.482000025304542</v>
      </c>
      <c r="AP10" s="17"/>
      <c r="AQ10" s="17">
        <v>0.47998405975525799</v>
      </c>
      <c r="AR10" s="17">
        <v>0.47070417383646501</v>
      </c>
      <c r="AS10" s="17"/>
      <c r="AT10" s="17">
        <v>0.46133078717720599</v>
      </c>
      <c r="AU10" s="17">
        <v>0.47259468122824999</v>
      </c>
      <c r="AV10" s="17"/>
      <c r="AW10" s="17">
        <v>0.47504485616256797</v>
      </c>
      <c r="AX10" s="17">
        <v>0.46269437152926401</v>
      </c>
      <c r="AY10" s="17">
        <v>0.46975041302051601</v>
      </c>
      <c r="AZ10" s="17">
        <v>0.533172838551356</v>
      </c>
      <c r="BA10" s="17">
        <v>0.42042472677569498</v>
      </c>
      <c r="BB10" s="17"/>
      <c r="BC10" s="17">
        <v>0.41692324749844101</v>
      </c>
      <c r="BD10" s="17"/>
      <c r="BE10" s="17">
        <v>0.48829331780330698</v>
      </c>
      <c r="BF10" s="17">
        <v>0.50981045672098801</v>
      </c>
      <c r="BG10" s="17">
        <v>0.45522834434166298</v>
      </c>
      <c r="BH10" s="17">
        <v>0.394533409219886</v>
      </c>
      <c r="BI10" s="17"/>
      <c r="BJ10" s="17">
        <v>0.47117488014806003</v>
      </c>
      <c r="BK10" s="17"/>
      <c r="BL10" s="17">
        <v>0.472669201649138</v>
      </c>
      <c r="BM10" s="17"/>
      <c r="BN10" s="17">
        <v>0.43205166612270501</v>
      </c>
      <c r="BO10" s="17"/>
      <c r="BP10" s="17">
        <v>0.50654920774659995</v>
      </c>
      <c r="BQ10" s="17">
        <v>0.30739431436811698</v>
      </c>
    </row>
    <row r="11" spans="2:69" ht="29" x14ac:dyDescent="0.35">
      <c r="B11" s="18" t="s">
        <v>109</v>
      </c>
      <c r="C11" s="17">
        <v>0.212357642774094</v>
      </c>
      <c r="D11" s="17">
        <v>0.25266617333170599</v>
      </c>
      <c r="E11" s="17">
        <v>0.17647025003198899</v>
      </c>
      <c r="F11" s="17"/>
      <c r="G11" s="17">
        <v>0.18725790102638701</v>
      </c>
      <c r="H11" s="17">
        <v>0.226550118292597</v>
      </c>
      <c r="I11" s="17">
        <v>0.20532414855234299</v>
      </c>
      <c r="J11" s="17">
        <v>0.26206955300468199</v>
      </c>
      <c r="K11" s="17">
        <v>0.19676343039327801</v>
      </c>
      <c r="L11" s="17"/>
      <c r="M11" s="17">
        <v>0.20304886402630101</v>
      </c>
      <c r="N11" s="17">
        <v>0.233422263286133</v>
      </c>
      <c r="O11" s="17">
        <v>0.18823464661191799</v>
      </c>
      <c r="P11" s="17">
        <v>0.24391922015881001</v>
      </c>
      <c r="Q11" s="17">
        <v>0.170317187049354</v>
      </c>
      <c r="R11" s="17"/>
      <c r="S11" s="17">
        <v>0.19834397572778201</v>
      </c>
      <c r="T11" s="17">
        <v>0.23317882810276599</v>
      </c>
      <c r="U11" s="17">
        <v>0.17185658448065</v>
      </c>
      <c r="V11" s="17">
        <v>0.27767149414346198</v>
      </c>
      <c r="W11" s="17"/>
      <c r="X11" s="17">
        <v>0.22209983030682401</v>
      </c>
      <c r="Y11" s="17">
        <v>0.228576349564446</v>
      </c>
      <c r="Z11" s="17">
        <v>0.121370553814742</v>
      </c>
      <c r="AA11" s="17"/>
      <c r="AB11" s="17">
        <v>0.22110032392867199</v>
      </c>
      <c r="AC11" s="17">
        <v>0.19438547074057799</v>
      </c>
      <c r="AD11" s="17"/>
      <c r="AE11" s="17">
        <v>0.16545762212647599</v>
      </c>
      <c r="AF11" s="17">
        <v>0.22210614314052499</v>
      </c>
      <c r="AG11" s="17"/>
      <c r="AH11" s="17">
        <v>0.229071285557158</v>
      </c>
      <c r="AI11" s="17">
        <v>0.175743888480836</v>
      </c>
      <c r="AJ11" s="17"/>
      <c r="AK11" s="17">
        <v>0.17027464709236101</v>
      </c>
      <c r="AL11" s="17">
        <v>0.23309280631409601</v>
      </c>
      <c r="AM11" s="17">
        <v>0.209509322780358</v>
      </c>
      <c r="AN11" s="17">
        <v>0.22386782013895301</v>
      </c>
      <c r="AO11" s="17">
        <v>0.18048099055543099</v>
      </c>
      <c r="AP11" s="17"/>
      <c r="AQ11" s="17">
        <v>0.24085239092161101</v>
      </c>
      <c r="AR11" s="17">
        <v>0.20456272881704399</v>
      </c>
      <c r="AS11" s="17"/>
      <c r="AT11" s="17">
        <v>0.25972905526735901</v>
      </c>
      <c r="AU11" s="17">
        <v>0.19478745810421799</v>
      </c>
      <c r="AV11" s="17"/>
      <c r="AW11" s="17">
        <v>0.12249981863347199</v>
      </c>
      <c r="AX11" s="17">
        <v>0.274832095995661</v>
      </c>
      <c r="AY11" s="17">
        <v>0.14712070008875699</v>
      </c>
      <c r="AZ11" s="17">
        <v>0.15823232225377001</v>
      </c>
      <c r="BA11" s="17">
        <v>0.309395826325433</v>
      </c>
      <c r="BB11" s="17"/>
      <c r="BC11" s="17">
        <v>0.27651067748915997</v>
      </c>
      <c r="BD11" s="17"/>
      <c r="BE11" s="17">
        <v>0.255380466358688</v>
      </c>
      <c r="BF11" s="17">
        <v>0.111586715607898</v>
      </c>
      <c r="BG11" s="17">
        <v>0.18173204601271001</v>
      </c>
      <c r="BH11" s="17">
        <v>0.29080038887812198</v>
      </c>
      <c r="BI11" s="17"/>
      <c r="BJ11" s="17">
        <v>0.22398704377970699</v>
      </c>
      <c r="BK11" s="17"/>
      <c r="BL11" s="17">
        <v>0.230076765847013</v>
      </c>
      <c r="BM11" s="17"/>
      <c r="BN11" s="17">
        <v>0.27428461495230899</v>
      </c>
      <c r="BO11" s="17"/>
      <c r="BP11" s="17">
        <v>0.154529114653879</v>
      </c>
      <c r="BQ11" s="17">
        <v>0.56799616845103595</v>
      </c>
    </row>
    <row r="12" spans="2:69" x14ac:dyDescent="0.35">
      <c r="B12" s="18" t="s">
        <v>110</v>
      </c>
      <c r="C12" s="17">
        <v>2.03087451617898E-2</v>
      </c>
      <c r="D12" s="17">
        <v>2.9640333361371601E-2</v>
      </c>
      <c r="E12" s="17">
        <v>1.23849997075663E-2</v>
      </c>
      <c r="F12" s="17"/>
      <c r="G12" s="17">
        <v>2.57767504000639E-2</v>
      </c>
      <c r="H12" s="17">
        <v>1.7521687334563898E-2</v>
      </c>
      <c r="I12" s="17">
        <v>8.8919946299868807E-3</v>
      </c>
      <c r="J12" s="17">
        <v>1.148712289568E-2</v>
      </c>
      <c r="K12" s="17">
        <v>4.2812026462933903E-2</v>
      </c>
      <c r="L12" s="17"/>
      <c r="M12" s="17">
        <v>2.1408257195992701E-2</v>
      </c>
      <c r="N12" s="17">
        <v>2.4402372456711102E-2</v>
      </c>
      <c r="O12" s="17">
        <v>2.2710142493338099E-2</v>
      </c>
      <c r="P12" s="17">
        <v>0</v>
      </c>
      <c r="Q12" s="17">
        <v>2.3977177225543701E-2</v>
      </c>
      <c r="R12" s="17"/>
      <c r="S12" s="17">
        <v>1.26857416277861E-2</v>
      </c>
      <c r="T12" s="17">
        <v>2.3596996014643001E-2</v>
      </c>
      <c r="U12" s="17">
        <v>6.0308190302330996E-3</v>
      </c>
      <c r="V12" s="17">
        <v>2.2197058894475E-2</v>
      </c>
      <c r="W12" s="17"/>
      <c r="X12" s="17">
        <v>1.9537822592587899E-2</v>
      </c>
      <c r="Y12" s="17">
        <v>3.4985834993537003E-2</v>
      </c>
      <c r="Z12" s="17">
        <v>8.1684774468365005E-3</v>
      </c>
      <c r="AA12" s="17"/>
      <c r="AB12" s="17">
        <v>2.1091283802411601E-2</v>
      </c>
      <c r="AC12" s="17">
        <v>1.8700094586129101E-2</v>
      </c>
      <c r="AD12" s="17"/>
      <c r="AE12" s="17">
        <v>2.8970604818175399E-2</v>
      </c>
      <c r="AF12" s="17">
        <v>1.8557360203790601E-2</v>
      </c>
      <c r="AG12" s="17"/>
      <c r="AH12" s="17">
        <v>2.5087443353127601E-2</v>
      </c>
      <c r="AI12" s="17">
        <v>0</v>
      </c>
      <c r="AJ12" s="17"/>
      <c r="AK12" s="17">
        <v>8.1020771749682006E-3</v>
      </c>
      <c r="AL12" s="17">
        <v>1.22821927679464E-2</v>
      </c>
      <c r="AM12" s="17">
        <v>2.0122163114786099E-2</v>
      </c>
      <c r="AN12" s="17">
        <v>3.0918407037748001E-2</v>
      </c>
      <c r="AO12" s="17">
        <v>4.4274220162298199E-2</v>
      </c>
      <c r="AP12" s="17"/>
      <c r="AQ12" s="17">
        <v>2.7112983019197599E-2</v>
      </c>
      <c r="AR12" s="17">
        <v>1.84474039642042E-2</v>
      </c>
      <c r="AS12" s="17"/>
      <c r="AT12" s="17">
        <v>2.1974614909800801E-2</v>
      </c>
      <c r="AU12" s="17">
        <v>2.0119407486335499E-2</v>
      </c>
      <c r="AV12" s="17"/>
      <c r="AW12" s="17">
        <v>1.3671563788121101E-2</v>
      </c>
      <c r="AX12" s="17">
        <v>3.09761493476613E-2</v>
      </c>
      <c r="AY12" s="17">
        <v>3.54179642696297E-3</v>
      </c>
      <c r="AZ12" s="17">
        <v>0</v>
      </c>
      <c r="BA12" s="17">
        <v>3.2509588697995397E-2</v>
      </c>
      <c r="BB12" s="17"/>
      <c r="BC12" s="17">
        <v>4.8434533762535301E-2</v>
      </c>
      <c r="BD12" s="17"/>
      <c r="BE12" s="17">
        <v>1.3576022806876999E-2</v>
      </c>
      <c r="BF12" s="17">
        <v>0</v>
      </c>
      <c r="BG12" s="17">
        <v>0</v>
      </c>
      <c r="BH12" s="17">
        <v>6.5003253905122294E-2</v>
      </c>
      <c r="BI12" s="17"/>
      <c r="BJ12" s="17">
        <v>1.77614349275532E-2</v>
      </c>
      <c r="BK12" s="17"/>
      <c r="BL12" s="17">
        <v>2.2741107710752301E-2</v>
      </c>
      <c r="BM12" s="17"/>
      <c r="BN12" s="17">
        <v>1.0787087197321601E-2</v>
      </c>
      <c r="BO12" s="17"/>
      <c r="BP12" s="17">
        <v>1.3446523050977601E-2</v>
      </c>
      <c r="BQ12" s="17">
        <v>5.53744599754235E-2</v>
      </c>
    </row>
    <row r="13" spans="2:69" x14ac:dyDescent="0.35">
      <c r="B13" s="18" t="s">
        <v>111</v>
      </c>
      <c r="C13" s="19">
        <v>2.7465435837602199E-2</v>
      </c>
      <c r="D13" s="19">
        <v>2.3154403199418801E-2</v>
      </c>
      <c r="E13" s="19">
        <v>3.11959517867837E-2</v>
      </c>
      <c r="F13" s="19"/>
      <c r="G13" s="19">
        <v>3.4995605974536603E-2</v>
      </c>
      <c r="H13" s="19">
        <v>2.1253008117970099E-2</v>
      </c>
      <c r="I13" s="19">
        <v>1.8970327573261999E-2</v>
      </c>
      <c r="J13" s="19">
        <v>3.3501041564867703E-2</v>
      </c>
      <c r="K13" s="19">
        <v>3.1186692492516301E-2</v>
      </c>
      <c r="L13" s="19"/>
      <c r="M13" s="19">
        <v>4.2163248647409203E-2</v>
      </c>
      <c r="N13" s="19">
        <v>2.1620560973876001E-2</v>
      </c>
      <c r="O13" s="19">
        <v>1.4054165257315E-2</v>
      </c>
      <c r="P13" s="19">
        <v>4.8766659250492297E-2</v>
      </c>
      <c r="Q13" s="19">
        <v>3.1760349226627203E-2</v>
      </c>
      <c r="R13" s="19"/>
      <c r="S13" s="19">
        <v>3.5704657682867902E-2</v>
      </c>
      <c r="T13" s="19">
        <v>4.1684858007091902E-2</v>
      </c>
      <c r="U13" s="19">
        <v>4.6583078953982299E-3</v>
      </c>
      <c r="V13" s="19">
        <v>2.0162522237154801E-2</v>
      </c>
      <c r="W13" s="19"/>
      <c r="X13" s="19">
        <v>2.3310786101307001E-2</v>
      </c>
      <c r="Y13" s="19">
        <v>4.5481183212777998E-2</v>
      </c>
      <c r="Z13" s="19">
        <v>3.6055737845969098E-2</v>
      </c>
      <c r="AA13" s="19"/>
      <c r="AB13" s="19">
        <v>2.8573126778402801E-2</v>
      </c>
      <c r="AC13" s="19">
        <v>2.51883755404173E-2</v>
      </c>
      <c r="AD13" s="19"/>
      <c r="AE13" s="19">
        <v>2.2084661017464001E-2</v>
      </c>
      <c r="AF13" s="19">
        <v>2.8586423453680301E-2</v>
      </c>
      <c r="AG13" s="19"/>
      <c r="AH13" s="19">
        <v>2.83870197644953E-2</v>
      </c>
      <c r="AI13" s="19">
        <v>3.0265723346465399E-2</v>
      </c>
      <c r="AJ13" s="19"/>
      <c r="AK13" s="19">
        <v>2.8750610687818201E-2</v>
      </c>
      <c r="AL13" s="19">
        <v>2.7375903714228499E-2</v>
      </c>
      <c r="AM13" s="19">
        <v>2.6651038314440101E-2</v>
      </c>
      <c r="AN13" s="19">
        <v>4.1244113278850102E-2</v>
      </c>
      <c r="AO13" s="19">
        <v>0</v>
      </c>
      <c r="AP13" s="19"/>
      <c r="AQ13" s="19">
        <v>4.4211775352957103E-2</v>
      </c>
      <c r="AR13" s="19">
        <v>2.28843714624422E-2</v>
      </c>
      <c r="AS13" s="19"/>
      <c r="AT13" s="19">
        <v>4.0907881204464903E-2</v>
      </c>
      <c r="AU13" s="19">
        <v>2.01063638901199E-2</v>
      </c>
      <c r="AV13" s="19"/>
      <c r="AW13" s="19">
        <v>3.6058439895764099E-2</v>
      </c>
      <c r="AX13" s="19">
        <v>4.0169104879047297E-2</v>
      </c>
      <c r="AY13" s="19">
        <v>1.2100192188268501E-2</v>
      </c>
      <c r="AZ13" s="19">
        <v>1.9442353678555301E-2</v>
      </c>
      <c r="BA13" s="19">
        <v>1.6430386321958399E-2</v>
      </c>
      <c r="BB13" s="19"/>
      <c r="BC13" s="19">
        <v>1.9524014024321201E-2</v>
      </c>
      <c r="BD13" s="19"/>
      <c r="BE13" s="19">
        <v>3.7828401351048903E-2</v>
      </c>
      <c r="BF13" s="19">
        <v>0</v>
      </c>
      <c r="BG13" s="19">
        <v>1.7850423637892101E-2</v>
      </c>
      <c r="BH13" s="19">
        <v>1.2906185129571601E-2</v>
      </c>
      <c r="BI13" s="19"/>
      <c r="BJ13" s="19">
        <v>2.8454893387944099E-2</v>
      </c>
      <c r="BK13" s="19"/>
      <c r="BL13" s="19">
        <v>2.8460178109879702E-2</v>
      </c>
      <c r="BM13" s="19"/>
      <c r="BN13" s="19">
        <v>1.9889878314199399E-2</v>
      </c>
      <c r="BO13" s="19"/>
      <c r="BP13" s="19">
        <v>1.61858039358935E-2</v>
      </c>
      <c r="BQ13" s="19">
        <v>1.12434615563606E-2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190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5.6751756832213202E-2</v>
      </c>
      <c r="D9" s="17">
        <v>7.2812321527484097E-2</v>
      </c>
      <c r="E9" s="17">
        <v>3.6457236571924297E-2</v>
      </c>
      <c r="F9" s="17"/>
      <c r="G9" s="17">
        <v>5.8421523775978097E-2</v>
      </c>
      <c r="H9" s="17">
        <v>6.7839649848818101E-2</v>
      </c>
      <c r="I9" s="17">
        <v>6.12170404418746E-2</v>
      </c>
      <c r="J9" s="17">
        <v>3.8165267453227798E-2</v>
      </c>
      <c r="K9" s="17">
        <v>5.1749661295016902E-2</v>
      </c>
      <c r="L9" s="17"/>
      <c r="M9" s="17">
        <v>0.13604462371836101</v>
      </c>
      <c r="N9" s="17">
        <v>5.21743063854005E-2</v>
      </c>
      <c r="O9" s="17">
        <v>8.6659826441710303E-2</v>
      </c>
      <c r="P9" s="17">
        <v>0</v>
      </c>
      <c r="Q9" s="17">
        <v>5.1786149069897799E-2</v>
      </c>
      <c r="R9" s="17"/>
      <c r="S9" s="17">
        <v>6.1639475013750902E-2</v>
      </c>
      <c r="T9" s="17">
        <v>2.5277123965119701E-2</v>
      </c>
      <c r="U9" s="17">
        <v>8.8880985397940995E-2</v>
      </c>
      <c r="V9" s="17">
        <v>5.4947368393372102E-2</v>
      </c>
      <c r="W9" s="17"/>
      <c r="X9" s="17">
        <v>5.6306702529983002E-2</v>
      </c>
      <c r="Y9" s="17">
        <v>3.98915863469326E-2</v>
      </c>
      <c r="Z9" s="17">
        <v>8.3355530529154995E-2</v>
      </c>
      <c r="AA9" s="17"/>
      <c r="AB9" s="17">
        <v>4.9837860849875897E-2</v>
      </c>
      <c r="AC9" s="17">
        <v>7.2248076322903101E-2</v>
      </c>
      <c r="AD9" s="17"/>
      <c r="AE9" s="17">
        <v>9.4309743361045695E-2</v>
      </c>
      <c r="AF9" s="17">
        <v>5.0518527597787799E-2</v>
      </c>
      <c r="AG9" s="17"/>
      <c r="AH9" s="17">
        <v>4.9845891508350101E-2</v>
      </c>
      <c r="AI9" s="17">
        <v>6.9519218960993306E-2</v>
      </c>
      <c r="AJ9" s="17"/>
      <c r="AK9" s="17">
        <v>4.5334383879800003E-2</v>
      </c>
      <c r="AL9" s="17">
        <v>9.3268369404432006E-2</v>
      </c>
      <c r="AM9" s="17">
        <v>5.2039476377892302E-2</v>
      </c>
      <c r="AN9" s="17">
        <v>4.7863618738658097E-2</v>
      </c>
      <c r="AO9" s="17">
        <v>0</v>
      </c>
      <c r="AP9" s="17"/>
      <c r="AQ9" s="17">
        <v>2.9305519237048602E-2</v>
      </c>
      <c r="AR9" s="17">
        <v>6.4072815747229395E-2</v>
      </c>
      <c r="AS9" s="17"/>
      <c r="AT9" s="17">
        <v>4.6638305335475902E-2</v>
      </c>
      <c r="AU9" s="17">
        <v>6.3350272931435206E-2</v>
      </c>
      <c r="AV9" s="17"/>
      <c r="AW9" s="17">
        <v>0</v>
      </c>
      <c r="AX9" s="17">
        <v>4.4382827851596703E-2</v>
      </c>
      <c r="AY9" s="17">
        <v>5.79138635556092E-2</v>
      </c>
      <c r="AZ9" s="17">
        <v>2.75249295778538E-2</v>
      </c>
      <c r="BA9" s="17">
        <v>0.15263738342368799</v>
      </c>
      <c r="BB9" s="17"/>
      <c r="BC9" s="17">
        <v>9.4694284299204706E-2</v>
      </c>
      <c r="BD9" s="17"/>
      <c r="BE9" s="17">
        <v>3.06090369315947E-2</v>
      </c>
      <c r="BF9" s="17">
        <v>3.6428334715123599E-2</v>
      </c>
      <c r="BG9" s="17">
        <v>7.6509449293984094E-2</v>
      </c>
      <c r="BH9" s="17">
        <v>0.11622933241686099</v>
      </c>
      <c r="BI9" s="17"/>
      <c r="BJ9" s="17">
        <v>5.39828082362818E-2</v>
      </c>
      <c r="BK9" s="17"/>
      <c r="BL9" s="17">
        <v>6.8038856975131803E-2</v>
      </c>
      <c r="BM9" s="17"/>
      <c r="BN9" s="17">
        <v>0.13031862764173199</v>
      </c>
      <c r="BO9" s="17"/>
      <c r="BP9" s="17">
        <v>5.9318695618136699E-2</v>
      </c>
      <c r="BQ9" s="17">
        <v>4.9810889983609899E-2</v>
      </c>
    </row>
    <row r="10" spans="2:69" x14ac:dyDescent="0.35">
      <c r="B10" s="18" t="s">
        <v>138</v>
      </c>
      <c r="C10" s="17">
        <v>0.188871310858958</v>
      </c>
      <c r="D10" s="17">
        <v>0.20046122578460299</v>
      </c>
      <c r="E10" s="17">
        <v>0.180683144178899</v>
      </c>
      <c r="F10" s="17"/>
      <c r="G10" s="17">
        <v>0.20280782885474999</v>
      </c>
      <c r="H10" s="17">
        <v>0.203840533624111</v>
      </c>
      <c r="I10" s="17">
        <v>0.19410841191346301</v>
      </c>
      <c r="J10" s="17">
        <v>0.173644949369368</v>
      </c>
      <c r="K10" s="17">
        <v>0.15648328813234799</v>
      </c>
      <c r="L10" s="17"/>
      <c r="M10" s="17">
        <v>0.12183902561118599</v>
      </c>
      <c r="N10" s="17">
        <v>0.20822600871208399</v>
      </c>
      <c r="O10" s="17">
        <v>0.13410015298189701</v>
      </c>
      <c r="P10" s="17">
        <v>0.219462760620563</v>
      </c>
      <c r="Q10" s="17">
        <v>0.21643100752384201</v>
      </c>
      <c r="R10" s="17"/>
      <c r="S10" s="17">
        <v>0.120907414052822</v>
      </c>
      <c r="T10" s="17">
        <v>0.22796050762908601</v>
      </c>
      <c r="U10" s="17">
        <v>0.228409889859851</v>
      </c>
      <c r="V10" s="17">
        <v>0.15701902225667899</v>
      </c>
      <c r="W10" s="17"/>
      <c r="X10" s="17">
        <v>0.20137398500548001</v>
      </c>
      <c r="Y10" s="17">
        <v>0.16288555223773299</v>
      </c>
      <c r="Z10" s="17">
        <v>0.12925146358831999</v>
      </c>
      <c r="AA10" s="17"/>
      <c r="AB10" s="17">
        <v>0.18416164824862699</v>
      </c>
      <c r="AC10" s="17">
        <v>0.199427216919664</v>
      </c>
      <c r="AD10" s="17"/>
      <c r="AE10" s="17">
        <v>0.16202523764162399</v>
      </c>
      <c r="AF10" s="17">
        <v>0.193326760787813</v>
      </c>
      <c r="AG10" s="17"/>
      <c r="AH10" s="17">
        <v>0.19137918428262399</v>
      </c>
      <c r="AI10" s="17">
        <v>0.243945903478333</v>
      </c>
      <c r="AJ10" s="17"/>
      <c r="AK10" s="17">
        <v>7.3008127315932106E-2</v>
      </c>
      <c r="AL10" s="17">
        <v>0.20166748073747701</v>
      </c>
      <c r="AM10" s="17">
        <v>0.14251491418646001</v>
      </c>
      <c r="AN10" s="17">
        <v>0.26458767854398602</v>
      </c>
      <c r="AO10" s="17">
        <v>0.304518557456884</v>
      </c>
      <c r="AP10" s="17"/>
      <c r="AQ10" s="17">
        <v>0.236702927568954</v>
      </c>
      <c r="AR10" s="17">
        <v>0.17611261915412299</v>
      </c>
      <c r="AS10" s="17"/>
      <c r="AT10" s="17">
        <v>0.204792036808916</v>
      </c>
      <c r="AU10" s="17">
        <v>0.178417229851144</v>
      </c>
      <c r="AV10" s="17"/>
      <c r="AW10" s="17">
        <v>0</v>
      </c>
      <c r="AX10" s="17">
        <v>0.19228134206178801</v>
      </c>
      <c r="AY10" s="17">
        <v>9.1930179044834096E-2</v>
      </c>
      <c r="AZ10" s="17">
        <v>0.11721169267996499</v>
      </c>
      <c r="BA10" s="17">
        <v>0.45421643001072698</v>
      </c>
      <c r="BB10" s="17"/>
      <c r="BC10" s="17">
        <v>0.32860665922723298</v>
      </c>
      <c r="BD10" s="17"/>
      <c r="BE10" s="17">
        <v>0.16372232200562301</v>
      </c>
      <c r="BF10" s="17">
        <v>5.8105593449463297E-2</v>
      </c>
      <c r="BG10" s="17">
        <v>3.3384101101962903E-2</v>
      </c>
      <c r="BH10" s="17">
        <v>0.38269957600356302</v>
      </c>
      <c r="BI10" s="17"/>
      <c r="BJ10" s="17">
        <v>0.18650560975847899</v>
      </c>
      <c r="BK10" s="17"/>
      <c r="BL10" s="17">
        <v>0.201762020913995</v>
      </c>
      <c r="BM10" s="17"/>
      <c r="BN10" s="17">
        <v>0.18690605349770001</v>
      </c>
      <c r="BO10" s="17"/>
      <c r="BP10" s="17">
        <v>0.199058102957619</v>
      </c>
      <c r="BQ10" s="17">
        <v>0.158112133408951</v>
      </c>
    </row>
    <row r="11" spans="2:69" x14ac:dyDescent="0.35">
      <c r="B11" s="18" t="s">
        <v>139</v>
      </c>
      <c r="C11" s="17">
        <v>0.26409487163126899</v>
      </c>
      <c r="D11" s="17">
        <v>0.31417935333298302</v>
      </c>
      <c r="E11" s="17">
        <v>0.22461094449979299</v>
      </c>
      <c r="F11" s="17"/>
      <c r="G11" s="17">
        <v>0.26028192350404</v>
      </c>
      <c r="H11" s="17">
        <v>0.20328561138882101</v>
      </c>
      <c r="I11" s="17">
        <v>0.23777348445584601</v>
      </c>
      <c r="J11" s="17">
        <v>0.20489443713806299</v>
      </c>
      <c r="K11" s="17">
        <v>0.45364543840592497</v>
      </c>
      <c r="L11" s="17"/>
      <c r="M11" s="17">
        <v>0.130735022931147</v>
      </c>
      <c r="N11" s="17">
        <v>0.23831479728309399</v>
      </c>
      <c r="O11" s="17">
        <v>0.31555826644262203</v>
      </c>
      <c r="P11" s="17">
        <v>0.30488708406897203</v>
      </c>
      <c r="Q11" s="17">
        <v>0.265898072317235</v>
      </c>
      <c r="R11" s="17"/>
      <c r="S11" s="17">
        <v>0.29905105692559703</v>
      </c>
      <c r="T11" s="17">
        <v>0.22279867946287599</v>
      </c>
      <c r="U11" s="17">
        <v>0.342720131507536</v>
      </c>
      <c r="V11" s="17">
        <v>0.21678739290290799</v>
      </c>
      <c r="W11" s="17"/>
      <c r="X11" s="17">
        <v>0.24801296402537601</v>
      </c>
      <c r="Y11" s="17">
        <v>0.185177379065221</v>
      </c>
      <c r="Z11" s="17">
        <v>0.49542312043097098</v>
      </c>
      <c r="AA11" s="17"/>
      <c r="AB11" s="17">
        <v>0.23551956395381099</v>
      </c>
      <c r="AC11" s="17">
        <v>0.32814155362444503</v>
      </c>
      <c r="AD11" s="17"/>
      <c r="AE11" s="17">
        <v>0.43166600144939699</v>
      </c>
      <c r="AF11" s="17">
        <v>0.236284294926733</v>
      </c>
      <c r="AG11" s="17"/>
      <c r="AH11" s="17">
        <v>0.23807107815307599</v>
      </c>
      <c r="AI11" s="17">
        <v>0.321936995470749</v>
      </c>
      <c r="AJ11" s="17"/>
      <c r="AK11" s="17">
        <v>0.38196400411132098</v>
      </c>
      <c r="AL11" s="17">
        <v>0.25976558526419502</v>
      </c>
      <c r="AM11" s="17">
        <v>0.25092682592489601</v>
      </c>
      <c r="AN11" s="17">
        <v>0.21105124214180601</v>
      </c>
      <c r="AO11" s="17">
        <v>0.32210612784065801</v>
      </c>
      <c r="AP11" s="17"/>
      <c r="AQ11" s="17">
        <v>0.19478781641597601</v>
      </c>
      <c r="AR11" s="17">
        <v>0.28258196053364198</v>
      </c>
      <c r="AS11" s="17"/>
      <c r="AT11" s="17">
        <v>0.16875751741888201</v>
      </c>
      <c r="AU11" s="17">
        <v>0.307367502030722</v>
      </c>
      <c r="AV11" s="17"/>
      <c r="AW11" s="17">
        <v>0.33748319970992402</v>
      </c>
      <c r="AX11" s="17">
        <v>0.24522809817046601</v>
      </c>
      <c r="AY11" s="17">
        <v>0.249247250629063</v>
      </c>
      <c r="AZ11" s="17">
        <v>0.29932735400948002</v>
      </c>
      <c r="BA11" s="17">
        <v>0.19490003700356201</v>
      </c>
      <c r="BB11" s="17"/>
      <c r="BC11" s="17">
        <v>0.38287450709627202</v>
      </c>
      <c r="BD11" s="17"/>
      <c r="BE11" s="17">
        <v>0.27000875235206401</v>
      </c>
      <c r="BF11" s="17">
        <v>0.21696008755563301</v>
      </c>
      <c r="BG11" s="17">
        <v>0.22598851604483899</v>
      </c>
      <c r="BH11" s="17">
        <v>0.31138140045933299</v>
      </c>
      <c r="BI11" s="17"/>
      <c r="BJ11" s="17">
        <v>0.24158994428491801</v>
      </c>
      <c r="BK11" s="17"/>
      <c r="BL11" s="17">
        <v>0.21524917516720299</v>
      </c>
      <c r="BM11" s="17"/>
      <c r="BN11" s="17">
        <v>0.24652174119971701</v>
      </c>
      <c r="BO11" s="17"/>
      <c r="BP11" s="17">
        <v>0.27718118749464699</v>
      </c>
      <c r="BQ11" s="17">
        <v>0.20927737965259799</v>
      </c>
    </row>
    <row r="12" spans="2:69" x14ac:dyDescent="0.35">
      <c r="B12" s="18" t="s">
        <v>140</v>
      </c>
      <c r="C12" s="17">
        <v>0.11439726802557899</v>
      </c>
      <c r="D12" s="17">
        <v>0.148152392615826</v>
      </c>
      <c r="E12" s="17">
        <v>8.7314303996108497E-2</v>
      </c>
      <c r="F12" s="17"/>
      <c r="G12" s="17">
        <v>0.153316682129117</v>
      </c>
      <c r="H12" s="17">
        <v>8.2720943051467502E-2</v>
      </c>
      <c r="I12" s="17">
        <v>0.16733186429863101</v>
      </c>
      <c r="J12" s="17">
        <v>9.2222540153410401E-2</v>
      </c>
      <c r="K12" s="17">
        <v>5.6728012453470499E-2</v>
      </c>
      <c r="L12" s="17"/>
      <c r="M12" s="17">
        <v>5.6871840158018702E-2</v>
      </c>
      <c r="N12" s="17">
        <v>0.140869135228368</v>
      </c>
      <c r="O12" s="17">
        <v>6.0727238800966102E-2</v>
      </c>
      <c r="P12" s="17">
        <v>9.4797636407792804E-2</v>
      </c>
      <c r="Q12" s="17">
        <v>0.17328264314011799</v>
      </c>
      <c r="R12" s="17"/>
      <c r="S12" s="17">
        <v>0.12944936673732299</v>
      </c>
      <c r="T12" s="17">
        <v>2.5277123965119701E-2</v>
      </c>
      <c r="U12" s="17">
        <v>0.122794634264781</v>
      </c>
      <c r="V12" s="17">
        <v>0.180159788413568</v>
      </c>
      <c r="W12" s="17"/>
      <c r="X12" s="17">
        <v>0.116649553476566</v>
      </c>
      <c r="Y12" s="17">
        <v>0.157626017552849</v>
      </c>
      <c r="Z12" s="17">
        <v>3.7708516508848301E-2</v>
      </c>
      <c r="AA12" s="17"/>
      <c r="AB12" s="17">
        <v>0.138518867647346</v>
      </c>
      <c r="AC12" s="17">
        <v>6.0332813581901401E-2</v>
      </c>
      <c r="AD12" s="17"/>
      <c r="AE12" s="17">
        <v>0.10916284687049201</v>
      </c>
      <c r="AF12" s="17">
        <v>0.11526598730434399</v>
      </c>
      <c r="AG12" s="17"/>
      <c r="AH12" s="17">
        <v>0.13036247253507399</v>
      </c>
      <c r="AI12" s="17">
        <v>4.6616915701731897E-2</v>
      </c>
      <c r="AJ12" s="17"/>
      <c r="AK12" s="17">
        <v>0.11080049931727</v>
      </c>
      <c r="AL12" s="17">
        <v>7.2901129040210899E-2</v>
      </c>
      <c r="AM12" s="17">
        <v>0.140374556486796</v>
      </c>
      <c r="AN12" s="17">
        <v>0.115145356332629</v>
      </c>
      <c r="AO12" s="17">
        <v>0.13024072802957601</v>
      </c>
      <c r="AP12" s="17"/>
      <c r="AQ12" s="17">
        <v>0.14043095839942299</v>
      </c>
      <c r="AR12" s="17">
        <v>0.107452994503886</v>
      </c>
      <c r="AS12" s="17"/>
      <c r="AT12" s="17">
        <v>0.166911065844877</v>
      </c>
      <c r="AU12" s="17">
        <v>8.7413631267335701E-2</v>
      </c>
      <c r="AV12" s="17"/>
      <c r="AW12" s="17">
        <v>0.10260780422374099</v>
      </c>
      <c r="AX12" s="17">
        <v>0.105325389124883</v>
      </c>
      <c r="AY12" s="17">
        <v>0.17869054906236501</v>
      </c>
      <c r="AZ12" s="17">
        <v>0.18887382420742199</v>
      </c>
      <c r="BA12" s="17">
        <v>2.19890136699184E-2</v>
      </c>
      <c r="BB12" s="17"/>
      <c r="BC12" s="17">
        <v>7.2818751041028099E-2</v>
      </c>
      <c r="BD12" s="17"/>
      <c r="BE12" s="17">
        <v>0.11636380711281701</v>
      </c>
      <c r="BF12" s="17">
        <v>0.29120924077871702</v>
      </c>
      <c r="BG12" s="17">
        <v>0.130626187772481</v>
      </c>
      <c r="BH12" s="17">
        <v>5.8248786354509703E-2</v>
      </c>
      <c r="BI12" s="17"/>
      <c r="BJ12" s="17">
        <v>0.114439187812412</v>
      </c>
      <c r="BK12" s="17"/>
      <c r="BL12" s="17">
        <v>0.142438906041952</v>
      </c>
      <c r="BM12" s="17"/>
      <c r="BN12" s="17">
        <v>6.6298748044095399E-2</v>
      </c>
      <c r="BO12" s="17"/>
      <c r="BP12" s="17">
        <v>9.82813942167967E-2</v>
      </c>
      <c r="BQ12" s="17">
        <v>0.19960510774064999</v>
      </c>
    </row>
    <row r="13" spans="2:69" x14ac:dyDescent="0.35">
      <c r="B13" s="18" t="s">
        <v>141</v>
      </c>
      <c r="C13" s="19">
        <v>0.37588479265197999</v>
      </c>
      <c r="D13" s="19">
        <v>0.26439470673910398</v>
      </c>
      <c r="E13" s="19">
        <v>0.47093437075327499</v>
      </c>
      <c r="F13" s="19"/>
      <c r="G13" s="19">
        <v>0.32517204173611503</v>
      </c>
      <c r="H13" s="19">
        <v>0.44231326208678201</v>
      </c>
      <c r="I13" s="19">
        <v>0.339569198890186</v>
      </c>
      <c r="J13" s="19">
        <v>0.491072805885931</v>
      </c>
      <c r="K13" s="19">
        <v>0.28139359971323902</v>
      </c>
      <c r="L13" s="19"/>
      <c r="M13" s="19">
        <v>0.55450948758128704</v>
      </c>
      <c r="N13" s="19">
        <v>0.360415752391053</v>
      </c>
      <c r="O13" s="19">
        <v>0.40295451533280402</v>
      </c>
      <c r="P13" s="19">
        <v>0.38085251890267302</v>
      </c>
      <c r="Q13" s="19">
        <v>0.292602127948907</v>
      </c>
      <c r="R13" s="19"/>
      <c r="S13" s="19">
        <v>0.38895268727050702</v>
      </c>
      <c r="T13" s="19">
        <v>0.49868656497779901</v>
      </c>
      <c r="U13" s="19">
        <v>0.217194358969891</v>
      </c>
      <c r="V13" s="19">
        <v>0.39108642803347299</v>
      </c>
      <c r="W13" s="19"/>
      <c r="X13" s="19">
        <v>0.37765679496259402</v>
      </c>
      <c r="Y13" s="19">
        <v>0.45441946479726403</v>
      </c>
      <c r="Z13" s="19">
        <v>0.25426136894270601</v>
      </c>
      <c r="AA13" s="19"/>
      <c r="AB13" s="19">
        <v>0.39196205930034</v>
      </c>
      <c r="AC13" s="19">
        <v>0.33985033955108701</v>
      </c>
      <c r="AD13" s="19"/>
      <c r="AE13" s="19">
        <v>0.202836170677441</v>
      </c>
      <c r="AF13" s="19">
        <v>0.40460442938332303</v>
      </c>
      <c r="AG13" s="19"/>
      <c r="AH13" s="19">
        <v>0.390341373520876</v>
      </c>
      <c r="AI13" s="19">
        <v>0.31798096638819301</v>
      </c>
      <c r="AJ13" s="19"/>
      <c r="AK13" s="19">
        <v>0.38889298537567601</v>
      </c>
      <c r="AL13" s="19">
        <v>0.37239743555368598</v>
      </c>
      <c r="AM13" s="19">
        <v>0.41414422702395598</v>
      </c>
      <c r="AN13" s="19">
        <v>0.36135210424292102</v>
      </c>
      <c r="AO13" s="19">
        <v>0.24313458667288201</v>
      </c>
      <c r="AP13" s="19"/>
      <c r="AQ13" s="19">
        <v>0.39877277837859898</v>
      </c>
      <c r="AR13" s="19">
        <v>0.36977961006111998</v>
      </c>
      <c r="AS13" s="19"/>
      <c r="AT13" s="19">
        <v>0.41290107459184899</v>
      </c>
      <c r="AU13" s="19">
        <v>0.363451363919363</v>
      </c>
      <c r="AV13" s="19"/>
      <c r="AW13" s="19">
        <v>0.55990899606633504</v>
      </c>
      <c r="AX13" s="19">
        <v>0.41278234279126602</v>
      </c>
      <c r="AY13" s="19">
        <v>0.42221815770812898</v>
      </c>
      <c r="AZ13" s="19">
        <v>0.36706219952527902</v>
      </c>
      <c r="BA13" s="19">
        <v>0.17625713589210401</v>
      </c>
      <c r="BB13" s="19"/>
      <c r="BC13" s="19">
        <v>0.121005798336262</v>
      </c>
      <c r="BD13" s="19"/>
      <c r="BE13" s="19">
        <v>0.41929608159790099</v>
      </c>
      <c r="BF13" s="19">
        <v>0.39729674350106398</v>
      </c>
      <c r="BG13" s="19">
        <v>0.53349174578673197</v>
      </c>
      <c r="BH13" s="19">
        <v>0.131440904765732</v>
      </c>
      <c r="BI13" s="19"/>
      <c r="BJ13" s="19">
        <v>0.40348244990790799</v>
      </c>
      <c r="BK13" s="19"/>
      <c r="BL13" s="19">
        <v>0.37251104090171899</v>
      </c>
      <c r="BM13" s="19"/>
      <c r="BN13" s="19">
        <v>0.36995482961675602</v>
      </c>
      <c r="BO13" s="19"/>
      <c r="BP13" s="19">
        <v>0.36616061971280101</v>
      </c>
      <c r="BQ13" s="19">
        <v>0.38319448921419202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191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0.10525327794025501</v>
      </c>
      <c r="D9" s="17">
        <v>9.25649896585512E-2</v>
      </c>
      <c r="E9" s="17">
        <v>0.109108670652538</v>
      </c>
      <c r="F9" s="17"/>
      <c r="G9" s="17">
        <v>8.0808615973406897E-2</v>
      </c>
      <c r="H9" s="17">
        <v>4.5587718250911902E-2</v>
      </c>
      <c r="I9" s="17">
        <v>6.12170404418746E-2</v>
      </c>
      <c r="J9" s="17">
        <v>4.6111270076705201E-2</v>
      </c>
      <c r="K9" s="17">
        <v>0.346039673602484</v>
      </c>
      <c r="L9" s="17"/>
      <c r="M9" s="17">
        <v>5.6871840158018702E-2</v>
      </c>
      <c r="N9" s="17">
        <v>0.101056706146678</v>
      </c>
      <c r="O9" s="17">
        <v>0.13930669071090601</v>
      </c>
      <c r="P9" s="17">
        <v>9.8025183606636299E-2</v>
      </c>
      <c r="Q9" s="17">
        <v>8.9892173359498506E-2</v>
      </c>
      <c r="R9" s="17"/>
      <c r="S9" s="17">
        <v>6.7237751017916098E-2</v>
      </c>
      <c r="T9" s="17">
        <v>1.7846038995118E-2</v>
      </c>
      <c r="U9" s="17">
        <v>0.35478135359332102</v>
      </c>
      <c r="V9" s="17">
        <v>2.77062202663837E-2</v>
      </c>
      <c r="W9" s="17"/>
      <c r="X9" s="17">
        <v>6.45859064200556E-2</v>
      </c>
      <c r="Y9" s="17">
        <v>6.4546229129995095E-2</v>
      </c>
      <c r="Z9" s="17">
        <v>0.47155997579792502</v>
      </c>
      <c r="AA9" s="17"/>
      <c r="AB9" s="17">
        <v>5.5612101267214401E-2</v>
      </c>
      <c r="AC9" s="17">
        <v>0.21651551497483401</v>
      </c>
      <c r="AD9" s="17"/>
      <c r="AE9" s="17">
        <v>0.194116347507058</v>
      </c>
      <c r="AF9" s="17">
        <v>9.0505312613111302E-2</v>
      </c>
      <c r="AG9" s="17"/>
      <c r="AH9" s="17">
        <v>5.9735111538562299E-2</v>
      </c>
      <c r="AI9" s="17">
        <v>0.155735433859817</v>
      </c>
      <c r="AJ9" s="17"/>
      <c r="AK9" s="17">
        <v>0.26657223723339402</v>
      </c>
      <c r="AL9" s="17">
        <v>6.1356850461114998E-2</v>
      </c>
      <c r="AM9" s="17">
        <v>0.12964231205118301</v>
      </c>
      <c r="AN9" s="17">
        <v>6.4951087106545499E-2</v>
      </c>
      <c r="AO9" s="17">
        <v>4.8372443473815502E-2</v>
      </c>
      <c r="AP9" s="17"/>
      <c r="AQ9" s="17">
        <v>6.2272642845830499E-2</v>
      </c>
      <c r="AR9" s="17">
        <v>0.116718010060279</v>
      </c>
      <c r="AS9" s="17"/>
      <c r="AT9" s="17">
        <v>4.8134360159401098E-2</v>
      </c>
      <c r="AU9" s="17">
        <v>0.13163763521732399</v>
      </c>
      <c r="AV9" s="17"/>
      <c r="AW9" s="17">
        <v>0</v>
      </c>
      <c r="AX9" s="17">
        <v>1.8787844034744001E-2</v>
      </c>
      <c r="AY9" s="17">
        <v>0.11966575939317101</v>
      </c>
      <c r="AZ9" s="17">
        <v>0.146092235643664</v>
      </c>
      <c r="BA9" s="17">
        <v>0.24225915669696699</v>
      </c>
      <c r="BB9" s="17"/>
      <c r="BC9" s="17">
        <v>0.17417116348852499</v>
      </c>
      <c r="BD9" s="17"/>
      <c r="BE9" s="17">
        <v>2.9644545748087399E-2</v>
      </c>
      <c r="BF9" s="17">
        <v>0.12555776261231</v>
      </c>
      <c r="BG9" s="17">
        <v>0.17317245255135899</v>
      </c>
      <c r="BH9" s="17">
        <v>0.124633153554722</v>
      </c>
      <c r="BI9" s="17"/>
      <c r="BJ9" s="17">
        <v>8.6251751691197004E-2</v>
      </c>
      <c r="BK9" s="17"/>
      <c r="BL9" s="17">
        <v>5.9286454050441202E-2</v>
      </c>
      <c r="BM9" s="17"/>
      <c r="BN9" s="17">
        <v>0.18174978956860999</v>
      </c>
      <c r="BO9" s="17"/>
      <c r="BP9" s="17">
        <v>0.119732076209643</v>
      </c>
      <c r="BQ9" s="17">
        <v>4.71003707390555E-2</v>
      </c>
    </row>
    <row r="10" spans="2:69" x14ac:dyDescent="0.35">
      <c r="B10" s="18" t="s">
        <v>138</v>
      </c>
      <c r="C10" s="17">
        <v>0.21288781087438399</v>
      </c>
      <c r="D10" s="17">
        <v>0.24925815165571499</v>
      </c>
      <c r="E10" s="17">
        <v>0.18437211845092499</v>
      </c>
      <c r="F10" s="17"/>
      <c r="G10" s="17">
        <v>0.18533560190897999</v>
      </c>
      <c r="H10" s="17">
        <v>0.21226869573478599</v>
      </c>
      <c r="I10" s="17">
        <v>0.25361280619378501</v>
      </c>
      <c r="J10" s="17">
        <v>0.18478158047250401</v>
      </c>
      <c r="K10" s="17">
        <v>0.22691204981388199</v>
      </c>
      <c r="L10" s="17"/>
      <c r="M10" s="17">
        <v>0.129934370906335</v>
      </c>
      <c r="N10" s="17">
        <v>0.178746158963314</v>
      </c>
      <c r="O10" s="17">
        <v>0.242527026180162</v>
      </c>
      <c r="P10" s="17">
        <v>0.28715301685555</v>
      </c>
      <c r="Q10" s="17">
        <v>0.21580538577087</v>
      </c>
      <c r="R10" s="17"/>
      <c r="S10" s="17">
        <v>0.21824688047705801</v>
      </c>
      <c r="T10" s="17">
        <v>0.32023468001466299</v>
      </c>
      <c r="U10" s="17">
        <v>0.145799651116296</v>
      </c>
      <c r="V10" s="17">
        <v>0.18269962762167699</v>
      </c>
      <c r="W10" s="17"/>
      <c r="X10" s="17">
        <v>0.231074787663307</v>
      </c>
      <c r="Y10" s="17">
        <v>0.17284327789335299</v>
      </c>
      <c r="Z10" s="17">
        <v>0.12925146358831999</v>
      </c>
      <c r="AA10" s="17"/>
      <c r="AB10" s="17">
        <v>0.21913282868269701</v>
      </c>
      <c r="AC10" s="17">
        <v>0.19889066781208001</v>
      </c>
      <c r="AD10" s="17"/>
      <c r="AE10" s="17">
        <v>0.205839611463532</v>
      </c>
      <c r="AF10" s="17">
        <v>0.21405754990136999</v>
      </c>
      <c r="AG10" s="17"/>
      <c r="AH10" s="17">
        <v>0.21106214019121999</v>
      </c>
      <c r="AI10" s="17">
        <v>0.25878186484770399</v>
      </c>
      <c r="AJ10" s="17"/>
      <c r="AK10" s="17">
        <v>0.105014900857691</v>
      </c>
      <c r="AL10" s="17">
        <v>0.31812907016769398</v>
      </c>
      <c r="AM10" s="17">
        <v>0.139061041093096</v>
      </c>
      <c r="AN10" s="17">
        <v>0.25326355903803899</v>
      </c>
      <c r="AO10" s="17">
        <v>0.23881937567485401</v>
      </c>
      <c r="AP10" s="17"/>
      <c r="AQ10" s="17">
        <v>0.154593942241776</v>
      </c>
      <c r="AR10" s="17">
        <v>0.228437222525573</v>
      </c>
      <c r="AS10" s="17"/>
      <c r="AT10" s="17">
        <v>0.17964494080012999</v>
      </c>
      <c r="AU10" s="17">
        <v>0.23533866464622899</v>
      </c>
      <c r="AV10" s="17"/>
      <c r="AW10" s="17">
        <v>0.159176087675271</v>
      </c>
      <c r="AX10" s="17">
        <v>0.207135881408434</v>
      </c>
      <c r="AY10" s="17">
        <v>0.121640429973757</v>
      </c>
      <c r="AZ10" s="17">
        <v>0.12713227431459601</v>
      </c>
      <c r="BA10" s="17">
        <v>0.52919332970331301</v>
      </c>
      <c r="BB10" s="17"/>
      <c r="BC10" s="17">
        <v>0.447075631670732</v>
      </c>
      <c r="BD10" s="17"/>
      <c r="BE10" s="17">
        <v>0.170667775312041</v>
      </c>
      <c r="BF10" s="17">
        <v>0.17556937784141699</v>
      </c>
      <c r="BG10" s="17">
        <v>6.8981480624908401E-2</v>
      </c>
      <c r="BH10" s="17">
        <v>0.47183833092029598</v>
      </c>
      <c r="BI10" s="17"/>
      <c r="BJ10" s="17">
        <v>0.222324184100126</v>
      </c>
      <c r="BK10" s="17"/>
      <c r="BL10" s="17">
        <v>0.23547584742913399</v>
      </c>
      <c r="BM10" s="17"/>
      <c r="BN10" s="17">
        <v>0.15335334952952701</v>
      </c>
      <c r="BO10" s="17"/>
      <c r="BP10" s="17">
        <v>0.22557442698266</v>
      </c>
      <c r="BQ10" s="17">
        <v>0.17260518068764599</v>
      </c>
    </row>
    <row r="11" spans="2:69" x14ac:dyDescent="0.35">
      <c r="B11" s="18" t="s">
        <v>139</v>
      </c>
      <c r="C11" s="17">
        <v>0.200769679053764</v>
      </c>
      <c r="D11" s="17">
        <v>0.21456419956494799</v>
      </c>
      <c r="E11" s="17">
        <v>0.19084555024267999</v>
      </c>
      <c r="F11" s="17"/>
      <c r="G11" s="17">
        <v>0.23690112965079199</v>
      </c>
      <c r="H11" s="17">
        <v>0.26492813648145302</v>
      </c>
      <c r="I11" s="17">
        <v>0.13497063249107799</v>
      </c>
      <c r="J11" s="17">
        <v>0.21466434513657101</v>
      </c>
      <c r="K11" s="17">
        <v>0.13195392764233199</v>
      </c>
      <c r="L11" s="17"/>
      <c r="M11" s="17">
        <v>0.130735022931147</v>
      </c>
      <c r="N11" s="17">
        <v>0.24369749346560701</v>
      </c>
      <c r="O11" s="17">
        <v>0.19157778624090399</v>
      </c>
      <c r="P11" s="17">
        <v>8.5486242118536698E-2</v>
      </c>
      <c r="Q11" s="17">
        <v>0.251830964923068</v>
      </c>
      <c r="R11" s="17"/>
      <c r="S11" s="17">
        <v>0.21563257474191899</v>
      </c>
      <c r="T11" s="17">
        <v>0.15262294511998101</v>
      </c>
      <c r="U11" s="17">
        <v>0.13712742459593999</v>
      </c>
      <c r="V11" s="17">
        <v>0.224814305907032</v>
      </c>
      <c r="W11" s="17"/>
      <c r="X11" s="17">
        <v>0.21917737497759399</v>
      </c>
      <c r="Y11" s="17">
        <v>0.19409877982554399</v>
      </c>
      <c r="Z11" s="17">
        <v>6.9510158653352902E-2</v>
      </c>
      <c r="AA11" s="17"/>
      <c r="AB11" s="17">
        <v>0.20357027716006601</v>
      </c>
      <c r="AC11" s="17">
        <v>0.194492615711888</v>
      </c>
      <c r="AD11" s="17"/>
      <c r="AE11" s="17">
        <v>0.38276527907109298</v>
      </c>
      <c r="AF11" s="17">
        <v>0.170565176645364</v>
      </c>
      <c r="AG11" s="17"/>
      <c r="AH11" s="17">
        <v>0.21500029736804299</v>
      </c>
      <c r="AI11" s="17">
        <v>0.169001359123713</v>
      </c>
      <c r="AJ11" s="17"/>
      <c r="AK11" s="17">
        <v>0.13476321313057901</v>
      </c>
      <c r="AL11" s="17">
        <v>0.175475915708247</v>
      </c>
      <c r="AM11" s="17">
        <v>0.200946579368216</v>
      </c>
      <c r="AN11" s="17">
        <v>0.21002242067823401</v>
      </c>
      <c r="AO11" s="17">
        <v>0.32518054131809698</v>
      </c>
      <c r="AP11" s="17"/>
      <c r="AQ11" s="17">
        <v>0.25728030871839402</v>
      </c>
      <c r="AR11" s="17">
        <v>0.18569593178093899</v>
      </c>
      <c r="AS11" s="17"/>
      <c r="AT11" s="17">
        <v>0.21982681598671699</v>
      </c>
      <c r="AU11" s="17">
        <v>0.18268250192028099</v>
      </c>
      <c r="AV11" s="17"/>
      <c r="AW11" s="17">
        <v>0.24280057402756999</v>
      </c>
      <c r="AX11" s="17">
        <v>0.239349477020809</v>
      </c>
      <c r="AY11" s="17">
        <v>0.23746487900066199</v>
      </c>
      <c r="AZ11" s="17">
        <v>0.14544716407348199</v>
      </c>
      <c r="BA11" s="17">
        <v>7.5975675536043799E-2</v>
      </c>
      <c r="BB11" s="17"/>
      <c r="BC11" s="17">
        <v>0.20192285953219999</v>
      </c>
      <c r="BD11" s="17"/>
      <c r="BE11" s="17">
        <v>0.28278518239579398</v>
      </c>
      <c r="BF11" s="17">
        <v>0.166657302591384</v>
      </c>
      <c r="BG11" s="17">
        <v>0.108161376849483</v>
      </c>
      <c r="BH11" s="17">
        <v>0.211549404031669</v>
      </c>
      <c r="BI11" s="17"/>
      <c r="BJ11" s="17">
        <v>0.18841972805274201</v>
      </c>
      <c r="BK11" s="17"/>
      <c r="BL11" s="17">
        <v>0.20021986259215399</v>
      </c>
      <c r="BM11" s="17"/>
      <c r="BN11" s="17">
        <v>0.13800922584639699</v>
      </c>
      <c r="BO11" s="17"/>
      <c r="BP11" s="17">
        <v>0.19911170498839401</v>
      </c>
      <c r="BQ11" s="17">
        <v>0.20905048555056599</v>
      </c>
    </row>
    <row r="12" spans="2:69" x14ac:dyDescent="0.35">
      <c r="B12" s="18" t="s">
        <v>140</v>
      </c>
      <c r="C12" s="17">
        <v>0.11575512101037801</v>
      </c>
      <c r="D12" s="17">
        <v>0.164252644527216</v>
      </c>
      <c r="E12" s="17">
        <v>7.6482866462052795E-2</v>
      </c>
      <c r="F12" s="17"/>
      <c r="G12" s="17">
        <v>0.18654593043994899</v>
      </c>
      <c r="H12" s="17">
        <v>7.6592751346940796E-2</v>
      </c>
      <c r="I12" s="17">
        <v>0.16733186429863101</v>
      </c>
      <c r="J12" s="17">
        <v>7.3139906426796505E-2</v>
      </c>
      <c r="K12" s="17">
        <v>4.6952507787689099E-2</v>
      </c>
      <c r="L12" s="17"/>
      <c r="M12" s="17">
        <v>0.12794927842321199</v>
      </c>
      <c r="N12" s="17">
        <v>0.140421409171953</v>
      </c>
      <c r="O12" s="17">
        <v>4.4447859977323999E-2</v>
      </c>
      <c r="P12" s="17">
        <v>0.118398211828556</v>
      </c>
      <c r="Q12" s="17">
        <v>0.153305223315825</v>
      </c>
      <c r="R12" s="17"/>
      <c r="S12" s="17">
        <v>6.8759326078378993E-2</v>
      </c>
      <c r="T12" s="17">
        <v>6.9725817172132901E-2</v>
      </c>
      <c r="U12" s="17">
        <v>0.145097211724553</v>
      </c>
      <c r="V12" s="17">
        <v>0.158472753045726</v>
      </c>
      <c r="W12" s="17"/>
      <c r="X12" s="17">
        <v>0.118111593843385</v>
      </c>
      <c r="Y12" s="17">
        <v>0.131998578180794</v>
      </c>
      <c r="Z12" s="17">
        <v>7.5417033017696603E-2</v>
      </c>
      <c r="AA12" s="17"/>
      <c r="AB12" s="17">
        <v>0.125483884134483</v>
      </c>
      <c r="AC12" s="17">
        <v>9.3949756566723705E-2</v>
      </c>
      <c r="AD12" s="17"/>
      <c r="AE12" s="17">
        <v>4.8192758116129199E-2</v>
      </c>
      <c r="AF12" s="17">
        <v>0.12696796106014899</v>
      </c>
      <c r="AG12" s="17"/>
      <c r="AH12" s="17">
        <v>0.121972537231475</v>
      </c>
      <c r="AI12" s="17">
        <v>0.114689394117458</v>
      </c>
      <c r="AJ12" s="17"/>
      <c r="AK12" s="17">
        <v>0.10475666340266</v>
      </c>
      <c r="AL12" s="17">
        <v>9.2950909649605895E-2</v>
      </c>
      <c r="AM12" s="17">
        <v>0.13094647577357199</v>
      </c>
      <c r="AN12" s="17">
        <v>0.138362301522686</v>
      </c>
      <c r="AO12" s="17">
        <v>8.1868284555760798E-2</v>
      </c>
      <c r="AP12" s="17"/>
      <c r="AQ12" s="17">
        <v>0.136243509011194</v>
      </c>
      <c r="AR12" s="17">
        <v>0.110290011444536</v>
      </c>
      <c r="AS12" s="17"/>
      <c r="AT12" s="17">
        <v>0.16035859018983001</v>
      </c>
      <c r="AU12" s="17">
        <v>9.26886677144E-2</v>
      </c>
      <c r="AV12" s="17"/>
      <c r="AW12" s="17">
        <v>0.10260780422374099</v>
      </c>
      <c r="AX12" s="17">
        <v>9.4521058590230703E-2</v>
      </c>
      <c r="AY12" s="17">
        <v>0.130792737676482</v>
      </c>
      <c r="AZ12" s="17">
        <v>0.25079893280863502</v>
      </c>
      <c r="BA12" s="17">
        <v>4.6909532726509003E-2</v>
      </c>
      <c r="BB12" s="17"/>
      <c r="BC12" s="17">
        <v>5.8862882357868802E-2</v>
      </c>
      <c r="BD12" s="17"/>
      <c r="BE12" s="17">
        <v>9.1715736349183299E-2</v>
      </c>
      <c r="BF12" s="17">
        <v>0.180791222847281</v>
      </c>
      <c r="BG12" s="17">
        <v>0.196374328422392</v>
      </c>
      <c r="BH12" s="17">
        <v>4.3942441227764702E-2</v>
      </c>
      <c r="BI12" s="17"/>
      <c r="BJ12" s="17">
        <v>0.111001623548262</v>
      </c>
      <c r="BK12" s="17"/>
      <c r="BL12" s="17">
        <v>0.14229926967544601</v>
      </c>
      <c r="BM12" s="17"/>
      <c r="BN12" s="17">
        <v>0.16135086254637099</v>
      </c>
      <c r="BO12" s="17"/>
      <c r="BP12" s="17">
        <v>0.102436529699376</v>
      </c>
      <c r="BQ12" s="17">
        <v>0.18804947380854101</v>
      </c>
    </row>
    <row r="13" spans="2:69" x14ac:dyDescent="0.35">
      <c r="B13" s="18" t="s">
        <v>141</v>
      </c>
      <c r="C13" s="19">
        <v>0.365334111121219</v>
      </c>
      <c r="D13" s="19">
        <v>0.27936001459357002</v>
      </c>
      <c r="E13" s="19">
        <v>0.43919079419180301</v>
      </c>
      <c r="F13" s="19"/>
      <c r="G13" s="19">
        <v>0.31040872202687197</v>
      </c>
      <c r="H13" s="19">
        <v>0.40062269818590801</v>
      </c>
      <c r="I13" s="19">
        <v>0.38286765657463201</v>
      </c>
      <c r="J13" s="19">
        <v>0.48130289788742298</v>
      </c>
      <c r="K13" s="19">
        <v>0.24814184115361301</v>
      </c>
      <c r="L13" s="19"/>
      <c r="M13" s="19">
        <v>0.55450948758128704</v>
      </c>
      <c r="N13" s="19">
        <v>0.33607823225244898</v>
      </c>
      <c r="O13" s="19">
        <v>0.38214063689070499</v>
      </c>
      <c r="P13" s="19">
        <v>0.41093734559071998</v>
      </c>
      <c r="Q13" s="19">
        <v>0.28916625263073897</v>
      </c>
      <c r="R13" s="19"/>
      <c r="S13" s="19">
        <v>0.43012346768472698</v>
      </c>
      <c r="T13" s="19">
        <v>0.43957051869810598</v>
      </c>
      <c r="U13" s="19">
        <v>0.217194358969891</v>
      </c>
      <c r="V13" s="19">
        <v>0.40630709315918201</v>
      </c>
      <c r="W13" s="19"/>
      <c r="X13" s="19">
        <v>0.36705033709565899</v>
      </c>
      <c r="Y13" s="19">
        <v>0.43651313497031402</v>
      </c>
      <c r="Z13" s="19">
        <v>0.25426136894270601</v>
      </c>
      <c r="AA13" s="19"/>
      <c r="AB13" s="19">
        <v>0.39620090875553998</v>
      </c>
      <c r="AC13" s="19">
        <v>0.29615144493447398</v>
      </c>
      <c r="AD13" s="19"/>
      <c r="AE13" s="19">
        <v>0.169086003842189</v>
      </c>
      <c r="AF13" s="19">
        <v>0.39790399978000501</v>
      </c>
      <c r="AG13" s="19"/>
      <c r="AH13" s="19">
        <v>0.39222991367069998</v>
      </c>
      <c r="AI13" s="19">
        <v>0.30179194805130899</v>
      </c>
      <c r="AJ13" s="19"/>
      <c r="AK13" s="19">
        <v>0.38889298537567601</v>
      </c>
      <c r="AL13" s="19">
        <v>0.35208725401333801</v>
      </c>
      <c r="AM13" s="19">
        <v>0.39940359171393303</v>
      </c>
      <c r="AN13" s="19">
        <v>0.33340063165449502</v>
      </c>
      <c r="AO13" s="19">
        <v>0.30575935497747297</v>
      </c>
      <c r="AP13" s="19"/>
      <c r="AQ13" s="19">
        <v>0.38960959718280502</v>
      </c>
      <c r="AR13" s="19">
        <v>0.35885882418867199</v>
      </c>
      <c r="AS13" s="19"/>
      <c r="AT13" s="19">
        <v>0.39203529286392202</v>
      </c>
      <c r="AU13" s="19">
        <v>0.35765253050176599</v>
      </c>
      <c r="AV13" s="19"/>
      <c r="AW13" s="19">
        <v>0.49541553407341798</v>
      </c>
      <c r="AX13" s="19">
        <v>0.44020573894578202</v>
      </c>
      <c r="AY13" s="19">
        <v>0.39043619395592899</v>
      </c>
      <c r="AZ13" s="19">
        <v>0.33052939315962399</v>
      </c>
      <c r="BA13" s="19">
        <v>0.105662305337168</v>
      </c>
      <c r="BB13" s="19"/>
      <c r="BC13" s="19">
        <v>0.11796746295067501</v>
      </c>
      <c r="BD13" s="19"/>
      <c r="BE13" s="19">
        <v>0.42518676019489499</v>
      </c>
      <c r="BF13" s="19">
        <v>0.35142433410760798</v>
      </c>
      <c r="BG13" s="19">
        <v>0.453310361551858</v>
      </c>
      <c r="BH13" s="19">
        <v>0.14803667026554801</v>
      </c>
      <c r="BI13" s="19"/>
      <c r="BJ13" s="19">
        <v>0.392002712607673</v>
      </c>
      <c r="BK13" s="19"/>
      <c r="BL13" s="19">
        <v>0.362718566252825</v>
      </c>
      <c r="BM13" s="19"/>
      <c r="BN13" s="19">
        <v>0.365536772509095</v>
      </c>
      <c r="BO13" s="19"/>
      <c r="BP13" s="19">
        <v>0.35314526211992697</v>
      </c>
      <c r="BQ13" s="19">
        <v>0.38319448921419202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192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0.22370949274222299</v>
      </c>
      <c r="D9" s="17">
        <v>0.207590663768459</v>
      </c>
      <c r="E9" s="17">
        <v>0.23870908500098401</v>
      </c>
      <c r="F9" s="17"/>
      <c r="G9" s="17">
        <v>0.27837107829274399</v>
      </c>
      <c r="H9" s="17">
        <v>0.12753239853947801</v>
      </c>
      <c r="I9" s="17">
        <v>0.27232729771400499</v>
      </c>
      <c r="J9" s="17">
        <v>0.23055635038352601</v>
      </c>
      <c r="K9" s="17">
        <v>0.212158193989647</v>
      </c>
      <c r="L9" s="17"/>
      <c r="M9" s="17">
        <v>0.18760686308916599</v>
      </c>
      <c r="N9" s="17">
        <v>0.19709731671408601</v>
      </c>
      <c r="O9" s="17">
        <v>0.27979060972652597</v>
      </c>
      <c r="P9" s="17">
        <v>0.28101257060568002</v>
      </c>
      <c r="Q9" s="17">
        <v>0.15792188984387201</v>
      </c>
      <c r="R9" s="17"/>
      <c r="S9" s="17">
        <v>0.220918847128801</v>
      </c>
      <c r="T9" s="17">
        <v>0.250225111370729</v>
      </c>
      <c r="U9" s="17">
        <v>0.1416343404207</v>
      </c>
      <c r="V9" s="17">
        <v>0.23110528518456699</v>
      </c>
      <c r="W9" s="17"/>
      <c r="X9" s="17">
        <v>0.243674145883677</v>
      </c>
      <c r="Y9" s="17">
        <v>0.22642275252640301</v>
      </c>
      <c r="Z9" s="17">
        <v>6.7653716230384298E-2</v>
      </c>
      <c r="AA9" s="17"/>
      <c r="AB9" s="17">
        <v>0.241566747101471</v>
      </c>
      <c r="AC9" s="17">
        <v>0.18368550055542099</v>
      </c>
      <c r="AD9" s="17"/>
      <c r="AE9" s="17">
        <v>0.26837605219660798</v>
      </c>
      <c r="AF9" s="17">
        <v>0.216296504722258</v>
      </c>
      <c r="AG9" s="17"/>
      <c r="AH9" s="17">
        <v>0.21840180129216599</v>
      </c>
      <c r="AI9" s="17">
        <v>0.22717932292877399</v>
      </c>
      <c r="AJ9" s="17"/>
      <c r="AK9" s="17">
        <v>0.123689548313853</v>
      </c>
      <c r="AL9" s="17">
        <v>0.250143097613161</v>
      </c>
      <c r="AM9" s="17">
        <v>0.19163445299892701</v>
      </c>
      <c r="AN9" s="17">
        <v>0.29944087847289202</v>
      </c>
      <c r="AO9" s="17">
        <v>0.22199442355681301</v>
      </c>
      <c r="AP9" s="17"/>
      <c r="AQ9" s="17">
        <v>0.23081053320970599</v>
      </c>
      <c r="AR9" s="17">
        <v>0.22181534840130601</v>
      </c>
      <c r="AS9" s="17"/>
      <c r="AT9" s="17">
        <v>0.27688016373977298</v>
      </c>
      <c r="AU9" s="17">
        <v>0.19895763456516299</v>
      </c>
      <c r="AV9" s="17"/>
      <c r="AW9" s="17">
        <v>0.171993326145856</v>
      </c>
      <c r="AX9" s="17">
        <v>0.26951146038047002</v>
      </c>
      <c r="AY9" s="17">
        <v>0.15302246344107201</v>
      </c>
      <c r="AZ9" s="17">
        <v>0.12385021720242501</v>
      </c>
      <c r="BA9" s="17">
        <v>0.39473037108752301</v>
      </c>
      <c r="BB9" s="17"/>
      <c r="BC9" s="17">
        <v>0.31489296290270102</v>
      </c>
      <c r="BD9" s="17"/>
      <c r="BE9" s="17">
        <v>0.23919866721194499</v>
      </c>
      <c r="BF9" s="17">
        <v>0.19514558336034801</v>
      </c>
      <c r="BG9" s="17">
        <v>0.143665236850054</v>
      </c>
      <c r="BH9" s="17">
        <v>0.35549766459596299</v>
      </c>
      <c r="BI9" s="17"/>
      <c r="BJ9" s="17">
        <v>0.216824896844732</v>
      </c>
      <c r="BK9" s="17"/>
      <c r="BL9" s="17">
        <v>0.215104920500018</v>
      </c>
      <c r="BM9" s="17"/>
      <c r="BN9" s="17">
        <v>0.202844489325292</v>
      </c>
      <c r="BO9" s="17"/>
      <c r="BP9" s="17">
        <v>0.227465602443156</v>
      </c>
      <c r="BQ9" s="17">
        <v>0.208792993888365</v>
      </c>
    </row>
    <row r="10" spans="2:69" x14ac:dyDescent="0.35">
      <c r="B10" s="18" t="s">
        <v>138</v>
      </c>
      <c r="C10" s="17">
        <v>0.10257973590513</v>
      </c>
      <c r="D10" s="17">
        <v>7.0478186089961994E-2</v>
      </c>
      <c r="E10" s="17">
        <v>0.129905587605219</v>
      </c>
      <c r="F10" s="17"/>
      <c r="G10" s="17">
        <v>6.3929789715672106E-2</v>
      </c>
      <c r="H10" s="17">
        <v>8.1388749687797607E-2</v>
      </c>
      <c r="I10" s="17">
        <v>4.3614431158185002E-2</v>
      </c>
      <c r="J10" s="17">
        <v>9.0398634778379797E-2</v>
      </c>
      <c r="K10" s="17">
        <v>0.27953615648323199</v>
      </c>
      <c r="L10" s="17"/>
      <c r="M10" s="17">
        <v>0</v>
      </c>
      <c r="N10" s="17">
        <v>0.10377749267728199</v>
      </c>
      <c r="O10" s="17">
        <v>0.104792490980991</v>
      </c>
      <c r="P10" s="17">
        <v>0.141615443444331</v>
      </c>
      <c r="Q10" s="17">
        <v>9.4292989294885499E-2</v>
      </c>
      <c r="R10" s="17"/>
      <c r="S10" s="17">
        <v>2.2945845602522E-2</v>
      </c>
      <c r="T10" s="17">
        <v>0.15027676305172499</v>
      </c>
      <c r="U10" s="17">
        <v>0.30562924018801402</v>
      </c>
      <c r="V10" s="17">
        <v>0</v>
      </c>
      <c r="W10" s="17"/>
      <c r="X10" s="17">
        <v>5.9788787215489199E-2</v>
      </c>
      <c r="Y10" s="17">
        <v>9.7335498197897899E-2</v>
      </c>
      <c r="Z10" s="17">
        <v>0.43627336577627701</v>
      </c>
      <c r="AA10" s="17"/>
      <c r="AB10" s="17">
        <v>7.2995153031022206E-2</v>
      </c>
      <c r="AC10" s="17">
        <v>0.16888853623813599</v>
      </c>
      <c r="AD10" s="17"/>
      <c r="AE10" s="17">
        <v>7.2467456511427594E-2</v>
      </c>
      <c r="AF10" s="17">
        <v>0.107577254610983</v>
      </c>
      <c r="AG10" s="17"/>
      <c r="AH10" s="17">
        <v>6.4395417827191895E-2</v>
      </c>
      <c r="AI10" s="17">
        <v>0.17171487870132501</v>
      </c>
      <c r="AJ10" s="17"/>
      <c r="AK10" s="17">
        <v>0.32599451675625402</v>
      </c>
      <c r="AL10" s="17">
        <v>5.7467599950485102E-2</v>
      </c>
      <c r="AM10" s="17">
        <v>0.12015510973780499</v>
      </c>
      <c r="AN10" s="17">
        <v>4.5444852445990003E-2</v>
      </c>
      <c r="AO10" s="17">
        <v>4.8372443473815502E-2</v>
      </c>
      <c r="AP10" s="17"/>
      <c r="AQ10" s="17">
        <v>0.10248628383997301</v>
      </c>
      <c r="AR10" s="17">
        <v>0.10260466347753</v>
      </c>
      <c r="AS10" s="17"/>
      <c r="AT10" s="17">
        <v>9.72228209744187E-2</v>
      </c>
      <c r="AU10" s="17">
        <v>0.103624822869536</v>
      </c>
      <c r="AV10" s="17"/>
      <c r="AW10" s="17">
        <v>0</v>
      </c>
      <c r="AX10" s="17">
        <v>7.0289910995255805E-2</v>
      </c>
      <c r="AY10" s="17">
        <v>8.6990683788260206E-2</v>
      </c>
      <c r="AZ10" s="17">
        <v>0.215293015654865</v>
      </c>
      <c r="BA10" s="17">
        <v>7.0594830554936094E-2</v>
      </c>
      <c r="BB10" s="17"/>
      <c r="BC10" s="17">
        <v>0.106393038130948</v>
      </c>
      <c r="BD10" s="17"/>
      <c r="BE10" s="17">
        <v>7.4555989696721198E-2</v>
      </c>
      <c r="BF10" s="17">
        <v>0.12555776261231</v>
      </c>
      <c r="BG10" s="17">
        <v>0.192060505569735</v>
      </c>
      <c r="BH10" s="17">
        <v>4.1154405662292601E-2</v>
      </c>
      <c r="BI10" s="17"/>
      <c r="BJ10" s="17">
        <v>9.8333664843319998E-2</v>
      </c>
      <c r="BK10" s="17"/>
      <c r="BL10" s="17">
        <v>8.4140565990649993E-2</v>
      </c>
      <c r="BM10" s="17"/>
      <c r="BN10" s="17">
        <v>0.115110911563454</v>
      </c>
      <c r="BO10" s="17"/>
      <c r="BP10" s="17">
        <v>0.122850901084732</v>
      </c>
      <c r="BQ10" s="17">
        <v>1.7201565110389401E-2</v>
      </c>
    </row>
    <row r="11" spans="2:69" x14ac:dyDescent="0.35">
      <c r="B11" s="18" t="s">
        <v>139</v>
      </c>
      <c r="C11" s="17">
        <v>9.0995267371113506E-2</v>
      </c>
      <c r="D11" s="17">
        <v>9.3697428882495701E-2</v>
      </c>
      <c r="E11" s="17">
        <v>8.94349331745138E-2</v>
      </c>
      <c r="F11" s="17"/>
      <c r="G11" s="17">
        <v>6.3929789715672106E-2</v>
      </c>
      <c r="H11" s="17">
        <v>6.9718094745225001E-2</v>
      </c>
      <c r="I11" s="17">
        <v>0.120721434722196</v>
      </c>
      <c r="J11" s="17">
        <v>0.119587676669185</v>
      </c>
      <c r="K11" s="17">
        <v>8.9979771013096496E-2</v>
      </c>
      <c r="L11" s="17"/>
      <c r="M11" s="17">
        <v>6.4967185453167695E-2</v>
      </c>
      <c r="N11" s="17">
        <v>0.103115913282174</v>
      </c>
      <c r="O11" s="17">
        <v>8.8512354711722502E-2</v>
      </c>
      <c r="P11" s="17">
        <v>8.0361128211390701E-2</v>
      </c>
      <c r="Q11" s="17">
        <v>8.2143837442007706E-2</v>
      </c>
      <c r="R11" s="17"/>
      <c r="S11" s="17">
        <v>0.16249429725187001</v>
      </c>
      <c r="T11" s="17">
        <v>5.9557090110040303E-2</v>
      </c>
      <c r="U11" s="17">
        <v>6.9646469311280504E-2</v>
      </c>
      <c r="V11" s="17">
        <v>6.6552875363269995E-2</v>
      </c>
      <c r="W11" s="17"/>
      <c r="X11" s="17">
        <v>9.7472145082609804E-2</v>
      </c>
      <c r="Y11" s="17">
        <v>3.98915863469326E-2</v>
      </c>
      <c r="Z11" s="17">
        <v>0.111924530028906</v>
      </c>
      <c r="AA11" s="17"/>
      <c r="AB11" s="17">
        <v>9.5941263946707905E-2</v>
      </c>
      <c r="AC11" s="17">
        <v>7.9909659006296804E-2</v>
      </c>
      <c r="AD11" s="17"/>
      <c r="AE11" s="17">
        <v>0.111379573814615</v>
      </c>
      <c r="AF11" s="17">
        <v>8.7612230456992096E-2</v>
      </c>
      <c r="AG11" s="17"/>
      <c r="AH11" s="17">
        <v>9.4253655070662301E-2</v>
      </c>
      <c r="AI11" s="17">
        <v>0.101608262168968</v>
      </c>
      <c r="AJ11" s="17"/>
      <c r="AK11" s="17">
        <v>8.3384993336168806E-2</v>
      </c>
      <c r="AL11" s="17">
        <v>0.14781848645468901</v>
      </c>
      <c r="AM11" s="17">
        <v>5.5161201190377498E-2</v>
      </c>
      <c r="AN11" s="17">
        <v>0.106216706329787</v>
      </c>
      <c r="AO11" s="17">
        <v>4.8372443473815502E-2</v>
      </c>
      <c r="AP11" s="17"/>
      <c r="AQ11" s="17">
        <v>4.8909856408174003E-2</v>
      </c>
      <c r="AR11" s="17">
        <v>0.102221205791782</v>
      </c>
      <c r="AS11" s="17"/>
      <c r="AT11" s="17">
        <v>4.6063378808292699E-2</v>
      </c>
      <c r="AU11" s="17">
        <v>0.10455347810042701</v>
      </c>
      <c r="AV11" s="17"/>
      <c r="AW11" s="17">
        <v>0.116508227084587</v>
      </c>
      <c r="AX11" s="17">
        <v>6.3640367889095106E-2</v>
      </c>
      <c r="AY11" s="17">
        <v>0.116944900356328</v>
      </c>
      <c r="AZ11" s="17">
        <v>0.100498317962133</v>
      </c>
      <c r="BA11" s="17">
        <v>0.106907112854204</v>
      </c>
      <c r="BB11" s="17"/>
      <c r="BC11" s="17">
        <v>5.9671302312121401E-2</v>
      </c>
      <c r="BD11" s="17"/>
      <c r="BE11" s="17">
        <v>0.103300141424012</v>
      </c>
      <c r="BF11" s="17">
        <v>6.7003810077626097E-2</v>
      </c>
      <c r="BG11" s="17">
        <v>7.7478501234250596E-2</v>
      </c>
      <c r="BH11" s="17">
        <v>7.3650260364266404E-2</v>
      </c>
      <c r="BI11" s="17"/>
      <c r="BJ11" s="17">
        <v>8.7622416602978898E-2</v>
      </c>
      <c r="BK11" s="17"/>
      <c r="BL11" s="17">
        <v>7.0261307070262305E-2</v>
      </c>
      <c r="BM11" s="17"/>
      <c r="BN11" s="17">
        <v>7.2070667592368201E-2</v>
      </c>
      <c r="BO11" s="17"/>
      <c r="BP11" s="17">
        <v>0.101298301294427</v>
      </c>
      <c r="BQ11" s="17">
        <v>5.10377428000095E-2</v>
      </c>
    </row>
    <row r="12" spans="2:69" x14ac:dyDescent="0.35">
      <c r="B12" s="18" t="s">
        <v>140</v>
      </c>
      <c r="C12" s="17">
        <v>0.30205466976944401</v>
      </c>
      <c r="D12" s="17">
        <v>0.41284002245350299</v>
      </c>
      <c r="E12" s="17">
        <v>0.20519670714933</v>
      </c>
      <c r="F12" s="17"/>
      <c r="G12" s="17">
        <v>0.327545300692068</v>
      </c>
      <c r="H12" s="17">
        <v>0.43214671748769001</v>
      </c>
      <c r="I12" s="17">
        <v>0.27452738736946303</v>
      </c>
      <c r="J12" s="17">
        <v>0.195581711409957</v>
      </c>
      <c r="K12" s="17">
        <v>0.22691204981388199</v>
      </c>
      <c r="L12" s="17"/>
      <c r="M12" s="17">
        <v>0.19291646387637901</v>
      </c>
      <c r="N12" s="17">
        <v>0.33158838098912602</v>
      </c>
      <c r="O12" s="17">
        <v>0.21884615248424999</v>
      </c>
      <c r="P12" s="17">
        <v>0.31406314863850598</v>
      </c>
      <c r="Q12" s="17">
        <v>0.38736131011543201</v>
      </c>
      <c r="R12" s="17"/>
      <c r="S12" s="17">
        <v>0.31740369907365501</v>
      </c>
      <c r="T12" s="17">
        <v>0.195251120799042</v>
      </c>
      <c r="U12" s="17">
        <v>0.28092968005719299</v>
      </c>
      <c r="V12" s="17">
        <v>0.41320705882062297</v>
      </c>
      <c r="W12" s="17"/>
      <c r="X12" s="17">
        <v>0.322887223879263</v>
      </c>
      <c r="Y12" s="17">
        <v>0.31166231217991702</v>
      </c>
      <c r="Z12" s="17">
        <v>0.129887019021728</v>
      </c>
      <c r="AA12" s="17"/>
      <c r="AB12" s="17">
        <v>0.28739485016869498</v>
      </c>
      <c r="AC12" s="17">
        <v>0.33491215689239501</v>
      </c>
      <c r="AD12" s="17"/>
      <c r="AE12" s="17">
        <v>0.39179797198814198</v>
      </c>
      <c r="AF12" s="17">
        <v>0.28716061855202701</v>
      </c>
      <c r="AG12" s="17"/>
      <c r="AH12" s="17">
        <v>0.33110354985810497</v>
      </c>
      <c r="AI12" s="17">
        <v>0.18965724520247301</v>
      </c>
      <c r="AJ12" s="17"/>
      <c r="AK12" s="17">
        <v>0.118342511195732</v>
      </c>
      <c r="AL12" s="17">
        <v>0.27312291959253698</v>
      </c>
      <c r="AM12" s="17">
        <v>0.31644199250798799</v>
      </c>
      <c r="AN12" s="17">
        <v>0.34111369430872401</v>
      </c>
      <c r="AO12" s="17">
        <v>0.438126102822674</v>
      </c>
      <c r="AP12" s="17"/>
      <c r="AQ12" s="17">
        <v>0.32369929918110202</v>
      </c>
      <c r="AR12" s="17">
        <v>0.29628114228440999</v>
      </c>
      <c r="AS12" s="17"/>
      <c r="AT12" s="17">
        <v>0.29519489998868098</v>
      </c>
      <c r="AU12" s="17">
        <v>0.30604023053587598</v>
      </c>
      <c r="AV12" s="17"/>
      <c r="AW12" s="17">
        <v>0.27298973771700702</v>
      </c>
      <c r="AX12" s="17">
        <v>0.275892829067099</v>
      </c>
      <c r="AY12" s="17">
        <v>0.35322524956402201</v>
      </c>
      <c r="AZ12" s="17">
        <v>0.25735398559880701</v>
      </c>
      <c r="BA12" s="17">
        <v>0.39662245352456099</v>
      </c>
      <c r="BB12" s="17"/>
      <c r="BC12" s="17">
        <v>0.456119366222899</v>
      </c>
      <c r="BD12" s="17"/>
      <c r="BE12" s="17">
        <v>0.25021247431701799</v>
      </c>
      <c r="BF12" s="17">
        <v>0.33909356368697402</v>
      </c>
      <c r="BG12" s="17">
        <v>0.16270961388942801</v>
      </c>
      <c r="BH12" s="17">
        <v>0.49096384656120001</v>
      </c>
      <c r="BI12" s="17"/>
      <c r="BJ12" s="17">
        <v>0.29805258805837598</v>
      </c>
      <c r="BK12" s="17"/>
      <c r="BL12" s="17">
        <v>0.34521906294946297</v>
      </c>
      <c r="BM12" s="17"/>
      <c r="BN12" s="17">
        <v>0.33986204762446898</v>
      </c>
      <c r="BO12" s="17"/>
      <c r="BP12" s="17">
        <v>0.28358604117338998</v>
      </c>
      <c r="BQ12" s="17">
        <v>0.41482239690524098</v>
      </c>
    </row>
    <row r="13" spans="2:69" x14ac:dyDescent="0.35">
      <c r="B13" s="18" t="s">
        <v>141</v>
      </c>
      <c r="C13" s="19">
        <v>0.28066083421208998</v>
      </c>
      <c r="D13" s="19">
        <v>0.21539369880557999</v>
      </c>
      <c r="E13" s="19">
        <v>0.33675368706995301</v>
      </c>
      <c r="F13" s="19"/>
      <c r="G13" s="19">
        <v>0.266224041583844</v>
      </c>
      <c r="H13" s="19">
        <v>0.28921403953980901</v>
      </c>
      <c r="I13" s="19">
        <v>0.28880944903615002</v>
      </c>
      <c r="J13" s="19">
        <v>0.36387562675895202</v>
      </c>
      <c r="K13" s="19">
        <v>0.19141382870014301</v>
      </c>
      <c r="L13" s="19"/>
      <c r="M13" s="19">
        <v>0.55450948758128704</v>
      </c>
      <c r="N13" s="19">
        <v>0.26442089633733201</v>
      </c>
      <c r="O13" s="19">
        <v>0.30805839209650998</v>
      </c>
      <c r="P13" s="19">
        <v>0.182947709100093</v>
      </c>
      <c r="Q13" s="19">
        <v>0.278279973303803</v>
      </c>
      <c r="R13" s="19"/>
      <c r="S13" s="19">
        <v>0.27623731094315201</v>
      </c>
      <c r="T13" s="19">
        <v>0.34468991466846299</v>
      </c>
      <c r="U13" s="19">
        <v>0.202160270022813</v>
      </c>
      <c r="V13" s="19">
        <v>0.28913478063154002</v>
      </c>
      <c r="W13" s="19"/>
      <c r="X13" s="19">
        <v>0.27617769793896102</v>
      </c>
      <c r="Y13" s="19">
        <v>0.32468785074884998</v>
      </c>
      <c r="Z13" s="19">
        <v>0.25426136894270601</v>
      </c>
      <c r="AA13" s="19"/>
      <c r="AB13" s="19">
        <v>0.30210198575210301</v>
      </c>
      <c r="AC13" s="19">
        <v>0.232604147307751</v>
      </c>
      <c r="AD13" s="19"/>
      <c r="AE13" s="19">
        <v>0.15597894548920799</v>
      </c>
      <c r="AF13" s="19">
        <v>0.30135339165774</v>
      </c>
      <c r="AG13" s="19"/>
      <c r="AH13" s="19">
        <v>0.29184557595187499</v>
      </c>
      <c r="AI13" s="19">
        <v>0.30984029099846</v>
      </c>
      <c r="AJ13" s="19"/>
      <c r="AK13" s="19">
        <v>0.34858843039799198</v>
      </c>
      <c r="AL13" s="19">
        <v>0.27144789638912797</v>
      </c>
      <c r="AM13" s="19">
        <v>0.316607243564902</v>
      </c>
      <c r="AN13" s="19">
        <v>0.20778386844260599</v>
      </c>
      <c r="AO13" s="19">
        <v>0.24313458667288201</v>
      </c>
      <c r="AP13" s="19"/>
      <c r="AQ13" s="19">
        <v>0.29409402736104501</v>
      </c>
      <c r="AR13" s="19">
        <v>0.27707764004497298</v>
      </c>
      <c r="AS13" s="19"/>
      <c r="AT13" s="19">
        <v>0.28463873648883398</v>
      </c>
      <c r="AU13" s="19">
        <v>0.28682383392899702</v>
      </c>
      <c r="AV13" s="19"/>
      <c r="AW13" s="19">
        <v>0.43850870905255002</v>
      </c>
      <c r="AX13" s="19">
        <v>0.32066543166807998</v>
      </c>
      <c r="AY13" s="19">
        <v>0.28981670285031702</v>
      </c>
      <c r="AZ13" s="19">
        <v>0.30300446358177002</v>
      </c>
      <c r="BA13" s="19">
        <v>3.1145231978776399E-2</v>
      </c>
      <c r="BB13" s="19"/>
      <c r="BC13" s="19">
        <v>6.2923330431330901E-2</v>
      </c>
      <c r="BD13" s="19"/>
      <c r="BE13" s="19">
        <v>0.33273272735030401</v>
      </c>
      <c r="BF13" s="19">
        <v>0.27319928026274198</v>
      </c>
      <c r="BG13" s="19">
        <v>0.42408614245653298</v>
      </c>
      <c r="BH13" s="19">
        <v>3.87338228162784E-2</v>
      </c>
      <c r="BI13" s="19"/>
      <c r="BJ13" s="19">
        <v>0.29916643365059298</v>
      </c>
      <c r="BK13" s="19"/>
      <c r="BL13" s="19">
        <v>0.285274143489607</v>
      </c>
      <c r="BM13" s="19"/>
      <c r="BN13" s="19">
        <v>0.27011188389441598</v>
      </c>
      <c r="BO13" s="19"/>
      <c r="BP13" s="19">
        <v>0.26479915400429599</v>
      </c>
      <c r="BQ13" s="19">
        <v>0.30814530129599499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193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0.23883772232464801</v>
      </c>
      <c r="D9" s="17">
        <v>0.24963764252585399</v>
      </c>
      <c r="E9" s="17">
        <v>0.22424853081670301</v>
      </c>
      <c r="F9" s="17"/>
      <c r="G9" s="17">
        <v>0.25107687323655098</v>
      </c>
      <c r="H9" s="17">
        <v>0.28198332395398101</v>
      </c>
      <c r="I9" s="17">
        <v>0.23740686959790899</v>
      </c>
      <c r="J9" s="17">
        <v>0.184445080306821</v>
      </c>
      <c r="K9" s="17">
        <v>0.21800845409314701</v>
      </c>
      <c r="L9" s="17"/>
      <c r="M9" s="17">
        <v>0.342843327162486</v>
      </c>
      <c r="N9" s="17">
        <v>0.196918214199718</v>
      </c>
      <c r="O9" s="17">
        <v>0.22634902828623099</v>
      </c>
      <c r="P9" s="17">
        <v>0.30487125485588901</v>
      </c>
      <c r="Q9" s="17">
        <v>0.26471812833775099</v>
      </c>
      <c r="R9" s="17"/>
      <c r="S9" s="17">
        <v>0.19369425851229899</v>
      </c>
      <c r="T9" s="17">
        <v>0.22924815827846801</v>
      </c>
      <c r="U9" s="17">
        <v>0.247718927818181</v>
      </c>
      <c r="V9" s="17">
        <v>0.230389399132857</v>
      </c>
      <c r="W9" s="17"/>
      <c r="X9" s="17">
        <v>0.23137032150251699</v>
      </c>
      <c r="Y9" s="17">
        <v>0.33420373926444702</v>
      </c>
      <c r="Z9" s="17">
        <v>0.164538073609969</v>
      </c>
      <c r="AA9" s="17"/>
      <c r="AB9" s="17">
        <v>0.221171133307487</v>
      </c>
      <c r="AC9" s="17">
        <v>0.27843437064276499</v>
      </c>
      <c r="AD9" s="17"/>
      <c r="AE9" s="17">
        <v>0.36828098067058201</v>
      </c>
      <c r="AF9" s="17">
        <v>0.217354954564941</v>
      </c>
      <c r="AG9" s="17"/>
      <c r="AH9" s="17">
        <v>0.224515693782707</v>
      </c>
      <c r="AI9" s="17">
        <v>0.324633187120137</v>
      </c>
      <c r="AJ9" s="17"/>
      <c r="AK9" s="17">
        <v>0.12438634711034199</v>
      </c>
      <c r="AL9" s="17">
        <v>0.34929656849461099</v>
      </c>
      <c r="AM9" s="17">
        <v>0.20313824008682099</v>
      </c>
      <c r="AN9" s="17">
        <v>0.22173751736639599</v>
      </c>
      <c r="AO9" s="17">
        <v>0.22128448928562799</v>
      </c>
      <c r="AP9" s="17"/>
      <c r="AQ9" s="17">
        <v>0.30099761184419999</v>
      </c>
      <c r="AR9" s="17">
        <v>0.22225708128976501</v>
      </c>
      <c r="AS9" s="17"/>
      <c r="AT9" s="17">
        <v>0.24679072079144401</v>
      </c>
      <c r="AU9" s="17">
        <v>0.23373410001883499</v>
      </c>
      <c r="AV9" s="17"/>
      <c r="AW9" s="17">
        <v>0.17165478457651701</v>
      </c>
      <c r="AX9" s="17">
        <v>0.18253200257465099</v>
      </c>
      <c r="AY9" s="17">
        <v>0.15947448221498001</v>
      </c>
      <c r="AZ9" s="17">
        <v>0.188144678068979</v>
      </c>
      <c r="BA9" s="17">
        <v>0.61945837424958095</v>
      </c>
      <c r="BB9" s="17"/>
      <c r="BC9" s="17">
        <v>0.49513712279934602</v>
      </c>
      <c r="BD9" s="17"/>
      <c r="BE9" s="17">
        <v>0.179754034327303</v>
      </c>
      <c r="BF9" s="17">
        <v>0.12814887055775401</v>
      </c>
      <c r="BG9" s="17">
        <v>0.11303337084857</v>
      </c>
      <c r="BH9" s="17">
        <v>0.53907577432731602</v>
      </c>
      <c r="BI9" s="17"/>
      <c r="BJ9" s="17">
        <v>0.23016121750816099</v>
      </c>
      <c r="BK9" s="17"/>
      <c r="BL9" s="17">
        <v>0.237523870875574</v>
      </c>
      <c r="BM9" s="17"/>
      <c r="BN9" s="17">
        <v>0.25373492753972199</v>
      </c>
      <c r="BO9" s="17"/>
      <c r="BP9" s="17">
        <v>0.25922175803008402</v>
      </c>
      <c r="BQ9" s="17">
        <v>0.164985103502996</v>
      </c>
    </row>
    <row r="10" spans="2:69" x14ac:dyDescent="0.35">
      <c r="B10" s="18" t="s">
        <v>138</v>
      </c>
      <c r="C10" s="17">
        <v>0.26135325331095799</v>
      </c>
      <c r="D10" s="17">
        <v>0.29307951407251798</v>
      </c>
      <c r="E10" s="17">
        <v>0.237040443318564</v>
      </c>
      <c r="F10" s="17"/>
      <c r="G10" s="17">
        <v>0.20653396490199499</v>
      </c>
      <c r="H10" s="17">
        <v>0.26997588814731799</v>
      </c>
      <c r="I10" s="17">
        <v>0.20114041017819601</v>
      </c>
      <c r="J10" s="17">
        <v>0.27518021525088399</v>
      </c>
      <c r="K10" s="17">
        <v>0.392992181390173</v>
      </c>
      <c r="L10" s="17"/>
      <c r="M10" s="17">
        <v>0.100363533185506</v>
      </c>
      <c r="N10" s="17">
        <v>0.29345895251882198</v>
      </c>
      <c r="O10" s="17">
        <v>0.25778684005323299</v>
      </c>
      <c r="P10" s="17">
        <v>0.27517816356629898</v>
      </c>
      <c r="Q10" s="17">
        <v>0.22380249704892999</v>
      </c>
      <c r="R10" s="17"/>
      <c r="S10" s="17">
        <v>0.24592593003669</v>
      </c>
      <c r="T10" s="17">
        <v>0.24193749063238301</v>
      </c>
      <c r="U10" s="17">
        <v>0.37646862615501098</v>
      </c>
      <c r="V10" s="17">
        <v>0.21007021162946701</v>
      </c>
      <c r="W10" s="17"/>
      <c r="X10" s="17">
        <v>0.27433342029702801</v>
      </c>
      <c r="Y10" s="17">
        <v>9.31466419163723E-2</v>
      </c>
      <c r="Z10" s="17">
        <v>0.39385899440072403</v>
      </c>
      <c r="AA10" s="17"/>
      <c r="AB10" s="17">
        <v>0.21841034271765</v>
      </c>
      <c r="AC10" s="17">
        <v>0.35760246853115402</v>
      </c>
      <c r="AD10" s="17"/>
      <c r="AE10" s="17">
        <v>0.31023273036772597</v>
      </c>
      <c r="AF10" s="17">
        <v>0.25324107761911702</v>
      </c>
      <c r="AG10" s="17"/>
      <c r="AH10" s="17">
        <v>0.245156374683831</v>
      </c>
      <c r="AI10" s="17">
        <v>0.25017968670394403</v>
      </c>
      <c r="AJ10" s="17"/>
      <c r="AK10" s="17">
        <v>0.36259255785867101</v>
      </c>
      <c r="AL10" s="17">
        <v>0.20511612250244701</v>
      </c>
      <c r="AM10" s="17">
        <v>0.259363579459016</v>
      </c>
      <c r="AN10" s="17">
        <v>0.27133534261918002</v>
      </c>
      <c r="AO10" s="17">
        <v>0.30644651490442798</v>
      </c>
      <c r="AP10" s="17"/>
      <c r="AQ10" s="17">
        <v>0.22714390965484399</v>
      </c>
      <c r="AR10" s="17">
        <v>0.27047831533383299</v>
      </c>
      <c r="AS10" s="17"/>
      <c r="AT10" s="17">
        <v>0.262327356710509</v>
      </c>
      <c r="AU10" s="17">
        <v>0.26377070136960701</v>
      </c>
      <c r="AV10" s="17"/>
      <c r="AW10" s="17">
        <v>0.23032187712632299</v>
      </c>
      <c r="AX10" s="17">
        <v>0.26140457927580202</v>
      </c>
      <c r="AY10" s="17">
        <v>0.24393055231227601</v>
      </c>
      <c r="AZ10" s="17">
        <v>0.27339673451832602</v>
      </c>
      <c r="BA10" s="17">
        <v>0.22520062383268299</v>
      </c>
      <c r="BB10" s="17"/>
      <c r="BC10" s="17">
        <v>0.36302784266388999</v>
      </c>
      <c r="BD10" s="17"/>
      <c r="BE10" s="17">
        <v>0.225304109673055</v>
      </c>
      <c r="BF10" s="17">
        <v>0.224462541699082</v>
      </c>
      <c r="BG10" s="17">
        <v>0.21965786552584499</v>
      </c>
      <c r="BH10" s="17">
        <v>0.34940652465966199</v>
      </c>
      <c r="BI10" s="17"/>
      <c r="BJ10" s="17">
        <v>0.24136242275963299</v>
      </c>
      <c r="BK10" s="17"/>
      <c r="BL10" s="17">
        <v>0.23897088357339499</v>
      </c>
      <c r="BM10" s="17"/>
      <c r="BN10" s="17">
        <v>0.31395404859758802</v>
      </c>
      <c r="BO10" s="17"/>
      <c r="BP10" s="17">
        <v>0.26075690832510101</v>
      </c>
      <c r="BQ10" s="17">
        <v>0.27004590130963801</v>
      </c>
    </row>
    <row r="11" spans="2:69" x14ac:dyDescent="0.35">
      <c r="B11" s="18" t="s">
        <v>139</v>
      </c>
      <c r="C11" s="17">
        <v>0.13227804633843601</v>
      </c>
      <c r="D11" s="17">
        <v>0.14980166279944199</v>
      </c>
      <c r="E11" s="17">
        <v>0.11875947657278001</v>
      </c>
      <c r="F11" s="17"/>
      <c r="G11" s="17">
        <v>0.16957665271557301</v>
      </c>
      <c r="H11" s="17">
        <v>8.3640646659420795E-2</v>
      </c>
      <c r="I11" s="17">
        <v>0.14243192466066701</v>
      </c>
      <c r="J11" s="17">
        <v>9.5413168633069395E-2</v>
      </c>
      <c r="K11" s="17">
        <v>0.17410928192269301</v>
      </c>
      <c r="L11" s="17"/>
      <c r="M11" s="17">
        <v>7.1077438265192999E-2</v>
      </c>
      <c r="N11" s="17">
        <v>0.15815668209644901</v>
      </c>
      <c r="O11" s="17">
        <v>0.116936847498031</v>
      </c>
      <c r="P11" s="17">
        <v>0.147898318406055</v>
      </c>
      <c r="Q11" s="17">
        <v>8.7791313032882207E-2</v>
      </c>
      <c r="R11" s="17"/>
      <c r="S11" s="17">
        <v>0.166205042663917</v>
      </c>
      <c r="T11" s="17">
        <v>0.12826282765111199</v>
      </c>
      <c r="U11" s="17">
        <v>0.124446310459943</v>
      </c>
      <c r="V11" s="17">
        <v>0.18301389329205101</v>
      </c>
      <c r="W11" s="17"/>
      <c r="X11" s="17">
        <v>0.11942772970306099</v>
      </c>
      <c r="Y11" s="17">
        <v>0.16350072447055</v>
      </c>
      <c r="Z11" s="17">
        <v>0.18734156304660199</v>
      </c>
      <c r="AA11" s="17"/>
      <c r="AB11" s="17">
        <v>0.15270222240042899</v>
      </c>
      <c r="AC11" s="17">
        <v>8.65007366422373E-2</v>
      </c>
      <c r="AD11" s="17"/>
      <c r="AE11" s="17">
        <v>0.117314585356356</v>
      </c>
      <c r="AF11" s="17">
        <v>0.13476142447080899</v>
      </c>
      <c r="AG11" s="17"/>
      <c r="AH11" s="17">
        <v>0.13974459338327699</v>
      </c>
      <c r="AI11" s="17">
        <v>9.3839307335991995E-2</v>
      </c>
      <c r="AJ11" s="17"/>
      <c r="AK11" s="17">
        <v>9.6712603674209696E-2</v>
      </c>
      <c r="AL11" s="17">
        <v>0.111754352156597</v>
      </c>
      <c r="AM11" s="17">
        <v>0.14028898058718001</v>
      </c>
      <c r="AN11" s="17">
        <v>0.15524185132597301</v>
      </c>
      <c r="AO11" s="17">
        <v>0.147266124581302</v>
      </c>
      <c r="AP11" s="17"/>
      <c r="AQ11" s="17">
        <v>7.7286457241554904E-2</v>
      </c>
      <c r="AR11" s="17">
        <v>0.14694660199065199</v>
      </c>
      <c r="AS11" s="17"/>
      <c r="AT11" s="17">
        <v>0.105819184964812</v>
      </c>
      <c r="AU11" s="17">
        <v>0.138087110590702</v>
      </c>
      <c r="AV11" s="17"/>
      <c r="AW11" s="17">
        <v>0.15951462924460899</v>
      </c>
      <c r="AX11" s="17">
        <v>0.14247062575921399</v>
      </c>
      <c r="AY11" s="17">
        <v>0.16595099221164999</v>
      </c>
      <c r="AZ11" s="17">
        <v>0.139128836206354</v>
      </c>
      <c r="BA11" s="17">
        <v>6.2987098188117804E-2</v>
      </c>
      <c r="BB11" s="17"/>
      <c r="BC11" s="17">
        <v>7.8911704105433203E-2</v>
      </c>
      <c r="BD11" s="17"/>
      <c r="BE11" s="17">
        <v>0.16159271026403199</v>
      </c>
      <c r="BF11" s="17">
        <v>0.21221150108553199</v>
      </c>
      <c r="BG11" s="17">
        <v>0.10216234937523801</v>
      </c>
      <c r="BH11" s="17">
        <v>5.9965024725861002E-2</v>
      </c>
      <c r="BI11" s="17"/>
      <c r="BJ11" s="17">
        <v>0.14771541409598901</v>
      </c>
      <c r="BK11" s="17"/>
      <c r="BL11" s="17">
        <v>0.143834982835231</v>
      </c>
      <c r="BM11" s="17"/>
      <c r="BN11" s="17">
        <v>0.123478554613954</v>
      </c>
      <c r="BO11" s="17"/>
      <c r="BP11" s="17">
        <v>0.14058875072333299</v>
      </c>
      <c r="BQ11" s="17">
        <v>0.105254820679654</v>
      </c>
    </row>
    <row r="12" spans="2:69" x14ac:dyDescent="0.35">
      <c r="B12" s="18" t="s">
        <v>140</v>
      </c>
      <c r="C12" s="17">
        <v>5.6623886134144298E-2</v>
      </c>
      <c r="D12" s="17">
        <v>6.9408105149344507E-2</v>
      </c>
      <c r="E12" s="17">
        <v>4.6465388427433398E-2</v>
      </c>
      <c r="F12" s="17"/>
      <c r="G12" s="17">
        <v>8.7851887163272899E-2</v>
      </c>
      <c r="H12" s="17">
        <v>2.6313288904683398E-2</v>
      </c>
      <c r="I12" s="17">
        <v>7.9451596673041899E-2</v>
      </c>
      <c r="J12" s="17">
        <v>8.1085909050273894E-2</v>
      </c>
      <c r="K12" s="17">
        <v>0</v>
      </c>
      <c r="L12" s="17"/>
      <c r="M12" s="17">
        <v>5.6871840158018702E-2</v>
      </c>
      <c r="N12" s="17">
        <v>6.8107107610576104E-2</v>
      </c>
      <c r="O12" s="17">
        <v>1.6786647271800601E-2</v>
      </c>
      <c r="P12" s="17">
        <v>2.81915212598828E-2</v>
      </c>
      <c r="Q12" s="17">
        <v>0.122767342361145</v>
      </c>
      <c r="R12" s="17"/>
      <c r="S12" s="17">
        <v>4.96060892231718E-2</v>
      </c>
      <c r="T12" s="17">
        <v>2.3686378021731399E-2</v>
      </c>
      <c r="U12" s="17">
        <v>4.9205865544051798E-2</v>
      </c>
      <c r="V12" s="17">
        <v>6.4896983249467105E-2</v>
      </c>
      <c r="W12" s="17"/>
      <c r="X12" s="17">
        <v>6.3621009620508207E-2</v>
      </c>
      <c r="Y12" s="17">
        <v>5.8977019048669102E-2</v>
      </c>
      <c r="Z12" s="17">
        <v>0</v>
      </c>
      <c r="AA12" s="17"/>
      <c r="AB12" s="17">
        <v>7.1379345033324798E-2</v>
      </c>
      <c r="AC12" s="17">
        <v>2.3552039823817199E-2</v>
      </c>
      <c r="AD12" s="17"/>
      <c r="AE12" s="17">
        <v>6.9217891941611404E-2</v>
      </c>
      <c r="AF12" s="17">
        <v>5.4533749456626597E-2</v>
      </c>
      <c r="AG12" s="17"/>
      <c r="AH12" s="17">
        <v>6.3423175806422399E-2</v>
      </c>
      <c r="AI12" s="17">
        <v>4.6616915701731897E-2</v>
      </c>
      <c r="AJ12" s="17"/>
      <c r="AK12" s="17">
        <v>5.9422279522860298E-2</v>
      </c>
      <c r="AL12" s="17">
        <v>2.94103939530766E-2</v>
      </c>
      <c r="AM12" s="17">
        <v>6.2867084648739899E-2</v>
      </c>
      <c r="AN12" s="17">
        <v>6.8596912869267807E-2</v>
      </c>
      <c r="AO12" s="17">
        <v>8.1868284555760798E-2</v>
      </c>
      <c r="AP12" s="17"/>
      <c r="AQ12" s="17">
        <v>7.5769392006110006E-2</v>
      </c>
      <c r="AR12" s="17">
        <v>5.1516979369220603E-2</v>
      </c>
      <c r="AS12" s="17"/>
      <c r="AT12" s="17">
        <v>6.3391056666138201E-2</v>
      </c>
      <c r="AU12" s="17">
        <v>5.4943208922115697E-2</v>
      </c>
      <c r="AV12" s="17"/>
      <c r="AW12" s="17">
        <v>0</v>
      </c>
      <c r="AX12" s="17">
        <v>4.9305771572206399E-2</v>
      </c>
      <c r="AY12" s="17">
        <v>9.3066254447895999E-2</v>
      </c>
      <c r="AZ12" s="17">
        <v>0.105333164412373</v>
      </c>
      <c r="BA12" s="17">
        <v>2.19890136699184E-2</v>
      </c>
      <c r="BB12" s="17"/>
      <c r="BC12" s="17">
        <v>2.24470386533367E-2</v>
      </c>
      <c r="BD12" s="17"/>
      <c r="BE12" s="17">
        <v>5.3385462610383697E-2</v>
      </c>
      <c r="BF12" s="17">
        <v>0.13432692070369401</v>
      </c>
      <c r="BG12" s="17">
        <v>0.11183605269848899</v>
      </c>
      <c r="BH12" s="17">
        <v>1.2818853470882701E-2</v>
      </c>
      <c r="BI12" s="17"/>
      <c r="BJ12" s="17">
        <v>4.9076262724817597E-2</v>
      </c>
      <c r="BK12" s="17"/>
      <c r="BL12" s="17">
        <v>5.7049249591602597E-2</v>
      </c>
      <c r="BM12" s="17"/>
      <c r="BN12" s="17">
        <v>1.61209992875141E-2</v>
      </c>
      <c r="BO12" s="17"/>
      <c r="BP12" s="17">
        <v>4.7875414163324498E-2</v>
      </c>
      <c r="BQ12" s="17">
        <v>0.10239443256932</v>
      </c>
    </row>
    <row r="13" spans="2:69" x14ac:dyDescent="0.35">
      <c r="B13" s="18" t="s">
        <v>141</v>
      </c>
      <c r="C13" s="19">
        <v>0.31090709189181398</v>
      </c>
      <c r="D13" s="19">
        <v>0.23807307545284201</v>
      </c>
      <c r="E13" s="19">
        <v>0.37348616086451902</v>
      </c>
      <c r="F13" s="19"/>
      <c r="G13" s="19">
        <v>0.28496062198260902</v>
      </c>
      <c r="H13" s="19">
        <v>0.33808685233459701</v>
      </c>
      <c r="I13" s="19">
        <v>0.339569198890186</v>
      </c>
      <c r="J13" s="19">
        <v>0.36387562675895202</v>
      </c>
      <c r="K13" s="19">
        <v>0.21489008259398701</v>
      </c>
      <c r="L13" s="19"/>
      <c r="M13" s="19">
        <v>0.42884386122879598</v>
      </c>
      <c r="N13" s="19">
        <v>0.28335904357443498</v>
      </c>
      <c r="O13" s="19">
        <v>0.38214063689070499</v>
      </c>
      <c r="P13" s="19">
        <v>0.24386074191187501</v>
      </c>
      <c r="Q13" s="19">
        <v>0.30092071921929098</v>
      </c>
      <c r="R13" s="19"/>
      <c r="S13" s="19">
        <v>0.34456867956392201</v>
      </c>
      <c r="T13" s="19">
        <v>0.376865145416306</v>
      </c>
      <c r="U13" s="19">
        <v>0.202160270022813</v>
      </c>
      <c r="V13" s="19">
        <v>0.31162951269615802</v>
      </c>
      <c r="W13" s="19"/>
      <c r="X13" s="19">
        <v>0.31124751887688601</v>
      </c>
      <c r="Y13" s="19">
        <v>0.35017187529996202</v>
      </c>
      <c r="Z13" s="19">
        <v>0.25426136894270601</v>
      </c>
      <c r="AA13" s="19"/>
      <c r="AB13" s="19">
        <v>0.33633695654110901</v>
      </c>
      <c r="AC13" s="19">
        <v>0.253910384360026</v>
      </c>
      <c r="AD13" s="19"/>
      <c r="AE13" s="19">
        <v>0.134953811663725</v>
      </c>
      <c r="AF13" s="19">
        <v>0.34010879388850601</v>
      </c>
      <c r="AG13" s="19"/>
      <c r="AH13" s="19">
        <v>0.32716016234376299</v>
      </c>
      <c r="AI13" s="19">
        <v>0.28473090313819499</v>
      </c>
      <c r="AJ13" s="19"/>
      <c r="AK13" s="19">
        <v>0.356886211833917</v>
      </c>
      <c r="AL13" s="19">
        <v>0.30442256289326802</v>
      </c>
      <c r="AM13" s="19">
        <v>0.33434211521824397</v>
      </c>
      <c r="AN13" s="19">
        <v>0.283088375819184</v>
      </c>
      <c r="AO13" s="19">
        <v>0.24313458667288201</v>
      </c>
      <c r="AP13" s="19"/>
      <c r="AQ13" s="19">
        <v>0.318802629253291</v>
      </c>
      <c r="AR13" s="19">
        <v>0.30880102201652898</v>
      </c>
      <c r="AS13" s="19"/>
      <c r="AT13" s="19">
        <v>0.32167168086709702</v>
      </c>
      <c r="AU13" s="19">
        <v>0.30946487909874099</v>
      </c>
      <c r="AV13" s="19"/>
      <c r="AW13" s="19">
        <v>0.43850870905255002</v>
      </c>
      <c r="AX13" s="19">
        <v>0.36428702081812703</v>
      </c>
      <c r="AY13" s="19">
        <v>0.33757771881319898</v>
      </c>
      <c r="AZ13" s="19">
        <v>0.29399658679396801</v>
      </c>
      <c r="BA13" s="19">
        <v>7.0364890059699703E-2</v>
      </c>
      <c r="BB13" s="19"/>
      <c r="BC13" s="19">
        <v>4.0476291777994201E-2</v>
      </c>
      <c r="BD13" s="19"/>
      <c r="BE13" s="19">
        <v>0.37996368312522699</v>
      </c>
      <c r="BF13" s="19">
        <v>0.30085016595393799</v>
      </c>
      <c r="BG13" s="19">
        <v>0.453310361551858</v>
      </c>
      <c r="BH13" s="19">
        <v>3.87338228162784E-2</v>
      </c>
      <c r="BI13" s="19"/>
      <c r="BJ13" s="19">
        <v>0.33168468291139902</v>
      </c>
      <c r="BK13" s="19"/>
      <c r="BL13" s="19">
        <v>0.322621013124196</v>
      </c>
      <c r="BM13" s="19"/>
      <c r="BN13" s="19">
        <v>0.29271146996122299</v>
      </c>
      <c r="BO13" s="19"/>
      <c r="BP13" s="19">
        <v>0.29155716875815701</v>
      </c>
      <c r="BQ13" s="19">
        <v>0.357319741938392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194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0.25393033221691003</v>
      </c>
      <c r="D9" s="17">
        <v>0.26172341734709698</v>
      </c>
      <c r="E9" s="17">
        <v>0.24194137910330399</v>
      </c>
      <c r="F9" s="17"/>
      <c r="G9" s="17">
        <v>0.23477272371258601</v>
      </c>
      <c r="H9" s="17">
        <v>0.25926306363316798</v>
      </c>
      <c r="I9" s="17">
        <v>0.17447718299448201</v>
      </c>
      <c r="J9" s="17">
        <v>0.24169298148666199</v>
      </c>
      <c r="K9" s="17">
        <v>0.392992181390173</v>
      </c>
      <c r="L9" s="17"/>
      <c r="M9" s="17">
        <v>0.20239228194958001</v>
      </c>
      <c r="N9" s="17">
        <v>0.26237709652649499</v>
      </c>
      <c r="O9" s="17">
        <v>0.32277368313963201</v>
      </c>
      <c r="P9" s="17">
        <v>0.17034754311977801</v>
      </c>
      <c r="Q9" s="17">
        <v>0.23201269151894199</v>
      </c>
      <c r="R9" s="17"/>
      <c r="S9" s="17">
        <v>0.22687685934370999</v>
      </c>
      <c r="T9" s="17">
        <v>0.23848068133563299</v>
      </c>
      <c r="U9" s="17">
        <v>0.35742758899638699</v>
      </c>
      <c r="V9" s="17">
        <v>0.17808042809268701</v>
      </c>
      <c r="W9" s="17"/>
      <c r="X9" s="17">
        <v>0.241373379354026</v>
      </c>
      <c r="Y9" s="17">
        <v>0.21563509348354101</v>
      </c>
      <c r="Z9" s="17">
        <v>0.402447830691536</v>
      </c>
      <c r="AA9" s="17"/>
      <c r="AB9" s="17">
        <v>0.22616107576074301</v>
      </c>
      <c r="AC9" s="17">
        <v>0.31617038777502099</v>
      </c>
      <c r="AD9" s="17"/>
      <c r="AE9" s="17">
        <v>0.42854570997914998</v>
      </c>
      <c r="AF9" s="17">
        <v>0.22495067228193799</v>
      </c>
      <c r="AG9" s="17"/>
      <c r="AH9" s="17">
        <v>0.226151633457774</v>
      </c>
      <c r="AI9" s="17">
        <v>0.29857906311556198</v>
      </c>
      <c r="AJ9" s="17"/>
      <c r="AK9" s="17">
        <v>0.39095858434373498</v>
      </c>
      <c r="AL9" s="17">
        <v>0.24353074621520801</v>
      </c>
      <c r="AM9" s="17">
        <v>0.214462961875861</v>
      </c>
      <c r="AN9" s="17">
        <v>0.21145615840289</v>
      </c>
      <c r="AO9" s="17">
        <v>0.397016062198984</v>
      </c>
      <c r="AP9" s="17"/>
      <c r="AQ9" s="17">
        <v>0.21179315970801099</v>
      </c>
      <c r="AR9" s="17">
        <v>0.26517007760569899</v>
      </c>
      <c r="AS9" s="17"/>
      <c r="AT9" s="17">
        <v>0.17970915083684399</v>
      </c>
      <c r="AU9" s="17">
        <v>0.28488778053328601</v>
      </c>
      <c r="AV9" s="17"/>
      <c r="AW9" s="17">
        <v>0.23614824656943401</v>
      </c>
      <c r="AX9" s="17">
        <v>0.18820594233117499</v>
      </c>
      <c r="AY9" s="17">
        <v>0.20104866007581701</v>
      </c>
      <c r="AZ9" s="17">
        <v>0.24178158144563899</v>
      </c>
      <c r="BA9" s="17">
        <v>0.51779659407495404</v>
      </c>
      <c r="BB9" s="17"/>
      <c r="BC9" s="17">
        <v>0.53361097832426396</v>
      </c>
      <c r="BD9" s="17"/>
      <c r="BE9" s="17">
        <v>0.14150044840429499</v>
      </c>
      <c r="BF9" s="17">
        <v>0.24302154700426301</v>
      </c>
      <c r="BG9" s="17">
        <v>0.24215393317626699</v>
      </c>
      <c r="BH9" s="17">
        <v>0.50749532136195397</v>
      </c>
      <c r="BI9" s="17"/>
      <c r="BJ9" s="17">
        <v>0.23922626389432</v>
      </c>
      <c r="BK9" s="17"/>
      <c r="BL9" s="17">
        <v>0.19155960280338499</v>
      </c>
      <c r="BM9" s="17"/>
      <c r="BN9" s="17">
        <v>0.29504942305273701</v>
      </c>
      <c r="BO9" s="17"/>
      <c r="BP9" s="17">
        <v>0.292864052116806</v>
      </c>
      <c r="BQ9" s="17">
        <v>9.4982689075276794E-2</v>
      </c>
    </row>
    <row r="10" spans="2:69" x14ac:dyDescent="0.35">
      <c r="B10" s="18" t="s">
        <v>138</v>
      </c>
      <c r="C10" s="17">
        <v>0.19731147754232101</v>
      </c>
      <c r="D10" s="17">
        <v>0.211996833971345</v>
      </c>
      <c r="E10" s="17">
        <v>0.18662449981120299</v>
      </c>
      <c r="F10" s="17"/>
      <c r="G10" s="17">
        <v>0.141933222421361</v>
      </c>
      <c r="H10" s="17">
        <v>0.23082048736710001</v>
      </c>
      <c r="I10" s="17">
        <v>0.219488286840481</v>
      </c>
      <c r="J10" s="17">
        <v>0.173644949369368</v>
      </c>
      <c r="K10" s="17">
        <v>0.221933698655428</v>
      </c>
      <c r="L10" s="17"/>
      <c r="M10" s="17">
        <v>6.4967185453167695E-2</v>
      </c>
      <c r="N10" s="17">
        <v>0.182207804228989</v>
      </c>
      <c r="O10" s="17">
        <v>0.135328216629377</v>
      </c>
      <c r="P10" s="17">
        <v>0.40289803230311699</v>
      </c>
      <c r="Q10" s="17">
        <v>0.16505185919273099</v>
      </c>
      <c r="R10" s="17"/>
      <c r="S10" s="17">
        <v>0.257264361485952</v>
      </c>
      <c r="T10" s="17">
        <v>0.276625957004626</v>
      </c>
      <c r="U10" s="17">
        <v>0.179481783470406</v>
      </c>
      <c r="V10" s="17">
        <v>0.140611649503359</v>
      </c>
      <c r="W10" s="17"/>
      <c r="X10" s="17">
        <v>0.194362801548493</v>
      </c>
      <c r="Y10" s="17">
        <v>0.196903331304007</v>
      </c>
      <c r="Z10" s="17">
        <v>0.22037031090478701</v>
      </c>
      <c r="AA10" s="17"/>
      <c r="AB10" s="17">
        <v>0.19380308195188001</v>
      </c>
      <c r="AC10" s="17">
        <v>0.205174948313083</v>
      </c>
      <c r="AD10" s="17"/>
      <c r="AE10" s="17">
        <v>0.15067488557942799</v>
      </c>
      <c r="AF10" s="17">
        <v>0.20505141770641699</v>
      </c>
      <c r="AG10" s="17"/>
      <c r="AH10" s="17">
        <v>0.19296180248247599</v>
      </c>
      <c r="AI10" s="17">
        <v>0.22026638843808999</v>
      </c>
      <c r="AJ10" s="17"/>
      <c r="AK10" s="17">
        <v>6.4013547083518196E-2</v>
      </c>
      <c r="AL10" s="17">
        <v>0.21159077629940701</v>
      </c>
      <c r="AM10" s="17">
        <v>0.18642810472167801</v>
      </c>
      <c r="AN10" s="17">
        <v>0.290182901252315</v>
      </c>
      <c r="AO10" s="17">
        <v>0.14063562883855299</v>
      </c>
      <c r="AP10" s="17"/>
      <c r="AQ10" s="17">
        <v>0.25833049852618101</v>
      </c>
      <c r="AR10" s="17">
        <v>0.181035153838188</v>
      </c>
      <c r="AS10" s="17"/>
      <c r="AT10" s="17">
        <v>0.26531729733042397</v>
      </c>
      <c r="AU10" s="17">
        <v>0.169676260917931</v>
      </c>
      <c r="AV10" s="17"/>
      <c r="AW10" s="17">
        <v>0.21784318022507701</v>
      </c>
      <c r="AX10" s="17">
        <v>0.29311568751474798</v>
      </c>
      <c r="AY10" s="17">
        <v>5.4561600687293002E-2</v>
      </c>
      <c r="AZ10" s="17">
        <v>2.75249295778538E-2</v>
      </c>
      <c r="BA10" s="17">
        <v>0.31533242883703599</v>
      </c>
      <c r="BB10" s="17"/>
      <c r="BC10" s="17">
        <v>0.31858838197658401</v>
      </c>
      <c r="BD10" s="17"/>
      <c r="BE10" s="17">
        <v>0.26412489984604998</v>
      </c>
      <c r="BF10" s="17">
        <v>3.3296731493859498E-2</v>
      </c>
      <c r="BG10" s="17">
        <v>0</v>
      </c>
      <c r="BH10" s="17">
        <v>0.35914332144991101</v>
      </c>
      <c r="BI10" s="17"/>
      <c r="BJ10" s="17">
        <v>0.210594296057007</v>
      </c>
      <c r="BK10" s="17"/>
      <c r="BL10" s="17">
        <v>0.24045977883691</v>
      </c>
      <c r="BM10" s="17"/>
      <c r="BN10" s="17">
        <v>0.14823065981787401</v>
      </c>
      <c r="BO10" s="17"/>
      <c r="BP10" s="17">
        <v>0.183941213035583</v>
      </c>
      <c r="BQ10" s="17">
        <v>0.27705991899622401</v>
      </c>
    </row>
    <row r="11" spans="2:69" x14ac:dyDescent="0.35">
      <c r="B11" s="18" t="s">
        <v>139</v>
      </c>
      <c r="C11" s="17">
        <v>0.118526155358628</v>
      </c>
      <c r="D11" s="17">
        <v>0.15245759030268199</v>
      </c>
      <c r="E11" s="17">
        <v>9.1327954290392699E-2</v>
      </c>
      <c r="F11" s="17"/>
      <c r="G11" s="17">
        <v>0.16009512608635701</v>
      </c>
      <c r="H11" s="17">
        <v>0.13938811605592499</v>
      </c>
      <c r="I11" s="17">
        <v>0.13117872531003499</v>
      </c>
      <c r="J11" s="17">
        <v>7.6330534906455499E-2</v>
      </c>
      <c r="K11" s="17">
        <v>5.6728012453470499E-2</v>
      </c>
      <c r="L11" s="17"/>
      <c r="M11" s="17">
        <v>0.17813104501596499</v>
      </c>
      <c r="N11" s="17">
        <v>0.14765582739958799</v>
      </c>
      <c r="O11" s="17">
        <v>9.6890059195126305E-2</v>
      </c>
      <c r="P11" s="17">
        <v>4.5504131502205301E-2</v>
      </c>
      <c r="Q11" s="17">
        <v>0.126116350387461</v>
      </c>
      <c r="R11" s="17"/>
      <c r="S11" s="17">
        <v>0.12690609189983201</v>
      </c>
      <c r="T11" s="17">
        <v>4.5663433284087999E-2</v>
      </c>
      <c r="U11" s="17">
        <v>0.110504989129197</v>
      </c>
      <c r="V11" s="17">
        <v>0.18746478408594899</v>
      </c>
      <c r="W11" s="17"/>
      <c r="X11" s="17">
        <v>0.12570463608528201</v>
      </c>
      <c r="Y11" s="17">
        <v>0.102940190042208</v>
      </c>
      <c r="Z11" s="17">
        <v>8.5211972952123599E-2</v>
      </c>
      <c r="AA11" s="17"/>
      <c r="AB11" s="17">
        <v>0.11707142837611099</v>
      </c>
      <c r="AC11" s="17">
        <v>0.12178667795694301</v>
      </c>
      <c r="AD11" s="17"/>
      <c r="AE11" s="17">
        <v>0.13999370887050799</v>
      </c>
      <c r="AF11" s="17">
        <v>0.114963339709842</v>
      </c>
      <c r="AG11" s="17"/>
      <c r="AH11" s="17">
        <v>0.129342613854289</v>
      </c>
      <c r="AI11" s="17">
        <v>3.55649289910119E-2</v>
      </c>
      <c r="AJ11" s="17"/>
      <c r="AK11" s="17">
        <v>9.6712603674209696E-2</v>
      </c>
      <c r="AL11" s="17">
        <v>0.138516508723319</v>
      </c>
      <c r="AM11" s="17">
        <v>0.14864378970613101</v>
      </c>
      <c r="AN11" s="17">
        <v>5.7499985435120103E-2</v>
      </c>
      <c r="AO11" s="17">
        <v>8.89729942600051E-2</v>
      </c>
      <c r="AP11" s="17"/>
      <c r="AQ11" s="17">
        <v>7.7286457241554904E-2</v>
      </c>
      <c r="AR11" s="17">
        <v>0.12952650680955999</v>
      </c>
      <c r="AS11" s="17"/>
      <c r="AT11" s="17">
        <v>0.118917373995142</v>
      </c>
      <c r="AU11" s="17">
        <v>0.11532116107840901</v>
      </c>
      <c r="AV11" s="17"/>
      <c r="AW11" s="17">
        <v>5.69068250208681E-2</v>
      </c>
      <c r="AX11" s="17">
        <v>7.1442341113738594E-2</v>
      </c>
      <c r="AY11" s="17">
        <v>0.200017367783551</v>
      </c>
      <c r="AZ11" s="17">
        <v>0.231120451210828</v>
      </c>
      <c r="BA11" s="17">
        <v>5.7286428947386503E-2</v>
      </c>
      <c r="BB11" s="17"/>
      <c r="BC11" s="17">
        <v>6.7429413243633496E-2</v>
      </c>
      <c r="BD11" s="17"/>
      <c r="BE11" s="17">
        <v>0.112972878457082</v>
      </c>
      <c r="BF11" s="17">
        <v>0.198936642136677</v>
      </c>
      <c r="BG11" s="17">
        <v>0.19810376106074001</v>
      </c>
      <c r="BH11" s="17">
        <v>7.1763796249521006E-2</v>
      </c>
      <c r="BI11" s="17"/>
      <c r="BJ11" s="17">
        <v>0.10916785714865999</v>
      </c>
      <c r="BK11" s="17"/>
      <c r="BL11" s="17">
        <v>0.12155820232256601</v>
      </c>
      <c r="BM11" s="17"/>
      <c r="BN11" s="17">
        <v>0.15412474795737199</v>
      </c>
      <c r="BO11" s="17"/>
      <c r="BP11" s="17">
        <v>0.111827856848168</v>
      </c>
      <c r="BQ11" s="17">
        <v>0.14301761401760399</v>
      </c>
    </row>
    <row r="12" spans="2:69" x14ac:dyDescent="0.35">
      <c r="B12" s="18" t="s">
        <v>140</v>
      </c>
      <c r="C12" s="17">
        <v>8.3120538331699703E-2</v>
      </c>
      <c r="D12" s="17">
        <v>0.101098269636477</v>
      </c>
      <c r="E12" s="17">
        <v>6.8861154138320002E-2</v>
      </c>
      <c r="F12" s="17"/>
      <c r="G12" s="17">
        <v>0.149072769642419</v>
      </c>
      <c r="H12" s="17">
        <v>3.2441480609210101E-2</v>
      </c>
      <c r="I12" s="17">
        <v>0.117368023207388</v>
      </c>
      <c r="J12" s="17">
        <v>5.4057272700182603E-2</v>
      </c>
      <c r="K12" s="17">
        <v>4.6952507787689099E-2</v>
      </c>
      <c r="L12" s="17"/>
      <c r="M12" s="17">
        <v>0</v>
      </c>
      <c r="N12" s="17">
        <v>9.5637826927328001E-2</v>
      </c>
      <c r="O12" s="17">
        <v>4.6080756873359198E-2</v>
      </c>
      <c r="P12" s="17">
        <v>7.0533856101282599E-2</v>
      </c>
      <c r="Q12" s="17">
        <v>0.15935683517545099</v>
      </c>
      <c r="R12" s="17"/>
      <c r="S12" s="17">
        <v>4.64406620905497E-2</v>
      </c>
      <c r="T12" s="17">
        <v>4.7240203287069897E-2</v>
      </c>
      <c r="U12" s="17">
        <v>0.150425368381196</v>
      </c>
      <c r="V12" s="17">
        <v>0.102756710284533</v>
      </c>
      <c r="W12" s="17"/>
      <c r="X12" s="17">
        <v>8.9503716044222997E-2</v>
      </c>
      <c r="Y12" s="17">
        <v>8.0731432588476301E-2</v>
      </c>
      <c r="Z12" s="17">
        <v>3.7708516508848301E-2</v>
      </c>
      <c r="AA12" s="17"/>
      <c r="AB12" s="17">
        <v>8.8788438734778402E-2</v>
      </c>
      <c r="AC12" s="17">
        <v>7.0416905573570304E-2</v>
      </c>
      <c r="AD12" s="17"/>
      <c r="AE12" s="17">
        <v>7.8571262573051706E-2</v>
      </c>
      <c r="AF12" s="17">
        <v>8.3875548950612902E-2</v>
      </c>
      <c r="AG12" s="17"/>
      <c r="AH12" s="17">
        <v>8.6706725803141399E-2</v>
      </c>
      <c r="AI12" s="17">
        <v>0.11163201455115999</v>
      </c>
      <c r="AJ12" s="17"/>
      <c r="AK12" s="17">
        <v>5.9422279522860298E-2</v>
      </c>
      <c r="AL12" s="17">
        <v>5.0876141510919203E-2</v>
      </c>
      <c r="AM12" s="17">
        <v>7.3445825877600998E-2</v>
      </c>
      <c r="AN12" s="17">
        <v>0.135575672219996</v>
      </c>
      <c r="AO12" s="17">
        <v>0.13024072802957601</v>
      </c>
      <c r="AP12" s="17"/>
      <c r="AQ12" s="17">
        <v>8.5794161412821701E-2</v>
      </c>
      <c r="AR12" s="17">
        <v>8.2407371289201697E-2</v>
      </c>
      <c r="AS12" s="17"/>
      <c r="AT12" s="17">
        <v>8.3067872830932907E-2</v>
      </c>
      <c r="AU12" s="17">
        <v>8.1002778181674104E-2</v>
      </c>
      <c r="AV12" s="17"/>
      <c r="AW12" s="17">
        <v>5.0593039132071201E-2</v>
      </c>
      <c r="AX12" s="17">
        <v>6.6485561686021599E-2</v>
      </c>
      <c r="AY12" s="17">
        <v>0.148686043833505</v>
      </c>
      <c r="AZ12" s="17">
        <v>0.13464346558269799</v>
      </c>
      <c r="BA12" s="17">
        <v>0</v>
      </c>
      <c r="BB12" s="17"/>
      <c r="BC12" s="17">
        <v>1.26646478075126E-2</v>
      </c>
      <c r="BD12" s="17"/>
      <c r="BE12" s="17">
        <v>8.3612414156806703E-2</v>
      </c>
      <c r="BF12" s="17">
        <v>0.140024013763732</v>
      </c>
      <c r="BG12" s="17">
        <v>6.9908022656548802E-2</v>
      </c>
      <c r="BH12" s="17">
        <v>0</v>
      </c>
      <c r="BI12" s="17"/>
      <c r="BJ12" s="17">
        <v>8.2178297016248805E-2</v>
      </c>
      <c r="BK12" s="17"/>
      <c r="BL12" s="17">
        <v>0.105649787145474</v>
      </c>
      <c r="BM12" s="17"/>
      <c r="BN12" s="17">
        <v>7.5621862799063702E-2</v>
      </c>
      <c r="BO12" s="17"/>
      <c r="BP12" s="17">
        <v>8.07010968707947E-2</v>
      </c>
      <c r="BQ12" s="17">
        <v>0.101745288696703</v>
      </c>
    </row>
    <row r="13" spans="2:69" x14ac:dyDescent="0.35">
      <c r="B13" s="18" t="s">
        <v>141</v>
      </c>
      <c r="C13" s="19">
        <v>0.34711149655044099</v>
      </c>
      <c r="D13" s="19">
        <v>0.2727238887424</v>
      </c>
      <c r="E13" s="19">
        <v>0.41124501265677998</v>
      </c>
      <c r="F13" s="19"/>
      <c r="G13" s="19">
        <v>0.31412615813727801</v>
      </c>
      <c r="H13" s="19">
        <v>0.33808685233459701</v>
      </c>
      <c r="I13" s="19">
        <v>0.35748778164761402</v>
      </c>
      <c r="J13" s="19">
        <v>0.45427426153733202</v>
      </c>
      <c r="K13" s="19">
        <v>0.28139359971323902</v>
      </c>
      <c r="L13" s="19"/>
      <c r="M13" s="19">
        <v>0.55450948758128704</v>
      </c>
      <c r="N13" s="19">
        <v>0.31212144491760002</v>
      </c>
      <c r="O13" s="19">
        <v>0.398927284162505</v>
      </c>
      <c r="P13" s="19">
        <v>0.310716436973618</v>
      </c>
      <c r="Q13" s="19">
        <v>0.31746226372541603</v>
      </c>
      <c r="R13" s="19"/>
      <c r="S13" s="19">
        <v>0.34251202517995699</v>
      </c>
      <c r="T13" s="19">
        <v>0.39198972508858299</v>
      </c>
      <c r="U13" s="19">
        <v>0.202160270022813</v>
      </c>
      <c r="V13" s="19">
        <v>0.39108642803347299</v>
      </c>
      <c r="W13" s="19"/>
      <c r="X13" s="19">
        <v>0.34905546696797601</v>
      </c>
      <c r="Y13" s="19">
        <v>0.40378995258176698</v>
      </c>
      <c r="Z13" s="19">
        <v>0.25426136894270601</v>
      </c>
      <c r="AA13" s="19"/>
      <c r="AB13" s="19">
        <v>0.37417597517648699</v>
      </c>
      <c r="AC13" s="19">
        <v>0.28645108038138301</v>
      </c>
      <c r="AD13" s="19"/>
      <c r="AE13" s="19">
        <v>0.20221443299786299</v>
      </c>
      <c r="AF13" s="19">
        <v>0.37115902135119</v>
      </c>
      <c r="AG13" s="19"/>
      <c r="AH13" s="19">
        <v>0.36483722440232003</v>
      </c>
      <c r="AI13" s="19">
        <v>0.33395760490417598</v>
      </c>
      <c r="AJ13" s="19"/>
      <c r="AK13" s="19">
        <v>0.38889298537567601</v>
      </c>
      <c r="AL13" s="19">
        <v>0.35548582725114602</v>
      </c>
      <c r="AM13" s="19">
        <v>0.37701931781872899</v>
      </c>
      <c r="AN13" s="19">
        <v>0.30528528268967903</v>
      </c>
      <c r="AO13" s="19">
        <v>0.24313458667288201</v>
      </c>
      <c r="AP13" s="19"/>
      <c r="AQ13" s="19">
        <v>0.36679572311143099</v>
      </c>
      <c r="AR13" s="19">
        <v>0.34186089045735202</v>
      </c>
      <c r="AS13" s="19"/>
      <c r="AT13" s="19">
        <v>0.35298830500665801</v>
      </c>
      <c r="AU13" s="19">
        <v>0.3491120192887</v>
      </c>
      <c r="AV13" s="19"/>
      <c r="AW13" s="19">
        <v>0.43850870905255002</v>
      </c>
      <c r="AX13" s="19">
        <v>0.380750467354317</v>
      </c>
      <c r="AY13" s="19">
        <v>0.39568632761983502</v>
      </c>
      <c r="AZ13" s="19">
        <v>0.364929572182982</v>
      </c>
      <c r="BA13" s="19">
        <v>0.109584548140623</v>
      </c>
      <c r="BB13" s="19"/>
      <c r="BC13" s="19">
        <v>6.7706578648005694E-2</v>
      </c>
      <c r="BD13" s="19"/>
      <c r="BE13" s="19">
        <v>0.39778935913576602</v>
      </c>
      <c r="BF13" s="19">
        <v>0.38472106560146802</v>
      </c>
      <c r="BG13" s="19">
        <v>0.489834283106444</v>
      </c>
      <c r="BH13" s="19">
        <v>6.1597560938614203E-2</v>
      </c>
      <c r="BI13" s="19"/>
      <c r="BJ13" s="19">
        <v>0.35883328588376501</v>
      </c>
      <c r="BK13" s="19"/>
      <c r="BL13" s="19">
        <v>0.34077262889166599</v>
      </c>
      <c r="BM13" s="19"/>
      <c r="BN13" s="19">
        <v>0.32697330637295302</v>
      </c>
      <c r="BO13" s="19"/>
      <c r="BP13" s="19">
        <v>0.33066578112864897</v>
      </c>
      <c r="BQ13" s="19">
        <v>0.38319448921419202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195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0.15907987422983899</v>
      </c>
      <c r="D9" s="17">
        <v>0.15697189149020199</v>
      </c>
      <c r="E9" s="17">
        <v>0.15457974131527799</v>
      </c>
      <c r="F9" s="17"/>
      <c r="G9" s="17">
        <v>0.12971926140071999</v>
      </c>
      <c r="H9" s="17">
        <v>0.146800347797681</v>
      </c>
      <c r="I9" s="17">
        <v>0.17618982915603501</v>
      </c>
      <c r="J9" s="17">
        <v>0.16536244658020699</v>
      </c>
      <c r="K9" s="17">
        <v>0.188522484803998</v>
      </c>
      <c r="L9" s="17"/>
      <c r="M9" s="17">
        <v>0.14552044179156101</v>
      </c>
      <c r="N9" s="17">
        <v>0.16126110768092899</v>
      </c>
      <c r="O9" s="17">
        <v>0.203496911217075</v>
      </c>
      <c r="P9" s="17">
        <v>0.12448309508302099</v>
      </c>
      <c r="Q9" s="17">
        <v>0.123485725050684</v>
      </c>
      <c r="R9" s="17"/>
      <c r="S9" s="17">
        <v>8.8534133837603196E-2</v>
      </c>
      <c r="T9" s="17">
        <v>0.126802166018781</v>
      </c>
      <c r="U9" s="17">
        <v>0.27945345649470499</v>
      </c>
      <c r="V9" s="17">
        <v>0.140072286430517</v>
      </c>
      <c r="W9" s="17"/>
      <c r="X9" s="17">
        <v>0.15603143135928901</v>
      </c>
      <c r="Y9" s="17">
        <v>0.12478496346960299</v>
      </c>
      <c r="Z9" s="17">
        <v>0.22954540207195401</v>
      </c>
      <c r="AA9" s="17"/>
      <c r="AB9" s="17">
        <v>0.13535340006132099</v>
      </c>
      <c r="AC9" s="17">
        <v>0.21225872231234499</v>
      </c>
      <c r="AD9" s="17"/>
      <c r="AE9" s="17">
        <v>0.25707763288792801</v>
      </c>
      <c r="AF9" s="17">
        <v>0.1428158901713</v>
      </c>
      <c r="AG9" s="17"/>
      <c r="AH9" s="17">
        <v>0.14419793678451301</v>
      </c>
      <c r="AI9" s="17">
        <v>0.17900275484421399</v>
      </c>
      <c r="AJ9" s="17"/>
      <c r="AK9" s="17">
        <v>0.234704287959659</v>
      </c>
      <c r="AL9" s="17">
        <v>0.187309622974724</v>
      </c>
      <c r="AM9" s="17">
        <v>0.16421161104593901</v>
      </c>
      <c r="AN9" s="17">
        <v>0.11805842897461399</v>
      </c>
      <c r="AO9" s="17">
        <v>6.26247683045911E-2</v>
      </c>
      <c r="AP9" s="17"/>
      <c r="AQ9" s="17">
        <v>0.10532046217650499</v>
      </c>
      <c r="AR9" s="17">
        <v>0.17341975675524701</v>
      </c>
      <c r="AS9" s="17"/>
      <c r="AT9" s="17">
        <v>0.109890081652408</v>
      </c>
      <c r="AU9" s="17">
        <v>0.18779305577170699</v>
      </c>
      <c r="AV9" s="17"/>
      <c r="AW9" s="17">
        <v>0.223669549668188</v>
      </c>
      <c r="AX9" s="17">
        <v>5.9841849534179002E-2</v>
      </c>
      <c r="AY9" s="17">
        <v>5.0494048783157303E-2</v>
      </c>
      <c r="AZ9" s="17">
        <v>0.185819017443101</v>
      </c>
      <c r="BA9" s="17">
        <v>0.478934148369833</v>
      </c>
      <c r="BB9" s="17"/>
      <c r="BC9" s="17">
        <v>0.31935311182557402</v>
      </c>
      <c r="BD9" s="17"/>
      <c r="BE9" s="17">
        <v>5.5491178371802202E-2</v>
      </c>
      <c r="BF9" s="17">
        <v>2.5718965605042401E-2</v>
      </c>
      <c r="BG9" s="17">
        <v>0.21196066214067599</v>
      </c>
      <c r="BH9" s="17">
        <v>0.36073042427535701</v>
      </c>
      <c r="BI9" s="17"/>
      <c r="BJ9" s="17">
        <v>0.13685828319503701</v>
      </c>
      <c r="BK9" s="17"/>
      <c r="BL9" s="17">
        <v>0.13441056262993001</v>
      </c>
      <c r="BM9" s="17"/>
      <c r="BN9" s="17">
        <v>0.23620937685521801</v>
      </c>
      <c r="BO9" s="17"/>
      <c r="BP9" s="17">
        <v>0.18947171125523199</v>
      </c>
      <c r="BQ9" s="17">
        <v>3.1542919722834503E-2</v>
      </c>
    </row>
    <row r="10" spans="2:69" x14ac:dyDescent="0.35">
      <c r="B10" s="18" t="s">
        <v>138</v>
      </c>
      <c r="C10" s="17">
        <v>0.231242108027918</v>
      </c>
      <c r="D10" s="17">
        <v>0.245833010049126</v>
      </c>
      <c r="E10" s="17">
        <v>0.22088525321720801</v>
      </c>
      <c r="F10" s="17"/>
      <c r="G10" s="17">
        <v>0.209513523935697</v>
      </c>
      <c r="H10" s="17">
        <v>0.25884801821145198</v>
      </c>
      <c r="I10" s="17">
        <v>0.18401773618355999</v>
      </c>
      <c r="J10" s="17">
        <v>0.22294684792573199</v>
      </c>
      <c r="K10" s="17">
        <v>0.29444946759927099</v>
      </c>
      <c r="L10" s="17"/>
      <c r="M10" s="17">
        <v>0.12183902561118599</v>
      </c>
      <c r="N10" s="17">
        <v>0.207490841224272</v>
      </c>
      <c r="O10" s="17">
        <v>0.186851344986947</v>
      </c>
      <c r="P10" s="17">
        <v>0.37270660335271699</v>
      </c>
      <c r="Q10" s="17">
        <v>0.26093651998552903</v>
      </c>
      <c r="R10" s="17"/>
      <c r="S10" s="17">
        <v>0.32904238918478701</v>
      </c>
      <c r="T10" s="17">
        <v>0.34617171485335102</v>
      </c>
      <c r="U10" s="17">
        <v>0.233322751617865</v>
      </c>
      <c r="V10" s="17">
        <v>0.11124595711782199</v>
      </c>
      <c r="W10" s="17"/>
      <c r="X10" s="17">
        <v>0.23323889983997501</v>
      </c>
      <c r="Y10" s="17">
        <v>0.18806497958951299</v>
      </c>
      <c r="Z10" s="17">
        <v>0.27544133513111901</v>
      </c>
      <c r="AA10" s="17"/>
      <c r="AB10" s="17">
        <v>0.241315286300892</v>
      </c>
      <c r="AC10" s="17">
        <v>0.208664795727667</v>
      </c>
      <c r="AD10" s="17"/>
      <c r="AE10" s="17">
        <v>0.28899130741909301</v>
      </c>
      <c r="AF10" s="17">
        <v>0.22165788823398999</v>
      </c>
      <c r="AG10" s="17"/>
      <c r="AH10" s="17">
        <v>0.21596218260335301</v>
      </c>
      <c r="AI10" s="17">
        <v>0.30427776771842602</v>
      </c>
      <c r="AJ10" s="17"/>
      <c r="AK10" s="17">
        <v>0.22026784346759401</v>
      </c>
      <c r="AL10" s="17">
        <v>0.22242371761173901</v>
      </c>
      <c r="AM10" s="17">
        <v>0.20285102284103401</v>
      </c>
      <c r="AN10" s="17">
        <v>0.27156587273015298</v>
      </c>
      <c r="AO10" s="17">
        <v>0.300558945354857</v>
      </c>
      <c r="AP10" s="17"/>
      <c r="AQ10" s="17">
        <v>0.30053342747879302</v>
      </c>
      <c r="AR10" s="17">
        <v>0.212759216511726</v>
      </c>
      <c r="AS10" s="17"/>
      <c r="AT10" s="17">
        <v>0.27521701853664299</v>
      </c>
      <c r="AU10" s="17">
        <v>0.21170856302170901</v>
      </c>
      <c r="AV10" s="17"/>
      <c r="AW10" s="17">
        <v>0.11381365004173601</v>
      </c>
      <c r="AX10" s="17">
        <v>0.33695213756162501</v>
      </c>
      <c r="AY10" s="17">
        <v>0.17333424822775301</v>
      </c>
      <c r="AZ10" s="17">
        <v>5.5962564002537303E-2</v>
      </c>
      <c r="BA10" s="17">
        <v>0.31889745926468999</v>
      </c>
      <c r="BB10" s="17"/>
      <c r="BC10" s="17">
        <v>0.43808052727923602</v>
      </c>
      <c r="BD10" s="17"/>
      <c r="BE10" s="17">
        <v>0.28133696767546101</v>
      </c>
      <c r="BF10" s="17">
        <v>0.17143017200576499</v>
      </c>
      <c r="BG10" s="17">
        <v>3.0193271035591301E-2</v>
      </c>
      <c r="BH10" s="17">
        <v>0.40639963269617302</v>
      </c>
      <c r="BI10" s="17"/>
      <c r="BJ10" s="17">
        <v>0.24469504455143501</v>
      </c>
      <c r="BK10" s="17"/>
      <c r="BL10" s="17">
        <v>0.22573779342283601</v>
      </c>
      <c r="BM10" s="17"/>
      <c r="BN10" s="17">
        <v>0.19889763390982901</v>
      </c>
      <c r="BO10" s="17"/>
      <c r="BP10" s="17">
        <v>0.23237391982878999</v>
      </c>
      <c r="BQ10" s="17">
        <v>0.246420986697097</v>
      </c>
    </row>
    <row r="11" spans="2:69" x14ac:dyDescent="0.35">
      <c r="B11" s="18" t="s">
        <v>139</v>
      </c>
      <c r="C11" s="17">
        <v>0.157544786869559</v>
      </c>
      <c r="D11" s="17">
        <v>0.18527218849427299</v>
      </c>
      <c r="E11" s="17">
        <v>0.13577018365500801</v>
      </c>
      <c r="F11" s="17"/>
      <c r="G11" s="17">
        <v>0.17883170648512201</v>
      </c>
      <c r="H11" s="17">
        <v>0.18826092885071299</v>
      </c>
      <c r="I11" s="17">
        <v>0.16701589082489199</v>
      </c>
      <c r="J11" s="17">
        <v>8.4276537529932999E-2</v>
      </c>
      <c r="K11" s="17">
        <v>0.14670778346656699</v>
      </c>
      <c r="L11" s="17"/>
      <c r="M11" s="17">
        <v>0.121259204857946</v>
      </c>
      <c r="N11" s="17">
        <v>0.19551033387670499</v>
      </c>
      <c r="O11" s="17">
        <v>0.164643702760113</v>
      </c>
      <c r="P11" s="17">
        <v>6.9767911808715499E-2</v>
      </c>
      <c r="Q11" s="17">
        <v>0.14875709630294801</v>
      </c>
      <c r="R11" s="17"/>
      <c r="S11" s="17">
        <v>0.12690609189983201</v>
      </c>
      <c r="T11" s="17">
        <v>7.82658012161178E-2</v>
      </c>
      <c r="U11" s="17">
        <v>9.7377752519868202E-2</v>
      </c>
      <c r="V11" s="17">
        <v>0.26096528225679899</v>
      </c>
      <c r="W11" s="17"/>
      <c r="X11" s="17">
        <v>0.158461870667299</v>
      </c>
      <c r="Y11" s="17">
        <v>0.14680241840945499</v>
      </c>
      <c r="Z11" s="17">
        <v>0.16533486083652499</v>
      </c>
      <c r="AA11" s="17"/>
      <c r="AB11" s="17">
        <v>0.139729232150235</v>
      </c>
      <c r="AC11" s="17">
        <v>0.19747531642045099</v>
      </c>
      <c r="AD11" s="17"/>
      <c r="AE11" s="17">
        <v>0.176303946659876</v>
      </c>
      <c r="AF11" s="17">
        <v>0.154431463871573</v>
      </c>
      <c r="AG11" s="17"/>
      <c r="AH11" s="17">
        <v>0.167062196984991</v>
      </c>
      <c r="AI11" s="17">
        <v>7.11298579820238E-2</v>
      </c>
      <c r="AJ11" s="17"/>
      <c r="AK11" s="17">
        <v>9.6712603674209696E-2</v>
      </c>
      <c r="AL11" s="17">
        <v>0.141373629576385</v>
      </c>
      <c r="AM11" s="17">
        <v>0.15421913210190799</v>
      </c>
      <c r="AN11" s="17">
        <v>0.16712362732719899</v>
      </c>
      <c r="AO11" s="17">
        <v>0.26344097163809399</v>
      </c>
      <c r="AP11" s="17"/>
      <c r="AQ11" s="17">
        <v>0.104530132954135</v>
      </c>
      <c r="AR11" s="17">
        <v>0.171686011266101</v>
      </c>
      <c r="AS11" s="17"/>
      <c r="AT11" s="17">
        <v>0.14482759025440001</v>
      </c>
      <c r="AU11" s="17">
        <v>0.15378503792368101</v>
      </c>
      <c r="AV11" s="17"/>
      <c r="AW11" s="17">
        <v>0.17341505210545499</v>
      </c>
      <c r="AX11" s="17">
        <v>0.14985543068641699</v>
      </c>
      <c r="AY11" s="17">
        <v>0.20418497473775701</v>
      </c>
      <c r="AZ11" s="17">
        <v>0.20140972807601901</v>
      </c>
      <c r="BA11" s="17">
        <v>3.5297415277468103E-2</v>
      </c>
      <c r="BB11" s="17"/>
      <c r="BC11" s="17">
        <v>0.15241274359384699</v>
      </c>
      <c r="BD11" s="17"/>
      <c r="BE11" s="17">
        <v>0.17266734540371001</v>
      </c>
      <c r="BF11" s="17">
        <v>0.238248677589882</v>
      </c>
      <c r="BG11" s="17">
        <v>0.12932551278746501</v>
      </c>
      <c r="BH11" s="17">
        <v>0.14573446586035099</v>
      </c>
      <c r="BI11" s="17"/>
      <c r="BJ11" s="17">
        <v>0.15130313030846701</v>
      </c>
      <c r="BK11" s="17"/>
      <c r="BL11" s="17">
        <v>0.168692093078288</v>
      </c>
      <c r="BM11" s="17"/>
      <c r="BN11" s="17">
        <v>0.132062936530324</v>
      </c>
      <c r="BO11" s="17"/>
      <c r="BP11" s="17">
        <v>0.13840083244786799</v>
      </c>
      <c r="BQ11" s="17">
        <v>0.24347623986779801</v>
      </c>
    </row>
    <row r="12" spans="2:69" x14ac:dyDescent="0.35">
      <c r="B12" s="18" t="s">
        <v>140</v>
      </c>
      <c r="C12" s="17">
        <v>9.9059608459843101E-2</v>
      </c>
      <c r="D12" s="17">
        <v>0.12597842965856901</v>
      </c>
      <c r="E12" s="17">
        <v>7.7519809155725594E-2</v>
      </c>
      <c r="F12" s="17"/>
      <c r="G12" s="17">
        <v>0.154581035582113</v>
      </c>
      <c r="H12" s="17">
        <v>6.8003852805557305E-2</v>
      </c>
      <c r="I12" s="17">
        <v>0.115288762187899</v>
      </c>
      <c r="J12" s="17">
        <v>7.3139906426796505E-2</v>
      </c>
      <c r="K12" s="17">
        <v>7.0428761681533697E-2</v>
      </c>
      <c r="L12" s="17"/>
      <c r="M12" s="17">
        <v>5.6871840158018702E-2</v>
      </c>
      <c r="N12" s="17">
        <v>0.10631480598741901</v>
      </c>
      <c r="O12" s="17">
        <v>8.3681282587259098E-2</v>
      </c>
      <c r="P12" s="17">
        <v>9.4134431522045897E-2</v>
      </c>
      <c r="Q12" s="17">
        <v>0.12744171099404</v>
      </c>
      <c r="R12" s="17"/>
      <c r="S12" s="17">
        <v>9.7210036538255301E-2</v>
      </c>
      <c r="T12" s="17">
        <v>3.1493468858046603E-2</v>
      </c>
      <c r="U12" s="17">
        <v>0.18768576934474901</v>
      </c>
      <c r="V12" s="17">
        <v>9.9093917371754006E-2</v>
      </c>
      <c r="W12" s="17"/>
      <c r="X12" s="17">
        <v>0.101296951385762</v>
      </c>
      <c r="Y12" s="17">
        <v>0.103834503561116</v>
      </c>
      <c r="Z12" s="17">
        <v>7.5417033017696603E-2</v>
      </c>
      <c r="AA12" s="17"/>
      <c r="AB12" s="17">
        <v>0.100803896028555</v>
      </c>
      <c r="AC12" s="17">
        <v>9.5150085158153902E-2</v>
      </c>
      <c r="AD12" s="17"/>
      <c r="AE12" s="17">
        <v>7.5412680035239807E-2</v>
      </c>
      <c r="AF12" s="17">
        <v>0.102984119307821</v>
      </c>
      <c r="AG12" s="17"/>
      <c r="AH12" s="17">
        <v>0.100535846730453</v>
      </c>
      <c r="AI12" s="17">
        <v>0.11163201455115999</v>
      </c>
      <c r="AJ12" s="17"/>
      <c r="AK12" s="17">
        <v>5.9422279522860298E-2</v>
      </c>
      <c r="AL12" s="17">
        <v>9.3407202586005697E-2</v>
      </c>
      <c r="AM12" s="17">
        <v>9.3576464409261206E-2</v>
      </c>
      <c r="AN12" s="17">
        <v>0.122417426570928</v>
      </c>
      <c r="AO12" s="17">
        <v>0.13024072802957601</v>
      </c>
      <c r="AP12" s="17"/>
      <c r="AQ12" s="17">
        <v>0.10860803548419599</v>
      </c>
      <c r="AR12" s="17">
        <v>9.6512643814920904E-2</v>
      </c>
      <c r="AS12" s="17"/>
      <c r="AT12" s="17">
        <v>0.10780319704112901</v>
      </c>
      <c r="AU12" s="17">
        <v>9.3090357094463005E-2</v>
      </c>
      <c r="AV12" s="17"/>
      <c r="AW12" s="17">
        <v>5.0593039132071201E-2</v>
      </c>
      <c r="AX12" s="17">
        <v>6.5078476229736504E-2</v>
      </c>
      <c r="AY12" s="17">
        <v>0.227973050385221</v>
      </c>
      <c r="AZ12" s="17">
        <v>0.16043618978273899</v>
      </c>
      <c r="BA12" s="17">
        <v>0</v>
      </c>
      <c r="BB12" s="17"/>
      <c r="BC12" s="17">
        <v>1.26646478075126E-2</v>
      </c>
      <c r="BD12" s="17"/>
      <c r="BE12" s="17">
        <v>8.2088902697177404E-2</v>
      </c>
      <c r="BF12" s="17">
        <v>0.213177850691702</v>
      </c>
      <c r="BG12" s="17">
        <v>9.7293096284266994E-2</v>
      </c>
      <c r="BH12" s="17">
        <v>0</v>
      </c>
      <c r="BI12" s="17"/>
      <c r="BJ12" s="17">
        <v>0.100144297470819</v>
      </c>
      <c r="BK12" s="17"/>
      <c r="BL12" s="17">
        <v>0.12694481097415999</v>
      </c>
      <c r="BM12" s="17"/>
      <c r="BN12" s="17">
        <v>9.1742862086577795E-2</v>
      </c>
      <c r="BO12" s="17"/>
      <c r="BP12" s="17">
        <v>9.9871407827529596E-2</v>
      </c>
      <c r="BQ12" s="17">
        <v>0.104038546663489</v>
      </c>
    </row>
    <row r="13" spans="2:69" x14ac:dyDescent="0.35">
      <c r="B13" s="18" t="s">
        <v>141</v>
      </c>
      <c r="C13" s="19">
        <v>0.35307362241284102</v>
      </c>
      <c r="D13" s="19">
        <v>0.28594448030782998</v>
      </c>
      <c r="E13" s="19">
        <v>0.41124501265677998</v>
      </c>
      <c r="F13" s="19"/>
      <c r="G13" s="19">
        <v>0.32735447259634898</v>
      </c>
      <c r="H13" s="19">
        <v>0.33808685233459701</v>
      </c>
      <c r="I13" s="19">
        <v>0.35748778164761402</v>
      </c>
      <c r="J13" s="19">
        <v>0.45427426153733202</v>
      </c>
      <c r="K13" s="19">
        <v>0.29989150244863</v>
      </c>
      <c r="L13" s="19"/>
      <c r="M13" s="19">
        <v>0.55450948758128704</v>
      </c>
      <c r="N13" s="19">
        <v>0.32942291123067602</v>
      </c>
      <c r="O13" s="19">
        <v>0.36132675844860601</v>
      </c>
      <c r="P13" s="19">
        <v>0.33890795823350101</v>
      </c>
      <c r="Q13" s="19">
        <v>0.33937894766679999</v>
      </c>
      <c r="R13" s="19"/>
      <c r="S13" s="19">
        <v>0.35830734853952301</v>
      </c>
      <c r="T13" s="19">
        <v>0.41726684905370298</v>
      </c>
      <c r="U13" s="19">
        <v>0.202160270022813</v>
      </c>
      <c r="V13" s="19">
        <v>0.38862255682310798</v>
      </c>
      <c r="W13" s="19"/>
      <c r="X13" s="19">
        <v>0.35097084674767398</v>
      </c>
      <c r="Y13" s="19">
        <v>0.43651313497031402</v>
      </c>
      <c r="Z13" s="19">
        <v>0.25426136894270601</v>
      </c>
      <c r="AA13" s="19"/>
      <c r="AB13" s="19">
        <v>0.38279818545899702</v>
      </c>
      <c r="AC13" s="19">
        <v>0.28645108038138301</v>
      </c>
      <c r="AD13" s="19"/>
      <c r="AE13" s="19">
        <v>0.20221443299786299</v>
      </c>
      <c r="AF13" s="19">
        <v>0.378110638415317</v>
      </c>
      <c r="AG13" s="19"/>
      <c r="AH13" s="19">
        <v>0.37224183689668899</v>
      </c>
      <c r="AI13" s="19">
        <v>0.33395760490417598</v>
      </c>
      <c r="AJ13" s="19"/>
      <c r="AK13" s="19">
        <v>0.38889298537567601</v>
      </c>
      <c r="AL13" s="19">
        <v>0.35548582725114602</v>
      </c>
      <c r="AM13" s="19">
        <v>0.38514176960185698</v>
      </c>
      <c r="AN13" s="19">
        <v>0.32083464439710602</v>
      </c>
      <c r="AO13" s="19">
        <v>0.24313458667288201</v>
      </c>
      <c r="AP13" s="19"/>
      <c r="AQ13" s="19">
        <v>0.38100794190637099</v>
      </c>
      <c r="AR13" s="19">
        <v>0.34562237165200599</v>
      </c>
      <c r="AS13" s="19"/>
      <c r="AT13" s="19">
        <v>0.36226211251542001</v>
      </c>
      <c r="AU13" s="19">
        <v>0.35362298618844101</v>
      </c>
      <c r="AV13" s="19"/>
      <c r="AW13" s="19">
        <v>0.43850870905255002</v>
      </c>
      <c r="AX13" s="19">
        <v>0.38827210598804301</v>
      </c>
      <c r="AY13" s="19">
        <v>0.34401367786611198</v>
      </c>
      <c r="AZ13" s="19">
        <v>0.39637250069560398</v>
      </c>
      <c r="BA13" s="19">
        <v>0.16687097708800899</v>
      </c>
      <c r="BB13" s="19"/>
      <c r="BC13" s="19">
        <v>7.7488969493829801E-2</v>
      </c>
      <c r="BD13" s="19"/>
      <c r="BE13" s="19">
        <v>0.408415605851849</v>
      </c>
      <c r="BF13" s="19">
        <v>0.35142433410760798</v>
      </c>
      <c r="BG13" s="19">
        <v>0.53122745775200098</v>
      </c>
      <c r="BH13" s="19">
        <v>8.7135477168118605E-2</v>
      </c>
      <c r="BI13" s="19"/>
      <c r="BJ13" s="19">
        <v>0.36699924447424198</v>
      </c>
      <c r="BK13" s="19"/>
      <c r="BL13" s="19">
        <v>0.34421473989478701</v>
      </c>
      <c r="BM13" s="19"/>
      <c r="BN13" s="19">
        <v>0.34108719061805098</v>
      </c>
      <c r="BO13" s="19"/>
      <c r="BP13" s="19">
        <v>0.33988212864057998</v>
      </c>
      <c r="BQ13" s="19">
        <v>0.374521307048782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196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243</v>
      </c>
      <c r="D7" s="10">
        <v>129</v>
      </c>
      <c r="E7" s="10">
        <v>113</v>
      </c>
      <c r="F7" s="10"/>
      <c r="G7" s="10">
        <v>65</v>
      </c>
      <c r="H7" s="10">
        <v>57</v>
      </c>
      <c r="I7" s="10">
        <v>49</v>
      </c>
      <c r="J7" s="10">
        <v>43</v>
      </c>
      <c r="K7" s="10">
        <v>29</v>
      </c>
      <c r="L7" s="10"/>
      <c r="M7" s="10">
        <v>15</v>
      </c>
      <c r="N7" s="10">
        <v>98</v>
      </c>
      <c r="O7" s="10">
        <v>52</v>
      </c>
      <c r="P7" s="10">
        <v>38</v>
      </c>
      <c r="Q7" s="10">
        <v>40</v>
      </c>
      <c r="R7" s="10"/>
      <c r="S7" s="10">
        <v>40</v>
      </c>
      <c r="T7" s="10">
        <v>46</v>
      </c>
      <c r="U7" s="10">
        <v>43</v>
      </c>
      <c r="V7" s="10">
        <v>67</v>
      </c>
      <c r="W7" s="10"/>
      <c r="X7" s="10">
        <v>191</v>
      </c>
      <c r="Y7" s="10">
        <v>35</v>
      </c>
      <c r="Z7" s="10">
        <v>17</v>
      </c>
      <c r="AA7" s="10"/>
      <c r="AB7" s="10">
        <v>173</v>
      </c>
      <c r="AC7" s="10">
        <v>70</v>
      </c>
      <c r="AD7" s="10"/>
      <c r="AE7" s="10">
        <v>37</v>
      </c>
      <c r="AF7" s="10">
        <v>206</v>
      </c>
      <c r="AG7" s="10"/>
      <c r="AH7" s="10">
        <v>200</v>
      </c>
      <c r="AI7" s="10">
        <v>29</v>
      </c>
      <c r="AJ7" s="10"/>
      <c r="AK7" s="10">
        <v>19</v>
      </c>
      <c r="AL7" s="10">
        <v>64</v>
      </c>
      <c r="AM7" s="10">
        <v>89</v>
      </c>
      <c r="AN7" s="10">
        <v>49</v>
      </c>
      <c r="AO7" s="10">
        <v>22</v>
      </c>
      <c r="AP7" s="10"/>
      <c r="AQ7" s="10">
        <v>56</v>
      </c>
      <c r="AR7" s="10">
        <v>187</v>
      </c>
      <c r="AS7" s="10"/>
      <c r="AT7" s="10">
        <v>83</v>
      </c>
      <c r="AU7" s="10">
        <v>155</v>
      </c>
      <c r="AV7" s="10"/>
      <c r="AW7" s="10">
        <v>18</v>
      </c>
      <c r="AX7" s="10">
        <v>99</v>
      </c>
      <c r="AY7" s="10">
        <v>39</v>
      </c>
      <c r="AZ7" s="10">
        <v>28</v>
      </c>
      <c r="BA7" s="10">
        <v>35</v>
      </c>
      <c r="BB7" s="10"/>
      <c r="BC7" s="10">
        <v>77</v>
      </c>
      <c r="BD7" s="10"/>
      <c r="BE7" s="10">
        <v>90</v>
      </c>
      <c r="BF7" s="10">
        <v>27</v>
      </c>
      <c r="BG7" s="10">
        <v>24</v>
      </c>
      <c r="BH7" s="10">
        <v>62</v>
      </c>
      <c r="BI7" s="10"/>
      <c r="BJ7" s="10">
        <v>205</v>
      </c>
      <c r="BK7" s="10"/>
      <c r="BL7" s="10">
        <v>149</v>
      </c>
      <c r="BM7" s="10"/>
      <c r="BN7" s="10">
        <v>52</v>
      </c>
      <c r="BO7" s="10"/>
      <c r="BP7" s="10">
        <v>196</v>
      </c>
      <c r="BQ7" s="10">
        <v>43</v>
      </c>
    </row>
    <row r="8" spans="2:69" ht="30" customHeight="1" x14ac:dyDescent="0.35">
      <c r="B8" s="11" t="s">
        <v>20</v>
      </c>
      <c r="C8" s="11">
        <v>246</v>
      </c>
      <c r="D8" s="11">
        <v>111</v>
      </c>
      <c r="E8" s="11">
        <v>134</v>
      </c>
      <c r="F8" s="11"/>
      <c r="G8" s="11">
        <v>56</v>
      </c>
      <c r="H8" s="11">
        <v>57</v>
      </c>
      <c r="I8" s="11">
        <v>53</v>
      </c>
      <c r="J8" s="11">
        <v>41</v>
      </c>
      <c r="K8" s="11">
        <v>39</v>
      </c>
      <c r="L8" s="11"/>
      <c r="M8" s="11">
        <v>15</v>
      </c>
      <c r="N8" s="11">
        <v>102</v>
      </c>
      <c r="O8" s="11">
        <v>57</v>
      </c>
      <c r="P8" s="11">
        <v>39</v>
      </c>
      <c r="Q8" s="11">
        <v>33</v>
      </c>
      <c r="R8" s="11"/>
      <c r="S8" s="11">
        <v>41</v>
      </c>
      <c r="T8" s="11">
        <v>47</v>
      </c>
      <c r="U8" s="11">
        <v>49</v>
      </c>
      <c r="V8" s="11">
        <v>63</v>
      </c>
      <c r="W8" s="11"/>
      <c r="X8" s="11">
        <v>187</v>
      </c>
      <c r="Y8" s="11">
        <v>34</v>
      </c>
      <c r="Z8" s="11">
        <v>25</v>
      </c>
      <c r="AA8" s="11"/>
      <c r="AB8" s="11">
        <v>170</v>
      </c>
      <c r="AC8" s="11">
        <v>76</v>
      </c>
      <c r="AD8" s="11"/>
      <c r="AE8" s="11">
        <v>35</v>
      </c>
      <c r="AF8" s="11">
        <v>211</v>
      </c>
      <c r="AG8" s="11"/>
      <c r="AH8" s="11">
        <v>198</v>
      </c>
      <c r="AI8" s="11">
        <v>29</v>
      </c>
      <c r="AJ8" s="11"/>
      <c r="AK8" s="11">
        <v>23</v>
      </c>
      <c r="AL8" s="11">
        <v>64</v>
      </c>
      <c r="AM8" s="11">
        <v>90</v>
      </c>
      <c r="AN8" s="11">
        <v>47</v>
      </c>
      <c r="AO8" s="11">
        <v>22</v>
      </c>
      <c r="AP8" s="11"/>
      <c r="AQ8" s="11">
        <v>52</v>
      </c>
      <c r="AR8" s="11">
        <v>194</v>
      </c>
      <c r="AS8" s="11"/>
      <c r="AT8" s="11">
        <v>79</v>
      </c>
      <c r="AU8" s="11">
        <v>162</v>
      </c>
      <c r="AV8" s="11"/>
      <c r="AW8" s="11">
        <v>18</v>
      </c>
      <c r="AX8" s="11">
        <v>97</v>
      </c>
      <c r="AY8" s="11">
        <v>41</v>
      </c>
      <c r="AZ8" s="11">
        <v>30</v>
      </c>
      <c r="BA8" s="11">
        <v>33</v>
      </c>
      <c r="BB8" s="11"/>
      <c r="BC8" s="11">
        <v>75</v>
      </c>
      <c r="BD8" s="11"/>
      <c r="BE8" s="11">
        <v>90</v>
      </c>
      <c r="BF8" s="11">
        <v>29</v>
      </c>
      <c r="BG8" s="11">
        <v>28</v>
      </c>
      <c r="BH8" s="11">
        <v>57</v>
      </c>
      <c r="BI8" s="11"/>
      <c r="BJ8" s="11">
        <v>206</v>
      </c>
      <c r="BK8" s="11"/>
      <c r="BL8" s="11">
        <v>146</v>
      </c>
      <c r="BM8" s="11"/>
      <c r="BN8" s="11">
        <v>52</v>
      </c>
      <c r="BO8" s="11"/>
      <c r="BP8" s="11">
        <v>199</v>
      </c>
      <c r="BQ8" s="11">
        <v>43</v>
      </c>
    </row>
    <row r="9" spans="2:69" x14ac:dyDescent="0.35">
      <c r="B9" s="18" t="s">
        <v>137</v>
      </c>
      <c r="C9" s="17">
        <v>0.226308801587186</v>
      </c>
      <c r="D9" s="17">
        <v>0.22052654279800499</v>
      </c>
      <c r="E9" s="17">
        <v>0.225348369434787</v>
      </c>
      <c r="F9" s="17"/>
      <c r="G9" s="17">
        <v>0.21603614331382101</v>
      </c>
      <c r="H9" s="17">
        <v>0.18236271999402801</v>
      </c>
      <c r="I9" s="17">
        <v>0.19239576575191</v>
      </c>
      <c r="J9" s="17">
        <v>0.184445080306821</v>
      </c>
      <c r="K9" s="17">
        <v>0.392992181390173</v>
      </c>
      <c r="L9" s="17"/>
      <c r="M9" s="17">
        <v>0.20239228194958001</v>
      </c>
      <c r="N9" s="17">
        <v>0.20505886225407599</v>
      </c>
      <c r="O9" s="17">
        <v>0.31109527675174398</v>
      </c>
      <c r="P9" s="17">
        <v>0.20141516642558099</v>
      </c>
      <c r="Q9" s="17">
        <v>0.186731199687966</v>
      </c>
      <c r="R9" s="17"/>
      <c r="S9" s="17">
        <v>0.135956731648017</v>
      </c>
      <c r="T9" s="17">
        <v>0.181200240686129</v>
      </c>
      <c r="U9" s="17">
        <v>0.382411839589132</v>
      </c>
      <c r="V9" s="17">
        <v>0.14135261541770699</v>
      </c>
      <c r="W9" s="17"/>
      <c r="X9" s="17">
        <v>0.20309002732651299</v>
      </c>
      <c r="Y9" s="17">
        <v>0.21563509348354101</v>
      </c>
      <c r="Z9" s="17">
        <v>0.41814964499030599</v>
      </c>
      <c r="AA9" s="17"/>
      <c r="AB9" s="17">
        <v>0.193658973694152</v>
      </c>
      <c r="AC9" s="17">
        <v>0.29948782621223702</v>
      </c>
      <c r="AD9" s="17"/>
      <c r="AE9" s="17">
        <v>0.41471553642750397</v>
      </c>
      <c r="AF9" s="17">
        <v>0.195040289185231</v>
      </c>
      <c r="AG9" s="17"/>
      <c r="AH9" s="17">
        <v>0.18298257377243299</v>
      </c>
      <c r="AI9" s="17">
        <v>0.28206229823950701</v>
      </c>
      <c r="AJ9" s="17"/>
      <c r="AK9" s="17">
        <v>0.422965357885494</v>
      </c>
      <c r="AL9" s="17">
        <v>0.24599641083820301</v>
      </c>
      <c r="AM9" s="17">
        <v>0.18018372472299299</v>
      </c>
      <c r="AN9" s="17">
        <v>0.16883534345772999</v>
      </c>
      <c r="AO9" s="17">
        <v>0.277369388654645</v>
      </c>
      <c r="AP9" s="17"/>
      <c r="AQ9" s="17">
        <v>0.13374489976638501</v>
      </c>
      <c r="AR9" s="17">
        <v>0.25099946369649001</v>
      </c>
      <c r="AS9" s="17"/>
      <c r="AT9" s="17">
        <v>0.16650526572087601</v>
      </c>
      <c r="AU9" s="17">
        <v>0.26216862595050699</v>
      </c>
      <c r="AV9" s="17"/>
      <c r="AW9" s="17">
        <v>0.28816301166110397</v>
      </c>
      <c r="AX9" s="17">
        <v>0.125987493952085</v>
      </c>
      <c r="AY9" s="17">
        <v>0.16926669632361699</v>
      </c>
      <c r="AZ9" s="17">
        <v>0.24178158144563899</v>
      </c>
      <c r="BA9" s="17">
        <v>0.52861284495040095</v>
      </c>
      <c r="BB9" s="17"/>
      <c r="BC9" s="17">
        <v>0.443221772549374</v>
      </c>
      <c r="BD9" s="17"/>
      <c r="BE9" s="17">
        <v>0.130535052199933</v>
      </c>
      <c r="BF9" s="17">
        <v>0.19714913761080799</v>
      </c>
      <c r="BG9" s="17">
        <v>0.24215393317626699</v>
      </c>
      <c r="BH9" s="17">
        <v>0.41944713446542398</v>
      </c>
      <c r="BI9" s="17"/>
      <c r="BJ9" s="17">
        <v>0.19990000617765399</v>
      </c>
      <c r="BK9" s="17"/>
      <c r="BL9" s="17">
        <v>0.17066949993956099</v>
      </c>
      <c r="BM9" s="17"/>
      <c r="BN9" s="17">
        <v>0.24642076439378499</v>
      </c>
      <c r="BO9" s="17"/>
      <c r="BP9" s="17">
        <v>0.26906659306181102</v>
      </c>
      <c r="BQ9" s="17">
        <v>4.71003707390555E-2</v>
      </c>
    </row>
    <row r="10" spans="2:69" x14ac:dyDescent="0.35">
      <c r="B10" s="18" t="s">
        <v>138</v>
      </c>
      <c r="C10" s="17">
        <v>0.21500327744978301</v>
      </c>
      <c r="D10" s="17">
        <v>0.228137439142237</v>
      </c>
      <c r="E10" s="17">
        <v>0.20573129296405801</v>
      </c>
      <c r="F10" s="17"/>
      <c r="G10" s="17">
        <v>0.18712643173826801</v>
      </c>
      <c r="H10" s="17">
        <v>0.24413092796554101</v>
      </c>
      <c r="I10" s="17">
        <v>0.183651121325624</v>
      </c>
      <c r="J10" s="17">
        <v>0.22294684792573199</v>
      </c>
      <c r="K10" s="17">
        <v>0.246463059145445</v>
      </c>
      <c r="L10" s="17"/>
      <c r="M10" s="17">
        <v>0.115148952045921</v>
      </c>
      <c r="N10" s="17">
        <v>0.23295982751759201</v>
      </c>
      <c r="O10" s="17">
        <v>0.15845492971644401</v>
      </c>
      <c r="P10" s="17">
        <v>0.32920237954102899</v>
      </c>
      <c r="Q10" s="17">
        <v>0.16577592116683401</v>
      </c>
      <c r="R10" s="17"/>
      <c r="S10" s="17">
        <v>0.299343555460307</v>
      </c>
      <c r="T10" s="17">
        <v>0.31022001963239798</v>
      </c>
      <c r="U10" s="17">
        <v>0.17314532816408801</v>
      </c>
      <c r="V10" s="17">
        <v>0.108199431768173</v>
      </c>
      <c r="W10" s="17"/>
      <c r="X10" s="17">
        <v>0.224382374782714</v>
      </c>
      <c r="Y10" s="17">
        <v>0.159119145268422</v>
      </c>
      <c r="Z10" s="17">
        <v>0.22037031090478701</v>
      </c>
      <c r="AA10" s="17"/>
      <c r="AB10" s="17">
        <v>0.22078255684428899</v>
      </c>
      <c r="AC10" s="17">
        <v>0.20205000766498801</v>
      </c>
      <c r="AD10" s="17"/>
      <c r="AE10" s="17">
        <v>0.212750114875667</v>
      </c>
      <c r="AF10" s="17">
        <v>0.215377218657098</v>
      </c>
      <c r="AG10" s="17"/>
      <c r="AH10" s="17">
        <v>0.22198134333727901</v>
      </c>
      <c r="AI10" s="17">
        <v>0.23678315331414401</v>
      </c>
      <c r="AJ10" s="17"/>
      <c r="AK10" s="17">
        <v>3.2006773541759098E-2</v>
      </c>
      <c r="AL10" s="17">
        <v>0.22106805679293801</v>
      </c>
      <c r="AM10" s="17">
        <v>0.243117439555672</v>
      </c>
      <c r="AN10" s="17">
        <v>0.237405989357173</v>
      </c>
      <c r="AO10" s="17">
        <v>0.22527698511526401</v>
      </c>
      <c r="AP10" s="17"/>
      <c r="AQ10" s="17">
        <v>0.31167015657556102</v>
      </c>
      <c r="AR10" s="17">
        <v>0.18921817977449201</v>
      </c>
      <c r="AS10" s="17"/>
      <c r="AT10" s="17">
        <v>0.25900440038459899</v>
      </c>
      <c r="AU10" s="17">
        <v>0.18687856670875699</v>
      </c>
      <c r="AV10" s="17"/>
      <c r="AW10" s="17">
        <v>0.16582841513340599</v>
      </c>
      <c r="AX10" s="17">
        <v>0.30650513585139799</v>
      </c>
      <c r="AY10" s="17">
        <v>0.109412671281645</v>
      </c>
      <c r="AZ10" s="17">
        <v>2.5792724200041001E-2</v>
      </c>
      <c r="BA10" s="17">
        <v>0.30707521937732102</v>
      </c>
      <c r="BB10" s="17"/>
      <c r="BC10" s="17">
        <v>0.37633794547382299</v>
      </c>
      <c r="BD10" s="17"/>
      <c r="BE10" s="17">
        <v>0.249404352661006</v>
      </c>
      <c r="BF10" s="17">
        <v>0.112465872381175</v>
      </c>
      <c r="BG10" s="17">
        <v>2.73850736277182E-2</v>
      </c>
      <c r="BH10" s="17">
        <v>0.40622925222166001</v>
      </c>
      <c r="BI10" s="17"/>
      <c r="BJ10" s="17">
        <v>0.21357018556749099</v>
      </c>
      <c r="BK10" s="17"/>
      <c r="BL10" s="17">
        <v>0.232905192183265</v>
      </c>
      <c r="BM10" s="17"/>
      <c r="BN10" s="17">
        <v>0.19199549878695901</v>
      </c>
      <c r="BO10" s="17"/>
      <c r="BP10" s="17">
        <v>0.19693265535604601</v>
      </c>
      <c r="BQ10" s="17">
        <v>0.27514089408618603</v>
      </c>
    </row>
    <row r="11" spans="2:69" x14ac:dyDescent="0.35">
      <c r="B11" s="18" t="s">
        <v>139</v>
      </c>
      <c r="C11" s="17">
        <v>0.13699665024525601</v>
      </c>
      <c r="D11" s="17">
        <v>0.18500999462269499</v>
      </c>
      <c r="E11" s="17">
        <v>9.8282790282215204E-2</v>
      </c>
      <c r="F11" s="17"/>
      <c r="G11" s="17">
        <v>0.14686681162728599</v>
      </c>
      <c r="H11" s="17">
        <v>0.18826092885071299</v>
      </c>
      <c r="I11" s="17">
        <v>0.18701373460181001</v>
      </c>
      <c r="J11" s="17">
        <v>7.4506629531424895E-2</v>
      </c>
      <c r="K11" s="17">
        <v>4.6952507787689099E-2</v>
      </c>
      <c r="L11" s="17"/>
      <c r="M11" s="17">
        <v>7.1077438265192999E-2</v>
      </c>
      <c r="N11" s="17">
        <v>0.152094164982505</v>
      </c>
      <c r="O11" s="17">
        <v>0.119015047039549</v>
      </c>
      <c r="P11" s="17">
        <v>9.3368487229478894E-2</v>
      </c>
      <c r="Q11" s="17">
        <v>0.20188813362337901</v>
      </c>
      <c r="R11" s="17"/>
      <c r="S11" s="17">
        <v>0.131500991801726</v>
      </c>
      <c r="T11" s="17">
        <v>7.6534747385388902E-2</v>
      </c>
      <c r="U11" s="17">
        <v>9.1857193842770704E-2</v>
      </c>
      <c r="V11" s="17">
        <v>0.26026760740889299</v>
      </c>
      <c r="W11" s="17"/>
      <c r="X11" s="17">
        <v>0.14730357552529499</v>
      </c>
      <c r="Y11" s="17">
        <v>0.12889608858250401</v>
      </c>
      <c r="Z11" s="17">
        <v>6.9510158653352902E-2</v>
      </c>
      <c r="AA11" s="17"/>
      <c r="AB11" s="17">
        <v>0.140377320478169</v>
      </c>
      <c r="AC11" s="17">
        <v>0.129419454094819</v>
      </c>
      <c r="AD11" s="17"/>
      <c r="AE11" s="17">
        <v>0.122127157582837</v>
      </c>
      <c r="AF11" s="17">
        <v>0.13946443313061599</v>
      </c>
      <c r="AG11" s="17"/>
      <c r="AH11" s="17">
        <v>0.15052934032714699</v>
      </c>
      <c r="AI11" s="17">
        <v>5.9682242896728098E-2</v>
      </c>
      <c r="AJ11" s="17"/>
      <c r="AK11" s="17">
        <v>9.6712603674209696E-2</v>
      </c>
      <c r="AL11" s="17">
        <v>0.124580045010416</v>
      </c>
      <c r="AM11" s="17">
        <v>0.127514043178477</v>
      </c>
      <c r="AN11" s="17">
        <v>0.17566272413471901</v>
      </c>
      <c r="AO11" s="17">
        <v>0.172350755001449</v>
      </c>
      <c r="AP11" s="17"/>
      <c r="AQ11" s="17">
        <v>0.11564575200938</v>
      </c>
      <c r="AR11" s="17">
        <v>0.14269182734672101</v>
      </c>
      <c r="AS11" s="17"/>
      <c r="AT11" s="17">
        <v>0.14734155467750901</v>
      </c>
      <c r="AU11" s="17">
        <v>0.12944592583138601</v>
      </c>
      <c r="AV11" s="17"/>
      <c r="AW11" s="17">
        <v>5.69068250208681E-2</v>
      </c>
      <c r="AX11" s="17">
        <v>0.122114040060559</v>
      </c>
      <c r="AY11" s="17">
        <v>0.17240301098555799</v>
      </c>
      <c r="AZ11" s="17">
        <v>0.23580990709937799</v>
      </c>
      <c r="BA11" s="17">
        <v>9.3947045612578606E-2</v>
      </c>
      <c r="BB11" s="17"/>
      <c r="BC11" s="17">
        <v>0.13018159935298501</v>
      </c>
      <c r="BD11" s="17"/>
      <c r="BE11" s="17">
        <v>0.14979740271122499</v>
      </c>
      <c r="BF11" s="17">
        <v>0.159079536702567</v>
      </c>
      <c r="BG11" s="17">
        <v>0.17071868743302199</v>
      </c>
      <c r="BH11" s="17">
        <v>0.12287072773801599</v>
      </c>
      <c r="BI11" s="17"/>
      <c r="BJ11" s="17">
        <v>0.14114615657548699</v>
      </c>
      <c r="BK11" s="17"/>
      <c r="BL11" s="17">
        <v>0.149169449259549</v>
      </c>
      <c r="BM11" s="17"/>
      <c r="BN11" s="17">
        <v>0.12875368411462701</v>
      </c>
      <c r="BO11" s="17"/>
      <c r="BP11" s="17">
        <v>0.12888240463598899</v>
      </c>
      <c r="BQ11" s="17">
        <v>0.18692073936616699</v>
      </c>
    </row>
    <row r="12" spans="2:69" x14ac:dyDescent="0.35">
      <c r="B12" s="18" t="s">
        <v>140</v>
      </c>
      <c r="C12" s="17">
        <v>8.01249626242138E-2</v>
      </c>
      <c r="D12" s="17">
        <v>9.3391600959995602E-2</v>
      </c>
      <c r="E12" s="17">
        <v>6.9741775668303793E-2</v>
      </c>
      <c r="F12" s="17"/>
      <c r="G12" s="17">
        <v>0.13584445518334801</v>
      </c>
      <c r="H12" s="17">
        <v>6.8003852805557305E-2</v>
      </c>
      <c r="I12" s="17">
        <v>7.9451596673041899E-2</v>
      </c>
      <c r="J12" s="17">
        <v>5.4057272700182603E-2</v>
      </c>
      <c r="K12" s="17">
        <v>4.6952507787689099E-2</v>
      </c>
      <c r="L12" s="17"/>
      <c r="M12" s="17">
        <v>5.6871840158018702E-2</v>
      </c>
      <c r="N12" s="17">
        <v>8.8415816692047997E-2</v>
      </c>
      <c r="O12" s="17">
        <v>5.0107988043657903E-2</v>
      </c>
      <c r="P12" s="17">
        <v>7.0533856101282599E-2</v>
      </c>
      <c r="Q12" s="17">
        <v>0.12744171099404</v>
      </c>
      <c r="R12" s="17"/>
      <c r="S12" s="17">
        <v>7.4891372550425994E-2</v>
      </c>
      <c r="T12" s="17">
        <v>3.1493468858046603E-2</v>
      </c>
      <c r="U12" s="17">
        <v>0.150425368381196</v>
      </c>
      <c r="V12" s="17">
        <v>8.38732522460445E-2</v>
      </c>
      <c r="W12" s="17"/>
      <c r="X12" s="17">
        <v>8.5575052854617695E-2</v>
      </c>
      <c r="Y12" s="17">
        <v>8.0731432588476301E-2</v>
      </c>
      <c r="Z12" s="17">
        <v>3.7708516508848301E-2</v>
      </c>
      <c r="AA12" s="17"/>
      <c r="AB12" s="17">
        <v>7.9024424328414195E-2</v>
      </c>
      <c r="AC12" s="17">
        <v>8.2591631646573599E-2</v>
      </c>
      <c r="AD12" s="17"/>
      <c r="AE12" s="17">
        <v>4.8192758116129199E-2</v>
      </c>
      <c r="AF12" s="17">
        <v>8.5424521228257694E-2</v>
      </c>
      <c r="AG12" s="17"/>
      <c r="AH12" s="17">
        <v>7.7020121238116496E-2</v>
      </c>
      <c r="AI12" s="17">
        <v>0.11163201455115999</v>
      </c>
      <c r="AJ12" s="17"/>
      <c r="AK12" s="17">
        <v>5.9422279522860298E-2</v>
      </c>
      <c r="AL12" s="17">
        <v>6.3948690606126096E-2</v>
      </c>
      <c r="AM12" s="17">
        <v>7.4434835177555794E-2</v>
      </c>
      <c r="AN12" s="17">
        <v>0.122417426570928</v>
      </c>
      <c r="AO12" s="17">
        <v>8.1868284555760798E-2</v>
      </c>
      <c r="AP12" s="17"/>
      <c r="AQ12" s="17">
        <v>0.10860803548419599</v>
      </c>
      <c r="AR12" s="17">
        <v>7.25273364007432E-2</v>
      </c>
      <c r="AS12" s="17"/>
      <c r="AT12" s="17">
        <v>9.79544630051839E-2</v>
      </c>
      <c r="AU12" s="17">
        <v>6.9154118559643998E-2</v>
      </c>
      <c r="AV12" s="17"/>
      <c r="AW12" s="17">
        <v>5.0593039132071201E-2</v>
      </c>
      <c r="AX12" s="17">
        <v>4.5718340562086901E-2</v>
      </c>
      <c r="AY12" s="17">
        <v>0.20490394354306901</v>
      </c>
      <c r="AZ12" s="17">
        <v>0.10024328655933901</v>
      </c>
      <c r="BA12" s="17">
        <v>0</v>
      </c>
      <c r="BB12" s="17"/>
      <c r="BC12" s="17">
        <v>0</v>
      </c>
      <c r="BD12" s="17"/>
      <c r="BE12" s="17">
        <v>4.95011979908229E-2</v>
      </c>
      <c r="BF12" s="17">
        <v>0.179881119197842</v>
      </c>
      <c r="BG12" s="17">
        <v>6.9908022656548802E-2</v>
      </c>
      <c r="BH12" s="17">
        <v>0</v>
      </c>
      <c r="BI12" s="17"/>
      <c r="BJ12" s="17">
        <v>8.2174879619219696E-2</v>
      </c>
      <c r="BK12" s="17"/>
      <c r="BL12" s="17">
        <v>0.107891472792485</v>
      </c>
      <c r="BM12" s="17"/>
      <c r="BN12" s="17">
        <v>9.1742862086577795E-2</v>
      </c>
      <c r="BO12" s="17"/>
      <c r="BP12" s="17">
        <v>8.1293129668830094E-2</v>
      </c>
      <c r="BQ12" s="17">
        <v>8.1768759318600795E-2</v>
      </c>
    </row>
    <row r="13" spans="2:69" x14ac:dyDescent="0.35">
      <c r="B13" s="18" t="s">
        <v>141</v>
      </c>
      <c r="C13" s="19">
        <v>0.34156630809356098</v>
      </c>
      <c r="D13" s="19">
        <v>0.27293442247706801</v>
      </c>
      <c r="E13" s="19">
        <v>0.400895771650635</v>
      </c>
      <c r="F13" s="19"/>
      <c r="G13" s="19">
        <v>0.31412615813727801</v>
      </c>
      <c r="H13" s="19">
        <v>0.31724157038416001</v>
      </c>
      <c r="I13" s="19">
        <v>0.35748778164761402</v>
      </c>
      <c r="J13" s="19">
        <v>0.46404416953583999</v>
      </c>
      <c r="K13" s="19">
        <v>0.26663974388900402</v>
      </c>
      <c r="L13" s="19"/>
      <c r="M13" s="19">
        <v>0.55450948758128704</v>
      </c>
      <c r="N13" s="19">
        <v>0.32147132855377802</v>
      </c>
      <c r="O13" s="19">
        <v>0.36132675844860601</v>
      </c>
      <c r="P13" s="19">
        <v>0.30548011070262898</v>
      </c>
      <c r="Q13" s="19">
        <v>0.318163034527781</v>
      </c>
      <c r="R13" s="19"/>
      <c r="S13" s="19">
        <v>0.35830734853952301</v>
      </c>
      <c r="T13" s="19">
        <v>0.40055152343803702</v>
      </c>
      <c r="U13" s="19">
        <v>0.202160270022813</v>
      </c>
      <c r="V13" s="19">
        <v>0.40630709315918201</v>
      </c>
      <c r="W13" s="19"/>
      <c r="X13" s="19">
        <v>0.33964896951085999</v>
      </c>
      <c r="Y13" s="19">
        <v>0.415618240077056</v>
      </c>
      <c r="Z13" s="19">
        <v>0.25426136894270601</v>
      </c>
      <c r="AA13" s="19"/>
      <c r="AB13" s="19">
        <v>0.36615672465497501</v>
      </c>
      <c r="AC13" s="19">
        <v>0.28645108038138301</v>
      </c>
      <c r="AD13" s="19"/>
      <c r="AE13" s="19">
        <v>0.20221443299786299</v>
      </c>
      <c r="AF13" s="19">
        <v>0.36469353779879699</v>
      </c>
      <c r="AG13" s="19"/>
      <c r="AH13" s="19">
        <v>0.36748662132502402</v>
      </c>
      <c r="AI13" s="19">
        <v>0.30984029099846</v>
      </c>
      <c r="AJ13" s="19"/>
      <c r="AK13" s="19">
        <v>0.38889298537567601</v>
      </c>
      <c r="AL13" s="19">
        <v>0.344406796752317</v>
      </c>
      <c r="AM13" s="19">
        <v>0.37474995736530298</v>
      </c>
      <c r="AN13" s="19">
        <v>0.29567851647944998</v>
      </c>
      <c r="AO13" s="19">
        <v>0.24313458667288201</v>
      </c>
      <c r="AP13" s="19"/>
      <c r="AQ13" s="19">
        <v>0.330331156164478</v>
      </c>
      <c r="AR13" s="19">
        <v>0.34456319278155401</v>
      </c>
      <c r="AS13" s="19"/>
      <c r="AT13" s="19">
        <v>0.32919431621183198</v>
      </c>
      <c r="AU13" s="19">
        <v>0.35235276294970602</v>
      </c>
      <c r="AV13" s="19"/>
      <c r="AW13" s="19">
        <v>0.43850870905255002</v>
      </c>
      <c r="AX13" s="19">
        <v>0.39967498957387099</v>
      </c>
      <c r="AY13" s="19">
        <v>0.34401367786611198</v>
      </c>
      <c r="AZ13" s="19">
        <v>0.39637250069560398</v>
      </c>
      <c r="BA13" s="19">
        <v>7.0364890059699703E-2</v>
      </c>
      <c r="BB13" s="19"/>
      <c r="BC13" s="19">
        <v>5.0258682623818302E-2</v>
      </c>
      <c r="BD13" s="19"/>
      <c r="BE13" s="19">
        <v>0.42076199443701301</v>
      </c>
      <c r="BF13" s="19">
        <v>0.35142433410760798</v>
      </c>
      <c r="BG13" s="19">
        <v>0.489834283106444</v>
      </c>
      <c r="BH13" s="19">
        <v>5.1452885574900097E-2</v>
      </c>
      <c r="BI13" s="19"/>
      <c r="BJ13" s="19">
        <v>0.36320877206014801</v>
      </c>
      <c r="BK13" s="19"/>
      <c r="BL13" s="19">
        <v>0.339364385825141</v>
      </c>
      <c r="BM13" s="19"/>
      <c r="BN13" s="19">
        <v>0.34108719061805098</v>
      </c>
      <c r="BO13" s="19"/>
      <c r="BP13" s="19">
        <v>0.323825217277324</v>
      </c>
      <c r="BQ13" s="19">
        <v>0.40906923648999099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2:T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197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120</v>
      </c>
      <c r="D6" s="20" t="s">
        <v>121</v>
      </c>
      <c r="E6" s="20" t="s">
        <v>122</v>
      </c>
      <c r="F6" s="20" t="s">
        <v>123</v>
      </c>
      <c r="G6" s="20" t="s">
        <v>124</v>
      </c>
      <c r="H6" s="20" t="s">
        <v>125</v>
      </c>
      <c r="I6" s="20" t="s">
        <v>126</v>
      </c>
      <c r="J6" s="20" t="s">
        <v>127</v>
      </c>
      <c r="K6" s="20" t="s">
        <v>128</v>
      </c>
      <c r="L6" s="20" t="s">
        <v>129</v>
      </c>
      <c r="M6" s="20" t="s">
        <v>130</v>
      </c>
      <c r="N6" s="20" t="s">
        <v>131</v>
      </c>
      <c r="O6" s="20" t="s">
        <v>132</v>
      </c>
      <c r="P6" s="20" t="s">
        <v>133</v>
      </c>
      <c r="Q6" s="20" t="s">
        <v>134</v>
      </c>
      <c r="R6" s="20" t="s">
        <v>135</v>
      </c>
      <c r="S6" s="20" t="s">
        <v>136</v>
      </c>
    </row>
    <row r="7" spans="2:20" x14ac:dyDescent="0.35">
      <c r="B7" s="18" t="s">
        <v>137</v>
      </c>
      <c r="C7" s="17">
        <v>0.100313209922391</v>
      </c>
      <c r="D7" s="17">
        <v>2.4678414964908E-2</v>
      </c>
      <c r="E7" s="17">
        <v>2.49593056231018E-2</v>
      </c>
      <c r="F7" s="17">
        <v>7.7734494740646795E-2</v>
      </c>
      <c r="G7" s="17">
        <v>2.1124768245570899E-2</v>
      </c>
      <c r="H7" s="17">
        <v>2.0795655710341102E-2</v>
      </c>
      <c r="I7" s="17">
        <v>0.15731270958615401</v>
      </c>
      <c r="J7" s="17">
        <v>3.0854737107837302E-2</v>
      </c>
      <c r="K7" s="17">
        <v>8.5696490451884294E-2</v>
      </c>
      <c r="L7" s="17">
        <v>3.3958370852876001E-2</v>
      </c>
      <c r="M7" s="17">
        <v>1.9328415162813199E-2</v>
      </c>
      <c r="N7" s="17">
        <v>9.0102760459564807E-2</v>
      </c>
      <c r="O7" s="17">
        <v>0.13460094060132499</v>
      </c>
      <c r="P7" s="17">
        <v>8.1527904162599904E-2</v>
      </c>
      <c r="Q7" s="17">
        <v>0.19056552175352701</v>
      </c>
      <c r="R7" s="17">
        <v>0.114975412993004</v>
      </c>
      <c r="S7" s="17">
        <v>0.16940694035029699</v>
      </c>
    </row>
    <row r="8" spans="2:20" x14ac:dyDescent="0.35">
      <c r="B8" s="18" t="s">
        <v>138</v>
      </c>
      <c r="C8" s="17">
        <v>0.398516499427436</v>
      </c>
      <c r="D8" s="17">
        <v>0.119834510814017</v>
      </c>
      <c r="E8" s="17">
        <v>0.26331406932943902</v>
      </c>
      <c r="F8" s="17">
        <v>0.28088078420719798</v>
      </c>
      <c r="G8" s="17">
        <v>0.214514499845123</v>
      </c>
      <c r="H8" s="17">
        <v>0.104182166140894</v>
      </c>
      <c r="I8" s="17">
        <v>0.34868343610829999</v>
      </c>
      <c r="J8" s="17">
        <v>0.26411845996253103</v>
      </c>
      <c r="K8" s="17">
        <v>0.25411210714523103</v>
      </c>
      <c r="L8" s="17">
        <v>0.16077385947453501</v>
      </c>
      <c r="M8" s="17">
        <v>0.155422945124954</v>
      </c>
      <c r="N8" s="17">
        <v>0.21979735416908999</v>
      </c>
      <c r="O8" s="17">
        <v>0.20937901931213701</v>
      </c>
      <c r="P8" s="17">
        <v>0.168648689697427</v>
      </c>
      <c r="Q8" s="17">
        <v>0.25261010437513998</v>
      </c>
      <c r="R8" s="17">
        <v>0.28714416443516799</v>
      </c>
      <c r="S8" s="17">
        <v>0.31157171095664998</v>
      </c>
    </row>
    <row r="9" spans="2:20" x14ac:dyDescent="0.35">
      <c r="B9" s="18" t="s">
        <v>139</v>
      </c>
      <c r="C9" s="17">
        <v>0.118391196632694</v>
      </c>
      <c r="D9" s="17">
        <v>0.31686361201658098</v>
      </c>
      <c r="E9" s="17">
        <v>0.264364555219958</v>
      </c>
      <c r="F9" s="17">
        <v>0.197281024451748</v>
      </c>
      <c r="G9" s="17">
        <v>0.29968256413412597</v>
      </c>
      <c r="H9" s="17">
        <v>0.22629689147320001</v>
      </c>
      <c r="I9" s="17">
        <v>0.13275525879976199</v>
      </c>
      <c r="J9" s="17">
        <v>0.29438886367856398</v>
      </c>
      <c r="K9" s="17">
        <v>0.236282138921038</v>
      </c>
      <c r="L9" s="17">
        <v>0.348550957055906</v>
      </c>
      <c r="M9" s="17">
        <v>0.29876945691673901</v>
      </c>
      <c r="N9" s="17">
        <v>0.26742381492727402</v>
      </c>
      <c r="O9" s="17">
        <v>0.18499404964556501</v>
      </c>
      <c r="P9" s="17">
        <v>0.24412624341171399</v>
      </c>
      <c r="Q9" s="17">
        <v>0.168114931087399</v>
      </c>
      <c r="R9" s="17">
        <v>0.19978913543551699</v>
      </c>
      <c r="S9" s="17">
        <v>0.12910706664323199</v>
      </c>
    </row>
    <row r="10" spans="2:20" x14ac:dyDescent="0.35">
      <c r="B10" s="18" t="s">
        <v>140</v>
      </c>
      <c r="C10" s="17">
        <v>2.4851261931541802E-2</v>
      </c>
      <c r="D10" s="17">
        <v>0.13419641420716599</v>
      </c>
      <c r="E10" s="17">
        <v>8.5373071447954793E-2</v>
      </c>
      <c r="F10" s="17">
        <v>0.113560778504723</v>
      </c>
      <c r="G10" s="17">
        <v>9.4628780209134095E-2</v>
      </c>
      <c r="H10" s="17">
        <v>0.34590101612480101</v>
      </c>
      <c r="I10" s="17">
        <v>8.1341448923453699E-2</v>
      </c>
      <c r="J10" s="17">
        <v>6.2644151553603797E-2</v>
      </c>
      <c r="K10" s="17">
        <v>0.108257356803192</v>
      </c>
      <c r="L10" s="17">
        <v>0.11003246967865001</v>
      </c>
      <c r="M10" s="17">
        <v>0.184289811037045</v>
      </c>
      <c r="N10" s="17">
        <v>8.0167606456979401E-2</v>
      </c>
      <c r="O10" s="17">
        <v>0.113922276767514</v>
      </c>
      <c r="P10" s="17">
        <v>0.163319273601473</v>
      </c>
      <c r="Q10" s="17">
        <v>9.4162675960311498E-2</v>
      </c>
      <c r="R10" s="17">
        <v>7.5429544492216394E-2</v>
      </c>
      <c r="S10" s="17">
        <v>7.5132803564770895E-2</v>
      </c>
    </row>
    <row r="11" spans="2:20" x14ac:dyDescent="0.35">
      <c r="B11" s="18" t="s">
        <v>141</v>
      </c>
      <c r="C11" s="17">
        <v>0.35792783208593698</v>
      </c>
      <c r="D11" s="17">
        <v>0.40442704799732798</v>
      </c>
      <c r="E11" s="17">
        <v>0.36198899837954701</v>
      </c>
      <c r="F11" s="17">
        <v>0.33054291809568398</v>
      </c>
      <c r="G11" s="17">
        <v>0.370049387566046</v>
      </c>
      <c r="H11" s="17">
        <v>0.302824270550763</v>
      </c>
      <c r="I11" s="17">
        <v>0.27990714658233001</v>
      </c>
      <c r="J11" s="17">
        <v>0.34799378769746397</v>
      </c>
      <c r="K11" s="17">
        <v>0.315651906678654</v>
      </c>
      <c r="L11" s="17">
        <v>0.34668434293803302</v>
      </c>
      <c r="M11" s="17">
        <v>0.34218937175844899</v>
      </c>
      <c r="N11" s="17">
        <v>0.342508463987092</v>
      </c>
      <c r="O11" s="17">
        <v>0.357103713673459</v>
      </c>
      <c r="P11" s="17">
        <v>0.34237788912678702</v>
      </c>
      <c r="Q11" s="17">
        <v>0.29454676682362302</v>
      </c>
      <c r="R11" s="17">
        <v>0.32266174264409497</v>
      </c>
      <c r="S11" s="17">
        <v>0.314781478485049</v>
      </c>
    </row>
    <row r="12" spans="2:20" x14ac:dyDescent="0.35">
      <c r="B12" s="16" t="s">
        <v>143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2:20" x14ac:dyDescent="0.35">
      <c r="B13" t="s">
        <v>98</v>
      </c>
    </row>
    <row r="14" spans="2:20" x14ac:dyDescent="0.35">
      <c r="B14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198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0.100313209922391</v>
      </c>
      <c r="D9" s="17">
        <v>9.6953912303723397E-2</v>
      </c>
      <c r="E9" s="17">
        <v>0.103082950936587</v>
      </c>
      <c r="F9" s="17"/>
      <c r="G9" s="17">
        <v>0.15184323719943599</v>
      </c>
      <c r="H9" s="17">
        <v>0.10272318045352299</v>
      </c>
      <c r="I9" s="17">
        <v>4.7395418265913897E-2</v>
      </c>
      <c r="J9" s="17">
        <v>0.12104646263240799</v>
      </c>
      <c r="K9" s="17">
        <v>2.4220380258141699E-2</v>
      </c>
      <c r="L9" s="17"/>
      <c r="M9" s="17">
        <v>0.131072966281325</v>
      </c>
      <c r="N9" s="17">
        <v>0.10896718002776699</v>
      </c>
      <c r="O9" s="17">
        <v>0</v>
      </c>
      <c r="P9" s="17">
        <v>3.58475414052285E-2</v>
      </c>
      <c r="Q9" s="17">
        <v>0.197859163269441</v>
      </c>
      <c r="R9" s="17"/>
      <c r="S9" s="17">
        <v>0.113249045905413</v>
      </c>
      <c r="T9" s="17">
        <v>9.6425904260494799E-2</v>
      </c>
      <c r="U9" s="17">
        <v>6.8407229453544494E-2</v>
      </c>
      <c r="V9" s="17">
        <v>6.8038059272430298E-2</v>
      </c>
      <c r="W9" s="17"/>
      <c r="X9" s="17">
        <v>0.11098793555953</v>
      </c>
      <c r="Y9" s="17">
        <v>5.68894104265395E-2</v>
      </c>
      <c r="Z9" s="17">
        <v>4.9899145267153298E-2</v>
      </c>
      <c r="AA9" s="17"/>
      <c r="AB9" s="17">
        <v>9.8895861437071103E-2</v>
      </c>
      <c r="AC9" s="17">
        <v>0.10395997755393201</v>
      </c>
      <c r="AD9" s="17"/>
      <c r="AE9" s="17">
        <v>0.144706889556695</v>
      </c>
      <c r="AF9" s="17">
        <v>8.6652752907272201E-2</v>
      </c>
      <c r="AG9" s="17"/>
      <c r="AH9" s="17">
        <v>9.4748047556438897E-2</v>
      </c>
      <c r="AI9" s="17">
        <v>0.13816374398763201</v>
      </c>
      <c r="AJ9" s="17"/>
      <c r="AK9" s="17">
        <v>0.100892320388247</v>
      </c>
      <c r="AL9" s="17">
        <v>9.9972775733099303E-2</v>
      </c>
      <c r="AM9" s="17">
        <v>0.11455205339464</v>
      </c>
      <c r="AN9" s="17">
        <v>2.7218900158063299E-2</v>
      </c>
      <c r="AO9" s="17">
        <v>0.21356080307396</v>
      </c>
      <c r="AP9" s="17"/>
      <c r="AQ9" s="17">
        <v>7.6129625565674097E-2</v>
      </c>
      <c r="AR9" s="17">
        <v>0.10653887287414</v>
      </c>
      <c r="AS9" s="17"/>
      <c r="AT9" s="17">
        <v>9.8292983453860505E-2</v>
      </c>
      <c r="AU9" s="17">
        <v>9.9308847149105595E-2</v>
      </c>
      <c r="AV9" s="17"/>
      <c r="AW9" s="17">
        <v>0.17082001830149099</v>
      </c>
      <c r="AX9" s="17">
        <v>5.61326528315867E-2</v>
      </c>
      <c r="AY9" s="17">
        <v>0.116436583051716</v>
      </c>
      <c r="AZ9" s="17">
        <v>0.15135090958040701</v>
      </c>
      <c r="BA9" s="17">
        <v>5.4673520459375798E-2</v>
      </c>
      <c r="BB9" s="17"/>
      <c r="BC9" s="17">
        <v>8.1122379022732796E-2</v>
      </c>
      <c r="BD9" s="17"/>
      <c r="BE9" s="17">
        <v>8.1954826655336502E-2</v>
      </c>
      <c r="BF9" s="17">
        <v>9.2555994212651094E-2</v>
      </c>
      <c r="BG9" s="17">
        <v>0.260225893676158</v>
      </c>
      <c r="BH9" s="17">
        <v>8.4899100361338894E-2</v>
      </c>
      <c r="BI9" s="17"/>
      <c r="BJ9" s="17">
        <v>9.0959177677537098E-2</v>
      </c>
      <c r="BK9" s="17"/>
      <c r="BL9" s="17">
        <v>7.4947056568908793E-2</v>
      </c>
      <c r="BM9" s="17"/>
      <c r="BN9" s="17">
        <v>1.17892167501961E-2</v>
      </c>
      <c r="BO9" s="17"/>
      <c r="BP9" s="17">
        <v>0.100781775218343</v>
      </c>
      <c r="BQ9" s="17">
        <v>0.10381360167862599</v>
      </c>
    </row>
    <row r="10" spans="2:69" x14ac:dyDescent="0.35">
      <c r="B10" s="18" t="s">
        <v>138</v>
      </c>
      <c r="C10" s="17">
        <v>0.398516499427436</v>
      </c>
      <c r="D10" s="17">
        <v>0.43412835704963998</v>
      </c>
      <c r="E10" s="17">
        <v>0.369154521465206</v>
      </c>
      <c r="F10" s="17"/>
      <c r="G10" s="17">
        <v>0.30380400392381401</v>
      </c>
      <c r="H10" s="17">
        <v>0.44829130003623402</v>
      </c>
      <c r="I10" s="17">
        <v>0.51695229300786905</v>
      </c>
      <c r="J10" s="17">
        <v>0.48679252094193798</v>
      </c>
      <c r="K10" s="17">
        <v>0.26120562496111399</v>
      </c>
      <c r="L10" s="17"/>
      <c r="M10" s="17">
        <v>0.51725992352261996</v>
      </c>
      <c r="N10" s="17">
        <v>0.42677819926884603</v>
      </c>
      <c r="O10" s="17">
        <v>0.35129916984427201</v>
      </c>
      <c r="P10" s="17">
        <v>0.299662793974665</v>
      </c>
      <c r="Q10" s="17">
        <v>0.36898560142571102</v>
      </c>
      <c r="R10" s="17"/>
      <c r="S10" s="17">
        <v>0.30964067953353802</v>
      </c>
      <c r="T10" s="17">
        <v>0.48787674507375001</v>
      </c>
      <c r="U10" s="17">
        <v>0.340795473177537</v>
      </c>
      <c r="V10" s="17">
        <v>0.46682258613625799</v>
      </c>
      <c r="W10" s="17"/>
      <c r="X10" s="17">
        <v>0.388897614981774</v>
      </c>
      <c r="Y10" s="17">
        <v>0.428807271378424</v>
      </c>
      <c r="Z10" s="17">
        <v>0.45506071977214801</v>
      </c>
      <c r="AA10" s="17"/>
      <c r="AB10" s="17">
        <v>0.412963877285417</v>
      </c>
      <c r="AC10" s="17">
        <v>0.36134410994185601</v>
      </c>
      <c r="AD10" s="17"/>
      <c r="AE10" s="17">
        <v>0.40465681245760199</v>
      </c>
      <c r="AF10" s="17">
        <v>0.39834128708574301</v>
      </c>
      <c r="AG10" s="17"/>
      <c r="AH10" s="17">
        <v>0.41098620424745003</v>
      </c>
      <c r="AI10" s="17">
        <v>0.29763681465920699</v>
      </c>
      <c r="AJ10" s="17"/>
      <c r="AK10" s="17">
        <v>0.46451072064153098</v>
      </c>
      <c r="AL10" s="17">
        <v>0.43051190098414299</v>
      </c>
      <c r="AM10" s="17">
        <v>0.38494515825926501</v>
      </c>
      <c r="AN10" s="17">
        <v>0.43465434840389799</v>
      </c>
      <c r="AO10" s="17">
        <v>0.13389209387936399</v>
      </c>
      <c r="AP10" s="17"/>
      <c r="AQ10" s="17">
        <v>0.36704200128972397</v>
      </c>
      <c r="AR10" s="17">
        <v>0.40661908728581603</v>
      </c>
      <c r="AS10" s="17"/>
      <c r="AT10" s="17">
        <v>0.32899073354213498</v>
      </c>
      <c r="AU10" s="17">
        <v>0.43069162280928902</v>
      </c>
      <c r="AV10" s="17"/>
      <c r="AW10" s="17">
        <v>0.22924591738387901</v>
      </c>
      <c r="AX10" s="17">
        <v>0.37832063400427002</v>
      </c>
      <c r="AY10" s="17">
        <v>0.41206866484833599</v>
      </c>
      <c r="AZ10" s="17">
        <v>0.51725552247669304</v>
      </c>
      <c r="BA10" s="17">
        <v>0.32443981063827898</v>
      </c>
      <c r="BB10" s="17"/>
      <c r="BC10" s="17">
        <v>0.38385430335194798</v>
      </c>
      <c r="BD10" s="17"/>
      <c r="BE10" s="17">
        <v>0.32993050235968702</v>
      </c>
      <c r="BF10" s="17">
        <v>0.52080974246753398</v>
      </c>
      <c r="BG10" s="17">
        <v>0.54348177094499295</v>
      </c>
      <c r="BH10" s="17">
        <v>0.34343776904638401</v>
      </c>
      <c r="BI10" s="17"/>
      <c r="BJ10" s="17">
        <v>0.418633010796997</v>
      </c>
      <c r="BK10" s="17"/>
      <c r="BL10" s="17">
        <v>0.442517455934617</v>
      </c>
      <c r="BM10" s="17"/>
      <c r="BN10" s="17">
        <v>0.46542633134300199</v>
      </c>
      <c r="BO10" s="17"/>
      <c r="BP10" s="17">
        <v>0.40363085173617302</v>
      </c>
      <c r="BQ10" s="17">
        <v>0.35425425591715398</v>
      </c>
    </row>
    <row r="11" spans="2:69" x14ac:dyDescent="0.35">
      <c r="B11" s="18" t="s">
        <v>139</v>
      </c>
      <c r="C11" s="17">
        <v>0.118391196632694</v>
      </c>
      <c r="D11" s="17">
        <v>0.109734896414827</v>
      </c>
      <c r="E11" s="17">
        <v>0.12552831649113599</v>
      </c>
      <c r="F11" s="17"/>
      <c r="G11" s="17">
        <v>0.111400459896265</v>
      </c>
      <c r="H11" s="17">
        <v>0.15325082711069599</v>
      </c>
      <c r="I11" s="17">
        <v>6.9285485970655702E-2</v>
      </c>
      <c r="J11" s="17">
        <v>2.3305751520549998E-2</v>
      </c>
      <c r="K11" s="17">
        <v>0.236985244702972</v>
      </c>
      <c r="L11" s="17"/>
      <c r="M11" s="17">
        <v>8.0913294645826597E-2</v>
      </c>
      <c r="N11" s="17">
        <v>0.140605426907456</v>
      </c>
      <c r="O11" s="17">
        <v>0.10015156532570101</v>
      </c>
      <c r="P11" s="17">
        <v>0.127816003268233</v>
      </c>
      <c r="Q11" s="17">
        <v>0.10042551699741099</v>
      </c>
      <c r="R11" s="17"/>
      <c r="S11" s="17">
        <v>9.08983721532102E-2</v>
      </c>
      <c r="T11" s="17">
        <v>0.132850066819759</v>
      </c>
      <c r="U11" s="17">
        <v>9.1640935900594397E-2</v>
      </c>
      <c r="V11" s="17">
        <v>0.20874047437285601</v>
      </c>
      <c r="W11" s="17"/>
      <c r="X11" s="17">
        <v>0.111202659514323</v>
      </c>
      <c r="Y11" s="17">
        <v>0.13201384982954001</v>
      </c>
      <c r="Z11" s="17">
        <v>0.17198768719475199</v>
      </c>
      <c r="AA11" s="17"/>
      <c r="AB11" s="17">
        <v>9.16775896947499E-2</v>
      </c>
      <c r="AC11" s="17">
        <v>0.18712398755319101</v>
      </c>
      <c r="AD11" s="17"/>
      <c r="AE11" s="17">
        <v>0.14410054222937199</v>
      </c>
      <c r="AF11" s="17">
        <v>0.112576123652449</v>
      </c>
      <c r="AG11" s="17"/>
      <c r="AH11" s="17">
        <v>0.10720685023104901</v>
      </c>
      <c r="AI11" s="17">
        <v>8.15894593225783E-2</v>
      </c>
      <c r="AJ11" s="17"/>
      <c r="AK11" s="17">
        <v>8.9076762862268996E-2</v>
      </c>
      <c r="AL11" s="17">
        <v>0.10269411975781501</v>
      </c>
      <c r="AM11" s="17">
        <v>0.130585345654497</v>
      </c>
      <c r="AN11" s="17">
        <v>0.12771455695839701</v>
      </c>
      <c r="AO11" s="17">
        <v>0.139642031455045</v>
      </c>
      <c r="AP11" s="17"/>
      <c r="AQ11" s="17">
        <v>8.08386422104653E-2</v>
      </c>
      <c r="AR11" s="17">
        <v>0.12805847933824699</v>
      </c>
      <c r="AS11" s="17"/>
      <c r="AT11" s="17">
        <v>9.1007587975553195E-2</v>
      </c>
      <c r="AU11" s="17">
        <v>0.13406672415069601</v>
      </c>
      <c r="AV11" s="17"/>
      <c r="AW11" s="17">
        <v>6.5744758758279204E-2</v>
      </c>
      <c r="AX11" s="17">
        <v>0.124683480771341</v>
      </c>
      <c r="AY11" s="17">
        <v>0.17436809964286501</v>
      </c>
      <c r="AZ11" s="17">
        <v>3.02502000829457E-2</v>
      </c>
      <c r="BA11" s="17">
        <v>0.151128684798681</v>
      </c>
      <c r="BB11" s="17"/>
      <c r="BC11" s="17">
        <v>0.146287226309052</v>
      </c>
      <c r="BD11" s="17"/>
      <c r="BE11" s="17">
        <v>0.110277005785361</v>
      </c>
      <c r="BF11" s="17">
        <v>0.25532834197014997</v>
      </c>
      <c r="BG11" s="17">
        <v>2.7245871230318901E-2</v>
      </c>
      <c r="BH11" s="17">
        <v>0.108518552650177</v>
      </c>
      <c r="BI11" s="17"/>
      <c r="BJ11" s="17">
        <v>0.11538131369103</v>
      </c>
      <c r="BK11" s="17"/>
      <c r="BL11" s="17">
        <v>0.14303408760496</v>
      </c>
      <c r="BM11" s="17"/>
      <c r="BN11" s="17">
        <v>0.17221872696826401</v>
      </c>
      <c r="BO11" s="17"/>
      <c r="BP11" s="17">
        <v>0.11458273982787801</v>
      </c>
      <c r="BQ11" s="17">
        <v>0.15430320517337401</v>
      </c>
    </row>
    <row r="12" spans="2:69" x14ac:dyDescent="0.35">
      <c r="B12" s="18" t="s">
        <v>140</v>
      </c>
      <c r="C12" s="17">
        <v>2.4851261931541802E-2</v>
      </c>
      <c r="D12" s="17">
        <v>4.58646451791749E-2</v>
      </c>
      <c r="E12" s="17">
        <v>7.5257266456706497E-3</v>
      </c>
      <c r="F12" s="17"/>
      <c r="G12" s="17">
        <v>4.83685695010534E-2</v>
      </c>
      <c r="H12" s="17">
        <v>2.4637388274707898E-2</v>
      </c>
      <c r="I12" s="17">
        <v>1.77393649665336E-2</v>
      </c>
      <c r="J12" s="17">
        <v>0</v>
      </c>
      <c r="K12" s="17">
        <v>0</v>
      </c>
      <c r="L12" s="17"/>
      <c r="M12" s="17">
        <v>0</v>
      </c>
      <c r="N12" s="17">
        <v>2.0669527782884001E-2</v>
      </c>
      <c r="O12" s="17">
        <v>2.3955879112418602E-2</v>
      </c>
      <c r="P12" s="17">
        <v>2.8683020865912099E-2</v>
      </c>
      <c r="Q12" s="17">
        <v>4.7923357391186201E-2</v>
      </c>
      <c r="R12" s="17"/>
      <c r="S12" s="17">
        <v>0</v>
      </c>
      <c r="T12" s="17">
        <v>1.16056883607313E-2</v>
      </c>
      <c r="U12" s="17">
        <v>7.7434820898150902E-2</v>
      </c>
      <c r="V12" s="17">
        <v>3.3345088963871401E-2</v>
      </c>
      <c r="W12" s="17"/>
      <c r="X12" s="17">
        <v>2.33929244308613E-2</v>
      </c>
      <c r="Y12" s="17">
        <v>5.6016543011717802E-2</v>
      </c>
      <c r="Z12" s="17">
        <v>0</v>
      </c>
      <c r="AA12" s="17"/>
      <c r="AB12" s="17">
        <v>2.71783575155084E-2</v>
      </c>
      <c r="AC12" s="17">
        <v>1.8863759959369099E-2</v>
      </c>
      <c r="AD12" s="17"/>
      <c r="AE12" s="17">
        <v>3.2610049700674298E-2</v>
      </c>
      <c r="AF12" s="17">
        <v>2.3060681887786101E-2</v>
      </c>
      <c r="AG12" s="17"/>
      <c r="AH12" s="17">
        <v>2.7416392574144501E-2</v>
      </c>
      <c r="AI12" s="17">
        <v>2.1678904827816502E-2</v>
      </c>
      <c r="AJ12" s="17"/>
      <c r="AK12" s="17">
        <v>5.2707986821308603E-2</v>
      </c>
      <c r="AL12" s="17">
        <v>0</v>
      </c>
      <c r="AM12" s="17">
        <v>1.6723595808322299E-2</v>
      </c>
      <c r="AN12" s="17">
        <v>7.8207817945303598E-2</v>
      </c>
      <c r="AO12" s="17">
        <v>0</v>
      </c>
      <c r="AP12" s="17"/>
      <c r="AQ12" s="17">
        <v>2.84491177905235E-2</v>
      </c>
      <c r="AR12" s="17">
        <v>2.3925053574806902E-2</v>
      </c>
      <c r="AS12" s="17"/>
      <c r="AT12" s="17">
        <v>4.4899118316007597E-2</v>
      </c>
      <c r="AU12" s="17">
        <v>1.5576760564690199E-2</v>
      </c>
      <c r="AV12" s="17"/>
      <c r="AW12" s="17">
        <v>4.0956607946988202E-2</v>
      </c>
      <c r="AX12" s="17">
        <v>7.5751194833246702E-3</v>
      </c>
      <c r="AY12" s="17">
        <v>4.5472878522042098E-2</v>
      </c>
      <c r="AZ12" s="17">
        <v>0</v>
      </c>
      <c r="BA12" s="17">
        <v>1.6895803039822601E-2</v>
      </c>
      <c r="BB12" s="17"/>
      <c r="BC12" s="17">
        <v>2.8798581121619898E-2</v>
      </c>
      <c r="BD12" s="17"/>
      <c r="BE12" s="17">
        <v>0</v>
      </c>
      <c r="BF12" s="17">
        <v>3.4150044152121903E-2</v>
      </c>
      <c r="BG12" s="17">
        <v>0</v>
      </c>
      <c r="BH12" s="17">
        <v>3.4953249660930899E-2</v>
      </c>
      <c r="BI12" s="17"/>
      <c r="BJ12" s="17">
        <v>2.5301110008883701E-2</v>
      </c>
      <c r="BK12" s="17"/>
      <c r="BL12" s="17">
        <v>2.8810076549076101E-2</v>
      </c>
      <c r="BM12" s="17"/>
      <c r="BN12" s="17">
        <v>2.6751272157031401E-2</v>
      </c>
      <c r="BO12" s="17"/>
      <c r="BP12" s="17">
        <v>2.1247367879105299E-2</v>
      </c>
      <c r="BQ12" s="17">
        <v>5.28248692718132E-2</v>
      </c>
    </row>
    <row r="13" spans="2:69" x14ac:dyDescent="0.35">
      <c r="B13" s="18" t="s">
        <v>141</v>
      </c>
      <c r="C13" s="19">
        <v>0.35792783208593698</v>
      </c>
      <c r="D13" s="19">
        <v>0.31331818905263498</v>
      </c>
      <c r="E13" s="19">
        <v>0.3947084844614</v>
      </c>
      <c r="F13" s="19"/>
      <c r="G13" s="19">
        <v>0.38458372947943098</v>
      </c>
      <c r="H13" s="19">
        <v>0.27109730412483901</v>
      </c>
      <c r="I13" s="19">
        <v>0.34862743778902799</v>
      </c>
      <c r="J13" s="19">
        <v>0.36885526490510401</v>
      </c>
      <c r="K13" s="19">
        <v>0.47758875007777202</v>
      </c>
      <c r="L13" s="19"/>
      <c r="M13" s="19">
        <v>0.27075381555022898</v>
      </c>
      <c r="N13" s="19">
        <v>0.30297966601304699</v>
      </c>
      <c r="O13" s="19">
        <v>0.52459338571760805</v>
      </c>
      <c r="P13" s="19">
        <v>0.50799064048596099</v>
      </c>
      <c r="Q13" s="19">
        <v>0.284806360916251</v>
      </c>
      <c r="R13" s="19"/>
      <c r="S13" s="19">
        <v>0.48621190240783901</v>
      </c>
      <c r="T13" s="19">
        <v>0.271241595485265</v>
      </c>
      <c r="U13" s="19">
        <v>0.42172154057017303</v>
      </c>
      <c r="V13" s="19">
        <v>0.22305379125458399</v>
      </c>
      <c r="W13" s="19"/>
      <c r="X13" s="19">
        <v>0.36551886551351198</v>
      </c>
      <c r="Y13" s="19">
        <v>0.326272925353779</v>
      </c>
      <c r="Z13" s="19">
        <v>0.32305244776594699</v>
      </c>
      <c r="AA13" s="19"/>
      <c r="AB13" s="19">
        <v>0.36928431406725398</v>
      </c>
      <c r="AC13" s="19">
        <v>0.32870816499165201</v>
      </c>
      <c r="AD13" s="19"/>
      <c r="AE13" s="19">
        <v>0.27392570605565603</v>
      </c>
      <c r="AF13" s="19">
        <v>0.37936915446675001</v>
      </c>
      <c r="AG13" s="19"/>
      <c r="AH13" s="19">
        <v>0.35964250539091702</v>
      </c>
      <c r="AI13" s="19">
        <v>0.46093107720276599</v>
      </c>
      <c r="AJ13" s="19"/>
      <c r="AK13" s="19">
        <v>0.29281220928664398</v>
      </c>
      <c r="AL13" s="19">
        <v>0.36682120352494302</v>
      </c>
      <c r="AM13" s="19">
        <v>0.35319384688327499</v>
      </c>
      <c r="AN13" s="19">
        <v>0.33220437653433899</v>
      </c>
      <c r="AO13" s="19">
        <v>0.51290507159163101</v>
      </c>
      <c r="AP13" s="19"/>
      <c r="AQ13" s="19">
        <v>0.44754061314361299</v>
      </c>
      <c r="AR13" s="19">
        <v>0.33485850692698998</v>
      </c>
      <c r="AS13" s="19"/>
      <c r="AT13" s="19">
        <v>0.43680957671244403</v>
      </c>
      <c r="AU13" s="19">
        <v>0.32035604532621897</v>
      </c>
      <c r="AV13" s="19"/>
      <c r="AW13" s="19">
        <v>0.493232697609363</v>
      </c>
      <c r="AX13" s="19">
        <v>0.433288112909478</v>
      </c>
      <c r="AY13" s="19">
        <v>0.25165377393504101</v>
      </c>
      <c r="AZ13" s="19">
        <v>0.30114336785995499</v>
      </c>
      <c r="BA13" s="19">
        <v>0.45286218106384202</v>
      </c>
      <c r="BB13" s="19"/>
      <c r="BC13" s="19">
        <v>0.35993751019464698</v>
      </c>
      <c r="BD13" s="19"/>
      <c r="BE13" s="19">
        <v>0.47783766519961601</v>
      </c>
      <c r="BF13" s="19">
        <v>9.71558771975429E-2</v>
      </c>
      <c r="BG13" s="19">
        <v>0.16904646414853</v>
      </c>
      <c r="BH13" s="19">
        <v>0.42819132828116901</v>
      </c>
      <c r="BI13" s="19"/>
      <c r="BJ13" s="19">
        <v>0.34972538782555301</v>
      </c>
      <c r="BK13" s="19"/>
      <c r="BL13" s="19">
        <v>0.31069132334243799</v>
      </c>
      <c r="BM13" s="19"/>
      <c r="BN13" s="19">
        <v>0.323814452781506</v>
      </c>
      <c r="BO13" s="19"/>
      <c r="BP13" s="19">
        <v>0.359757265338501</v>
      </c>
      <c r="BQ13" s="19">
        <v>0.334804067959034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199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2.4678414964908E-2</v>
      </c>
      <c r="D9" s="17">
        <v>6.6053183233270299E-3</v>
      </c>
      <c r="E9" s="17">
        <v>3.9579683832401798E-2</v>
      </c>
      <c r="F9" s="17"/>
      <c r="G9" s="17">
        <v>5.26554511260044E-2</v>
      </c>
      <c r="H9" s="17">
        <v>1.17004417889105E-2</v>
      </c>
      <c r="I9" s="17">
        <v>0</v>
      </c>
      <c r="J9" s="17">
        <v>0</v>
      </c>
      <c r="K9" s="17">
        <v>4.3538462067117999E-2</v>
      </c>
      <c r="L9" s="17"/>
      <c r="M9" s="17">
        <v>3.7928400447267203E-2</v>
      </c>
      <c r="N9" s="17">
        <v>1.9517541724949801E-2</v>
      </c>
      <c r="O9" s="17">
        <v>3.0166459779693702E-2</v>
      </c>
      <c r="P9" s="17">
        <v>3.58475414052285E-2</v>
      </c>
      <c r="Q9" s="17">
        <v>1.6462453361590999E-2</v>
      </c>
      <c r="R9" s="17"/>
      <c r="S9" s="17">
        <v>2.2281810539020699E-2</v>
      </c>
      <c r="T9" s="17">
        <v>3.25957082469788E-2</v>
      </c>
      <c r="U9" s="17">
        <v>0</v>
      </c>
      <c r="V9" s="17">
        <v>0</v>
      </c>
      <c r="W9" s="17"/>
      <c r="X9" s="17">
        <v>2.5269955751852698E-2</v>
      </c>
      <c r="Y9" s="17">
        <v>0</v>
      </c>
      <c r="Z9" s="17">
        <v>4.9899145267153298E-2</v>
      </c>
      <c r="AA9" s="17"/>
      <c r="AB9" s="17">
        <v>1.5601034523321801E-2</v>
      </c>
      <c r="AC9" s="17">
        <v>4.8034066391789899E-2</v>
      </c>
      <c r="AD9" s="17"/>
      <c r="AE9" s="17">
        <v>6.9345119565044494E-2</v>
      </c>
      <c r="AF9" s="17">
        <v>1.3982119902819499E-2</v>
      </c>
      <c r="AG9" s="17"/>
      <c r="AH9" s="17">
        <v>1.53757781475503E-2</v>
      </c>
      <c r="AI9" s="17">
        <v>9.2117981739923693E-2</v>
      </c>
      <c r="AJ9" s="17"/>
      <c r="AK9" s="17">
        <v>5.2580087138014202E-2</v>
      </c>
      <c r="AL9" s="17">
        <v>2.81115489238901E-2</v>
      </c>
      <c r="AM9" s="17">
        <v>3.02422010955435E-2</v>
      </c>
      <c r="AN9" s="17">
        <v>0</v>
      </c>
      <c r="AO9" s="17">
        <v>0</v>
      </c>
      <c r="AP9" s="17"/>
      <c r="AQ9" s="17">
        <v>2.0147660701797101E-2</v>
      </c>
      <c r="AR9" s="17">
        <v>2.58447825530729E-2</v>
      </c>
      <c r="AS9" s="17"/>
      <c r="AT9" s="17">
        <v>2.5520557684771301E-2</v>
      </c>
      <c r="AU9" s="17">
        <v>2.4755410578156199E-2</v>
      </c>
      <c r="AV9" s="17"/>
      <c r="AW9" s="17">
        <v>5.8010926489067798E-2</v>
      </c>
      <c r="AX9" s="17">
        <v>0</v>
      </c>
      <c r="AY9" s="17">
        <v>5.4123417215760403E-2</v>
      </c>
      <c r="AZ9" s="17">
        <v>0</v>
      </c>
      <c r="BA9" s="17">
        <v>3.0371830330596601E-2</v>
      </c>
      <c r="BB9" s="17"/>
      <c r="BC9" s="17">
        <v>1.3963266442556301E-2</v>
      </c>
      <c r="BD9" s="17"/>
      <c r="BE9" s="17">
        <v>0</v>
      </c>
      <c r="BF9" s="17">
        <v>7.71535143464471E-2</v>
      </c>
      <c r="BG9" s="17">
        <v>2.7245871230318901E-2</v>
      </c>
      <c r="BH9" s="17">
        <v>3.38948322479935E-2</v>
      </c>
      <c r="BI9" s="17"/>
      <c r="BJ9" s="17">
        <v>1.8946395377029499E-2</v>
      </c>
      <c r="BK9" s="17"/>
      <c r="BL9" s="17">
        <v>5.3365727873783296E-3</v>
      </c>
      <c r="BM9" s="17"/>
      <c r="BN9" s="17">
        <v>0</v>
      </c>
      <c r="BO9" s="17"/>
      <c r="BP9" s="17">
        <v>2.3568723554154201E-2</v>
      </c>
      <c r="BQ9" s="17">
        <v>3.4465540340954802E-2</v>
      </c>
    </row>
    <row r="10" spans="2:69" x14ac:dyDescent="0.35">
      <c r="B10" s="18" t="s">
        <v>138</v>
      </c>
      <c r="C10" s="17">
        <v>0.119834510814017</v>
      </c>
      <c r="D10" s="17">
        <v>0.14909732973006501</v>
      </c>
      <c r="E10" s="17">
        <v>9.5707315506180501E-2</v>
      </c>
      <c r="F10" s="17"/>
      <c r="G10" s="17">
        <v>9.2216035098527396E-2</v>
      </c>
      <c r="H10" s="17">
        <v>0.104968061765069</v>
      </c>
      <c r="I10" s="17">
        <v>0.17364839740619101</v>
      </c>
      <c r="J10" s="17">
        <v>0.20184111450251499</v>
      </c>
      <c r="K10" s="17">
        <v>5.49592053281708E-2</v>
      </c>
      <c r="L10" s="17"/>
      <c r="M10" s="17">
        <v>0.15530831944204801</v>
      </c>
      <c r="N10" s="17">
        <v>0.12125600919815099</v>
      </c>
      <c r="O10" s="17">
        <v>8.2398893425207495E-2</v>
      </c>
      <c r="P10" s="17">
        <v>9.4382490071834996E-2</v>
      </c>
      <c r="Q10" s="17">
        <v>0.14694540716840501</v>
      </c>
      <c r="R10" s="17"/>
      <c r="S10" s="17">
        <v>7.3858298315938903E-2</v>
      </c>
      <c r="T10" s="17">
        <v>0.12558601575608799</v>
      </c>
      <c r="U10" s="17">
        <v>0.11375669622206799</v>
      </c>
      <c r="V10" s="17">
        <v>0.105339205023379</v>
      </c>
      <c r="W10" s="17"/>
      <c r="X10" s="17">
        <v>0.135219023886719</v>
      </c>
      <c r="Y10" s="17">
        <v>2.9744634726041601E-2</v>
      </c>
      <c r="Z10" s="17">
        <v>8.1776468486946099E-2</v>
      </c>
      <c r="AA10" s="17"/>
      <c r="AB10" s="17">
        <v>0.12565656555347801</v>
      </c>
      <c r="AC10" s="17">
        <v>0.104854651596028</v>
      </c>
      <c r="AD10" s="17"/>
      <c r="AE10" s="17">
        <v>0.13319394387825101</v>
      </c>
      <c r="AF10" s="17">
        <v>0.11700395795834399</v>
      </c>
      <c r="AG10" s="17"/>
      <c r="AH10" s="17">
        <v>0.14516970030271201</v>
      </c>
      <c r="AI10" s="17">
        <v>2.7299178105182401E-2</v>
      </c>
      <c r="AJ10" s="17"/>
      <c r="AK10" s="17">
        <v>9.7124960460857293E-2</v>
      </c>
      <c r="AL10" s="17">
        <v>0.17152970345240501</v>
      </c>
      <c r="AM10" s="17">
        <v>0.10054988864441</v>
      </c>
      <c r="AN10" s="17">
        <v>7.6001325572699605E-2</v>
      </c>
      <c r="AO10" s="17">
        <v>0.147190839019263</v>
      </c>
      <c r="AP10" s="17"/>
      <c r="AQ10" s="17">
        <v>0.153760701277835</v>
      </c>
      <c r="AR10" s="17">
        <v>0.11110077540287699</v>
      </c>
      <c r="AS10" s="17"/>
      <c r="AT10" s="17">
        <v>0.156591769512504</v>
      </c>
      <c r="AU10" s="17">
        <v>0.10429616275878401</v>
      </c>
      <c r="AV10" s="17"/>
      <c r="AW10" s="17">
        <v>6.5744758758279204E-2</v>
      </c>
      <c r="AX10" s="17">
        <v>8.8821095027982896E-2</v>
      </c>
      <c r="AY10" s="17">
        <v>0.143314640580955</v>
      </c>
      <c r="AZ10" s="17">
        <v>0.28386065585466802</v>
      </c>
      <c r="BA10" s="17">
        <v>7.6526897366634206E-2</v>
      </c>
      <c r="BB10" s="17"/>
      <c r="BC10" s="17">
        <v>0.14735677231010999</v>
      </c>
      <c r="BD10" s="17"/>
      <c r="BE10" s="17">
        <v>0.110270367373404</v>
      </c>
      <c r="BF10" s="17">
        <v>9.4423834446949698E-2</v>
      </c>
      <c r="BG10" s="17">
        <v>0.29807575250519602</v>
      </c>
      <c r="BH10" s="17">
        <v>0.108957504744081</v>
      </c>
      <c r="BI10" s="17"/>
      <c r="BJ10" s="17">
        <v>0.113810386603066</v>
      </c>
      <c r="BK10" s="17"/>
      <c r="BL10" s="17">
        <v>0.12093765858675801</v>
      </c>
      <c r="BM10" s="17"/>
      <c r="BN10" s="17">
        <v>8.45897788841731E-2</v>
      </c>
      <c r="BO10" s="17"/>
      <c r="BP10" s="17">
        <v>0.115227324884737</v>
      </c>
      <c r="BQ10" s="17">
        <v>0.161666127621508</v>
      </c>
    </row>
    <row r="11" spans="2:69" x14ac:dyDescent="0.35">
      <c r="B11" s="18" t="s">
        <v>139</v>
      </c>
      <c r="C11" s="17">
        <v>0.31686361201658098</v>
      </c>
      <c r="D11" s="17">
        <v>0.34708838405612802</v>
      </c>
      <c r="E11" s="17">
        <v>0.29194328632188099</v>
      </c>
      <c r="F11" s="17"/>
      <c r="G11" s="17">
        <v>0.33370899482233302</v>
      </c>
      <c r="H11" s="17">
        <v>0.40449218320352698</v>
      </c>
      <c r="I11" s="17">
        <v>0.21320368821323099</v>
      </c>
      <c r="J11" s="17">
        <v>0.28741436226105299</v>
      </c>
      <c r="K11" s="17">
        <v>0.28187745306453299</v>
      </c>
      <c r="L11" s="17"/>
      <c r="M11" s="17">
        <v>0.34844988053489601</v>
      </c>
      <c r="N11" s="17">
        <v>0.35281608359857802</v>
      </c>
      <c r="O11" s="17">
        <v>0.27659342994459402</v>
      </c>
      <c r="P11" s="17">
        <v>0.28049831205182701</v>
      </c>
      <c r="Q11" s="17">
        <v>0.27542785705794098</v>
      </c>
      <c r="R11" s="17"/>
      <c r="S11" s="17">
        <v>0.25149913986314198</v>
      </c>
      <c r="T11" s="17">
        <v>0.40855774486623497</v>
      </c>
      <c r="U11" s="17">
        <v>0.21892923540802101</v>
      </c>
      <c r="V11" s="17">
        <v>0.448348573899919</v>
      </c>
      <c r="W11" s="17"/>
      <c r="X11" s="17">
        <v>0.29164028829161198</v>
      </c>
      <c r="Y11" s="17">
        <v>0.44128878077263101</v>
      </c>
      <c r="Z11" s="17">
        <v>0.40854252506377797</v>
      </c>
      <c r="AA11" s="17"/>
      <c r="AB11" s="17">
        <v>0.309004418067576</v>
      </c>
      <c r="AC11" s="17">
        <v>0.337084929780052</v>
      </c>
      <c r="AD11" s="17"/>
      <c r="AE11" s="17">
        <v>0.36409580933854402</v>
      </c>
      <c r="AF11" s="17">
        <v>0.30650608749792702</v>
      </c>
      <c r="AG11" s="17"/>
      <c r="AH11" s="17">
        <v>0.28369882459492601</v>
      </c>
      <c r="AI11" s="17">
        <v>0.36523323684034797</v>
      </c>
      <c r="AJ11" s="17"/>
      <c r="AK11" s="17">
        <v>0.37464060257276699</v>
      </c>
      <c r="AL11" s="17">
        <v>0.33901652134203403</v>
      </c>
      <c r="AM11" s="17">
        <v>0.30818658053244202</v>
      </c>
      <c r="AN11" s="17">
        <v>0.34770376561539701</v>
      </c>
      <c r="AO11" s="17">
        <v>9.5509532722926602E-2</v>
      </c>
      <c r="AP11" s="17"/>
      <c r="AQ11" s="17">
        <v>0.29694794791055401</v>
      </c>
      <c r="AR11" s="17">
        <v>0.321990569640211</v>
      </c>
      <c r="AS11" s="17"/>
      <c r="AT11" s="17">
        <v>0.23989177974303399</v>
      </c>
      <c r="AU11" s="17">
        <v>0.35105366917330399</v>
      </c>
      <c r="AV11" s="17"/>
      <c r="AW11" s="17">
        <v>0.34596961440477197</v>
      </c>
      <c r="AX11" s="17">
        <v>0.26279125147321197</v>
      </c>
      <c r="AY11" s="17">
        <v>0.33473743750428497</v>
      </c>
      <c r="AZ11" s="17">
        <v>0.38043985231745903</v>
      </c>
      <c r="BA11" s="17">
        <v>0.31374848627532298</v>
      </c>
      <c r="BB11" s="17"/>
      <c r="BC11" s="17">
        <v>0.34589064427150401</v>
      </c>
      <c r="BD11" s="17"/>
      <c r="BE11" s="17">
        <v>0.217584436280926</v>
      </c>
      <c r="BF11" s="17">
        <v>0.44827965649816898</v>
      </c>
      <c r="BG11" s="17">
        <v>0.40317138148034098</v>
      </c>
      <c r="BH11" s="17">
        <v>0.33916805694372498</v>
      </c>
      <c r="BI11" s="17"/>
      <c r="BJ11" s="17">
        <v>0.31832452204366801</v>
      </c>
      <c r="BK11" s="17"/>
      <c r="BL11" s="17">
        <v>0.32899718944741302</v>
      </c>
      <c r="BM11" s="17"/>
      <c r="BN11" s="17">
        <v>0.35714324767453798</v>
      </c>
      <c r="BO11" s="17"/>
      <c r="BP11" s="17">
        <v>0.32066883031089399</v>
      </c>
      <c r="BQ11" s="17">
        <v>0.310977785941847</v>
      </c>
    </row>
    <row r="12" spans="2:69" x14ac:dyDescent="0.35">
      <c r="B12" s="18" t="s">
        <v>140</v>
      </c>
      <c r="C12" s="17">
        <v>0.13419641420716599</v>
      </c>
      <c r="D12" s="17">
        <v>0.182042230914539</v>
      </c>
      <c r="E12" s="17">
        <v>9.4747536514504502E-2</v>
      </c>
      <c r="F12" s="17"/>
      <c r="G12" s="17">
        <v>7.9231908404612597E-2</v>
      </c>
      <c r="H12" s="17">
        <v>0.207742009117654</v>
      </c>
      <c r="I12" s="17">
        <v>0.15215963416963699</v>
      </c>
      <c r="J12" s="17">
        <v>0.10887899927908801</v>
      </c>
      <c r="K12" s="17">
        <v>0.11781574920426501</v>
      </c>
      <c r="L12" s="17"/>
      <c r="M12" s="17">
        <v>8.3264652869529096E-2</v>
      </c>
      <c r="N12" s="17">
        <v>0.17036055733576799</v>
      </c>
      <c r="O12" s="17">
        <v>9.9421737525191498E-2</v>
      </c>
      <c r="P12" s="17">
        <v>7.3824065823061794E-2</v>
      </c>
      <c r="Q12" s="17">
        <v>0.151776368440562</v>
      </c>
      <c r="R12" s="17"/>
      <c r="S12" s="17">
        <v>0.14204158804299999</v>
      </c>
      <c r="T12" s="17">
        <v>0.10176610012234601</v>
      </c>
      <c r="U12" s="17">
        <v>0.22345778023392801</v>
      </c>
      <c r="V12" s="17">
        <v>0.13616933440103099</v>
      </c>
      <c r="W12" s="17"/>
      <c r="X12" s="17">
        <v>0.13174486367571001</v>
      </c>
      <c r="Y12" s="17">
        <v>0.19103102378740799</v>
      </c>
      <c r="Z12" s="17">
        <v>8.6830268149021894E-2</v>
      </c>
      <c r="AA12" s="17"/>
      <c r="AB12" s="17">
        <v>0.14803398301210699</v>
      </c>
      <c r="AC12" s="17">
        <v>9.8593033288692206E-2</v>
      </c>
      <c r="AD12" s="17"/>
      <c r="AE12" s="17">
        <v>0.168205953118097</v>
      </c>
      <c r="AF12" s="17">
        <v>0.12315251240917501</v>
      </c>
      <c r="AG12" s="17"/>
      <c r="AH12" s="17">
        <v>0.14126134322839101</v>
      </c>
      <c r="AI12" s="17">
        <v>8.8749246681921204E-2</v>
      </c>
      <c r="AJ12" s="17"/>
      <c r="AK12" s="17">
        <v>0.13046148736330801</v>
      </c>
      <c r="AL12" s="17">
        <v>8.0713954735789795E-2</v>
      </c>
      <c r="AM12" s="17">
        <v>0.159351170581982</v>
      </c>
      <c r="AN12" s="17">
        <v>0.172894737192863</v>
      </c>
      <c r="AO12" s="17">
        <v>0.13532796366014199</v>
      </c>
      <c r="AP12" s="17"/>
      <c r="AQ12" s="17">
        <v>0.12617312661579699</v>
      </c>
      <c r="AR12" s="17">
        <v>0.13626187661224301</v>
      </c>
      <c r="AS12" s="17"/>
      <c r="AT12" s="17">
        <v>0.14389366412333501</v>
      </c>
      <c r="AU12" s="17">
        <v>0.12815350033556999</v>
      </c>
      <c r="AV12" s="17"/>
      <c r="AW12" s="17">
        <v>7.7998610685506106E-2</v>
      </c>
      <c r="AX12" s="17">
        <v>0.171693646396675</v>
      </c>
      <c r="AY12" s="17">
        <v>0.13455293613126201</v>
      </c>
      <c r="AZ12" s="17">
        <v>6.8003170388733797E-2</v>
      </c>
      <c r="BA12" s="17">
        <v>0.117561754822561</v>
      </c>
      <c r="BB12" s="17"/>
      <c r="BC12" s="17">
        <v>0.143897558150483</v>
      </c>
      <c r="BD12" s="17"/>
      <c r="BE12" s="17">
        <v>0.165299477195229</v>
      </c>
      <c r="BF12" s="17">
        <v>0.190431123298241</v>
      </c>
      <c r="BG12" s="17">
        <v>7.2794571024180604E-2</v>
      </c>
      <c r="BH12" s="17">
        <v>0.110331426407901</v>
      </c>
      <c r="BI12" s="17"/>
      <c r="BJ12" s="17">
        <v>0.14360837026796699</v>
      </c>
      <c r="BK12" s="17"/>
      <c r="BL12" s="17">
        <v>0.159492087256422</v>
      </c>
      <c r="BM12" s="17"/>
      <c r="BN12" s="17">
        <v>0.22049218060010201</v>
      </c>
      <c r="BO12" s="17"/>
      <c r="BP12" s="17">
        <v>0.12884792563191599</v>
      </c>
      <c r="BQ12" s="17">
        <v>0.182419680670348</v>
      </c>
    </row>
    <row r="13" spans="2:69" x14ac:dyDescent="0.35">
      <c r="B13" s="18" t="s">
        <v>141</v>
      </c>
      <c r="C13" s="19">
        <v>0.40442704799732798</v>
      </c>
      <c r="D13" s="19">
        <v>0.315166736975941</v>
      </c>
      <c r="E13" s="19">
        <v>0.47802217782503198</v>
      </c>
      <c r="F13" s="19"/>
      <c r="G13" s="19">
        <v>0.44218761054852201</v>
      </c>
      <c r="H13" s="19">
        <v>0.27109730412483901</v>
      </c>
      <c r="I13" s="19">
        <v>0.46098828021094101</v>
      </c>
      <c r="J13" s="19">
        <v>0.40186552395734398</v>
      </c>
      <c r="K13" s="19">
        <v>0.50180913033591301</v>
      </c>
      <c r="L13" s="19"/>
      <c r="M13" s="19">
        <v>0.37504874670625898</v>
      </c>
      <c r="N13" s="19">
        <v>0.33604980814255297</v>
      </c>
      <c r="O13" s="19">
        <v>0.51141947932531395</v>
      </c>
      <c r="P13" s="19">
        <v>0.51544759064804802</v>
      </c>
      <c r="Q13" s="19">
        <v>0.40938791397150098</v>
      </c>
      <c r="R13" s="19"/>
      <c r="S13" s="19">
        <v>0.51031916323889903</v>
      </c>
      <c r="T13" s="19">
        <v>0.33149443100835202</v>
      </c>
      <c r="U13" s="19">
        <v>0.44385628813598299</v>
      </c>
      <c r="V13" s="19">
        <v>0.31014288667567103</v>
      </c>
      <c r="W13" s="19"/>
      <c r="X13" s="19">
        <v>0.41612586839410498</v>
      </c>
      <c r="Y13" s="19">
        <v>0.33793556071392</v>
      </c>
      <c r="Z13" s="19">
        <v>0.37295159303310099</v>
      </c>
      <c r="AA13" s="19"/>
      <c r="AB13" s="19">
        <v>0.40170399884351699</v>
      </c>
      <c r="AC13" s="19">
        <v>0.41143331894343799</v>
      </c>
      <c r="AD13" s="19"/>
      <c r="AE13" s="19">
        <v>0.26515917410006301</v>
      </c>
      <c r="AF13" s="19">
        <v>0.43935532223173501</v>
      </c>
      <c r="AG13" s="19"/>
      <c r="AH13" s="19">
        <v>0.41449435372642102</v>
      </c>
      <c r="AI13" s="19">
        <v>0.42660035663262402</v>
      </c>
      <c r="AJ13" s="19"/>
      <c r="AK13" s="19">
        <v>0.34519286246505398</v>
      </c>
      <c r="AL13" s="19">
        <v>0.38062827154588103</v>
      </c>
      <c r="AM13" s="19">
        <v>0.40167015914562298</v>
      </c>
      <c r="AN13" s="19">
        <v>0.40340017161904101</v>
      </c>
      <c r="AO13" s="19">
        <v>0.62197166459766895</v>
      </c>
      <c r="AP13" s="19"/>
      <c r="AQ13" s="19">
        <v>0.402970563494017</v>
      </c>
      <c r="AR13" s="19">
        <v>0.40480199579159598</v>
      </c>
      <c r="AS13" s="19"/>
      <c r="AT13" s="19">
        <v>0.43410222893635497</v>
      </c>
      <c r="AU13" s="19">
        <v>0.39174125715418501</v>
      </c>
      <c r="AV13" s="19"/>
      <c r="AW13" s="19">
        <v>0.45227608966237498</v>
      </c>
      <c r="AX13" s="19">
        <v>0.47669400710213</v>
      </c>
      <c r="AY13" s="19">
        <v>0.33327156856773699</v>
      </c>
      <c r="AZ13" s="19">
        <v>0.26769632143914002</v>
      </c>
      <c r="BA13" s="19">
        <v>0.46179103120488502</v>
      </c>
      <c r="BB13" s="19"/>
      <c r="BC13" s="19">
        <v>0.34889175882534601</v>
      </c>
      <c r="BD13" s="19"/>
      <c r="BE13" s="19">
        <v>0.50684571915044097</v>
      </c>
      <c r="BF13" s="19">
        <v>0.18971187141019399</v>
      </c>
      <c r="BG13" s="19">
        <v>0.19871242375996301</v>
      </c>
      <c r="BH13" s="19">
        <v>0.40764817965630001</v>
      </c>
      <c r="BI13" s="19"/>
      <c r="BJ13" s="19">
        <v>0.40531032570827003</v>
      </c>
      <c r="BK13" s="19"/>
      <c r="BL13" s="19">
        <v>0.38523649192202902</v>
      </c>
      <c r="BM13" s="19"/>
      <c r="BN13" s="19">
        <v>0.337774792841187</v>
      </c>
      <c r="BO13" s="19"/>
      <c r="BP13" s="19">
        <v>0.41168719561829997</v>
      </c>
      <c r="BQ13" s="19">
        <v>0.31047086542534202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114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107</v>
      </c>
      <c r="C9" s="17">
        <v>0.37237377297728202</v>
      </c>
      <c r="D9" s="17">
        <v>0.29960652424513601</v>
      </c>
      <c r="E9" s="17">
        <v>0.43327277667043201</v>
      </c>
      <c r="F9" s="17"/>
      <c r="G9" s="17">
        <v>0.378943776458042</v>
      </c>
      <c r="H9" s="17">
        <v>0.40742785445451402</v>
      </c>
      <c r="I9" s="17">
        <v>0.36148963076373197</v>
      </c>
      <c r="J9" s="17">
        <v>0.33558909741207099</v>
      </c>
      <c r="K9" s="17">
        <v>0.35217346368095198</v>
      </c>
      <c r="L9" s="17"/>
      <c r="M9" s="17">
        <v>0.36777573683309001</v>
      </c>
      <c r="N9" s="17">
        <v>0.36280289453051101</v>
      </c>
      <c r="O9" s="17">
        <v>0.42133762100345901</v>
      </c>
      <c r="P9" s="17">
        <v>0.31696916559997201</v>
      </c>
      <c r="Q9" s="17">
        <v>0.38496706371352801</v>
      </c>
      <c r="R9" s="17"/>
      <c r="S9" s="17">
        <v>0.488595997471926</v>
      </c>
      <c r="T9" s="17">
        <v>0.36196010764219899</v>
      </c>
      <c r="U9" s="17">
        <v>0.37267939296484698</v>
      </c>
      <c r="V9" s="17">
        <v>0.25128204154380401</v>
      </c>
      <c r="W9" s="17"/>
      <c r="X9" s="17">
        <v>0.352709277392312</v>
      </c>
      <c r="Y9" s="17">
        <v>0.36306366461930401</v>
      </c>
      <c r="Z9" s="17">
        <v>0.52764210922041199</v>
      </c>
      <c r="AA9" s="17"/>
      <c r="AB9" s="17">
        <v>0.40420154980793799</v>
      </c>
      <c r="AC9" s="17">
        <v>0.306945985948199</v>
      </c>
      <c r="AD9" s="17"/>
      <c r="AE9" s="17">
        <v>0.37643961703756301</v>
      </c>
      <c r="AF9" s="17">
        <v>0.37102674447793299</v>
      </c>
      <c r="AG9" s="17"/>
      <c r="AH9" s="17">
        <v>0.341422346825482</v>
      </c>
      <c r="AI9" s="17">
        <v>0.51616016263134401</v>
      </c>
      <c r="AJ9" s="17"/>
      <c r="AK9" s="17">
        <v>0.408017608679139</v>
      </c>
      <c r="AL9" s="17">
        <v>0.35527486522468998</v>
      </c>
      <c r="AM9" s="17">
        <v>0.36988989119647497</v>
      </c>
      <c r="AN9" s="17">
        <v>0.35401477079517701</v>
      </c>
      <c r="AO9" s="17">
        <v>0.43840371525434002</v>
      </c>
      <c r="AP9" s="17"/>
      <c r="AQ9" s="17">
        <v>0.37036354670603999</v>
      </c>
      <c r="AR9" s="17">
        <v>0.37292368276196902</v>
      </c>
      <c r="AS9" s="17"/>
      <c r="AT9" s="17">
        <v>0.37670006139988799</v>
      </c>
      <c r="AU9" s="17">
        <v>0.37203009593872799</v>
      </c>
      <c r="AV9" s="17"/>
      <c r="AW9" s="17">
        <v>0.41062251029233698</v>
      </c>
      <c r="AX9" s="17">
        <v>0.35025188831128401</v>
      </c>
      <c r="AY9" s="17">
        <v>0.38343338992994302</v>
      </c>
      <c r="AZ9" s="17">
        <v>0.35358867362726498</v>
      </c>
      <c r="BA9" s="17">
        <v>0.437091152615736</v>
      </c>
      <c r="BB9" s="17"/>
      <c r="BC9" s="17">
        <v>0.42208624493802499</v>
      </c>
      <c r="BD9" s="17"/>
      <c r="BE9" s="17">
        <v>0.35547287512278197</v>
      </c>
      <c r="BF9" s="17">
        <v>0.38077535649447702</v>
      </c>
      <c r="BG9" s="17">
        <v>0.37577420078526502</v>
      </c>
      <c r="BH9" s="17">
        <v>0.43639764017511201</v>
      </c>
      <c r="BI9" s="17"/>
      <c r="BJ9" s="17">
        <v>0.37516651340083301</v>
      </c>
      <c r="BK9" s="17"/>
      <c r="BL9" s="17">
        <v>0.33210778377845201</v>
      </c>
      <c r="BM9" s="17"/>
      <c r="BN9" s="17">
        <v>0.29232896431808802</v>
      </c>
      <c r="BO9" s="17"/>
      <c r="BP9" s="17">
        <v>0.447746318114771</v>
      </c>
      <c r="BQ9" s="17">
        <v>0</v>
      </c>
    </row>
    <row r="10" spans="2:69" ht="29" x14ac:dyDescent="0.35">
      <c r="B10" s="18" t="s">
        <v>108</v>
      </c>
      <c r="C10" s="17">
        <v>0.45928861688927403</v>
      </c>
      <c r="D10" s="17">
        <v>0.483141949091897</v>
      </c>
      <c r="E10" s="17">
        <v>0.43980659606288303</v>
      </c>
      <c r="F10" s="17"/>
      <c r="G10" s="17">
        <v>0.47131702790325197</v>
      </c>
      <c r="H10" s="17">
        <v>0.44149665969424201</v>
      </c>
      <c r="I10" s="17">
        <v>0.43318873684098202</v>
      </c>
      <c r="J10" s="17">
        <v>0.46683147212701398</v>
      </c>
      <c r="K10" s="17">
        <v>0.50302486823244297</v>
      </c>
      <c r="L10" s="17"/>
      <c r="M10" s="17">
        <v>0.41801789135649697</v>
      </c>
      <c r="N10" s="17">
        <v>0.45995883961266099</v>
      </c>
      <c r="O10" s="17">
        <v>0.42105352834020199</v>
      </c>
      <c r="P10" s="17">
        <v>0.50218383660549304</v>
      </c>
      <c r="Q10" s="17">
        <v>0.48955916069234301</v>
      </c>
      <c r="R10" s="17"/>
      <c r="S10" s="17">
        <v>0.4000160165387</v>
      </c>
      <c r="T10" s="17">
        <v>0.48026668329884897</v>
      </c>
      <c r="U10" s="17">
        <v>0.48734467549125698</v>
      </c>
      <c r="V10" s="17">
        <v>0.48375632044406502</v>
      </c>
      <c r="W10" s="17"/>
      <c r="X10" s="17">
        <v>0.46988514778227602</v>
      </c>
      <c r="Y10" s="17">
        <v>0.46559492929013602</v>
      </c>
      <c r="Z10" s="17">
        <v>0.37405731327960901</v>
      </c>
      <c r="AA10" s="17"/>
      <c r="AB10" s="17">
        <v>0.43353560307169398</v>
      </c>
      <c r="AC10" s="17">
        <v>0.512228623110214</v>
      </c>
      <c r="AD10" s="17"/>
      <c r="AE10" s="17">
        <v>0.50419765779203496</v>
      </c>
      <c r="AF10" s="17">
        <v>0.45049987655176399</v>
      </c>
      <c r="AG10" s="17"/>
      <c r="AH10" s="17">
        <v>0.470294031411917</v>
      </c>
      <c r="AI10" s="17">
        <v>0.344607503170344</v>
      </c>
      <c r="AJ10" s="17"/>
      <c r="AK10" s="17">
        <v>0.47612194007247499</v>
      </c>
      <c r="AL10" s="17">
        <v>0.46258812651044801</v>
      </c>
      <c r="AM10" s="17">
        <v>0.44104096344260302</v>
      </c>
      <c r="AN10" s="17">
        <v>0.49594078540349401</v>
      </c>
      <c r="AO10" s="17">
        <v>0.427883458108263</v>
      </c>
      <c r="AP10" s="17"/>
      <c r="AQ10" s="17">
        <v>0.47235015465871699</v>
      </c>
      <c r="AR10" s="17">
        <v>0.45571555273961101</v>
      </c>
      <c r="AS10" s="17"/>
      <c r="AT10" s="17">
        <v>0.43558186001513399</v>
      </c>
      <c r="AU10" s="17">
        <v>0.466991006011721</v>
      </c>
      <c r="AV10" s="17"/>
      <c r="AW10" s="17">
        <v>0.44556722662225001</v>
      </c>
      <c r="AX10" s="17">
        <v>0.48132587269129301</v>
      </c>
      <c r="AY10" s="17">
        <v>0.400624760762058</v>
      </c>
      <c r="AZ10" s="17">
        <v>0.47354080058138598</v>
      </c>
      <c r="BA10" s="17">
        <v>0.43909889869388102</v>
      </c>
      <c r="BB10" s="17"/>
      <c r="BC10" s="17">
        <v>0.443329596651861</v>
      </c>
      <c r="BD10" s="17"/>
      <c r="BE10" s="17">
        <v>0.48311277862214702</v>
      </c>
      <c r="BF10" s="17">
        <v>0.39195343365304702</v>
      </c>
      <c r="BG10" s="17">
        <v>0.41679301681237402</v>
      </c>
      <c r="BH10" s="17">
        <v>0.43758447866753297</v>
      </c>
      <c r="BI10" s="17"/>
      <c r="BJ10" s="17">
        <v>0.45591191728770197</v>
      </c>
      <c r="BK10" s="17"/>
      <c r="BL10" s="17">
        <v>0.468745880655835</v>
      </c>
      <c r="BM10" s="17"/>
      <c r="BN10" s="17">
        <v>0.497839091010639</v>
      </c>
      <c r="BO10" s="17"/>
      <c r="BP10" s="17">
        <v>0.55225368188522905</v>
      </c>
      <c r="BQ10" s="17">
        <v>0</v>
      </c>
    </row>
    <row r="11" spans="2:69" ht="29" x14ac:dyDescent="0.35">
      <c r="B11" s="18" t="s">
        <v>109</v>
      </c>
      <c r="C11" s="17">
        <v>0.137137883790032</v>
      </c>
      <c r="D11" s="17">
        <v>0.18093721791145401</v>
      </c>
      <c r="E11" s="17">
        <v>0.100025793420598</v>
      </c>
      <c r="F11" s="17"/>
      <c r="G11" s="17">
        <v>0.10796716752749901</v>
      </c>
      <c r="H11" s="17">
        <v>0.128493524520291</v>
      </c>
      <c r="I11" s="17">
        <v>0.17745931019203701</v>
      </c>
      <c r="J11" s="17">
        <v>0.169821950343887</v>
      </c>
      <c r="K11" s="17">
        <v>0.110292437311521</v>
      </c>
      <c r="L11" s="17"/>
      <c r="M11" s="17">
        <v>0.14620087208753299</v>
      </c>
      <c r="N11" s="17">
        <v>0.14427217488153801</v>
      </c>
      <c r="O11" s="17">
        <v>0.13179152912310799</v>
      </c>
      <c r="P11" s="17">
        <v>0.161317076470822</v>
      </c>
      <c r="Q11" s="17">
        <v>0.10196555274009</v>
      </c>
      <c r="R11" s="17"/>
      <c r="S11" s="17">
        <v>8.5378285652632099E-2</v>
      </c>
      <c r="T11" s="17">
        <v>0.11589939805289701</v>
      </c>
      <c r="U11" s="17">
        <v>0.13997593154389601</v>
      </c>
      <c r="V11" s="17">
        <v>0.22138266619105201</v>
      </c>
      <c r="W11" s="17"/>
      <c r="X11" s="17">
        <v>0.14814292979459401</v>
      </c>
      <c r="Y11" s="17">
        <v>0.109005990756458</v>
      </c>
      <c r="Z11" s="17">
        <v>9.06461606076642E-2</v>
      </c>
      <c r="AA11" s="17"/>
      <c r="AB11" s="17">
        <v>0.12945743063573101</v>
      </c>
      <c r="AC11" s="17">
        <v>0.15292645287357701</v>
      </c>
      <c r="AD11" s="17"/>
      <c r="AE11" s="17">
        <v>9.0880144309649205E-2</v>
      </c>
      <c r="AF11" s="17">
        <v>0.146693306270965</v>
      </c>
      <c r="AG11" s="17"/>
      <c r="AH11" s="17">
        <v>0.15348049862655599</v>
      </c>
      <c r="AI11" s="17">
        <v>0.110513019883237</v>
      </c>
      <c r="AJ11" s="17"/>
      <c r="AK11" s="17">
        <v>9.3460382498639999E-2</v>
      </c>
      <c r="AL11" s="17">
        <v>0.14309346421081101</v>
      </c>
      <c r="AM11" s="17">
        <v>0.157363127313044</v>
      </c>
      <c r="AN11" s="17">
        <v>0.12298834606039399</v>
      </c>
      <c r="AO11" s="17">
        <v>0.112962293768017</v>
      </c>
      <c r="AP11" s="17"/>
      <c r="AQ11" s="17">
        <v>0.121317245148979</v>
      </c>
      <c r="AR11" s="17">
        <v>0.14146571698631699</v>
      </c>
      <c r="AS11" s="17"/>
      <c r="AT11" s="17">
        <v>0.15130744876800201</v>
      </c>
      <c r="AU11" s="17">
        <v>0.13132154113365499</v>
      </c>
      <c r="AV11" s="17"/>
      <c r="AW11" s="17">
        <v>9.5447512338034599E-2</v>
      </c>
      <c r="AX11" s="17">
        <v>0.134682244767032</v>
      </c>
      <c r="AY11" s="17">
        <v>0.19233038130371999</v>
      </c>
      <c r="AZ11" s="17">
        <v>0.12873066749131301</v>
      </c>
      <c r="BA11" s="17">
        <v>0.116045260296558</v>
      </c>
      <c r="BB11" s="17"/>
      <c r="BC11" s="17">
        <v>0.114683451322696</v>
      </c>
      <c r="BD11" s="17"/>
      <c r="BE11" s="17">
        <v>0.12469140022917501</v>
      </c>
      <c r="BF11" s="17">
        <v>0.212854076868526</v>
      </c>
      <c r="BG11" s="17">
        <v>0.158335763394402</v>
      </c>
      <c r="BH11" s="17">
        <v>0.108457109591186</v>
      </c>
      <c r="BI11" s="17"/>
      <c r="BJ11" s="17">
        <v>0.141271182218627</v>
      </c>
      <c r="BK11" s="17"/>
      <c r="BL11" s="17">
        <v>0.17115063265789199</v>
      </c>
      <c r="BM11" s="17"/>
      <c r="BN11" s="17">
        <v>0.19056421118956099</v>
      </c>
      <c r="BO11" s="17"/>
      <c r="BP11" s="17">
        <v>0</v>
      </c>
      <c r="BQ11" s="17">
        <v>0.92905910495626098</v>
      </c>
    </row>
    <row r="12" spans="2:69" x14ac:dyDescent="0.35">
      <c r="B12" s="18" t="s">
        <v>110</v>
      </c>
      <c r="C12" s="17">
        <v>1.0471544994897899E-2</v>
      </c>
      <c r="D12" s="17">
        <v>1.13100076980367E-2</v>
      </c>
      <c r="E12" s="17">
        <v>9.7759786391772106E-3</v>
      </c>
      <c r="F12" s="17"/>
      <c r="G12" s="17">
        <v>1.7850334452733801E-2</v>
      </c>
      <c r="H12" s="17">
        <v>1.54366985083187E-2</v>
      </c>
      <c r="I12" s="17">
        <v>8.8919946299868807E-3</v>
      </c>
      <c r="J12" s="17">
        <v>0</v>
      </c>
      <c r="K12" s="17">
        <v>0</v>
      </c>
      <c r="L12" s="17"/>
      <c r="M12" s="17">
        <v>2.1408257195992701E-2</v>
      </c>
      <c r="N12" s="17">
        <v>1.0064069478507401E-2</v>
      </c>
      <c r="O12" s="17">
        <v>1.01939483344016E-2</v>
      </c>
      <c r="P12" s="17">
        <v>6.12828306319673E-3</v>
      </c>
      <c r="Q12" s="17">
        <v>9.5350721102276399E-3</v>
      </c>
      <c r="R12" s="17"/>
      <c r="S12" s="17">
        <v>5.2012611143059696E-3</v>
      </c>
      <c r="T12" s="17">
        <v>1.19401136720883E-2</v>
      </c>
      <c r="U12" s="17">
        <v>0</v>
      </c>
      <c r="V12" s="17">
        <v>1.6072955714426799E-2</v>
      </c>
      <c r="W12" s="17"/>
      <c r="X12" s="17">
        <v>1.2650264071027401E-2</v>
      </c>
      <c r="Y12" s="17">
        <v>5.9480364062980398E-3</v>
      </c>
      <c r="Z12" s="17">
        <v>0</v>
      </c>
      <c r="AA12" s="17"/>
      <c r="AB12" s="17">
        <v>1.00935595536673E-2</v>
      </c>
      <c r="AC12" s="17">
        <v>1.1248562851989E-2</v>
      </c>
      <c r="AD12" s="17"/>
      <c r="AE12" s="17">
        <v>1.1378351103193299E-2</v>
      </c>
      <c r="AF12" s="17">
        <v>1.0295068843348401E-2</v>
      </c>
      <c r="AG12" s="17"/>
      <c r="AH12" s="17">
        <v>1.33861997304052E-2</v>
      </c>
      <c r="AI12" s="17">
        <v>0</v>
      </c>
      <c r="AJ12" s="17"/>
      <c r="AK12" s="17">
        <v>0</v>
      </c>
      <c r="AL12" s="17">
        <v>1.0334944607062E-2</v>
      </c>
      <c r="AM12" s="17">
        <v>1.30103966182183E-2</v>
      </c>
      <c r="AN12" s="17">
        <v>7.1474364759919499E-3</v>
      </c>
      <c r="AO12" s="17">
        <v>2.0750532869379602E-2</v>
      </c>
      <c r="AP12" s="17"/>
      <c r="AQ12" s="17">
        <v>1.24326660020837E-2</v>
      </c>
      <c r="AR12" s="17">
        <v>9.9350682578080701E-3</v>
      </c>
      <c r="AS12" s="17"/>
      <c r="AT12" s="17">
        <v>1.1901341224255299E-2</v>
      </c>
      <c r="AU12" s="17">
        <v>1.01045011832364E-2</v>
      </c>
      <c r="AV12" s="17"/>
      <c r="AW12" s="17">
        <v>1.23043108516142E-2</v>
      </c>
      <c r="AX12" s="17">
        <v>1.43659265050272E-2</v>
      </c>
      <c r="AY12" s="17">
        <v>8.5583957613055706E-3</v>
      </c>
      <c r="AZ12" s="17">
        <v>9.3357133434960708E-3</v>
      </c>
      <c r="BA12" s="17">
        <v>0</v>
      </c>
      <c r="BB12" s="17"/>
      <c r="BC12" s="17">
        <v>1.20470297738216E-2</v>
      </c>
      <c r="BD12" s="17"/>
      <c r="BE12" s="17">
        <v>1.4346292930550401E-2</v>
      </c>
      <c r="BF12" s="17">
        <v>0</v>
      </c>
      <c r="BG12" s="17">
        <v>1.7142619756695E-2</v>
      </c>
      <c r="BH12" s="17">
        <v>1.3333541870818999E-2</v>
      </c>
      <c r="BI12" s="17"/>
      <c r="BJ12" s="17">
        <v>1.01068151635364E-2</v>
      </c>
      <c r="BK12" s="17"/>
      <c r="BL12" s="17">
        <v>8.9616150506727395E-3</v>
      </c>
      <c r="BM12" s="17"/>
      <c r="BN12" s="17">
        <v>3.4529846630225302E-3</v>
      </c>
      <c r="BO12" s="17"/>
      <c r="BP12" s="17">
        <v>0</v>
      </c>
      <c r="BQ12" s="17">
        <v>7.0940895043738503E-2</v>
      </c>
    </row>
    <row r="13" spans="2:69" x14ac:dyDescent="0.35">
      <c r="B13" s="18" t="s">
        <v>111</v>
      </c>
      <c r="C13" s="19">
        <v>2.0728181348513799E-2</v>
      </c>
      <c r="D13" s="19">
        <v>2.50043010534764E-2</v>
      </c>
      <c r="E13" s="19">
        <v>1.7118855206909301E-2</v>
      </c>
      <c r="F13" s="19"/>
      <c r="G13" s="19">
        <v>2.3921693658473301E-2</v>
      </c>
      <c r="H13" s="19">
        <v>7.1452628226350203E-3</v>
      </c>
      <c r="I13" s="19">
        <v>1.8970327573261999E-2</v>
      </c>
      <c r="J13" s="19">
        <v>2.77574801170276E-2</v>
      </c>
      <c r="K13" s="19">
        <v>3.4509230775083E-2</v>
      </c>
      <c r="L13" s="19"/>
      <c r="M13" s="19">
        <v>4.6597242526887003E-2</v>
      </c>
      <c r="N13" s="19">
        <v>2.29020214967828E-2</v>
      </c>
      <c r="O13" s="19">
        <v>1.5623373198829499E-2</v>
      </c>
      <c r="P13" s="19">
        <v>1.3401638260517001E-2</v>
      </c>
      <c r="Q13" s="19">
        <v>1.3973150743811599E-2</v>
      </c>
      <c r="R13" s="19"/>
      <c r="S13" s="19">
        <v>2.0808439222436401E-2</v>
      </c>
      <c r="T13" s="19">
        <v>2.9933697333966999E-2</v>
      </c>
      <c r="U13" s="19">
        <v>0</v>
      </c>
      <c r="V13" s="19">
        <v>2.75060161066519E-2</v>
      </c>
      <c r="W13" s="19"/>
      <c r="X13" s="19">
        <v>1.6612380959790701E-2</v>
      </c>
      <c r="Y13" s="19">
        <v>5.6387378927803503E-2</v>
      </c>
      <c r="Z13" s="19">
        <v>7.6544168923151504E-3</v>
      </c>
      <c r="AA13" s="19"/>
      <c r="AB13" s="19">
        <v>2.2711856930969498E-2</v>
      </c>
      <c r="AC13" s="19">
        <v>1.6650375216019898E-2</v>
      </c>
      <c r="AD13" s="19"/>
      <c r="AE13" s="19">
        <v>1.7104229757560301E-2</v>
      </c>
      <c r="AF13" s="19">
        <v>2.14850038559882E-2</v>
      </c>
      <c r="AG13" s="19"/>
      <c r="AH13" s="19">
        <v>2.14169234056392E-2</v>
      </c>
      <c r="AI13" s="19">
        <v>2.8719314315074702E-2</v>
      </c>
      <c r="AJ13" s="19"/>
      <c r="AK13" s="19">
        <v>2.2400068749745899E-2</v>
      </c>
      <c r="AL13" s="19">
        <v>2.87085994469892E-2</v>
      </c>
      <c r="AM13" s="19">
        <v>1.8695621429659699E-2</v>
      </c>
      <c r="AN13" s="19">
        <v>1.9908661264942E-2</v>
      </c>
      <c r="AO13" s="19">
        <v>0</v>
      </c>
      <c r="AP13" s="19"/>
      <c r="AQ13" s="19">
        <v>2.3536387484180601E-2</v>
      </c>
      <c r="AR13" s="19">
        <v>1.99599792542942E-2</v>
      </c>
      <c r="AS13" s="19"/>
      <c r="AT13" s="19">
        <v>2.4509288592720498E-2</v>
      </c>
      <c r="AU13" s="19">
        <v>1.9552855732659399E-2</v>
      </c>
      <c r="AV13" s="19"/>
      <c r="AW13" s="19">
        <v>3.6058439895764099E-2</v>
      </c>
      <c r="AX13" s="19">
        <v>1.93740677253641E-2</v>
      </c>
      <c r="AY13" s="19">
        <v>1.5053072242972899E-2</v>
      </c>
      <c r="AZ13" s="19">
        <v>3.4804144956539398E-2</v>
      </c>
      <c r="BA13" s="19">
        <v>7.7646883938243599E-3</v>
      </c>
      <c r="BB13" s="19"/>
      <c r="BC13" s="19">
        <v>7.8536773135963901E-3</v>
      </c>
      <c r="BD13" s="19"/>
      <c r="BE13" s="19">
        <v>2.2376653095345301E-2</v>
      </c>
      <c r="BF13" s="19">
        <v>1.44171329839502E-2</v>
      </c>
      <c r="BG13" s="19">
        <v>3.1954399251263803E-2</v>
      </c>
      <c r="BH13" s="19">
        <v>4.2272296953508601E-3</v>
      </c>
      <c r="BI13" s="19"/>
      <c r="BJ13" s="19">
        <v>1.7543571929301199E-2</v>
      </c>
      <c r="BK13" s="19"/>
      <c r="BL13" s="19">
        <v>1.9034087857148101E-2</v>
      </c>
      <c r="BM13" s="19"/>
      <c r="BN13" s="19">
        <v>1.5814748818689599E-2</v>
      </c>
      <c r="BO13" s="19"/>
      <c r="BP13" s="19">
        <v>0</v>
      </c>
      <c r="BQ13" s="19">
        <v>0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200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2.49593056231018E-2</v>
      </c>
      <c r="D9" s="17">
        <v>2.76203351815652E-2</v>
      </c>
      <c r="E9" s="17">
        <v>2.2765286651069E-2</v>
      </c>
      <c r="F9" s="17"/>
      <c r="G9" s="17">
        <v>3.4733311729493198E-2</v>
      </c>
      <c r="H9" s="17">
        <v>2.82729438228837E-2</v>
      </c>
      <c r="I9" s="17">
        <v>1.9614064101543899E-2</v>
      </c>
      <c r="J9" s="17">
        <v>2.57687073421798E-2</v>
      </c>
      <c r="K9" s="17">
        <v>0</v>
      </c>
      <c r="L9" s="17"/>
      <c r="M9" s="17">
        <v>2.84381302614964E-2</v>
      </c>
      <c r="N9" s="17">
        <v>1.8678617889767799E-2</v>
      </c>
      <c r="O9" s="17">
        <v>0</v>
      </c>
      <c r="P9" s="17">
        <v>3.58475414052285E-2</v>
      </c>
      <c r="Q9" s="17">
        <v>5.4305772862957201E-2</v>
      </c>
      <c r="R9" s="17"/>
      <c r="S9" s="17">
        <v>2.2281810539020699E-2</v>
      </c>
      <c r="T9" s="17">
        <v>3.92413698007563E-2</v>
      </c>
      <c r="U9" s="17">
        <v>2.6944484600145799E-2</v>
      </c>
      <c r="V9" s="17">
        <v>1.25890900169213E-2</v>
      </c>
      <c r="W9" s="17"/>
      <c r="X9" s="17">
        <v>3.0686623042183499E-2</v>
      </c>
      <c r="Y9" s="17">
        <v>0</v>
      </c>
      <c r="Z9" s="17">
        <v>0</v>
      </c>
      <c r="AA9" s="17"/>
      <c r="AB9" s="17">
        <v>2.3696447253310299E-2</v>
      </c>
      <c r="AC9" s="17">
        <v>2.8208577819653899E-2</v>
      </c>
      <c r="AD9" s="17"/>
      <c r="AE9" s="17">
        <v>2.1276398767707799E-2</v>
      </c>
      <c r="AF9" s="17">
        <v>2.5929733762174601E-2</v>
      </c>
      <c r="AG9" s="17"/>
      <c r="AH9" s="17">
        <v>2.2171178964076201E-2</v>
      </c>
      <c r="AI9" s="17">
        <v>3.0705993913307899E-2</v>
      </c>
      <c r="AJ9" s="17"/>
      <c r="AK9" s="17">
        <v>0</v>
      </c>
      <c r="AL9" s="17">
        <v>0</v>
      </c>
      <c r="AM9" s="17">
        <v>3.8844972564369702E-2</v>
      </c>
      <c r="AN9" s="17">
        <v>0</v>
      </c>
      <c r="AO9" s="17">
        <v>0.163187260808067</v>
      </c>
      <c r="AP9" s="17"/>
      <c r="AQ9" s="17">
        <v>1.28649850650349E-2</v>
      </c>
      <c r="AR9" s="17">
        <v>2.8072787988424299E-2</v>
      </c>
      <c r="AS9" s="17"/>
      <c r="AT9" s="17">
        <v>2.09081625675831E-2</v>
      </c>
      <c r="AU9" s="17">
        <v>2.7425316618979699E-2</v>
      </c>
      <c r="AV9" s="17"/>
      <c r="AW9" s="17">
        <v>0</v>
      </c>
      <c r="AX9" s="17">
        <v>2.1726976612109799E-2</v>
      </c>
      <c r="AY9" s="17">
        <v>3.8320819535225398E-2</v>
      </c>
      <c r="AZ9" s="17">
        <v>3.8208021081157298E-2</v>
      </c>
      <c r="BA9" s="17">
        <v>3.0371830330596601E-2</v>
      </c>
      <c r="BB9" s="17"/>
      <c r="BC9" s="17">
        <v>1.3963266442556301E-2</v>
      </c>
      <c r="BD9" s="17"/>
      <c r="BE9" s="17">
        <v>2.50496263077052E-2</v>
      </c>
      <c r="BF9" s="17">
        <v>2.5605176927619999E-2</v>
      </c>
      <c r="BG9" s="17">
        <v>8.5700049408552095E-2</v>
      </c>
      <c r="BH9" s="17">
        <v>1.6947416123996702E-2</v>
      </c>
      <c r="BI9" s="17"/>
      <c r="BJ9" s="17">
        <v>2.4027249850875902E-2</v>
      </c>
      <c r="BK9" s="17"/>
      <c r="BL9" s="17">
        <v>2.51649486559028E-2</v>
      </c>
      <c r="BM9" s="17"/>
      <c r="BN9" s="17">
        <v>1.35319921530417E-2</v>
      </c>
      <c r="BO9" s="17"/>
      <c r="BP9" s="17">
        <v>2.8620728203639E-2</v>
      </c>
      <c r="BQ9" s="17">
        <v>0</v>
      </c>
    </row>
    <row r="10" spans="2:69" x14ac:dyDescent="0.35">
      <c r="B10" s="18" t="s">
        <v>138</v>
      </c>
      <c r="C10" s="17">
        <v>0.26331406932943902</v>
      </c>
      <c r="D10" s="17">
        <v>0.28103760109811599</v>
      </c>
      <c r="E10" s="17">
        <v>0.24870101671293199</v>
      </c>
      <c r="F10" s="17"/>
      <c r="G10" s="17">
        <v>0.28903832675862301</v>
      </c>
      <c r="H10" s="17">
        <v>0.26784256334279799</v>
      </c>
      <c r="I10" s="17">
        <v>0.21320368821323099</v>
      </c>
      <c r="J10" s="17">
        <v>0.31215749558129502</v>
      </c>
      <c r="K10" s="17">
        <v>0.21766716289399601</v>
      </c>
      <c r="L10" s="17"/>
      <c r="M10" s="17">
        <v>0.36226284177085399</v>
      </c>
      <c r="N10" s="17">
        <v>0.28266995343916002</v>
      </c>
      <c r="O10" s="17">
        <v>0.23688187479320999</v>
      </c>
      <c r="P10" s="17">
        <v>0.132035118129704</v>
      </c>
      <c r="Q10" s="17">
        <v>0.26725532618879599</v>
      </c>
      <c r="R10" s="17"/>
      <c r="S10" s="17">
        <v>0.22981643084525599</v>
      </c>
      <c r="T10" s="17">
        <v>0.29202619758791498</v>
      </c>
      <c r="U10" s="17">
        <v>0.188628091300372</v>
      </c>
      <c r="V10" s="17">
        <v>0.27889711756457602</v>
      </c>
      <c r="W10" s="17"/>
      <c r="X10" s="17">
        <v>0.265689821940013</v>
      </c>
      <c r="Y10" s="17">
        <v>0.21438735931769601</v>
      </c>
      <c r="Z10" s="17">
        <v>0.30147925608057802</v>
      </c>
      <c r="AA10" s="17"/>
      <c r="AB10" s="17">
        <v>0.23768919543651401</v>
      </c>
      <c r="AC10" s="17">
        <v>0.32924560391171898</v>
      </c>
      <c r="AD10" s="17"/>
      <c r="AE10" s="17">
        <v>0.320472307253929</v>
      </c>
      <c r="AF10" s="17">
        <v>0.25038605448520401</v>
      </c>
      <c r="AG10" s="17"/>
      <c r="AH10" s="17">
        <v>0.25747181204212199</v>
      </c>
      <c r="AI10" s="17">
        <v>0.210366918114268</v>
      </c>
      <c r="AJ10" s="17"/>
      <c r="AK10" s="17">
        <v>0.241911545811789</v>
      </c>
      <c r="AL10" s="17">
        <v>0.35210860136473299</v>
      </c>
      <c r="AM10" s="17">
        <v>0.25887406261976298</v>
      </c>
      <c r="AN10" s="17">
        <v>0.19549409897011899</v>
      </c>
      <c r="AO10" s="17">
        <v>9.8307723026091698E-2</v>
      </c>
      <c r="AP10" s="17"/>
      <c r="AQ10" s="17">
        <v>0.27789419089248901</v>
      </c>
      <c r="AR10" s="17">
        <v>0.25956065869732697</v>
      </c>
      <c r="AS10" s="17"/>
      <c r="AT10" s="17">
        <v>0.28861653835687401</v>
      </c>
      <c r="AU10" s="17">
        <v>0.24663018548628499</v>
      </c>
      <c r="AV10" s="17"/>
      <c r="AW10" s="17">
        <v>0.19952277432125301</v>
      </c>
      <c r="AX10" s="17">
        <v>0.213315570794711</v>
      </c>
      <c r="AY10" s="17">
        <v>0.39064108937889802</v>
      </c>
      <c r="AZ10" s="17">
        <v>0.43585108126746003</v>
      </c>
      <c r="BA10" s="17">
        <v>4.7074020547047797E-2</v>
      </c>
      <c r="BB10" s="17"/>
      <c r="BC10" s="17">
        <v>0.18072692753028799</v>
      </c>
      <c r="BD10" s="17"/>
      <c r="BE10" s="17">
        <v>0.239498305869593</v>
      </c>
      <c r="BF10" s="17">
        <v>0.48197923319542901</v>
      </c>
      <c r="BG10" s="17">
        <v>0.54497853130134399</v>
      </c>
      <c r="BH10" s="17">
        <v>0.140881327539811</v>
      </c>
      <c r="BI10" s="17"/>
      <c r="BJ10" s="17">
        <v>0.241526234566106</v>
      </c>
      <c r="BK10" s="17"/>
      <c r="BL10" s="17">
        <v>0.25757867886810099</v>
      </c>
      <c r="BM10" s="17"/>
      <c r="BN10" s="17">
        <v>0.31315569704866297</v>
      </c>
      <c r="BO10" s="17"/>
      <c r="BP10" s="17">
        <v>0.256309903512351</v>
      </c>
      <c r="BQ10" s="17">
        <v>0.29803647883598999</v>
      </c>
    </row>
    <row r="11" spans="2:69" x14ac:dyDescent="0.35">
      <c r="B11" s="18" t="s">
        <v>139</v>
      </c>
      <c r="C11" s="17">
        <v>0.264364555219958</v>
      </c>
      <c r="D11" s="17">
        <v>0.27774540861420199</v>
      </c>
      <c r="E11" s="17">
        <v>0.25333204108813001</v>
      </c>
      <c r="F11" s="17"/>
      <c r="G11" s="17">
        <v>0.199914501360962</v>
      </c>
      <c r="H11" s="17">
        <v>0.33419238228415599</v>
      </c>
      <c r="I11" s="17">
        <v>0.26884053840620697</v>
      </c>
      <c r="J11" s="17">
        <v>0.26744982482924201</v>
      </c>
      <c r="K11" s="17">
        <v>0.27400526195820302</v>
      </c>
      <c r="L11" s="17"/>
      <c r="M11" s="17">
        <v>0.257631917771594</v>
      </c>
      <c r="N11" s="17">
        <v>0.27778441680542998</v>
      </c>
      <c r="O11" s="17">
        <v>0.204527901693414</v>
      </c>
      <c r="P11" s="17">
        <v>0.25930370808519598</v>
      </c>
      <c r="Q11" s="17">
        <v>0.297152698462674</v>
      </c>
      <c r="R11" s="17"/>
      <c r="S11" s="17">
        <v>0.24618984699037699</v>
      </c>
      <c r="T11" s="17">
        <v>0.317782788144857</v>
      </c>
      <c r="U11" s="17">
        <v>0.238097018977249</v>
      </c>
      <c r="V11" s="17">
        <v>0.36687268390182998</v>
      </c>
      <c r="W11" s="17"/>
      <c r="X11" s="17">
        <v>0.253762881411491</v>
      </c>
      <c r="Y11" s="17">
        <v>0.32838282733437302</v>
      </c>
      <c r="Z11" s="17">
        <v>0.288155540601924</v>
      </c>
      <c r="AA11" s="17"/>
      <c r="AB11" s="17">
        <v>0.28437687349379998</v>
      </c>
      <c r="AC11" s="17">
        <v>0.21287384896880601</v>
      </c>
      <c r="AD11" s="17"/>
      <c r="AE11" s="17">
        <v>0.278621342495318</v>
      </c>
      <c r="AF11" s="17">
        <v>0.25851328739153701</v>
      </c>
      <c r="AG11" s="17"/>
      <c r="AH11" s="17">
        <v>0.2545918882705</v>
      </c>
      <c r="AI11" s="17">
        <v>0.28896892168416599</v>
      </c>
      <c r="AJ11" s="17"/>
      <c r="AK11" s="17">
        <v>0.37081320228658599</v>
      </c>
      <c r="AL11" s="17">
        <v>0.24816091454570799</v>
      </c>
      <c r="AM11" s="17">
        <v>0.24088487547103399</v>
      </c>
      <c r="AN11" s="17">
        <v>0.31312966933589398</v>
      </c>
      <c r="AO11" s="17">
        <v>0.180463954117176</v>
      </c>
      <c r="AP11" s="17"/>
      <c r="AQ11" s="17">
        <v>0.222347256960191</v>
      </c>
      <c r="AR11" s="17">
        <v>0.27518121222372999</v>
      </c>
      <c r="AS11" s="17"/>
      <c r="AT11" s="17">
        <v>0.189150740054706</v>
      </c>
      <c r="AU11" s="17">
        <v>0.30225070962183698</v>
      </c>
      <c r="AV11" s="17"/>
      <c r="AW11" s="17">
        <v>0.24149976931110501</v>
      </c>
      <c r="AX11" s="17">
        <v>0.261601543715058</v>
      </c>
      <c r="AY11" s="17">
        <v>0.22103780077993401</v>
      </c>
      <c r="AZ11" s="17">
        <v>0.258244576212243</v>
      </c>
      <c r="BA11" s="17">
        <v>0.351048624012268</v>
      </c>
      <c r="BB11" s="17"/>
      <c r="BC11" s="17">
        <v>0.30992995720761801</v>
      </c>
      <c r="BD11" s="17"/>
      <c r="BE11" s="17">
        <v>0.21913978930462399</v>
      </c>
      <c r="BF11" s="17">
        <v>0.29574532760511302</v>
      </c>
      <c r="BG11" s="17">
        <v>0.20027495514157401</v>
      </c>
      <c r="BH11" s="17">
        <v>0.282572185747683</v>
      </c>
      <c r="BI11" s="17"/>
      <c r="BJ11" s="17">
        <v>0.29068653587322602</v>
      </c>
      <c r="BK11" s="17"/>
      <c r="BL11" s="17">
        <v>0.29090246954187099</v>
      </c>
      <c r="BM11" s="17"/>
      <c r="BN11" s="17">
        <v>0.27593987382093499</v>
      </c>
      <c r="BO11" s="17"/>
      <c r="BP11" s="17">
        <v>0.27009810845732801</v>
      </c>
      <c r="BQ11" s="17">
        <v>0.240808666998899</v>
      </c>
    </row>
    <row r="12" spans="2:69" x14ac:dyDescent="0.35">
      <c r="B12" s="18" t="s">
        <v>140</v>
      </c>
      <c r="C12" s="17">
        <v>8.5373071447954793E-2</v>
      </c>
      <c r="D12" s="17">
        <v>0.12902951589223299</v>
      </c>
      <c r="E12" s="17">
        <v>4.93783313453484E-2</v>
      </c>
      <c r="F12" s="17"/>
      <c r="G12" s="17">
        <v>7.6667148166771795E-2</v>
      </c>
      <c r="H12" s="17">
        <v>0.113032948005804</v>
      </c>
      <c r="I12" s="17">
        <v>8.4748847333991503E-2</v>
      </c>
      <c r="J12" s="17">
        <v>5.15374146843596E-2</v>
      </c>
      <c r="K12" s="17">
        <v>8.4135500013100301E-2</v>
      </c>
      <c r="L12" s="17"/>
      <c r="M12" s="17">
        <v>4.2984894198559401E-2</v>
      </c>
      <c r="N12" s="17">
        <v>9.8534003328753006E-2</v>
      </c>
      <c r="O12" s="17">
        <v>0.15131800537642701</v>
      </c>
      <c r="P12" s="17">
        <v>5.7366041731824302E-2</v>
      </c>
      <c r="Q12" s="17">
        <v>3.5268232418237198E-2</v>
      </c>
      <c r="R12" s="17"/>
      <c r="S12" s="17">
        <v>5.1128672971519198E-2</v>
      </c>
      <c r="T12" s="17">
        <v>4.2560661710561998E-2</v>
      </c>
      <c r="U12" s="17">
        <v>0.123124480516139</v>
      </c>
      <c r="V12" s="17">
        <v>7.8074871458205797E-2</v>
      </c>
      <c r="W12" s="17"/>
      <c r="X12" s="17">
        <v>9.4000045687202702E-2</v>
      </c>
      <c r="Y12" s="17">
        <v>5.6016543011717802E-2</v>
      </c>
      <c r="Z12" s="17">
        <v>3.7413610284397901E-2</v>
      </c>
      <c r="AA12" s="17"/>
      <c r="AB12" s="17">
        <v>0.102953036025683</v>
      </c>
      <c r="AC12" s="17">
        <v>4.0140691091468998E-2</v>
      </c>
      <c r="AD12" s="17"/>
      <c r="AE12" s="17">
        <v>0.13574717615069001</v>
      </c>
      <c r="AF12" s="17">
        <v>7.3498648925116303E-2</v>
      </c>
      <c r="AG12" s="17"/>
      <c r="AH12" s="17">
        <v>9.8923676049734205E-2</v>
      </c>
      <c r="AI12" s="17">
        <v>2.1678904827816502E-2</v>
      </c>
      <c r="AJ12" s="17"/>
      <c r="AK12" s="17">
        <v>6.7645247699014699E-2</v>
      </c>
      <c r="AL12" s="17">
        <v>5.4079449165972703E-2</v>
      </c>
      <c r="AM12" s="17">
        <v>9.9574180880168395E-2</v>
      </c>
      <c r="AN12" s="17">
        <v>0.13343997375644401</v>
      </c>
      <c r="AO12" s="17">
        <v>4.5135990457033898E-2</v>
      </c>
      <c r="AP12" s="17"/>
      <c r="AQ12" s="17">
        <v>6.9698444693006401E-2</v>
      </c>
      <c r="AR12" s="17">
        <v>8.9408244300388504E-2</v>
      </c>
      <c r="AS12" s="17"/>
      <c r="AT12" s="17">
        <v>6.3925360200573406E-2</v>
      </c>
      <c r="AU12" s="17">
        <v>9.7505448033158207E-2</v>
      </c>
      <c r="AV12" s="17"/>
      <c r="AW12" s="17">
        <v>0.106701366705267</v>
      </c>
      <c r="AX12" s="17">
        <v>7.7144875832189694E-2</v>
      </c>
      <c r="AY12" s="17">
        <v>0.124355319028204</v>
      </c>
      <c r="AZ12" s="17">
        <v>0</v>
      </c>
      <c r="BA12" s="17">
        <v>9.9136592072227706E-2</v>
      </c>
      <c r="BB12" s="17"/>
      <c r="BC12" s="17">
        <v>0.16318951262280401</v>
      </c>
      <c r="BD12" s="17"/>
      <c r="BE12" s="17">
        <v>5.7940768275247197E-2</v>
      </c>
      <c r="BF12" s="17">
        <v>9.9514385074295594E-2</v>
      </c>
      <c r="BG12" s="17">
        <v>0</v>
      </c>
      <c r="BH12" s="17">
        <v>0.171798242296341</v>
      </c>
      <c r="BI12" s="17"/>
      <c r="BJ12" s="17">
        <v>8.5992618199180595E-2</v>
      </c>
      <c r="BK12" s="17"/>
      <c r="BL12" s="17">
        <v>7.4143502000048794E-2</v>
      </c>
      <c r="BM12" s="17"/>
      <c r="BN12" s="17">
        <v>7.5244704815253999E-2</v>
      </c>
      <c r="BO12" s="17"/>
      <c r="BP12" s="17">
        <v>8.0557072599632407E-2</v>
      </c>
      <c r="BQ12" s="17">
        <v>0.12635078620607801</v>
      </c>
    </row>
    <row r="13" spans="2:69" x14ac:dyDescent="0.35">
      <c r="B13" s="18" t="s">
        <v>141</v>
      </c>
      <c r="C13" s="19">
        <v>0.36198899837954701</v>
      </c>
      <c r="D13" s="19">
        <v>0.28456713921388399</v>
      </c>
      <c r="E13" s="19">
        <v>0.425823324202521</v>
      </c>
      <c r="F13" s="19"/>
      <c r="G13" s="19">
        <v>0.39964671198415003</v>
      </c>
      <c r="H13" s="19">
        <v>0.256659162544358</v>
      </c>
      <c r="I13" s="19">
        <v>0.41359286194502798</v>
      </c>
      <c r="J13" s="19">
        <v>0.343086557562924</v>
      </c>
      <c r="K13" s="19">
        <v>0.42419207513469998</v>
      </c>
      <c r="L13" s="19"/>
      <c r="M13" s="19">
        <v>0.30868221599749601</v>
      </c>
      <c r="N13" s="19">
        <v>0.32233300853688801</v>
      </c>
      <c r="O13" s="19">
        <v>0.40727221813694903</v>
      </c>
      <c r="P13" s="19">
        <v>0.51544759064804802</v>
      </c>
      <c r="Q13" s="19">
        <v>0.34601797006733498</v>
      </c>
      <c r="R13" s="19"/>
      <c r="S13" s="19">
        <v>0.45058323865382699</v>
      </c>
      <c r="T13" s="19">
        <v>0.30838898275590998</v>
      </c>
      <c r="U13" s="19">
        <v>0.42320592460609502</v>
      </c>
      <c r="V13" s="19">
        <v>0.26356623705846699</v>
      </c>
      <c r="W13" s="19"/>
      <c r="X13" s="19">
        <v>0.35586062791911</v>
      </c>
      <c r="Y13" s="19">
        <v>0.40121327033621301</v>
      </c>
      <c r="Z13" s="19">
        <v>0.37295159303310099</v>
      </c>
      <c r="AA13" s="19"/>
      <c r="AB13" s="19">
        <v>0.35128444779069301</v>
      </c>
      <c r="AC13" s="19">
        <v>0.38953127820835198</v>
      </c>
      <c r="AD13" s="19"/>
      <c r="AE13" s="19">
        <v>0.243882775332355</v>
      </c>
      <c r="AF13" s="19">
        <v>0.391672275435968</v>
      </c>
      <c r="AG13" s="19"/>
      <c r="AH13" s="19">
        <v>0.366841444673568</v>
      </c>
      <c r="AI13" s="19">
        <v>0.448279261460441</v>
      </c>
      <c r="AJ13" s="19"/>
      <c r="AK13" s="19">
        <v>0.31963000420261101</v>
      </c>
      <c r="AL13" s="19">
        <v>0.34565103492358701</v>
      </c>
      <c r="AM13" s="19">
        <v>0.361821908464665</v>
      </c>
      <c r="AN13" s="19">
        <v>0.35793625793754302</v>
      </c>
      <c r="AO13" s="19">
        <v>0.51290507159163101</v>
      </c>
      <c r="AP13" s="19"/>
      <c r="AQ13" s="19">
        <v>0.41719512238927903</v>
      </c>
      <c r="AR13" s="19">
        <v>0.34777709679013002</v>
      </c>
      <c r="AS13" s="19"/>
      <c r="AT13" s="19">
        <v>0.43739919882026301</v>
      </c>
      <c r="AU13" s="19">
        <v>0.32618834023973903</v>
      </c>
      <c r="AV13" s="19"/>
      <c r="AW13" s="19">
        <v>0.45227608966237498</v>
      </c>
      <c r="AX13" s="19">
        <v>0.426211033045932</v>
      </c>
      <c r="AY13" s="19">
        <v>0.225644971277739</v>
      </c>
      <c r="AZ13" s="19">
        <v>0.26769632143914002</v>
      </c>
      <c r="BA13" s="19">
        <v>0.47236893303785998</v>
      </c>
      <c r="BB13" s="19"/>
      <c r="BC13" s="19">
        <v>0.33219033619673299</v>
      </c>
      <c r="BD13" s="19"/>
      <c r="BE13" s="19">
        <v>0.45837151024283102</v>
      </c>
      <c r="BF13" s="19">
        <v>9.71558771975429E-2</v>
      </c>
      <c r="BG13" s="19">
        <v>0.16904646414853</v>
      </c>
      <c r="BH13" s="19">
        <v>0.387800828292168</v>
      </c>
      <c r="BI13" s="19"/>
      <c r="BJ13" s="19">
        <v>0.357767361510612</v>
      </c>
      <c r="BK13" s="19"/>
      <c r="BL13" s="19">
        <v>0.35221040093407602</v>
      </c>
      <c r="BM13" s="19"/>
      <c r="BN13" s="19">
        <v>0.32212773216210699</v>
      </c>
      <c r="BO13" s="19"/>
      <c r="BP13" s="19">
        <v>0.36441418722704999</v>
      </c>
      <c r="BQ13" s="19">
        <v>0.334804067959034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201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7.7734494740646795E-2</v>
      </c>
      <c r="D9" s="17">
        <v>8.4654973934643593E-2</v>
      </c>
      <c r="E9" s="17">
        <v>7.2028559382320598E-2</v>
      </c>
      <c r="F9" s="17"/>
      <c r="G9" s="17">
        <v>8.8054403370120701E-2</v>
      </c>
      <c r="H9" s="17">
        <v>0.109346625558566</v>
      </c>
      <c r="I9" s="17">
        <v>4.1504131806285698E-2</v>
      </c>
      <c r="J9" s="17">
        <v>5.15374146843596E-2</v>
      </c>
      <c r="K9" s="17">
        <v>6.7758842325259694E-2</v>
      </c>
      <c r="L9" s="17"/>
      <c r="M9" s="17">
        <v>0.14727982535459</v>
      </c>
      <c r="N9" s="17">
        <v>5.8643432776930203E-2</v>
      </c>
      <c r="O9" s="17">
        <v>4.9334496233723699E-2</v>
      </c>
      <c r="P9" s="17">
        <v>3.58475414052285E-2</v>
      </c>
      <c r="Q9" s="17">
        <v>0.13407623582932801</v>
      </c>
      <c r="R9" s="17"/>
      <c r="S9" s="17">
        <v>8.6970344784843098E-2</v>
      </c>
      <c r="T9" s="17">
        <v>0.103329708189963</v>
      </c>
      <c r="U9" s="17">
        <v>4.7594848130034E-2</v>
      </c>
      <c r="V9" s="17">
        <v>2.6023646734449901E-2</v>
      </c>
      <c r="W9" s="17"/>
      <c r="X9" s="17">
        <v>7.9681877479757302E-2</v>
      </c>
      <c r="Y9" s="17">
        <v>0</v>
      </c>
      <c r="Z9" s="17">
        <v>0.15634983119021301</v>
      </c>
      <c r="AA9" s="17"/>
      <c r="AB9" s="17">
        <v>7.6848305988122798E-2</v>
      </c>
      <c r="AC9" s="17">
        <v>8.0014614620557506E-2</v>
      </c>
      <c r="AD9" s="17"/>
      <c r="AE9" s="17">
        <v>0.10222455212207</v>
      </c>
      <c r="AF9" s="17">
        <v>6.8802374823429505E-2</v>
      </c>
      <c r="AG9" s="17"/>
      <c r="AH9" s="17">
        <v>6.5040536083653705E-2</v>
      </c>
      <c r="AI9" s="17">
        <v>0.148596505957444</v>
      </c>
      <c r="AJ9" s="17"/>
      <c r="AK9" s="17">
        <v>0.141656850000283</v>
      </c>
      <c r="AL9" s="17">
        <v>8.4005126211723902E-2</v>
      </c>
      <c r="AM9" s="17">
        <v>5.94246739473644E-2</v>
      </c>
      <c r="AN9" s="17">
        <v>4.64358630647339E-2</v>
      </c>
      <c r="AO9" s="17">
        <v>0.14007858092119499</v>
      </c>
      <c r="AP9" s="17"/>
      <c r="AQ9" s="17">
        <v>0.113686286390004</v>
      </c>
      <c r="AR9" s="17">
        <v>6.8479301878460005E-2</v>
      </c>
      <c r="AS9" s="17"/>
      <c r="AT9" s="17">
        <v>0.10383595621162001</v>
      </c>
      <c r="AU9" s="17">
        <v>6.2586598501812293E-2</v>
      </c>
      <c r="AV9" s="17"/>
      <c r="AW9" s="17">
        <v>9.5052929227585695E-2</v>
      </c>
      <c r="AX9" s="17">
        <v>3.4133585270399801E-2</v>
      </c>
      <c r="AY9" s="17">
        <v>9.9877204889758403E-2</v>
      </c>
      <c r="AZ9" s="17">
        <v>0.10116759728899501</v>
      </c>
      <c r="BA9" s="17">
        <v>9.5774973041337905E-2</v>
      </c>
      <c r="BB9" s="17"/>
      <c r="BC9" s="17">
        <v>8.1084625245629094E-2</v>
      </c>
      <c r="BD9" s="17"/>
      <c r="BE9" s="17">
        <v>3.06879705011045E-2</v>
      </c>
      <c r="BF9" s="17">
        <v>6.8608647121945102E-2</v>
      </c>
      <c r="BG9" s="17">
        <v>0.15495086425049601</v>
      </c>
      <c r="BH9" s="17">
        <v>0.103395848195449</v>
      </c>
      <c r="BI9" s="17"/>
      <c r="BJ9" s="17">
        <v>7.3035787533214894E-2</v>
      </c>
      <c r="BK9" s="17"/>
      <c r="BL9" s="17">
        <v>5.1373264247052297E-2</v>
      </c>
      <c r="BM9" s="17"/>
      <c r="BN9" s="17">
        <v>4.7445490274322898E-2</v>
      </c>
      <c r="BO9" s="17"/>
      <c r="BP9" s="17">
        <v>8.4407901604304503E-2</v>
      </c>
      <c r="BQ9" s="17">
        <v>3.4465540340954802E-2</v>
      </c>
    </row>
    <row r="10" spans="2:69" x14ac:dyDescent="0.35">
      <c r="B10" s="18" t="s">
        <v>138</v>
      </c>
      <c r="C10" s="17">
        <v>0.28088078420719798</v>
      </c>
      <c r="D10" s="17">
        <v>0.300964864413371</v>
      </c>
      <c r="E10" s="17">
        <v>0.264321459314311</v>
      </c>
      <c r="F10" s="17"/>
      <c r="G10" s="17">
        <v>0.29517490378623301</v>
      </c>
      <c r="H10" s="17">
        <v>0.22094364600124899</v>
      </c>
      <c r="I10" s="17">
        <v>0.33452534049084998</v>
      </c>
      <c r="J10" s="17">
        <v>0.378440750356623</v>
      </c>
      <c r="K10" s="17">
        <v>0.18692833782396701</v>
      </c>
      <c r="L10" s="17"/>
      <c r="M10" s="17">
        <v>0.34339338678360398</v>
      </c>
      <c r="N10" s="17">
        <v>0.27122140909172898</v>
      </c>
      <c r="O10" s="17">
        <v>0.25678136365280102</v>
      </c>
      <c r="P10" s="17">
        <v>0.200101112963537</v>
      </c>
      <c r="Q10" s="17">
        <v>0.34005168715303202</v>
      </c>
      <c r="R10" s="17"/>
      <c r="S10" s="17">
        <v>0.29808089588661402</v>
      </c>
      <c r="T10" s="17">
        <v>0.287309859790224</v>
      </c>
      <c r="U10" s="17">
        <v>0.19919707674727499</v>
      </c>
      <c r="V10" s="17">
        <v>0.361283636425139</v>
      </c>
      <c r="W10" s="17"/>
      <c r="X10" s="17">
        <v>0.288520134045538</v>
      </c>
      <c r="Y10" s="17">
        <v>0.20954677653211401</v>
      </c>
      <c r="Z10" s="17">
        <v>0.29543944375196501</v>
      </c>
      <c r="AA10" s="17"/>
      <c r="AB10" s="17">
        <v>0.268437627519718</v>
      </c>
      <c r="AC10" s="17">
        <v>0.31289641163550902</v>
      </c>
      <c r="AD10" s="17"/>
      <c r="AE10" s="17">
        <v>0.35775894711717199</v>
      </c>
      <c r="AF10" s="17">
        <v>0.26325232560766199</v>
      </c>
      <c r="AG10" s="17"/>
      <c r="AH10" s="17">
        <v>0.26400224794550298</v>
      </c>
      <c r="AI10" s="17">
        <v>0.25598753147923797</v>
      </c>
      <c r="AJ10" s="17"/>
      <c r="AK10" s="17">
        <v>0.35239811673757998</v>
      </c>
      <c r="AL10" s="17">
        <v>0.26096711853149102</v>
      </c>
      <c r="AM10" s="17">
        <v>0.33129412661544999</v>
      </c>
      <c r="AN10" s="17">
        <v>0.20929731783026301</v>
      </c>
      <c r="AO10" s="17">
        <v>0.16223832557509499</v>
      </c>
      <c r="AP10" s="17"/>
      <c r="AQ10" s="17">
        <v>0.26558585466958701</v>
      </c>
      <c r="AR10" s="17">
        <v>0.28481821030447801</v>
      </c>
      <c r="AS10" s="17"/>
      <c r="AT10" s="17">
        <v>0.26808270942928902</v>
      </c>
      <c r="AU10" s="17">
        <v>0.287762301628956</v>
      </c>
      <c r="AV10" s="17"/>
      <c r="AW10" s="17">
        <v>0.25568729770154502</v>
      </c>
      <c r="AX10" s="17">
        <v>0.184584637538765</v>
      </c>
      <c r="AY10" s="17">
        <v>0.34047897159247498</v>
      </c>
      <c r="AZ10" s="17">
        <v>0.464896669056236</v>
      </c>
      <c r="BA10" s="17">
        <v>0.25882044481902999</v>
      </c>
      <c r="BB10" s="17"/>
      <c r="BC10" s="17">
        <v>0.24643534629486299</v>
      </c>
      <c r="BD10" s="17"/>
      <c r="BE10" s="17">
        <v>0.21073090188407001</v>
      </c>
      <c r="BF10" s="17">
        <v>0.46916682955341499</v>
      </c>
      <c r="BG10" s="17">
        <v>0.43586000704148498</v>
      </c>
      <c r="BH10" s="17">
        <v>0.19734806638230601</v>
      </c>
      <c r="BI10" s="17"/>
      <c r="BJ10" s="17">
        <v>0.27121875543370499</v>
      </c>
      <c r="BK10" s="17"/>
      <c r="BL10" s="17">
        <v>0.253970523166891</v>
      </c>
      <c r="BM10" s="17"/>
      <c r="BN10" s="17">
        <v>0.36994347538381001</v>
      </c>
      <c r="BO10" s="17"/>
      <c r="BP10" s="17">
        <v>0.28386752189640002</v>
      </c>
      <c r="BQ10" s="17">
        <v>0.27847866558355799</v>
      </c>
    </row>
    <row r="11" spans="2:69" x14ac:dyDescent="0.35">
      <c r="B11" s="18" t="s">
        <v>139</v>
      </c>
      <c r="C11" s="17">
        <v>0.197281024451748</v>
      </c>
      <c r="D11" s="17">
        <v>0.233423751228306</v>
      </c>
      <c r="E11" s="17">
        <v>0.167481344851587</v>
      </c>
      <c r="F11" s="17"/>
      <c r="G11" s="17">
        <v>0.15362069547422499</v>
      </c>
      <c r="H11" s="17">
        <v>0.28584416670733998</v>
      </c>
      <c r="I11" s="17">
        <v>0.159925619764275</v>
      </c>
      <c r="J11" s="17">
        <v>0.19937815868088499</v>
      </c>
      <c r="K11" s="17">
        <v>0.18064714563876499</v>
      </c>
      <c r="L11" s="17"/>
      <c r="M11" s="17">
        <v>0.108556156743562</v>
      </c>
      <c r="N11" s="17">
        <v>0.27165103998878398</v>
      </c>
      <c r="O11" s="17">
        <v>0.138022364867189</v>
      </c>
      <c r="P11" s="17">
        <v>0.17705744838291901</v>
      </c>
      <c r="Q11" s="17">
        <v>0.14623834374146</v>
      </c>
      <c r="R11" s="17"/>
      <c r="S11" s="17">
        <v>7.6381023644830001E-2</v>
      </c>
      <c r="T11" s="17">
        <v>0.25216717759534502</v>
      </c>
      <c r="U11" s="17">
        <v>0.213832072154234</v>
      </c>
      <c r="V11" s="17">
        <v>0.28656767117736698</v>
      </c>
      <c r="W11" s="17"/>
      <c r="X11" s="17">
        <v>0.17281635725118</v>
      </c>
      <c r="Y11" s="17">
        <v>0.33675060302787602</v>
      </c>
      <c r="Z11" s="17">
        <v>0.26257188757627198</v>
      </c>
      <c r="AA11" s="17"/>
      <c r="AB11" s="17">
        <v>0.21002295119339801</v>
      </c>
      <c r="AC11" s="17">
        <v>0.16449667643417901</v>
      </c>
      <c r="AD11" s="17"/>
      <c r="AE11" s="17">
        <v>0.147788353505764</v>
      </c>
      <c r="AF11" s="17">
        <v>0.20986930492776601</v>
      </c>
      <c r="AG11" s="17"/>
      <c r="AH11" s="17">
        <v>0.212132546333136</v>
      </c>
      <c r="AI11" s="17">
        <v>0.13293869899473201</v>
      </c>
      <c r="AJ11" s="17"/>
      <c r="AK11" s="17">
        <v>0.12507520761059501</v>
      </c>
      <c r="AL11" s="17">
        <v>0.22464524575577699</v>
      </c>
      <c r="AM11" s="17">
        <v>0.16252914557151499</v>
      </c>
      <c r="AN11" s="17">
        <v>0.28820812983766297</v>
      </c>
      <c r="AO11" s="17">
        <v>0.141425358105396</v>
      </c>
      <c r="AP11" s="17"/>
      <c r="AQ11" s="17">
        <v>0.118993545980635</v>
      </c>
      <c r="AR11" s="17">
        <v>0.21743483817572701</v>
      </c>
      <c r="AS11" s="17"/>
      <c r="AT11" s="17">
        <v>0.16345679041424599</v>
      </c>
      <c r="AU11" s="17">
        <v>0.21299092456489099</v>
      </c>
      <c r="AV11" s="17"/>
      <c r="AW11" s="17">
        <v>9.0282316703226895E-2</v>
      </c>
      <c r="AX11" s="17">
        <v>0.23363697053528201</v>
      </c>
      <c r="AY11" s="17">
        <v>0.20098110280025</v>
      </c>
      <c r="AZ11" s="17">
        <v>0.13279236579481499</v>
      </c>
      <c r="BA11" s="17">
        <v>0.14638789482557901</v>
      </c>
      <c r="BB11" s="17"/>
      <c r="BC11" s="17">
        <v>0.22972129855748499</v>
      </c>
      <c r="BD11" s="17"/>
      <c r="BE11" s="17">
        <v>0.191206966041815</v>
      </c>
      <c r="BF11" s="17">
        <v>0.20249295366013001</v>
      </c>
      <c r="BG11" s="17">
        <v>0.161274382318884</v>
      </c>
      <c r="BH11" s="17">
        <v>0.18010563070910901</v>
      </c>
      <c r="BI11" s="17"/>
      <c r="BJ11" s="17">
        <v>0.212345913495289</v>
      </c>
      <c r="BK11" s="17"/>
      <c r="BL11" s="17">
        <v>0.25481371767848199</v>
      </c>
      <c r="BM11" s="17"/>
      <c r="BN11" s="17">
        <v>0.23704484063086301</v>
      </c>
      <c r="BO11" s="17"/>
      <c r="BP11" s="17">
        <v>0.19521958775332099</v>
      </c>
      <c r="BQ11" s="17">
        <v>0.22590093991037599</v>
      </c>
    </row>
    <row r="12" spans="2:69" x14ac:dyDescent="0.35">
      <c r="B12" s="18" t="s">
        <v>140</v>
      </c>
      <c r="C12" s="17">
        <v>0.113560778504723</v>
      </c>
      <c r="D12" s="17">
        <v>0.12666729765801299</v>
      </c>
      <c r="E12" s="17">
        <v>0.10275445296498099</v>
      </c>
      <c r="F12" s="17"/>
      <c r="G12" s="17">
        <v>8.7860157845556702E-2</v>
      </c>
      <c r="H12" s="17">
        <v>0.127206399188488</v>
      </c>
      <c r="I12" s="17">
        <v>0.11480620510155901</v>
      </c>
      <c r="J12" s="17">
        <v>4.9074458862729799E-2</v>
      </c>
      <c r="K12" s="17">
        <v>0.21475088621445401</v>
      </c>
      <c r="L12" s="17"/>
      <c r="M12" s="17">
        <v>9.0746262555418095E-2</v>
      </c>
      <c r="N12" s="17">
        <v>0.117897291488667</v>
      </c>
      <c r="O12" s="17">
        <v>0.15131800537642701</v>
      </c>
      <c r="P12" s="17">
        <v>0.131190107554886</v>
      </c>
      <c r="Q12" s="17">
        <v>7.0093342519275306E-2</v>
      </c>
      <c r="R12" s="17"/>
      <c r="S12" s="17">
        <v>0.118956759753592</v>
      </c>
      <c r="T12" s="17">
        <v>0.10238995224759501</v>
      </c>
      <c r="U12" s="17">
        <v>0.14311456296250799</v>
      </c>
      <c r="V12" s="17">
        <v>8.45537601796056E-2</v>
      </c>
      <c r="W12" s="17"/>
      <c r="X12" s="17">
        <v>0.12332919340882501</v>
      </c>
      <c r="Y12" s="17">
        <v>0.127429695086232</v>
      </c>
      <c r="Z12" s="17">
        <v>0</v>
      </c>
      <c r="AA12" s="17"/>
      <c r="AB12" s="17">
        <v>0.12101059186907399</v>
      </c>
      <c r="AC12" s="17">
        <v>9.4392776760962999E-2</v>
      </c>
      <c r="AD12" s="17"/>
      <c r="AE12" s="17">
        <v>0.133323906560989</v>
      </c>
      <c r="AF12" s="17">
        <v>0.10916457595592</v>
      </c>
      <c r="AG12" s="17"/>
      <c r="AH12" s="17">
        <v>0.12589990768274301</v>
      </c>
      <c r="AI12" s="17">
        <v>4.6247972317491601E-2</v>
      </c>
      <c r="AJ12" s="17"/>
      <c r="AK12" s="17">
        <v>8.6117841155490704E-2</v>
      </c>
      <c r="AL12" s="17">
        <v>8.3025769566104704E-2</v>
      </c>
      <c r="AM12" s="17">
        <v>0.11050792850381801</v>
      </c>
      <c r="AN12" s="17">
        <v>0.18340598288801799</v>
      </c>
      <c r="AO12" s="17">
        <v>0.126119604748409</v>
      </c>
      <c r="AP12" s="17"/>
      <c r="AQ12" s="17">
        <v>8.3524664274154406E-2</v>
      </c>
      <c r="AR12" s="17">
        <v>0.121293078267301</v>
      </c>
      <c r="AS12" s="17"/>
      <c r="AT12" s="17">
        <v>7.0546420302316407E-2</v>
      </c>
      <c r="AU12" s="17">
        <v>0.13675452550775899</v>
      </c>
      <c r="AV12" s="17"/>
      <c r="AW12" s="17">
        <v>0.106701366705267</v>
      </c>
      <c r="AX12" s="17">
        <v>0.14587331672610601</v>
      </c>
      <c r="AY12" s="17">
        <v>0.122288758125429</v>
      </c>
      <c r="AZ12" s="17">
        <v>0</v>
      </c>
      <c r="BA12" s="17">
        <v>0.13757595633740999</v>
      </c>
      <c r="BB12" s="17"/>
      <c r="BC12" s="17">
        <v>0.17274730471879701</v>
      </c>
      <c r="BD12" s="17"/>
      <c r="BE12" s="17">
        <v>0.13717966984171001</v>
      </c>
      <c r="BF12" s="17">
        <v>9.5624875181936506E-2</v>
      </c>
      <c r="BG12" s="17">
        <v>0</v>
      </c>
      <c r="BH12" s="17">
        <v>0.19324732503692399</v>
      </c>
      <c r="BI12" s="17"/>
      <c r="BJ12" s="17">
        <v>0.12284790663258301</v>
      </c>
      <c r="BK12" s="17"/>
      <c r="BL12" s="17">
        <v>0.12928487798326299</v>
      </c>
      <c r="BM12" s="17"/>
      <c r="BN12" s="17">
        <v>7.3968547518186503E-2</v>
      </c>
      <c r="BO12" s="17"/>
      <c r="BP12" s="17">
        <v>0.11287979481546399</v>
      </c>
      <c r="BQ12" s="17">
        <v>0.12635078620607801</v>
      </c>
    </row>
    <row r="13" spans="2:69" x14ac:dyDescent="0.35">
      <c r="B13" s="18" t="s">
        <v>141</v>
      </c>
      <c r="C13" s="19">
        <v>0.33054291809568398</v>
      </c>
      <c r="D13" s="19">
        <v>0.25428911276566601</v>
      </c>
      <c r="E13" s="19">
        <v>0.39341418348680002</v>
      </c>
      <c r="F13" s="19"/>
      <c r="G13" s="19">
        <v>0.37528983952386402</v>
      </c>
      <c r="H13" s="19">
        <v>0.256659162544358</v>
      </c>
      <c r="I13" s="19">
        <v>0.34923870283702901</v>
      </c>
      <c r="J13" s="19">
        <v>0.32156921741540201</v>
      </c>
      <c r="K13" s="19">
        <v>0.34991478799755299</v>
      </c>
      <c r="L13" s="19"/>
      <c r="M13" s="19">
        <v>0.310024368562825</v>
      </c>
      <c r="N13" s="19">
        <v>0.28058682665388901</v>
      </c>
      <c r="O13" s="19">
        <v>0.40454376986985902</v>
      </c>
      <c r="P13" s="19">
        <v>0.455803789693429</v>
      </c>
      <c r="Q13" s="19">
        <v>0.30954039075690498</v>
      </c>
      <c r="R13" s="19"/>
      <c r="S13" s="19">
        <v>0.41961097593012098</v>
      </c>
      <c r="T13" s="19">
        <v>0.25480330217687303</v>
      </c>
      <c r="U13" s="19">
        <v>0.39626144000594898</v>
      </c>
      <c r="V13" s="19">
        <v>0.24157128548343801</v>
      </c>
      <c r="W13" s="19"/>
      <c r="X13" s="19">
        <v>0.335652437814699</v>
      </c>
      <c r="Y13" s="19">
        <v>0.326272925353779</v>
      </c>
      <c r="Z13" s="19">
        <v>0.28563883748155</v>
      </c>
      <c r="AA13" s="19"/>
      <c r="AB13" s="19">
        <v>0.32368052342968801</v>
      </c>
      <c r="AC13" s="19">
        <v>0.348199520548791</v>
      </c>
      <c r="AD13" s="19"/>
      <c r="AE13" s="19">
        <v>0.25890424069400603</v>
      </c>
      <c r="AF13" s="19">
        <v>0.34891141868522302</v>
      </c>
      <c r="AG13" s="19"/>
      <c r="AH13" s="19">
        <v>0.33292476195496401</v>
      </c>
      <c r="AI13" s="19">
        <v>0.41622929125109498</v>
      </c>
      <c r="AJ13" s="19"/>
      <c r="AK13" s="19">
        <v>0.294751984496051</v>
      </c>
      <c r="AL13" s="19">
        <v>0.34735673993490401</v>
      </c>
      <c r="AM13" s="19">
        <v>0.336244125361853</v>
      </c>
      <c r="AN13" s="19">
        <v>0.27265270637932199</v>
      </c>
      <c r="AO13" s="19">
        <v>0.43013813064990603</v>
      </c>
      <c r="AP13" s="19"/>
      <c r="AQ13" s="19">
        <v>0.418209648685619</v>
      </c>
      <c r="AR13" s="19">
        <v>0.307974571374034</v>
      </c>
      <c r="AS13" s="19"/>
      <c r="AT13" s="19">
        <v>0.39407812364252798</v>
      </c>
      <c r="AU13" s="19">
        <v>0.29990564979658102</v>
      </c>
      <c r="AV13" s="19"/>
      <c r="AW13" s="19">
        <v>0.45227608966237498</v>
      </c>
      <c r="AX13" s="19">
        <v>0.401771489929448</v>
      </c>
      <c r="AY13" s="19">
        <v>0.23637396259208701</v>
      </c>
      <c r="AZ13" s="19">
        <v>0.30114336785995499</v>
      </c>
      <c r="BA13" s="19">
        <v>0.36144073097664398</v>
      </c>
      <c r="BB13" s="19"/>
      <c r="BC13" s="19">
        <v>0.27001142518322602</v>
      </c>
      <c r="BD13" s="19"/>
      <c r="BE13" s="19">
        <v>0.43019449173130198</v>
      </c>
      <c r="BF13" s="19">
        <v>0.16410669448257401</v>
      </c>
      <c r="BG13" s="19">
        <v>0.24791474638913599</v>
      </c>
      <c r="BH13" s="19">
        <v>0.32590312967621199</v>
      </c>
      <c r="BI13" s="19"/>
      <c r="BJ13" s="19">
        <v>0.32055163690520799</v>
      </c>
      <c r="BK13" s="19"/>
      <c r="BL13" s="19">
        <v>0.310557616924311</v>
      </c>
      <c r="BM13" s="19"/>
      <c r="BN13" s="19">
        <v>0.27159764619281801</v>
      </c>
      <c r="BO13" s="19"/>
      <c r="BP13" s="19">
        <v>0.32362519393051098</v>
      </c>
      <c r="BQ13" s="19">
        <v>0.334804067959034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202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2.1124768245570899E-2</v>
      </c>
      <c r="D9" s="17">
        <v>7.3033694976824904E-3</v>
      </c>
      <c r="E9" s="17">
        <v>3.2520512038213503E-2</v>
      </c>
      <c r="F9" s="17"/>
      <c r="G9" s="17">
        <v>2.63277255630022E-2</v>
      </c>
      <c r="H9" s="17">
        <v>1.29369464857974E-2</v>
      </c>
      <c r="I9" s="17">
        <v>0</v>
      </c>
      <c r="J9" s="17">
        <v>3.6498788895808001E-2</v>
      </c>
      <c r="K9" s="17">
        <v>4.3538462067117999E-2</v>
      </c>
      <c r="L9" s="17"/>
      <c r="M9" s="17">
        <v>0</v>
      </c>
      <c r="N9" s="17">
        <v>2.7930907891678999E-2</v>
      </c>
      <c r="O9" s="17">
        <v>3.0166459779693702E-2</v>
      </c>
      <c r="P9" s="17">
        <v>3.58475414052285E-2</v>
      </c>
      <c r="Q9" s="17">
        <v>0</v>
      </c>
      <c r="R9" s="17"/>
      <c r="S9" s="17">
        <v>0</v>
      </c>
      <c r="T9" s="17">
        <v>2.0699933891273999E-2</v>
      </c>
      <c r="U9" s="17">
        <v>0</v>
      </c>
      <c r="V9" s="17">
        <v>1.78311831019098E-2</v>
      </c>
      <c r="W9" s="17"/>
      <c r="X9" s="17">
        <v>2.1914425897769901E-2</v>
      </c>
      <c r="Y9" s="17">
        <v>3.1742245208514097E-2</v>
      </c>
      <c r="Z9" s="17">
        <v>0</v>
      </c>
      <c r="AA9" s="17"/>
      <c r="AB9" s="17">
        <v>1.1811027005579299E-2</v>
      </c>
      <c r="AC9" s="17">
        <v>4.50885643298303E-2</v>
      </c>
      <c r="AD9" s="17"/>
      <c r="AE9" s="17">
        <v>6.9345119565044494E-2</v>
      </c>
      <c r="AF9" s="17">
        <v>9.5593999682479693E-3</v>
      </c>
      <c r="AG9" s="17"/>
      <c r="AH9" s="17">
        <v>1.60895454439022E-2</v>
      </c>
      <c r="AI9" s="17">
        <v>6.1411987826615798E-2</v>
      </c>
      <c r="AJ9" s="17"/>
      <c r="AK9" s="17">
        <v>5.2580087138014202E-2</v>
      </c>
      <c r="AL9" s="17">
        <v>1.49271573961543E-2</v>
      </c>
      <c r="AM9" s="17">
        <v>2.2207011696586201E-2</v>
      </c>
      <c r="AN9" s="17">
        <v>1.92169629066706E-2</v>
      </c>
      <c r="AO9" s="17">
        <v>0</v>
      </c>
      <c r="AP9" s="17"/>
      <c r="AQ9" s="17">
        <v>2.0147660701797101E-2</v>
      </c>
      <c r="AR9" s="17">
        <v>2.1376308387239602E-2</v>
      </c>
      <c r="AS9" s="17"/>
      <c r="AT9" s="17">
        <v>1.2760278842385699E-2</v>
      </c>
      <c r="AU9" s="17">
        <v>2.5616066275258701E-2</v>
      </c>
      <c r="AV9" s="17"/>
      <c r="AW9" s="17">
        <v>0</v>
      </c>
      <c r="AX9" s="17">
        <v>0</v>
      </c>
      <c r="AY9" s="17">
        <v>6.02622815963667E-2</v>
      </c>
      <c r="AZ9" s="17">
        <v>3.3447046420814898E-2</v>
      </c>
      <c r="BA9" s="17">
        <v>3.0371830330596601E-2</v>
      </c>
      <c r="BB9" s="17"/>
      <c r="BC9" s="17">
        <v>2.8792180816274399E-2</v>
      </c>
      <c r="BD9" s="17"/>
      <c r="BE9" s="17">
        <v>0</v>
      </c>
      <c r="BF9" s="17">
        <v>7.71535143464471E-2</v>
      </c>
      <c r="BG9" s="17">
        <v>3.0125219579284199E-2</v>
      </c>
      <c r="BH9" s="17">
        <v>3.4945481518823401E-2</v>
      </c>
      <c r="BI9" s="17"/>
      <c r="BJ9" s="17">
        <v>1.4848173703677201E-2</v>
      </c>
      <c r="BK9" s="17"/>
      <c r="BL9" s="17">
        <v>1.37321116893607E-2</v>
      </c>
      <c r="BM9" s="17"/>
      <c r="BN9" s="17">
        <v>0</v>
      </c>
      <c r="BO9" s="17"/>
      <c r="BP9" s="17">
        <v>2.4223680716571602E-2</v>
      </c>
      <c r="BQ9" s="17">
        <v>0</v>
      </c>
    </row>
    <row r="10" spans="2:69" x14ac:dyDescent="0.35">
      <c r="B10" s="18" t="s">
        <v>138</v>
      </c>
      <c r="C10" s="17">
        <v>0.214514499845123</v>
      </c>
      <c r="D10" s="17">
        <v>0.24832861992285299</v>
      </c>
      <c r="E10" s="17">
        <v>0.186634756556598</v>
      </c>
      <c r="F10" s="17"/>
      <c r="G10" s="17">
        <v>0.25443571156716999</v>
      </c>
      <c r="H10" s="17">
        <v>0.18426716699734899</v>
      </c>
      <c r="I10" s="17">
        <v>0.207321038030189</v>
      </c>
      <c r="J10" s="17">
        <v>0.30142741402766599</v>
      </c>
      <c r="K10" s="17">
        <v>9.8497667395288799E-2</v>
      </c>
      <c r="L10" s="17"/>
      <c r="M10" s="17">
        <v>0.39575746578364301</v>
      </c>
      <c r="N10" s="17">
        <v>0.19040915095150801</v>
      </c>
      <c r="O10" s="17">
        <v>0.162526944189823</v>
      </c>
      <c r="P10" s="17">
        <v>0.114912326411032</v>
      </c>
      <c r="Q10" s="17">
        <v>0.27457583372327099</v>
      </c>
      <c r="R10" s="17"/>
      <c r="S10" s="17">
        <v>0.130361700698787</v>
      </c>
      <c r="T10" s="17">
        <v>0.238909506293117</v>
      </c>
      <c r="U10" s="17">
        <v>0.14175717102753399</v>
      </c>
      <c r="V10" s="17">
        <v>0.22982225471194601</v>
      </c>
      <c r="W10" s="17"/>
      <c r="X10" s="17">
        <v>0.21310387809827699</v>
      </c>
      <c r="Y10" s="17">
        <v>0.19398413039043899</v>
      </c>
      <c r="Z10" s="17">
        <v>0.25421793472177501</v>
      </c>
      <c r="AA10" s="17"/>
      <c r="AB10" s="17">
        <v>0.19710867395055201</v>
      </c>
      <c r="AC10" s="17">
        <v>0.25929882997280701</v>
      </c>
      <c r="AD10" s="17"/>
      <c r="AE10" s="17">
        <v>0.22597965016002</v>
      </c>
      <c r="AF10" s="17">
        <v>0.20917339188283299</v>
      </c>
      <c r="AG10" s="17"/>
      <c r="AH10" s="17">
        <v>0.218702958020599</v>
      </c>
      <c r="AI10" s="17">
        <v>0.20113761895899299</v>
      </c>
      <c r="AJ10" s="17"/>
      <c r="AK10" s="17">
        <v>0.26925204940462</v>
      </c>
      <c r="AL10" s="17">
        <v>0.20754824387718601</v>
      </c>
      <c r="AM10" s="17">
        <v>0.222587342221956</v>
      </c>
      <c r="AN10" s="17">
        <v>0.18742763252356801</v>
      </c>
      <c r="AO10" s="17">
        <v>0.188012761681394</v>
      </c>
      <c r="AP10" s="17"/>
      <c r="AQ10" s="17">
        <v>0.22611564432873801</v>
      </c>
      <c r="AR10" s="17">
        <v>0.211527977485816</v>
      </c>
      <c r="AS10" s="17"/>
      <c r="AT10" s="17">
        <v>0.223571225855694</v>
      </c>
      <c r="AU10" s="17">
        <v>0.210369197403112</v>
      </c>
      <c r="AV10" s="17"/>
      <c r="AW10" s="17">
        <v>0.23656477705977</v>
      </c>
      <c r="AX10" s="17">
        <v>0.17127163758595201</v>
      </c>
      <c r="AY10" s="17">
        <v>0.25117211670793399</v>
      </c>
      <c r="AZ10" s="17">
        <v>0.28238144659313402</v>
      </c>
      <c r="BA10" s="17">
        <v>0.15608206766610999</v>
      </c>
      <c r="BB10" s="17"/>
      <c r="BC10" s="17">
        <v>0.14178712425429099</v>
      </c>
      <c r="BD10" s="17"/>
      <c r="BE10" s="17">
        <v>0.17131182264109401</v>
      </c>
      <c r="BF10" s="17">
        <v>0.26973573419746599</v>
      </c>
      <c r="BG10" s="17">
        <v>0.42466415187977802</v>
      </c>
      <c r="BH10" s="17">
        <v>0.150703315706777</v>
      </c>
      <c r="BI10" s="17"/>
      <c r="BJ10" s="17">
        <v>0.213118398686056</v>
      </c>
      <c r="BK10" s="17"/>
      <c r="BL10" s="17">
        <v>0.20970560901296401</v>
      </c>
      <c r="BM10" s="17"/>
      <c r="BN10" s="17">
        <v>0.18665593728727201</v>
      </c>
      <c r="BO10" s="17"/>
      <c r="BP10" s="17">
        <v>0.20339740915993601</v>
      </c>
      <c r="BQ10" s="17">
        <v>0.31030839293356199</v>
      </c>
    </row>
    <row r="11" spans="2:69" x14ac:dyDescent="0.35">
      <c r="B11" s="18" t="s">
        <v>139</v>
      </c>
      <c r="C11" s="17">
        <v>0.29968256413412597</v>
      </c>
      <c r="D11" s="17">
        <v>0.33958325611735501</v>
      </c>
      <c r="E11" s="17">
        <v>0.26678444207831697</v>
      </c>
      <c r="F11" s="17"/>
      <c r="G11" s="17">
        <v>0.23255035564618601</v>
      </c>
      <c r="H11" s="17">
        <v>0.38302623721296403</v>
      </c>
      <c r="I11" s="17">
        <v>0.33544008002888998</v>
      </c>
      <c r="J11" s="17">
        <v>0.21494401316320999</v>
      </c>
      <c r="K11" s="17">
        <v>0.32541591513165102</v>
      </c>
      <c r="L11" s="17"/>
      <c r="M11" s="17">
        <v>0.174367264902065</v>
      </c>
      <c r="N11" s="17">
        <v>0.36560910759148602</v>
      </c>
      <c r="O11" s="17">
        <v>0.302550300642697</v>
      </c>
      <c r="P11" s="17">
        <v>0.27799551743787998</v>
      </c>
      <c r="Q11" s="17">
        <v>0.23220159955559899</v>
      </c>
      <c r="R11" s="17"/>
      <c r="S11" s="17">
        <v>0.31469884997330699</v>
      </c>
      <c r="T11" s="17">
        <v>0.35214045075760902</v>
      </c>
      <c r="U11" s="17">
        <v>0.31591185583102999</v>
      </c>
      <c r="V11" s="17">
        <v>0.388450672584918</v>
      </c>
      <c r="W11" s="17"/>
      <c r="X11" s="17">
        <v>0.28363672327838402</v>
      </c>
      <c r="Y11" s="17">
        <v>0.38472298942497402</v>
      </c>
      <c r="Z11" s="17">
        <v>0.35059906141580499</v>
      </c>
      <c r="AA11" s="17"/>
      <c r="AB11" s="17">
        <v>0.32166704077032798</v>
      </c>
      <c r="AC11" s="17">
        <v>0.24311759184705001</v>
      </c>
      <c r="AD11" s="17"/>
      <c r="AE11" s="17">
        <v>0.273312717056858</v>
      </c>
      <c r="AF11" s="17">
        <v>0.30702743448354902</v>
      </c>
      <c r="AG11" s="17"/>
      <c r="AH11" s="17">
        <v>0.29127395457149202</v>
      </c>
      <c r="AI11" s="17">
        <v>0.211815811389268</v>
      </c>
      <c r="AJ11" s="17"/>
      <c r="AK11" s="17">
        <v>0.21955079890974599</v>
      </c>
      <c r="AL11" s="17">
        <v>0.38947709813848103</v>
      </c>
      <c r="AM11" s="17">
        <v>0.27575122005118302</v>
      </c>
      <c r="AN11" s="17">
        <v>0.30355882029811199</v>
      </c>
      <c r="AO11" s="17">
        <v>0.141425358105396</v>
      </c>
      <c r="AP11" s="17"/>
      <c r="AQ11" s="17">
        <v>0.24797565316696701</v>
      </c>
      <c r="AR11" s="17">
        <v>0.31299365132489498</v>
      </c>
      <c r="AS11" s="17"/>
      <c r="AT11" s="17">
        <v>0.23729852776293001</v>
      </c>
      <c r="AU11" s="17">
        <v>0.3264278693771</v>
      </c>
      <c r="AV11" s="17"/>
      <c r="AW11" s="17">
        <v>0.22924591738387901</v>
      </c>
      <c r="AX11" s="17">
        <v>0.29895496054783899</v>
      </c>
      <c r="AY11" s="17">
        <v>0.29250160449120999</v>
      </c>
      <c r="AZ11" s="17">
        <v>0.31822181507523201</v>
      </c>
      <c r="BA11" s="17">
        <v>0.39410510660579001</v>
      </c>
      <c r="BB11" s="17"/>
      <c r="BC11" s="17">
        <v>0.36594225075461101</v>
      </c>
      <c r="BD11" s="17"/>
      <c r="BE11" s="17">
        <v>0.254447434017739</v>
      </c>
      <c r="BF11" s="17">
        <v>0.38991279045592597</v>
      </c>
      <c r="BG11" s="17">
        <v>0.27612372213790798</v>
      </c>
      <c r="BH11" s="17">
        <v>0.35790726341530199</v>
      </c>
      <c r="BI11" s="17"/>
      <c r="BJ11" s="17">
        <v>0.31417091041387002</v>
      </c>
      <c r="BK11" s="17"/>
      <c r="BL11" s="17">
        <v>0.335520082335652</v>
      </c>
      <c r="BM11" s="17"/>
      <c r="BN11" s="17">
        <v>0.36902878781294102</v>
      </c>
      <c r="BO11" s="17"/>
      <c r="BP11" s="17">
        <v>0.31285195440914998</v>
      </c>
      <c r="BQ11" s="17">
        <v>0.22437828869689699</v>
      </c>
    </row>
    <row r="12" spans="2:69" x14ac:dyDescent="0.35">
      <c r="B12" s="18" t="s">
        <v>140</v>
      </c>
      <c r="C12" s="17">
        <v>9.4628780209134095E-2</v>
      </c>
      <c r="D12" s="17">
        <v>0.14175317525869599</v>
      </c>
      <c r="E12" s="17">
        <v>5.5774714700741003E-2</v>
      </c>
      <c r="F12" s="17"/>
      <c r="G12" s="17">
        <v>8.1198669310841201E-2</v>
      </c>
      <c r="H12" s="17">
        <v>0.130348458285098</v>
      </c>
      <c r="I12" s="17">
        <v>6.3260084097437205E-2</v>
      </c>
      <c r="J12" s="17">
        <v>5.9804540416358E-2</v>
      </c>
      <c r="K12" s="17">
        <v>0.139094705341271</v>
      </c>
      <c r="L12" s="17"/>
      <c r="M12" s="17">
        <v>4.2984894198559401E-2</v>
      </c>
      <c r="N12" s="17">
        <v>8.8778697591986103E-2</v>
      </c>
      <c r="O12" s="17">
        <v>8.2250776467244102E-2</v>
      </c>
      <c r="P12" s="17">
        <v>8.2674958311083693E-2</v>
      </c>
      <c r="Q12" s="17">
        <v>0.15858129219716699</v>
      </c>
      <c r="R12" s="17"/>
      <c r="S12" s="17">
        <v>1.7556751855852201E-2</v>
      </c>
      <c r="T12" s="17">
        <v>7.9284503995152703E-2</v>
      </c>
      <c r="U12" s="17">
        <v>0.118075266874408</v>
      </c>
      <c r="V12" s="17">
        <v>0.109670057388012</v>
      </c>
      <c r="W12" s="17"/>
      <c r="X12" s="17">
        <v>0.10467336488073101</v>
      </c>
      <c r="Y12" s="17">
        <v>9.1285981128152296E-2</v>
      </c>
      <c r="Z12" s="17">
        <v>0</v>
      </c>
      <c r="AA12" s="17"/>
      <c r="AB12" s="17">
        <v>9.9705193810506895E-2</v>
      </c>
      <c r="AC12" s="17">
        <v>8.1567418802580102E-2</v>
      </c>
      <c r="AD12" s="17"/>
      <c r="AE12" s="17">
        <v>0.15118187375636399</v>
      </c>
      <c r="AF12" s="17">
        <v>8.1293830106166601E-2</v>
      </c>
      <c r="AG12" s="17"/>
      <c r="AH12" s="17">
        <v>9.3154496703434203E-2</v>
      </c>
      <c r="AI12" s="17">
        <v>0.100378201488536</v>
      </c>
      <c r="AJ12" s="17"/>
      <c r="AK12" s="17">
        <v>0.100029693889905</v>
      </c>
      <c r="AL12" s="17">
        <v>4.1188145028290699E-2</v>
      </c>
      <c r="AM12" s="17">
        <v>0.107313872478044</v>
      </c>
      <c r="AN12" s="17">
        <v>0.15573701875832999</v>
      </c>
      <c r="AO12" s="17">
        <v>9.3726206072575702E-2</v>
      </c>
      <c r="AP12" s="17"/>
      <c r="AQ12" s="17">
        <v>5.8794608544857602E-2</v>
      </c>
      <c r="AR12" s="17">
        <v>0.103853693755703</v>
      </c>
      <c r="AS12" s="17"/>
      <c r="AT12" s="17">
        <v>8.9924040758870394E-2</v>
      </c>
      <c r="AU12" s="17">
        <v>9.8788548009840202E-2</v>
      </c>
      <c r="AV12" s="17"/>
      <c r="AW12" s="17">
        <v>8.1913215893976404E-2</v>
      </c>
      <c r="AX12" s="17">
        <v>7.4361330006064597E-2</v>
      </c>
      <c r="AY12" s="17">
        <v>0.16319432457983199</v>
      </c>
      <c r="AZ12" s="17">
        <v>6.48063240508647E-2</v>
      </c>
      <c r="BA12" s="17">
        <v>4.1197493168601801E-2</v>
      </c>
      <c r="BB12" s="17"/>
      <c r="BC12" s="17">
        <v>0.147714134689413</v>
      </c>
      <c r="BD12" s="17"/>
      <c r="BE12" s="17">
        <v>6.8183182600717901E-2</v>
      </c>
      <c r="BF12" s="17">
        <v>9.5624875181936506E-2</v>
      </c>
      <c r="BG12" s="17">
        <v>6.9915222675215299E-2</v>
      </c>
      <c r="BH12" s="17">
        <v>0.12116489939533601</v>
      </c>
      <c r="BI12" s="17"/>
      <c r="BJ12" s="17">
        <v>9.2198021303449895E-2</v>
      </c>
      <c r="BK12" s="17"/>
      <c r="BL12" s="17">
        <v>0.10103359508389601</v>
      </c>
      <c r="BM12" s="17"/>
      <c r="BN12" s="17">
        <v>0.12050082211828</v>
      </c>
      <c r="BO12" s="17"/>
      <c r="BP12" s="17">
        <v>8.7260475172747098E-2</v>
      </c>
      <c r="BQ12" s="17">
        <v>0.15484245294419899</v>
      </c>
    </row>
    <row r="13" spans="2:69" x14ac:dyDescent="0.35">
      <c r="B13" s="18" t="s">
        <v>141</v>
      </c>
      <c r="C13" s="19">
        <v>0.370049387566046</v>
      </c>
      <c r="D13" s="19">
        <v>0.26303157920341302</v>
      </c>
      <c r="E13" s="19">
        <v>0.45828557462613101</v>
      </c>
      <c r="F13" s="19"/>
      <c r="G13" s="19">
        <v>0.40548753791280001</v>
      </c>
      <c r="H13" s="19">
        <v>0.28942119101879199</v>
      </c>
      <c r="I13" s="19">
        <v>0.393978797843484</v>
      </c>
      <c r="J13" s="19">
        <v>0.38732524349695802</v>
      </c>
      <c r="K13" s="19">
        <v>0.39345325006467102</v>
      </c>
      <c r="L13" s="19"/>
      <c r="M13" s="19">
        <v>0.38689037511573299</v>
      </c>
      <c r="N13" s="19">
        <v>0.32727213597334198</v>
      </c>
      <c r="O13" s="19">
        <v>0.422505518920542</v>
      </c>
      <c r="P13" s="19">
        <v>0.48856965643477601</v>
      </c>
      <c r="Q13" s="19">
        <v>0.33464127452396297</v>
      </c>
      <c r="R13" s="19"/>
      <c r="S13" s="19">
        <v>0.53738269747205303</v>
      </c>
      <c r="T13" s="19">
        <v>0.30896560506284798</v>
      </c>
      <c r="U13" s="19">
        <v>0.42425570626702802</v>
      </c>
      <c r="V13" s="19">
        <v>0.25422583221321399</v>
      </c>
      <c r="W13" s="19"/>
      <c r="X13" s="19">
        <v>0.376671607844839</v>
      </c>
      <c r="Y13" s="19">
        <v>0.29826465384792</v>
      </c>
      <c r="Z13" s="19">
        <v>0.39518300386242</v>
      </c>
      <c r="AA13" s="19"/>
      <c r="AB13" s="19">
        <v>0.369708064463034</v>
      </c>
      <c r="AC13" s="19">
        <v>0.37092759504773198</v>
      </c>
      <c r="AD13" s="19"/>
      <c r="AE13" s="19">
        <v>0.28018063946171401</v>
      </c>
      <c r="AF13" s="19">
        <v>0.39294594355920398</v>
      </c>
      <c r="AG13" s="19"/>
      <c r="AH13" s="19">
        <v>0.38077904526057199</v>
      </c>
      <c r="AI13" s="19">
        <v>0.42525638033658703</v>
      </c>
      <c r="AJ13" s="19"/>
      <c r="AK13" s="19">
        <v>0.35858737065771501</v>
      </c>
      <c r="AL13" s="19">
        <v>0.34685935555988801</v>
      </c>
      <c r="AM13" s="19">
        <v>0.37214055355223002</v>
      </c>
      <c r="AN13" s="19">
        <v>0.33405956551332</v>
      </c>
      <c r="AO13" s="19">
        <v>0.57683567414063497</v>
      </c>
      <c r="AP13" s="19"/>
      <c r="AQ13" s="19">
        <v>0.44696643325764102</v>
      </c>
      <c r="AR13" s="19">
        <v>0.35024836904634599</v>
      </c>
      <c r="AS13" s="19"/>
      <c r="AT13" s="19">
        <v>0.43644592678012001</v>
      </c>
      <c r="AU13" s="19">
        <v>0.33879831893468898</v>
      </c>
      <c r="AV13" s="19"/>
      <c r="AW13" s="19">
        <v>0.45227608966237498</v>
      </c>
      <c r="AX13" s="19">
        <v>0.45541207186014399</v>
      </c>
      <c r="AY13" s="19">
        <v>0.23286967262465699</v>
      </c>
      <c r="AZ13" s="19">
        <v>0.30114336785995499</v>
      </c>
      <c r="BA13" s="19">
        <v>0.37824350222890102</v>
      </c>
      <c r="BB13" s="19"/>
      <c r="BC13" s="19">
        <v>0.31576430948541001</v>
      </c>
      <c r="BD13" s="19"/>
      <c r="BE13" s="19">
        <v>0.50605756074044805</v>
      </c>
      <c r="BF13" s="19">
        <v>0.167573085818224</v>
      </c>
      <c r="BG13" s="19">
        <v>0.19917168372781399</v>
      </c>
      <c r="BH13" s="19">
        <v>0.33527903996376102</v>
      </c>
      <c r="BI13" s="19"/>
      <c r="BJ13" s="19">
        <v>0.36566449589294597</v>
      </c>
      <c r="BK13" s="19"/>
      <c r="BL13" s="19">
        <v>0.34000860187812798</v>
      </c>
      <c r="BM13" s="19"/>
      <c r="BN13" s="19">
        <v>0.323814452781506</v>
      </c>
      <c r="BO13" s="19"/>
      <c r="BP13" s="19">
        <v>0.372266480541595</v>
      </c>
      <c r="BQ13" s="19">
        <v>0.31047086542534202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203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2.0795655710341102E-2</v>
      </c>
      <c r="D9" s="17">
        <v>2.71966833930254E-2</v>
      </c>
      <c r="E9" s="17">
        <v>1.55180081428236E-2</v>
      </c>
      <c r="F9" s="17"/>
      <c r="G9" s="17">
        <v>2.2457752737068199E-2</v>
      </c>
      <c r="H9" s="17">
        <v>2.4637388274707898E-2</v>
      </c>
      <c r="I9" s="17">
        <v>0</v>
      </c>
      <c r="J9" s="17">
        <v>6.2267496237987802E-2</v>
      </c>
      <c r="K9" s="17">
        <v>0</v>
      </c>
      <c r="L9" s="17"/>
      <c r="M9" s="17">
        <v>0</v>
      </c>
      <c r="N9" s="17">
        <v>2.2015193127788501E-2</v>
      </c>
      <c r="O9" s="17">
        <v>2.5441015651074501E-2</v>
      </c>
      <c r="P9" s="17">
        <v>3.58475414052285E-2</v>
      </c>
      <c r="Q9" s="17">
        <v>1.6462453361590999E-2</v>
      </c>
      <c r="R9" s="17"/>
      <c r="S9" s="17">
        <v>3.93944653323949E-2</v>
      </c>
      <c r="T9" s="17">
        <v>2.42209534001172E-2</v>
      </c>
      <c r="U9" s="17">
        <v>2.3587021826954799E-2</v>
      </c>
      <c r="V9" s="17">
        <v>0</v>
      </c>
      <c r="W9" s="17"/>
      <c r="X9" s="17">
        <v>2.1765157254170199E-2</v>
      </c>
      <c r="Y9" s="17">
        <v>0</v>
      </c>
      <c r="Z9" s="17">
        <v>3.7413610284397901E-2</v>
      </c>
      <c r="AA9" s="17"/>
      <c r="AB9" s="17">
        <v>2.8878071180788702E-2</v>
      </c>
      <c r="AC9" s="17">
        <v>0</v>
      </c>
      <c r="AD9" s="17"/>
      <c r="AE9" s="17">
        <v>3.6297864129358301E-2</v>
      </c>
      <c r="AF9" s="17">
        <v>1.7123447680834299E-2</v>
      </c>
      <c r="AG9" s="17"/>
      <c r="AH9" s="17">
        <v>1.3069233240967501E-2</v>
      </c>
      <c r="AI9" s="17">
        <v>5.2384898741124397E-2</v>
      </c>
      <c r="AJ9" s="17"/>
      <c r="AK9" s="17">
        <v>0</v>
      </c>
      <c r="AL9" s="17">
        <v>0</v>
      </c>
      <c r="AM9" s="17">
        <v>4.7654154954309101E-2</v>
      </c>
      <c r="AN9" s="17">
        <v>1.80075964522349E-2</v>
      </c>
      <c r="AO9" s="17">
        <v>0</v>
      </c>
      <c r="AP9" s="17"/>
      <c r="AQ9" s="17">
        <v>1.6120931859072402E-2</v>
      </c>
      <c r="AR9" s="17">
        <v>2.1999085882693298E-2</v>
      </c>
      <c r="AS9" s="17"/>
      <c r="AT9" s="17">
        <v>1.0209998508785401E-2</v>
      </c>
      <c r="AU9" s="17">
        <v>2.6362364902191199E-2</v>
      </c>
      <c r="AV9" s="17"/>
      <c r="AW9" s="17">
        <v>0</v>
      </c>
      <c r="AX9" s="17">
        <v>2.7554691930677801E-2</v>
      </c>
      <c r="AY9" s="17">
        <v>1.31304796291469E-2</v>
      </c>
      <c r="AZ9" s="17">
        <v>0</v>
      </c>
      <c r="BA9" s="17">
        <v>5.3144160748865202E-2</v>
      </c>
      <c r="BB9" s="17"/>
      <c r="BC9" s="17">
        <v>3.5605264447484797E-2</v>
      </c>
      <c r="BD9" s="17"/>
      <c r="BE9" s="17">
        <v>3.1768558884659001E-2</v>
      </c>
      <c r="BF9" s="17">
        <v>0</v>
      </c>
      <c r="BG9" s="17">
        <v>2.7245871230318901E-2</v>
      </c>
      <c r="BH9" s="17">
        <v>2.96543276110782E-2</v>
      </c>
      <c r="BI9" s="17"/>
      <c r="BJ9" s="17">
        <v>1.9225545669119101E-2</v>
      </c>
      <c r="BK9" s="17"/>
      <c r="BL9" s="17">
        <v>1.9068684476739001E-2</v>
      </c>
      <c r="BM9" s="17"/>
      <c r="BN9" s="17">
        <v>0</v>
      </c>
      <c r="BO9" s="17"/>
      <c r="BP9" s="17">
        <v>2.38462887906318E-2</v>
      </c>
      <c r="BQ9" s="17">
        <v>0</v>
      </c>
    </row>
    <row r="10" spans="2:69" x14ac:dyDescent="0.35">
      <c r="B10" s="18" t="s">
        <v>138</v>
      </c>
      <c r="C10" s="17">
        <v>0.104182166140894</v>
      </c>
      <c r="D10" s="17">
        <v>0.12210252756916801</v>
      </c>
      <c r="E10" s="17">
        <v>8.9406827462574306E-2</v>
      </c>
      <c r="F10" s="17"/>
      <c r="G10" s="17">
        <v>5.9432954672093898E-2</v>
      </c>
      <c r="H10" s="17">
        <v>0.15723072787135201</v>
      </c>
      <c r="I10" s="17">
        <v>9.70668401350257E-2</v>
      </c>
      <c r="J10" s="17">
        <v>0.13957361826452699</v>
      </c>
      <c r="K10" s="17">
        <v>8.4135500013100301E-2</v>
      </c>
      <c r="L10" s="17"/>
      <c r="M10" s="17">
        <v>0.155749810301921</v>
      </c>
      <c r="N10" s="17">
        <v>7.9320068595561705E-2</v>
      </c>
      <c r="O10" s="17">
        <v>0.17057183979320401</v>
      </c>
      <c r="P10" s="17">
        <v>8.4243975945096E-2</v>
      </c>
      <c r="Q10" s="17">
        <v>8.0817434188416595E-2</v>
      </c>
      <c r="R10" s="17"/>
      <c r="S10" s="17">
        <v>6.9405036446306606E-2</v>
      </c>
      <c r="T10" s="17">
        <v>5.0954306212498197E-2</v>
      </c>
      <c r="U10" s="17">
        <v>0.14837499128783599</v>
      </c>
      <c r="V10" s="17">
        <v>9.8573366657638301E-2</v>
      </c>
      <c r="W10" s="17"/>
      <c r="X10" s="17">
        <v>0.118644974039168</v>
      </c>
      <c r="Y10" s="17">
        <v>3.1742245208514097E-2</v>
      </c>
      <c r="Z10" s="17">
        <v>5.2992625724964201E-2</v>
      </c>
      <c r="AA10" s="17"/>
      <c r="AB10" s="17">
        <v>0.106647445754268</v>
      </c>
      <c r="AC10" s="17">
        <v>9.7839123487755406E-2</v>
      </c>
      <c r="AD10" s="17"/>
      <c r="AE10" s="17">
        <v>0.109232382377198</v>
      </c>
      <c r="AF10" s="17">
        <v>0.103305154681143</v>
      </c>
      <c r="AG10" s="17"/>
      <c r="AH10" s="17">
        <v>0.12220303921023799</v>
      </c>
      <c r="AI10" s="17">
        <v>2.4569067489675099E-2</v>
      </c>
      <c r="AJ10" s="17"/>
      <c r="AK10" s="17">
        <v>0.149753029380603</v>
      </c>
      <c r="AL10" s="17">
        <v>7.7630022540547405E-2</v>
      </c>
      <c r="AM10" s="17">
        <v>0.140621099028054</v>
      </c>
      <c r="AN10" s="17">
        <v>6.5652825971404594E-2</v>
      </c>
      <c r="AO10" s="17">
        <v>4.7934180760199001E-2</v>
      </c>
      <c r="AP10" s="17"/>
      <c r="AQ10" s="17">
        <v>1.6120931859072402E-2</v>
      </c>
      <c r="AR10" s="17">
        <v>0.12685207129915499</v>
      </c>
      <c r="AS10" s="17"/>
      <c r="AT10" s="17">
        <v>4.59488830961228E-2</v>
      </c>
      <c r="AU10" s="17">
        <v>0.134603747708335</v>
      </c>
      <c r="AV10" s="17"/>
      <c r="AW10" s="17">
        <v>0.118211039673274</v>
      </c>
      <c r="AX10" s="17">
        <v>4.0274860384566499E-2</v>
      </c>
      <c r="AY10" s="17">
        <v>0.20618218250700099</v>
      </c>
      <c r="AZ10" s="17">
        <v>9.4301725193103397E-2</v>
      </c>
      <c r="BA10" s="17">
        <v>0.150105671428133</v>
      </c>
      <c r="BB10" s="17"/>
      <c r="BC10" s="17">
        <v>0.166841780783478</v>
      </c>
      <c r="BD10" s="17"/>
      <c r="BE10" s="17">
        <v>6.2894302422032894E-2</v>
      </c>
      <c r="BF10" s="17">
        <v>0.24330937177876499</v>
      </c>
      <c r="BG10" s="17">
        <v>9.07580997227143E-2</v>
      </c>
      <c r="BH10" s="17">
        <v>0.16757606304501799</v>
      </c>
      <c r="BI10" s="17"/>
      <c r="BJ10" s="17">
        <v>0.101116674742458</v>
      </c>
      <c r="BK10" s="17"/>
      <c r="BL10" s="17">
        <v>9.9651275707077103E-2</v>
      </c>
      <c r="BM10" s="17"/>
      <c r="BN10" s="17">
        <v>3.2846371979142197E-2</v>
      </c>
      <c r="BO10" s="17"/>
      <c r="BP10" s="17">
        <v>0.106220838946851</v>
      </c>
      <c r="BQ10" s="17">
        <v>6.2042768067103703E-2</v>
      </c>
    </row>
    <row r="11" spans="2:69" x14ac:dyDescent="0.35">
      <c r="B11" s="18" t="s">
        <v>139</v>
      </c>
      <c r="C11" s="17">
        <v>0.22629689147320001</v>
      </c>
      <c r="D11" s="17">
        <v>0.25990071671835302</v>
      </c>
      <c r="E11" s="17">
        <v>0.198590536282124</v>
      </c>
      <c r="F11" s="17"/>
      <c r="G11" s="17">
        <v>0.207413182104911</v>
      </c>
      <c r="H11" s="17">
        <v>0.21312325325361201</v>
      </c>
      <c r="I11" s="17">
        <v>0.22605524709283001</v>
      </c>
      <c r="J11" s="17">
        <v>0.150830928511928</v>
      </c>
      <c r="K11" s="17">
        <v>0.38037512045982103</v>
      </c>
      <c r="L11" s="17"/>
      <c r="M11" s="17">
        <v>0.21689857562268899</v>
      </c>
      <c r="N11" s="17">
        <v>0.25132696341334199</v>
      </c>
      <c r="O11" s="17">
        <v>0.22971109652305299</v>
      </c>
      <c r="P11" s="17">
        <v>0.15734403470896299</v>
      </c>
      <c r="Q11" s="17">
        <v>0.214101120575032</v>
      </c>
      <c r="R11" s="17"/>
      <c r="S11" s="17">
        <v>0.15679777050377999</v>
      </c>
      <c r="T11" s="17">
        <v>0.239054074541237</v>
      </c>
      <c r="U11" s="17">
        <v>0.206100273377642</v>
      </c>
      <c r="V11" s="17">
        <v>0.34096396482430502</v>
      </c>
      <c r="W11" s="17"/>
      <c r="X11" s="17">
        <v>0.208265414785089</v>
      </c>
      <c r="Y11" s="17">
        <v>0.38251859814776701</v>
      </c>
      <c r="Z11" s="17">
        <v>0.20721725261087601</v>
      </c>
      <c r="AA11" s="17"/>
      <c r="AB11" s="17">
        <v>0.22084563418322201</v>
      </c>
      <c r="AC11" s="17">
        <v>0.24032270717215501</v>
      </c>
      <c r="AD11" s="17"/>
      <c r="AE11" s="17">
        <v>0.24725260520004799</v>
      </c>
      <c r="AF11" s="17">
        <v>0.221982486766274</v>
      </c>
      <c r="AG11" s="17"/>
      <c r="AH11" s="17">
        <v>0.22944879334815799</v>
      </c>
      <c r="AI11" s="17">
        <v>0.10924570536111</v>
      </c>
      <c r="AJ11" s="17"/>
      <c r="AK11" s="17">
        <v>0.25123049958816301</v>
      </c>
      <c r="AL11" s="17">
        <v>0.30381185583160703</v>
      </c>
      <c r="AM11" s="17">
        <v>0.140532605143985</v>
      </c>
      <c r="AN11" s="17">
        <v>0.29190321449140899</v>
      </c>
      <c r="AO11" s="17">
        <v>0.15472410324529501</v>
      </c>
      <c r="AP11" s="17"/>
      <c r="AQ11" s="17">
        <v>0.13087996308338101</v>
      </c>
      <c r="AR11" s="17">
        <v>0.25086039815955002</v>
      </c>
      <c r="AS11" s="17"/>
      <c r="AT11" s="17">
        <v>0.191246200366437</v>
      </c>
      <c r="AU11" s="17">
        <v>0.24783722355361101</v>
      </c>
      <c r="AV11" s="17"/>
      <c r="AW11" s="17">
        <v>0.20905102668304201</v>
      </c>
      <c r="AX11" s="17">
        <v>0.20005698255385301</v>
      </c>
      <c r="AY11" s="17">
        <v>0.29722989496524599</v>
      </c>
      <c r="AZ11" s="17">
        <v>0.16888814815717501</v>
      </c>
      <c r="BA11" s="17">
        <v>0.179086748603354</v>
      </c>
      <c r="BB11" s="17"/>
      <c r="BC11" s="17">
        <v>0.16274221969366701</v>
      </c>
      <c r="BD11" s="17"/>
      <c r="BE11" s="17">
        <v>0.132936146849744</v>
      </c>
      <c r="BF11" s="17">
        <v>0.36309916369060202</v>
      </c>
      <c r="BG11" s="17">
        <v>0.194784204384716</v>
      </c>
      <c r="BH11" s="17">
        <v>0.239950705811735</v>
      </c>
      <c r="BI11" s="17"/>
      <c r="BJ11" s="17">
        <v>0.226262334030678</v>
      </c>
      <c r="BK11" s="17"/>
      <c r="BL11" s="17">
        <v>0.27650413193411599</v>
      </c>
      <c r="BM11" s="17"/>
      <c r="BN11" s="17">
        <v>0.286888493101638</v>
      </c>
      <c r="BO11" s="17"/>
      <c r="BP11" s="17">
        <v>0.22160798342527899</v>
      </c>
      <c r="BQ11" s="17">
        <v>0.27606256179359301</v>
      </c>
    </row>
    <row r="12" spans="2:69" x14ac:dyDescent="0.35">
      <c r="B12" s="18" t="s">
        <v>140</v>
      </c>
      <c r="C12" s="17">
        <v>0.34590101612480101</v>
      </c>
      <c r="D12" s="17">
        <v>0.35846888450964698</v>
      </c>
      <c r="E12" s="17">
        <v>0.33553880816410298</v>
      </c>
      <c r="F12" s="17"/>
      <c r="G12" s="17">
        <v>0.296807078603123</v>
      </c>
      <c r="H12" s="17">
        <v>0.39793418832967498</v>
      </c>
      <c r="I12" s="17">
        <v>0.35542056409948503</v>
      </c>
      <c r="J12" s="17">
        <v>0.42103649486038203</v>
      </c>
      <c r="K12" s="17">
        <v>0.272651515663761</v>
      </c>
      <c r="L12" s="17"/>
      <c r="M12" s="17">
        <v>0.41419213479161099</v>
      </c>
      <c r="N12" s="17">
        <v>0.40036083618870499</v>
      </c>
      <c r="O12" s="17">
        <v>0.21434133026791299</v>
      </c>
      <c r="P12" s="17">
        <v>0.23964665501538299</v>
      </c>
      <c r="Q12" s="17">
        <v>0.37034875787129901</v>
      </c>
      <c r="R12" s="17"/>
      <c r="S12" s="17">
        <v>0.29365503109062802</v>
      </c>
      <c r="T12" s="17">
        <v>0.45651063147279097</v>
      </c>
      <c r="U12" s="17">
        <v>0.27190319550292202</v>
      </c>
      <c r="V12" s="17">
        <v>0.35729566061543799</v>
      </c>
      <c r="W12" s="17"/>
      <c r="X12" s="17">
        <v>0.34485598137086598</v>
      </c>
      <c r="Y12" s="17">
        <v>0.247803595929799</v>
      </c>
      <c r="Z12" s="17">
        <v>0.47957321216749399</v>
      </c>
      <c r="AA12" s="17"/>
      <c r="AB12" s="17">
        <v>0.34666417708376301</v>
      </c>
      <c r="AC12" s="17">
        <v>0.34393744067979098</v>
      </c>
      <c r="AD12" s="17"/>
      <c r="AE12" s="17">
        <v>0.33128882823765599</v>
      </c>
      <c r="AF12" s="17">
        <v>0.34728253324374497</v>
      </c>
      <c r="AG12" s="17"/>
      <c r="AH12" s="17">
        <v>0.32253642843904101</v>
      </c>
      <c r="AI12" s="17">
        <v>0.48368901948749898</v>
      </c>
      <c r="AJ12" s="17"/>
      <c r="AK12" s="17">
        <v>0.30886617959046597</v>
      </c>
      <c r="AL12" s="17">
        <v>0.34871186478840499</v>
      </c>
      <c r="AM12" s="17">
        <v>0.34784823969630402</v>
      </c>
      <c r="AN12" s="17">
        <v>0.34698359306896498</v>
      </c>
      <c r="AO12" s="17">
        <v>0.375726610004046</v>
      </c>
      <c r="AP12" s="17"/>
      <c r="AQ12" s="17">
        <v>0.42886635456539202</v>
      </c>
      <c r="AR12" s="17">
        <v>0.324542964886818</v>
      </c>
      <c r="AS12" s="17"/>
      <c r="AT12" s="17">
        <v>0.37403954225578601</v>
      </c>
      <c r="AU12" s="17">
        <v>0.32549737553188701</v>
      </c>
      <c r="AV12" s="17"/>
      <c r="AW12" s="17">
        <v>0.17950523603432</v>
      </c>
      <c r="AX12" s="17">
        <v>0.38499788357536902</v>
      </c>
      <c r="AY12" s="17">
        <v>0.30844989735190798</v>
      </c>
      <c r="AZ12" s="17">
        <v>0.46911380521058199</v>
      </c>
      <c r="BA12" s="17">
        <v>0.23039803506213799</v>
      </c>
      <c r="BB12" s="17"/>
      <c r="BC12" s="17">
        <v>0.32910503311283701</v>
      </c>
      <c r="BD12" s="17"/>
      <c r="BE12" s="17">
        <v>0.40522079357413499</v>
      </c>
      <c r="BF12" s="17">
        <v>0.26911080045539698</v>
      </c>
      <c r="BG12" s="17">
        <v>0.48849940090228799</v>
      </c>
      <c r="BH12" s="17">
        <v>0.22324744739374699</v>
      </c>
      <c r="BI12" s="17"/>
      <c r="BJ12" s="17">
        <v>0.36005325295359603</v>
      </c>
      <c r="BK12" s="17"/>
      <c r="BL12" s="17">
        <v>0.34246635925324598</v>
      </c>
      <c r="BM12" s="17"/>
      <c r="BN12" s="17">
        <v>0.43785255502119402</v>
      </c>
      <c r="BO12" s="17"/>
      <c r="BP12" s="17">
        <v>0.33709862575474497</v>
      </c>
      <c r="BQ12" s="17">
        <v>0.43388494032770902</v>
      </c>
    </row>
    <row r="13" spans="2:69" x14ac:dyDescent="0.35">
      <c r="B13" s="18" t="s">
        <v>141</v>
      </c>
      <c r="C13" s="19">
        <v>0.302824270550763</v>
      </c>
      <c r="D13" s="19">
        <v>0.23233118780980599</v>
      </c>
      <c r="E13" s="19">
        <v>0.36094581994837599</v>
      </c>
      <c r="F13" s="19"/>
      <c r="G13" s="19">
        <v>0.41388903188280401</v>
      </c>
      <c r="H13" s="19">
        <v>0.207074442270654</v>
      </c>
      <c r="I13" s="19">
        <v>0.32145734867265902</v>
      </c>
      <c r="J13" s="19">
        <v>0.22629146212517401</v>
      </c>
      <c r="K13" s="19">
        <v>0.26283786386331698</v>
      </c>
      <c r="L13" s="19"/>
      <c r="M13" s="19">
        <v>0.21315947928377901</v>
      </c>
      <c r="N13" s="19">
        <v>0.24697693867460199</v>
      </c>
      <c r="O13" s="19">
        <v>0.359934717764755</v>
      </c>
      <c r="P13" s="19">
        <v>0.48291779292532899</v>
      </c>
      <c r="Q13" s="19">
        <v>0.318270234003662</v>
      </c>
      <c r="R13" s="19"/>
      <c r="S13" s="19">
        <v>0.44074769662689001</v>
      </c>
      <c r="T13" s="19">
        <v>0.22926003437335701</v>
      </c>
      <c r="U13" s="19">
        <v>0.35003451800464602</v>
      </c>
      <c r="V13" s="19">
        <v>0.20316700790261899</v>
      </c>
      <c r="W13" s="19"/>
      <c r="X13" s="19">
        <v>0.30646847255070597</v>
      </c>
      <c r="Y13" s="19">
        <v>0.33793556071392</v>
      </c>
      <c r="Z13" s="19">
        <v>0.22280329921226699</v>
      </c>
      <c r="AA13" s="19"/>
      <c r="AB13" s="19">
        <v>0.29696467179795899</v>
      </c>
      <c r="AC13" s="19">
        <v>0.317900728660298</v>
      </c>
      <c r="AD13" s="19"/>
      <c r="AE13" s="19">
        <v>0.27592832005573897</v>
      </c>
      <c r="AF13" s="19">
        <v>0.310306377628004</v>
      </c>
      <c r="AG13" s="19"/>
      <c r="AH13" s="19">
        <v>0.31274250576159601</v>
      </c>
      <c r="AI13" s="19">
        <v>0.33011130892059098</v>
      </c>
      <c r="AJ13" s="19"/>
      <c r="AK13" s="19">
        <v>0.29015029144076798</v>
      </c>
      <c r="AL13" s="19">
        <v>0.26984625683944102</v>
      </c>
      <c r="AM13" s="19">
        <v>0.32334390117734801</v>
      </c>
      <c r="AN13" s="19">
        <v>0.27745277001598601</v>
      </c>
      <c r="AO13" s="19">
        <v>0.42161510599045998</v>
      </c>
      <c r="AP13" s="19"/>
      <c r="AQ13" s="19">
        <v>0.408011818633082</v>
      </c>
      <c r="AR13" s="19">
        <v>0.27574547977178299</v>
      </c>
      <c r="AS13" s="19"/>
      <c r="AT13" s="19">
        <v>0.37855537577286902</v>
      </c>
      <c r="AU13" s="19">
        <v>0.26569928830397699</v>
      </c>
      <c r="AV13" s="19"/>
      <c r="AW13" s="19">
        <v>0.493232697609363</v>
      </c>
      <c r="AX13" s="19">
        <v>0.34711558155553401</v>
      </c>
      <c r="AY13" s="19">
        <v>0.17500754554669901</v>
      </c>
      <c r="AZ13" s="19">
        <v>0.26769632143914002</v>
      </c>
      <c r="BA13" s="19">
        <v>0.38726538415751</v>
      </c>
      <c r="BB13" s="19"/>
      <c r="BC13" s="19">
        <v>0.30570570196253299</v>
      </c>
      <c r="BD13" s="19"/>
      <c r="BE13" s="19">
        <v>0.36718019826942899</v>
      </c>
      <c r="BF13" s="19">
        <v>0.124480664075236</v>
      </c>
      <c r="BG13" s="19">
        <v>0.19871242375996301</v>
      </c>
      <c r="BH13" s="19">
        <v>0.33957145613842299</v>
      </c>
      <c r="BI13" s="19"/>
      <c r="BJ13" s="19">
        <v>0.29334219260414801</v>
      </c>
      <c r="BK13" s="19"/>
      <c r="BL13" s="19">
        <v>0.262309548628822</v>
      </c>
      <c r="BM13" s="19"/>
      <c r="BN13" s="19">
        <v>0.242412579898026</v>
      </c>
      <c r="BO13" s="19"/>
      <c r="BP13" s="19">
        <v>0.31122626308249401</v>
      </c>
      <c r="BQ13" s="19">
        <v>0.22800972981159401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204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0.15731270958615401</v>
      </c>
      <c r="D9" s="17">
        <v>0.138775344520188</v>
      </c>
      <c r="E9" s="17">
        <v>0.17259676778718799</v>
      </c>
      <c r="F9" s="17"/>
      <c r="G9" s="17">
        <v>0.121962960297061</v>
      </c>
      <c r="H9" s="17">
        <v>0.15547934301137201</v>
      </c>
      <c r="I9" s="17">
        <v>0.13993223600647001</v>
      </c>
      <c r="J9" s="17">
        <v>0.165342325606707</v>
      </c>
      <c r="K9" s="17">
        <v>0.27400526195820302</v>
      </c>
      <c r="L9" s="17"/>
      <c r="M9" s="17">
        <v>0.12829928498304899</v>
      </c>
      <c r="N9" s="17">
        <v>0.19493969378991</v>
      </c>
      <c r="O9" s="17">
        <v>9.2458411800172294E-2</v>
      </c>
      <c r="P9" s="17">
        <v>9.3213583137052705E-2</v>
      </c>
      <c r="Q9" s="17">
        <v>0.18926536747613401</v>
      </c>
      <c r="R9" s="17"/>
      <c r="S9" s="17">
        <v>0.18450263204471301</v>
      </c>
      <c r="T9" s="17">
        <v>0.20032987554823101</v>
      </c>
      <c r="U9" s="17">
        <v>5.0531506427100699E-2</v>
      </c>
      <c r="V9" s="17">
        <v>0.15116091714483201</v>
      </c>
      <c r="W9" s="17"/>
      <c r="X9" s="17">
        <v>0.161310171632914</v>
      </c>
      <c r="Y9" s="17">
        <v>0</v>
      </c>
      <c r="Z9" s="17">
        <v>0.31585198340220899</v>
      </c>
      <c r="AA9" s="17"/>
      <c r="AB9" s="17">
        <v>0.14380545737420999</v>
      </c>
      <c r="AC9" s="17">
        <v>0.192066202229457</v>
      </c>
      <c r="AD9" s="17"/>
      <c r="AE9" s="17">
        <v>0.19477822435411499</v>
      </c>
      <c r="AF9" s="17">
        <v>0.145510723771338</v>
      </c>
      <c r="AG9" s="17"/>
      <c r="AH9" s="17">
        <v>0.13486569050431699</v>
      </c>
      <c r="AI9" s="17">
        <v>0.149940482253481</v>
      </c>
      <c r="AJ9" s="17"/>
      <c r="AK9" s="17">
        <v>9.9901794206610106E-2</v>
      </c>
      <c r="AL9" s="17">
        <v>0.13762365164495899</v>
      </c>
      <c r="AM9" s="17">
        <v>0.18970713817594101</v>
      </c>
      <c r="AN9" s="17">
        <v>0.117441203893302</v>
      </c>
      <c r="AO9" s="17">
        <v>0.254382725736091</v>
      </c>
      <c r="AP9" s="17"/>
      <c r="AQ9" s="17">
        <v>0.15059096147950299</v>
      </c>
      <c r="AR9" s="17">
        <v>0.15904311222379799</v>
      </c>
      <c r="AS9" s="17"/>
      <c r="AT9" s="17">
        <v>0.117797280086754</v>
      </c>
      <c r="AU9" s="17">
        <v>0.16613956677441599</v>
      </c>
      <c r="AV9" s="17"/>
      <c r="AW9" s="17">
        <v>9.5052929227585695E-2</v>
      </c>
      <c r="AX9" s="17">
        <v>5.8211404424032699E-2</v>
      </c>
      <c r="AY9" s="17">
        <v>0.289593725619054</v>
      </c>
      <c r="AZ9" s="17">
        <v>0.301715869743167</v>
      </c>
      <c r="BA9" s="17">
        <v>0.15786780705313599</v>
      </c>
      <c r="BB9" s="17"/>
      <c r="BC9" s="17">
        <v>0.137274900408972</v>
      </c>
      <c r="BD9" s="17"/>
      <c r="BE9" s="17">
        <v>6.6962628508356298E-2</v>
      </c>
      <c r="BF9" s="17">
        <v>0.39464616096508198</v>
      </c>
      <c r="BG9" s="17">
        <v>0.26158925865938598</v>
      </c>
      <c r="BH9" s="17">
        <v>0.111267788079654</v>
      </c>
      <c r="BI9" s="17"/>
      <c r="BJ9" s="17">
        <v>0.142189355282518</v>
      </c>
      <c r="BK9" s="17"/>
      <c r="BL9" s="17">
        <v>0.11560283746212</v>
      </c>
      <c r="BM9" s="17"/>
      <c r="BN9" s="17">
        <v>0.14717530722507499</v>
      </c>
      <c r="BO9" s="17"/>
      <c r="BP9" s="17">
        <v>0.17088725256030901</v>
      </c>
      <c r="BQ9" s="17">
        <v>6.9242490129337197E-2</v>
      </c>
    </row>
    <row r="10" spans="2:69" x14ac:dyDescent="0.35">
      <c r="B10" s="18" t="s">
        <v>138</v>
      </c>
      <c r="C10" s="17">
        <v>0.34868343610829999</v>
      </c>
      <c r="D10" s="17">
        <v>0.391900331440386</v>
      </c>
      <c r="E10" s="17">
        <v>0.31305110426539301</v>
      </c>
      <c r="F10" s="17"/>
      <c r="G10" s="17">
        <v>0.31147390535971797</v>
      </c>
      <c r="H10" s="17">
        <v>0.40188520117470999</v>
      </c>
      <c r="I10" s="17">
        <v>0.45158556438368203</v>
      </c>
      <c r="J10" s="17">
        <v>0.471255549825221</v>
      </c>
      <c r="K10" s="17">
        <v>4.3538462067117999E-2</v>
      </c>
      <c r="L10" s="17"/>
      <c r="M10" s="17">
        <v>0.41982388473566401</v>
      </c>
      <c r="N10" s="17">
        <v>0.35038969639113099</v>
      </c>
      <c r="O10" s="17">
        <v>0.355224343883496</v>
      </c>
      <c r="P10" s="17">
        <v>0.31401523206872201</v>
      </c>
      <c r="Q10" s="17">
        <v>0.31782619867225298</v>
      </c>
      <c r="R10" s="17"/>
      <c r="S10" s="17">
        <v>0.33102884537738397</v>
      </c>
      <c r="T10" s="17">
        <v>0.37345952404201699</v>
      </c>
      <c r="U10" s="17">
        <v>0.31560197237221399</v>
      </c>
      <c r="V10" s="17">
        <v>0.458154628321227</v>
      </c>
      <c r="W10" s="17"/>
      <c r="X10" s="17">
        <v>0.347314150610332</v>
      </c>
      <c r="Y10" s="17">
        <v>0.37697099756322799</v>
      </c>
      <c r="Z10" s="17">
        <v>0.32657562317361299</v>
      </c>
      <c r="AA10" s="17"/>
      <c r="AB10" s="17">
        <v>0.34982330197092498</v>
      </c>
      <c r="AC10" s="17">
        <v>0.345750617556497</v>
      </c>
      <c r="AD10" s="17"/>
      <c r="AE10" s="17">
        <v>0.343002367916174</v>
      </c>
      <c r="AF10" s="17">
        <v>0.35119713755888998</v>
      </c>
      <c r="AG10" s="17"/>
      <c r="AH10" s="17">
        <v>0.35243219757205901</v>
      </c>
      <c r="AI10" s="17">
        <v>0.38448493241330101</v>
      </c>
      <c r="AJ10" s="17"/>
      <c r="AK10" s="17">
        <v>0.49279376863426799</v>
      </c>
      <c r="AL10" s="17">
        <v>0.42406350498540202</v>
      </c>
      <c r="AM10" s="17">
        <v>0.30600363858919699</v>
      </c>
      <c r="AN10" s="17">
        <v>0.294242033501665</v>
      </c>
      <c r="AO10" s="17">
        <v>0.175837112158959</v>
      </c>
      <c r="AP10" s="17"/>
      <c r="AQ10" s="17">
        <v>0.31655240588671202</v>
      </c>
      <c r="AR10" s="17">
        <v>0.35695503726970901</v>
      </c>
      <c r="AS10" s="17"/>
      <c r="AT10" s="17">
        <v>0.379805061128205</v>
      </c>
      <c r="AU10" s="17">
        <v>0.340408024137</v>
      </c>
      <c r="AV10" s="17"/>
      <c r="AW10" s="17">
        <v>0.24417762473353799</v>
      </c>
      <c r="AX10" s="17">
        <v>0.34777445094480702</v>
      </c>
      <c r="AY10" s="17">
        <v>0.32734372481112001</v>
      </c>
      <c r="AZ10" s="17">
        <v>0.43894230021459402</v>
      </c>
      <c r="BA10" s="17">
        <v>0.29670054226729597</v>
      </c>
      <c r="BB10" s="17"/>
      <c r="BC10" s="17">
        <v>0.28972038724149501</v>
      </c>
      <c r="BD10" s="17"/>
      <c r="BE10" s="17">
        <v>0.36321707131080599</v>
      </c>
      <c r="BF10" s="17">
        <v>0.34537020754931202</v>
      </c>
      <c r="BG10" s="17">
        <v>0.57688903392660595</v>
      </c>
      <c r="BH10" s="17">
        <v>0.23986725989740501</v>
      </c>
      <c r="BI10" s="17"/>
      <c r="BJ10" s="17">
        <v>0.370116637050177</v>
      </c>
      <c r="BK10" s="17"/>
      <c r="BL10" s="17">
        <v>0.38178430941482899</v>
      </c>
      <c r="BM10" s="17"/>
      <c r="BN10" s="17">
        <v>0.46410136791426299</v>
      </c>
      <c r="BO10" s="17"/>
      <c r="BP10" s="17">
        <v>0.34927692943343702</v>
      </c>
      <c r="BQ10" s="17">
        <v>0.36839393983680402</v>
      </c>
    </row>
    <row r="11" spans="2:69" x14ac:dyDescent="0.35">
      <c r="B11" s="18" t="s">
        <v>139</v>
      </c>
      <c r="C11" s="17">
        <v>0.13275525879976199</v>
      </c>
      <c r="D11" s="17">
        <v>0.145904414288934</v>
      </c>
      <c r="E11" s="17">
        <v>0.121913779599466</v>
      </c>
      <c r="F11" s="17"/>
      <c r="G11" s="17">
        <v>0.153086919062946</v>
      </c>
      <c r="H11" s="17">
        <v>0.16133890499485301</v>
      </c>
      <c r="I11" s="17">
        <v>6.9285485970655702E-2</v>
      </c>
      <c r="J11" s="17">
        <v>0.111341955100718</v>
      </c>
      <c r="K11" s="17">
        <v>0.14203612946240701</v>
      </c>
      <c r="L11" s="17"/>
      <c r="M11" s="17">
        <v>0.228884383087917</v>
      </c>
      <c r="N11" s="17">
        <v>0.11802959124357</v>
      </c>
      <c r="O11" s="17">
        <v>6.5020400287568794E-2</v>
      </c>
      <c r="P11" s="17">
        <v>0.18157187169477701</v>
      </c>
      <c r="Q11" s="17">
        <v>0.14276877663419599</v>
      </c>
      <c r="R11" s="17"/>
      <c r="S11" s="17">
        <v>9.08983721532102E-2</v>
      </c>
      <c r="T11" s="17">
        <v>8.7313940274682103E-2</v>
      </c>
      <c r="U11" s="17">
        <v>0.19018617297690099</v>
      </c>
      <c r="V11" s="17">
        <v>0.14290369727830801</v>
      </c>
      <c r="W11" s="17"/>
      <c r="X11" s="17">
        <v>0.14222535030661601</v>
      </c>
      <c r="Y11" s="17">
        <v>5.7073504847106098E-2</v>
      </c>
      <c r="Z11" s="17">
        <v>0.13476909421191</v>
      </c>
      <c r="AA11" s="17"/>
      <c r="AB11" s="17">
        <v>0.13064413284212001</v>
      </c>
      <c r="AC11" s="17">
        <v>0.13818708159293699</v>
      </c>
      <c r="AD11" s="17"/>
      <c r="AE11" s="17">
        <v>0.178395792358648</v>
      </c>
      <c r="AF11" s="17">
        <v>0.122178270311537</v>
      </c>
      <c r="AG11" s="17"/>
      <c r="AH11" s="17">
        <v>0.13869130637822399</v>
      </c>
      <c r="AI11" s="17">
        <v>0.109690746108415</v>
      </c>
      <c r="AJ11" s="17"/>
      <c r="AK11" s="17">
        <v>0.12942948875018401</v>
      </c>
      <c r="AL11" s="17">
        <v>0.16279045264997499</v>
      </c>
      <c r="AM11" s="17">
        <v>0.118011041364092</v>
      </c>
      <c r="AN11" s="17">
        <v>0.10077560912151499</v>
      </c>
      <c r="AO11" s="17">
        <v>0.17125559520544301</v>
      </c>
      <c r="AP11" s="17"/>
      <c r="AQ11" s="17">
        <v>0.100422425052905</v>
      </c>
      <c r="AR11" s="17">
        <v>0.141078810933874</v>
      </c>
      <c r="AS11" s="17"/>
      <c r="AT11" s="17">
        <v>8.1856211228913095E-2</v>
      </c>
      <c r="AU11" s="17">
        <v>0.16016849083694801</v>
      </c>
      <c r="AV11" s="17"/>
      <c r="AW11" s="17">
        <v>0.14274859761822201</v>
      </c>
      <c r="AX11" s="17">
        <v>0.153277438761135</v>
      </c>
      <c r="AY11" s="17">
        <v>0.14724373271552099</v>
      </c>
      <c r="AZ11" s="17">
        <v>3.3447046420814898E-2</v>
      </c>
      <c r="BA11" s="17">
        <v>0.113496348355445</v>
      </c>
      <c r="BB11" s="17"/>
      <c r="BC11" s="17">
        <v>0.121186257945134</v>
      </c>
      <c r="BD11" s="17"/>
      <c r="BE11" s="17">
        <v>0.14607180330969399</v>
      </c>
      <c r="BF11" s="17">
        <v>0.12867771013594101</v>
      </c>
      <c r="BG11" s="17">
        <v>3.0125219579284199E-2</v>
      </c>
      <c r="BH11" s="17">
        <v>0.15194762252900201</v>
      </c>
      <c r="BI11" s="17"/>
      <c r="BJ11" s="17">
        <v>0.13337023129070699</v>
      </c>
      <c r="BK11" s="17"/>
      <c r="BL11" s="17">
        <v>0.13664382197866101</v>
      </c>
      <c r="BM11" s="17"/>
      <c r="BN11" s="17">
        <v>0.118877810082228</v>
      </c>
      <c r="BO11" s="17"/>
      <c r="BP11" s="17">
        <v>0.11756397356845399</v>
      </c>
      <c r="BQ11" s="17">
        <v>0.21813539182344999</v>
      </c>
    </row>
    <row r="12" spans="2:69" x14ac:dyDescent="0.35">
      <c r="B12" s="18" t="s">
        <v>140</v>
      </c>
      <c r="C12" s="17">
        <v>8.1341448923453699E-2</v>
      </c>
      <c r="D12" s="17">
        <v>9.6626022881794602E-2</v>
      </c>
      <c r="E12" s="17">
        <v>6.8739317114213994E-2</v>
      </c>
      <c r="F12" s="17"/>
      <c r="G12" s="17">
        <v>6.99380184490455E-2</v>
      </c>
      <c r="H12" s="17">
        <v>6.8835168140255906E-2</v>
      </c>
      <c r="I12" s="17">
        <v>4.5520719130903602E-2</v>
      </c>
      <c r="J12" s="17">
        <v>0</v>
      </c>
      <c r="K12" s="17">
        <v>0.27758228264895501</v>
      </c>
      <c r="L12" s="17"/>
      <c r="M12" s="17">
        <v>4.7761368356858701E-2</v>
      </c>
      <c r="N12" s="17">
        <v>0.100990770728837</v>
      </c>
      <c r="O12" s="17">
        <v>0.109400377213325</v>
      </c>
      <c r="P12" s="17">
        <v>2.8683020865912099E-2</v>
      </c>
      <c r="Q12" s="17">
        <v>6.2449263179359699E-2</v>
      </c>
      <c r="R12" s="17"/>
      <c r="S12" s="17">
        <v>4.37896891641949E-2</v>
      </c>
      <c r="T12" s="17">
        <v>0.139227840901889</v>
      </c>
      <c r="U12" s="17">
        <v>0.101021842725106</v>
      </c>
      <c r="V12" s="17">
        <v>3.4925452330122099E-2</v>
      </c>
      <c r="W12" s="17"/>
      <c r="X12" s="17">
        <v>6.9366794145647698E-2</v>
      </c>
      <c r="Y12" s="17">
        <v>0.23968257223588699</v>
      </c>
      <c r="Z12" s="17">
        <v>0</v>
      </c>
      <c r="AA12" s="17"/>
      <c r="AB12" s="17">
        <v>9.45508183124429E-2</v>
      </c>
      <c r="AC12" s="17">
        <v>4.7354394067323398E-2</v>
      </c>
      <c r="AD12" s="17"/>
      <c r="AE12" s="17">
        <v>6.1217238806415601E-2</v>
      </c>
      <c r="AF12" s="17">
        <v>8.6463656235102299E-2</v>
      </c>
      <c r="AG12" s="17"/>
      <c r="AH12" s="17">
        <v>9.0594114252577101E-2</v>
      </c>
      <c r="AI12" s="17">
        <v>2.1678904827816502E-2</v>
      </c>
      <c r="AJ12" s="17"/>
      <c r="AK12" s="17">
        <v>2.3228274059466002E-2</v>
      </c>
      <c r="AL12" s="17">
        <v>2.6674848070195399E-2</v>
      </c>
      <c r="AM12" s="17">
        <v>8.2922136135767793E-2</v>
      </c>
      <c r="AN12" s="17">
        <v>0.216097813558631</v>
      </c>
      <c r="AO12" s="17">
        <v>5.1153377191328002E-2</v>
      </c>
      <c r="AP12" s="17"/>
      <c r="AQ12" s="17">
        <v>4.4570049649595898E-2</v>
      </c>
      <c r="AR12" s="17">
        <v>9.0807636183640406E-2</v>
      </c>
      <c r="AS12" s="17"/>
      <c r="AT12" s="17">
        <v>7.6663647146277797E-2</v>
      </c>
      <c r="AU12" s="17">
        <v>8.5225780626518394E-2</v>
      </c>
      <c r="AV12" s="17"/>
      <c r="AW12" s="17">
        <v>6.5744758758279204E-2</v>
      </c>
      <c r="AX12" s="17">
        <v>8.4145978817118799E-2</v>
      </c>
      <c r="AY12" s="17">
        <v>8.9626164167143405E-2</v>
      </c>
      <c r="AZ12" s="17">
        <v>0</v>
      </c>
      <c r="BA12" s="17">
        <v>0.10981507494100901</v>
      </c>
      <c r="BB12" s="17"/>
      <c r="BC12" s="17">
        <v>0.175451685932031</v>
      </c>
      <c r="BD12" s="17"/>
      <c r="BE12" s="17">
        <v>4.5644143890376E-2</v>
      </c>
      <c r="BF12" s="17">
        <v>3.4150044152121903E-2</v>
      </c>
      <c r="BG12" s="17">
        <v>0</v>
      </c>
      <c r="BH12" s="17">
        <v>0.20566186789903099</v>
      </c>
      <c r="BI12" s="17"/>
      <c r="BJ12" s="17">
        <v>8.7410618945606297E-2</v>
      </c>
      <c r="BK12" s="17"/>
      <c r="BL12" s="17">
        <v>0.107150051047634</v>
      </c>
      <c r="BM12" s="17"/>
      <c r="BN12" s="17">
        <v>2.6751272157031401E-2</v>
      </c>
      <c r="BO12" s="17"/>
      <c r="BP12" s="17">
        <v>8.6024421875823404E-2</v>
      </c>
      <c r="BQ12" s="17">
        <v>5.28248692718132E-2</v>
      </c>
    </row>
    <row r="13" spans="2:69" x14ac:dyDescent="0.35">
      <c r="B13" s="18" t="s">
        <v>141</v>
      </c>
      <c r="C13" s="19">
        <v>0.27990714658233001</v>
      </c>
      <c r="D13" s="19">
        <v>0.226793886868698</v>
      </c>
      <c r="E13" s="19">
        <v>0.323699031233738</v>
      </c>
      <c r="F13" s="19"/>
      <c r="G13" s="19">
        <v>0.34353819683122899</v>
      </c>
      <c r="H13" s="19">
        <v>0.21246138267881001</v>
      </c>
      <c r="I13" s="19">
        <v>0.29367599450828902</v>
      </c>
      <c r="J13" s="19">
        <v>0.25206016946735399</v>
      </c>
      <c r="K13" s="19">
        <v>0.26283786386331698</v>
      </c>
      <c r="L13" s="19"/>
      <c r="M13" s="19">
        <v>0.17523107883651101</v>
      </c>
      <c r="N13" s="19">
        <v>0.235650247846552</v>
      </c>
      <c r="O13" s="19">
        <v>0.37789646681543798</v>
      </c>
      <c r="P13" s="19">
        <v>0.382516292233536</v>
      </c>
      <c r="Q13" s="19">
        <v>0.28769039403805702</v>
      </c>
      <c r="R13" s="19"/>
      <c r="S13" s="19">
        <v>0.349780461260498</v>
      </c>
      <c r="T13" s="19">
        <v>0.199668819233181</v>
      </c>
      <c r="U13" s="19">
        <v>0.34265850549867799</v>
      </c>
      <c r="V13" s="19">
        <v>0.212855304925511</v>
      </c>
      <c r="W13" s="19"/>
      <c r="X13" s="19">
        <v>0.27978353330449002</v>
      </c>
      <c r="Y13" s="19">
        <v>0.326272925353779</v>
      </c>
      <c r="Z13" s="19">
        <v>0.22280329921226699</v>
      </c>
      <c r="AA13" s="19"/>
      <c r="AB13" s="19">
        <v>0.28117628950030199</v>
      </c>
      <c r="AC13" s="19">
        <v>0.27664170455378501</v>
      </c>
      <c r="AD13" s="19"/>
      <c r="AE13" s="19">
        <v>0.22260637656464699</v>
      </c>
      <c r="AF13" s="19">
        <v>0.29465021212313303</v>
      </c>
      <c r="AG13" s="19"/>
      <c r="AH13" s="19">
        <v>0.28341669129282299</v>
      </c>
      <c r="AI13" s="19">
        <v>0.33420493439698601</v>
      </c>
      <c r="AJ13" s="19"/>
      <c r="AK13" s="19">
        <v>0.25464667434947202</v>
      </c>
      <c r="AL13" s="19">
        <v>0.24884754264946901</v>
      </c>
      <c r="AM13" s="19">
        <v>0.30335604573500102</v>
      </c>
      <c r="AN13" s="19">
        <v>0.27144333992488701</v>
      </c>
      <c r="AO13" s="19">
        <v>0.34737118970817998</v>
      </c>
      <c r="AP13" s="19"/>
      <c r="AQ13" s="19">
        <v>0.38786415793128498</v>
      </c>
      <c r="AR13" s="19">
        <v>0.25211540338897798</v>
      </c>
      <c r="AS13" s="19"/>
      <c r="AT13" s="19">
        <v>0.34387780040985</v>
      </c>
      <c r="AU13" s="19">
        <v>0.248058137625118</v>
      </c>
      <c r="AV13" s="19"/>
      <c r="AW13" s="19">
        <v>0.45227608966237498</v>
      </c>
      <c r="AX13" s="19">
        <v>0.35659072705290601</v>
      </c>
      <c r="AY13" s="19">
        <v>0.146192652687162</v>
      </c>
      <c r="AZ13" s="19">
        <v>0.22589478362142401</v>
      </c>
      <c r="BA13" s="19">
        <v>0.32212022738311402</v>
      </c>
      <c r="BB13" s="19"/>
      <c r="BC13" s="19">
        <v>0.27636676847236702</v>
      </c>
      <c r="BD13" s="19"/>
      <c r="BE13" s="19">
        <v>0.378104352980768</v>
      </c>
      <c r="BF13" s="19">
        <v>9.71558771975429E-2</v>
      </c>
      <c r="BG13" s="19">
        <v>0.13139648783472399</v>
      </c>
      <c r="BH13" s="19">
        <v>0.29125546159490801</v>
      </c>
      <c r="BI13" s="19"/>
      <c r="BJ13" s="19">
        <v>0.26691315743099198</v>
      </c>
      <c r="BK13" s="19"/>
      <c r="BL13" s="19">
        <v>0.25881898009675403</v>
      </c>
      <c r="BM13" s="19"/>
      <c r="BN13" s="19">
        <v>0.243094242621403</v>
      </c>
      <c r="BO13" s="19"/>
      <c r="BP13" s="19">
        <v>0.27624742256197699</v>
      </c>
      <c r="BQ13" s="19">
        <v>0.29140330893859601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205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3.0854737107837302E-2</v>
      </c>
      <c r="D9" s="17">
        <v>4.0328359860397199E-2</v>
      </c>
      <c r="E9" s="17">
        <v>2.30437347884942E-2</v>
      </c>
      <c r="F9" s="17"/>
      <c r="G9" s="17">
        <v>4.4027201685060399E-2</v>
      </c>
      <c r="H9" s="17">
        <v>3.7574334760505299E-2</v>
      </c>
      <c r="I9" s="17">
        <v>0</v>
      </c>
      <c r="J9" s="17">
        <v>6.2267496237987802E-2</v>
      </c>
      <c r="K9" s="17">
        <v>0</v>
      </c>
      <c r="L9" s="17"/>
      <c r="M9" s="17">
        <v>0</v>
      </c>
      <c r="N9" s="17">
        <v>3.5247883923004097E-2</v>
      </c>
      <c r="O9" s="17">
        <v>0</v>
      </c>
      <c r="P9" s="17">
        <v>8.9839478850400098E-2</v>
      </c>
      <c r="Q9" s="17">
        <v>3.0988359149764499E-2</v>
      </c>
      <c r="R9" s="17"/>
      <c r="S9" s="17">
        <v>0</v>
      </c>
      <c r="T9" s="17">
        <v>2.8334067664096799E-2</v>
      </c>
      <c r="U9" s="17">
        <v>0</v>
      </c>
      <c r="V9" s="17">
        <v>5.5709023187637603E-2</v>
      </c>
      <c r="W9" s="17"/>
      <c r="X9" s="17">
        <v>3.2863535166647598E-2</v>
      </c>
      <c r="Y9" s="17">
        <v>3.9670906865999701E-2</v>
      </c>
      <c r="Z9" s="17">
        <v>0</v>
      </c>
      <c r="AA9" s="17"/>
      <c r="AB9" s="17">
        <v>3.4507936454520001E-2</v>
      </c>
      <c r="AC9" s="17">
        <v>2.14552356676261E-2</v>
      </c>
      <c r="AD9" s="17"/>
      <c r="AE9" s="17">
        <v>3.8300478129440998E-2</v>
      </c>
      <c r="AF9" s="17">
        <v>2.58814024934272E-2</v>
      </c>
      <c r="AG9" s="17"/>
      <c r="AH9" s="17">
        <v>2.5987502778498199E-2</v>
      </c>
      <c r="AI9" s="17">
        <v>3.0705993913307899E-2</v>
      </c>
      <c r="AJ9" s="17"/>
      <c r="AK9" s="17">
        <v>0</v>
      </c>
      <c r="AL9" s="17">
        <v>3.7420307909384297E-2</v>
      </c>
      <c r="AM9" s="17">
        <v>3.5303179065779601E-2</v>
      </c>
      <c r="AN9" s="17">
        <v>2.40170265433341E-2</v>
      </c>
      <c r="AO9" s="17">
        <v>4.0821922662130902E-2</v>
      </c>
      <c r="AP9" s="17"/>
      <c r="AQ9" s="17">
        <v>1.28649850650349E-2</v>
      </c>
      <c r="AR9" s="17">
        <v>3.5485900592621002E-2</v>
      </c>
      <c r="AS9" s="17"/>
      <c r="AT9" s="17">
        <v>1.0209998508785401E-2</v>
      </c>
      <c r="AU9" s="17">
        <v>3.7550955157441897E-2</v>
      </c>
      <c r="AV9" s="17"/>
      <c r="AW9" s="17">
        <v>3.7042002738517897E-2</v>
      </c>
      <c r="AX9" s="17">
        <v>2.4204866237374299E-2</v>
      </c>
      <c r="AY9" s="17">
        <v>4.6917934609386903E-2</v>
      </c>
      <c r="AZ9" s="17">
        <v>0</v>
      </c>
      <c r="BA9" s="17">
        <v>6.0743660661193202E-2</v>
      </c>
      <c r="BB9" s="17"/>
      <c r="BC9" s="17">
        <v>6.3786284486256395E-2</v>
      </c>
      <c r="BD9" s="17"/>
      <c r="BE9" s="17">
        <v>9.2749969236604803E-3</v>
      </c>
      <c r="BF9" s="17">
        <v>2.73247868776927E-2</v>
      </c>
      <c r="BG9" s="17">
        <v>2.7245871230318901E-2</v>
      </c>
      <c r="BH9" s="17">
        <v>7.7418325478455896E-2</v>
      </c>
      <c r="BI9" s="17"/>
      <c r="BJ9" s="17">
        <v>2.7788661761187099E-2</v>
      </c>
      <c r="BK9" s="17"/>
      <c r="BL9" s="17">
        <v>4.3079268461815499E-2</v>
      </c>
      <c r="BM9" s="17"/>
      <c r="BN9" s="17">
        <v>0</v>
      </c>
      <c r="BO9" s="17"/>
      <c r="BP9" s="17">
        <v>3.5380994082655097E-2</v>
      </c>
      <c r="BQ9" s="17">
        <v>0</v>
      </c>
    </row>
    <row r="10" spans="2:69" x14ac:dyDescent="0.35">
      <c r="B10" s="18" t="s">
        <v>138</v>
      </c>
      <c r="C10" s="17">
        <v>0.26411845996253103</v>
      </c>
      <c r="D10" s="17">
        <v>0.31429306410282198</v>
      </c>
      <c r="E10" s="17">
        <v>0.222749496942968</v>
      </c>
      <c r="F10" s="17"/>
      <c r="G10" s="17">
        <v>0.24859554945545201</v>
      </c>
      <c r="H10" s="17">
        <v>0.28047742320388303</v>
      </c>
      <c r="I10" s="17">
        <v>0.27204588051786199</v>
      </c>
      <c r="J10" s="17">
        <v>0.39773074333983199</v>
      </c>
      <c r="K10" s="17">
        <v>0.12271804765343</v>
      </c>
      <c r="L10" s="17"/>
      <c r="M10" s="17">
        <v>0.33833689303231201</v>
      </c>
      <c r="N10" s="17">
        <v>0.24535124363651001</v>
      </c>
      <c r="O10" s="17">
        <v>0.29998461283558298</v>
      </c>
      <c r="P10" s="17">
        <v>0.181035303331609</v>
      </c>
      <c r="Q10" s="17">
        <v>0.28201754634035697</v>
      </c>
      <c r="R10" s="17"/>
      <c r="S10" s="17">
        <v>0.22191502785064701</v>
      </c>
      <c r="T10" s="17">
        <v>0.236002101749028</v>
      </c>
      <c r="U10" s="17">
        <v>0.22468976965389101</v>
      </c>
      <c r="V10" s="17">
        <v>0.37661507085623203</v>
      </c>
      <c r="W10" s="17"/>
      <c r="X10" s="17">
        <v>0.27353342769139299</v>
      </c>
      <c r="Y10" s="17">
        <v>0.22033654447743301</v>
      </c>
      <c r="Z10" s="17">
        <v>0.22655020028394099</v>
      </c>
      <c r="AA10" s="17"/>
      <c r="AB10" s="17">
        <v>0.23824718402810199</v>
      </c>
      <c r="AC10" s="17">
        <v>0.33068397482461498</v>
      </c>
      <c r="AD10" s="17"/>
      <c r="AE10" s="17">
        <v>0.289498125919116</v>
      </c>
      <c r="AF10" s="17">
        <v>0.25886062111671199</v>
      </c>
      <c r="AG10" s="17"/>
      <c r="AH10" s="17">
        <v>0.27617123083095801</v>
      </c>
      <c r="AI10" s="17">
        <v>0.245596927532858</v>
      </c>
      <c r="AJ10" s="17"/>
      <c r="AK10" s="17">
        <v>0.39028835491358199</v>
      </c>
      <c r="AL10" s="17">
        <v>0.28063988054248001</v>
      </c>
      <c r="AM10" s="17">
        <v>0.21002629463918501</v>
      </c>
      <c r="AN10" s="17">
        <v>0.248590532702539</v>
      </c>
      <c r="AO10" s="17">
        <v>0.34857599257078797</v>
      </c>
      <c r="AP10" s="17"/>
      <c r="AQ10" s="17">
        <v>0.205998152521016</v>
      </c>
      <c r="AR10" s="17">
        <v>0.279080569774113</v>
      </c>
      <c r="AS10" s="17"/>
      <c r="AT10" s="17">
        <v>0.23867474638111</v>
      </c>
      <c r="AU10" s="17">
        <v>0.28172599379645702</v>
      </c>
      <c r="AV10" s="17"/>
      <c r="AW10" s="17">
        <v>0.24417762473353799</v>
      </c>
      <c r="AX10" s="17">
        <v>0.18965449758425901</v>
      </c>
      <c r="AY10" s="17">
        <v>0.34963914294361598</v>
      </c>
      <c r="AZ10" s="17">
        <v>0.400792659510117</v>
      </c>
      <c r="BA10" s="17">
        <v>0.253555106108526</v>
      </c>
      <c r="BB10" s="17"/>
      <c r="BC10" s="17">
        <v>0.20142868218363599</v>
      </c>
      <c r="BD10" s="17"/>
      <c r="BE10" s="17">
        <v>0.233821392054127</v>
      </c>
      <c r="BF10" s="17">
        <v>0.513777903758185</v>
      </c>
      <c r="BG10" s="17">
        <v>0.36989407681207598</v>
      </c>
      <c r="BH10" s="17">
        <v>0.165016442462494</v>
      </c>
      <c r="BI10" s="17"/>
      <c r="BJ10" s="17">
        <v>0.26876995160220502</v>
      </c>
      <c r="BK10" s="17"/>
      <c r="BL10" s="17">
        <v>0.25759681427384701</v>
      </c>
      <c r="BM10" s="17"/>
      <c r="BN10" s="17">
        <v>0.23849564159572301</v>
      </c>
      <c r="BO10" s="17"/>
      <c r="BP10" s="17">
        <v>0.25973934484035199</v>
      </c>
      <c r="BQ10" s="17">
        <v>0.27976829583667701</v>
      </c>
    </row>
    <row r="11" spans="2:69" x14ac:dyDescent="0.35">
      <c r="B11" s="18" t="s">
        <v>139</v>
      </c>
      <c r="C11" s="17">
        <v>0.29438886367856398</v>
      </c>
      <c r="D11" s="17">
        <v>0.29350487373876499</v>
      </c>
      <c r="E11" s="17">
        <v>0.29511771341750798</v>
      </c>
      <c r="F11" s="17"/>
      <c r="G11" s="17">
        <v>0.24578119579376601</v>
      </c>
      <c r="H11" s="17">
        <v>0.32496494988902003</v>
      </c>
      <c r="I11" s="17">
        <v>0.31358063341266101</v>
      </c>
      <c r="J11" s="17">
        <v>0.25144280205901798</v>
      </c>
      <c r="K11" s="17">
        <v>0.368954377198769</v>
      </c>
      <c r="L11" s="17"/>
      <c r="M11" s="17">
        <v>0.265948969600737</v>
      </c>
      <c r="N11" s="17">
        <v>0.35216843294580802</v>
      </c>
      <c r="O11" s="17">
        <v>0.16211536096881399</v>
      </c>
      <c r="P11" s="17">
        <v>0.25828210376392502</v>
      </c>
      <c r="Q11" s="17">
        <v>0.32527776620201099</v>
      </c>
      <c r="R11" s="17"/>
      <c r="S11" s="17">
        <v>0.279301478565602</v>
      </c>
      <c r="T11" s="17">
        <v>0.38513773110645699</v>
      </c>
      <c r="U11" s="17">
        <v>0.248548297318054</v>
      </c>
      <c r="V11" s="17">
        <v>0.30454826814724401</v>
      </c>
      <c r="W11" s="17"/>
      <c r="X11" s="17">
        <v>0.281987942953974</v>
      </c>
      <c r="Y11" s="17">
        <v>0.34670793997784</v>
      </c>
      <c r="Z11" s="17">
        <v>0.35059906141580499</v>
      </c>
      <c r="AA11" s="17"/>
      <c r="AB11" s="17">
        <v>0.30856775991435897</v>
      </c>
      <c r="AC11" s="17">
        <v>0.25790726414308501</v>
      </c>
      <c r="AD11" s="17"/>
      <c r="AE11" s="17">
        <v>0.35315577338299797</v>
      </c>
      <c r="AF11" s="17">
        <v>0.28117457034537202</v>
      </c>
      <c r="AG11" s="17"/>
      <c r="AH11" s="17">
        <v>0.280999585737918</v>
      </c>
      <c r="AI11" s="17">
        <v>0.23568473409459401</v>
      </c>
      <c r="AJ11" s="17"/>
      <c r="AK11" s="17">
        <v>0.27780629785197702</v>
      </c>
      <c r="AL11" s="17">
        <v>0.30282755200777001</v>
      </c>
      <c r="AM11" s="17">
        <v>0.278600915703476</v>
      </c>
      <c r="AN11" s="17">
        <v>0.33536257797923202</v>
      </c>
      <c r="AO11" s="17">
        <v>0.26323089505890201</v>
      </c>
      <c r="AP11" s="17"/>
      <c r="AQ11" s="17">
        <v>0.29732765670946598</v>
      </c>
      <c r="AR11" s="17">
        <v>0.293632320123007</v>
      </c>
      <c r="AS11" s="17"/>
      <c r="AT11" s="17">
        <v>0.245293794562332</v>
      </c>
      <c r="AU11" s="17">
        <v>0.31455674024539398</v>
      </c>
      <c r="AV11" s="17"/>
      <c r="AW11" s="17">
        <v>0.14274859761822201</v>
      </c>
      <c r="AX11" s="17">
        <v>0.31056438911140799</v>
      </c>
      <c r="AY11" s="17">
        <v>0.27672590569064198</v>
      </c>
      <c r="AZ11" s="17">
        <v>0.29806397262992901</v>
      </c>
      <c r="BA11" s="17">
        <v>0.32988243155508601</v>
      </c>
      <c r="BB11" s="17"/>
      <c r="BC11" s="17">
        <v>0.33539975768679398</v>
      </c>
      <c r="BD11" s="17"/>
      <c r="BE11" s="17">
        <v>0.27261926532458097</v>
      </c>
      <c r="BF11" s="17">
        <v>0.32759138801445797</v>
      </c>
      <c r="BG11" s="17">
        <v>0.35494530556846898</v>
      </c>
      <c r="BH11" s="17">
        <v>0.31157988981448698</v>
      </c>
      <c r="BI11" s="17"/>
      <c r="BJ11" s="17">
        <v>0.29502814132099803</v>
      </c>
      <c r="BK11" s="17"/>
      <c r="BL11" s="17">
        <v>0.305142760596188</v>
      </c>
      <c r="BM11" s="17"/>
      <c r="BN11" s="17">
        <v>0.38243522989432399</v>
      </c>
      <c r="BO11" s="17"/>
      <c r="BP11" s="17">
        <v>0.292374606710745</v>
      </c>
      <c r="BQ11" s="17">
        <v>0.329358741740019</v>
      </c>
    </row>
    <row r="12" spans="2:69" x14ac:dyDescent="0.35">
      <c r="B12" s="18" t="s">
        <v>140</v>
      </c>
      <c r="C12" s="17">
        <v>6.2644151553603797E-2</v>
      </c>
      <c r="D12" s="17">
        <v>8.6711830490440497E-2</v>
      </c>
      <c r="E12" s="17">
        <v>4.28003493559663E-2</v>
      </c>
      <c r="F12" s="17"/>
      <c r="G12" s="17">
        <v>5.2238542326987297E-2</v>
      </c>
      <c r="H12" s="17">
        <v>8.7387183116436798E-2</v>
      </c>
      <c r="I12" s="17">
        <v>4.5520719130903602E-2</v>
      </c>
      <c r="J12" s="17">
        <v>0</v>
      </c>
      <c r="K12" s="17">
        <v>0.127673962080218</v>
      </c>
      <c r="L12" s="17"/>
      <c r="M12" s="17">
        <v>4.7761368356858701E-2</v>
      </c>
      <c r="N12" s="17">
        <v>5.1789273552084097E-2</v>
      </c>
      <c r="O12" s="17">
        <v>0.109400377213325</v>
      </c>
      <c r="P12" s="17">
        <v>2.8683020865912099E-2</v>
      </c>
      <c r="Q12" s="17">
        <v>7.40259342698113E-2</v>
      </c>
      <c r="R12" s="17"/>
      <c r="S12" s="17">
        <v>7.91870605719006E-2</v>
      </c>
      <c r="T12" s="17">
        <v>4.3388404497933103E-2</v>
      </c>
      <c r="U12" s="17">
        <v>0.101021842725106</v>
      </c>
      <c r="V12" s="17">
        <v>2.14908956125936E-2</v>
      </c>
      <c r="W12" s="17"/>
      <c r="X12" s="17">
        <v>6.9380673719066505E-2</v>
      </c>
      <c r="Y12" s="17">
        <v>5.9750516714373002E-2</v>
      </c>
      <c r="Z12" s="17">
        <v>0</v>
      </c>
      <c r="AA12" s="17"/>
      <c r="AB12" s="17">
        <v>7.5076621301077798E-2</v>
      </c>
      <c r="AC12" s="17">
        <v>3.0656021093962298E-2</v>
      </c>
      <c r="AD12" s="17"/>
      <c r="AE12" s="17">
        <v>5.38864484683821E-2</v>
      </c>
      <c r="AF12" s="17">
        <v>6.4962557021060796E-2</v>
      </c>
      <c r="AG12" s="17"/>
      <c r="AH12" s="17">
        <v>6.9004871717997601E-2</v>
      </c>
      <c r="AI12" s="17">
        <v>3.0705993913307899E-2</v>
      </c>
      <c r="AJ12" s="17"/>
      <c r="AK12" s="17">
        <v>2.3228274059466002E-2</v>
      </c>
      <c r="AL12" s="17">
        <v>1.7699745143517E-2</v>
      </c>
      <c r="AM12" s="17">
        <v>0.11231463604889499</v>
      </c>
      <c r="AN12" s="17">
        <v>7.8207817945303598E-2</v>
      </c>
      <c r="AO12" s="17">
        <v>0</v>
      </c>
      <c r="AP12" s="17"/>
      <c r="AQ12" s="17">
        <v>4.4570049649595898E-2</v>
      </c>
      <c r="AR12" s="17">
        <v>6.72970295120629E-2</v>
      </c>
      <c r="AS12" s="17"/>
      <c r="AT12" s="17">
        <v>6.5319115333578301E-2</v>
      </c>
      <c r="AU12" s="17">
        <v>6.2577908197856399E-2</v>
      </c>
      <c r="AV12" s="17"/>
      <c r="AW12" s="17">
        <v>6.5744758758279204E-2</v>
      </c>
      <c r="AX12" s="17">
        <v>3.8635817190560598E-2</v>
      </c>
      <c r="AY12" s="17">
        <v>8.9626164167143405E-2</v>
      </c>
      <c r="AZ12" s="17">
        <v>0</v>
      </c>
      <c r="BA12" s="17">
        <v>5.5141554481633201E-2</v>
      </c>
      <c r="BB12" s="17"/>
      <c r="BC12" s="17">
        <v>0.11696891552562701</v>
      </c>
      <c r="BD12" s="17"/>
      <c r="BE12" s="17">
        <v>2.5912835454800599E-2</v>
      </c>
      <c r="BF12" s="17">
        <v>3.4150044152121903E-2</v>
      </c>
      <c r="BG12" s="17">
        <v>0</v>
      </c>
      <c r="BH12" s="17">
        <v>0.14974760143888899</v>
      </c>
      <c r="BI12" s="17"/>
      <c r="BJ12" s="17">
        <v>6.3427318102883198E-2</v>
      </c>
      <c r="BK12" s="17"/>
      <c r="BL12" s="17">
        <v>6.0815935958730298E-2</v>
      </c>
      <c r="BM12" s="17"/>
      <c r="BN12" s="17">
        <v>7.1144298646948503E-2</v>
      </c>
      <c r="BO12" s="17"/>
      <c r="BP12" s="17">
        <v>6.0799726610058301E-2</v>
      </c>
      <c r="BQ12" s="17">
        <v>8.0402096997962205E-2</v>
      </c>
    </row>
    <row r="13" spans="2:69" x14ac:dyDescent="0.35">
      <c r="B13" s="18" t="s">
        <v>141</v>
      </c>
      <c r="C13" s="19">
        <v>0.34799378769746397</v>
      </c>
      <c r="D13" s="19">
        <v>0.265161871807576</v>
      </c>
      <c r="E13" s="19">
        <v>0.41628870549506403</v>
      </c>
      <c r="F13" s="19"/>
      <c r="G13" s="19">
        <v>0.409357510738734</v>
      </c>
      <c r="H13" s="19">
        <v>0.26959610903015502</v>
      </c>
      <c r="I13" s="19">
        <v>0.368852766938573</v>
      </c>
      <c r="J13" s="19">
        <v>0.28855895836316198</v>
      </c>
      <c r="K13" s="19">
        <v>0.380653613067582</v>
      </c>
      <c r="L13" s="19"/>
      <c r="M13" s="19">
        <v>0.34795276901009198</v>
      </c>
      <c r="N13" s="19">
        <v>0.31544316594259397</v>
      </c>
      <c r="O13" s="19">
        <v>0.42849964898227799</v>
      </c>
      <c r="P13" s="19">
        <v>0.44216009318815402</v>
      </c>
      <c r="Q13" s="19">
        <v>0.28769039403805702</v>
      </c>
      <c r="R13" s="19"/>
      <c r="S13" s="19">
        <v>0.41959643301185001</v>
      </c>
      <c r="T13" s="19">
        <v>0.307137694982485</v>
      </c>
      <c r="U13" s="19">
        <v>0.42574009030294901</v>
      </c>
      <c r="V13" s="19">
        <v>0.241636742196292</v>
      </c>
      <c r="W13" s="19"/>
      <c r="X13" s="19">
        <v>0.342234420468918</v>
      </c>
      <c r="Y13" s="19">
        <v>0.33353409196435402</v>
      </c>
      <c r="Z13" s="19">
        <v>0.42285073830025399</v>
      </c>
      <c r="AA13" s="19"/>
      <c r="AB13" s="19">
        <v>0.343600498301942</v>
      </c>
      <c r="AC13" s="19">
        <v>0.359297504270711</v>
      </c>
      <c r="AD13" s="19"/>
      <c r="AE13" s="19">
        <v>0.26515917410006301</v>
      </c>
      <c r="AF13" s="19">
        <v>0.36912084902342801</v>
      </c>
      <c r="AG13" s="19"/>
      <c r="AH13" s="19">
        <v>0.34783680893462798</v>
      </c>
      <c r="AI13" s="19">
        <v>0.45730635054593199</v>
      </c>
      <c r="AJ13" s="19"/>
      <c r="AK13" s="19">
        <v>0.308677073174975</v>
      </c>
      <c r="AL13" s="19">
        <v>0.36141251439684902</v>
      </c>
      <c r="AM13" s="19">
        <v>0.36375497454266498</v>
      </c>
      <c r="AN13" s="19">
        <v>0.31382204482959097</v>
      </c>
      <c r="AO13" s="19">
        <v>0.34737118970817998</v>
      </c>
      <c r="AP13" s="19"/>
      <c r="AQ13" s="19">
        <v>0.439239156054887</v>
      </c>
      <c r="AR13" s="19">
        <v>0.32450417999819597</v>
      </c>
      <c r="AS13" s="19"/>
      <c r="AT13" s="19">
        <v>0.44050234521419401</v>
      </c>
      <c r="AU13" s="19">
        <v>0.30358840260285103</v>
      </c>
      <c r="AV13" s="19"/>
      <c r="AW13" s="19">
        <v>0.51028701615144201</v>
      </c>
      <c r="AX13" s="19">
        <v>0.43694042987639797</v>
      </c>
      <c r="AY13" s="19">
        <v>0.237090852589212</v>
      </c>
      <c r="AZ13" s="19">
        <v>0.30114336785995499</v>
      </c>
      <c r="BA13" s="19">
        <v>0.30067724719356098</v>
      </c>
      <c r="BB13" s="19"/>
      <c r="BC13" s="19">
        <v>0.282416360117687</v>
      </c>
      <c r="BD13" s="19"/>
      <c r="BE13" s="19">
        <v>0.45837151024283102</v>
      </c>
      <c r="BF13" s="19">
        <v>9.71558771975429E-2</v>
      </c>
      <c r="BG13" s="19">
        <v>0.24791474638913599</v>
      </c>
      <c r="BH13" s="19">
        <v>0.296237740805675</v>
      </c>
      <c r="BI13" s="19"/>
      <c r="BJ13" s="19">
        <v>0.34498592721272697</v>
      </c>
      <c r="BK13" s="19"/>
      <c r="BL13" s="19">
        <v>0.33336522070941899</v>
      </c>
      <c r="BM13" s="19"/>
      <c r="BN13" s="19">
        <v>0.30792482986300501</v>
      </c>
      <c r="BO13" s="19"/>
      <c r="BP13" s="19">
        <v>0.35170532775619001</v>
      </c>
      <c r="BQ13" s="19">
        <v>0.31047086542534202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206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8.5696490451884294E-2</v>
      </c>
      <c r="D9" s="17">
        <v>9.9018523364239705E-2</v>
      </c>
      <c r="E9" s="17">
        <v>7.4712473809607299E-2</v>
      </c>
      <c r="F9" s="17"/>
      <c r="G9" s="17">
        <v>7.1908871551761705E-2</v>
      </c>
      <c r="H9" s="17">
        <v>0.12228357204436301</v>
      </c>
      <c r="I9" s="17">
        <v>6.9285485970655702E-2</v>
      </c>
      <c r="J9" s="17">
        <v>8.8036203580167699E-2</v>
      </c>
      <c r="K9" s="17">
        <v>6.7758842325259694E-2</v>
      </c>
      <c r="L9" s="17"/>
      <c r="M9" s="17">
        <v>0.109351424907323</v>
      </c>
      <c r="N9" s="17">
        <v>7.0963961030299103E-2</v>
      </c>
      <c r="O9" s="17">
        <v>4.9334496233723699E-2</v>
      </c>
      <c r="P9" s="17">
        <v>0.118522499716312</v>
      </c>
      <c r="Q9" s="17">
        <v>0.11955033004115501</v>
      </c>
      <c r="R9" s="17"/>
      <c r="S9" s="17">
        <v>0.109266698242134</v>
      </c>
      <c r="T9" s="17">
        <v>0.105986205596242</v>
      </c>
      <c r="U9" s="17">
        <v>4.7594848130034E-2</v>
      </c>
      <c r="V9" s="17">
        <v>4.3854829836359702E-2</v>
      </c>
      <c r="W9" s="17"/>
      <c r="X9" s="17">
        <v>9.4542203935509703E-2</v>
      </c>
      <c r="Y9" s="17">
        <v>0</v>
      </c>
      <c r="Z9" s="17">
        <v>0.10645068592306001</v>
      </c>
      <c r="AA9" s="17"/>
      <c r="AB9" s="17">
        <v>9.8215930272972596E-2</v>
      </c>
      <c r="AC9" s="17">
        <v>5.3484590289411299E-2</v>
      </c>
      <c r="AD9" s="17"/>
      <c r="AE9" s="17">
        <v>0.14929156220710499</v>
      </c>
      <c r="AF9" s="17">
        <v>6.7355205184128894E-2</v>
      </c>
      <c r="AG9" s="17"/>
      <c r="AH9" s="17">
        <v>7.2866463550068206E-2</v>
      </c>
      <c r="AI9" s="17">
        <v>0.16124832169976899</v>
      </c>
      <c r="AJ9" s="17"/>
      <c r="AK9" s="17">
        <v>0.141656850000283</v>
      </c>
      <c r="AL9" s="17">
        <v>9.1990903285344094E-2</v>
      </c>
      <c r="AM9" s="17">
        <v>9.0523282287241602E-2</v>
      </c>
      <c r="AN9" s="17">
        <v>2.7218900158063299E-2</v>
      </c>
      <c r="AO9" s="17">
        <v>9.9256658259063699E-2</v>
      </c>
      <c r="AP9" s="17"/>
      <c r="AQ9" s="17">
        <v>0.115045860220231</v>
      </c>
      <c r="AR9" s="17">
        <v>7.8140981668373202E-2</v>
      </c>
      <c r="AS9" s="17"/>
      <c r="AT9" s="17">
        <v>0.10214674562886</v>
      </c>
      <c r="AU9" s="17">
        <v>7.5406783030641494E-2</v>
      </c>
      <c r="AV9" s="17"/>
      <c r="AW9" s="17">
        <v>7.7998610685506106E-2</v>
      </c>
      <c r="AX9" s="17">
        <v>4.1708704753724402E-2</v>
      </c>
      <c r="AY9" s="17">
        <v>0.13659688471178</v>
      </c>
      <c r="AZ9" s="17">
        <v>0.155285426214199</v>
      </c>
      <c r="BA9" s="17">
        <v>9.5774973041337905E-2</v>
      </c>
      <c r="BB9" s="17"/>
      <c r="BC9" s="17">
        <v>0.105771820877015</v>
      </c>
      <c r="BD9" s="17"/>
      <c r="BE9" s="17">
        <v>3.9421533190528102E-2</v>
      </c>
      <c r="BF9" s="17">
        <v>0.123258220877331</v>
      </c>
      <c r="BG9" s="17">
        <v>0.17965310201680501</v>
      </c>
      <c r="BH9" s="17">
        <v>0.11641163437950899</v>
      </c>
      <c r="BI9" s="17"/>
      <c r="BJ9" s="17">
        <v>7.8859453007606703E-2</v>
      </c>
      <c r="BK9" s="17"/>
      <c r="BL9" s="17">
        <v>7.10059186521E-2</v>
      </c>
      <c r="BM9" s="17"/>
      <c r="BN9" s="17">
        <v>1.69567490606406E-2</v>
      </c>
      <c r="BO9" s="17"/>
      <c r="BP9" s="17">
        <v>9.8267796318779105E-2</v>
      </c>
      <c r="BQ9" s="17">
        <v>0</v>
      </c>
    </row>
    <row r="10" spans="2:69" x14ac:dyDescent="0.35">
      <c r="B10" s="18" t="s">
        <v>138</v>
      </c>
      <c r="C10" s="17">
        <v>0.25411210714523103</v>
      </c>
      <c r="D10" s="17">
        <v>0.29590388322459199</v>
      </c>
      <c r="E10" s="17">
        <v>0.21965478618032899</v>
      </c>
      <c r="F10" s="17"/>
      <c r="G10" s="17">
        <v>0.29662734251553602</v>
      </c>
      <c r="H10" s="17">
        <v>0.23803102819831501</v>
      </c>
      <c r="I10" s="17">
        <v>0.247901794021849</v>
      </c>
      <c r="J10" s="17">
        <v>0.41575955364378703</v>
      </c>
      <c r="K10" s="17">
        <v>2.4220380258141699E-2</v>
      </c>
      <c r="L10" s="17"/>
      <c r="M10" s="17">
        <v>0.28806613601252301</v>
      </c>
      <c r="N10" s="17">
        <v>0.233542439948588</v>
      </c>
      <c r="O10" s="17">
        <v>0.21844529074474101</v>
      </c>
      <c r="P10" s="17">
        <v>0.16173974331688701</v>
      </c>
      <c r="Q10" s="17">
        <v>0.37418633549165398</v>
      </c>
      <c r="R10" s="17"/>
      <c r="S10" s="17">
        <v>0.31317368290726</v>
      </c>
      <c r="T10" s="17">
        <v>0.27542827463295599</v>
      </c>
      <c r="U10" s="17">
        <v>9.5501527176273401E-2</v>
      </c>
      <c r="V10" s="17">
        <v>0.29589041794358201</v>
      </c>
      <c r="W10" s="17"/>
      <c r="X10" s="17">
        <v>0.27223161499378801</v>
      </c>
      <c r="Y10" s="17">
        <v>0.11464231665844</v>
      </c>
      <c r="Z10" s="17">
        <v>0.25125454992157598</v>
      </c>
      <c r="AA10" s="17"/>
      <c r="AB10" s="17">
        <v>0.236362449784662</v>
      </c>
      <c r="AC10" s="17">
        <v>0.299781098648644</v>
      </c>
      <c r="AD10" s="17"/>
      <c r="AE10" s="17">
        <v>0.34347524413791403</v>
      </c>
      <c r="AF10" s="17">
        <v>0.233383525075777</v>
      </c>
      <c r="AG10" s="17"/>
      <c r="AH10" s="17">
        <v>0.25582275902703899</v>
      </c>
      <c r="AI10" s="17">
        <v>0.25103737071163901</v>
      </c>
      <c r="AJ10" s="17"/>
      <c r="AK10" s="17">
        <v>0.27006302007655297</v>
      </c>
      <c r="AL10" s="17">
        <v>0.26251317971453803</v>
      </c>
      <c r="AM10" s="17">
        <v>0.24533568745311399</v>
      </c>
      <c r="AN10" s="17">
        <v>0.25178840180363299</v>
      </c>
      <c r="AO10" s="17">
        <v>0.24819623869426</v>
      </c>
      <c r="AP10" s="17"/>
      <c r="AQ10" s="17">
        <v>0.22258137304845399</v>
      </c>
      <c r="AR10" s="17">
        <v>0.26222917201916601</v>
      </c>
      <c r="AS10" s="17"/>
      <c r="AT10" s="17">
        <v>0.25595031435596399</v>
      </c>
      <c r="AU10" s="17">
        <v>0.24867576566701899</v>
      </c>
      <c r="AV10" s="17"/>
      <c r="AW10" s="17">
        <v>0.109240457618026</v>
      </c>
      <c r="AX10" s="17">
        <v>0.14949272965185201</v>
      </c>
      <c r="AY10" s="17">
        <v>0.30881247936230199</v>
      </c>
      <c r="AZ10" s="17">
        <v>0.38948236945262699</v>
      </c>
      <c r="BA10" s="17">
        <v>0.28539409008231598</v>
      </c>
      <c r="BB10" s="17"/>
      <c r="BC10" s="17">
        <v>0.203469267328724</v>
      </c>
      <c r="BD10" s="17"/>
      <c r="BE10" s="17">
        <v>0.17298505774835901</v>
      </c>
      <c r="BF10" s="17">
        <v>0.39973892702701502</v>
      </c>
      <c r="BG10" s="17">
        <v>0.51825542365191701</v>
      </c>
      <c r="BH10" s="17">
        <v>0.17041068297487699</v>
      </c>
      <c r="BI10" s="17"/>
      <c r="BJ10" s="17">
        <v>0.252138320236164</v>
      </c>
      <c r="BK10" s="17"/>
      <c r="BL10" s="17">
        <v>0.21928413703681299</v>
      </c>
      <c r="BM10" s="17"/>
      <c r="BN10" s="17">
        <v>0.21864842727629699</v>
      </c>
      <c r="BO10" s="17"/>
      <c r="BP10" s="17">
        <v>0.251165192384255</v>
      </c>
      <c r="BQ10" s="17">
        <v>0.25863614488019299</v>
      </c>
    </row>
    <row r="11" spans="2:69" x14ac:dyDescent="0.35">
      <c r="B11" s="18" t="s">
        <v>139</v>
      </c>
      <c r="C11" s="17">
        <v>0.236282138921038</v>
      </c>
      <c r="D11" s="17">
        <v>0.25613536452521501</v>
      </c>
      <c r="E11" s="17">
        <v>0.21991315365626499</v>
      </c>
      <c r="F11" s="17"/>
      <c r="G11" s="17">
        <v>0.16986773286698001</v>
      </c>
      <c r="H11" s="17">
        <v>0.30001761789002401</v>
      </c>
      <c r="I11" s="17">
        <v>0.246549166233277</v>
      </c>
      <c r="J11" s="17">
        <v>0.18187657707070401</v>
      </c>
      <c r="K11" s="17">
        <v>0.312616278134562</v>
      </c>
      <c r="L11" s="17"/>
      <c r="M11" s="17">
        <v>0.25362046441168901</v>
      </c>
      <c r="N11" s="17">
        <v>0.31597241957493499</v>
      </c>
      <c r="O11" s="17">
        <v>0.17784357431390499</v>
      </c>
      <c r="P11" s="17">
        <v>0.12866101384305101</v>
      </c>
      <c r="Q11" s="17">
        <v>0.16390603226314401</v>
      </c>
      <c r="R11" s="17"/>
      <c r="S11" s="17">
        <v>7.5522273534385398E-2</v>
      </c>
      <c r="T11" s="17">
        <v>0.247316669129515</v>
      </c>
      <c r="U11" s="17">
        <v>0.305936572797537</v>
      </c>
      <c r="V11" s="17">
        <v>0.34447504805060902</v>
      </c>
      <c r="W11" s="17"/>
      <c r="X11" s="17">
        <v>0.211693717401157</v>
      </c>
      <c r="Y11" s="17">
        <v>0.444473506139347</v>
      </c>
      <c r="Z11" s="17">
        <v>0.2163505453973</v>
      </c>
      <c r="AA11" s="17"/>
      <c r="AB11" s="17">
        <v>0.25019151679819501</v>
      </c>
      <c r="AC11" s="17">
        <v>0.20049399680733301</v>
      </c>
      <c r="AD11" s="17"/>
      <c r="AE11" s="17">
        <v>0.20946396985424401</v>
      </c>
      <c r="AF11" s="17">
        <v>0.243527356055077</v>
      </c>
      <c r="AG11" s="17"/>
      <c r="AH11" s="17">
        <v>0.227575215230709</v>
      </c>
      <c r="AI11" s="17">
        <v>0.161113950955968</v>
      </c>
      <c r="AJ11" s="17"/>
      <c r="AK11" s="17">
        <v>0.22037633794039699</v>
      </c>
      <c r="AL11" s="17">
        <v>0.31543758999620802</v>
      </c>
      <c r="AM11" s="17">
        <v>0.19166934980120001</v>
      </c>
      <c r="AN11" s="17">
        <v>0.24298163322736499</v>
      </c>
      <c r="AO11" s="17">
        <v>0.139642031455045</v>
      </c>
      <c r="AP11" s="17"/>
      <c r="AQ11" s="17">
        <v>0.17856356102683199</v>
      </c>
      <c r="AR11" s="17">
        <v>0.251140830119299</v>
      </c>
      <c r="AS11" s="17"/>
      <c r="AT11" s="17">
        <v>0.166227396538003</v>
      </c>
      <c r="AU11" s="17">
        <v>0.27506971722791201</v>
      </c>
      <c r="AV11" s="17"/>
      <c r="AW11" s="17">
        <v>0.236729156786747</v>
      </c>
      <c r="AX11" s="17">
        <v>0.30719011777496003</v>
      </c>
      <c r="AY11" s="17">
        <v>0.23209479913411801</v>
      </c>
      <c r="AZ11" s="17">
        <v>0.154088836473219</v>
      </c>
      <c r="BA11" s="17">
        <v>0.14471642101946799</v>
      </c>
      <c r="BB11" s="17"/>
      <c r="BC11" s="17">
        <v>0.23788802161189099</v>
      </c>
      <c r="BD11" s="17"/>
      <c r="BE11" s="17">
        <v>0.27741730595927799</v>
      </c>
      <c r="BF11" s="17">
        <v>0.27527972212530799</v>
      </c>
      <c r="BG11" s="17">
        <v>0.102919790603465</v>
      </c>
      <c r="BH11" s="17">
        <v>0.21498299680053501</v>
      </c>
      <c r="BI11" s="17"/>
      <c r="BJ11" s="17">
        <v>0.236019495421084</v>
      </c>
      <c r="BK11" s="17"/>
      <c r="BL11" s="17">
        <v>0.28798084555145298</v>
      </c>
      <c r="BM11" s="17"/>
      <c r="BN11" s="17">
        <v>0.413829098724524</v>
      </c>
      <c r="BO11" s="17"/>
      <c r="BP11" s="17">
        <v>0.21905920168198001</v>
      </c>
      <c r="BQ11" s="17">
        <v>0.37806812042265198</v>
      </c>
    </row>
    <row r="12" spans="2:69" x14ac:dyDescent="0.35">
      <c r="B12" s="18" t="s">
        <v>140</v>
      </c>
      <c r="C12" s="17">
        <v>0.108257356803192</v>
      </c>
      <c r="D12" s="17">
        <v>0.10580396357788301</v>
      </c>
      <c r="E12" s="17">
        <v>0.11028017961065199</v>
      </c>
      <c r="F12" s="17"/>
      <c r="G12" s="17">
        <v>9.1730130671490606E-2</v>
      </c>
      <c r="H12" s="17">
        <v>0.113032948005804</v>
      </c>
      <c r="I12" s="17">
        <v>9.5192141000015398E-2</v>
      </c>
      <c r="J12" s="17">
        <v>2.57687073421798E-2</v>
      </c>
      <c r="K12" s="17">
        <v>0.24548971128448299</v>
      </c>
      <c r="L12" s="17"/>
      <c r="M12" s="17">
        <v>4.7761368356858701E-2</v>
      </c>
      <c r="N12" s="17">
        <v>0.114015046283483</v>
      </c>
      <c r="O12" s="17">
        <v>0.17527388448884501</v>
      </c>
      <c r="P12" s="17">
        <v>0.102507086688974</v>
      </c>
      <c r="Q12" s="17">
        <v>7.11293615275813E-2</v>
      </c>
      <c r="R12" s="17"/>
      <c r="S12" s="17">
        <v>0.12341002162322399</v>
      </c>
      <c r="T12" s="17">
        <v>0.115747277048101</v>
      </c>
      <c r="U12" s="17">
        <v>0.156533130741044</v>
      </c>
      <c r="V12" s="17">
        <v>8.7577518690685502E-2</v>
      </c>
      <c r="W12" s="17"/>
      <c r="X12" s="17">
        <v>0.10979570550174</v>
      </c>
      <c r="Y12" s="17">
        <v>0.14261952335429301</v>
      </c>
      <c r="Z12" s="17">
        <v>4.9899145267153298E-2</v>
      </c>
      <c r="AA12" s="17"/>
      <c r="AB12" s="17">
        <v>0.109500837866345</v>
      </c>
      <c r="AC12" s="17">
        <v>0.105057941459326</v>
      </c>
      <c r="AD12" s="17"/>
      <c r="AE12" s="17">
        <v>5.38864484683821E-2</v>
      </c>
      <c r="AF12" s="17">
        <v>0.121730842692037</v>
      </c>
      <c r="AG12" s="17"/>
      <c r="AH12" s="17">
        <v>0.12600587782575101</v>
      </c>
      <c r="AI12" s="17">
        <v>3.0705993913307899E-2</v>
      </c>
      <c r="AJ12" s="17"/>
      <c r="AK12" s="17">
        <v>5.66381283936482E-2</v>
      </c>
      <c r="AL12" s="17">
        <v>4.5811294067407103E-2</v>
      </c>
      <c r="AM12" s="17">
        <v>0.140998484861524</v>
      </c>
      <c r="AN12" s="17">
        <v>0.18340598288801799</v>
      </c>
      <c r="AO12" s="17">
        <v>8.2766940941725695E-2</v>
      </c>
      <c r="AP12" s="17"/>
      <c r="AQ12" s="17">
        <v>4.4570049649595898E-2</v>
      </c>
      <c r="AR12" s="17">
        <v>0.12465259841809501</v>
      </c>
      <c r="AS12" s="17"/>
      <c r="AT12" s="17">
        <v>6.99797938032755E-2</v>
      </c>
      <c r="AU12" s="17">
        <v>0.12903915990416701</v>
      </c>
      <c r="AV12" s="17"/>
      <c r="AW12" s="17">
        <v>0.12375568524734699</v>
      </c>
      <c r="AX12" s="17">
        <v>0.13096644539448199</v>
      </c>
      <c r="AY12" s="17">
        <v>0.120901126784089</v>
      </c>
      <c r="AZ12" s="17">
        <v>0</v>
      </c>
      <c r="BA12" s="17">
        <v>0.13411676506978801</v>
      </c>
      <c r="BB12" s="17"/>
      <c r="BC12" s="17">
        <v>0.17875447981425599</v>
      </c>
      <c r="BD12" s="17"/>
      <c r="BE12" s="17">
        <v>0.115871649964428</v>
      </c>
      <c r="BF12" s="17">
        <v>9.3013190318526701E-2</v>
      </c>
      <c r="BG12" s="17">
        <v>0</v>
      </c>
      <c r="BH12" s="17">
        <v>0.196963604569179</v>
      </c>
      <c r="BI12" s="17"/>
      <c r="BJ12" s="17">
        <v>0.121488686515205</v>
      </c>
      <c r="BK12" s="17"/>
      <c r="BL12" s="17">
        <v>0.133367320186945</v>
      </c>
      <c r="BM12" s="17"/>
      <c r="BN12" s="17">
        <v>7.4933678457023603E-2</v>
      </c>
      <c r="BO12" s="17"/>
      <c r="BP12" s="17">
        <v>0.116888777455778</v>
      </c>
      <c r="BQ12" s="17">
        <v>5.28248692718132E-2</v>
      </c>
    </row>
    <row r="13" spans="2:69" x14ac:dyDescent="0.35">
      <c r="B13" s="18" t="s">
        <v>141</v>
      </c>
      <c r="C13" s="19">
        <v>0.315651906678654</v>
      </c>
      <c r="D13" s="19">
        <v>0.24313826530807001</v>
      </c>
      <c r="E13" s="19">
        <v>0.37543940674314602</v>
      </c>
      <c r="F13" s="19"/>
      <c r="G13" s="19">
        <v>0.36986592239423099</v>
      </c>
      <c r="H13" s="19">
        <v>0.226634833861494</v>
      </c>
      <c r="I13" s="19">
        <v>0.341071412774203</v>
      </c>
      <c r="J13" s="19">
        <v>0.28855895836316198</v>
      </c>
      <c r="K13" s="19">
        <v>0.34991478799755299</v>
      </c>
      <c r="L13" s="19"/>
      <c r="M13" s="19">
        <v>0.301200606311607</v>
      </c>
      <c r="N13" s="19">
        <v>0.265506133162696</v>
      </c>
      <c r="O13" s="19">
        <v>0.37910275421878498</v>
      </c>
      <c r="P13" s="19">
        <v>0.48856965643477601</v>
      </c>
      <c r="Q13" s="19">
        <v>0.271227940676466</v>
      </c>
      <c r="R13" s="19"/>
      <c r="S13" s="19">
        <v>0.37862732369299701</v>
      </c>
      <c r="T13" s="19">
        <v>0.255521573593187</v>
      </c>
      <c r="U13" s="19">
        <v>0.394433921155111</v>
      </c>
      <c r="V13" s="19">
        <v>0.228202185478764</v>
      </c>
      <c r="W13" s="19"/>
      <c r="X13" s="19">
        <v>0.31173675816780499</v>
      </c>
      <c r="Y13" s="19">
        <v>0.29826465384792</v>
      </c>
      <c r="Z13" s="19">
        <v>0.37604507349091199</v>
      </c>
      <c r="AA13" s="19"/>
      <c r="AB13" s="19">
        <v>0.30572926527782601</v>
      </c>
      <c r="AC13" s="19">
        <v>0.34118237279528502</v>
      </c>
      <c r="AD13" s="19"/>
      <c r="AE13" s="19">
        <v>0.243882775332355</v>
      </c>
      <c r="AF13" s="19">
        <v>0.33400307099297999</v>
      </c>
      <c r="AG13" s="19"/>
      <c r="AH13" s="19">
        <v>0.31772968436643201</v>
      </c>
      <c r="AI13" s="19">
        <v>0.395894362719316</v>
      </c>
      <c r="AJ13" s="19"/>
      <c r="AK13" s="19">
        <v>0.311265663589119</v>
      </c>
      <c r="AL13" s="19">
        <v>0.284247032936503</v>
      </c>
      <c r="AM13" s="19">
        <v>0.33147319559692001</v>
      </c>
      <c r="AN13" s="19">
        <v>0.29460508192292101</v>
      </c>
      <c r="AO13" s="19">
        <v>0.43013813064990603</v>
      </c>
      <c r="AP13" s="19"/>
      <c r="AQ13" s="19">
        <v>0.439239156054887</v>
      </c>
      <c r="AR13" s="19">
        <v>0.28383641777506702</v>
      </c>
      <c r="AS13" s="19"/>
      <c r="AT13" s="19">
        <v>0.40569574967389699</v>
      </c>
      <c r="AU13" s="19">
        <v>0.271808574170261</v>
      </c>
      <c r="AV13" s="19"/>
      <c r="AW13" s="19">
        <v>0.45227608966237498</v>
      </c>
      <c r="AX13" s="19">
        <v>0.37064200242498102</v>
      </c>
      <c r="AY13" s="19">
        <v>0.20159471000771101</v>
      </c>
      <c r="AZ13" s="19">
        <v>0.30114336785995499</v>
      </c>
      <c r="BA13" s="19">
        <v>0.33999775078709099</v>
      </c>
      <c r="BB13" s="19"/>
      <c r="BC13" s="19">
        <v>0.27411641036811402</v>
      </c>
      <c r="BD13" s="19"/>
      <c r="BE13" s="19">
        <v>0.39430445313740697</v>
      </c>
      <c r="BF13" s="19">
        <v>0.10870993965182001</v>
      </c>
      <c r="BG13" s="19">
        <v>0.19917168372781399</v>
      </c>
      <c r="BH13" s="19">
        <v>0.30123108127590098</v>
      </c>
      <c r="BI13" s="19"/>
      <c r="BJ13" s="19">
        <v>0.31149404481994097</v>
      </c>
      <c r="BK13" s="19"/>
      <c r="BL13" s="19">
        <v>0.28836177857268902</v>
      </c>
      <c r="BM13" s="19"/>
      <c r="BN13" s="19">
        <v>0.27563204648151401</v>
      </c>
      <c r="BO13" s="19"/>
      <c r="BP13" s="19">
        <v>0.314619032159208</v>
      </c>
      <c r="BQ13" s="19">
        <v>0.31047086542534202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207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3.3958370852876001E-2</v>
      </c>
      <c r="D9" s="17">
        <v>4.7196255099738398E-2</v>
      </c>
      <c r="E9" s="17">
        <v>2.30437347884942E-2</v>
      </c>
      <c r="F9" s="17"/>
      <c r="G9" s="17">
        <v>5.24327878515514E-2</v>
      </c>
      <c r="H9" s="17">
        <v>2.4637388274707898E-2</v>
      </c>
      <c r="I9" s="17">
        <v>1.9614064101543899E-2</v>
      </c>
      <c r="J9" s="17">
        <v>6.2267496237987802E-2</v>
      </c>
      <c r="K9" s="17">
        <v>0</v>
      </c>
      <c r="L9" s="17"/>
      <c r="M9" s="17">
        <v>0</v>
      </c>
      <c r="N9" s="17">
        <v>4.3249199042422998E-2</v>
      </c>
      <c r="O9" s="17">
        <v>0</v>
      </c>
      <c r="P9" s="17">
        <v>6.4530562271140596E-2</v>
      </c>
      <c r="Q9" s="17">
        <v>4.5514264937937997E-2</v>
      </c>
      <c r="R9" s="17"/>
      <c r="S9" s="17">
        <v>1.5731301563813499E-2</v>
      </c>
      <c r="T9" s="17">
        <v>2.42209534001172E-2</v>
      </c>
      <c r="U9" s="17">
        <v>2.6944484600145799E-2</v>
      </c>
      <c r="V9" s="17">
        <v>3.12657398194384E-2</v>
      </c>
      <c r="W9" s="17"/>
      <c r="X9" s="17">
        <v>3.7948270834731797E-2</v>
      </c>
      <c r="Y9" s="17">
        <v>0</v>
      </c>
      <c r="Z9" s="17">
        <v>3.7413610284397901E-2</v>
      </c>
      <c r="AA9" s="17"/>
      <c r="AB9" s="17">
        <v>3.2535574968323197E-2</v>
      </c>
      <c r="AC9" s="17">
        <v>3.7619154373524602E-2</v>
      </c>
      <c r="AD9" s="17"/>
      <c r="AE9" s="17">
        <v>7.1159986641156803E-2</v>
      </c>
      <c r="AF9" s="17">
        <v>2.1815707333754999E-2</v>
      </c>
      <c r="AG9" s="17"/>
      <c r="AH9" s="17">
        <v>2.70597584655797E-2</v>
      </c>
      <c r="AI9" s="17">
        <v>5.2384898741124397E-2</v>
      </c>
      <c r="AJ9" s="17"/>
      <c r="AK9" s="17">
        <v>0</v>
      </c>
      <c r="AL9" s="17">
        <v>3.5148835579447701E-2</v>
      </c>
      <c r="AM9" s="17">
        <v>3.8081447309812E-2</v>
      </c>
      <c r="AN9" s="17">
        <v>1.80075964522349E-2</v>
      </c>
      <c r="AO9" s="17">
        <v>9.9256658259063699E-2</v>
      </c>
      <c r="AP9" s="17"/>
      <c r="AQ9" s="17">
        <v>1.28649850650349E-2</v>
      </c>
      <c r="AR9" s="17">
        <v>3.93885134028501E-2</v>
      </c>
      <c r="AS9" s="17"/>
      <c r="AT9" s="17">
        <v>1.0209998508785401E-2</v>
      </c>
      <c r="AU9" s="17">
        <v>4.2227608702222301E-2</v>
      </c>
      <c r="AV9" s="17"/>
      <c r="AW9" s="17">
        <v>3.7042002738517897E-2</v>
      </c>
      <c r="AX9" s="17">
        <v>7.5751194833246702E-3</v>
      </c>
      <c r="AY9" s="17">
        <v>6.5062417597186104E-2</v>
      </c>
      <c r="AZ9" s="17">
        <v>3.8208021081157298E-2</v>
      </c>
      <c r="BA9" s="17">
        <v>5.3144160748865202E-2</v>
      </c>
      <c r="BB9" s="17"/>
      <c r="BC9" s="17">
        <v>3.9261622851444897E-2</v>
      </c>
      <c r="BD9" s="17"/>
      <c r="BE9" s="17">
        <v>8.7335626894235602E-3</v>
      </c>
      <c r="BF9" s="17">
        <v>6.1474831029814603E-2</v>
      </c>
      <c r="BG9" s="17">
        <v>6.1659224513539501E-2</v>
      </c>
      <c r="BH9" s="17">
        <v>4.7652393005904903E-2</v>
      </c>
      <c r="BI9" s="17"/>
      <c r="BJ9" s="17">
        <v>2.35735307305922E-2</v>
      </c>
      <c r="BK9" s="17"/>
      <c r="BL9" s="17">
        <v>2.5809131977985001E-2</v>
      </c>
      <c r="BM9" s="17"/>
      <c r="BN9" s="17">
        <v>0</v>
      </c>
      <c r="BO9" s="17"/>
      <c r="BP9" s="17">
        <v>3.42100089818008E-2</v>
      </c>
      <c r="BQ9" s="17">
        <v>3.4465540340954802E-2</v>
      </c>
    </row>
    <row r="10" spans="2:69" x14ac:dyDescent="0.35">
      <c r="B10" s="18" t="s">
        <v>138</v>
      </c>
      <c r="C10" s="17">
        <v>0.16077385947453501</v>
      </c>
      <c r="D10" s="17">
        <v>0.15363301000417401</v>
      </c>
      <c r="E10" s="17">
        <v>0.16666149013409501</v>
      </c>
      <c r="F10" s="17"/>
      <c r="G10" s="17">
        <v>0.142147611698761</v>
      </c>
      <c r="H10" s="17">
        <v>0.19751405720743401</v>
      </c>
      <c r="I10" s="17">
        <v>0.14446225840094001</v>
      </c>
      <c r="J10" s="17">
        <v>0.249889999343307</v>
      </c>
      <c r="K10" s="17">
        <v>6.7758842325259694E-2</v>
      </c>
      <c r="L10" s="17"/>
      <c r="M10" s="17">
        <v>0.25159951166356798</v>
      </c>
      <c r="N10" s="17">
        <v>0.16066287454261599</v>
      </c>
      <c r="O10" s="17">
        <v>0.13971495395098199</v>
      </c>
      <c r="P10" s="17">
        <v>8.4243975945096E-2</v>
      </c>
      <c r="Q10" s="17">
        <v>0.175120477416387</v>
      </c>
      <c r="R10" s="17"/>
      <c r="S10" s="17">
        <v>0.17349886119987401</v>
      </c>
      <c r="T10" s="17">
        <v>0.11461063359887</v>
      </c>
      <c r="U10" s="17">
        <v>0.10892009495481</v>
      </c>
      <c r="V10" s="17">
        <v>0.18927741062072201</v>
      </c>
      <c r="W10" s="17"/>
      <c r="X10" s="17">
        <v>0.17002098303414201</v>
      </c>
      <c r="Y10" s="17">
        <v>6.1486879934555698E-2</v>
      </c>
      <c r="Z10" s="17">
        <v>0.19467287706414901</v>
      </c>
      <c r="AA10" s="17"/>
      <c r="AB10" s="17">
        <v>0.13982926861695</v>
      </c>
      <c r="AC10" s="17">
        <v>0.21466325702664901</v>
      </c>
      <c r="AD10" s="17"/>
      <c r="AE10" s="17">
        <v>0.28356809579724701</v>
      </c>
      <c r="AF10" s="17">
        <v>0.13167305651236499</v>
      </c>
      <c r="AG10" s="17"/>
      <c r="AH10" s="17">
        <v>0.15477463196160801</v>
      </c>
      <c r="AI10" s="17">
        <v>0.198092062169859</v>
      </c>
      <c r="AJ10" s="17"/>
      <c r="AK10" s="17">
        <v>0.34883030298081102</v>
      </c>
      <c r="AL10" s="17">
        <v>0.16820938626454801</v>
      </c>
      <c r="AM10" s="17">
        <v>0.14269990332936899</v>
      </c>
      <c r="AN10" s="17">
        <v>0.12138598298466501</v>
      </c>
      <c r="AO10" s="17">
        <v>4.7934180760199001E-2</v>
      </c>
      <c r="AP10" s="17"/>
      <c r="AQ10" s="17">
        <v>0.153069542395911</v>
      </c>
      <c r="AR10" s="17">
        <v>0.16275720820801601</v>
      </c>
      <c r="AS10" s="17"/>
      <c r="AT10" s="17">
        <v>0.15674882872705501</v>
      </c>
      <c r="AU10" s="17">
        <v>0.161010996112007</v>
      </c>
      <c r="AV10" s="17"/>
      <c r="AW10" s="17">
        <v>0.109240457618026</v>
      </c>
      <c r="AX10" s="17">
        <v>8.5028393413377104E-2</v>
      </c>
      <c r="AY10" s="17">
        <v>0.26336870862064699</v>
      </c>
      <c r="AZ10" s="17">
        <v>0.38594236594341202</v>
      </c>
      <c r="BA10" s="17">
        <v>8.1494926727692193E-2</v>
      </c>
      <c r="BB10" s="17"/>
      <c r="BC10" s="17">
        <v>8.7085343050442895E-2</v>
      </c>
      <c r="BD10" s="17"/>
      <c r="BE10" s="17">
        <v>9.2904545828419602E-2</v>
      </c>
      <c r="BF10" s="17">
        <v>0.34299973865155398</v>
      </c>
      <c r="BG10" s="17">
        <v>0.35297489880977101</v>
      </c>
      <c r="BH10" s="17">
        <v>0.112938380823652</v>
      </c>
      <c r="BI10" s="17"/>
      <c r="BJ10" s="17">
        <v>0.15966378795458899</v>
      </c>
      <c r="BK10" s="17"/>
      <c r="BL10" s="17">
        <v>0.14110658498685899</v>
      </c>
      <c r="BM10" s="17"/>
      <c r="BN10" s="17">
        <v>0.108153145040512</v>
      </c>
      <c r="BO10" s="17"/>
      <c r="BP10" s="17">
        <v>0.158859460098387</v>
      </c>
      <c r="BQ10" s="17">
        <v>0.151340335802638</v>
      </c>
    </row>
    <row r="11" spans="2:69" x14ac:dyDescent="0.35">
      <c r="B11" s="18" t="s">
        <v>139</v>
      </c>
      <c r="C11" s="17">
        <v>0.348550957055906</v>
      </c>
      <c r="D11" s="17">
        <v>0.40221232525749601</v>
      </c>
      <c r="E11" s="17">
        <v>0.30430715693535698</v>
      </c>
      <c r="F11" s="17"/>
      <c r="G11" s="17">
        <v>0.32910574029876499</v>
      </c>
      <c r="H11" s="17">
        <v>0.42648033086164999</v>
      </c>
      <c r="I11" s="17">
        <v>0.32863405403122198</v>
      </c>
      <c r="J11" s="17">
        <v>0.27721150940119799</v>
      </c>
      <c r="K11" s="17">
        <v>0.33683665839270299</v>
      </c>
      <c r="L11" s="17"/>
      <c r="M11" s="17">
        <v>0.34762985721818801</v>
      </c>
      <c r="N11" s="17">
        <v>0.38192916289426099</v>
      </c>
      <c r="O11" s="17">
        <v>0.27777596774830998</v>
      </c>
      <c r="P11" s="17">
        <v>0.23664488873339401</v>
      </c>
      <c r="Q11" s="17">
        <v>0.40951929280650101</v>
      </c>
      <c r="R11" s="17"/>
      <c r="S11" s="17">
        <v>0.25667028052441199</v>
      </c>
      <c r="T11" s="17">
        <v>0.48505622844748297</v>
      </c>
      <c r="U11" s="17">
        <v>0.29043892037047397</v>
      </c>
      <c r="V11" s="17">
        <v>0.418139417632439</v>
      </c>
      <c r="W11" s="17"/>
      <c r="X11" s="17">
        <v>0.33392710260684899</v>
      </c>
      <c r="Y11" s="17">
        <v>0.45295141613277101</v>
      </c>
      <c r="Z11" s="17">
        <v>0.36112427719429502</v>
      </c>
      <c r="AA11" s="17"/>
      <c r="AB11" s="17">
        <v>0.39014873679834799</v>
      </c>
      <c r="AC11" s="17">
        <v>0.24152192483139201</v>
      </c>
      <c r="AD11" s="17"/>
      <c r="AE11" s="17">
        <v>0.32338979315942601</v>
      </c>
      <c r="AF11" s="17">
        <v>0.35576438503972002</v>
      </c>
      <c r="AG11" s="17"/>
      <c r="AH11" s="17">
        <v>0.34420569245701998</v>
      </c>
      <c r="AI11" s="17">
        <v>0.258742503264146</v>
      </c>
      <c r="AJ11" s="17"/>
      <c r="AK11" s="17">
        <v>0.302059980054735</v>
      </c>
      <c r="AL11" s="17">
        <v>0.39574414023626298</v>
      </c>
      <c r="AM11" s="17">
        <v>0.312499181528825</v>
      </c>
      <c r="AN11" s="17">
        <v>0.39989917224427401</v>
      </c>
      <c r="AO11" s="17">
        <v>0.27597348684010298</v>
      </c>
      <c r="AP11" s="17"/>
      <c r="AQ11" s="17">
        <v>0.28341454789721598</v>
      </c>
      <c r="AR11" s="17">
        <v>0.36531924596327597</v>
      </c>
      <c r="AS11" s="17"/>
      <c r="AT11" s="17">
        <v>0.29303781714563298</v>
      </c>
      <c r="AU11" s="17">
        <v>0.37781163586921002</v>
      </c>
      <c r="AV11" s="17"/>
      <c r="AW11" s="17">
        <v>0.236729156786747</v>
      </c>
      <c r="AX11" s="17">
        <v>0.35112310391568502</v>
      </c>
      <c r="AY11" s="17">
        <v>0.332807214362977</v>
      </c>
      <c r="AZ11" s="17">
        <v>0.24015012114755699</v>
      </c>
      <c r="BA11" s="17">
        <v>0.42447693693638699</v>
      </c>
      <c r="BB11" s="17"/>
      <c r="BC11" s="17">
        <v>0.43937051240713199</v>
      </c>
      <c r="BD11" s="17"/>
      <c r="BE11" s="17">
        <v>0.31987527693166001</v>
      </c>
      <c r="BF11" s="17">
        <v>0.405680425321223</v>
      </c>
      <c r="BG11" s="17">
        <v>0.33745113028755402</v>
      </c>
      <c r="BH11" s="17">
        <v>0.380559056223716</v>
      </c>
      <c r="BI11" s="17"/>
      <c r="BJ11" s="17">
        <v>0.353109496756842</v>
      </c>
      <c r="BK11" s="17"/>
      <c r="BL11" s="17">
        <v>0.39438749353501601</v>
      </c>
      <c r="BM11" s="17"/>
      <c r="BN11" s="17">
        <v>0.41712434054954101</v>
      </c>
      <c r="BO11" s="17"/>
      <c r="BP11" s="17">
        <v>0.35419698302666902</v>
      </c>
      <c r="BQ11" s="17">
        <v>0.33143591556798002</v>
      </c>
    </row>
    <row r="12" spans="2:69" x14ac:dyDescent="0.35">
      <c r="B12" s="18" t="s">
        <v>140</v>
      </c>
      <c r="C12" s="17">
        <v>0.11003246967865001</v>
      </c>
      <c r="D12" s="17">
        <v>0.13673248726140499</v>
      </c>
      <c r="E12" s="17">
        <v>8.8018304167463396E-2</v>
      </c>
      <c r="F12" s="17"/>
      <c r="G12" s="17">
        <v>6.3503285385270697E-2</v>
      </c>
      <c r="H12" s="17">
        <v>0.100096001520006</v>
      </c>
      <c r="I12" s="17">
        <v>0.13026956646489499</v>
      </c>
      <c r="J12" s="17">
        <v>8.5573247758537793E-2</v>
      </c>
      <c r="K12" s="17">
        <v>0.24548971128448299</v>
      </c>
      <c r="L12" s="17"/>
      <c r="M12" s="17">
        <v>9.0746262555418095E-2</v>
      </c>
      <c r="N12" s="17">
        <v>9.1439040512872494E-2</v>
      </c>
      <c r="O12" s="17">
        <v>0.17796530843084801</v>
      </c>
      <c r="P12" s="17">
        <v>0.15877678335693901</v>
      </c>
      <c r="Q12" s="17">
        <v>6.95004458281685E-2</v>
      </c>
      <c r="R12" s="17"/>
      <c r="S12" s="17">
        <v>0.13090861194086401</v>
      </c>
      <c r="T12" s="17">
        <v>6.6131582163369104E-2</v>
      </c>
      <c r="U12" s="17">
        <v>0.147956409771621</v>
      </c>
      <c r="V12" s="17">
        <v>0.12568716543910799</v>
      </c>
      <c r="W12" s="17"/>
      <c r="X12" s="17">
        <v>0.11147958978542</v>
      </c>
      <c r="Y12" s="17">
        <v>0.15928877857889401</v>
      </c>
      <c r="Z12" s="17">
        <v>3.38376424240577E-2</v>
      </c>
      <c r="AA12" s="17"/>
      <c r="AB12" s="17">
        <v>0.10511486117814101</v>
      </c>
      <c r="AC12" s="17">
        <v>0.122685233406121</v>
      </c>
      <c r="AD12" s="17"/>
      <c r="AE12" s="17">
        <v>7.7999349069814497E-2</v>
      </c>
      <c r="AF12" s="17">
        <v>0.118122109116057</v>
      </c>
      <c r="AG12" s="17"/>
      <c r="AH12" s="17">
        <v>0.12624409085744601</v>
      </c>
      <c r="AI12" s="17">
        <v>4.2501274364429603E-2</v>
      </c>
      <c r="AJ12" s="17"/>
      <c r="AK12" s="17">
        <v>2.9479712761842601E-2</v>
      </c>
      <c r="AL12" s="17">
        <v>6.9470543606607801E-2</v>
      </c>
      <c r="AM12" s="17">
        <v>0.14104420640582499</v>
      </c>
      <c r="AN12" s="17">
        <v>0.168837579032834</v>
      </c>
      <c r="AO12" s="17">
        <v>8.2766940941725695E-2</v>
      </c>
      <c r="AP12" s="17"/>
      <c r="AQ12" s="17">
        <v>9.7187209691689203E-2</v>
      </c>
      <c r="AR12" s="17">
        <v>0.113339268953183</v>
      </c>
      <c r="AS12" s="17"/>
      <c r="AT12" s="17">
        <v>9.2679571062747698E-2</v>
      </c>
      <c r="AU12" s="17">
        <v>0.120657123769439</v>
      </c>
      <c r="AV12" s="17"/>
      <c r="AW12" s="17">
        <v>0.106701366705267</v>
      </c>
      <c r="AX12" s="17">
        <v>0.12963717231168101</v>
      </c>
      <c r="AY12" s="17">
        <v>0.119815289817777</v>
      </c>
      <c r="AZ12" s="17">
        <v>3.4556123967918899E-2</v>
      </c>
      <c r="BA12" s="17">
        <v>6.2547441570589807E-2</v>
      </c>
      <c r="BB12" s="17"/>
      <c r="BC12" s="17">
        <v>0.127711171797285</v>
      </c>
      <c r="BD12" s="17"/>
      <c r="BE12" s="17">
        <v>0.11962490514438701</v>
      </c>
      <c r="BF12" s="17">
        <v>9.2689127799866405E-2</v>
      </c>
      <c r="BG12" s="17">
        <v>0</v>
      </c>
      <c r="BH12" s="17">
        <v>0.13622612993230099</v>
      </c>
      <c r="BI12" s="17"/>
      <c r="BJ12" s="17">
        <v>0.12353582474626799</v>
      </c>
      <c r="BK12" s="17"/>
      <c r="BL12" s="17">
        <v>0.122426214807555</v>
      </c>
      <c r="BM12" s="17"/>
      <c r="BN12" s="17">
        <v>0.14694262497701499</v>
      </c>
      <c r="BO12" s="17"/>
      <c r="BP12" s="17">
        <v>0.105869143110221</v>
      </c>
      <c r="BQ12" s="17">
        <v>0.147954140329394</v>
      </c>
    </row>
    <row r="13" spans="2:69" x14ac:dyDescent="0.35">
      <c r="B13" s="18" t="s">
        <v>141</v>
      </c>
      <c r="C13" s="19">
        <v>0.34668434293803302</v>
      </c>
      <c r="D13" s="19">
        <v>0.260225922377187</v>
      </c>
      <c r="E13" s="19">
        <v>0.41796931397458997</v>
      </c>
      <c r="F13" s="19"/>
      <c r="G13" s="19">
        <v>0.41281057476565097</v>
      </c>
      <c r="H13" s="19">
        <v>0.25127222213620198</v>
      </c>
      <c r="I13" s="19">
        <v>0.37702005700139901</v>
      </c>
      <c r="J13" s="19">
        <v>0.32505774725897002</v>
      </c>
      <c r="K13" s="19">
        <v>0.34991478799755299</v>
      </c>
      <c r="L13" s="19"/>
      <c r="M13" s="19">
        <v>0.310024368562825</v>
      </c>
      <c r="N13" s="19">
        <v>0.32271972300782698</v>
      </c>
      <c r="O13" s="19">
        <v>0.40454376986985902</v>
      </c>
      <c r="P13" s="19">
        <v>0.455803789693429</v>
      </c>
      <c r="Q13" s="19">
        <v>0.30034551901100598</v>
      </c>
      <c r="R13" s="19"/>
      <c r="S13" s="19">
        <v>0.42319094477103802</v>
      </c>
      <c r="T13" s="19">
        <v>0.30998060239016101</v>
      </c>
      <c r="U13" s="19">
        <v>0.42574009030294901</v>
      </c>
      <c r="V13" s="19">
        <v>0.23563026648829299</v>
      </c>
      <c r="W13" s="19"/>
      <c r="X13" s="19">
        <v>0.34662405373885802</v>
      </c>
      <c r="Y13" s="19">
        <v>0.326272925353779</v>
      </c>
      <c r="Z13" s="19">
        <v>0.37295159303310099</v>
      </c>
      <c r="AA13" s="19"/>
      <c r="AB13" s="19">
        <v>0.33237155843823701</v>
      </c>
      <c r="AC13" s="19">
        <v>0.38351043036231303</v>
      </c>
      <c r="AD13" s="19"/>
      <c r="AE13" s="19">
        <v>0.243882775332355</v>
      </c>
      <c r="AF13" s="19">
        <v>0.37262474199810303</v>
      </c>
      <c r="AG13" s="19"/>
      <c r="AH13" s="19">
        <v>0.34771582625834702</v>
      </c>
      <c r="AI13" s="19">
        <v>0.448279261460441</v>
      </c>
      <c r="AJ13" s="19"/>
      <c r="AK13" s="19">
        <v>0.31963000420261101</v>
      </c>
      <c r="AL13" s="19">
        <v>0.331427094313134</v>
      </c>
      <c r="AM13" s="19">
        <v>0.36567526142616902</v>
      </c>
      <c r="AN13" s="19">
        <v>0.29186966928599301</v>
      </c>
      <c r="AO13" s="19">
        <v>0.49406873319890898</v>
      </c>
      <c r="AP13" s="19"/>
      <c r="AQ13" s="19">
        <v>0.45346371495014898</v>
      </c>
      <c r="AR13" s="19">
        <v>0.31919576347267598</v>
      </c>
      <c r="AS13" s="19"/>
      <c r="AT13" s="19">
        <v>0.44732378455577998</v>
      </c>
      <c r="AU13" s="19">
        <v>0.29829263554712199</v>
      </c>
      <c r="AV13" s="19"/>
      <c r="AW13" s="19">
        <v>0.51028701615144201</v>
      </c>
      <c r="AX13" s="19">
        <v>0.42663621087593201</v>
      </c>
      <c r="AY13" s="19">
        <v>0.218946369601413</v>
      </c>
      <c r="AZ13" s="19">
        <v>0.30114336785995499</v>
      </c>
      <c r="BA13" s="19">
        <v>0.378336534016466</v>
      </c>
      <c r="BB13" s="19"/>
      <c r="BC13" s="19">
        <v>0.306571349893694</v>
      </c>
      <c r="BD13" s="19"/>
      <c r="BE13" s="19">
        <v>0.45886170940610899</v>
      </c>
      <c r="BF13" s="19">
        <v>9.71558771975429E-2</v>
      </c>
      <c r="BG13" s="19">
        <v>0.24791474638913599</v>
      </c>
      <c r="BH13" s="19">
        <v>0.32262404001442602</v>
      </c>
      <c r="BI13" s="19"/>
      <c r="BJ13" s="19">
        <v>0.34011735981170799</v>
      </c>
      <c r="BK13" s="19"/>
      <c r="BL13" s="19">
        <v>0.31627057469258402</v>
      </c>
      <c r="BM13" s="19"/>
      <c r="BN13" s="19">
        <v>0.32777988943293102</v>
      </c>
      <c r="BO13" s="19"/>
      <c r="BP13" s="19">
        <v>0.34686440478292202</v>
      </c>
      <c r="BQ13" s="19">
        <v>0.334804067959034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208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1.9328415162813199E-2</v>
      </c>
      <c r="D9" s="17">
        <v>1.41712647370237E-2</v>
      </c>
      <c r="E9" s="17">
        <v>2.3580485884772E-2</v>
      </c>
      <c r="F9" s="17"/>
      <c r="G9" s="17">
        <v>3.4733311729493198E-2</v>
      </c>
      <c r="H9" s="17">
        <v>1.8323886893953201E-2</v>
      </c>
      <c r="I9" s="17">
        <v>1.9614064101543899E-2</v>
      </c>
      <c r="J9" s="17">
        <v>0</v>
      </c>
      <c r="K9" s="17">
        <v>0</v>
      </c>
      <c r="L9" s="17"/>
      <c r="M9" s="17">
        <v>3.7928400447267203E-2</v>
      </c>
      <c r="N9" s="17">
        <v>8.91984702729289E-3</v>
      </c>
      <c r="O9" s="17">
        <v>2.71496007460812E-2</v>
      </c>
      <c r="P9" s="17">
        <v>3.58475414052285E-2</v>
      </c>
      <c r="Q9" s="17">
        <v>1.4525905788173501E-2</v>
      </c>
      <c r="R9" s="17"/>
      <c r="S9" s="17">
        <v>0</v>
      </c>
      <c r="T9" s="17">
        <v>0</v>
      </c>
      <c r="U9" s="17">
        <v>2.6944484600145799E-2</v>
      </c>
      <c r="V9" s="17">
        <v>1.9028701868145599E-2</v>
      </c>
      <c r="W9" s="17"/>
      <c r="X9" s="17">
        <v>2.3763633454413399E-2</v>
      </c>
      <c r="Y9" s="17">
        <v>0</v>
      </c>
      <c r="Z9" s="17">
        <v>0</v>
      </c>
      <c r="AA9" s="17"/>
      <c r="AB9" s="17">
        <v>1.5113427747689199E-2</v>
      </c>
      <c r="AC9" s="17">
        <v>3.0173369549139101E-2</v>
      </c>
      <c r="AD9" s="17"/>
      <c r="AE9" s="17">
        <v>6.6665698136848001E-2</v>
      </c>
      <c r="AF9" s="17">
        <v>4.6922596529206896E-3</v>
      </c>
      <c r="AG9" s="17"/>
      <c r="AH9" s="17">
        <v>1.5707928932770399E-2</v>
      </c>
      <c r="AI9" s="17">
        <v>3.0705993913307899E-2</v>
      </c>
      <c r="AJ9" s="17"/>
      <c r="AK9" s="17">
        <v>0</v>
      </c>
      <c r="AL9" s="17">
        <v>1.4055774461945E-2</v>
      </c>
      <c r="AM9" s="17">
        <v>1.11035058482931E-2</v>
      </c>
      <c r="AN9" s="17">
        <v>2.7218900158063299E-2</v>
      </c>
      <c r="AO9" s="17">
        <v>9.9256658259063699E-2</v>
      </c>
      <c r="AP9" s="17"/>
      <c r="AQ9" s="17">
        <v>1.28649850650349E-2</v>
      </c>
      <c r="AR9" s="17">
        <v>2.09923181106728E-2</v>
      </c>
      <c r="AS9" s="17"/>
      <c r="AT9" s="17">
        <v>0</v>
      </c>
      <c r="AU9" s="17">
        <v>2.5155915710652298E-2</v>
      </c>
      <c r="AV9" s="17"/>
      <c r="AW9" s="17">
        <v>3.7042002738517897E-2</v>
      </c>
      <c r="AX9" s="17">
        <v>0</v>
      </c>
      <c r="AY9" s="17">
        <v>1.81444829877992E-2</v>
      </c>
      <c r="AZ9" s="17">
        <v>3.8208021081157298E-2</v>
      </c>
      <c r="BA9" s="17">
        <v>6.4792736511240998E-2</v>
      </c>
      <c r="BB9" s="17"/>
      <c r="BC9" s="17">
        <v>2.9788071169928501E-2</v>
      </c>
      <c r="BD9" s="17"/>
      <c r="BE9" s="17">
        <v>0</v>
      </c>
      <c r="BF9" s="17">
        <v>3.4150044152121903E-2</v>
      </c>
      <c r="BG9" s="17">
        <v>3.4413353283220698E-2</v>
      </c>
      <c r="BH9" s="17">
        <v>3.6154207879999997E-2</v>
      </c>
      <c r="BI9" s="17"/>
      <c r="BJ9" s="17">
        <v>9.7390813937103405E-3</v>
      </c>
      <c r="BK9" s="17"/>
      <c r="BL9" s="17">
        <v>6.7404475012459702E-3</v>
      </c>
      <c r="BM9" s="17"/>
      <c r="BN9" s="17">
        <v>0</v>
      </c>
      <c r="BO9" s="17"/>
      <c r="BP9" s="17">
        <v>1.7433901835253798E-2</v>
      </c>
      <c r="BQ9" s="17">
        <v>0</v>
      </c>
    </row>
    <row r="10" spans="2:69" x14ac:dyDescent="0.35">
      <c r="B10" s="18" t="s">
        <v>138</v>
      </c>
      <c r="C10" s="17">
        <v>0.155422945124954</v>
      </c>
      <c r="D10" s="17">
        <v>0.17284358235386699</v>
      </c>
      <c r="E10" s="17">
        <v>0.141059629067989</v>
      </c>
      <c r="F10" s="17"/>
      <c r="G10" s="17">
        <v>0.16454181544930599</v>
      </c>
      <c r="H10" s="17">
        <v>0.159894469120438</v>
      </c>
      <c r="I10" s="17">
        <v>0.136294968338114</v>
      </c>
      <c r="J10" s="17">
        <v>0.27668428070742501</v>
      </c>
      <c r="K10" s="17">
        <v>3.0738825070029101E-2</v>
      </c>
      <c r="L10" s="17"/>
      <c r="M10" s="17">
        <v>0.213671111216301</v>
      </c>
      <c r="N10" s="17">
        <v>0.151069382927394</v>
      </c>
      <c r="O10" s="17">
        <v>0.109083220804716</v>
      </c>
      <c r="P10" s="17">
        <v>0.116717413063672</v>
      </c>
      <c r="Q10" s="17">
        <v>0.199202608204297</v>
      </c>
      <c r="R10" s="17"/>
      <c r="S10" s="17">
        <v>9.7346657865544403E-2</v>
      </c>
      <c r="T10" s="17">
        <v>0.235360172535096</v>
      </c>
      <c r="U10" s="17">
        <v>4.4205275582066002E-2</v>
      </c>
      <c r="V10" s="17">
        <v>0.157908576603842</v>
      </c>
      <c r="W10" s="17"/>
      <c r="X10" s="17">
        <v>0.157753995730011</v>
      </c>
      <c r="Y10" s="17">
        <v>0.123657980473922</v>
      </c>
      <c r="Z10" s="17">
        <v>0.17244146623482901</v>
      </c>
      <c r="AA10" s="17"/>
      <c r="AB10" s="17">
        <v>0.14701061593869899</v>
      </c>
      <c r="AC10" s="17">
        <v>0.17706745252735701</v>
      </c>
      <c r="AD10" s="17"/>
      <c r="AE10" s="17">
        <v>0.23831595278832499</v>
      </c>
      <c r="AF10" s="17">
        <v>0.13593197726638001</v>
      </c>
      <c r="AG10" s="17"/>
      <c r="AH10" s="17">
        <v>0.149240374162939</v>
      </c>
      <c r="AI10" s="17">
        <v>0.17161938708129801</v>
      </c>
      <c r="AJ10" s="17"/>
      <c r="AK10" s="17">
        <v>0.208823198627622</v>
      </c>
      <c r="AL10" s="17">
        <v>0.187438667472412</v>
      </c>
      <c r="AM10" s="17">
        <v>0.150356689160279</v>
      </c>
      <c r="AN10" s="17">
        <v>0.10600597773046901</v>
      </c>
      <c r="AO10" s="17">
        <v>8.8756103422329896E-2</v>
      </c>
      <c r="AP10" s="17"/>
      <c r="AQ10" s="17">
        <v>0.15180498966280701</v>
      </c>
      <c r="AR10" s="17">
        <v>0.15635432779137401</v>
      </c>
      <c r="AS10" s="17"/>
      <c r="AT10" s="17">
        <v>0.223057125024305</v>
      </c>
      <c r="AU10" s="17">
        <v>0.12554733798711001</v>
      </c>
      <c r="AV10" s="17"/>
      <c r="AW10" s="17">
        <v>0.167251384107094</v>
      </c>
      <c r="AX10" s="17">
        <v>0.131819519597872</v>
      </c>
      <c r="AY10" s="17">
        <v>0.22616433174886</v>
      </c>
      <c r="AZ10" s="17">
        <v>0.19153480584830601</v>
      </c>
      <c r="BA10" s="17">
        <v>7.6526897366634206E-2</v>
      </c>
      <c r="BB10" s="17"/>
      <c r="BC10" s="17">
        <v>0.13207923115546399</v>
      </c>
      <c r="BD10" s="17"/>
      <c r="BE10" s="17">
        <v>0.12821986034733801</v>
      </c>
      <c r="BF10" s="17">
        <v>0.205720664294505</v>
      </c>
      <c r="BG10" s="17">
        <v>0.242165207790973</v>
      </c>
      <c r="BH10" s="17">
        <v>0.134482932579716</v>
      </c>
      <c r="BI10" s="17"/>
      <c r="BJ10" s="17">
        <v>0.15521233828914499</v>
      </c>
      <c r="BK10" s="17"/>
      <c r="BL10" s="17">
        <v>0.163326937136751</v>
      </c>
      <c r="BM10" s="17"/>
      <c r="BN10" s="17">
        <v>0.127915332313293</v>
      </c>
      <c r="BO10" s="17"/>
      <c r="BP10" s="17">
        <v>0.14934561669670299</v>
      </c>
      <c r="BQ10" s="17">
        <v>0.21042023449900599</v>
      </c>
    </row>
    <row r="11" spans="2:69" x14ac:dyDescent="0.35">
      <c r="B11" s="18" t="s">
        <v>139</v>
      </c>
      <c r="C11" s="17">
        <v>0.29876945691673901</v>
      </c>
      <c r="D11" s="17">
        <v>0.31842376603202199</v>
      </c>
      <c r="E11" s="17">
        <v>0.28256447830461601</v>
      </c>
      <c r="F11" s="17"/>
      <c r="G11" s="17">
        <v>0.29158091286049098</v>
      </c>
      <c r="H11" s="17">
        <v>0.275070285891028</v>
      </c>
      <c r="I11" s="17">
        <v>0.29757321589095997</v>
      </c>
      <c r="J11" s="17">
        <v>0.26463583943427599</v>
      </c>
      <c r="K11" s="17">
        <v>0.40459550071796302</v>
      </c>
      <c r="L11" s="17"/>
      <c r="M11" s="17">
        <v>0.20793043468553901</v>
      </c>
      <c r="N11" s="17">
        <v>0.35100293103560998</v>
      </c>
      <c r="O11" s="17">
        <v>0.23661202371830301</v>
      </c>
      <c r="P11" s="17">
        <v>0.20417145161481901</v>
      </c>
      <c r="Q11" s="17">
        <v>0.35054823257822598</v>
      </c>
      <c r="R11" s="17"/>
      <c r="S11" s="17">
        <v>0.22910393331748999</v>
      </c>
      <c r="T11" s="17">
        <v>0.38553140725841001</v>
      </c>
      <c r="U11" s="17">
        <v>0.353863483275696</v>
      </c>
      <c r="V11" s="17">
        <v>0.36987228935050498</v>
      </c>
      <c r="W11" s="17"/>
      <c r="X11" s="17">
        <v>0.27646579812397698</v>
      </c>
      <c r="Y11" s="17">
        <v>0.35463660163532601</v>
      </c>
      <c r="Z11" s="17">
        <v>0.44795454534331702</v>
      </c>
      <c r="AA11" s="17"/>
      <c r="AB11" s="17">
        <v>0.30390598594665003</v>
      </c>
      <c r="AC11" s="17">
        <v>0.28555342148243401</v>
      </c>
      <c r="AD11" s="17"/>
      <c r="AE11" s="17">
        <v>0.33032153399359698</v>
      </c>
      <c r="AF11" s="17">
        <v>0.29213592244957798</v>
      </c>
      <c r="AG11" s="17"/>
      <c r="AH11" s="17">
        <v>0.29986641738844</v>
      </c>
      <c r="AI11" s="17">
        <v>0.207562133866521</v>
      </c>
      <c r="AJ11" s="17"/>
      <c r="AK11" s="17">
        <v>0.31647453225557698</v>
      </c>
      <c r="AL11" s="17">
        <v>0.28213536724747901</v>
      </c>
      <c r="AM11" s="17">
        <v>0.32797875320094799</v>
      </c>
      <c r="AN11" s="17">
        <v>0.31097057962741198</v>
      </c>
      <c r="AO11" s="17">
        <v>0.14666290991425501</v>
      </c>
      <c r="AP11" s="17"/>
      <c r="AQ11" s="17">
        <v>0.259387031423297</v>
      </c>
      <c r="AR11" s="17">
        <v>0.308907809599616</v>
      </c>
      <c r="AS11" s="17"/>
      <c r="AT11" s="17">
        <v>0.24234887721519199</v>
      </c>
      <c r="AU11" s="17">
        <v>0.32259199628145202</v>
      </c>
      <c r="AV11" s="17"/>
      <c r="AW11" s="17">
        <v>0.195772548839758</v>
      </c>
      <c r="AX11" s="17">
        <v>0.21635751564470099</v>
      </c>
      <c r="AY11" s="17">
        <v>0.39892909272129601</v>
      </c>
      <c r="AZ11" s="17">
        <v>0.33741338831808798</v>
      </c>
      <c r="BA11" s="17">
        <v>0.248878510973468</v>
      </c>
      <c r="BB11" s="17"/>
      <c r="BC11" s="17">
        <v>0.25246460210829802</v>
      </c>
      <c r="BD11" s="17"/>
      <c r="BE11" s="17">
        <v>0.20927681313080501</v>
      </c>
      <c r="BF11" s="17">
        <v>0.53920312337312803</v>
      </c>
      <c r="BG11" s="17">
        <v>0.35834442253635002</v>
      </c>
      <c r="BH11" s="17">
        <v>0.23953439317047401</v>
      </c>
      <c r="BI11" s="17"/>
      <c r="BJ11" s="17">
        <v>0.303565231981832</v>
      </c>
      <c r="BK11" s="17"/>
      <c r="BL11" s="17">
        <v>0.30289588867872003</v>
      </c>
      <c r="BM11" s="17"/>
      <c r="BN11" s="17">
        <v>0.366136496037409</v>
      </c>
      <c r="BO11" s="17"/>
      <c r="BP11" s="17">
        <v>0.313182206709265</v>
      </c>
      <c r="BQ11" s="17">
        <v>0.214342221784208</v>
      </c>
    </row>
    <row r="12" spans="2:69" x14ac:dyDescent="0.35">
      <c r="B12" s="18" t="s">
        <v>140</v>
      </c>
      <c r="C12" s="17">
        <v>0.184289811037045</v>
      </c>
      <c r="D12" s="17">
        <v>0.218109166341699</v>
      </c>
      <c r="E12" s="17">
        <v>0.156405751303722</v>
      </c>
      <c r="F12" s="17"/>
      <c r="G12" s="17">
        <v>9.9124900903840005E-2</v>
      </c>
      <c r="H12" s="17">
        <v>0.30837608244417702</v>
      </c>
      <c r="I12" s="17">
        <v>0.15805092062926501</v>
      </c>
      <c r="J12" s="17">
        <v>0.111341955100718</v>
      </c>
      <c r="K12" s="17">
        <v>0.25828934828157202</v>
      </c>
      <c r="L12" s="17"/>
      <c r="M12" s="17">
        <v>0.27954920601025501</v>
      </c>
      <c r="N12" s="17">
        <v>0.21626653470752999</v>
      </c>
      <c r="O12" s="17">
        <v>0.15879727197681801</v>
      </c>
      <c r="P12" s="17">
        <v>0.15469393748150501</v>
      </c>
      <c r="Q12" s="17">
        <v>9.5603022706793703E-2</v>
      </c>
      <c r="R12" s="17"/>
      <c r="S12" s="17">
        <v>0.23935222116528301</v>
      </c>
      <c r="T12" s="17">
        <v>0.10786682472122899</v>
      </c>
      <c r="U12" s="17">
        <v>0.147956409771621</v>
      </c>
      <c r="V12" s="17">
        <v>0.18417407075923301</v>
      </c>
      <c r="W12" s="17"/>
      <c r="X12" s="17">
        <v>0.19584761244495999</v>
      </c>
      <c r="Y12" s="17">
        <v>0.19543249253697401</v>
      </c>
      <c r="Z12" s="17">
        <v>5.65515406559065E-2</v>
      </c>
      <c r="AA12" s="17"/>
      <c r="AB12" s="17">
        <v>0.21277976184809999</v>
      </c>
      <c r="AC12" s="17">
        <v>0.110986575087649</v>
      </c>
      <c r="AD12" s="17"/>
      <c r="AE12" s="17">
        <v>0.12706897315493201</v>
      </c>
      <c r="AF12" s="17">
        <v>0.198700160189619</v>
      </c>
      <c r="AG12" s="17"/>
      <c r="AH12" s="17">
        <v>0.19308663973364901</v>
      </c>
      <c r="AI12" s="17">
        <v>0.17253921759174001</v>
      </c>
      <c r="AJ12" s="17"/>
      <c r="AK12" s="17">
        <v>7.6801419830438505E-2</v>
      </c>
      <c r="AL12" s="17">
        <v>0.223820624783793</v>
      </c>
      <c r="AM12" s="17">
        <v>0.16778116011134001</v>
      </c>
      <c r="AN12" s="17">
        <v>0.21917483756556599</v>
      </c>
      <c r="AO12" s="17">
        <v>0.17125559520544301</v>
      </c>
      <c r="AP12" s="17"/>
      <c r="AQ12" s="17">
        <v>0.13670383779397499</v>
      </c>
      <c r="AR12" s="17">
        <v>0.196540031114946</v>
      </c>
      <c r="AS12" s="17"/>
      <c r="AT12" s="17">
        <v>0.12179972436553201</v>
      </c>
      <c r="AU12" s="17">
        <v>0.21836630292033399</v>
      </c>
      <c r="AV12" s="17"/>
      <c r="AW12" s="17">
        <v>0.147657974652256</v>
      </c>
      <c r="AX12" s="17">
        <v>0.21881707358815899</v>
      </c>
      <c r="AY12" s="17">
        <v>0.16524061119778599</v>
      </c>
      <c r="AZ12" s="17">
        <v>0.13170041689249401</v>
      </c>
      <c r="BA12" s="17">
        <v>0.20370443973579</v>
      </c>
      <c r="BB12" s="17"/>
      <c r="BC12" s="17">
        <v>0.27069331964781901</v>
      </c>
      <c r="BD12" s="17"/>
      <c r="BE12" s="17">
        <v>0.19736125791457601</v>
      </c>
      <c r="BF12" s="17">
        <v>9.0969517849793693E-2</v>
      </c>
      <c r="BG12" s="17">
        <v>0.136239373050209</v>
      </c>
      <c r="BH12" s="17">
        <v>0.26720442635538399</v>
      </c>
      <c r="BI12" s="17"/>
      <c r="BJ12" s="17">
        <v>0.19274358988276699</v>
      </c>
      <c r="BK12" s="17"/>
      <c r="BL12" s="17">
        <v>0.216544403321481</v>
      </c>
      <c r="BM12" s="17"/>
      <c r="BN12" s="17">
        <v>0.15986497374896</v>
      </c>
      <c r="BO12" s="17"/>
      <c r="BP12" s="17">
        <v>0.17237209297324199</v>
      </c>
      <c r="BQ12" s="17">
        <v>0.28383423477818998</v>
      </c>
    </row>
    <row r="13" spans="2:69" x14ac:dyDescent="0.35">
      <c r="B13" s="18" t="s">
        <v>141</v>
      </c>
      <c r="C13" s="19">
        <v>0.34218937175844899</v>
      </c>
      <c r="D13" s="19">
        <v>0.27645222053538798</v>
      </c>
      <c r="E13" s="19">
        <v>0.39638965543890198</v>
      </c>
      <c r="F13" s="19"/>
      <c r="G13" s="19">
        <v>0.41001905905687003</v>
      </c>
      <c r="H13" s="19">
        <v>0.23833527565040499</v>
      </c>
      <c r="I13" s="19">
        <v>0.38846683104011698</v>
      </c>
      <c r="J13" s="19">
        <v>0.34733792475758202</v>
      </c>
      <c r="K13" s="19">
        <v>0.30637632593043501</v>
      </c>
      <c r="L13" s="19"/>
      <c r="M13" s="19">
        <v>0.260920847640637</v>
      </c>
      <c r="N13" s="19">
        <v>0.27274130430217203</v>
      </c>
      <c r="O13" s="19">
        <v>0.46835788275408102</v>
      </c>
      <c r="P13" s="19">
        <v>0.48856965643477601</v>
      </c>
      <c r="Q13" s="19">
        <v>0.34012023072251002</v>
      </c>
      <c r="R13" s="19"/>
      <c r="S13" s="19">
        <v>0.43419718765168303</v>
      </c>
      <c r="T13" s="19">
        <v>0.271241595485265</v>
      </c>
      <c r="U13" s="19">
        <v>0.42703034677047202</v>
      </c>
      <c r="V13" s="19">
        <v>0.26901636141827501</v>
      </c>
      <c r="W13" s="19"/>
      <c r="X13" s="19">
        <v>0.34616896024663801</v>
      </c>
      <c r="Y13" s="19">
        <v>0.326272925353779</v>
      </c>
      <c r="Z13" s="19">
        <v>0.32305244776594699</v>
      </c>
      <c r="AA13" s="19"/>
      <c r="AB13" s="19">
        <v>0.32119020851886099</v>
      </c>
      <c r="AC13" s="19">
        <v>0.39621918135341999</v>
      </c>
      <c r="AD13" s="19"/>
      <c r="AE13" s="19">
        <v>0.23762784192629799</v>
      </c>
      <c r="AF13" s="19">
        <v>0.36853968044150198</v>
      </c>
      <c r="AG13" s="19"/>
      <c r="AH13" s="19">
        <v>0.34209863978220201</v>
      </c>
      <c r="AI13" s="19">
        <v>0.41757326754713298</v>
      </c>
      <c r="AJ13" s="19"/>
      <c r="AK13" s="19">
        <v>0.39790084928636199</v>
      </c>
      <c r="AL13" s="19">
        <v>0.29254956603437099</v>
      </c>
      <c r="AM13" s="19">
        <v>0.34277989167913903</v>
      </c>
      <c r="AN13" s="19">
        <v>0.33662970491848998</v>
      </c>
      <c r="AO13" s="19">
        <v>0.49406873319890898</v>
      </c>
      <c r="AP13" s="19"/>
      <c r="AQ13" s="19">
        <v>0.439239156054887</v>
      </c>
      <c r="AR13" s="19">
        <v>0.31720551338339098</v>
      </c>
      <c r="AS13" s="19"/>
      <c r="AT13" s="19">
        <v>0.41279427339497099</v>
      </c>
      <c r="AU13" s="19">
        <v>0.308338447100451</v>
      </c>
      <c r="AV13" s="19"/>
      <c r="AW13" s="19">
        <v>0.45227608966237498</v>
      </c>
      <c r="AX13" s="19">
        <v>0.43300589116926702</v>
      </c>
      <c r="AY13" s="19">
        <v>0.191521481344259</v>
      </c>
      <c r="AZ13" s="19">
        <v>0.30114336785995499</v>
      </c>
      <c r="BA13" s="19">
        <v>0.40609741541286698</v>
      </c>
      <c r="BB13" s="19"/>
      <c r="BC13" s="19">
        <v>0.31497477591849099</v>
      </c>
      <c r="BD13" s="19"/>
      <c r="BE13" s="19">
        <v>0.46514206860728102</v>
      </c>
      <c r="BF13" s="19">
        <v>0.12995665033045201</v>
      </c>
      <c r="BG13" s="19">
        <v>0.228837643339248</v>
      </c>
      <c r="BH13" s="19">
        <v>0.32262404001442602</v>
      </c>
      <c r="BI13" s="19"/>
      <c r="BJ13" s="19">
        <v>0.338739758452545</v>
      </c>
      <c r="BK13" s="19"/>
      <c r="BL13" s="19">
        <v>0.31049232336180199</v>
      </c>
      <c r="BM13" s="19"/>
      <c r="BN13" s="19">
        <v>0.34608319790033798</v>
      </c>
      <c r="BO13" s="19"/>
      <c r="BP13" s="19">
        <v>0.34766618178553599</v>
      </c>
      <c r="BQ13" s="19">
        <v>0.29140330893859601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209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9.0102760459564807E-2</v>
      </c>
      <c r="D9" s="17">
        <v>4.8211700251263603E-2</v>
      </c>
      <c r="E9" s="17">
        <v>0.124641941192549</v>
      </c>
      <c r="F9" s="17"/>
      <c r="G9" s="17">
        <v>8.3518790029563694E-2</v>
      </c>
      <c r="H9" s="17">
        <v>6.12851620626143E-2</v>
      </c>
      <c r="I9" s="17">
        <v>7.2521449170824398E-2</v>
      </c>
      <c r="J9" s="17">
        <v>0.12453499247597601</v>
      </c>
      <c r="K9" s="17">
        <v>0.16270795756582501</v>
      </c>
      <c r="L9" s="17"/>
      <c r="M9" s="17">
        <v>0.158454945829511</v>
      </c>
      <c r="N9" s="17">
        <v>9.8932324685364406E-2</v>
      </c>
      <c r="O9" s="17">
        <v>5.2590616397155697E-2</v>
      </c>
      <c r="P9" s="17">
        <v>0.100378103676369</v>
      </c>
      <c r="Q9" s="17">
        <v>5.7624858633237498E-2</v>
      </c>
      <c r="R9" s="17"/>
      <c r="S9" s="17">
        <v>8.7903883209004802E-2</v>
      </c>
      <c r="T9" s="17">
        <v>0.10188835133787</v>
      </c>
      <c r="U9" s="17">
        <v>2.6944484600145799E-2</v>
      </c>
      <c r="V9" s="17">
        <v>0.10816558695900801</v>
      </c>
      <c r="W9" s="17"/>
      <c r="X9" s="17">
        <v>7.8677809792567097E-2</v>
      </c>
      <c r="Y9" s="17">
        <v>0</v>
      </c>
      <c r="Z9" s="17">
        <v>0.31585198340220899</v>
      </c>
      <c r="AA9" s="17"/>
      <c r="AB9" s="17">
        <v>7.8152293405051601E-2</v>
      </c>
      <c r="AC9" s="17">
        <v>0.12085072180257</v>
      </c>
      <c r="AD9" s="17"/>
      <c r="AE9" s="17">
        <v>8.1687163498498597E-2</v>
      </c>
      <c r="AF9" s="17">
        <v>8.9150665153459402E-2</v>
      </c>
      <c r="AG9" s="17"/>
      <c r="AH9" s="17">
        <v>6.6369451526900394E-2</v>
      </c>
      <c r="AI9" s="17">
        <v>0.12691760112962699</v>
      </c>
      <c r="AJ9" s="17"/>
      <c r="AK9" s="17">
        <v>8.9076762862268996E-2</v>
      </c>
      <c r="AL9" s="17">
        <v>6.8965439756007996E-2</v>
      </c>
      <c r="AM9" s="17">
        <v>0.115126989276852</v>
      </c>
      <c r="AN9" s="17">
        <v>4.5226496610298199E-2</v>
      </c>
      <c r="AO9" s="17">
        <v>0.163187260808067</v>
      </c>
      <c r="AP9" s="17"/>
      <c r="AQ9" s="17">
        <v>9.0218548129377005E-2</v>
      </c>
      <c r="AR9" s="17">
        <v>9.0072952843142498E-2</v>
      </c>
      <c r="AS9" s="17"/>
      <c r="AT9" s="17">
        <v>8.4721505999706098E-2</v>
      </c>
      <c r="AU9" s="17">
        <v>9.05339484670315E-2</v>
      </c>
      <c r="AV9" s="17"/>
      <c r="AW9" s="17">
        <v>3.7042002738517897E-2</v>
      </c>
      <c r="AX9" s="17">
        <v>3.2853355781132701E-2</v>
      </c>
      <c r="AY9" s="17">
        <v>0.182840578102137</v>
      </c>
      <c r="AZ9" s="17">
        <v>0.120359170531851</v>
      </c>
      <c r="BA9" s="17">
        <v>0.12198597311015399</v>
      </c>
      <c r="BB9" s="17"/>
      <c r="BC9" s="17">
        <v>8.7260775014596101E-2</v>
      </c>
      <c r="BD9" s="17"/>
      <c r="BE9" s="17">
        <v>3.7877533536477999E-2</v>
      </c>
      <c r="BF9" s="17">
        <v>0.204785172642657</v>
      </c>
      <c r="BG9" s="17">
        <v>0.13698375057190801</v>
      </c>
      <c r="BH9" s="17">
        <v>8.60659765179113E-2</v>
      </c>
      <c r="BI9" s="17"/>
      <c r="BJ9" s="17">
        <v>7.1605009000608399E-2</v>
      </c>
      <c r="BK9" s="17"/>
      <c r="BL9" s="17">
        <v>6.6571316094760996E-2</v>
      </c>
      <c r="BM9" s="17"/>
      <c r="BN9" s="17">
        <v>0.12092206747732701</v>
      </c>
      <c r="BO9" s="17"/>
      <c r="BP9" s="17">
        <v>0.10332044714913501</v>
      </c>
      <c r="BQ9" s="17">
        <v>0</v>
      </c>
    </row>
    <row r="10" spans="2:69" x14ac:dyDescent="0.35">
      <c r="B10" s="18" t="s">
        <v>138</v>
      </c>
      <c r="C10" s="17">
        <v>0.21979735416908999</v>
      </c>
      <c r="D10" s="17">
        <v>0.26554780963376201</v>
      </c>
      <c r="E10" s="17">
        <v>0.18207610190062801</v>
      </c>
      <c r="F10" s="17"/>
      <c r="G10" s="17">
        <v>0.24151715212171901</v>
      </c>
      <c r="H10" s="17">
        <v>0.18601855185732899</v>
      </c>
      <c r="I10" s="17">
        <v>0.24466583082168</v>
      </c>
      <c r="J10" s="17">
        <v>0.34619332865547298</v>
      </c>
      <c r="K10" s="17">
        <v>6.7758842325259694E-2</v>
      </c>
      <c r="L10" s="17"/>
      <c r="M10" s="17">
        <v>0.24519232719825401</v>
      </c>
      <c r="N10" s="17">
        <v>0.24792140746081001</v>
      </c>
      <c r="O10" s="17">
        <v>0.149952319688201</v>
      </c>
      <c r="P10" s="17">
        <v>0.104373701585062</v>
      </c>
      <c r="Q10" s="17">
        <v>0.27857894525860899</v>
      </c>
      <c r="R10" s="17"/>
      <c r="S10" s="17">
        <v>0.181418057392395</v>
      </c>
      <c r="T10" s="17">
        <v>0.28094132554544698</v>
      </c>
      <c r="U10" s="17">
        <v>0.183904624355403</v>
      </c>
      <c r="V10" s="17">
        <v>0.25204853079970202</v>
      </c>
      <c r="W10" s="17"/>
      <c r="X10" s="17">
        <v>0.22677558846665999</v>
      </c>
      <c r="Y10" s="17">
        <v>0.19684658000528801</v>
      </c>
      <c r="Z10" s="17">
        <v>0.18000329721312</v>
      </c>
      <c r="AA10" s="17"/>
      <c r="AB10" s="17">
        <v>0.223905357252766</v>
      </c>
      <c r="AC10" s="17">
        <v>0.20922766518223901</v>
      </c>
      <c r="AD10" s="17"/>
      <c r="AE10" s="17">
        <v>0.218150392353989</v>
      </c>
      <c r="AF10" s="17">
        <v>0.220915221589395</v>
      </c>
      <c r="AG10" s="17"/>
      <c r="AH10" s="17">
        <v>0.23226323535041599</v>
      </c>
      <c r="AI10" s="17">
        <v>0.209270660342185</v>
      </c>
      <c r="AJ10" s="17"/>
      <c r="AK10" s="17">
        <v>0.27006302007655297</v>
      </c>
      <c r="AL10" s="17">
        <v>0.26470761231114898</v>
      </c>
      <c r="AM10" s="17">
        <v>0.22291869001714801</v>
      </c>
      <c r="AN10" s="17">
        <v>0.13607974699641501</v>
      </c>
      <c r="AO10" s="17">
        <v>0.14344371348312601</v>
      </c>
      <c r="AP10" s="17"/>
      <c r="AQ10" s="17">
        <v>0.15560482141788101</v>
      </c>
      <c r="AR10" s="17">
        <v>0.236322657740027</v>
      </c>
      <c r="AS10" s="17"/>
      <c r="AT10" s="17">
        <v>0.169289810715189</v>
      </c>
      <c r="AU10" s="17">
        <v>0.24384088002998699</v>
      </c>
      <c r="AV10" s="17"/>
      <c r="AW10" s="17">
        <v>0.19453579905372101</v>
      </c>
      <c r="AX10" s="17">
        <v>0.19233361252254</v>
      </c>
      <c r="AY10" s="17">
        <v>0.30674325661184298</v>
      </c>
      <c r="AZ10" s="17">
        <v>0.28648515296538901</v>
      </c>
      <c r="BA10" s="17">
        <v>0.120942217456251</v>
      </c>
      <c r="BB10" s="17"/>
      <c r="BC10" s="17">
        <v>0.178416936825291</v>
      </c>
      <c r="BD10" s="17"/>
      <c r="BE10" s="17">
        <v>0.23811717475963601</v>
      </c>
      <c r="BF10" s="17">
        <v>0.31183365617804198</v>
      </c>
      <c r="BG10" s="17">
        <v>0.31315224214339699</v>
      </c>
      <c r="BH10" s="17">
        <v>0.13175957634868901</v>
      </c>
      <c r="BI10" s="17"/>
      <c r="BJ10" s="17">
        <v>0.237246115706057</v>
      </c>
      <c r="BK10" s="17"/>
      <c r="BL10" s="17">
        <v>0.246092345436145</v>
      </c>
      <c r="BM10" s="17"/>
      <c r="BN10" s="17">
        <v>0.22986817644477101</v>
      </c>
      <c r="BO10" s="17"/>
      <c r="BP10" s="17">
        <v>0.22186680507873499</v>
      </c>
      <c r="BQ10" s="17">
        <v>0.219868704728825</v>
      </c>
    </row>
    <row r="11" spans="2:69" x14ac:dyDescent="0.35">
      <c r="B11" s="18" t="s">
        <v>139</v>
      </c>
      <c r="C11" s="17">
        <v>0.26742381492727402</v>
      </c>
      <c r="D11" s="17">
        <v>0.31440650970530198</v>
      </c>
      <c r="E11" s="17">
        <v>0.22868658129814201</v>
      </c>
      <c r="F11" s="17"/>
      <c r="G11" s="17">
        <v>0.194780224871861</v>
      </c>
      <c r="H11" s="17">
        <v>0.36295096545903099</v>
      </c>
      <c r="I11" s="17">
        <v>0.27660652400084501</v>
      </c>
      <c r="J11" s="17">
        <v>0.21494401316320999</v>
      </c>
      <c r="K11" s="17">
        <v>0.291944450031143</v>
      </c>
      <c r="L11" s="17"/>
      <c r="M11" s="17">
        <v>0.140390685620148</v>
      </c>
      <c r="N11" s="17">
        <v>0.31224035757179802</v>
      </c>
      <c r="O11" s="17">
        <v>0.24564211728997101</v>
      </c>
      <c r="P11" s="17">
        <v>0.23285447248073099</v>
      </c>
      <c r="Q11" s="17">
        <v>0.28176548679785202</v>
      </c>
      <c r="R11" s="17"/>
      <c r="S11" s="17">
        <v>0.25656082470269198</v>
      </c>
      <c r="T11" s="17">
        <v>0.30473182413051098</v>
      </c>
      <c r="U11" s="17">
        <v>0.296966732768911</v>
      </c>
      <c r="V11" s="17">
        <v>0.29043616244738102</v>
      </c>
      <c r="W11" s="17"/>
      <c r="X11" s="17">
        <v>0.26165414886899302</v>
      </c>
      <c r="Y11" s="17">
        <v>0.42086395162921603</v>
      </c>
      <c r="Z11" s="17">
        <v>0.13119312635156999</v>
      </c>
      <c r="AA11" s="17"/>
      <c r="AB11" s="17">
        <v>0.27225733486721398</v>
      </c>
      <c r="AC11" s="17">
        <v>0.25498740691192301</v>
      </c>
      <c r="AD11" s="17"/>
      <c r="AE11" s="17">
        <v>0.36125624038360898</v>
      </c>
      <c r="AF11" s="17">
        <v>0.245660517501301</v>
      </c>
      <c r="AG11" s="17"/>
      <c r="AH11" s="17">
        <v>0.27595594591309203</v>
      </c>
      <c r="AI11" s="17">
        <v>0.215532477067748</v>
      </c>
      <c r="AJ11" s="17"/>
      <c r="AK11" s="17">
        <v>0.25358496515955298</v>
      </c>
      <c r="AL11" s="17">
        <v>0.27063299245758199</v>
      </c>
      <c r="AM11" s="17">
        <v>0.23891042728984299</v>
      </c>
      <c r="AN11" s="17">
        <v>0.38119997993689297</v>
      </c>
      <c r="AO11" s="17">
        <v>0.13532796366014199</v>
      </c>
      <c r="AP11" s="17"/>
      <c r="AQ11" s="17">
        <v>0.23141281012370099</v>
      </c>
      <c r="AR11" s="17">
        <v>0.27669425123455998</v>
      </c>
      <c r="AS11" s="17"/>
      <c r="AT11" s="17">
        <v>0.22189590186104599</v>
      </c>
      <c r="AU11" s="17">
        <v>0.29021919964494403</v>
      </c>
      <c r="AV11" s="17"/>
      <c r="AW11" s="17">
        <v>0.217178574109331</v>
      </c>
      <c r="AX11" s="17">
        <v>0.27626450497194999</v>
      </c>
      <c r="AY11" s="17">
        <v>0.24376206885965701</v>
      </c>
      <c r="AZ11" s="17">
        <v>0.258565262221991</v>
      </c>
      <c r="BA11" s="17">
        <v>0.288426952450139</v>
      </c>
      <c r="BB11" s="17"/>
      <c r="BC11" s="17">
        <v>0.30944322667560198</v>
      </c>
      <c r="BD11" s="17"/>
      <c r="BE11" s="17">
        <v>0.21594815314026899</v>
      </c>
      <c r="BF11" s="17">
        <v>0.29232002874989399</v>
      </c>
      <c r="BG11" s="17">
        <v>0.35069232355688101</v>
      </c>
      <c r="BH11" s="17">
        <v>0.28872292045897802</v>
      </c>
      <c r="BI11" s="17"/>
      <c r="BJ11" s="17">
        <v>0.27696810482622503</v>
      </c>
      <c r="BK11" s="17"/>
      <c r="BL11" s="17">
        <v>0.290403665692473</v>
      </c>
      <c r="BM11" s="17"/>
      <c r="BN11" s="17">
        <v>0.297576904997225</v>
      </c>
      <c r="BO11" s="17"/>
      <c r="BP11" s="17">
        <v>0.256922584519369</v>
      </c>
      <c r="BQ11" s="17">
        <v>0.36237720012650099</v>
      </c>
    </row>
    <row r="12" spans="2:69" x14ac:dyDescent="0.35">
      <c r="B12" s="18" t="s">
        <v>140</v>
      </c>
      <c r="C12" s="17">
        <v>8.0167606456979401E-2</v>
      </c>
      <c r="D12" s="17">
        <v>9.4522633827402697E-2</v>
      </c>
      <c r="E12" s="17">
        <v>6.8331885844786805E-2</v>
      </c>
      <c r="F12" s="17"/>
      <c r="G12" s="17">
        <v>7.6667148166771795E-2</v>
      </c>
      <c r="H12" s="17">
        <v>0.10571107001039</v>
      </c>
      <c r="I12" s="17">
        <v>4.5520719130903602E-2</v>
      </c>
      <c r="J12" s="17">
        <v>0</v>
      </c>
      <c r="K12" s="17">
        <v>0.17121242414733601</v>
      </c>
      <c r="L12" s="17"/>
      <c r="M12" s="17">
        <v>0.12867466300268501</v>
      </c>
      <c r="N12" s="17">
        <v>7.66287379057526E-2</v>
      </c>
      <c r="O12" s="17">
        <v>8.2250776467244102E-2</v>
      </c>
      <c r="P12" s="17">
        <v>7.3824065823061794E-2</v>
      </c>
      <c r="Q12" s="17">
        <v>6.1370809296862401E-2</v>
      </c>
      <c r="R12" s="17"/>
      <c r="S12" s="17">
        <v>2.8058387600381401E-2</v>
      </c>
      <c r="T12" s="17">
        <v>4.93256088897581E-2</v>
      </c>
      <c r="U12" s="17">
        <v>0.11084347112305599</v>
      </c>
      <c r="V12" s="17">
        <v>7.0436602182189903E-2</v>
      </c>
      <c r="W12" s="17"/>
      <c r="X12" s="17">
        <v>9.1402501225838706E-2</v>
      </c>
      <c r="Y12" s="17">
        <v>5.6016543011717802E-2</v>
      </c>
      <c r="Z12" s="17">
        <v>0</v>
      </c>
      <c r="AA12" s="17"/>
      <c r="AB12" s="17">
        <v>8.8308787960967902E-2</v>
      </c>
      <c r="AC12" s="17">
        <v>5.9220748645552601E-2</v>
      </c>
      <c r="AD12" s="17"/>
      <c r="AE12" s="17">
        <v>9.5023428431547804E-2</v>
      </c>
      <c r="AF12" s="17">
        <v>7.6845977878208099E-2</v>
      </c>
      <c r="AG12" s="17"/>
      <c r="AH12" s="17">
        <v>8.8294202085428194E-2</v>
      </c>
      <c r="AI12" s="17">
        <v>2.1678904827816502E-2</v>
      </c>
      <c r="AJ12" s="17"/>
      <c r="AK12" s="17">
        <v>2.9479712761842601E-2</v>
      </c>
      <c r="AL12" s="17">
        <v>5.89317404838463E-2</v>
      </c>
      <c r="AM12" s="17">
        <v>9.4153022878581197E-2</v>
      </c>
      <c r="AN12" s="17">
        <v>9.7424780851974202E-2</v>
      </c>
      <c r="AO12" s="17">
        <v>0.12790293139875999</v>
      </c>
      <c r="AP12" s="17"/>
      <c r="AQ12" s="17">
        <v>6.7403732415082004E-2</v>
      </c>
      <c r="AR12" s="17">
        <v>8.3453454268921007E-2</v>
      </c>
      <c r="AS12" s="17"/>
      <c r="AT12" s="17">
        <v>7.5232310591445598E-2</v>
      </c>
      <c r="AU12" s="17">
        <v>8.4154187239715794E-2</v>
      </c>
      <c r="AV12" s="17"/>
      <c r="AW12" s="17">
        <v>4.0956607946988202E-2</v>
      </c>
      <c r="AX12" s="17">
        <v>8.4041549947587404E-2</v>
      </c>
      <c r="AY12" s="17">
        <v>7.5108053196656505E-2</v>
      </c>
      <c r="AZ12" s="17">
        <v>0</v>
      </c>
      <c r="BA12" s="17">
        <v>6.2547441570589807E-2</v>
      </c>
      <c r="BB12" s="17"/>
      <c r="BC12" s="17">
        <v>0.109201171631432</v>
      </c>
      <c r="BD12" s="17"/>
      <c r="BE12" s="17">
        <v>6.4242974933759606E-2</v>
      </c>
      <c r="BF12" s="17">
        <v>3.4150044152121903E-2</v>
      </c>
      <c r="BG12" s="17">
        <v>0</v>
      </c>
      <c r="BH12" s="17">
        <v>0.15726719573758999</v>
      </c>
      <c r="BI12" s="17"/>
      <c r="BJ12" s="17">
        <v>8.3636136916032305E-2</v>
      </c>
      <c r="BK12" s="17"/>
      <c r="BL12" s="17">
        <v>8.4481160184851203E-2</v>
      </c>
      <c r="BM12" s="17"/>
      <c r="BN12" s="17">
        <v>1.49620554068353E-2</v>
      </c>
      <c r="BO12" s="17"/>
      <c r="BP12" s="17">
        <v>7.45879883258148E-2</v>
      </c>
      <c r="BQ12" s="17">
        <v>0.12635078620607801</v>
      </c>
    </row>
    <row r="13" spans="2:69" x14ac:dyDescent="0.35">
      <c r="B13" s="18" t="s">
        <v>141</v>
      </c>
      <c r="C13" s="19">
        <v>0.342508463987092</v>
      </c>
      <c r="D13" s="19">
        <v>0.27731134658226902</v>
      </c>
      <c r="E13" s="19">
        <v>0.39626348976389397</v>
      </c>
      <c r="F13" s="19"/>
      <c r="G13" s="19">
        <v>0.40351668481008401</v>
      </c>
      <c r="H13" s="19">
        <v>0.28403425061063597</v>
      </c>
      <c r="I13" s="19">
        <v>0.36068547687574698</v>
      </c>
      <c r="J13" s="19">
        <v>0.31432766570534199</v>
      </c>
      <c r="K13" s="19">
        <v>0.30637632593043501</v>
      </c>
      <c r="L13" s="19"/>
      <c r="M13" s="19">
        <v>0.32728737834940103</v>
      </c>
      <c r="N13" s="19">
        <v>0.26427717237627402</v>
      </c>
      <c r="O13" s="19">
        <v>0.46956417015742802</v>
      </c>
      <c r="P13" s="19">
        <v>0.48856965643477601</v>
      </c>
      <c r="Q13" s="19">
        <v>0.32065990001343903</v>
      </c>
      <c r="R13" s="19"/>
      <c r="S13" s="19">
        <v>0.44605884709552701</v>
      </c>
      <c r="T13" s="19">
        <v>0.26311289009641398</v>
      </c>
      <c r="U13" s="19">
        <v>0.38134068715248398</v>
      </c>
      <c r="V13" s="19">
        <v>0.278913117611719</v>
      </c>
      <c r="W13" s="19"/>
      <c r="X13" s="19">
        <v>0.34148995164594098</v>
      </c>
      <c r="Y13" s="19">
        <v>0.326272925353779</v>
      </c>
      <c r="Z13" s="19">
        <v>0.37295159303310099</v>
      </c>
      <c r="AA13" s="19"/>
      <c r="AB13" s="19">
        <v>0.33737622651400001</v>
      </c>
      <c r="AC13" s="19">
        <v>0.35571345745771499</v>
      </c>
      <c r="AD13" s="19"/>
      <c r="AE13" s="19">
        <v>0.243882775332355</v>
      </c>
      <c r="AF13" s="19">
        <v>0.367427617877637</v>
      </c>
      <c r="AG13" s="19"/>
      <c r="AH13" s="19">
        <v>0.33711716512416401</v>
      </c>
      <c r="AI13" s="19">
        <v>0.42660035663262402</v>
      </c>
      <c r="AJ13" s="19"/>
      <c r="AK13" s="19">
        <v>0.35779553913978301</v>
      </c>
      <c r="AL13" s="19">
        <v>0.33676221499141401</v>
      </c>
      <c r="AM13" s="19">
        <v>0.32889087053757698</v>
      </c>
      <c r="AN13" s="19">
        <v>0.340068995604419</v>
      </c>
      <c r="AO13" s="19">
        <v>0.43013813064990603</v>
      </c>
      <c r="AP13" s="19"/>
      <c r="AQ13" s="19">
        <v>0.45536008791395899</v>
      </c>
      <c r="AR13" s="19">
        <v>0.31345668391335002</v>
      </c>
      <c r="AS13" s="19"/>
      <c r="AT13" s="19">
        <v>0.44886047083261399</v>
      </c>
      <c r="AU13" s="19">
        <v>0.29125178461832302</v>
      </c>
      <c r="AV13" s="19"/>
      <c r="AW13" s="19">
        <v>0.51028701615144201</v>
      </c>
      <c r="AX13" s="19">
        <v>0.41450697677678999</v>
      </c>
      <c r="AY13" s="19">
        <v>0.191546043229707</v>
      </c>
      <c r="AZ13" s="19">
        <v>0.33459041428077002</v>
      </c>
      <c r="BA13" s="19">
        <v>0.40609741541286698</v>
      </c>
      <c r="BB13" s="19"/>
      <c r="BC13" s="19">
        <v>0.31567788985307899</v>
      </c>
      <c r="BD13" s="19"/>
      <c r="BE13" s="19">
        <v>0.44381416362985798</v>
      </c>
      <c r="BF13" s="19">
        <v>0.156911098277285</v>
      </c>
      <c r="BG13" s="19">
        <v>0.19917168372781399</v>
      </c>
      <c r="BH13" s="19">
        <v>0.33618433093683198</v>
      </c>
      <c r="BI13" s="19"/>
      <c r="BJ13" s="19">
        <v>0.33054463355107699</v>
      </c>
      <c r="BK13" s="19"/>
      <c r="BL13" s="19">
        <v>0.31245151259177001</v>
      </c>
      <c r="BM13" s="19"/>
      <c r="BN13" s="19">
        <v>0.336670795673842</v>
      </c>
      <c r="BO13" s="19"/>
      <c r="BP13" s="19">
        <v>0.34330217492694698</v>
      </c>
      <c r="BQ13" s="19">
        <v>0.29140330893859601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115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107</v>
      </c>
      <c r="C9" s="17">
        <v>0.51712891796849603</v>
      </c>
      <c r="D9" s="17">
        <v>0.46572064594780999</v>
      </c>
      <c r="E9" s="17">
        <v>0.560077713828526</v>
      </c>
      <c r="F9" s="17"/>
      <c r="G9" s="17">
        <v>0.49671671025605502</v>
      </c>
      <c r="H9" s="17">
        <v>0.59926845605205004</v>
      </c>
      <c r="I9" s="17">
        <v>0.54819676888126601</v>
      </c>
      <c r="J9" s="17">
        <v>0.46718155558062802</v>
      </c>
      <c r="K9" s="17">
        <v>0.40958983060014897</v>
      </c>
      <c r="L9" s="17"/>
      <c r="M9" s="17">
        <v>0.49046496090015401</v>
      </c>
      <c r="N9" s="17">
        <v>0.49700441949049501</v>
      </c>
      <c r="O9" s="17">
        <v>0.56192921352507996</v>
      </c>
      <c r="P9" s="17">
        <v>0.46943218304770101</v>
      </c>
      <c r="Q9" s="17">
        <v>0.56483688175232605</v>
      </c>
      <c r="R9" s="17"/>
      <c r="S9" s="17">
        <v>0.64189885050093898</v>
      </c>
      <c r="T9" s="17">
        <v>0.555142178380158</v>
      </c>
      <c r="U9" s="17">
        <v>0.52160461632229005</v>
      </c>
      <c r="V9" s="17">
        <v>0.39941720635295902</v>
      </c>
      <c r="W9" s="17"/>
      <c r="X9" s="17">
        <v>0.495805594826569</v>
      </c>
      <c r="Y9" s="17">
        <v>0.59472902326319899</v>
      </c>
      <c r="Z9" s="17">
        <v>0.57922925627649502</v>
      </c>
      <c r="AA9" s="17"/>
      <c r="AB9" s="17">
        <v>0.53498027184184105</v>
      </c>
      <c r="AC9" s="17">
        <v>0.480432211641179</v>
      </c>
      <c r="AD9" s="17"/>
      <c r="AE9" s="17">
        <v>0.52948584924683295</v>
      </c>
      <c r="AF9" s="17">
        <v>0.51420871647994104</v>
      </c>
      <c r="AG9" s="17"/>
      <c r="AH9" s="17">
        <v>0.492673090929928</v>
      </c>
      <c r="AI9" s="17">
        <v>0.57023697054306999</v>
      </c>
      <c r="AJ9" s="17"/>
      <c r="AK9" s="17">
        <v>0.500960466459205</v>
      </c>
      <c r="AL9" s="17">
        <v>0.50786895190885095</v>
      </c>
      <c r="AM9" s="17">
        <v>0.47708528988077598</v>
      </c>
      <c r="AN9" s="17">
        <v>0.57839256075568801</v>
      </c>
      <c r="AO9" s="17">
        <v>0.62190159365715203</v>
      </c>
      <c r="AP9" s="17"/>
      <c r="AQ9" s="17">
        <v>0.44448345397665601</v>
      </c>
      <c r="AR9" s="17">
        <v>0.53700153232728398</v>
      </c>
      <c r="AS9" s="17"/>
      <c r="AT9" s="17">
        <v>0.466081808478646</v>
      </c>
      <c r="AU9" s="17">
        <v>0.54244615151474596</v>
      </c>
      <c r="AV9" s="17"/>
      <c r="AW9" s="17">
        <v>0.58395135213595095</v>
      </c>
      <c r="AX9" s="17">
        <v>0.493546861361359</v>
      </c>
      <c r="AY9" s="17">
        <v>0.52172594585509702</v>
      </c>
      <c r="AZ9" s="17">
        <v>0.48767363347187598</v>
      </c>
      <c r="BA9" s="17">
        <v>0.60002948899057196</v>
      </c>
      <c r="BB9" s="17"/>
      <c r="BC9" s="17">
        <v>0.55476480669185402</v>
      </c>
      <c r="BD9" s="17"/>
      <c r="BE9" s="17">
        <v>0.49356884793802902</v>
      </c>
      <c r="BF9" s="17">
        <v>0.46691755308065302</v>
      </c>
      <c r="BG9" s="17">
        <v>0.52167384078217005</v>
      </c>
      <c r="BH9" s="17">
        <v>0.57972941902737596</v>
      </c>
      <c r="BI9" s="17"/>
      <c r="BJ9" s="17">
        <v>0.5276016226529</v>
      </c>
      <c r="BK9" s="17"/>
      <c r="BL9" s="17">
        <v>0.48885602365498698</v>
      </c>
      <c r="BM9" s="17"/>
      <c r="BN9" s="17">
        <v>0.45313219582453901</v>
      </c>
      <c r="BO9" s="17"/>
      <c r="BP9" s="17">
        <v>0.57190863725599905</v>
      </c>
      <c r="BQ9" s="17">
        <v>0.23313786460702199</v>
      </c>
    </row>
    <row r="10" spans="2:69" ht="29" x14ac:dyDescent="0.35">
      <c r="B10" s="18" t="s">
        <v>108</v>
      </c>
      <c r="C10" s="17">
        <v>0.42290692639438399</v>
      </c>
      <c r="D10" s="17">
        <v>0.43999273054583299</v>
      </c>
      <c r="E10" s="17">
        <v>0.40913036107826101</v>
      </c>
      <c r="F10" s="17"/>
      <c r="G10" s="17">
        <v>0.44332452792640598</v>
      </c>
      <c r="H10" s="17">
        <v>0.35541902886204102</v>
      </c>
      <c r="I10" s="17">
        <v>0.40895104531444099</v>
      </c>
      <c r="J10" s="17">
        <v>0.43271057096207199</v>
      </c>
      <c r="K10" s="17">
        <v>0.51766119374294295</v>
      </c>
      <c r="L10" s="17"/>
      <c r="M10" s="17">
        <v>0.44331550763381</v>
      </c>
      <c r="N10" s="17">
        <v>0.42169802374371701</v>
      </c>
      <c r="O10" s="17">
        <v>0.42268052346736301</v>
      </c>
      <c r="P10" s="17">
        <v>0.45259778048326399</v>
      </c>
      <c r="Q10" s="17">
        <v>0.39074095803783998</v>
      </c>
      <c r="R10" s="17"/>
      <c r="S10" s="17">
        <v>0.34619776822159898</v>
      </c>
      <c r="T10" s="17">
        <v>0.41234368828755502</v>
      </c>
      <c r="U10" s="17">
        <v>0.40883217443992997</v>
      </c>
      <c r="V10" s="17">
        <v>0.47476186325307401</v>
      </c>
      <c r="W10" s="17"/>
      <c r="X10" s="17">
        <v>0.438760003491523</v>
      </c>
      <c r="Y10" s="17">
        <v>0.340905889008014</v>
      </c>
      <c r="Z10" s="17">
        <v>0.40619351398853698</v>
      </c>
      <c r="AA10" s="17"/>
      <c r="AB10" s="17">
        <v>0.41122231738991399</v>
      </c>
      <c r="AC10" s="17">
        <v>0.44692676647087298</v>
      </c>
      <c r="AD10" s="17"/>
      <c r="AE10" s="17">
        <v>0.43948197023624702</v>
      </c>
      <c r="AF10" s="17">
        <v>0.41987193719562999</v>
      </c>
      <c r="AG10" s="17"/>
      <c r="AH10" s="17">
        <v>0.43903380864928299</v>
      </c>
      <c r="AI10" s="17">
        <v>0.39503400893228702</v>
      </c>
      <c r="AJ10" s="17"/>
      <c r="AK10" s="17">
        <v>0.43152165728023401</v>
      </c>
      <c r="AL10" s="17">
        <v>0.42004893310539698</v>
      </c>
      <c r="AM10" s="17">
        <v>0.46053680163617</v>
      </c>
      <c r="AN10" s="17">
        <v>0.38205667388064501</v>
      </c>
      <c r="AO10" s="17">
        <v>0.33984416663657602</v>
      </c>
      <c r="AP10" s="17"/>
      <c r="AQ10" s="17">
        <v>0.50833657738277105</v>
      </c>
      <c r="AR10" s="17">
        <v>0.39953711889905602</v>
      </c>
      <c r="AS10" s="17"/>
      <c r="AT10" s="17">
        <v>0.47480339099961499</v>
      </c>
      <c r="AU10" s="17">
        <v>0.39776681996595997</v>
      </c>
      <c r="AV10" s="17"/>
      <c r="AW10" s="17">
        <v>0.34408974508076101</v>
      </c>
      <c r="AX10" s="17">
        <v>0.44003596288319302</v>
      </c>
      <c r="AY10" s="17">
        <v>0.43932286394290998</v>
      </c>
      <c r="AZ10" s="17">
        <v>0.432427235054063</v>
      </c>
      <c r="BA10" s="17">
        <v>0.37129109798051002</v>
      </c>
      <c r="BB10" s="17"/>
      <c r="BC10" s="17">
        <v>0.38035434082393499</v>
      </c>
      <c r="BD10" s="17"/>
      <c r="BE10" s="17">
        <v>0.44232589589729998</v>
      </c>
      <c r="BF10" s="17">
        <v>0.50053851380334702</v>
      </c>
      <c r="BG10" s="17">
        <v>0.41786740550643398</v>
      </c>
      <c r="BH10" s="17">
        <v>0.357817568125812</v>
      </c>
      <c r="BI10" s="17"/>
      <c r="BJ10" s="17">
        <v>0.41320267004489403</v>
      </c>
      <c r="BK10" s="17"/>
      <c r="BL10" s="17">
        <v>0.43997472197501403</v>
      </c>
      <c r="BM10" s="17"/>
      <c r="BN10" s="17">
        <v>0.44651850232801998</v>
      </c>
      <c r="BO10" s="17"/>
      <c r="BP10" s="17">
        <v>0.39764605228029898</v>
      </c>
      <c r="BQ10" s="17">
        <v>0.55626404550476705</v>
      </c>
    </row>
    <row r="11" spans="2:69" ht="29" x14ac:dyDescent="0.35">
      <c r="B11" s="18" t="s">
        <v>109</v>
      </c>
      <c r="C11" s="17">
        <v>5.22963141215778E-2</v>
      </c>
      <c r="D11" s="17">
        <v>8.2874985526589603E-2</v>
      </c>
      <c r="E11" s="17">
        <v>2.6303969300646501E-2</v>
      </c>
      <c r="F11" s="17"/>
      <c r="G11" s="17">
        <v>4.9160812697334202E-2</v>
      </c>
      <c r="H11" s="17">
        <v>4.5312515085908903E-2</v>
      </c>
      <c r="I11" s="17">
        <v>4.2852185804292502E-2</v>
      </c>
      <c r="J11" s="17">
        <v>9.43643120094598E-2</v>
      </c>
      <c r="K11" s="17">
        <v>4.2491198685794998E-2</v>
      </c>
      <c r="L11" s="17"/>
      <c r="M11" s="17">
        <v>5.4326974524992501E-2</v>
      </c>
      <c r="N11" s="17">
        <v>6.7492709869110504E-2</v>
      </c>
      <c r="O11" s="17">
        <v>1.53902630075573E-2</v>
      </c>
      <c r="P11" s="17">
        <v>7.7970036469034901E-2</v>
      </c>
      <c r="Q11" s="17">
        <v>3.8035708745889497E-2</v>
      </c>
      <c r="R11" s="17"/>
      <c r="S11" s="17">
        <v>1.1903381277461701E-2</v>
      </c>
      <c r="T11" s="17">
        <v>2.9150452412265399E-2</v>
      </c>
      <c r="U11" s="17">
        <v>6.9563209237779505E-2</v>
      </c>
      <c r="V11" s="17">
        <v>0.10752084080023699</v>
      </c>
      <c r="W11" s="17"/>
      <c r="X11" s="17">
        <v>5.88431555701198E-2</v>
      </c>
      <c r="Y11" s="17">
        <v>4.3863954505113503E-2</v>
      </c>
      <c r="Z11" s="17">
        <v>1.45772297349677E-2</v>
      </c>
      <c r="AA11" s="17"/>
      <c r="AB11" s="17">
        <v>4.5184596288762098E-2</v>
      </c>
      <c r="AC11" s="17">
        <v>6.6915744258093393E-2</v>
      </c>
      <c r="AD11" s="17"/>
      <c r="AE11" s="17">
        <v>3.1032180516919999E-2</v>
      </c>
      <c r="AF11" s="17">
        <v>5.6679976459755498E-2</v>
      </c>
      <c r="AG11" s="17"/>
      <c r="AH11" s="17">
        <v>5.8490988308569199E-2</v>
      </c>
      <c r="AI11" s="17">
        <v>3.4729020524643099E-2</v>
      </c>
      <c r="AJ11" s="17"/>
      <c r="AK11" s="17">
        <v>6.7517876260561105E-2</v>
      </c>
      <c r="AL11" s="17">
        <v>5.1994701220898103E-2</v>
      </c>
      <c r="AM11" s="17">
        <v>5.7204889352334899E-2</v>
      </c>
      <c r="AN11" s="17">
        <v>3.9550765363667799E-2</v>
      </c>
      <c r="AO11" s="17">
        <v>3.8254239706271197E-2</v>
      </c>
      <c r="AP11" s="17"/>
      <c r="AQ11" s="17">
        <v>4.7179968640572903E-2</v>
      </c>
      <c r="AR11" s="17">
        <v>5.3695921957818797E-2</v>
      </c>
      <c r="AS11" s="17"/>
      <c r="AT11" s="17">
        <v>5.5666128371908097E-2</v>
      </c>
      <c r="AU11" s="17">
        <v>4.9902526881955803E-2</v>
      </c>
      <c r="AV11" s="17"/>
      <c r="AW11" s="17">
        <v>7.19589027832883E-2</v>
      </c>
      <c r="AX11" s="17">
        <v>6.24510441557053E-2</v>
      </c>
      <c r="AY11" s="17">
        <v>3.2634033509887299E-2</v>
      </c>
      <c r="AZ11" s="17">
        <v>5.7181348981534902E-2</v>
      </c>
      <c r="BA11" s="17">
        <v>2.8679413028917199E-2</v>
      </c>
      <c r="BB11" s="17"/>
      <c r="BC11" s="17">
        <v>5.9464483119331502E-2</v>
      </c>
      <c r="BD11" s="17"/>
      <c r="BE11" s="17">
        <v>6.4105256164670305E-2</v>
      </c>
      <c r="BF11" s="17">
        <v>3.25439331160002E-2</v>
      </c>
      <c r="BG11" s="17">
        <v>3.9601091706596703E-2</v>
      </c>
      <c r="BH11" s="17">
        <v>4.9478731000760598E-2</v>
      </c>
      <c r="BI11" s="17"/>
      <c r="BJ11" s="17">
        <v>5.3362622310605998E-2</v>
      </c>
      <c r="BK11" s="17"/>
      <c r="BL11" s="17">
        <v>6.4039245710441298E-2</v>
      </c>
      <c r="BM11" s="17"/>
      <c r="BN11" s="17">
        <v>8.4780827360861705E-2</v>
      </c>
      <c r="BO11" s="17"/>
      <c r="BP11" s="17">
        <v>2.95362957168324E-2</v>
      </c>
      <c r="BQ11" s="17">
        <v>0.181425419763388</v>
      </c>
    </row>
    <row r="12" spans="2:69" x14ac:dyDescent="0.35">
      <c r="B12" s="18" t="s">
        <v>110</v>
      </c>
      <c r="C12" s="17">
        <v>2.9577695539314999E-3</v>
      </c>
      <c r="D12" s="17">
        <v>4.1026732339405998E-3</v>
      </c>
      <c r="E12" s="17">
        <v>1.9864796797293099E-3</v>
      </c>
      <c r="F12" s="17"/>
      <c r="G12" s="17">
        <v>7.9936025603314399E-3</v>
      </c>
      <c r="H12" s="17">
        <v>0</v>
      </c>
      <c r="I12" s="17">
        <v>0</v>
      </c>
      <c r="J12" s="17">
        <v>5.7435614478400197E-3</v>
      </c>
      <c r="K12" s="17">
        <v>0</v>
      </c>
      <c r="L12" s="17"/>
      <c r="M12" s="17">
        <v>1.1892556941044E-2</v>
      </c>
      <c r="N12" s="17">
        <v>2.0104311825303702E-3</v>
      </c>
      <c r="O12" s="17">
        <v>0</v>
      </c>
      <c r="P12" s="17">
        <v>0</v>
      </c>
      <c r="Q12" s="17">
        <v>6.3864514639445404E-3</v>
      </c>
      <c r="R12" s="17"/>
      <c r="S12" s="17">
        <v>0</v>
      </c>
      <c r="T12" s="17">
        <v>0</v>
      </c>
      <c r="U12" s="17">
        <v>0</v>
      </c>
      <c r="V12" s="17">
        <v>7.6862833488015297E-3</v>
      </c>
      <c r="W12" s="17"/>
      <c r="X12" s="17">
        <v>3.8512034508466999E-3</v>
      </c>
      <c r="Y12" s="17">
        <v>0</v>
      </c>
      <c r="Z12" s="17">
        <v>0</v>
      </c>
      <c r="AA12" s="17"/>
      <c r="AB12" s="17">
        <v>1.6114970691482101E-3</v>
      </c>
      <c r="AC12" s="17">
        <v>5.7252776298544099E-3</v>
      </c>
      <c r="AD12" s="17"/>
      <c r="AE12" s="17">
        <v>0</v>
      </c>
      <c r="AF12" s="17">
        <v>3.5639660558779399E-3</v>
      </c>
      <c r="AG12" s="17"/>
      <c r="AH12" s="17">
        <v>3.7810365160756798E-3</v>
      </c>
      <c r="AI12" s="17">
        <v>0</v>
      </c>
      <c r="AJ12" s="17"/>
      <c r="AK12" s="17">
        <v>0</v>
      </c>
      <c r="AL12" s="17">
        <v>6.45822437589478E-3</v>
      </c>
      <c r="AM12" s="17">
        <v>3.0477324093732099E-3</v>
      </c>
      <c r="AN12" s="17">
        <v>0</v>
      </c>
      <c r="AO12" s="17">
        <v>0</v>
      </c>
      <c r="AP12" s="17"/>
      <c r="AQ12" s="17">
        <v>0</v>
      </c>
      <c r="AR12" s="17">
        <v>3.7668856429146701E-3</v>
      </c>
      <c r="AS12" s="17"/>
      <c r="AT12" s="17">
        <v>3.4486721498312701E-3</v>
      </c>
      <c r="AU12" s="17">
        <v>2.81301284082401E-3</v>
      </c>
      <c r="AV12" s="17"/>
      <c r="AW12" s="17">
        <v>0</v>
      </c>
      <c r="AX12" s="17">
        <v>2.0426874317989101E-3</v>
      </c>
      <c r="AY12" s="17">
        <v>0</v>
      </c>
      <c r="AZ12" s="17">
        <v>0</v>
      </c>
      <c r="BA12" s="17">
        <v>0</v>
      </c>
      <c r="BB12" s="17"/>
      <c r="BC12" s="17">
        <v>2.7896072909773702E-3</v>
      </c>
      <c r="BD12" s="17"/>
      <c r="BE12" s="17">
        <v>0</v>
      </c>
      <c r="BF12" s="17">
        <v>0</v>
      </c>
      <c r="BG12" s="17">
        <v>0</v>
      </c>
      <c r="BH12" s="17">
        <v>9.2443189449633607E-3</v>
      </c>
      <c r="BI12" s="17"/>
      <c r="BJ12" s="17">
        <v>3.4082169999015499E-3</v>
      </c>
      <c r="BK12" s="17"/>
      <c r="BL12" s="17">
        <v>3.3708234318972599E-3</v>
      </c>
      <c r="BM12" s="17"/>
      <c r="BN12" s="17">
        <v>3.66705126714956E-3</v>
      </c>
      <c r="BO12" s="17"/>
      <c r="BP12" s="17">
        <v>0</v>
      </c>
      <c r="BQ12" s="17">
        <v>2.00378090903734E-2</v>
      </c>
    </row>
    <row r="13" spans="2:69" x14ac:dyDescent="0.35">
      <c r="B13" s="18" t="s">
        <v>111</v>
      </c>
      <c r="C13" s="19">
        <v>4.7100719616108002E-3</v>
      </c>
      <c r="D13" s="19">
        <v>7.3089647458265397E-3</v>
      </c>
      <c r="E13" s="19">
        <v>2.5014761128372902E-3</v>
      </c>
      <c r="F13" s="19"/>
      <c r="G13" s="19">
        <v>2.8043465598734298E-3</v>
      </c>
      <c r="H13" s="19">
        <v>0</v>
      </c>
      <c r="I13" s="19">
        <v>0</v>
      </c>
      <c r="J13" s="19">
        <v>0</v>
      </c>
      <c r="K13" s="19">
        <v>3.0257776971112899E-2</v>
      </c>
      <c r="L13" s="19"/>
      <c r="M13" s="19">
        <v>0</v>
      </c>
      <c r="N13" s="19">
        <v>1.1794415714146699E-2</v>
      </c>
      <c r="O13" s="19">
        <v>0</v>
      </c>
      <c r="P13" s="19">
        <v>0</v>
      </c>
      <c r="Q13" s="19">
        <v>0</v>
      </c>
      <c r="R13" s="19"/>
      <c r="S13" s="19">
        <v>0</v>
      </c>
      <c r="T13" s="19">
        <v>3.3636809200214201E-3</v>
      </c>
      <c r="U13" s="19">
        <v>0</v>
      </c>
      <c r="V13" s="19">
        <v>1.0613806244928199E-2</v>
      </c>
      <c r="W13" s="19"/>
      <c r="X13" s="19">
        <v>2.7400426609413202E-3</v>
      </c>
      <c r="Y13" s="19">
        <v>2.0501133223674198E-2</v>
      </c>
      <c r="Z13" s="19">
        <v>0</v>
      </c>
      <c r="AA13" s="19"/>
      <c r="AB13" s="19">
        <v>7.0013174103350203E-3</v>
      </c>
      <c r="AC13" s="19">
        <v>0</v>
      </c>
      <c r="AD13" s="19"/>
      <c r="AE13" s="19">
        <v>0</v>
      </c>
      <c r="AF13" s="19">
        <v>5.67540380879588E-3</v>
      </c>
      <c r="AG13" s="19"/>
      <c r="AH13" s="19">
        <v>6.0210755961439899E-3</v>
      </c>
      <c r="AI13" s="19">
        <v>0</v>
      </c>
      <c r="AJ13" s="19"/>
      <c r="AK13" s="19">
        <v>0</v>
      </c>
      <c r="AL13" s="19">
        <v>1.36291893889593E-2</v>
      </c>
      <c r="AM13" s="19">
        <v>2.1252867213461101E-3</v>
      </c>
      <c r="AN13" s="19">
        <v>0</v>
      </c>
      <c r="AO13" s="19">
        <v>0</v>
      </c>
      <c r="AP13" s="19"/>
      <c r="AQ13" s="19">
        <v>0</v>
      </c>
      <c r="AR13" s="19">
        <v>5.9985411729265399E-3</v>
      </c>
      <c r="AS13" s="19"/>
      <c r="AT13" s="19">
        <v>0</v>
      </c>
      <c r="AU13" s="19">
        <v>7.0714887965139398E-3</v>
      </c>
      <c r="AV13" s="19"/>
      <c r="AW13" s="19">
        <v>0</v>
      </c>
      <c r="AX13" s="19">
        <v>1.9234441679440099E-3</v>
      </c>
      <c r="AY13" s="19">
        <v>6.3171566921054502E-3</v>
      </c>
      <c r="AZ13" s="19">
        <v>2.27177824925263E-2</v>
      </c>
      <c r="BA13" s="19">
        <v>0</v>
      </c>
      <c r="BB13" s="19"/>
      <c r="BC13" s="19">
        <v>2.62676207390144E-3</v>
      </c>
      <c r="BD13" s="19"/>
      <c r="BE13" s="19">
        <v>0</v>
      </c>
      <c r="BF13" s="19">
        <v>0</v>
      </c>
      <c r="BG13" s="19">
        <v>2.0857662004799798E-2</v>
      </c>
      <c r="BH13" s="19">
        <v>3.7299629010886298E-3</v>
      </c>
      <c r="BI13" s="19"/>
      <c r="BJ13" s="19">
        <v>2.42486799169817E-3</v>
      </c>
      <c r="BK13" s="19"/>
      <c r="BL13" s="19">
        <v>3.7591852276604499E-3</v>
      </c>
      <c r="BM13" s="19"/>
      <c r="BN13" s="19">
        <v>1.19014232194297E-2</v>
      </c>
      <c r="BO13" s="19"/>
      <c r="BP13" s="19">
        <v>9.0901474686908305E-4</v>
      </c>
      <c r="BQ13" s="19">
        <v>9.1348610344499197E-3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210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0.13460094060132499</v>
      </c>
      <c r="D9" s="17">
        <v>9.1752762083661496E-2</v>
      </c>
      <c r="E9" s="17">
        <v>0.169929265416736</v>
      </c>
      <c r="F9" s="17"/>
      <c r="G9" s="17">
        <v>0.116348889839352</v>
      </c>
      <c r="H9" s="17">
        <v>0.149430532028414</v>
      </c>
      <c r="I9" s="17">
        <v>3.9228128203087902E-2</v>
      </c>
      <c r="J9" s="17">
        <v>0.113804910922347</v>
      </c>
      <c r="K9" s="17">
        <v>0.32541591513165102</v>
      </c>
      <c r="L9" s="17"/>
      <c r="M9" s="17">
        <v>0.21084242739971101</v>
      </c>
      <c r="N9" s="17">
        <v>0.14329187086502099</v>
      </c>
      <c r="O9" s="17">
        <v>0.117611016684725</v>
      </c>
      <c r="P9" s="17">
        <v>0.122312915968976</v>
      </c>
      <c r="Q9" s="17">
        <v>9.2544868858046206E-2</v>
      </c>
      <c r="R9" s="17"/>
      <c r="S9" s="17">
        <v>0.19211872795232901</v>
      </c>
      <c r="T9" s="17">
        <v>0.19358375092055699</v>
      </c>
      <c r="U9" s="17">
        <v>5.6995672051860402E-2</v>
      </c>
      <c r="V9" s="17">
        <v>0.14271365779547099</v>
      </c>
      <c r="W9" s="17"/>
      <c r="X9" s="17">
        <v>0.115268811892749</v>
      </c>
      <c r="Y9" s="17">
        <v>0.136733955747594</v>
      </c>
      <c r="Z9" s="17">
        <v>0.32213598101558499</v>
      </c>
      <c r="AA9" s="17"/>
      <c r="AB9" s="17">
        <v>0.133672957628169</v>
      </c>
      <c r="AC9" s="17">
        <v>0.136988594946166</v>
      </c>
      <c r="AD9" s="17"/>
      <c r="AE9" s="17">
        <v>0.125247413051365</v>
      </c>
      <c r="AF9" s="17">
        <v>0.13729897858513301</v>
      </c>
      <c r="AG9" s="17"/>
      <c r="AH9" s="17">
        <v>0.122269842386786</v>
      </c>
      <c r="AI9" s="17">
        <v>0.123101416148946</v>
      </c>
      <c r="AJ9" s="17"/>
      <c r="AK9" s="17">
        <v>3.3409854334182101E-2</v>
      </c>
      <c r="AL9" s="17">
        <v>0.122611449658262</v>
      </c>
      <c r="AM9" s="17">
        <v>0.13620296984559799</v>
      </c>
      <c r="AN9" s="17">
        <v>0.226132337865489</v>
      </c>
      <c r="AO9" s="17">
        <v>9.1195464928023606E-2</v>
      </c>
      <c r="AP9" s="17"/>
      <c r="AQ9" s="17">
        <v>6.92812383277015E-2</v>
      </c>
      <c r="AR9" s="17">
        <v>0.15141641528306701</v>
      </c>
      <c r="AS9" s="17"/>
      <c r="AT9" s="17">
        <v>7.1100157406480499E-2</v>
      </c>
      <c r="AU9" s="17">
        <v>0.16818878783850499</v>
      </c>
      <c r="AV9" s="17"/>
      <c r="AW9" s="17">
        <v>5.8010926489067798E-2</v>
      </c>
      <c r="AX9" s="17">
        <v>0.16621775545657899</v>
      </c>
      <c r="AY9" s="17">
        <v>0.16384231370552599</v>
      </c>
      <c r="AZ9" s="17">
        <v>6.29595762078375E-2</v>
      </c>
      <c r="BA9" s="17">
        <v>0.170208472616134</v>
      </c>
      <c r="BB9" s="17"/>
      <c r="BC9" s="17">
        <v>0.21089615326151401</v>
      </c>
      <c r="BD9" s="17"/>
      <c r="BE9" s="17">
        <v>0.123624353789495</v>
      </c>
      <c r="BF9" s="17">
        <v>0.168915518540462</v>
      </c>
      <c r="BG9" s="17">
        <v>0.124081267149512</v>
      </c>
      <c r="BH9" s="17">
        <v>0.22703349708729301</v>
      </c>
      <c r="BI9" s="17"/>
      <c r="BJ9" s="17">
        <v>0.134075103281946</v>
      </c>
      <c r="BK9" s="17"/>
      <c r="BL9" s="17">
        <v>0.113343155675163</v>
      </c>
      <c r="BM9" s="17"/>
      <c r="BN9" s="17">
        <v>0.15664325486826799</v>
      </c>
      <c r="BO9" s="17"/>
      <c r="BP9" s="17">
        <v>0.15079990601927801</v>
      </c>
      <c r="BQ9" s="17">
        <v>2.5841731108899198E-2</v>
      </c>
    </row>
    <row r="10" spans="2:69" x14ac:dyDescent="0.35">
      <c r="B10" s="18" t="s">
        <v>138</v>
      </c>
      <c r="C10" s="17">
        <v>0.20937901931213701</v>
      </c>
      <c r="D10" s="17">
        <v>0.23638297524711199</v>
      </c>
      <c r="E10" s="17">
        <v>0.18711425661799899</v>
      </c>
      <c r="F10" s="17"/>
      <c r="G10" s="17">
        <v>0.20137523978886901</v>
      </c>
      <c r="H10" s="17">
        <v>0.18186811614605999</v>
      </c>
      <c r="I10" s="17">
        <v>0.32307856645213301</v>
      </c>
      <c r="J10" s="17">
        <v>0.24742704352167699</v>
      </c>
      <c r="K10" s="17">
        <v>6.7758842325259694E-2</v>
      </c>
      <c r="L10" s="17"/>
      <c r="M10" s="17">
        <v>0.15965291933908601</v>
      </c>
      <c r="N10" s="17">
        <v>0.23100209040103101</v>
      </c>
      <c r="O10" s="17">
        <v>0.13484967154739999</v>
      </c>
      <c r="P10" s="17">
        <v>0.22911887513898699</v>
      </c>
      <c r="Q10" s="17">
        <v>0.24704516293732501</v>
      </c>
      <c r="R10" s="17"/>
      <c r="S10" s="17">
        <v>0.142382248069718</v>
      </c>
      <c r="T10" s="17">
        <v>0.21555970477625999</v>
      </c>
      <c r="U10" s="17">
        <v>0.191392590022154</v>
      </c>
      <c r="V10" s="17">
        <v>0.297752438798219</v>
      </c>
      <c r="W10" s="17"/>
      <c r="X10" s="17">
        <v>0.217786085097498</v>
      </c>
      <c r="Y10" s="17">
        <v>0.25405826618369598</v>
      </c>
      <c r="Z10" s="17">
        <v>7.0459130832249195E-2</v>
      </c>
      <c r="AA10" s="17"/>
      <c r="AB10" s="17">
        <v>0.17915156204376401</v>
      </c>
      <c r="AC10" s="17">
        <v>0.28715277353827401</v>
      </c>
      <c r="AD10" s="17"/>
      <c r="AE10" s="17">
        <v>0.20395488101554601</v>
      </c>
      <c r="AF10" s="17">
        <v>0.21137409356982301</v>
      </c>
      <c r="AG10" s="17"/>
      <c r="AH10" s="17">
        <v>0.23266201517251101</v>
      </c>
      <c r="AI10" s="17">
        <v>0.12031177588643201</v>
      </c>
      <c r="AJ10" s="17"/>
      <c r="AK10" s="17">
        <v>0.28653391874290701</v>
      </c>
      <c r="AL10" s="17">
        <v>0.205095205726539</v>
      </c>
      <c r="AM10" s="17">
        <v>0.175879642887178</v>
      </c>
      <c r="AN10" s="17">
        <v>0.19512468176964901</v>
      </c>
      <c r="AO10" s="17">
        <v>0.34155511411157802</v>
      </c>
      <c r="AP10" s="17"/>
      <c r="AQ10" s="17">
        <v>0.145547825091699</v>
      </c>
      <c r="AR10" s="17">
        <v>0.225811302267482</v>
      </c>
      <c r="AS10" s="17"/>
      <c r="AT10" s="17">
        <v>0.19343073334050601</v>
      </c>
      <c r="AU10" s="17">
        <v>0.221280774434607</v>
      </c>
      <c r="AV10" s="17"/>
      <c r="AW10" s="17">
        <v>0.137761622350691</v>
      </c>
      <c r="AX10" s="17">
        <v>0.14555645301103301</v>
      </c>
      <c r="AY10" s="17">
        <v>0.29277649932699701</v>
      </c>
      <c r="AZ10" s="17">
        <v>0.22498185226912101</v>
      </c>
      <c r="BA10" s="17">
        <v>0.168600988113213</v>
      </c>
      <c r="BB10" s="17"/>
      <c r="BC10" s="17">
        <v>0.144454774506273</v>
      </c>
      <c r="BD10" s="17"/>
      <c r="BE10" s="17">
        <v>0.14156801896680299</v>
      </c>
      <c r="BF10" s="17">
        <v>0.45963180252087499</v>
      </c>
      <c r="BG10" s="17">
        <v>0.32728187835079098</v>
      </c>
      <c r="BH10" s="17">
        <v>0.11937952949330601</v>
      </c>
      <c r="BI10" s="17"/>
      <c r="BJ10" s="17">
        <v>0.212767871592594</v>
      </c>
      <c r="BK10" s="17"/>
      <c r="BL10" s="17">
        <v>0.250459125372542</v>
      </c>
      <c r="BM10" s="17"/>
      <c r="BN10" s="17">
        <v>0.19749281665502399</v>
      </c>
      <c r="BO10" s="17"/>
      <c r="BP10" s="17">
        <v>0.215046122379911</v>
      </c>
      <c r="BQ10" s="17">
        <v>0.18251712275627099</v>
      </c>
    </row>
    <row r="11" spans="2:69" x14ac:dyDescent="0.35">
      <c r="B11" s="18" t="s">
        <v>139</v>
      </c>
      <c r="C11" s="17">
        <v>0.18499404964556501</v>
      </c>
      <c r="D11" s="17">
        <v>0.23370479332490299</v>
      </c>
      <c r="E11" s="17">
        <v>0.144832039631663</v>
      </c>
      <c r="F11" s="17"/>
      <c r="G11" s="17">
        <v>0.12999301251508499</v>
      </c>
      <c r="H11" s="17">
        <v>0.21162205815892801</v>
      </c>
      <c r="I11" s="17">
        <v>0.25699245989930097</v>
      </c>
      <c r="J11" s="17">
        <v>0.19937815868088499</v>
      </c>
      <c r="K11" s="17">
        <v>0.14203612946240701</v>
      </c>
      <c r="L11" s="17"/>
      <c r="M11" s="17">
        <v>0.20435891305027301</v>
      </c>
      <c r="N11" s="17">
        <v>0.194114239702288</v>
      </c>
      <c r="O11" s="17">
        <v>0.20963928557227199</v>
      </c>
      <c r="P11" s="17">
        <v>0.107983874890343</v>
      </c>
      <c r="Q11" s="17">
        <v>0.17758626990363</v>
      </c>
      <c r="R11" s="17"/>
      <c r="S11" s="17">
        <v>0.15156263715249699</v>
      </c>
      <c r="T11" s="17">
        <v>0.229134595223141</v>
      </c>
      <c r="U11" s="17">
        <v>0.11597505898211601</v>
      </c>
      <c r="V11" s="17">
        <v>0.22070747873409</v>
      </c>
      <c r="W11" s="17"/>
      <c r="X11" s="17">
        <v>0.19748676409414301</v>
      </c>
      <c r="Y11" s="17">
        <v>0.111983438775897</v>
      </c>
      <c r="Z11" s="17">
        <v>0.15390702458341901</v>
      </c>
      <c r="AA11" s="17"/>
      <c r="AB11" s="17">
        <v>0.18490047062620599</v>
      </c>
      <c r="AC11" s="17">
        <v>0.18523482383929599</v>
      </c>
      <c r="AD11" s="17"/>
      <c r="AE11" s="17">
        <v>0.20882538960918801</v>
      </c>
      <c r="AF11" s="17">
        <v>0.17985042405255999</v>
      </c>
      <c r="AG11" s="17"/>
      <c r="AH11" s="17">
        <v>0.19662938958814599</v>
      </c>
      <c r="AI11" s="17">
        <v>0.18413683207982201</v>
      </c>
      <c r="AJ11" s="17"/>
      <c r="AK11" s="17">
        <v>0.22402775278943499</v>
      </c>
      <c r="AL11" s="17">
        <v>0.23832882509416101</v>
      </c>
      <c r="AM11" s="17">
        <v>0.171836380759677</v>
      </c>
      <c r="AN11" s="17">
        <v>0.12131729057561</v>
      </c>
      <c r="AO11" s="17">
        <v>0.12790293139875999</v>
      </c>
      <c r="AP11" s="17"/>
      <c r="AQ11" s="17">
        <v>0.233344306747019</v>
      </c>
      <c r="AR11" s="17">
        <v>0.17254707735626401</v>
      </c>
      <c r="AS11" s="17"/>
      <c r="AT11" s="17">
        <v>0.18508196497440901</v>
      </c>
      <c r="AU11" s="17">
        <v>0.179045747011574</v>
      </c>
      <c r="AV11" s="17"/>
      <c r="AW11" s="17">
        <v>0.27395275081236098</v>
      </c>
      <c r="AX11" s="17">
        <v>0.17097857913332401</v>
      </c>
      <c r="AY11" s="17">
        <v>0.12429826193174</v>
      </c>
      <c r="AZ11" s="17">
        <v>0.36971904013190099</v>
      </c>
      <c r="BA11" s="17">
        <v>0.16532050711674301</v>
      </c>
      <c r="BB11" s="17"/>
      <c r="BC11" s="17">
        <v>0.154999920832954</v>
      </c>
      <c r="BD11" s="17"/>
      <c r="BE11" s="17">
        <v>0.188460311289462</v>
      </c>
      <c r="BF11" s="17">
        <v>8.7702408709390195E-2</v>
      </c>
      <c r="BG11" s="17">
        <v>0.282694485780909</v>
      </c>
      <c r="BH11" s="17">
        <v>0.160625273890771</v>
      </c>
      <c r="BI11" s="17"/>
      <c r="BJ11" s="17">
        <v>0.19069037943222999</v>
      </c>
      <c r="BK11" s="17"/>
      <c r="BL11" s="17">
        <v>0.18816963205401599</v>
      </c>
      <c r="BM11" s="17"/>
      <c r="BN11" s="17">
        <v>0.24050660570881999</v>
      </c>
      <c r="BO11" s="17"/>
      <c r="BP11" s="17">
        <v>0.17529179800521499</v>
      </c>
      <c r="BQ11" s="17">
        <v>0.268443523902615</v>
      </c>
    </row>
    <row r="12" spans="2:69" x14ac:dyDescent="0.35">
      <c r="B12" s="18" t="s">
        <v>140</v>
      </c>
      <c r="C12" s="17">
        <v>0.113922276767514</v>
      </c>
      <c r="D12" s="17">
        <v>0.15314451617068001</v>
      </c>
      <c r="E12" s="17">
        <v>8.1583538889738599E-2</v>
      </c>
      <c r="F12" s="17"/>
      <c r="G12" s="17">
        <v>0.136422972871174</v>
      </c>
      <c r="H12" s="17">
        <v>0.18209624422828699</v>
      </c>
      <c r="I12" s="17">
        <v>8.7024850937189299E-2</v>
      </c>
      <c r="J12" s="17">
        <v>2.3305751520549998E-2</v>
      </c>
      <c r="K12" s="17">
        <v>4.3538462067117999E-2</v>
      </c>
      <c r="L12" s="17"/>
      <c r="M12" s="17">
        <v>6.4706435572560894E-2</v>
      </c>
      <c r="N12" s="17">
        <v>0.120682875662333</v>
      </c>
      <c r="O12" s="17">
        <v>7.0273516312529802E-2</v>
      </c>
      <c r="P12" s="17">
        <v>0.131190107554886</v>
      </c>
      <c r="Q12" s="17">
        <v>0.15817263769742901</v>
      </c>
      <c r="R12" s="17"/>
      <c r="S12" s="17">
        <v>8.5995088120564694E-2</v>
      </c>
      <c r="T12" s="17">
        <v>0.10039006274584</v>
      </c>
      <c r="U12" s="17">
        <v>0.20217744132003701</v>
      </c>
      <c r="V12" s="17">
        <v>9.3507861161034198E-2</v>
      </c>
      <c r="W12" s="17"/>
      <c r="X12" s="17">
        <v>0.114009664174198</v>
      </c>
      <c r="Y12" s="17">
        <v>0.13194800211994501</v>
      </c>
      <c r="Z12" s="17">
        <v>9.03891830799642E-2</v>
      </c>
      <c r="AA12" s="17"/>
      <c r="AB12" s="17">
        <v>0.13575418210042001</v>
      </c>
      <c r="AC12" s="17">
        <v>5.7749862906345602E-2</v>
      </c>
      <c r="AD12" s="17"/>
      <c r="AE12" s="17">
        <v>0.178955175028463</v>
      </c>
      <c r="AF12" s="17">
        <v>9.5326595636839401E-2</v>
      </c>
      <c r="AG12" s="17"/>
      <c r="AH12" s="17">
        <v>9.7907520767798795E-2</v>
      </c>
      <c r="AI12" s="17">
        <v>0.117106945548754</v>
      </c>
      <c r="AJ12" s="17"/>
      <c r="AK12" s="17">
        <v>0.100029693889905</v>
      </c>
      <c r="AL12" s="17">
        <v>8.5963572884036998E-2</v>
      </c>
      <c r="AM12" s="17">
        <v>0.138993108885618</v>
      </c>
      <c r="AN12" s="17">
        <v>0.123702379502513</v>
      </c>
      <c r="AO12" s="17">
        <v>9.1975299853458897E-2</v>
      </c>
      <c r="AP12" s="17"/>
      <c r="AQ12" s="17">
        <v>0.114483846742504</v>
      </c>
      <c r="AR12" s="17">
        <v>0.113777709885428</v>
      </c>
      <c r="AS12" s="17"/>
      <c r="AT12" s="17">
        <v>0.101450295021232</v>
      </c>
      <c r="AU12" s="17">
        <v>0.118277525147338</v>
      </c>
      <c r="AV12" s="17"/>
      <c r="AW12" s="17">
        <v>7.7998610685506106E-2</v>
      </c>
      <c r="AX12" s="17">
        <v>7.9157569943690498E-2</v>
      </c>
      <c r="AY12" s="17">
        <v>9.4720144353589303E-2</v>
      </c>
      <c r="AZ12" s="17">
        <v>3.02502000829457E-2</v>
      </c>
      <c r="BA12" s="17">
        <v>0.19689961060518599</v>
      </c>
      <c r="BB12" s="17"/>
      <c r="BC12" s="17">
        <v>0.13967339873750301</v>
      </c>
      <c r="BD12" s="17"/>
      <c r="BE12" s="17">
        <v>0.105282303246617</v>
      </c>
      <c r="BF12" s="17">
        <v>0.12683917195198799</v>
      </c>
      <c r="BG12" s="17">
        <v>2.7245871230318901E-2</v>
      </c>
      <c r="BH12" s="17">
        <v>0.147858041954365</v>
      </c>
      <c r="BI12" s="17"/>
      <c r="BJ12" s="17">
        <v>0.115090128357201</v>
      </c>
      <c r="BK12" s="17"/>
      <c r="BL12" s="17">
        <v>0.119977233055777</v>
      </c>
      <c r="BM12" s="17"/>
      <c r="BN12" s="17">
        <v>0.120221670959358</v>
      </c>
      <c r="BO12" s="17"/>
      <c r="BP12" s="17">
        <v>0.11058551137309</v>
      </c>
      <c r="BQ12" s="17">
        <v>0.146089152487414</v>
      </c>
    </row>
    <row r="13" spans="2:69" x14ac:dyDescent="0.35">
      <c r="B13" s="18" t="s">
        <v>141</v>
      </c>
      <c r="C13" s="19">
        <v>0.357103713673459</v>
      </c>
      <c r="D13" s="19">
        <v>0.285014953173644</v>
      </c>
      <c r="E13" s="19">
        <v>0.41654089944386302</v>
      </c>
      <c r="F13" s="19"/>
      <c r="G13" s="19">
        <v>0.41585988498552001</v>
      </c>
      <c r="H13" s="19">
        <v>0.27498304943831098</v>
      </c>
      <c r="I13" s="19">
        <v>0.29367599450828902</v>
      </c>
      <c r="J13" s="19">
        <v>0.41608413535453997</v>
      </c>
      <c r="K13" s="19">
        <v>0.42125065101356501</v>
      </c>
      <c r="L13" s="19"/>
      <c r="M13" s="19">
        <v>0.36043930463836898</v>
      </c>
      <c r="N13" s="19">
        <v>0.31090892336932702</v>
      </c>
      <c r="O13" s="19">
        <v>0.46762650988307303</v>
      </c>
      <c r="P13" s="19">
        <v>0.40939422644680801</v>
      </c>
      <c r="Q13" s="19">
        <v>0.32465106060356902</v>
      </c>
      <c r="R13" s="19"/>
      <c r="S13" s="19">
        <v>0.427941298704891</v>
      </c>
      <c r="T13" s="19">
        <v>0.26133188633420301</v>
      </c>
      <c r="U13" s="19">
        <v>0.43345923762383298</v>
      </c>
      <c r="V13" s="19">
        <v>0.245318563511186</v>
      </c>
      <c r="W13" s="19"/>
      <c r="X13" s="19">
        <v>0.35544867474141201</v>
      </c>
      <c r="Y13" s="19">
        <v>0.365276337172869</v>
      </c>
      <c r="Z13" s="19">
        <v>0.36310868048878298</v>
      </c>
      <c r="AA13" s="19"/>
      <c r="AB13" s="19">
        <v>0.36652082760144</v>
      </c>
      <c r="AC13" s="19">
        <v>0.33287394476991899</v>
      </c>
      <c r="AD13" s="19"/>
      <c r="AE13" s="19">
        <v>0.28301714129543798</v>
      </c>
      <c r="AF13" s="19">
        <v>0.37614990815564397</v>
      </c>
      <c r="AG13" s="19"/>
      <c r="AH13" s="19">
        <v>0.350531232084759</v>
      </c>
      <c r="AI13" s="19">
        <v>0.45534303033604601</v>
      </c>
      <c r="AJ13" s="19"/>
      <c r="AK13" s="19">
        <v>0.35599878024357101</v>
      </c>
      <c r="AL13" s="19">
        <v>0.34800094663700099</v>
      </c>
      <c r="AM13" s="19">
        <v>0.37708789762192801</v>
      </c>
      <c r="AN13" s="19">
        <v>0.33372331028674002</v>
      </c>
      <c r="AO13" s="19">
        <v>0.34737118970817998</v>
      </c>
      <c r="AP13" s="19"/>
      <c r="AQ13" s="19">
        <v>0.43734278309107599</v>
      </c>
      <c r="AR13" s="19">
        <v>0.33644749520776002</v>
      </c>
      <c r="AS13" s="19"/>
      <c r="AT13" s="19">
        <v>0.44893684925737298</v>
      </c>
      <c r="AU13" s="19">
        <v>0.31320716556797601</v>
      </c>
      <c r="AV13" s="19"/>
      <c r="AW13" s="19">
        <v>0.45227608966237498</v>
      </c>
      <c r="AX13" s="19">
        <v>0.43808964245537302</v>
      </c>
      <c r="AY13" s="19">
        <v>0.32436278068214702</v>
      </c>
      <c r="AZ13" s="19">
        <v>0.31208933130819499</v>
      </c>
      <c r="BA13" s="19">
        <v>0.298970421548725</v>
      </c>
      <c r="BB13" s="19"/>
      <c r="BC13" s="19">
        <v>0.34997575266175501</v>
      </c>
      <c r="BD13" s="19"/>
      <c r="BE13" s="19">
        <v>0.441065012707622</v>
      </c>
      <c r="BF13" s="19">
        <v>0.156911098277285</v>
      </c>
      <c r="BG13" s="19">
        <v>0.23869649748846899</v>
      </c>
      <c r="BH13" s="19">
        <v>0.34510365757426598</v>
      </c>
      <c r="BI13" s="19"/>
      <c r="BJ13" s="19">
        <v>0.34737651733602998</v>
      </c>
      <c r="BK13" s="19"/>
      <c r="BL13" s="19">
        <v>0.32805085384250099</v>
      </c>
      <c r="BM13" s="19"/>
      <c r="BN13" s="19">
        <v>0.28513565180853001</v>
      </c>
      <c r="BO13" s="19"/>
      <c r="BP13" s="19">
        <v>0.34827666222250597</v>
      </c>
      <c r="BQ13" s="19">
        <v>0.377108469744801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211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8.1527904162599904E-2</v>
      </c>
      <c r="D9" s="17">
        <v>9.9899120929158106E-2</v>
      </c>
      <c r="E9" s="17">
        <v>6.6380835240738206E-2</v>
      </c>
      <c r="F9" s="17"/>
      <c r="G9" s="17">
        <v>0.10664218328125501</v>
      </c>
      <c r="H9" s="17">
        <v>7.42221085484117E-2</v>
      </c>
      <c r="I9" s="17">
        <v>4.7395418265913897E-2</v>
      </c>
      <c r="J9" s="17">
        <v>0.123917625067639</v>
      </c>
      <c r="K9" s="17">
        <v>4.3538462067117999E-2</v>
      </c>
      <c r="L9" s="17"/>
      <c r="M9" s="17">
        <v>2.84381302614964E-2</v>
      </c>
      <c r="N9" s="17">
        <v>0.105001861624182</v>
      </c>
      <c r="O9" s="17">
        <v>5.7316060525774898E-2</v>
      </c>
      <c r="P9" s="17">
        <v>8.9839478850400098E-2</v>
      </c>
      <c r="Q9" s="17">
        <v>7.6367133644508006E-2</v>
      </c>
      <c r="R9" s="17"/>
      <c r="S9" s="17">
        <v>0.104873086638167</v>
      </c>
      <c r="T9" s="17">
        <v>7.5304253498393106E-2</v>
      </c>
      <c r="U9" s="17">
        <v>4.6934567046514997E-2</v>
      </c>
      <c r="V9" s="17">
        <v>9.3031955946926106E-2</v>
      </c>
      <c r="W9" s="17"/>
      <c r="X9" s="17">
        <v>8.0903715688317807E-2</v>
      </c>
      <c r="Y9" s="17">
        <v>5.4909933928790698E-2</v>
      </c>
      <c r="Z9" s="17">
        <v>0.121150397975609</v>
      </c>
      <c r="AA9" s="17"/>
      <c r="AB9" s="17">
        <v>7.4639446374919302E-2</v>
      </c>
      <c r="AC9" s="17">
        <v>9.9251565740206396E-2</v>
      </c>
      <c r="AD9" s="17"/>
      <c r="AE9" s="17">
        <v>0.16263531685286101</v>
      </c>
      <c r="AF9" s="17">
        <v>5.8947573821267397E-2</v>
      </c>
      <c r="AG9" s="17"/>
      <c r="AH9" s="17">
        <v>6.1118688280447399E-2</v>
      </c>
      <c r="AI9" s="17">
        <v>0.17851893337537</v>
      </c>
      <c r="AJ9" s="17"/>
      <c r="AK9" s="17">
        <v>0.11153951266169899</v>
      </c>
      <c r="AL9" s="17">
        <v>7.4449200970901103E-2</v>
      </c>
      <c r="AM9" s="17">
        <v>6.20654962930322E-2</v>
      </c>
      <c r="AN9" s="17">
        <v>7.2445396768361495E-2</v>
      </c>
      <c r="AO9" s="17">
        <v>0.204009183470198</v>
      </c>
      <c r="AP9" s="17"/>
      <c r="AQ9" s="17">
        <v>5.9540176249401798E-2</v>
      </c>
      <c r="AR9" s="17">
        <v>8.7188280269101207E-2</v>
      </c>
      <c r="AS9" s="17"/>
      <c r="AT9" s="17">
        <v>8.8762119874720796E-2</v>
      </c>
      <c r="AU9" s="17">
        <v>7.5644941402424407E-2</v>
      </c>
      <c r="AV9" s="17"/>
      <c r="AW9" s="17">
        <v>0.13600953717457401</v>
      </c>
      <c r="AX9" s="17">
        <v>4.7515755690663498E-2</v>
      </c>
      <c r="AY9" s="17">
        <v>0.101264836231098</v>
      </c>
      <c r="AZ9" s="17">
        <v>0.12748328073814799</v>
      </c>
      <c r="BA9" s="17">
        <v>0.111866757058289</v>
      </c>
      <c r="BB9" s="17"/>
      <c r="BC9" s="17">
        <v>7.0757130196695897E-2</v>
      </c>
      <c r="BD9" s="17"/>
      <c r="BE9" s="17">
        <v>6.4680109405513594E-2</v>
      </c>
      <c r="BF9" s="17">
        <v>0.13008347815176</v>
      </c>
      <c r="BG9" s="17">
        <v>0.15495086425049601</v>
      </c>
      <c r="BH9" s="17">
        <v>6.0826256280311103E-2</v>
      </c>
      <c r="BI9" s="17"/>
      <c r="BJ9" s="17">
        <v>7.8111809298509999E-2</v>
      </c>
      <c r="BK9" s="17"/>
      <c r="BL9" s="17">
        <v>5.4485150805443097E-2</v>
      </c>
      <c r="BM9" s="17"/>
      <c r="BN9" s="17">
        <v>5.8200985262739903E-2</v>
      </c>
      <c r="BO9" s="17"/>
      <c r="BP9" s="17">
        <v>9.0148308073810204E-2</v>
      </c>
      <c r="BQ9" s="17">
        <v>2.43332025336917E-2</v>
      </c>
    </row>
    <row r="10" spans="2:69" x14ac:dyDescent="0.35">
      <c r="B10" s="18" t="s">
        <v>138</v>
      </c>
      <c r="C10" s="17">
        <v>0.168648689697427</v>
      </c>
      <c r="D10" s="17">
        <v>0.19189116820492</v>
      </c>
      <c r="E10" s="17">
        <v>0.14948526528512801</v>
      </c>
      <c r="F10" s="17"/>
      <c r="G10" s="17">
        <v>0.17084994417152799</v>
      </c>
      <c r="H10" s="17">
        <v>0.19944831682315101</v>
      </c>
      <c r="I10" s="17">
        <v>0.20142975157056101</v>
      </c>
      <c r="J10" s="17">
        <v>0.212571196056143</v>
      </c>
      <c r="K10" s="17">
        <v>0</v>
      </c>
      <c r="L10" s="17"/>
      <c r="M10" s="17">
        <v>0.22385264448957201</v>
      </c>
      <c r="N10" s="17">
        <v>0.13496914331488699</v>
      </c>
      <c r="O10" s="17">
        <v>0.236674422248073</v>
      </c>
      <c r="P10" s="17">
        <v>5.21868507925312E-2</v>
      </c>
      <c r="Q10" s="17">
        <v>0.22335759782393899</v>
      </c>
      <c r="R10" s="17"/>
      <c r="S10" s="17">
        <v>0.1981865414424</v>
      </c>
      <c r="T10" s="17">
        <v>0.16028954634386999</v>
      </c>
      <c r="U10" s="17">
        <v>0.112722754398414</v>
      </c>
      <c r="V10" s="17">
        <v>0.18165571602150701</v>
      </c>
      <c r="W10" s="17"/>
      <c r="X10" s="17">
        <v>0.17395540654899599</v>
      </c>
      <c r="Y10" s="17">
        <v>6.1486879934555698E-2</v>
      </c>
      <c r="Z10" s="17">
        <v>0.25122441772005499</v>
      </c>
      <c r="AA10" s="17"/>
      <c r="AB10" s="17">
        <v>0.18084323635746999</v>
      </c>
      <c r="AC10" s="17">
        <v>0.137272723587643</v>
      </c>
      <c r="AD10" s="17"/>
      <c r="AE10" s="17">
        <v>0.21004199154294301</v>
      </c>
      <c r="AF10" s="17">
        <v>0.159214131433632</v>
      </c>
      <c r="AG10" s="17"/>
      <c r="AH10" s="17">
        <v>0.172890372331092</v>
      </c>
      <c r="AI10" s="17">
        <v>0.16413848436162701</v>
      </c>
      <c r="AJ10" s="17"/>
      <c r="AK10" s="17">
        <v>0.27786707659953902</v>
      </c>
      <c r="AL10" s="17">
        <v>0.15353157330557099</v>
      </c>
      <c r="AM10" s="17">
        <v>0.18671656437190501</v>
      </c>
      <c r="AN10" s="17">
        <v>0.120969861369641</v>
      </c>
      <c r="AO10" s="17">
        <v>9.3070171217233003E-2</v>
      </c>
      <c r="AP10" s="17"/>
      <c r="AQ10" s="17">
        <v>0.22176004462151899</v>
      </c>
      <c r="AR10" s="17">
        <v>0.15497605168848599</v>
      </c>
      <c r="AS10" s="17"/>
      <c r="AT10" s="17">
        <v>0.21776585773399201</v>
      </c>
      <c r="AU10" s="17">
        <v>0.14315626052402899</v>
      </c>
      <c r="AV10" s="17"/>
      <c r="AW10" s="17">
        <v>0.106701366705267</v>
      </c>
      <c r="AX10" s="17">
        <v>0.109520668993283</v>
      </c>
      <c r="AY10" s="17">
        <v>0.17197936282378501</v>
      </c>
      <c r="AZ10" s="17">
        <v>0.31203682628733398</v>
      </c>
      <c r="BA10" s="17">
        <v>0.16514021611136401</v>
      </c>
      <c r="BB10" s="17"/>
      <c r="BC10" s="17">
        <v>0.15042497281733</v>
      </c>
      <c r="BD10" s="17"/>
      <c r="BE10" s="17">
        <v>0.12544621426286001</v>
      </c>
      <c r="BF10" s="17">
        <v>0.175625048400571</v>
      </c>
      <c r="BG10" s="17">
        <v>0.312218645439238</v>
      </c>
      <c r="BH10" s="17">
        <v>0.16235894594609299</v>
      </c>
      <c r="BI10" s="17"/>
      <c r="BJ10" s="17">
        <v>0.172801012289234</v>
      </c>
      <c r="BK10" s="17"/>
      <c r="BL10" s="17">
        <v>0.183362680932804</v>
      </c>
      <c r="BM10" s="17"/>
      <c r="BN10" s="17">
        <v>0.11605441552364</v>
      </c>
      <c r="BO10" s="17"/>
      <c r="BP10" s="17">
        <v>0.17832630671303201</v>
      </c>
      <c r="BQ10" s="17">
        <v>0.109755697361667</v>
      </c>
    </row>
    <row r="11" spans="2:69" x14ac:dyDescent="0.35">
      <c r="B11" s="18" t="s">
        <v>139</v>
      </c>
      <c r="C11" s="17">
        <v>0.24412624341171399</v>
      </c>
      <c r="D11" s="17">
        <v>0.28829474895437301</v>
      </c>
      <c r="E11" s="17">
        <v>0.20770930891404199</v>
      </c>
      <c r="F11" s="17"/>
      <c r="G11" s="17">
        <v>0.20657189769918999</v>
      </c>
      <c r="H11" s="17">
        <v>0.28385679666555602</v>
      </c>
      <c r="I11" s="17">
        <v>0.23243843265851299</v>
      </c>
      <c r="J11" s="17">
        <v>0.20483129901791799</v>
      </c>
      <c r="K11" s="17">
        <v>0.31616483028928499</v>
      </c>
      <c r="L11" s="17"/>
      <c r="M11" s="17">
        <v>0.32496178831664102</v>
      </c>
      <c r="N11" s="17">
        <v>0.26598404313337898</v>
      </c>
      <c r="O11" s="17">
        <v>0.169315778433897</v>
      </c>
      <c r="P11" s="17">
        <v>0.216515163093428</v>
      </c>
      <c r="Q11" s="17">
        <v>0.23325236931797999</v>
      </c>
      <c r="R11" s="17"/>
      <c r="S11" s="17">
        <v>0.127038581900557</v>
      </c>
      <c r="T11" s="17">
        <v>0.346637434218239</v>
      </c>
      <c r="U11" s="17">
        <v>0.23472191229151701</v>
      </c>
      <c r="V11" s="17">
        <v>0.32648838060971003</v>
      </c>
      <c r="W11" s="17"/>
      <c r="X11" s="17">
        <v>0.23498317661368401</v>
      </c>
      <c r="Y11" s="17">
        <v>0.25976716399465499</v>
      </c>
      <c r="Z11" s="17">
        <v>0.31441564908270597</v>
      </c>
      <c r="AA11" s="17"/>
      <c r="AB11" s="17">
        <v>0.24794069963719001</v>
      </c>
      <c r="AC11" s="17">
        <v>0.23431183598893099</v>
      </c>
      <c r="AD11" s="17"/>
      <c r="AE11" s="17">
        <v>0.212810693564043</v>
      </c>
      <c r="AF11" s="17">
        <v>0.25248230204893102</v>
      </c>
      <c r="AG11" s="17"/>
      <c r="AH11" s="17">
        <v>0.23112160511271701</v>
      </c>
      <c r="AI11" s="17">
        <v>0.211026641012449</v>
      </c>
      <c r="AJ11" s="17"/>
      <c r="AK11" s="17">
        <v>0.165370854383803</v>
      </c>
      <c r="AL11" s="17">
        <v>0.341863892454631</v>
      </c>
      <c r="AM11" s="17">
        <v>0.238373290916846</v>
      </c>
      <c r="AN11" s="17">
        <v>0.20962069202322001</v>
      </c>
      <c r="AO11" s="17">
        <v>4.5135990457033898E-2</v>
      </c>
      <c r="AP11" s="17"/>
      <c r="AQ11" s="17">
        <v>0.166645198582344</v>
      </c>
      <c r="AR11" s="17">
        <v>0.26407245416119601</v>
      </c>
      <c r="AS11" s="17"/>
      <c r="AT11" s="17">
        <v>0.16300639655470101</v>
      </c>
      <c r="AU11" s="17">
        <v>0.28379816526311102</v>
      </c>
      <c r="AV11" s="17"/>
      <c r="AW11" s="17">
        <v>0.239268247699505</v>
      </c>
      <c r="AX11" s="17">
        <v>0.225000847747371</v>
      </c>
      <c r="AY11" s="17">
        <v>0.29656645232510598</v>
      </c>
      <c r="AZ11" s="17">
        <v>0.18432190791138101</v>
      </c>
      <c r="BA11" s="17">
        <v>0.223976339516294</v>
      </c>
      <c r="BB11" s="17"/>
      <c r="BC11" s="17">
        <v>0.23246073463635</v>
      </c>
      <c r="BD11" s="17"/>
      <c r="BE11" s="17">
        <v>0.24098775762147301</v>
      </c>
      <c r="BF11" s="17">
        <v>0.38217089703203899</v>
      </c>
      <c r="BG11" s="17">
        <v>0.24014266455948999</v>
      </c>
      <c r="BH11" s="17">
        <v>0.14548573530137399</v>
      </c>
      <c r="BI11" s="17"/>
      <c r="BJ11" s="17">
        <v>0.24521725939913</v>
      </c>
      <c r="BK11" s="17"/>
      <c r="BL11" s="17">
        <v>0.24861622043065901</v>
      </c>
      <c r="BM11" s="17"/>
      <c r="BN11" s="17">
        <v>0.38942145251202198</v>
      </c>
      <c r="BO11" s="17"/>
      <c r="BP11" s="17">
        <v>0.23744658290682399</v>
      </c>
      <c r="BQ11" s="17">
        <v>0.30962697488194901</v>
      </c>
    </row>
    <row r="12" spans="2:69" x14ac:dyDescent="0.35">
      <c r="B12" s="18" t="s">
        <v>140</v>
      </c>
      <c r="C12" s="17">
        <v>0.163319273601473</v>
      </c>
      <c r="D12" s="17">
        <v>0.14399489580653299</v>
      </c>
      <c r="E12" s="17">
        <v>0.17925222382744099</v>
      </c>
      <c r="F12" s="17"/>
      <c r="G12" s="17">
        <v>0.10781603551437501</v>
      </c>
      <c r="H12" s="17">
        <v>0.16535536807107801</v>
      </c>
      <c r="I12" s="17">
        <v>0.17766498473080899</v>
      </c>
      <c r="J12" s="17">
        <v>0.111341955100718</v>
      </c>
      <c r="K12" s="17">
        <v>0.33392038171316202</v>
      </c>
      <c r="L12" s="17"/>
      <c r="M12" s="17">
        <v>0.12867466300268501</v>
      </c>
      <c r="N12" s="17">
        <v>0.18839614565016399</v>
      </c>
      <c r="O12" s="17">
        <v>0.17675902102750099</v>
      </c>
      <c r="P12" s="17">
        <v>0.12601091661559299</v>
      </c>
      <c r="Q12" s="17">
        <v>0.13655476075325301</v>
      </c>
      <c r="R12" s="17"/>
      <c r="S12" s="17">
        <v>0.16836272598691501</v>
      </c>
      <c r="T12" s="17">
        <v>0.20125077568676999</v>
      </c>
      <c r="U12" s="17">
        <v>0.179880675960604</v>
      </c>
      <c r="V12" s="17">
        <v>9.7588329448214606E-2</v>
      </c>
      <c r="W12" s="17"/>
      <c r="X12" s="17">
        <v>0.162756615844938</v>
      </c>
      <c r="Y12" s="17">
        <v>0.29756309678822002</v>
      </c>
      <c r="Z12" s="17">
        <v>0</v>
      </c>
      <c r="AA12" s="17"/>
      <c r="AB12" s="17">
        <v>0.17674582935396099</v>
      </c>
      <c r="AC12" s="17">
        <v>0.128773408961706</v>
      </c>
      <c r="AD12" s="17"/>
      <c r="AE12" s="17">
        <v>0.11647339138306501</v>
      </c>
      <c r="AF12" s="17">
        <v>0.17515761098907401</v>
      </c>
      <c r="AG12" s="17"/>
      <c r="AH12" s="17">
        <v>0.19584476888701999</v>
      </c>
      <c r="AI12" s="17">
        <v>0</v>
      </c>
      <c r="AJ12" s="17"/>
      <c r="AK12" s="17">
        <v>6.1393808996638197E-2</v>
      </c>
      <c r="AL12" s="17">
        <v>0.10762034715081099</v>
      </c>
      <c r="AM12" s="17">
        <v>0.17361784154756699</v>
      </c>
      <c r="AN12" s="17">
        <v>0.270676110548417</v>
      </c>
      <c r="AO12" s="17">
        <v>0.227646524205629</v>
      </c>
      <c r="AP12" s="17"/>
      <c r="AQ12" s="17">
        <v>0.100487238560397</v>
      </c>
      <c r="AR12" s="17">
        <v>0.17949433958707101</v>
      </c>
      <c r="AS12" s="17"/>
      <c r="AT12" s="17">
        <v>0.101709459948049</v>
      </c>
      <c r="AU12" s="17">
        <v>0.196552998501349</v>
      </c>
      <c r="AV12" s="17"/>
      <c r="AW12" s="17">
        <v>6.5744758758279204E-2</v>
      </c>
      <c r="AX12" s="17">
        <v>0.22151421112246</v>
      </c>
      <c r="AY12" s="17">
        <v>0.150696743580089</v>
      </c>
      <c r="AZ12" s="17">
        <v>3.4556123967918899E-2</v>
      </c>
      <c r="BA12" s="17">
        <v>0.16469759923123301</v>
      </c>
      <c r="BB12" s="17"/>
      <c r="BC12" s="17">
        <v>0.252524189466174</v>
      </c>
      <c r="BD12" s="17"/>
      <c r="BE12" s="17">
        <v>0.15356199156140901</v>
      </c>
      <c r="BF12" s="17">
        <v>0.123903424569918</v>
      </c>
      <c r="BG12" s="17">
        <v>5.3991328262306799E-2</v>
      </c>
      <c r="BH12" s="17">
        <v>0.30859461439437003</v>
      </c>
      <c r="BI12" s="17"/>
      <c r="BJ12" s="17">
        <v>0.1801927863727</v>
      </c>
      <c r="BK12" s="17"/>
      <c r="BL12" s="17">
        <v>0.191020083061819</v>
      </c>
      <c r="BM12" s="17"/>
      <c r="BN12" s="17">
        <v>0.121337531914886</v>
      </c>
      <c r="BO12" s="17"/>
      <c r="BP12" s="17">
        <v>0.16224298300345399</v>
      </c>
      <c r="BQ12" s="17">
        <v>0.182419680670348</v>
      </c>
    </row>
    <row r="13" spans="2:69" x14ac:dyDescent="0.35">
      <c r="B13" s="18" t="s">
        <v>141</v>
      </c>
      <c r="C13" s="19">
        <v>0.34237788912678702</v>
      </c>
      <c r="D13" s="19">
        <v>0.27592006610501602</v>
      </c>
      <c r="E13" s="19">
        <v>0.39717236673265099</v>
      </c>
      <c r="F13" s="19"/>
      <c r="G13" s="19">
        <v>0.40811993933365198</v>
      </c>
      <c r="H13" s="19">
        <v>0.277117409891803</v>
      </c>
      <c r="I13" s="19">
        <v>0.341071412774203</v>
      </c>
      <c r="J13" s="19">
        <v>0.34733792475758202</v>
      </c>
      <c r="K13" s="19">
        <v>0.30637632593043501</v>
      </c>
      <c r="L13" s="19"/>
      <c r="M13" s="19">
        <v>0.29407277392960501</v>
      </c>
      <c r="N13" s="19">
        <v>0.305648806277388</v>
      </c>
      <c r="O13" s="19">
        <v>0.359934717764755</v>
      </c>
      <c r="P13" s="19">
        <v>0.51544759064804802</v>
      </c>
      <c r="Q13" s="19">
        <v>0.33046813846032003</v>
      </c>
      <c r="R13" s="19"/>
      <c r="S13" s="19">
        <v>0.40153906403196099</v>
      </c>
      <c r="T13" s="19">
        <v>0.216517990252728</v>
      </c>
      <c r="U13" s="19">
        <v>0.42574009030294901</v>
      </c>
      <c r="V13" s="19">
        <v>0.30123561797364301</v>
      </c>
      <c r="W13" s="19"/>
      <c r="X13" s="19">
        <v>0.34740108530406399</v>
      </c>
      <c r="Y13" s="19">
        <v>0.326272925353779</v>
      </c>
      <c r="Z13" s="19">
        <v>0.31320953522162998</v>
      </c>
      <c r="AA13" s="19"/>
      <c r="AB13" s="19">
        <v>0.31983078827646</v>
      </c>
      <c r="AC13" s="19">
        <v>0.40039046572151299</v>
      </c>
      <c r="AD13" s="19"/>
      <c r="AE13" s="19">
        <v>0.29803860665708898</v>
      </c>
      <c r="AF13" s="19">
        <v>0.354198381707096</v>
      </c>
      <c r="AG13" s="19"/>
      <c r="AH13" s="19">
        <v>0.339024565388724</v>
      </c>
      <c r="AI13" s="19">
        <v>0.44631594125055402</v>
      </c>
      <c r="AJ13" s="19"/>
      <c r="AK13" s="19">
        <v>0.38382874735832001</v>
      </c>
      <c r="AL13" s="19">
        <v>0.32253498611808501</v>
      </c>
      <c r="AM13" s="19">
        <v>0.33922680687064999</v>
      </c>
      <c r="AN13" s="19">
        <v>0.32628793929035999</v>
      </c>
      <c r="AO13" s="19">
        <v>0.43013813064990603</v>
      </c>
      <c r="AP13" s="19"/>
      <c r="AQ13" s="19">
        <v>0.45156734198633802</v>
      </c>
      <c r="AR13" s="19">
        <v>0.31426887429414602</v>
      </c>
      <c r="AS13" s="19"/>
      <c r="AT13" s="19">
        <v>0.42875616588853699</v>
      </c>
      <c r="AU13" s="19">
        <v>0.30084763430908701</v>
      </c>
      <c r="AV13" s="19"/>
      <c r="AW13" s="19">
        <v>0.45227608966237498</v>
      </c>
      <c r="AX13" s="19">
        <v>0.39644851644622298</v>
      </c>
      <c r="AY13" s="19">
        <v>0.27949260503992102</v>
      </c>
      <c r="AZ13" s="19">
        <v>0.34160186109521801</v>
      </c>
      <c r="BA13" s="19">
        <v>0.33431908808282002</v>
      </c>
      <c r="BB13" s="19"/>
      <c r="BC13" s="19">
        <v>0.29383297288345001</v>
      </c>
      <c r="BD13" s="19"/>
      <c r="BE13" s="19">
        <v>0.415323927148744</v>
      </c>
      <c r="BF13" s="19">
        <v>0.188217151845712</v>
      </c>
      <c r="BG13" s="19">
        <v>0.23869649748846899</v>
      </c>
      <c r="BH13" s="19">
        <v>0.32273444807785201</v>
      </c>
      <c r="BI13" s="19"/>
      <c r="BJ13" s="19">
        <v>0.32367713264042602</v>
      </c>
      <c r="BK13" s="19"/>
      <c r="BL13" s="19">
        <v>0.32251586476927502</v>
      </c>
      <c r="BM13" s="19"/>
      <c r="BN13" s="19">
        <v>0.314985614786712</v>
      </c>
      <c r="BO13" s="19"/>
      <c r="BP13" s="19">
        <v>0.33183581930287898</v>
      </c>
      <c r="BQ13" s="19">
        <v>0.37386444455234402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212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0.19056552175352701</v>
      </c>
      <c r="D9" s="17">
        <v>0.189734461316033</v>
      </c>
      <c r="E9" s="17">
        <v>0.19125073111581001</v>
      </c>
      <c r="F9" s="17"/>
      <c r="G9" s="17">
        <v>0.17122392578367801</v>
      </c>
      <c r="H9" s="17">
        <v>0.18965410740550401</v>
      </c>
      <c r="I9" s="17">
        <v>0.21838849241264599</v>
      </c>
      <c r="J9" s="17">
        <v>0.13957361826452699</v>
      </c>
      <c r="K9" s="17">
        <v>0.249784881700061</v>
      </c>
      <c r="L9" s="17"/>
      <c r="M9" s="17">
        <v>0.168137552794145</v>
      </c>
      <c r="N9" s="17">
        <v>0.239569248558471</v>
      </c>
      <c r="O9" s="17">
        <v>0.13719028619311199</v>
      </c>
      <c r="P9" s="17">
        <v>0.11514839542966</v>
      </c>
      <c r="Q9" s="17">
        <v>0.18832958304348299</v>
      </c>
      <c r="R9" s="17"/>
      <c r="S9" s="17">
        <v>0.23746211145276</v>
      </c>
      <c r="T9" s="17">
        <v>0.21865113271939901</v>
      </c>
      <c r="U9" s="17">
        <v>5.0531506427100699E-2</v>
      </c>
      <c r="V9" s="17">
        <v>0.199655932254793</v>
      </c>
      <c r="W9" s="17"/>
      <c r="X9" s="17">
        <v>0.191374644866943</v>
      </c>
      <c r="Y9" s="17">
        <v>0</v>
      </c>
      <c r="Z9" s="17">
        <v>0.422302669325269</v>
      </c>
      <c r="AA9" s="17"/>
      <c r="AB9" s="17">
        <v>0.19338081034087101</v>
      </c>
      <c r="AC9" s="17">
        <v>0.183321923301837</v>
      </c>
      <c r="AD9" s="17"/>
      <c r="AE9" s="17">
        <v>0.28289227497003899</v>
      </c>
      <c r="AF9" s="17">
        <v>0.16563560860104401</v>
      </c>
      <c r="AG9" s="17"/>
      <c r="AH9" s="17">
        <v>0.15945251181068501</v>
      </c>
      <c r="AI9" s="17">
        <v>0.275587075882892</v>
      </c>
      <c r="AJ9" s="17"/>
      <c r="AK9" s="17">
        <v>0.31951337186391798</v>
      </c>
      <c r="AL9" s="17">
        <v>0.14816574576976199</v>
      </c>
      <c r="AM9" s="17">
        <v>0.23315966869520099</v>
      </c>
      <c r="AN9" s="17">
        <v>9.1662359675032098E-2</v>
      </c>
      <c r="AO9" s="17">
        <v>0.204009183470198</v>
      </c>
      <c r="AP9" s="17"/>
      <c r="AQ9" s="17">
        <v>0.20518300060977701</v>
      </c>
      <c r="AR9" s="17">
        <v>0.186802494105476</v>
      </c>
      <c r="AS9" s="17"/>
      <c r="AT9" s="17">
        <v>0.20195227211553099</v>
      </c>
      <c r="AU9" s="17">
        <v>0.17991512266849</v>
      </c>
      <c r="AV9" s="17"/>
      <c r="AW9" s="17">
        <v>0.13600953717457401</v>
      </c>
      <c r="AX9" s="17">
        <v>8.7011703445976904E-2</v>
      </c>
      <c r="AY9" s="17">
        <v>0.28190353384320399</v>
      </c>
      <c r="AZ9" s="17">
        <v>0.35964898041489202</v>
      </c>
      <c r="BA9" s="17">
        <v>0.205030781165431</v>
      </c>
      <c r="BB9" s="17"/>
      <c r="BC9" s="17">
        <v>0.18880870573536099</v>
      </c>
      <c r="BD9" s="17"/>
      <c r="BE9" s="17">
        <v>0.11292864655382601</v>
      </c>
      <c r="BF9" s="17">
        <v>0.30460811653465403</v>
      </c>
      <c r="BG9" s="17">
        <v>0.34389390412694798</v>
      </c>
      <c r="BH9" s="17">
        <v>0.171825587187207</v>
      </c>
      <c r="BI9" s="17"/>
      <c r="BJ9" s="17">
        <v>0.17303972389526101</v>
      </c>
      <c r="BK9" s="17"/>
      <c r="BL9" s="17">
        <v>0.122789885992208</v>
      </c>
      <c r="BM9" s="17"/>
      <c r="BN9" s="17">
        <v>0.22428010899158299</v>
      </c>
      <c r="BO9" s="17"/>
      <c r="BP9" s="17">
        <v>0.20057854006640499</v>
      </c>
      <c r="BQ9" s="17">
        <v>0.130739303494568</v>
      </c>
    </row>
    <row r="10" spans="2:69" x14ac:dyDescent="0.35">
      <c r="B10" s="18" t="s">
        <v>138</v>
      </c>
      <c r="C10" s="17">
        <v>0.25261010437513998</v>
      </c>
      <c r="D10" s="17">
        <v>0.29538753673249102</v>
      </c>
      <c r="E10" s="17">
        <v>0.21734010977159399</v>
      </c>
      <c r="F10" s="17"/>
      <c r="G10" s="17">
        <v>0.24955083061060701</v>
      </c>
      <c r="H10" s="17">
        <v>0.247355610779359</v>
      </c>
      <c r="I10" s="17">
        <v>0.28021317058068801</v>
      </c>
      <c r="J10" s="17">
        <v>0.42402667937578498</v>
      </c>
      <c r="K10" s="17">
        <v>5.49592053281708E-2</v>
      </c>
      <c r="L10" s="17"/>
      <c r="M10" s="17">
        <v>0.41191893893720699</v>
      </c>
      <c r="N10" s="17">
        <v>0.20915624614126699</v>
      </c>
      <c r="O10" s="17">
        <v>0.23394597398098199</v>
      </c>
      <c r="P10" s="17">
        <v>0.21319741941091799</v>
      </c>
      <c r="Q10" s="17">
        <v>0.30109021229079103</v>
      </c>
      <c r="R10" s="17"/>
      <c r="S10" s="17">
        <v>0.26495380510065197</v>
      </c>
      <c r="T10" s="17">
        <v>0.253340736917196</v>
      </c>
      <c r="U10" s="17">
        <v>0.28039374611714002</v>
      </c>
      <c r="V10" s="17">
        <v>0.29482068649050902</v>
      </c>
      <c r="W10" s="17"/>
      <c r="X10" s="17">
        <v>0.253750269959931</v>
      </c>
      <c r="Y10" s="17">
        <v>0.24207335507168601</v>
      </c>
      <c r="Z10" s="17">
        <v>0.25464488290878301</v>
      </c>
      <c r="AA10" s="17"/>
      <c r="AB10" s="17">
        <v>0.25807720222933</v>
      </c>
      <c r="AC10" s="17">
        <v>0.23854353168703801</v>
      </c>
      <c r="AD10" s="17"/>
      <c r="AE10" s="17">
        <v>0.26420392688352201</v>
      </c>
      <c r="AF10" s="17">
        <v>0.250640792179122</v>
      </c>
      <c r="AG10" s="17"/>
      <c r="AH10" s="17">
        <v>0.24850725801263401</v>
      </c>
      <c r="AI10" s="17">
        <v>0.272861217592342</v>
      </c>
      <c r="AJ10" s="17"/>
      <c r="AK10" s="17">
        <v>0.33143768991918998</v>
      </c>
      <c r="AL10" s="17">
        <v>0.29692425484815799</v>
      </c>
      <c r="AM10" s="17">
        <v>0.21557733243105301</v>
      </c>
      <c r="AN10" s="17">
        <v>0.23570691661007201</v>
      </c>
      <c r="AO10" s="17">
        <v>0.18857970394015999</v>
      </c>
      <c r="AP10" s="17"/>
      <c r="AQ10" s="17">
        <v>0.22345640056886101</v>
      </c>
      <c r="AR10" s="17">
        <v>0.26011524219986298</v>
      </c>
      <c r="AS10" s="17"/>
      <c r="AT10" s="17">
        <v>0.241007968441487</v>
      </c>
      <c r="AU10" s="17">
        <v>0.25858813705919098</v>
      </c>
      <c r="AV10" s="17"/>
      <c r="AW10" s="17">
        <v>0.20322101678655</v>
      </c>
      <c r="AX10" s="17">
        <v>0.18229026397906201</v>
      </c>
      <c r="AY10" s="17">
        <v>0.36675023209414898</v>
      </c>
      <c r="AZ10" s="17">
        <v>0.30465152775723398</v>
      </c>
      <c r="BA10" s="17">
        <v>0.20675787329385001</v>
      </c>
      <c r="BB10" s="17"/>
      <c r="BC10" s="17">
        <v>0.17205942645372899</v>
      </c>
      <c r="BD10" s="17"/>
      <c r="BE10" s="17">
        <v>0.216988117657785</v>
      </c>
      <c r="BF10" s="17">
        <v>0.39492442554204099</v>
      </c>
      <c r="BG10" s="17">
        <v>0.456934412145238</v>
      </c>
      <c r="BH10" s="17">
        <v>0.11659188417635399</v>
      </c>
      <c r="BI10" s="17"/>
      <c r="BJ10" s="17">
        <v>0.26498488172122803</v>
      </c>
      <c r="BK10" s="17"/>
      <c r="BL10" s="17">
        <v>0.27566923638888302</v>
      </c>
      <c r="BM10" s="17"/>
      <c r="BN10" s="17">
        <v>0.25641772874145302</v>
      </c>
      <c r="BO10" s="17"/>
      <c r="BP10" s="17">
        <v>0.26150640475235698</v>
      </c>
      <c r="BQ10" s="17">
        <v>0.170732361819806</v>
      </c>
    </row>
    <row r="11" spans="2:69" x14ac:dyDescent="0.35">
      <c r="B11" s="18" t="s">
        <v>139</v>
      </c>
      <c r="C11" s="17">
        <v>0.168114931087399</v>
      </c>
      <c r="D11" s="17">
        <v>0.17807839232995801</v>
      </c>
      <c r="E11" s="17">
        <v>0.159900056914445</v>
      </c>
      <c r="F11" s="17"/>
      <c r="G11" s="17">
        <v>0.152538146160585</v>
      </c>
      <c r="H11" s="17">
        <v>0.247959888222546</v>
      </c>
      <c r="I11" s="17">
        <v>0.120697491561188</v>
      </c>
      <c r="J11" s="17">
        <v>9.6303329312165994E-2</v>
      </c>
      <c r="K11" s="17">
        <v>0.18692833782396701</v>
      </c>
      <c r="L11" s="17"/>
      <c r="M11" s="17">
        <v>6.8276398072592698E-2</v>
      </c>
      <c r="N11" s="17">
        <v>0.235448042111017</v>
      </c>
      <c r="O11" s="17">
        <v>9.2170001033650098E-2</v>
      </c>
      <c r="P11" s="17">
        <v>0.11514839542966</v>
      </c>
      <c r="Q11" s="17">
        <v>0.176765992451003</v>
      </c>
      <c r="R11" s="17"/>
      <c r="S11" s="17">
        <v>4.58869362697698E-2</v>
      </c>
      <c r="T11" s="17">
        <v>0.24337977112070899</v>
      </c>
      <c r="U11" s="17">
        <v>0.194088230084137</v>
      </c>
      <c r="V11" s="17">
        <v>0.21671982432918999</v>
      </c>
      <c r="W11" s="17"/>
      <c r="X11" s="17">
        <v>0.16467168313398101</v>
      </c>
      <c r="Y11" s="17">
        <v>0.32870510308624201</v>
      </c>
      <c r="Z11" s="17">
        <v>0</v>
      </c>
      <c r="AA11" s="17"/>
      <c r="AB11" s="17">
        <v>0.14131400227482199</v>
      </c>
      <c r="AC11" s="17">
        <v>0.237072396877367</v>
      </c>
      <c r="AD11" s="17"/>
      <c r="AE11" s="17">
        <v>0.13527399315024399</v>
      </c>
      <c r="AF11" s="17">
        <v>0.17658987314471999</v>
      </c>
      <c r="AG11" s="17"/>
      <c r="AH11" s="17">
        <v>0.19126227570388199</v>
      </c>
      <c r="AI11" s="17">
        <v>5.5657343805449198E-2</v>
      </c>
      <c r="AJ11" s="17"/>
      <c r="AK11" s="17">
        <v>5.66381283936482E-2</v>
      </c>
      <c r="AL11" s="17">
        <v>0.18760058542150501</v>
      </c>
      <c r="AM11" s="17">
        <v>0.138900017252476</v>
      </c>
      <c r="AN11" s="17">
        <v>0.277908831926438</v>
      </c>
      <c r="AO11" s="17">
        <v>0.126119604748409</v>
      </c>
      <c r="AP11" s="17"/>
      <c r="AQ11" s="17">
        <v>0.100986302912262</v>
      </c>
      <c r="AR11" s="17">
        <v>0.185396083759689</v>
      </c>
      <c r="AS11" s="17"/>
      <c r="AT11" s="17">
        <v>0.11228213756869899</v>
      </c>
      <c r="AU11" s="17">
        <v>0.19862940240739599</v>
      </c>
      <c r="AV11" s="17"/>
      <c r="AW11" s="17">
        <v>9.0282316703226895E-2</v>
      </c>
      <c r="AX11" s="17">
        <v>0.25040236788582798</v>
      </c>
      <c r="AY11" s="17">
        <v>0.119593472270543</v>
      </c>
      <c r="AZ11" s="17">
        <v>6.8003170388733797E-2</v>
      </c>
      <c r="BA11" s="17">
        <v>0.10609046126648899</v>
      </c>
      <c r="BB11" s="17"/>
      <c r="BC11" s="17">
        <v>0.19002305710189299</v>
      </c>
      <c r="BD11" s="17"/>
      <c r="BE11" s="17">
        <v>0.18035774427760401</v>
      </c>
      <c r="BF11" s="17">
        <v>0.193874638587923</v>
      </c>
      <c r="BG11" s="17">
        <v>3.0125219579284199E-2</v>
      </c>
      <c r="BH11" s="17">
        <v>0.16958488620454901</v>
      </c>
      <c r="BI11" s="17"/>
      <c r="BJ11" s="17">
        <v>0.176751299436402</v>
      </c>
      <c r="BK11" s="17"/>
      <c r="BL11" s="17">
        <v>0.24482821559135801</v>
      </c>
      <c r="BM11" s="17"/>
      <c r="BN11" s="17">
        <v>0.23218887206965899</v>
      </c>
      <c r="BO11" s="17"/>
      <c r="BP11" s="17">
        <v>0.15424436895558299</v>
      </c>
      <c r="BQ11" s="17">
        <v>0.28077423954095199</v>
      </c>
    </row>
    <row r="12" spans="2:69" x14ac:dyDescent="0.35">
      <c r="B12" s="18" t="s">
        <v>140</v>
      </c>
      <c r="C12" s="17">
        <v>9.4162675960311498E-2</v>
      </c>
      <c r="D12" s="17">
        <v>0.10246391945725</v>
      </c>
      <c r="E12" s="17">
        <v>8.7318300381760999E-2</v>
      </c>
      <c r="F12" s="17"/>
      <c r="G12" s="17">
        <v>8.31489006139009E-2</v>
      </c>
      <c r="H12" s="17">
        <v>0.115770647797375</v>
      </c>
      <c r="I12" s="17">
        <v>5.9243496772819301E-2</v>
      </c>
      <c r="J12" s="17">
        <v>2.57687073421798E-2</v>
      </c>
      <c r="K12" s="17">
        <v>0.20195124921736499</v>
      </c>
      <c r="L12" s="17"/>
      <c r="M12" s="17">
        <v>0.12867466300268501</v>
      </c>
      <c r="N12" s="17">
        <v>7.2367840840524597E-2</v>
      </c>
      <c r="O12" s="17">
        <v>0.15131800537642701</v>
      </c>
      <c r="P12" s="17">
        <v>7.3824065823061794E-2</v>
      </c>
      <c r="Q12" s="17">
        <v>8.2900652540689901E-2</v>
      </c>
      <c r="R12" s="17"/>
      <c r="S12" s="17">
        <v>9.2967185674020597E-2</v>
      </c>
      <c r="T12" s="17">
        <v>7.6155380473945197E-2</v>
      </c>
      <c r="U12" s="17">
        <v>0.123124480516139</v>
      </c>
      <c r="V12" s="17">
        <v>4.9924605265546103E-2</v>
      </c>
      <c r="W12" s="17"/>
      <c r="X12" s="17">
        <v>0.10260941500928999</v>
      </c>
      <c r="Y12" s="17">
        <v>0.102948616488293</v>
      </c>
      <c r="Z12" s="17">
        <v>0</v>
      </c>
      <c r="AA12" s="17"/>
      <c r="AB12" s="17">
        <v>0.11930390861407</v>
      </c>
      <c r="AC12" s="17">
        <v>2.94755263931058E-2</v>
      </c>
      <c r="AD12" s="17"/>
      <c r="AE12" s="17">
        <v>9.5023428431547804E-2</v>
      </c>
      <c r="AF12" s="17">
        <v>9.4263655482819897E-2</v>
      </c>
      <c r="AG12" s="17"/>
      <c r="AH12" s="17">
        <v>0.109422522895639</v>
      </c>
      <c r="AI12" s="17">
        <v>0</v>
      </c>
      <c r="AJ12" s="17"/>
      <c r="AK12" s="17">
        <v>3.7764135473771297E-2</v>
      </c>
      <c r="AL12" s="17">
        <v>8.5834968771434705E-2</v>
      </c>
      <c r="AM12" s="17">
        <v>0.100391650076704</v>
      </c>
      <c r="AN12" s="17">
        <v>0.14351607254729901</v>
      </c>
      <c r="AO12" s="17">
        <v>5.1153377191328002E-2</v>
      </c>
      <c r="AP12" s="17"/>
      <c r="AQ12" s="17">
        <v>6.7403732415082004E-2</v>
      </c>
      <c r="AR12" s="17">
        <v>0.101051322448779</v>
      </c>
      <c r="AS12" s="17"/>
      <c r="AT12" s="17">
        <v>7.4792428393942206E-2</v>
      </c>
      <c r="AU12" s="17">
        <v>0.105456663034645</v>
      </c>
      <c r="AV12" s="17"/>
      <c r="AW12" s="17">
        <v>0.118211039673274</v>
      </c>
      <c r="AX12" s="17">
        <v>9.8259100143951603E-2</v>
      </c>
      <c r="AY12" s="17">
        <v>8.9626164167143405E-2</v>
      </c>
      <c r="AZ12" s="17">
        <v>0</v>
      </c>
      <c r="BA12" s="17">
        <v>0.14780179619141001</v>
      </c>
      <c r="BB12" s="17"/>
      <c r="BC12" s="17">
        <v>0.17909738552579199</v>
      </c>
      <c r="BD12" s="17"/>
      <c r="BE12" s="17">
        <v>8.2283935676270195E-2</v>
      </c>
      <c r="BF12" s="17">
        <v>3.4150044152121903E-2</v>
      </c>
      <c r="BG12" s="17">
        <v>0</v>
      </c>
      <c r="BH12" s="17">
        <v>0.231228331267267</v>
      </c>
      <c r="BI12" s="17"/>
      <c r="BJ12" s="17">
        <v>0.10523408073378</v>
      </c>
      <c r="BK12" s="17"/>
      <c r="BL12" s="17">
        <v>0.10277308156922101</v>
      </c>
      <c r="BM12" s="17"/>
      <c r="BN12" s="17">
        <v>3.08516783253368E-2</v>
      </c>
      <c r="BO12" s="17"/>
      <c r="BP12" s="17">
        <v>9.0636074217882306E-2</v>
      </c>
      <c r="BQ12" s="17">
        <v>0.12635078620607801</v>
      </c>
    </row>
    <row r="13" spans="2:69" x14ac:dyDescent="0.35">
      <c r="B13" s="18" t="s">
        <v>141</v>
      </c>
      <c r="C13" s="19">
        <v>0.29454676682362302</v>
      </c>
      <c r="D13" s="19">
        <v>0.234335690164268</v>
      </c>
      <c r="E13" s="19">
        <v>0.344190801816391</v>
      </c>
      <c r="F13" s="19"/>
      <c r="G13" s="19">
        <v>0.34353819683122899</v>
      </c>
      <c r="H13" s="19">
        <v>0.19925974579521499</v>
      </c>
      <c r="I13" s="19">
        <v>0.32145734867265902</v>
      </c>
      <c r="J13" s="19">
        <v>0.31432766570534199</v>
      </c>
      <c r="K13" s="19">
        <v>0.30637632593043501</v>
      </c>
      <c r="L13" s="19"/>
      <c r="M13" s="19">
        <v>0.22299244719337</v>
      </c>
      <c r="N13" s="19">
        <v>0.24345862234872001</v>
      </c>
      <c r="O13" s="19">
        <v>0.38537573341582898</v>
      </c>
      <c r="P13" s="19">
        <v>0.482681723906701</v>
      </c>
      <c r="Q13" s="19">
        <v>0.250913559674033</v>
      </c>
      <c r="R13" s="19"/>
      <c r="S13" s="19">
        <v>0.35872996150279801</v>
      </c>
      <c r="T13" s="19">
        <v>0.20847297876875001</v>
      </c>
      <c r="U13" s="19">
        <v>0.35186203685548401</v>
      </c>
      <c r="V13" s="19">
        <v>0.23887895165996101</v>
      </c>
      <c r="W13" s="19"/>
      <c r="X13" s="19">
        <v>0.287593987029855</v>
      </c>
      <c r="Y13" s="19">
        <v>0.326272925353779</v>
      </c>
      <c r="Z13" s="19">
        <v>0.32305244776594699</v>
      </c>
      <c r="AA13" s="19"/>
      <c r="AB13" s="19">
        <v>0.28792407654090701</v>
      </c>
      <c r="AC13" s="19">
        <v>0.31158662174065199</v>
      </c>
      <c r="AD13" s="19"/>
      <c r="AE13" s="19">
        <v>0.22260637656464699</v>
      </c>
      <c r="AF13" s="19">
        <v>0.31287007059229399</v>
      </c>
      <c r="AG13" s="19"/>
      <c r="AH13" s="19">
        <v>0.29135543157715899</v>
      </c>
      <c r="AI13" s="19">
        <v>0.395894362719316</v>
      </c>
      <c r="AJ13" s="19"/>
      <c r="AK13" s="19">
        <v>0.25464667434947202</v>
      </c>
      <c r="AL13" s="19">
        <v>0.28147444518914</v>
      </c>
      <c r="AM13" s="19">
        <v>0.31197133154456602</v>
      </c>
      <c r="AN13" s="19">
        <v>0.25120581924115798</v>
      </c>
      <c r="AO13" s="19">
        <v>0.43013813064990603</v>
      </c>
      <c r="AP13" s="19"/>
      <c r="AQ13" s="19">
        <v>0.402970563494017</v>
      </c>
      <c r="AR13" s="19">
        <v>0.26663485748619298</v>
      </c>
      <c r="AS13" s="19"/>
      <c r="AT13" s="19">
        <v>0.36996519348034002</v>
      </c>
      <c r="AU13" s="19">
        <v>0.25741067483027902</v>
      </c>
      <c r="AV13" s="19"/>
      <c r="AW13" s="19">
        <v>0.45227608966237498</v>
      </c>
      <c r="AX13" s="19">
        <v>0.38203656454518198</v>
      </c>
      <c r="AY13" s="19">
        <v>0.14212659762496099</v>
      </c>
      <c r="AZ13" s="19">
        <v>0.26769632143914002</v>
      </c>
      <c r="BA13" s="19">
        <v>0.33431908808282002</v>
      </c>
      <c r="BB13" s="19"/>
      <c r="BC13" s="19">
        <v>0.27001142518322602</v>
      </c>
      <c r="BD13" s="19"/>
      <c r="BE13" s="19">
        <v>0.40744155583451502</v>
      </c>
      <c r="BF13" s="19">
        <v>7.2442775183260005E-2</v>
      </c>
      <c r="BG13" s="19">
        <v>0.16904646414853</v>
      </c>
      <c r="BH13" s="19">
        <v>0.31076931116462198</v>
      </c>
      <c r="BI13" s="19"/>
      <c r="BJ13" s="19">
        <v>0.27999001421332897</v>
      </c>
      <c r="BK13" s="19"/>
      <c r="BL13" s="19">
        <v>0.25393958045833098</v>
      </c>
      <c r="BM13" s="19"/>
      <c r="BN13" s="19">
        <v>0.256261611871968</v>
      </c>
      <c r="BO13" s="19"/>
      <c r="BP13" s="19">
        <v>0.29303461200777198</v>
      </c>
      <c r="BQ13" s="19">
        <v>0.29140330893859601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213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0.114975412993004</v>
      </c>
      <c r="D9" s="17">
        <v>0.10828134289135501</v>
      </c>
      <c r="E9" s="17">
        <v>0.120494674046088</v>
      </c>
      <c r="F9" s="17"/>
      <c r="G9" s="17">
        <v>0.125642779794919</v>
      </c>
      <c r="H9" s="17">
        <v>6.7083783280275894E-2</v>
      </c>
      <c r="I9" s="17">
        <v>0.12132165227762</v>
      </c>
      <c r="J9" s="17">
        <v>8.8036203580167699E-2</v>
      </c>
      <c r="K9" s="17">
        <v>0.20624641963294299</v>
      </c>
      <c r="L9" s="17"/>
      <c r="M9" s="17">
        <v>9.6714528334089195E-2</v>
      </c>
      <c r="N9" s="17">
        <v>0.150069245653489</v>
      </c>
      <c r="O9" s="17">
        <v>7.1230980954843898E-2</v>
      </c>
      <c r="P9" s="17">
        <v>6.4530562271140596E-2</v>
      </c>
      <c r="Q9" s="17">
        <v>0.117672766395732</v>
      </c>
      <c r="R9" s="17"/>
      <c r="S9" s="17">
        <v>0.11684004326482</v>
      </c>
      <c r="T9" s="17">
        <v>0.12689785694803199</v>
      </c>
      <c r="U9" s="17">
        <v>2.6944484600145799E-2</v>
      </c>
      <c r="V9" s="17">
        <v>0.130507412378565</v>
      </c>
      <c r="W9" s="17"/>
      <c r="X9" s="17">
        <v>0.11880770887499301</v>
      </c>
      <c r="Y9" s="17">
        <v>0</v>
      </c>
      <c r="Z9" s="17">
        <v>0.22188683246190499</v>
      </c>
      <c r="AA9" s="17"/>
      <c r="AB9" s="17">
        <v>0.10194787764695599</v>
      </c>
      <c r="AC9" s="17">
        <v>0.14849461783978099</v>
      </c>
      <c r="AD9" s="17"/>
      <c r="AE9" s="17">
        <v>0.15513326336913799</v>
      </c>
      <c r="AF9" s="17">
        <v>0.102385039778791</v>
      </c>
      <c r="AG9" s="17"/>
      <c r="AH9" s="17">
        <v>9.4499772377514599E-2</v>
      </c>
      <c r="AI9" s="17">
        <v>0.14450288048104801</v>
      </c>
      <c r="AJ9" s="17"/>
      <c r="AK9" s="17">
        <v>0.153635189171211</v>
      </c>
      <c r="AL9" s="17">
        <v>0.106617858925196</v>
      </c>
      <c r="AM9" s="17">
        <v>0.14732998413353099</v>
      </c>
      <c r="AN9" s="17">
        <v>0</v>
      </c>
      <c r="AO9" s="17">
        <v>0.21356080307396</v>
      </c>
      <c r="AP9" s="17"/>
      <c r="AQ9" s="17">
        <v>0.10192144135995999</v>
      </c>
      <c r="AR9" s="17">
        <v>0.118335941621442</v>
      </c>
      <c r="AS9" s="17"/>
      <c r="AT9" s="17">
        <v>0.101142346299487</v>
      </c>
      <c r="AU9" s="17">
        <v>0.120014422853699</v>
      </c>
      <c r="AV9" s="17"/>
      <c r="AW9" s="17">
        <v>9.5052929227585695E-2</v>
      </c>
      <c r="AX9" s="17">
        <v>6.7690293413034605E-2</v>
      </c>
      <c r="AY9" s="17">
        <v>0.23230204507045699</v>
      </c>
      <c r="AZ9" s="17">
        <v>0.13068012707601701</v>
      </c>
      <c r="BA9" s="17">
        <v>3.0371830330596601E-2</v>
      </c>
      <c r="BB9" s="17"/>
      <c r="BC9" s="17">
        <v>6.9077177857783806E-2</v>
      </c>
      <c r="BD9" s="17"/>
      <c r="BE9" s="17">
        <v>7.64821969085097E-2</v>
      </c>
      <c r="BF9" s="17">
        <v>0.27900293960703398</v>
      </c>
      <c r="BG9" s="17">
        <v>0.144947370886918</v>
      </c>
      <c r="BH9" s="17">
        <v>6.3996284664977907E-2</v>
      </c>
      <c r="BI9" s="17"/>
      <c r="BJ9" s="17">
        <v>9.2582802530808403E-2</v>
      </c>
      <c r="BK9" s="17"/>
      <c r="BL9" s="17">
        <v>8.3769420794379906E-2</v>
      </c>
      <c r="BM9" s="17"/>
      <c r="BN9" s="17">
        <v>0.12632739139136301</v>
      </c>
      <c r="BO9" s="17"/>
      <c r="BP9" s="17">
        <v>0.113899688082798</v>
      </c>
      <c r="BQ9" s="17">
        <v>0.130739303494568</v>
      </c>
    </row>
    <row r="10" spans="2:69" x14ac:dyDescent="0.35">
      <c r="B10" s="18" t="s">
        <v>138</v>
      </c>
      <c r="C10" s="17">
        <v>0.28714416443516799</v>
      </c>
      <c r="D10" s="17">
        <v>0.32687457807243903</v>
      </c>
      <c r="E10" s="17">
        <v>0.25438643688207002</v>
      </c>
      <c r="F10" s="17"/>
      <c r="G10" s="17">
        <v>0.27171894270714297</v>
      </c>
      <c r="H10" s="17">
        <v>0.35067548703803603</v>
      </c>
      <c r="I10" s="17">
        <v>0.226926465855146</v>
      </c>
      <c r="J10" s="17">
        <v>0.45225834253959502</v>
      </c>
      <c r="K10" s="17">
        <v>0.12271804765343</v>
      </c>
      <c r="L10" s="17"/>
      <c r="M10" s="17">
        <v>0.33537087495517298</v>
      </c>
      <c r="N10" s="17">
        <v>0.29036206677918702</v>
      </c>
      <c r="O10" s="17">
        <v>0.27800879449812999</v>
      </c>
      <c r="P10" s="17">
        <v>0.20953088550149501</v>
      </c>
      <c r="Q10" s="17">
        <v>0.30864566428003198</v>
      </c>
      <c r="R10" s="17"/>
      <c r="S10" s="17">
        <v>0.25595438664839698</v>
      </c>
      <c r="T10" s="17">
        <v>0.31785002969384801</v>
      </c>
      <c r="U10" s="17">
        <v>0.25368973632358399</v>
      </c>
      <c r="V10" s="17">
        <v>0.334847524012021</v>
      </c>
      <c r="W10" s="17"/>
      <c r="X10" s="17">
        <v>0.28449787769531598</v>
      </c>
      <c r="Y10" s="17">
        <v>0.26143767950524299</v>
      </c>
      <c r="Z10" s="17">
        <v>0.34551655339127701</v>
      </c>
      <c r="AA10" s="17"/>
      <c r="AB10" s="17">
        <v>0.28364010449350002</v>
      </c>
      <c r="AC10" s="17">
        <v>0.296159937554202</v>
      </c>
      <c r="AD10" s="17"/>
      <c r="AE10" s="17">
        <v>0.36335574937868198</v>
      </c>
      <c r="AF10" s="17">
        <v>0.26969706902615298</v>
      </c>
      <c r="AG10" s="17"/>
      <c r="AH10" s="17">
        <v>0.28056613720009799</v>
      </c>
      <c r="AI10" s="17">
        <v>0.344576726114808</v>
      </c>
      <c r="AJ10" s="17"/>
      <c r="AK10" s="17">
        <v>0.32572992860464001</v>
      </c>
      <c r="AL10" s="17">
        <v>0.30457759708746601</v>
      </c>
      <c r="AM10" s="17">
        <v>0.26333389989924499</v>
      </c>
      <c r="AN10" s="17">
        <v>0.32727990949469299</v>
      </c>
      <c r="AO10" s="17">
        <v>0.179028084336398</v>
      </c>
      <c r="AP10" s="17"/>
      <c r="AQ10" s="17">
        <v>0.29513951685140899</v>
      </c>
      <c r="AR10" s="17">
        <v>0.28508589347790497</v>
      </c>
      <c r="AS10" s="17"/>
      <c r="AT10" s="17">
        <v>0.29216393610771801</v>
      </c>
      <c r="AU10" s="17">
        <v>0.28081022528002603</v>
      </c>
      <c r="AV10" s="17"/>
      <c r="AW10" s="17">
        <v>0.24417762473353799</v>
      </c>
      <c r="AX10" s="17">
        <v>0.198808094122435</v>
      </c>
      <c r="AY10" s="17">
        <v>0.39708237685714198</v>
      </c>
      <c r="AZ10" s="17">
        <v>0.50017333467529401</v>
      </c>
      <c r="BA10" s="17">
        <v>0.25561284282933</v>
      </c>
      <c r="BB10" s="17"/>
      <c r="BC10" s="17">
        <v>0.25064378274077997</v>
      </c>
      <c r="BD10" s="17"/>
      <c r="BE10" s="17">
        <v>0.22734839620604699</v>
      </c>
      <c r="BF10" s="17">
        <v>0.40152534899888698</v>
      </c>
      <c r="BG10" s="17">
        <v>0.57176439754367803</v>
      </c>
      <c r="BH10" s="17">
        <v>0.210860895776177</v>
      </c>
      <c r="BI10" s="17"/>
      <c r="BJ10" s="17">
        <v>0.30113162116455899</v>
      </c>
      <c r="BK10" s="17"/>
      <c r="BL10" s="17">
        <v>0.295131981451975</v>
      </c>
      <c r="BM10" s="17"/>
      <c r="BN10" s="17">
        <v>0.35126204168494601</v>
      </c>
      <c r="BO10" s="17"/>
      <c r="BP10" s="17">
        <v>0.29953056264147498</v>
      </c>
      <c r="BQ10" s="17">
        <v>0.21668105102792201</v>
      </c>
    </row>
    <row r="11" spans="2:69" x14ac:dyDescent="0.35">
      <c r="B11" s="18" t="s">
        <v>139</v>
      </c>
      <c r="C11" s="17">
        <v>0.19978913543551699</v>
      </c>
      <c r="D11" s="17">
        <v>0.213794244498381</v>
      </c>
      <c r="E11" s="17">
        <v>0.188241922481199</v>
      </c>
      <c r="F11" s="17"/>
      <c r="G11" s="17">
        <v>0.123295728926804</v>
      </c>
      <c r="H11" s="17">
        <v>0.29339417278498098</v>
      </c>
      <c r="I11" s="17">
        <v>0.27332704002495301</v>
      </c>
      <c r="J11" s="17">
        <v>0.119609080832716</v>
      </c>
      <c r="K11" s="17">
        <v>0.16270795756582501</v>
      </c>
      <c r="L11" s="17"/>
      <c r="M11" s="17">
        <v>0.183375579818708</v>
      </c>
      <c r="N11" s="17">
        <v>0.23398345351560301</v>
      </c>
      <c r="O11" s="17">
        <v>0.117260207388433</v>
      </c>
      <c r="P11" s="17">
        <v>0.165349916622167</v>
      </c>
      <c r="Q11" s="17">
        <v>0.230148454522726</v>
      </c>
      <c r="R11" s="17"/>
      <c r="S11" s="17">
        <v>0.19823804825438399</v>
      </c>
      <c r="T11" s="17">
        <v>0.24448118744835301</v>
      </c>
      <c r="U11" s="17">
        <v>0.23848763323460301</v>
      </c>
      <c r="V11" s="17">
        <v>0.20490957864578499</v>
      </c>
      <c r="W11" s="17"/>
      <c r="X11" s="17">
        <v>0.19495635071411399</v>
      </c>
      <c r="Y11" s="17">
        <v>0.309340778652685</v>
      </c>
      <c r="Z11" s="17">
        <v>0.109544166380871</v>
      </c>
      <c r="AA11" s="17"/>
      <c r="AB11" s="17">
        <v>0.21799275246875</v>
      </c>
      <c r="AC11" s="17">
        <v>0.152952128121285</v>
      </c>
      <c r="AD11" s="17"/>
      <c r="AE11" s="17">
        <v>0.16246536468373499</v>
      </c>
      <c r="AF11" s="17">
        <v>0.20944952311090101</v>
      </c>
      <c r="AG11" s="17"/>
      <c r="AH11" s="17">
        <v>0.21346222509844701</v>
      </c>
      <c r="AI11" s="17">
        <v>0.115026030684828</v>
      </c>
      <c r="AJ11" s="17"/>
      <c r="AK11" s="17">
        <v>0.186469016607233</v>
      </c>
      <c r="AL11" s="17">
        <v>0.22336900118658801</v>
      </c>
      <c r="AM11" s="17">
        <v>0.181744890648076</v>
      </c>
      <c r="AN11" s="17">
        <v>0.233865541098179</v>
      </c>
      <c r="AO11" s="17">
        <v>0.126119604748409</v>
      </c>
      <c r="AP11" s="17"/>
      <c r="AQ11" s="17">
        <v>0.135250767943221</v>
      </c>
      <c r="AR11" s="17">
        <v>0.216403468428364</v>
      </c>
      <c r="AS11" s="17"/>
      <c r="AT11" s="17">
        <v>0.131432844493694</v>
      </c>
      <c r="AU11" s="17">
        <v>0.237028979830504</v>
      </c>
      <c r="AV11" s="17"/>
      <c r="AW11" s="17">
        <v>0.15602707546150599</v>
      </c>
      <c r="AX11" s="17">
        <v>0.27416640100234602</v>
      </c>
      <c r="AY11" s="17">
        <v>0.103961481646038</v>
      </c>
      <c r="AZ11" s="17">
        <v>0.10145021680954899</v>
      </c>
      <c r="BA11" s="17">
        <v>0.20759275243706299</v>
      </c>
      <c r="BB11" s="17"/>
      <c r="BC11" s="17">
        <v>0.25537687891674998</v>
      </c>
      <c r="BD11" s="17"/>
      <c r="BE11" s="17">
        <v>0.24298001130081601</v>
      </c>
      <c r="BF11" s="17">
        <v>0.154015745892293</v>
      </c>
      <c r="BG11" s="17">
        <v>0.114241767420875</v>
      </c>
      <c r="BH11" s="17">
        <v>0.21591225980536499</v>
      </c>
      <c r="BI11" s="17"/>
      <c r="BJ11" s="17">
        <v>0.21880504196262901</v>
      </c>
      <c r="BK11" s="17"/>
      <c r="BL11" s="17">
        <v>0.24500776743590599</v>
      </c>
      <c r="BM11" s="17"/>
      <c r="BN11" s="17">
        <v>0.18363405873534899</v>
      </c>
      <c r="BO11" s="17"/>
      <c r="BP11" s="17">
        <v>0.19529495113357401</v>
      </c>
      <c r="BQ11" s="17">
        <v>0.24630869919999701</v>
      </c>
    </row>
    <row r="12" spans="2:69" x14ac:dyDescent="0.35">
      <c r="B12" s="18" t="s">
        <v>140</v>
      </c>
      <c r="C12" s="17">
        <v>7.5429544492216394E-2</v>
      </c>
      <c r="D12" s="17">
        <v>0.10152743448500701</v>
      </c>
      <c r="E12" s="17">
        <v>5.3911833201826603E-2</v>
      </c>
      <c r="F12" s="17"/>
      <c r="G12" s="17">
        <v>9.6312763395401998E-2</v>
      </c>
      <c r="H12" s="17">
        <v>7.5148669521010597E-2</v>
      </c>
      <c r="I12" s="17">
        <v>3.73534290680776E-2</v>
      </c>
      <c r="J12" s="17">
        <v>0</v>
      </c>
      <c r="K12" s="17">
        <v>0.15841278715024701</v>
      </c>
      <c r="L12" s="17"/>
      <c r="M12" s="17">
        <v>3.7928400447267203E-2</v>
      </c>
      <c r="N12" s="17">
        <v>8.2126611702999494E-2</v>
      </c>
      <c r="O12" s="17">
        <v>0.106206655579663</v>
      </c>
      <c r="P12" s="17">
        <v>4.5141044957149698E-2</v>
      </c>
      <c r="Q12" s="17">
        <v>7.2305174125043406E-2</v>
      </c>
      <c r="R12" s="17"/>
      <c r="S12" s="17">
        <v>2.2281810539020699E-2</v>
      </c>
      <c r="T12" s="17">
        <v>8.5859653832623797E-2</v>
      </c>
      <c r="U12" s="17">
        <v>7.7434820898150902E-2</v>
      </c>
      <c r="V12" s="17">
        <v>7.5509652750415199E-2</v>
      </c>
      <c r="W12" s="17"/>
      <c r="X12" s="17">
        <v>7.9577662746558198E-2</v>
      </c>
      <c r="Y12" s="17">
        <v>0.102948616488293</v>
      </c>
      <c r="Z12" s="17">
        <v>0</v>
      </c>
      <c r="AA12" s="17"/>
      <c r="AB12" s="17">
        <v>7.4688630293963498E-2</v>
      </c>
      <c r="AC12" s="17">
        <v>7.7335880120978306E-2</v>
      </c>
      <c r="AD12" s="17"/>
      <c r="AE12" s="17">
        <v>7.5162847236089902E-2</v>
      </c>
      <c r="AF12" s="17">
        <v>7.5741148713191195E-2</v>
      </c>
      <c r="AG12" s="17"/>
      <c r="AH12" s="17">
        <v>9.0136886191706705E-2</v>
      </c>
      <c r="AI12" s="17">
        <v>0</v>
      </c>
      <c r="AJ12" s="17"/>
      <c r="AK12" s="17">
        <v>3.7764135473771297E-2</v>
      </c>
      <c r="AL12" s="17">
        <v>5.2205578006148397E-2</v>
      </c>
      <c r="AM12" s="17">
        <v>9.5619893774582895E-2</v>
      </c>
      <c r="AN12" s="17">
        <v>0.102224844488638</v>
      </c>
      <c r="AO12" s="17">
        <v>5.1153377191328002E-2</v>
      </c>
      <c r="AP12" s="17"/>
      <c r="AQ12" s="17">
        <v>4.4570049649595898E-2</v>
      </c>
      <c r="AR12" s="17">
        <v>8.3373809945902502E-2</v>
      </c>
      <c r="AS12" s="17"/>
      <c r="AT12" s="17">
        <v>9.2535400776375204E-2</v>
      </c>
      <c r="AU12" s="17">
        <v>6.85865649438967E-2</v>
      </c>
      <c r="AV12" s="17"/>
      <c r="AW12" s="17">
        <v>5.2466280914995202E-2</v>
      </c>
      <c r="AX12" s="17">
        <v>5.8524513659640003E-2</v>
      </c>
      <c r="AY12" s="17">
        <v>8.8238532825803295E-2</v>
      </c>
      <c r="AZ12" s="17">
        <v>0</v>
      </c>
      <c r="BA12" s="17">
        <v>0.106736091984556</v>
      </c>
      <c r="BB12" s="17"/>
      <c r="BC12" s="17">
        <v>0.130458026823733</v>
      </c>
      <c r="BD12" s="17"/>
      <c r="BE12" s="17">
        <v>3.6472842826451503E-2</v>
      </c>
      <c r="BF12" s="17">
        <v>5.8863146166404798E-2</v>
      </c>
      <c r="BG12" s="17">
        <v>0</v>
      </c>
      <c r="BH12" s="17">
        <v>0.161986382876489</v>
      </c>
      <c r="BI12" s="17"/>
      <c r="BJ12" s="17">
        <v>7.98240126311556E-2</v>
      </c>
      <c r="BK12" s="17"/>
      <c r="BL12" s="17">
        <v>8.5846588549328501E-2</v>
      </c>
      <c r="BM12" s="17"/>
      <c r="BN12" s="17">
        <v>4.7254838788325898E-2</v>
      </c>
      <c r="BO12" s="17"/>
      <c r="BP12" s="17">
        <v>7.07307730559424E-2</v>
      </c>
      <c r="BQ12" s="17">
        <v>0.114867637338917</v>
      </c>
    </row>
    <row r="13" spans="2:69" x14ac:dyDescent="0.35">
      <c r="B13" s="18" t="s">
        <v>141</v>
      </c>
      <c r="C13" s="19">
        <v>0.32266174264409497</v>
      </c>
      <c r="D13" s="19">
        <v>0.24952240005281701</v>
      </c>
      <c r="E13" s="19">
        <v>0.38296513338881699</v>
      </c>
      <c r="F13" s="19"/>
      <c r="G13" s="19">
        <v>0.383029785175732</v>
      </c>
      <c r="H13" s="19">
        <v>0.213697887375697</v>
      </c>
      <c r="I13" s="19">
        <v>0.341071412774203</v>
      </c>
      <c r="J13" s="19">
        <v>0.34009637304752199</v>
      </c>
      <c r="K13" s="19">
        <v>0.34991478799755299</v>
      </c>
      <c r="L13" s="19"/>
      <c r="M13" s="19">
        <v>0.34661061644476299</v>
      </c>
      <c r="N13" s="19">
        <v>0.24345862234872001</v>
      </c>
      <c r="O13" s="19">
        <v>0.427293361578931</v>
      </c>
      <c r="P13" s="19">
        <v>0.51544759064804802</v>
      </c>
      <c r="Q13" s="19">
        <v>0.271227940676466</v>
      </c>
      <c r="R13" s="19"/>
      <c r="S13" s="19">
        <v>0.40668571129337799</v>
      </c>
      <c r="T13" s="19">
        <v>0.22491127207714201</v>
      </c>
      <c r="U13" s="19">
        <v>0.40344332494351698</v>
      </c>
      <c r="V13" s="19">
        <v>0.25422583221321399</v>
      </c>
      <c r="W13" s="19"/>
      <c r="X13" s="19">
        <v>0.32216039996901902</v>
      </c>
      <c r="Y13" s="19">
        <v>0.326272925353779</v>
      </c>
      <c r="Z13" s="19">
        <v>0.32305244776594699</v>
      </c>
      <c r="AA13" s="19"/>
      <c r="AB13" s="19">
        <v>0.32173063509682998</v>
      </c>
      <c r="AC13" s="19">
        <v>0.32505743636375301</v>
      </c>
      <c r="AD13" s="19"/>
      <c r="AE13" s="19">
        <v>0.243882775332355</v>
      </c>
      <c r="AF13" s="19">
        <v>0.34272721937096401</v>
      </c>
      <c r="AG13" s="19"/>
      <c r="AH13" s="19">
        <v>0.32133497913223302</v>
      </c>
      <c r="AI13" s="19">
        <v>0.395894362719316</v>
      </c>
      <c r="AJ13" s="19"/>
      <c r="AK13" s="19">
        <v>0.29640173014314503</v>
      </c>
      <c r="AL13" s="19">
        <v>0.31322996479460202</v>
      </c>
      <c r="AM13" s="19">
        <v>0.31197133154456602</v>
      </c>
      <c r="AN13" s="19">
        <v>0.33662970491848998</v>
      </c>
      <c r="AO13" s="19">
        <v>0.43013813064990603</v>
      </c>
      <c r="AP13" s="19"/>
      <c r="AQ13" s="19">
        <v>0.42311822419581502</v>
      </c>
      <c r="AR13" s="19">
        <v>0.29680088652638598</v>
      </c>
      <c r="AS13" s="19"/>
      <c r="AT13" s="19">
        <v>0.38272547232272602</v>
      </c>
      <c r="AU13" s="19">
        <v>0.29355980709187401</v>
      </c>
      <c r="AV13" s="19"/>
      <c r="AW13" s="19">
        <v>0.45227608966237498</v>
      </c>
      <c r="AX13" s="19">
        <v>0.40081069780254502</v>
      </c>
      <c r="AY13" s="19">
        <v>0.17841556360055999</v>
      </c>
      <c r="AZ13" s="19">
        <v>0.26769632143914002</v>
      </c>
      <c r="BA13" s="19">
        <v>0.399686482418454</v>
      </c>
      <c r="BB13" s="19"/>
      <c r="BC13" s="19">
        <v>0.29444413366095301</v>
      </c>
      <c r="BD13" s="19"/>
      <c r="BE13" s="19">
        <v>0.41671655275817598</v>
      </c>
      <c r="BF13" s="19">
        <v>0.10659281933538201</v>
      </c>
      <c r="BG13" s="19">
        <v>0.16904646414853</v>
      </c>
      <c r="BH13" s="19">
        <v>0.347244176876991</v>
      </c>
      <c r="BI13" s="19"/>
      <c r="BJ13" s="19">
        <v>0.30765652171084801</v>
      </c>
      <c r="BK13" s="19"/>
      <c r="BL13" s="19">
        <v>0.29024424176841002</v>
      </c>
      <c r="BM13" s="19"/>
      <c r="BN13" s="19">
        <v>0.291521669400016</v>
      </c>
      <c r="BO13" s="19"/>
      <c r="BP13" s="19">
        <v>0.32054402508621099</v>
      </c>
      <c r="BQ13" s="19">
        <v>0.29140330893859601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214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258</v>
      </c>
      <c r="D7" s="10">
        <v>140</v>
      </c>
      <c r="E7" s="10">
        <v>118</v>
      </c>
      <c r="F7" s="10"/>
      <c r="G7" s="10">
        <v>90</v>
      </c>
      <c r="H7" s="10">
        <v>69</v>
      </c>
      <c r="I7" s="10">
        <v>44</v>
      </c>
      <c r="J7" s="10">
        <v>34</v>
      </c>
      <c r="K7" s="10">
        <v>21</v>
      </c>
      <c r="L7" s="10"/>
      <c r="M7" s="10">
        <v>27</v>
      </c>
      <c r="N7" s="10">
        <v>105</v>
      </c>
      <c r="O7" s="10">
        <v>42</v>
      </c>
      <c r="P7" s="10">
        <v>31</v>
      </c>
      <c r="Q7" s="10">
        <v>53</v>
      </c>
      <c r="R7" s="10"/>
      <c r="S7" s="10">
        <v>45</v>
      </c>
      <c r="T7" s="10">
        <v>63</v>
      </c>
      <c r="U7" s="10">
        <v>39</v>
      </c>
      <c r="V7" s="10">
        <v>65</v>
      </c>
      <c r="W7" s="10"/>
      <c r="X7" s="10">
        <v>213</v>
      </c>
      <c r="Y7" s="10">
        <v>26</v>
      </c>
      <c r="Z7" s="10">
        <v>19</v>
      </c>
      <c r="AA7" s="10"/>
      <c r="AB7" s="10">
        <v>187</v>
      </c>
      <c r="AC7" s="10">
        <v>71</v>
      </c>
      <c r="AD7" s="10"/>
      <c r="AE7" s="10">
        <v>53</v>
      </c>
      <c r="AF7" s="10">
        <v>204</v>
      </c>
      <c r="AG7" s="10"/>
      <c r="AH7" s="10">
        <v>205</v>
      </c>
      <c r="AI7" s="10">
        <v>37</v>
      </c>
      <c r="AJ7" s="10"/>
      <c r="AK7" s="10">
        <v>26</v>
      </c>
      <c r="AL7" s="10">
        <v>77</v>
      </c>
      <c r="AM7" s="10">
        <v>93</v>
      </c>
      <c r="AN7" s="10">
        <v>44</v>
      </c>
      <c r="AO7" s="10">
        <v>18</v>
      </c>
      <c r="AP7" s="10"/>
      <c r="AQ7" s="10">
        <v>57</v>
      </c>
      <c r="AR7" s="10">
        <v>201</v>
      </c>
      <c r="AS7" s="10"/>
      <c r="AT7" s="10">
        <v>88</v>
      </c>
      <c r="AU7" s="10">
        <v>166</v>
      </c>
      <c r="AV7" s="10"/>
      <c r="AW7" s="10">
        <v>20</v>
      </c>
      <c r="AX7" s="10">
        <v>95</v>
      </c>
      <c r="AY7" s="10">
        <v>58</v>
      </c>
      <c r="AZ7" s="10">
        <v>27</v>
      </c>
      <c r="BA7" s="10">
        <v>37</v>
      </c>
      <c r="BB7" s="10"/>
      <c r="BC7" s="10">
        <v>77</v>
      </c>
      <c r="BD7" s="10"/>
      <c r="BE7" s="10">
        <v>85</v>
      </c>
      <c r="BF7" s="10">
        <v>30</v>
      </c>
      <c r="BG7" s="10">
        <v>29</v>
      </c>
      <c r="BH7" s="10">
        <v>62</v>
      </c>
      <c r="BI7" s="10"/>
      <c r="BJ7" s="10">
        <v>224</v>
      </c>
      <c r="BK7" s="10"/>
      <c r="BL7" s="10">
        <v>148</v>
      </c>
      <c r="BM7" s="10"/>
      <c r="BN7" s="10">
        <v>51</v>
      </c>
      <c r="BO7" s="10"/>
      <c r="BP7" s="10">
        <v>223</v>
      </c>
      <c r="BQ7" s="10">
        <v>33</v>
      </c>
    </row>
    <row r="8" spans="2:69" ht="30" customHeight="1" x14ac:dyDescent="0.35">
      <c r="B8" s="11" t="s">
        <v>20</v>
      </c>
      <c r="C8" s="11">
        <v>252</v>
      </c>
      <c r="D8" s="11">
        <v>114</v>
      </c>
      <c r="E8" s="11">
        <v>138</v>
      </c>
      <c r="F8" s="11"/>
      <c r="G8" s="11">
        <v>79</v>
      </c>
      <c r="H8" s="11">
        <v>64</v>
      </c>
      <c r="I8" s="11">
        <v>49</v>
      </c>
      <c r="J8" s="11">
        <v>30</v>
      </c>
      <c r="K8" s="11">
        <v>30</v>
      </c>
      <c r="L8" s="11"/>
      <c r="M8" s="11">
        <v>27</v>
      </c>
      <c r="N8" s="11">
        <v>107</v>
      </c>
      <c r="O8" s="11">
        <v>43</v>
      </c>
      <c r="P8" s="11">
        <v>29</v>
      </c>
      <c r="Q8" s="11">
        <v>46</v>
      </c>
      <c r="R8" s="11"/>
      <c r="S8" s="11">
        <v>47</v>
      </c>
      <c r="T8" s="11">
        <v>63</v>
      </c>
      <c r="U8" s="11">
        <v>35</v>
      </c>
      <c r="V8" s="11">
        <v>62</v>
      </c>
      <c r="W8" s="11"/>
      <c r="X8" s="11">
        <v>205</v>
      </c>
      <c r="Y8" s="11">
        <v>26</v>
      </c>
      <c r="Z8" s="11">
        <v>21</v>
      </c>
      <c r="AA8" s="11"/>
      <c r="AB8" s="11">
        <v>182</v>
      </c>
      <c r="AC8" s="11">
        <v>71</v>
      </c>
      <c r="AD8" s="11"/>
      <c r="AE8" s="11">
        <v>49</v>
      </c>
      <c r="AF8" s="11">
        <v>203</v>
      </c>
      <c r="AG8" s="11"/>
      <c r="AH8" s="11">
        <v>202</v>
      </c>
      <c r="AI8" s="11">
        <v>34</v>
      </c>
      <c r="AJ8" s="11"/>
      <c r="AK8" s="11">
        <v>25</v>
      </c>
      <c r="AL8" s="11">
        <v>74</v>
      </c>
      <c r="AM8" s="11">
        <v>94</v>
      </c>
      <c r="AN8" s="11">
        <v>43</v>
      </c>
      <c r="AO8" s="11">
        <v>16</v>
      </c>
      <c r="AP8" s="11"/>
      <c r="AQ8" s="11">
        <v>52</v>
      </c>
      <c r="AR8" s="11">
        <v>201</v>
      </c>
      <c r="AS8" s="11"/>
      <c r="AT8" s="11">
        <v>82</v>
      </c>
      <c r="AU8" s="11">
        <v>167</v>
      </c>
      <c r="AV8" s="11"/>
      <c r="AW8" s="11">
        <v>18</v>
      </c>
      <c r="AX8" s="11">
        <v>97</v>
      </c>
      <c r="AY8" s="11">
        <v>57</v>
      </c>
      <c r="AZ8" s="11">
        <v>25</v>
      </c>
      <c r="BA8" s="11">
        <v>34</v>
      </c>
      <c r="BB8" s="11"/>
      <c r="BC8" s="11">
        <v>75</v>
      </c>
      <c r="BD8" s="11"/>
      <c r="BE8" s="11">
        <v>84</v>
      </c>
      <c r="BF8" s="11">
        <v>30</v>
      </c>
      <c r="BG8" s="11">
        <v>28</v>
      </c>
      <c r="BH8" s="11">
        <v>61</v>
      </c>
      <c r="BI8" s="11"/>
      <c r="BJ8" s="11">
        <v>219</v>
      </c>
      <c r="BK8" s="11"/>
      <c r="BL8" s="11">
        <v>141</v>
      </c>
      <c r="BM8" s="11"/>
      <c r="BN8" s="11">
        <v>49</v>
      </c>
      <c r="BO8" s="11"/>
      <c r="BP8" s="11">
        <v>220</v>
      </c>
      <c r="BQ8" s="11">
        <v>30</v>
      </c>
    </row>
    <row r="9" spans="2:69" x14ac:dyDescent="0.35">
      <c r="B9" s="18" t="s">
        <v>137</v>
      </c>
      <c r="C9" s="17">
        <v>0.16940694035029699</v>
      </c>
      <c r="D9" s="17">
        <v>0.18269925473253201</v>
      </c>
      <c r="E9" s="17">
        <v>0.15844742663723399</v>
      </c>
      <c r="F9" s="17"/>
      <c r="G9" s="17">
        <v>0.19951841225290901</v>
      </c>
      <c r="H9" s="17">
        <v>0.11883156922346499</v>
      </c>
      <c r="I9" s="17">
        <v>0.14910300644199001</v>
      </c>
      <c r="J9" s="17">
        <v>0.170120921495137</v>
      </c>
      <c r="K9" s="17">
        <v>0.23046679989108501</v>
      </c>
      <c r="L9" s="17"/>
      <c r="M9" s="17">
        <v>0.21052448482883801</v>
      </c>
      <c r="N9" s="17">
        <v>0.204349801242385</v>
      </c>
      <c r="O9" s="17">
        <v>5.2062944500813897E-2</v>
      </c>
      <c r="P9" s="17">
        <v>0.147205520582224</v>
      </c>
      <c r="Q9" s="17">
        <v>0.18880988862369899</v>
      </c>
      <c r="R9" s="17"/>
      <c r="S9" s="17">
        <v>0.15485315536765401</v>
      </c>
      <c r="T9" s="17">
        <v>0.20170156671398601</v>
      </c>
      <c r="U9" s="17">
        <v>7.0521588873469807E-2</v>
      </c>
      <c r="V9" s="17">
        <v>0.21034926837475401</v>
      </c>
      <c r="W9" s="17"/>
      <c r="X9" s="17">
        <v>0.16983631284198999</v>
      </c>
      <c r="Y9" s="17">
        <v>3.9670906865999701E-2</v>
      </c>
      <c r="Z9" s="17">
        <v>0.32836765058648498</v>
      </c>
      <c r="AA9" s="17"/>
      <c r="AB9" s="17">
        <v>0.154810139205379</v>
      </c>
      <c r="AC9" s="17">
        <v>0.206963788571221</v>
      </c>
      <c r="AD9" s="17"/>
      <c r="AE9" s="17">
        <v>0.21722173881582299</v>
      </c>
      <c r="AF9" s="17">
        <v>0.155147522083844</v>
      </c>
      <c r="AG9" s="17"/>
      <c r="AH9" s="17">
        <v>0.144468272157629</v>
      </c>
      <c r="AI9" s="17">
        <v>0.23036196450111099</v>
      </c>
      <c r="AJ9" s="17"/>
      <c r="AK9" s="17">
        <v>0.223220212079633</v>
      </c>
      <c r="AL9" s="17">
        <v>0.15871794959515501</v>
      </c>
      <c r="AM9" s="17">
        <v>0.172492758077918</v>
      </c>
      <c r="AN9" s="17">
        <v>0.13345629318524299</v>
      </c>
      <c r="AO9" s="17">
        <v>0.21356080307396</v>
      </c>
      <c r="AP9" s="17"/>
      <c r="AQ9" s="17">
        <v>0.15801189932443799</v>
      </c>
      <c r="AR9" s="17">
        <v>0.17234040479055299</v>
      </c>
      <c r="AS9" s="17"/>
      <c r="AT9" s="17">
        <v>0.13682221571980199</v>
      </c>
      <c r="AU9" s="17">
        <v>0.17975689572731701</v>
      </c>
      <c r="AV9" s="17"/>
      <c r="AW9" s="17">
        <v>0.13600953717457401</v>
      </c>
      <c r="AX9" s="17">
        <v>0.10185564595102201</v>
      </c>
      <c r="AY9" s="17">
        <v>0.31506666854016901</v>
      </c>
      <c r="AZ9" s="17">
        <v>0.19312980195604901</v>
      </c>
      <c r="BA9" s="17">
        <v>0.10781768120824101</v>
      </c>
      <c r="BB9" s="17"/>
      <c r="BC9" s="17">
        <v>0.13665849505757299</v>
      </c>
      <c r="BD9" s="17"/>
      <c r="BE9" s="17">
        <v>0.12577026093181601</v>
      </c>
      <c r="BF9" s="17">
        <v>0.41467420122160398</v>
      </c>
      <c r="BG9" s="17">
        <v>0.25348161273895697</v>
      </c>
      <c r="BH9" s="17">
        <v>9.2055458266879803E-2</v>
      </c>
      <c r="BI9" s="17"/>
      <c r="BJ9" s="17">
        <v>0.148638717342679</v>
      </c>
      <c r="BK9" s="17"/>
      <c r="BL9" s="17">
        <v>0.163666830590881</v>
      </c>
      <c r="BM9" s="17"/>
      <c r="BN9" s="17">
        <v>0.140698294773376</v>
      </c>
      <c r="BO9" s="17"/>
      <c r="BP9" s="17">
        <v>0.172531501005702</v>
      </c>
      <c r="BQ9" s="17">
        <v>0.15831653122071701</v>
      </c>
    </row>
    <row r="10" spans="2:69" x14ac:dyDescent="0.35">
      <c r="B10" s="18" t="s">
        <v>138</v>
      </c>
      <c r="C10" s="17">
        <v>0.31157171095664998</v>
      </c>
      <c r="D10" s="17">
        <v>0.34134388939665999</v>
      </c>
      <c r="E10" s="17">
        <v>0.28702454870196098</v>
      </c>
      <c r="F10" s="17"/>
      <c r="G10" s="17">
        <v>0.27883395887800699</v>
      </c>
      <c r="H10" s="17">
        <v>0.38948632649542803</v>
      </c>
      <c r="I10" s="17">
        <v>0.31984260325196401</v>
      </c>
      <c r="J10" s="17">
        <v>0.42997816504098302</v>
      </c>
      <c r="K10" s="17">
        <v>9.8497667395288799E-2</v>
      </c>
      <c r="L10" s="17"/>
      <c r="M10" s="17">
        <v>0.25678418338010101</v>
      </c>
      <c r="N10" s="17">
        <v>0.34276398624602999</v>
      </c>
      <c r="O10" s="17">
        <v>0.29923622534345801</v>
      </c>
      <c r="P10" s="17">
        <v>0.242296752242841</v>
      </c>
      <c r="Q10" s="17">
        <v>0.32739532384330899</v>
      </c>
      <c r="R10" s="17"/>
      <c r="S10" s="17">
        <v>0.29092576739289799</v>
      </c>
      <c r="T10" s="17">
        <v>0.346544565072745</v>
      </c>
      <c r="U10" s="17">
        <v>0.30527246353270598</v>
      </c>
      <c r="V10" s="17">
        <v>0.344303494919592</v>
      </c>
      <c r="W10" s="17"/>
      <c r="X10" s="17">
        <v>0.30113986314399899</v>
      </c>
      <c r="Y10" s="17">
        <v>0.40871324277174198</v>
      </c>
      <c r="Z10" s="17">
        <v>0.29202836099166102</v>
      </c>
      <c r="AA10" s="17"/>
      <c r="AB10" s="17">
        <v>0.31098420773584901</v>
      </c>
      <c r="AC10" s="17">
        <v>0.31308332771938302</v>
      </c>
      <c r="AD10" s="17"/>
      <c r="AE10" s="17">
        <v>0.30052470807519899</v>
      </c>
      <c r="AF10" s="17">
        <v>0.31525845507585898</v>
      </c>
      <c r="AG10" s="17"/>
      <c r="AH10" s="17">
        <v>0.32524908490943599</v>
      </c>
      <c r="AI10" s="17">
        <v>0.28192366155696602</v>
      </c>
      <c r="AJ10" s="17"/>
      <c r="AK10" s="17">
        <v>0.253166844835439</v>
      </c>
      <c r="AL10" s="17">
        <v>0.34797464670703498</v>
      </c>
      <c r="AM10" s="17">
        <v>0.32567849615345301</v>
      </c>
      <c r="AN10" s="17">
        <v>0.30224397075305798</v>
      </c>
      <c r="AO10" s="17">
        <v>0.179028084336398</v>
      </c>
      <c r="AP10" s="17"/>
      <c r="AQ10" s="17">
        <v>0.300183343508655</v>
      </c>
      <c r="AR10" s="17">
        <v>0.31450345739489899</v>
      </c>
      <c r="AS10" s="17"/>
      <c r="AT10" s="17">
        <v>0.32838300721761499</v>
      </c>
      <c r="AU10" s="17">
        <v>0.30487385226001201</v>
      </c>
      <c r="AV10" s="17"/>
      <c r="AW10" s="17">
        <v>0.20322101678655</v>
      </c>
      <c r="AX10" s="17">
        <v>0.237914052056033</v>
      </c>
      <c r="AY10" s="17">
        <v>0.34429861224621</v>
      </c>
      <c r="AZ10" s="17">
        <v>0.50892367652186599</v>
      </c>
      <c r="BA10" s="17">
        <v>0.27216101600459103</v>
      </c>
      <c r="BB10" s="17"/>
      <c r="BC10" s="17">
        <v>0.274303851066446</v>
      </c>
      <c r="BD10" s="17"/>
      <c r="BE10" s="17">
        <v>0.21387106113566801</v>
      </c>
      <c r="BF10" s="17">
        <v>0.40519631805131001</v>
      </c>
      <c r="BG10" s="17">
        <v>0.55022605188219398</v>
      </c>
      <c r="BH10" s="17">
        <v>0.258041648812317</v>
      </c>
      <c r="BI10" s="17"/>
      <c r="BJ10" s="17">
        <v>0.33126253927412802</v>
      </c>
      <c r="BK10" s="17"/>
      <c r="BL10" s="17">
        <v>0.31730473315374202</v>
      </c>
      <c r="BM10" s="17"/>
      <c r="BN10" s="17">
        <v>0.40225402226836099</v>
      </c>
      <c r="BO10" s="17"/>
      <c r="BP10" s="17">
        <v>0.31705458077862098</v>
      </c>
      <c r="BQ10" s="17">
        <v>0.25863098363408099</v>
      </c>
    </row>
    <row r="11" spans="2:69" x14ac:dyDescent="0.35">
      <c r="B11" s="18" t="s">
        <v>139</v>
      </c>
      <c r="C11" s="17">
        <v>0.12910706664323199</v>
      </c>
      <c r="D11" s="17">
        <v>0.13649111018488599</v>
      </c>
      <c r="E11" s="17">
        <v>0.123018922462653</v>
      </c>
      <c r="F11" s="17"/>
      <c r="G11" s="17">
        <v>7.9231908404612597E-2</v>
      </c>
      <c r="H11" s="17">
        <v>0.17912472008229</v>
      </c>
      <c r="I11" s="17">
        <v>0.15035354486056801</v>
      </c>
      <c r="J11" s="17">
        <v>8.5573247758537793E-2</v>
      </c>
      <c r="K11" s="17">
        <v>0.16270795756582501</v>
      </c>
      <c r="L11" s="17"/>
      <c r="M11" s="17">
        <v>0.143095821147738</v>
      </c>
      <c r="N11" s="17">
        <v>0.16354674171427699</v>
      </c>
      <c r="O11" s="17">
        <v>0.108072355693035</v>
      </c>
      <c r="P11" s="17">
        <v>8.2674958311083693E-2</v>
      </c>
      <c r="Q11" s="17">
        <v>8.9874637833964904E-2</v>
      </c>
      <c r="R11" s="17"/>
      <c r="S11" s="17">
        <v>0.10252393006263</v>
      </c>
      <c r="T11" s="17">
        <v>0.171668027923261</v>
      </c>
      <c r="U11" s="17">
        <v>0.16543043954318901</v>
      </c>
      <c r="V11" s="17">
        <v>0.116024082299408</v>
      </c>
      <c r="W11" s="17"/>
      <c r="X11" s="17">
        <v>0.13226779108591699</v>
      </c>
      <c r="Y11" s="17">
        <v>0.16206521538618601</v>
      </c>
      <c r="Z11" s="17">
        <v>5.65515406559065E-2</v>
      </c>
      <c r="AA11" s="17"/>
      <c r="AB11" s="17">
        <v>0.146930334317982</v>
      </c>
      <c r="AC11" s="17">
        <v>8.3248679437997505E-2</v>
      </c>
      <c r="AD11" s="17"/>
      <c r="AE11" s="17">
        <v>0.15103802436869199</v>
      </c>
      <c r="AF11" s="17">
        <v>0.12423876998395</v>
      </c>
      <c r="AG11" s="17"/>
      <c r="AH11" s="17">
        <v>0.137132267868636</v>
      </c>
      <c r="AI11" s="17">
        <v>5.7020391832903201E-2</v>
      </c>
      <c r="AJ11" s="17"/>
      <c r="AK11" s="17">
        <v>8.0731561402778096E-2</v>
      </c>
      <c r="AL11" s="17">
        <v>0.145799986257969</v>
      </c>
      <c r="AM11" s="17">
        <v>9.0314924342456096E-2</v>
      </c>
      <c r="AN11" s="17">
        <v>0.213439211737073</v>
      </c>
      <c r="AO11" s="17">
        <v>0.126119604748409</v>
      </c>
      <c r="AP11" s="17"/>
      <c r="AQ11" s="17">
        <v>7.4116483321495799E-2</v>
      </c>
      <c r="AR11" s="17">
        <v>0.143263480855093</v>
      </c>
      <c r="AS11" s="17"/>
      <c r="AT11" s="17">
        <v>7.5405657593578604E-2</v>
      </c>
      <c r="AU11" s="17">
        <v>0.15781327901396</v>
      </c>
      <c r="AV11" s="17"/>
      <c r="AW11" s="17">
        <v>9.0282316703226895E-2</v>
      </c>
      <c r="AX11" s="17">
        <v>0.20872418995880301</v>
      </c>
      <c r="AY11" s="17">
        <v>7.1561658007137804E-2</v>
      </c>
      <c r="AZ11" s="17">
        <v>3.02502000829457E-2</v>
      </c>
      <c r="BA11" s="17">
        <v>0.15137644580371101</v>
      </c>
      <c r="BB11" s="17"/>
      <c r="BC11" s="17">
        <v>0.164975653247455</v>
      </c>
      <c r="BD11" s="17"/>
      <c r="BE11" s="17">
        <v>0.19251865426755699</v>
      </c>
      <c r="BF11" s="17">
        <v>4.8823559377420701E-2</v>
      </c>
      <c r="BG11" s="17">
        <v>2.7245871230318901E-2</v>
      </c>
      <c r="BH11" s="17">
        <v>0.14447564793376999</v>
      </c>
      <c r="BI11" s="17"/>
      <c r="BJ11" s="17">
        <v>0.13652263374793999</v>
      </c>
      <c r="BK11" s="17"/>
      <c r="BL11" s="17">
        <v>0.15651303043558501</v>
      </c>
      <c r="BM11" s="17"/>
      <c r="BN11" s="17">
        <v>0.13468123062406601</v>
      </c>
      <c r="BO11" s="17"/>
      <c r="BP11" s="17">
        <v>0.12536164799571101</v>
      </c>
      <c r="BQ11" s="17">
        <v>0.16529839000052901</v>
      </c>
    </row>
    <row r="12" spans="2:69" x14ac:dyDescent="0.35">
      <c r="B12" s="18" t="s">
        <v>140</v>
      </c>
      <c r="C12" s="17">
        <v>7.5132803564770895E-2</v>
      </c>
      <c r="D12" s="17">
        <v>9.0342854303518794E-2</v>
      </c>
      <c r="E12" s="17">
        <v>6.2592116152916294E-2</v>
      </c>
      <c r="F12" s="17"/>
      <c r="G12" s="17">
        <v>8.9583633677675703E-2</v>
      </c>
      <c r="H12" s="17">
        <v>8.0535609929166405E-2</v>
      </c>
      <c r="I12" s="17">
        <v>3.9629432671275402E-2</v>
      </c>
      <c r="J12" s="17">
        <v>0</v>
      </c>
      <c r="K12" s="17">
        <v>0.15841278715024701</v>
      </c>
      <c r="L12" s="17"/>
      <c r="M12" s="17">
        <v>7.5856800894534296E-2</v>
      </c>
      <c r="N12" s="17">
        <v>3.8991005854293499E-2</v>
      </c>
      <c r="O12" s="17">
        <v>0.13335625632574399</v>
      </c>
      <c r="P12" s="17">
        <v>4.5141044957149698E-2</v>
      </c>
      <c r="Q12" s="17">
        <v>0.12269220902256101</v>
      </c>
      <c r="R12" s="17"/>
      <c r="S12" s="17">
        <v>6.7293246422461095E-2</v>
      </c>
      <c r="T12" s="17">
        <v>7.1612861521257898E-2</v>
      </c>
      <c r="U12" s="17">
        <v>7.7434820898150902E-2</v>
      </c>
      <c r="V12" s="17">
        <v>5.60686203248872E-2</v>
      </c>
      <c r="W12" s="17"/>
      <c r="X12" s="17">
        <v>8.4284151516963807E-2</v>
      </c>
      <c r="Y12" s="17">
        <v>6.3277709622293399E-2</v>
      </c>
      <c r="Z12" s="17">
        <v>0</v>
      </c>
      <c r="AA12" s="17"/>
      <c r="AB12" s="17">
        <v>7.7743726591333898E-2</v>
      </c>
      <c r="AC12" s="17">
        <v>6.84150276047088E-2</v>
      </c>
      <c r="AD12" s="17"/>
      <c r="AE12" s="17">
        <v>6.9474786212555498E-2</v>
      </c>
      <c r="AF12" s="17">
        <v>7.6744253706209797E-2</v>
      </c>
      <c r="AG12" s="17"/>
      <c r="AH12" s="17">
        <v>8.2350245522438401E-2</v>
      </c>
      <c r="AI12" s="17">
        <v>0</v>
      </c>
      <c r="AJ12" s="17"/>
      <c r="AK12" s="17">
        <v>6.0992409533237299E-2</v>
      </c>
      <c r="AL12" s="17">
        <v>6.2389001569128501E-2</v>
      </c>
      <c r="AM12" s="17">
        <v>9.9542489881607493E-2</v>
      </c>
      <c r="AN12" s="17">
        <v>6.1251427145837298E-2</v>
      </c>
      <c r="AO12" s="17">
        <v>5.1153377191328002E-2</v>
      </c>
      <c r="AP12" s="17"/>
      <c r="AQ12" s="17">
        <v>3.0345490754334101E-2</v>
      </c>
      <c r="AR12" s="17">
        <v>8.6662554901853206E-2</v>
      </c>
      <c r="AS12" s="17"/>
      <c r="AT12" s="17">
        <v>6.7654693670240296E-2</v>
      </c>
      <c r="AU12" s="17">
        <v>8.0258567630378294E-2</v>
      </c>
      <c r="AV12" s="17"/>
      <c r="AW12" s="17">
        <v>0.17622196616234201</v>
      </c>
      <c r="AX12" s="17">
        <v>6.1894428005636097E-2</v>
      </c>
      <c r="AY12" s="17">
        <v>8.8238532825803295E-2</v>
      </c>
      <c r="AZ12" s="17">
        <v>0</v>
      </c>
      <c r="BA12" s="17">
        <v>4.1197493168601801E-2</v>
      </c>
      <c r="BB12" s="17"/>
      <c r="BC12" s="17">
        <v>0.131429395824287</v>
      </c>
      <c r="BD12" s="17"/>
      <c r="BE12" s="17">
        <v>4.9091672047120199E-2</v>
      </c>
      <c r="BF12" s="17">
        <v>5.8863146166404798E-2</v>
      </c>
      <c r="BG12" s="17">
        <v>0</v>
      </c>
      <c r="BH12" s="17">
        <v>0.16316534732080901</v>
      </c>
      <c r="BI12" s="17"/>
      <c r="BJ12" s="17">
        <v>8.3608994203828294E-2</v>
      </c>
      <c r="BK12" s="17"/>
      <c r="BL12" s="17">
        <v>8.4191637238251404E-2</v>
      </c>
      <c r="BM12" s="17"/>
      <c r="BN12" s="17">
        <v>4.2087306477881399E-2</v>
      </c>
      <c r="BO12" s="17"/>
      <c r="BP12" s="17">
        <v>7.4175086455104705E-2</v>
      </c>
      <c r="BQ12" s="17">
        <v>8.7290409612768002E-2</v>
      </c>
    </row>
    <row r="13" spans="2:69" x14ac:dyDescent="0.35">
      <c r="B13" s="18" t="s">
        <v>141</v>
      </c>
      <c r="C13" s="19">
        <v>0.314781478485049</v>
      </c>
      <c r="D13" s="19">
        <v>0.24912289138240401</v>
      </c>
      <c r="E13" s="19">
        <v>0.36891698604523598</v>
      </c>
      <c r="F13" s="19"/>
      <c r="G13" s="19">
        <v>0.35283208678679601</v>
      </c>
      <c r="H13" s="19">
        <v>0.23202177426965001</v>
      </c>
      <c r="I13" s="19">
        <v>0.341071412774203</v>
      </c>
      <c r="J13" s="19">
        <v>0.31432766570534199</v>
      </c>
      <c r="K13" s="19">
        <v>0.34991478799755299</v>
      </c>
      <c r="L13" s="19"/>
      <c r="M13" s="19">
        <v>0.31373870974878798</v>
      </c>
      <c r="N13" s="19">
        <v>0.25034846494301499</v>
      </c>
      <c r="O13" s="19">
        <v>0.40727221813694903</v>
      </c>
      <c r="P13" s="19">
        <v>0.482681723906701</v>
      </c>
      <c r="Q13" s="19">
        <v>0.271227940676466</v>
      </c>
      <c r="R13" s="19"/>
      <c r="S13" s="19">
        <v>0.38440390075435699</v>
      </c>
      <c r="T13" s="19">
        <v>0.20847297876875001</v>
      </c>
      <c r="U13" s="19">
        <v>0.38134068715248398</v>
      </c>
      <c r="V13" s="19">
        <v>0.27325453408135902</v>
      </c>
      <c r="W13" s="19"/>
      <c r="X13" s="19">
        <v>0.31247188141113003</v>
      </c>
      <c r="Y13" s="19">
        <v>0.326272925353779</v>
      </c>
      <c r="Z13" s="19">
        <v>0.32305244776594699</v>
      </c>
      <c r="AA13" s="19"/>
      <c r="AB13" s="19">
        <v>0.30953159214945603</v>
      </c>
      <c r="AC13" s="19">
        <v>0.32828917666669</v>
      </c>
      <c r="AD13" s="19"/>
      <c r="AE13" s="19">
        <v>0.26174074252773</v>
      </c>
      <c r="AF13" s="19">
        <v>0.32861099915013697</v>
      </c>
      <c r="AG13" s="19"/>
      <c r="AH13" s="19">
        <v>0.31080012954186098</v>
      </c>
      <c r="AI13" s="19">
        <v>0.43069398210901999</v>
      </c>
      <c r="AJ13" s="19"/>
      <c r="AK13" s="19">
        <v>0.38188897214891299</v>
      </c>
      <c r="AL13" s="19">
        <v>0.28511841587071202</v>
      </c>
      <c r="AM13" s="19">
        <v>0.31197133154456602</v>
      </c>
      <c r="AN13" s="19">
        <v>0.28960909717878902</v>
      </c>
      <c r="AO13" s="19">
        <v>0.43013813064990603</v>
      </c>
      <c r="AP13" s="19"/>
      <c r="AQ13" s="19">
        <v>0.43734278309107599</v>
      </c>
      <c r="AR13" s="19">
        <v>0.28323010205760302</v>
      </c>
      <c r="AS13" s="19"/>
      <c r="AT13" s="19">
        <v>0.391734425798764</v>
      </c>
      <c r="AU13" s="19">
        <v>0.27729740536833197</v>
      </c>
      <c r="AV13" s="19"/>
      <c r="AW13" s="19">
        <v>0.39426516317330701</v>
      </c>
      <c r="AX13" s="19">
        <v>0.38961168402850599</v>
      </c>
      <c r="AY13" s="19">
        <v>0.18083452838068001</v>
      </c>
      <c r="AZ13" s="19">
        <v>0.26769632143914002</v>
      </c>
      <c r="BA13" s="19">
        <v>0.42744736381485499</v>
      </c>
      <c r="BB13" s="19"/>
      <c r="BC13" s="19">
        <v>0.29263260480423797</v>
      </c>
      <c r="BD13" s="19"/>
      <c r="BE13" s="19">
        <v>0.41874835161783902</v>
      </c>
      <c r="BF13" s="19">
        <v>7.2442775183260005E-2</v>
      </c>
      <c r="BG13" s="19">
        <v>0.16904646414853</v>
      </c>
      <c r="BH13" s="19">
        <v>0.342261897666224</v>
      </c>
      <c r="BI13" s="19"/>
      <c r="BJ13" s="19">
        <v>0.29996711543142501</v>
      </c>
      <c r="BK13" s="19"/>
      <c r="BL13" s="19">
        <v>0.27832376858154001</v>
      </c>
      <c r="BM13" s="19"/>
      <c r="BN13" s="19">
        <v>0.28027914585631603</v>
      </c>
      <c r="BO13" s="19"/>
      <c r="BP13" s="19">
        <v>0.31087718376486101</v>
      </c>
      <c r="BQ13" s="19">
        <v>0.33046368553190603</v>
      </c>
    </row>
    <row r="14" spans="2:69" x14ac:dyDescent="0.35">
      <c r="B14" s="16" t="s">
        <v>143</v>
      </c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2:BQ3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233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215</v>
      </c>
      <c r="C9" s="17">
        <v>0.49649276704849998</v>
      </c>
      <c r="D9" s="17">
        <v>0.50215928064650595</v>
      </c>
      <c r="E9" s="17">
        <v>0.49259937066520898</v>
      </c>
      <c r="F9" s="17"/>
      <c r="G9" s="17">
        <v>0.45328228320539099</v>
      </c>
      <c r="H9" s="17">
        <v>0.47149524192436099</v>
      </c>
      <c r="I9" s="17">
        <v>0.55046022704612196</v>
      </c>
      <c r="J9" s="17">
        <v>0.54079737955379004</v>
      </c>
      <c r="K9" s="17">
        <v>0.49320269484537399</v>
      </c>
      <c r="L9" s="17"/>
      <c r="M9" s="17">
        <v>0.48297550885226498</v>
      </c>
      <c r="N9" s="17">
        <v>0.51831988742725199</v>
      </c>
      <c r="O9" s="17">
        <v>0.50994507164328795</v>
      </c>
      <c r="P9" s="17">
        <v>0.43267681581669598</v>
      </c>
      <c r="Q9" s="17">
        <v>0.48893936211046801</v>
      </c>
      <c r="R9" s="17"/>
      <c r="S9" s="17">
        <v>0.481672436162982</v>
      </c>
      <c r="T9" s="17">
        <v>0.49698011543894999</v>
      </c>
      <c r="U9" s="17">
        <v>0.53921543655349402</v>
      </c>
      <c r="V9" s="17">
        <v>0.50124203576349902</v>
      </c>
      <c r="W9" s="17"/>
      <c r="X9" s="17">
        <v>0.49189891973324001</v>
      </c>
      <c r="Y9" s="17">
        <v>0.520820747191587</v>
      </c>
      <c r="Z9" s="17">
        <v>0.500650044066973</v>
      </c>
      <c r="AA9" s="17"/>
      <c r="AB9" s="17">
        <v>0.51091138538089897</v>
      </c>
      <c r="AC9" s="17">
        <v>0.46685267328621399</v>
      </c>
      <c r="AD9" s="17"/>
      <c r="AE9" s="17">
        <v>0.48381388698704397</v>
      </c>
      <c r="AF9" s="17">
        <v>0.498666041233499</v>
      </c>
      <c r="AG9" s="17"/>
      <c r="AH9" s="17">
        <v>0.50347120751482699</v>
      </c>
      <c r="AI9" s="17">
        <v>0.488644533776738</v>
      </c>
      <c r="AJ9" s="17"/>
      <c r="AK9" s="17">
        <v>0.48420564288682599</v>
      </c>
      <c r="AL9" s="17">
        <v>0.47379109640813599</v>
      </c>
      <c r="AM9" s="17">
        <v>0.49261651135650097</v>
      </c>
      <c r="AN9" s="17">
        <v>0.52807189391796405</v>
      </c>
      <c r="AO9" s="17">
        <v>0.54612380023676399</v>
      </c>
      <c r="AP9" s="17"/>
      <c r="AQ9" s="17">
        <v>0.49491918396996498</v>
      </c>
      <c r="AR9" s="17">
        <v>0.496923230396973</v>
      </c>
      <c r="AS9" s="17"/>
      <c r="AT9" s="17">
        <v>0.48076408609079302</v>
      </c>
      <c r="AU9" s="17">
        <v>0.50622027950211901</v>
      </c>
      <c r="AV9" s="17"/>
      <c r="AW9" s="17">
        <v>0.53118179659217701</v>
      </c>
      <c r="AX9" s="17">
        <v>0.498914699605225</v>
      </c>
      <c r="AY9" s="17">
        <v>0.51077879560781903</v>
      </c>
      <c r="AZ9" s="17">
        <v>0.53350936236262403</v>
      </c>
      <c r="BA9" s="17">
        <v>0.43397701271831501</v>
      </c>
      <c r="BB9" s="17"/>
      <c r="BC9" s="17">
        <v>0.464109365467336</v>
      </c>
      <c r="BD9" s="17"/>
      <c r="BE9" s="17">
        <v>0.51633060092771199</v>
      </c>
      <c r="BF9" s="17">
        <v>0.47737997700543999</v>
      </c>
      <c r="BG9" s="17">
        <v>0.53336057980996499</v>
      </c>
      <c r="BH9" s="17">
        <v>0.438547172865141</v>
      </c>
      <c r="BI9" s="17"/>
      <c r="BJ9" s="17">
        <v>0.51707611574988599</v>
      </c>
      <c r="BK9" s="17"/>
      <c r="BL9" s="17">
        <v>0.50386369136418896</v>
      </c>
      <c r="BM9" s="17"/>
      <c r="BN9" s="17">
        <v>0.477690892769779</v>
      </c>
      <c r="BO9" s="17"/>
      <c r="BP9" s="17">
        <v>0.53310211284027598</v>
      </c>
      <c r="BQ9" s="17">
        <v>0.33883125400463199</v>
      </c>
    </row>
    <row r="10" spans="2:69" ht="29" x14ac:dyDescent="0.35">
      <c r="B10" s="18" t="s">
        <v>216</v>
      </c>
      <c r="C10" s="17">
        <v>0.48630695830875298</v>
      </c>
      <c r="D10" s="17">
        <v>0.46818585357932202</v>
      </c>
      <c r="E10" s="17">
        <v>0.50269124309348701</v>
      </c>
      <c r="F10" s="17"/>
      <c r="G10" s="17">
        <v>0.47546104503354403</v>
      </c>
      <c r="H10" s="17">
        <v>0.49681290867289502</v>
      </c>
      <c r="I10" s="17">
        <v>0.52116614808505701</v>
      </c>
      <c r="J10" s="17">
        <v>0.50186285683919996</v>
      </c>
      <c r="K10" s="17">
        <v>0.41403853382278499</v>
      </c>
      <c r="L10" s="17"/>
      <c r="M10" s="17">
        <v>0.51552966045467097</v>
      </c>
      <c r="N10" s="17">
        <v>0.49795271464771201</v>
      </c>
      <c r="O10" s="17">
        <v>0.45634679061352201</v>
      </c>
      <c r="P10" s="17">
        <v>0.48108867607587902</v>
      </c>
      <c r="Q10" s="17">
        <v>0.483192242556088</v>
      </c>
      <c r="R10" s="17"/>
      <c r="S10" s="17">
        <v>0.463814867673848</v>
      </c>
      <c r="T10" s="17">
        <v>0.46467436857724598</v>
      </c>
      <c r="U10" s="17">
        <v>0.482285372266756</v>
      </c>
      <c r="V10" s="17">
        <v>0.54365159009626596</v>
      </c>
      <c r="W10" s="17"/>
      <c r="X10" s="17">
        <v>0.48503399671599701</v>
      </c>
      <c r="Y10" s="17">
        <v>0.452257656005085</v>
      </c>
      <c r="Z10" s="17">
        <v>0.53688733609245198</v>
      </c>
      <c r="AA10" s="17"/>
      <c r="AB10" s="17">
        <v>0.47257620362110098</v>
      </c>
      <c r="AC10" s="17">
        <v>0.51453302317756699</v>
      </c>
      <c r="AD10" s="17"/>
      <c r="AE10" s="17">
        <v>0.45814740980298502</v>
      </c>
      <c r="AF10" s="17">
        <v>0.49163185824032501</v>
      </c>
      <c r="AG10" s="17"/>
      <c r="AH10" s="17">
        <v>0.48318909845146801</v>
      </c>
      <c r="AI10" s="17">
        <v>0.561273466730418</v>
      </c>
      <c r="AJ10" s="17"/>
      <c r="AK10" s="17">
        <v>0.4723244260069</v>
      </c>
      <c r="AL10" s="17">
        <v>0.50631079913170396</v>
      </c>
      <c r="AM10" s="17">
        <v>0.47217502269401201</v>
      </c>
      <c r="AN10" s="17">
        <v>0.45057874259206698</v>
      </c>
      <c r="AO10" s="17">
        <v>0.57238136123834205</v>
      </c>
      <c r="AP10" s="17"/>
      <c r="AQ10" s="17">
        <v>0.40174213008354898</v>
      </c>
      <c r="AR10" s="17">
        <v>0.50944018820766801</v>
      </c>
      <c r="AS10" s="17"/>
      <c r="AT10" s="17">
        <v>0.41281325504177901</v>
      </c>
      <c r="AU10" s="17">
        <v>0.520328588554958</v>
      </c>
      <c r="AV10" s="17"/>
      <c r="AW10" s="17">
        <v>0.51208219388370002</v>
      </c>
      <c r="AX10" s="17">
        <v>0.45903909411063498</v>
      </c>
      <c r="AY10" s="17">
        <v>0.53611118018062798</v>
      </c>
      <c r="AZ10" s="17">
        <v>0.58796569526417397</v>
      </c>
      <c r="BA10" s="17">
        <v>0.33545917086104998</v>
      </c>
      <c r="BB10" s="17"/>
      <c r="BC10" s="17">
        <v>0.40369304184652999</v>
      </c>
      <c r="BD10" s="17"/>
      <c r="BE10" s="17">
        <v>0.487580852582781</v>
      </c>
      <c r="BF10" s="17">
        <v>0.54519513592408197</v>
      </c>
      <c r="BG10" s="17">
        <v>0.605245061642944</v>
      </c>
      <c r="BH10" s="17">
        <v>0.376556271918288</v>
      </c>
      <c r="BI10" s="17"/>
      <c r="BJ10" s="17">
        <v>0.49701269555980099</v>
      </c>
      <c r="BK10" s="17"/>
      <c r="BL10" s="17">
        <v>0.53868284927052201</v>
      </c>
      <c r="BM10" s="17"/>
      <c r="BN10" s="17">
        <v>0.47874644832898799</v>
      </c>
      <c r="BO10" s="17"/>
      <c r="BP10" s="17">
        <v>0.49647098821993702</v>
      </c>
      <c r="BQ10" s="17">
        <v>0.48164851425912403</v>
      </c>
    </row>
    <row r="11" spans="2:69" x14ac:dyDescent="0.35">
      <c r="B11" s="18" t="s">
        <v>217</v>
      </c>
      <c r="C11" s="17">
        <v>0.320050880575103</v>
      </c>
      <c r="D11" s="17">
        <v>0.29710287558340298</v>
      </c>
      <c r="E11" s="17">
        <v>0.33834193635221599</v>
      </c>
      <c r="F11" s="17"/>
      <c r="G11" s="17">
        <v>0.32851133286058798</v>
      </c>
      <c r="H11" s="17">
        <v>0.314874131054457</v>
      </c>
      <c r="I11" s="17">
        <v>0.30375439325963299</v>
      </c>
      <c r="J11" s="17">
        <v>0.31105870130829499</v>
      </c>
      <c r="K11" s="17">
        <v>0.34916919041002398</v>
      </c>
      <c r="L11" s="17"/>
      <c r="M11" s="17">
        <v>0.24614192218612899</v>
      </c>
      <c r="N11" s="17">
        <v>0.29122227013774499</v>
      </c>
      <c r="O11" s="17">
        <v>0.35536887719699201</v>
      </c>
      <c r="P11" s="17">
        <v>0.37059912964991298</v>
      </c>
      <c r="Q11" s="17">
        <v>0.34361140977562898</v>
      </c>
      <c r="R11" s="17"/>
      <c r="S11" s="17">
        <v>0.39404410919861799</v>
      </c>
      <c r="T11" s="17">
        <v>0.33276052143532098</v>
      </c>
      <c r="U11" s="17">
        <v>0.32371789798531803</v>
      </c>
      <c r="V11" s="17">
        <v>0.24169731176739101</v>
      </c>
      <c r="W11" s="17"/>
      <c r="X11" s="17">
        <v>0.30705735922577398</v>
      </c>
      <c r="Y11" s="17">
        <v>0.38422370447062698</v>
      </c>
      <c r="Z11" s="17">
        <v>0.33742964029821298</v>
      </c>
      <c r="AA11" s="17"/>
      <c r="AB11" s="17">
        <v>0.358027168490331</v>
      </c>
      <c r="AC11" s="17">
        <v>0.24198371015686099</v>
      </c>
      <c r="AD11" s="17"/>
      <c r="AE11" s="17">
        <v>0.34040571126083802</v>
      </c>
      <c r="AF11" s="17">
        <v>0.31615959620679102</v>
      </c>
      <c r="AG11" s="17"/>
      <c r="AH11" s="17">
        <v>0.306422400942026</v>
      </c>
      <c r="AI11" s="17">
        <v>0.36727249580475302</v>
      </c>
      <c r="AJ11" s="17"/>
      <c r="AK11" s="17">
        <v>0.39014144119122501</v>
      </c>
      <c r="AL11" s="17">
        <v>0.296225446210446</v>
      </c>
      <c r="AM11" s="17">
        <v>0.29482556629958101</v>
      </c>
      <c r="AN11" s="17">
        <v>0.38091865114436502</v>
      </c>
      <c r="AO11" s="17">
        <v>0.29637964903879399</v>
      </c>
      <c r="AP11" s="17"/>
      <c r="AQ11" s="17">
        <v>0.34676375245776098</v>
      </c>
      <c r="AR11" s="17">
        <v>0.31274340985126797</v>
      </c>
      <c r="AS11" s="17"/>
      <c r="AT11" s="17">
        <v>0.33443541753255601</v>
      </c>
      <c r="AU11" s="17">
        <v>0.31863074881115799</v>
      </c>
      <c r="AV11" s="17"/>
      <c r="AW11" s="17">
        <v>0.38316730343572403</v>
      </c>
      <c r="AX11" s="17">
        <v>0.34363414398029202</v>
      </c>
      <c r="AY11" s="17">
        <v>0.268780612379312</v>
      </c>
      <c r="AZ11" s="17">
        <v>0.213140434585875</v>
      </c>
      <c r="BA11" s="17">
        <v>0.46025870164120403</v>
      </c>
      <c r="BB11" s="17"/>
      <c r="BC11" s="17">
        <v>0.39071957471457502</v>
      </c>
      <c r="BD11" s="17"/>
      <c r="BE11" s="17">
        <v>0.35957367054376699</v>
      </c>
      <c r="BF11" s="17">
        <v>0.23388208618056999</v>
      </c>
      <c r="BG11" s="17">
        <v>0.26439310059947402</v>
      </c>
      <c r="BH11" s="17">
        <v>0.39509263463373001</v>
      </c>
      <c r="BI11" s="17"/>
      <c r="BJ11" s="17">
        <v>0.31708394197892498</v>
      </c>
      <c r="BK11" s="17"/>
      <c r="BL11" s="17">
        <v>0.29804037297007802</v>
      </c>
      <c r="BM11" s="17"/>
      <c r="BN11" s="17">
        <v>0.27243014483734901</v>
      </c>
      <c r="BO11" s="17"/>
      <c r="BP11" s="17">
        <v>0.33100574667140797</v>
      </c>
      <c r="BQ11" s="17">
        <v>0.234518450318771</v>
      </c>
    </row>
    <row r="12" spans="2:69" ht="29" x14ac:dyDescent="0.35">
      <c r="B12" s="18" t="s">
        <v>218</v>
      </c>
      <c r="C12" s="17">
        <v>0.29770065429521497</v>
      </c>
      <c r="D12" s="17">
        <v>0.29747948448394401</v>
      </c>
      <c r="E12" s="17">
        <v>0.29655744648364002</v>
      </c>
      <c r="F12" s="17"/>
      <c r="G12" s="17">
        <v>0.26368081832613899</v>
      </c>
      <c r="H12" s="17">
        <v>0.34899380540862102</v>
      </c>
      <c r="I12" s="17">
        <v>0.29485488431981799</v>
      </c>
      <c r="J12" s="17">
        <v>0.31369983560676001</v>
      </c>
      <c r="K12" s="17">
        <v>0.261429261483417</v>
      </c>
      <c r="L12" s="17"/>
      <c r="M12" s="17">
        <v>0.23746885615304</v>
      </c>
      <c r="N12" s="17">
        <v>0.32312071805592502</v>
      </c>
      <c r="O12" s="17">
        <v>0.265928579114524</v>
      </c>
      <c r="P12" s="17">
        <v>0.34599343792986598</v>
      </c>
      <c r="Q12" s="17">
        <v>0.26770371010924698</v>
      </c>
      <c r="R12" s="17"/>
      <c r="S12" s="17">
        <v>0.32771733614219301</v>
      </c>
      <c r="T12" s="17">
        <v>0.31378239813985098</v>
      </c>
      <c r="U12" s="17">
        <v>0.29601175511050198</v>
      </c>
      <c r="V12" s="17">
        <v>0.26533381229354802</v>
      </c>
      <c r="W12" s="17"/>
      <c r="X12" s="17">
        <v>0.29945057333133701</v>
      </c>
      <c r="Y12" s="17">
        <v>0.34506810618565698</v>
      </c>
      <c r="Z12" s="17">
        <v>0.22748953001086999</v>
      </c>
      <c r="AA12" s="17"/>
      <c r="AB12" s="17">
        <v>0.32722230847058698</v>
      </c>
      <c r="AC12" s="17">
        <v>0.23701352203306</v>
      </c>
      <c r="AD12" s="17"/>
      <c r="AE12" s="17">
        <v>0.293460721488294</v>
      </c>
      <c r="AF12" s="17">
        <v>0.298811403794076</v>
      </c>
      <c r="AG12" s="17"/>
      <c r="AH12" s="17">
        <v>0.302392838362112</v>
      </c>
      <c r="AI12" s="17">
        <v>0.33521309269760102</v>
      </c>
      <c r="AJ12" s="17"/>
      <c r="AK12" s="17">
        <v>0.25622562403339399</v>
      </c>
      <c r="AL12" s="17">
        <v>0.28433272299127499</v>
      </c>
      <c r="AM12" s="17">
        <v>0.31124202807109003</v>
      </c>
      <c r="AN12" s="17">
        <v>0.305120711664502</v>
      </c>
      <c r="AO12" s="17">
        <v>0.325520025012624</v>
      </c>
      <c r="AP12" s="17"/>
      <c r="AQ12" s="17">
        <v>0.34334252694709599</v>
      </c>
      <c r="AR12" s="17">
        <v>0.28521503875939003</v>
      </c>
      <c r="AS12" s="17"/>
      <c r="AT12" s="17">
        <v>0.32864436822165299</v>
      </c>
      <c r="AU12" s="17">
        <v>0.28512530822156401</v>
      </c>
      <c r="AV12" s="17"/>
      <c r="AW12" s="17">
        <v>0.39755777633030198</v>
      </c>
      <c r="AX12" s="17">
        <v>0.36466940166143402</v>
      </c>
      <c r="AY12" s="17">
        <v>0.16725101325059499</v>
      </c>
      <c r="AZ12" s="17">
        <v>0.17227664944388299</v>
      </c>
      <c r="BA12" s="17">
        <v>0.498168418815785</v>
      </c>
      <c r="BB12" s="17"/>
      <c r="BC12" s="17">
        <v>0.43379325201994801</v>
      </c>
      <c r="BD12" s="17"/>
      <c r="BE12" s="17">
        <v>0.31632151249663298</v>
      </c>
      <c r="BF12" s="17">
        <v>0.142088458528801</v>
      </c>
      <c r="BG12" s="17">
        <v>0.185601306522549</v>
      </c>
      <c r="BH12" s="17">
        <v>0.523815159537381</v>
      </c>
      <c r="BI12" s="17"/>
      <c r="BJ12" s="17">
        <v>0.30334913721003698</v>
      </c>
      <c r="BK12" s="17"/>
      <c r="BL12" s="17">
        <v>0.29943900010230301</v>
      </c>
      <c r="BM12" s="17"/>
      <c r="BN12" s="17">
        <v>0.28799977353823603</v>
      </c>
      <c r="BO12" s="17"/>
      <c r="BP12" s="17">
        <v>0.293390658499527</v>
      </c>
      <c r="BQ12" s="17">
        <v>0.29647437574062402</v>
      </c>
    </row>
    <row r="13" spans="2:69" ht="29" x14ac:dyDescent="0.35">
      <c r="B13" s="18" t="s">
        <v>219</v>
      </c>
      <c r="C13" s="17">
        <v>0.27451619078496298</v>
      </c>
      <c r="D13" s="17">
        <v>0.270795082243939</v>
      </c>
      <c r="E13" s="17">
        <v>0.27821188476440301</v>
      </c>
      <c r="F13" s="17"/>
      <c r="G13" s="17">
        <v>0.308125363733464</v>
      </c>
      <c r="H13" s="17">
        <v>0.24005683943289</v>
      </c>
      <c r="I13" s="17">
        <v>0.270956731424431</v>
      </c>
      <c r="J13" s="17">
        <v>0.31816855389807203</v>
      </c>
      <c r="K13" s="17">
        <v>0.22772454057017499</v>
      </c>
      <c r="L13" s="17"/>
      <c r="M13" s="17">
        <v>0.25868586911755798</v>
      </c>
      <c r="N13" s="17">
        <v>0.29790513084819498</v>
      </c>
      <c r="O13" s="17">
        <v>0.26160365031121202</v>
      </c>
      <c r="P13" s="17">
        <v>0.223652268687834</v>
      </c>
      <c r="Q13" s="17">
        <v>0.28507439499251302</v>
      </c>
      <c r="R13" s="17"/>
      <c r="S13" s="17">
        <v>0.22649872345706201</v>
      </c>
      <c r="T13" s="17">
        <v>0.24935827487530501</v>
      </c>
      <c r="U13" s="17">
        <v>0.28624878923952202</v>
      </c>
      <c r="V13" s="17">
        <v>0.33150932233859298</v>
      </c>
      <c r="W13" s="17"/>
      <c r="X13" s="17">
        <v>0.27607976560994202</v>
      </c>
      <c r="Y13" s="17">
        <v>0.28507856925105302</v>
      </c>
      <c r="Z13" s="17">
        <v>0.250268379524133</v>
      </c>
      <c r="AA13" s="17"/>
      <c r="AB13" s="17">
        <v>0.248902440726191</v>
      </c>
      <c r="AC13" s="17">
        <v>0.327169915007615</v>
      </c>
      <c r="AD13" s="17"/>
      <c r="AE13" s="17">
        <v>0.24782857672094599</v>
      </c>
      <c r="AF13" s="17">
        <v>0.28019001007336197</v>
      </c>
      <c r="AG13" s="17"/>
      <c r="AH13" s="17">
        <v>0.28464175059448299</v>
      </c>
      <c r="AI13" s="17">
        <v>0.25284245805120398</v>
      </c>
      <c r="AJ13" s="17"/>
      <c r="AK13" s="17">
        <v>0.236847428632428</v>
      </c>
      <c r="AL13" s="17">
        <v>0.236038656802281</v>
      </c>
      <c r="AM13" s="17">
        <v>0.30422368517616799</v>
      </c>
      <c r="AN13" s="17">
        <v>0.27516616662363302</v>
      </c>
      <c r="AO13" s="17">
        <v>0.33134660889557699</v>
      </c>
      <c r="AP13" s="17"/>
      <c r="AQ13" s="17">
        <v>0.26929987945977701</v>
      </c>
      <c r="AR13" s="17">
        <v>0.27594314489392802</v>
      </c>
      <c r="AS13" s="17"/>
      <c r="AT13" s="17">
        <v>0.29239988647183801</v>
      </c>
      <c r="AU13" s="17">
        <v>0.26405733676823401</v>
      </c>
      <c r="AV13" s="17"/>
      <c r="AW13" s="17">
        <v>0.19517824057242</v>
      </c>
      <c r="AX13" s="17">
        <v>0.234762720833322</v>
      </c>
      <c r="AY13" s="17">
        <v>0.34460845779695198</v>
      </c>
      <c r="AZ13" s="17">
        <v>0.39731447319656699</v>
      </c>
      <c r="BA13" s="17">
        <v>0.22073241364853499</v>
      </c>
      <c r="BB13" s="17"/>
      <c r="BC13" s="17">
        <v>0.17548231346596899</v>
      </c>
      <c r="BD13" s="17"/>
      <c r="BE13" s="17">
        <v>0.26640513538808203</v>
      </c>
      <c r="BF13" s="17">
        <v>0.34185165299077602</v>
      </c>
      <c r="BG13" s="17">
        <v>0.369488560138379</v>
      </c>
      <c r="BH13" s="17">
        <v>0.170005080775986</v>
      </c>
      <c r="BI13" s="17"/>
      <c r="BJ13" s="17">
        <v>0.26023875440095301</v>
      </c>
      <c r="BK13" s="17"/>
      <c r="BL13" s="17">
        <v>0.29744712940873602</v>
      </c>
      <c r="BM13" s="17"/>
      <c r="BN13" s="17">
        <v>0.280770029059146</v>
      </c>
      <c r="BO13" s="17"/>
      <c r="BP13" s="17">
        <v>0.266947660972149</v>
      </c>
      <c r="BQ13" s="17">
        <v>0.34631648159517497</v>
      </c>
    </row>
    <row r="14" spans="2:69" x14ac:dyDescent="0.35">
      <c r="B14" s="18" t="s">
        <v>220</v>
      </c>
      <c r="C14" s="17">
        <v>0.236926521303363</v>
      </c>
      <c r="D14" s="17">
        <v>0.27148067901498801</v>
      </c>
      <c r="E14" s="17">
        <v>0.207892211530636</v>
      </c>
      <c r="F14" s="17"/>
      <c r="G14" s="17">
        <v>0.21512288565515</v>
      </c>
      <c r="H14" s="17">
        <v>0.25509834382742302</v>
      </c>
      <c r="I14" s="17">
        <v>0.26410024058854098</v>
      </c>
      <c r="J14" s="17">
        <v>0.204736719971226</v>
      </c>
      <c r="K14" s="17">
        <v>0.237213663520011</v>
      </c>
      <c r="L14" s="17"/>
      <c r="M14" s="17">
        <v>0.26187898903517298</v>
      </c>
      <c r="N14" s="17">
        <v>0.25248791038732499</v>
      </c>
      <c r="O14" s="17">
        <v>0.175467353107636</v>
      </c>
      <c r="P14" s="17">
        <v>0.23259456743208501</v>
      </c>
      <c r="Q14" s="17">
        <v>0.26344217558553301</v>
      </c>
      <c r="R14" s="17"/>
      <c r="S14" s="17">
        <v>0.20690901413559301</v>
      </c>
      <c r="T14" s="17">
        <v>0.250701097588727</v>
      </c>
      <c r="U14" s="17">
        <v>0.21944783623396899</v>
      </c>
      <c r="V14" s="17">
        <v>0.27972473127343001</v>
      </c>
      <c r="W14" s="17"/>
      <c r="X14" s="17">
        <v>0.249158790832813</v>
      </c>
      <c r="Y14" s="17">
        <v>0.21317328656625101</v>
      </c>
      <c r="Z14" s="17">
        <v>0.17614298440493001</v>
      </c>
      <c r="AA14" s="17"/>
      <c r="AB14" s="17">
        <v>0.23730679439087399</v>
      </c>
      <c r="AC14" s="17">
        <v>0.236144800773055</v>
      </c>
      <c r="AD14" s="17"/>
      <c r="AE14" s="17">
        <v>0.24575182286437</v>
      </c>
      <c r="AF14" s="17">
        <v>0.234496369856979</v>
      </c>
      <c r="AG14" s="17"/>
      <c r="AH14" s="17">
        <v>0.23576793980109301</v>
      </c>
      <c r="AI14" s="17">
        <v>0.20757892280531801</v>
      </c>
      <c r="AJ14" s="17"/>
      <c r="AK14" s="17">
        <v>0.26977311745784499</v>
      </c>
      <c r="AL14" s="17">
        <v>0.22582855015804601</v>
      </c>
      <c r="AM14" s="17">
        <v>0.211340089729046</v>
      </c>
      <c r="AN14" s="17">
        <v>0.265654713881533</v>
      </c>
      <c r="AO14" s="17">
        <v>0.28741471364149201</v>
      </c>
      <c r="AP14" s="17"/>
      <c r="AQ14" s="17">
        <v>0.19332148418510001</v>
      </c>
      <c r="AR14" s="17">
        <v>0.24885494792679499</v>
      </c>
      <c r="AS14" s="17"/>
      <c r="AT14" s="17">
        <v>0.20923515577438401</v>
      </c>
      <c r="AU14" s="17">
        <v>0.24637840102160399</v>
      </c>
      <c r="AV14" s="17"/>
      <c r="AW14" s="17">
        <v>0.19029447730766499</v>
      </c>
      <c r="AX14" s="17">
        <v>0.19858020293</v>
      </c>
      <c r="AY14" s="17">
        <v>0.29179125447605497</v>
      </c>
      <c r="AZ14" s="17">
        <v>0.245689695536223</v>
      </c>
      <c r="BA14" s="17">
        <v>0.18646351207567499</v>
      </c>
      <c r="BB14" s="17"/>
      <c r="BC14" s="17">
        <v>0.192048165498444</v>
      </c>
      <c r="BD14" s="17"/>
      <c r="BE14" s="17">
        <v>0.221578640256298</v>
      </c>
      <c r="BF14" s="17">
        <v>0.30401456700726398</v>
      </c>
      <c r="BG14" s="17">
        <v>0.25602722057420102</v>
      </c>
      <c r="BH14" s="17">
        <v>0.14770285560376101</v>
      </c>
      <c r="BI14" s="17"/>
      <c r="BJ14" s="17">
        <v>0.24389765655408199</v>
      </c>
      <c r="BK14" s="17"/>
      <c r="BL14" s="17">
        <v>0.245411349434659</v>
      </c>
      <c r="BM14" s="17"/>
      <c r="BN14" s="17">
        <v>0.29336044072018802</v>
      </c>
      <c r="BO14" s="17"/>
      <c r="BP14" s="17">
        <v>0.235074430376984</v>
      </c>
      <c r="BQ14" s="17">
        <v>0.239360378069051</v>
      </c>
    </row>
    <row r="15" spans="2:69" x14ac:dyDescent="0.35">
      <c r="B15" s="18" t="s">
        <v>221</v>
      </c>
      <c r="C15" s="17">
        <v>0.223144584650289</v>
      </c>
      <c r="D15" s="17">
        <v>0.24257719035224901</v>
      </c>
      <c r="E15" s="17">
        <v>0.20698673709927501</v>
      </c>
      <c r="F15" s="17"/>
      <c r="G15" s="17">
        <v>0.22760111008447501</v>
      </c>
      <c r="H15" s="17">
        <v>0.273324788022831</v>
      </c>
      <c r="I15" s="17">
        <v>0.18004641377188399</v>
      </c>
      <c r="J15" s="17">
        <v>0.213534889539366</v>
      </c>
      <c r="K15" s="17">
        <v>0.20474379012931601</v>
      </c>
      <c r="L15" s="17"/>
      <c r="M15" s="17">
        <v>0.132718735667891</v>
      </c>
      <c r="N15" s="17">
        <v>0.21735786777586399</v>
      </c>
      <c r="O15" s="17">
        <v>0.24564981391486601</v>
      </c>
      <c r="P15" s="17">
        <v>0.25400761481099099</v>
      </c>
      <c r="Q15" s="17">
        <v>0.232647172077735</v>
      </c>
      <c r="R15" s="17"/>
      <c r="S15" s="17">
        <v>0.28906983510421802</v>
      </c>
      <c r="T15" s="17">
        <v>0.21159714062881699</v>
      </c>
      <c r="U15" s="17">
        <v>0.224150388779362</v>
      </c>
      <c r="V15" s="17">
        <v>0.19986129555222101</v>
      </c>
      <c r="W15" s="17"/>
      <c r="X15" s="17">
        <v>0.228205970335775</v>
      </c>
      <c r="Y15" s="17">
        <v>0.20560912249393001</v>
      </c>
      <c r="Z15" s="17">
        <v>0.20733302030456699</v>
      </c>
      <c r="AA15" s="17"/>
      <c r="AB15" s="17">
        <v>0.24983228231808099</v>
      </c>
      <c r="AC15" s="17">
        <v>0.168283165689258</v>
      </c>
      <c r="AD15" s="17"/>
      <c r="AE15" s="17">
        <v>0.19705732354851599</v>
      </c>
      <c r="AF15" s="17">
        <v>0.22865353245130801</v>
      </c>
      <c r="AG15" s="17"/>
      <c r="AH15" s="17">
        <v>0.22353336970184401</v>
      </c>
      <c r="AI15" s="17">
        <v>0.15744427088984</v>
      </c>
      <c r="AJ15" s="17"/>
      <c r="AK15" s="17">
        <v>0.19125899012119699</v>
      </c>
      <c r="AL15" s="17">
        <v>0.21926156639862501</v>
      </c>
      <c r="AM15" s="17">
        <v>0.244778619064075</v>
      </c>
      <c r="AN15" s="17">
        <v>0.22806743070440599</v>
      </c>
      <c r="AO15" s="17">
        <v>0.17185575295735001</v>
      </c>
      <c r="AP15" s="17"/>
      <c r="AQ15" s="17">
        <v>0.27545939649866302</v>
      </c>
      <c r="AR15" s="17">
        <v>0.20883354547471</v>
      </c>
      <c r="AS15" s="17"/>
      <c r="AT15" s="17">
        <v>0.22348291858028799</v>
      </c>
      <c r="AU15" s="17">
        <v>0.22222965225789801</v>
      </c>
      <c r="AV15" s="17"/>
      <c r="AW15" s="17">
        <v>0.27591662644792297</v>
      </c>
      <c r="AX15" s="17">
        <v>0.25105826165137302</v>
      </c>
      <c r="AY15" s="17">
        <v>0.19357793370083001</v>
      </c>
      <c r="AZ15" s="17">
        <v>0.16301399539141201</v>
      </c>
      <c r="BA15" s="17">
        <v>0.26570948996814803</v>
      </c>
      <c r="BB15" s="17"/>
      <c r="BC15" s="17">
        <v>0.264539019221327</v>
      </c>
      <c r="BD15" s="17"/>
      <c r="BE15" s="17">
        <v>0.24748211279385501</v>
      </c>
      <c r="BF15" s="17">
        <v>0.18980757729189801</v>
      </c>
      <c r="BG15" s="17">
        <v>0.17859736637318799</v>
      </c>
      <c r="BH15" s="17">
        <v>0.272307530980479</v>
      </c>
      <c r="BI15" s="17"/>
      <c r="BJ15" s="17">
        <v>0.228767007735169</v>
      </c>
      <c r="BK15" s="17"/>
      <c r="BL15" s="17">
        <v>0.202040400426928</v>
      </c>
      <c r="BM15" s="17"/>
      <c r="BN15" s="17">
        <v>0.184857679439411</v>
      </c>
      <c r="BO15" s="17"/>
      <c r="BP15" s="17">
        <v>0.234059281184442</v>
      </c>
      <c r="BQ15" s="17">
        <v>0.154491759096611</v>
      </c>
    </row>
    <row r="16" spans="2:69" x14ac:dyDescent="0.35">
      <c r="B16" s="18" t="s">
        <v>222</v>
      </c>
      <c r="C16" s="17">
        <v>0.139855303646365</v>
      </c>
      <c r="D16" s="17">
        <v>0.12932751643127299</v>
      </c>
      <c r="E16" s="17">
        <v>0.14910347054866199</v>
      </c>
      <c r="F16" s="17"/>
      <c r="G16" s="17">
        <v>0.18372897169150601</v>
      </c>
      <c r="H16" s="17">
        <v>0.14705784348447201</v>
      </c>
      <c r="I16" s="17">
        <v>0.108313445771682</v>
      </c>
      <c r="J16" s="17">
        <v>9.9954158930934706E-2</v>
      </c>
      <c r="K16" s="17">
        <v>0.131946130018637</v>
      </c>
      <c r="L16" s="17"/>
      <c r="M16" s="17">
        <v>0.152139268686944</v>
      </c>
      <c r="N16" s="17">
        <v>0.13180275157795701</v>
      </c>
      <c r="O16" s="17">
        <v>0.177801719702815</v>
      </c>
      <c r="P16" s="17">
        <v>0.109528568257383</v>
      </c>
      <c r="Q16" s="17">
        <v>0.13231726016041101</v>
      </c>
      <c r="R16" s="17"/>
      <c r="S16" s="17">
        <v>0.13374570045364001</v>
      </c>
      <c r="T16" s="17">
        <v>0.182074722332566</v>
      </c>
      <c r="U16" s="17">
        <v>9.8931185143149497E-2</v>
      </c>
      <c r="V16" s="17">
        <v>0.13489682267154199</v>
      </c>
      <c r="W16" s="17"/>
      <c r="X16" s="17">
        <v>0.14866783361765601</v>
      </c>
      <c r="Y16" s="17">
        <v>9.7972428516979099E-2</v>
      </c>
      <c r="Z16" s="17">
        <v>0.12608042294261201</v>
      </c>
      <c r="AA16" s="17"/>
      <c r="AB16" s="17">
        <v>0.140069857063675</v>
      </c>
      <c r="AC16" s="17">
        <v>0.139414250054441</v>
      </c>
      <c r="AD16" s="17"/>
      <c r="AE16" s="17">
        <v>0.11689664510412399</v>
      </c>
      <c r="AF16" s="17">
        <v>0.14465700079981</v>
      </c>
      <c r="AG16" s="17"/>
      <c r="AH16" s="17">
        <v>0.13924894479220501</v>
      </c>
      <c r="AI16" s="17">
        <v>0.18984456142019199</v>
      </c>
      <c r="AJ16" s="17"/>
      <c r="AK16" s="17">
        <v>0.180894252107376</v>
      </c>
      <c r="AL16" s="17">
        <v>0.13538795018952801</v>
      </c>
      <c r="AM16" s="17">
        <v>0.151135870663856</v>
      </c>
      <c r="AN16" s="17">
        <v>9.1194629597280003E-2</v>
      </c>
      <c r="AO16" s="17">
        <v>0.15518701748820601</v>
      </c>
      <c r="AP16" s="17"/>
      <c r="AQ16" s="17">
        <v>0.14295519932304199</v>
      </c>
      <c r="AR16" s="17">
        <v>0.13900730808063999</v>
      </c>
      <c r="AS16" s="17"/>
      <c r="AT16" s="17">
        <v>0.105162882646884</v>
      </c>
      <c r="AU16" s="17">
        <v>0.149692976816485</v>
      </c>
      <c r="AV16" s="17"/>
      <c r="AW16" s="17">
        <v>0.14343395299992601</v>
      </c>
      <c r="AX16" s="17">
        <v>0.13611663881473199</v>
      </c>
      <c r="AY16" s="17">
        <v>0.15503257591460601</v>
      </c>
      <c r="AZ16" s="17">
        <v>0.16357372959512201</v>
      </c>
      <c r="BA16" s="17">
        <v>9.1600622222573203E-2</v>
      </c>
      <c r="BB16" s="17"/>
      <c r="BC16" s="17">
        <v>0.12723486345736401</v>
      </c>
      <c r="BD16" s="17"/>
      <c r="BE16" s="17">
        <v>0.13064687554787</v>
      </c>
      <c r="BF16" s="17">
        <v>0.164190543160042</v>
      </c>
      <c r="BG16" s="17">
        <v>0.211217496460649</v>
      </c>
      <c r="BH16" s="17">
        <v>0.12067375658707701</v>
      </c>
      <c r="BI16" s="17"/>
      <c r="BJ16" s="17">
        <v>0.13192624655885199</v>
      </c>
      <c r="BK16" s="17"/>
      <c r="BL16" s="17">
        <v>0.12939611904638401</v>
      </c>
      <c r="BM16" s="17"/>
      <c r="BN16" s="17">
        <v>0.147629580466036</v>
      </c>
      <c r="BO16" s="17"/>
      <c r="BP16" s="17">
        <v>0.13283997557250299</v>
      </c>
      <c r="BQ16" s="17">
        <v>0.18531687493614599</v>
      </c>
    </row>
    <row r="17" spans="2:69" x14ac:dyDescent="0.35">
      <c r="B17" s="18" t="s">
        <v>223</v>
      </c>
      <c r="C17" s="17">
        <v>8.0943285552478497E-2</v>
      </c>
      <c r="D17" s="17">
        <v>8.9923991356996705E-2</v>
      </c>
      <c r="E17" s="17">
        <v>7.3433928111116098E-2</v>
      </c>
      <c r="F17" s="17"/>
      <c r="G17" s="17">
        <v>9.2669642488408796E-2</v>
      </c>
      <c r="H17" s="17">
        <v>9.2078365696352096E-2</v>
      </c>
      <c r="I17" s="17">
        <v>8.2759738978660499E-2</v>
      </c>
      <c r="J17" s="17">
        <v>7.5986513170015604E-2</v>
      </c>
      <c r="K17" s="17">
        <v>3.8560572658963801E-2</v>
      </c>
      <c r="L17" s="17"/>
      <c r="M17" s="17">
        <v>9.3291305861439494E-2</v>
      </c>
      <c r="N17" s="17">
        <v>6.4781298265332202E-2</v>
      </c>
      <c r="O17" s="17">
        <v>0.110256466628643</v>
      </c>
      <c r="P17" s="17">
        <v>8.4353142521483807E-2</v>
      </c>
      <c r="Q17" s="17">
        <v>7.4888730840135101E-2</v>
      </c>
      <c r="R17" s="17"/>
      <c r="S17" s="17">
        <v>5.035221112089E-2</v>
      </c>
      <c r="T17" s="17">
        <v>7.2954783365394502E-2</v>
      </c>
      <c r="U17" s="17">
        <v>9.2271511429465006E-2</v>
      </c>
      <c r="V17" s="17">
        <v>9.7049597049838704E-2</v>
      </c>
      <c r="W17" s="17"/>
      <c r="X17" s="17">
        <v>7.7459476629128193E-2</v>
      </c>
      <c r="Y17" s="17">
        <v>9.9440556025474594E-2</v>
      </c>
      <c r="Z17" s="17">
        <v>8.4038088919656501E-2</v>
      </c>
      <c r="AA17" s="17"/>
      <c r="AB17" s="17">
        <v>7.0859193836578196E-2</v>
      </c>
      <c r="AC17" s="17">
        <v>0.10167297109351001</v>
      </c>
      <c r="AD17" s="17"/>
      <c r="AE17" s="17">
        <v>0.113352794487171</v>
      </c>
      <c r="AF17" s="17">
        <v>7.4394326568139393E-2</v>
      </c>
      <c r="AG17" s="17"/>
      <c r="AH17" s="17">
        <v>8.2416007571352701E-2</v>
      </c>
      <c r="AI17" s="17">
        <v>5.1656056168888298E-2</v>
      </c>
      <c r="AJ17" s="17"/>
      <c r="AK17" s="17">
        <v>3.66980603245236E-2</v>
      </c>
      <c r="AL17" s="17">
        <v>0.117305881420342</v>
      </c>
      <c r="AM17" s="17">
        <v>6.5070371744778505E-2</v>
      </c>
      <c r="AN17" s="17">
        <v>0.10419658290513201</v>
      </c>
      <c r="AO17" s="17">
        <v>2.78800206785286E-2</v>
      </c>
      <c r="AP17" s="17"/>
      <c r="AQ17" s="17">
        <v>9.6710827104784194E-2</v>
      </c>
      <c r="AR17" s="17">
        <v>7.6629977392035906E-2</v>
      </c>
      <c r="AS17" s="17"/>
      <c r="AT17" s="17">
        <v>0.104705354939442</v>
      </c>
      <c r="AU17" s="17">
        <v>7.2107445755827504E-2</v>
      </c>
      <c r="AV17" s="17"/>
      <c r="AW17" s="17">
        <v>4.22854011337013E-2</v>
      </c>
      <c r="AX17" s="17">
        <v>7.2604551642617199E-2</v>
      </c>
      <c r="AY17" s="17">
        <v>0.11834748613503999</v>
      </c>
      <c r="AZ17" s="17">
        <v>5.3493307092982903E-2</v>
      </c>
      <c r="BA17" s="17">
        <v>0.11200439328466</v>
      </c>
      <c r="BB17" s="17"/>
      <c r="BC17" s="17">
        <v>0.106749089323585</v>
      </c>
      <c r="BD17" s="17"/>
      <c r="BE17" s="17">
        <v>6.3811627989667205E-2</v>
      </c>
      <c r="BF17" s="17">
        <v>0.14963347005306599</v>
      </c>
      <c r="BG17" s="17">
        <v>4.0346553111096403E-2</v>
      </c>
      <c r="BH17" s="17">
        <v>0.11676544831348699</v>
      </c>
      <c r="BI17" s="17"/>
      <c r="BJ17" s="17">
        <v>7.5534009056784604E-2</v>
      </c>
      <c r="BK17" s="17"/>
      <c r="BL17" s="17">
        <v>8.2188441128766304E-2</v>
      </c>
      <c r="BM17" s="17"/>
      <c r="BN17" s="17">
        <v>8.0335794364702895E-2</v>
      </c>
      <c r="BO17" s="17"/>
      <c r="BP17" s="17">
        <v>7.1403256997189801E-2</v>
      </c>
      <c r="BQ17" s="17">
        <v>0.113732319184199</v>
      </c>
    </row>
    <row r="18" spans="2:69" x14ac:dyDescent="0.35">
      <c r="B18" s="18" t="s">
        <v>224</v>
      </c>
      <c r="C18" s="17">
        <v>6.7695611826063803E-2</v>
      </c>
      <c r="D18" s="17">
        <v>7.0285948167146894E-2</v>
      </c>
      <c r="E18" s="17">
        <v>6.5613770012167699E-2</v>
      </c>
      <c r="F18" s="17"/>
      <c r="G18" s="17">
        <v>6.8982788574825898E-2</v>
      </c>
      <c r="H18" s="17">
        <v>5.08867119155159E-2</v>
      </c>
      <c r="I18" s="17">
        <v>9.0097162191521502E-2</v>
      </c>
      <c r="J18" s="17">
        <v>6.76685623704881E-2</v>
      </c>
      <c r="K18" s="17">
        <v>5.8179231001555101E-2</v>
      </c>
      <c r="L18" s="17"/>
      <c r="M18" s="17">
        <v>0.14095805166876299</v>
      </c>
      <c r="N18" s="17">
        <v>4.3185177994278498E-2</v>
      </c>
      <c r="O18" s="17">
        <v>9.5829219642073804E-2</v>
      </c>
      <c r="P18" s="17">
        <v>5.5752457554904503E-2</v>
      </c>
      <c r="Q18" s="17">
        <v>6.3013100625475396E-2</v>
      </c>
      <c r="R18" s="17"/>
      <c r="S18" s="17">
        <v>6.0256245192825499E-2</v>
      </c>
      <c r="T18" s="17">
        <v>5.5882129264887899E-2</v>
      </c>
      <c r="U18" s="17">
        <v>6.9039011510430501E-2</v>
      </c>
      <c r="V18" s="17">
        <v>7.7189988162200296E-2</v>
      </c>
      <c r="W18" s="17"/>
      <c r="X18" s="17">
        <v>6.4335824427358496E-2</v>
      </c>
      <c r="Y18" s="17">
        <v>9.1994624995784896E-2</v>
      </c>
      <c r="Z18" s="17">
        <v>6.2851996377916303E-2</v>
      </c>
      <c r="AA18" s="17"/>
      <c r="AB18" s="17">
        <v>4.5625115138702002E-2</v>
      </c>
      <c r="AC18" s="17">
        <v>0.113065533972052</v>
      </c>
      <c r="AD18" s="17"/>
      <c r="AE18" s="17">
        <v>9.1798117883232999E-2</v>
      </c>
      <c r="AF18" s="17">
        <v>6.2831419453896795E-2</v>
      </c>
      <c r="AG18" s="17"/>
      <c r="AH18" s="17">
        <v>7.0405940304706496E-2</v>
      </c>
      <c r="AI18" s="17">
        <v>5.7153314520209303E-2</v>
      </c>
      <c r="AJ18" s="17"/>
      <c r="AK18" s="17">
        <v>0.10947012027200401</v>
      </c>
      <c r="AL18" s="17">
        <v>6.9356098352782294E-2</v>
      </c>
      <c r="AM18" s="17">
        <v>6.9896622418566506E-2</v>
      </c>
      <c r="AN18" s="17">
        <v>4.4863095184115201E-2</v>
      </c>
      <c r="AO18" s="17">
        <v>4.4733426545679099E-2</v>
      </c>
      <c r="AP18" s="17"/>
      <c r="AQ18" s="17">
        <v>4.2095019260513102E-2</v>
      </c>
      <c r="AR18" s="17">
        <v>7.4698811688188593E-2</v>
      </c>
      <c r="AS18" s="17"/>
      <c r="AT18" s="17">
        <v>6.0066458668904102E-2</v>
      </c>
      <c r="AU18" s="17">
        <v>7.1678298078999503E-2</v>
      </c>
      <c r="AV18" s="17"/>
      <c r="AW18" s="17">
        <v>2.6360062217301899E-2</v>
      </c>
      <c r="AX18" s="17">
        <v>5.5033307992943002E-2</v>
      </c>
      <c r="AY18" s="17">
        <v>0.108471822760337</v>
      </c>
      <c r="AZ18" s="17">
        <v>5.7956072774673698E-2</v>
      </c>
      <c r="BA18" s="17">
        <v>3.6476238298704798E-2</v>
      </c>
      <c r="BB18" s="17"/>
      <c r="BC18" s="17">
        <v>6.9338420340537499E-2</v>
      </c>
      <c r="BD18" s="17"/>
      <c r="BE18" s="17">
        <v>4.8863033448161501E-2</v>
      </c>
      <c r="BF18" s="17">
        <v>0.136083447468267</v>
      </c>
      <c r="BG18" s="17">
        <v>4.41079736779856E-2</v>
      </c>
      <c r="BH18" s="17">
        <v>6.1729125741322902E-2</v>
      </c>
      <c r="BI18" s="17"/>
      <c r="BJ18" s="17">
        <v>6.5628331647862803E-2</v>
      </c>
      <c r="BK18" s="17"/>
      <c r="BL18" s="17">
        <v>7.7568947767431395E-2</v>
      </c>
      <c r="BM18" s="17"/>
      <c r="BN18" s="17">
        <v>6.4882497388300306E-2</v>
      </c>
      <c r="BO18" s="17"/>
      <c r="BP18" s="17">
        <v>6.31292192685452E-2</v>
      </c>
      <c r="BQ18" s="17">
        <v>7.3458568092055407E-2</v>
      </c>
    </row>
    <row r="19" spans="2:69" x14ac:dyDescent="0.35">
      <c r="B19" s="18" t="s">
        <v>225</v>
      </c>
      <c r="C19" s="17">
        <v>5.0360398704731101E-2</v>
      </c>
      <c r="D19" s="17">
        <v>4.9468486207924899E-2</v>
      </c>
      <c r="E19" s="17">
        <v>5.1216940416778302E-2</v>
      </c>
      <c r="F19" s="17"/>
      <c r="G19" s="17">
        <v>5.1456481940228303E-2</v>
      </c>
      <c r="H19" s="17">
        <v>3.0133862891657998E-2</v>
      </c>
      <c r="I19" s="17">
        <v>3.2229919499955698E-2</v>
      </c>
      <c r="J19" s="17">
        <v>3.0560458638365501E-2</v>
      </c>
      <c r="K19" s="17">
        <v>0.13693960367711799</v>
      </c>
      <c r="L19" s="17"/>
      <c r="M19" s="17">
        <v>9.84266271704166E-2</v>
      </c>
      <c r="N19" s="17">
        <v>6.1042231111757002E-2</v>
      </c>
      <c r="O19" s="17">
        <v>1.35562608416664E-2</v>
      </c>
      <c r="P19" s="17">
        <v>7.6626208262063997E-2</v>
      </c>
      <c r="Q19" s="17">
        <v>2.1694372710405301E-2</v>
      </c>
      <c r="R19" s="17"/>
      <c r="S19" s="17">
        <v>3.7431483329757702E-2</v>
      </c>
      <c r="T19" s="17">
        <v>5.5261058090268399E-2</v>
      </c>
      <c r="U19" s="17">
        <v>7.0908910083113896E-2</v>
      </c>
      <c r="V19" s="17">
        <v>4.58669674344881E-2</v>
      </c>
      <c r="W19" s="17"/>
      <c r="X19" s="17">
        <v>3.9087829091165802E-2</v>
      </c>
      <c r="Y19" s="17">
        <v>8.9470892801063392E-3</v>
      </c>
      <c r="Z19" s="17">
        <v>0.18308298165001799</v>
      </c>
      <c r="AA19" s="17"/>
      <c r="AB19" s="17">
        <v>3.6197166192701399E-2</v>
      </c>
      <c r="AC19" s="17">
        <v>7.9475500440265606E-2</v>
      </c>
      <c r="AD19" s="17"/>
      <c r="AE19" s="17">
        <v>7.3055816253042E-2</v>
      </c>
      <c r="AF19" s="17">
        <v>4.5769148714102099E-2</v>
      </c>
      <c r="AG19" s="17"/>
      <c r="AH19" s="17">
        <v>3.12099238666474E-2</v>
      </c>
      <c r="AI19" s="17">
        <v>9.6592036475742798E-2</v>
      </c>
      <c r="AJ19" s="17"/>
      <c r="AK19" s="17">
        <v>0.10180159339505</v>
      </c>
      <c r="AL19" s="17">
        <v>4.1667777042059997E-2</v>
      </c>
      <c r="AM19" s="17">
        <v>6.6316913782384301E-2</v>
      </c>
      <c r="AN19" s="17">
        <v>1.8615391888549399E-2</v>
      </c>
      <c r="AO19" s="17">
        <v>9.6142416355156201E-3</v>
      </c>
      <c r="AP19" s="17"/>
      <c r="AQ19" s="17">
        <v>2.9815024611207299E-2</v>
      </c>
      <c r="AR19" s="17">
        <v>5.5980712400621302E-2</v>
      </c>
      <c r="AS19" s="17"/>
      <c r="AT19" s="17">
        <v>3.4106545135252998E-2</v>
      </c>
      <c r="AU19" s="17">
        <v>5.9511767497814498E-2</v>
      </c>
      <c r="AV19" s="17"/>
      <c r="AW19" s="17">
        <v>3.1483573348297003E-2</v>
      </c>
      <c r="AX19" s="17">
        <v>3.1897712696234398E-2</v>
      </c>
      <c r="AY19" s="17">
        <v>4.63222494317354E-2</v>
      </c>
      <c r="AZ19" s="17">
        <v>7.4724233582854099E-2</v>
      </c>
      <c r="BA19" s="17">
        <v>8.1850574922551905E-2</v>
      </c>
      <c r="BB19" s="17"/>
      <c r="BC19" s="17">
        <v>5.8442274739879001E-2</v>
      </c>
      <c r="BD19" s="17"/>
      <c r="BE19" s="17">
        <v>3.2838494370750697E-2</v>
      </c>
      <c r="BF19" s="17">
        <v>5.7437887870355801E-2</v>
      </c>
      <c r="BG19" s="17">
        <v>5.1760945696104101E-2</v>
      </c>
      <c r="BH19" s="17">
        <v>7.0131071206887802E-2</v>
      </c>
      <c r="BI19" s="17"/>
      <c r="BJ19" s="17">
        <v>4.3553340644496098E-2</v>
      </c>
      <c r="BK19" s="17"/>
      <c r="BL19" s="17">
        <v>2.4665716699615099E-2</v>
      </c>
      <c r="BM19" s="17"/>
      <c r="BN19" s="17">
        <v>5.8241705142560399E-2</v>
      </c>
      <c r="BO19" s="17"/>
      <c r="BP19" s="17">
        <v>4.9816485950479897E-2</v>
      </c>
      <c r="BQ19" s="17">
        <v>5.5057729600749797E-2</v>
      </c>
    </row>
    <row r="20" spans="2:69" x14ac:dyDescent="0.35">
      <c r="B20" s="18" t="s">
        <v>226</v>
      </c>
      <c r="C20" s="17">
        <v>3.5961626092414198E-2</v>
      </c>
      <c r="D20" s="17">
        <v>3.2479426198550002E-2</v>
      </c>
      <c r="E20" s="17">
        <v>3.9001046239968001E-2</v>
      </c>
      <c r="F20" s="17"/>
      <c r="G20" s="17">
        <v>3.1582384789330897E-2</v>
      </c>
      <c r="H20" s="17">
        <v>3.4190151908805498E-2</v>
      </c>
      <c r="I20" s="17">
        <v>1.47643583637185E-2</v>
      </c>
      <c r="J20" s="17">
        <v>1.6270357221347599E-2</v>
      </c>
      <c r="K20" s="17">
        <v>0.105017941308664</v>
      </c>
      <c r="L20" s="17"/>
      <c r="M20" s="17">
        <v>1.1892556941044E-2</v>
      </c>
      <c r="N20" s="17">
        <v>3.5242587320980401E-2</v>
      </c>
      <c r="O20" s="17">
        <v>3.95581720723703E-2</v>
      </c>
      <c r="P20" s="17">
        <v>3.3960717324024503E-2</v>
      </c>
      <c r="Q20" s="17">
        <v>4.7807866631427498E-2</v>
      </c>
      <c r="R20" s="17"/>
      <c r="S20" s="17">
        <v>5.1525714268229897E-2</v>
      </c>
      <c r="T20" s="17">
        <v>3.3586263468955803E-2</v>
      </c>
      <c r="U20" s="17">
        <v>2.9877206980074799E-2</v>
      </c>
      <c r="V20" s="17">
        <v>2.3055950556918298E-2</v>
      </c>
      <c r="W20" s="17"/>
      <c r="X20" s="17">
        <v>2.6876779122316199E-2</v>
      </c>
      <c r="Y20" s="17">
        <v>2.4635188267947999E-2</v>
      </c>
      <c r="Z20" s="17">
        <v>0.116207307638337</v>
      </c>
      <c r="AA20" s="17"/>
      <c r="AB20" s="17">
        <v>3.0340252520905799E-2</v>
      </c>
      <c r="AC20" s="17">
        <v>4.7517382399380102E-2</v>
      </c>
      <c r="AD20" s="17"/>
      <c r="AE20" s="17">
        <v>4.0880476994221898E-2</v>
      </c>
      <c r="AF20" s="17">
        <v>3.49871850076824E-2</v>
      </c>
      <c r="AG20" s="17"/>
      <c r="AH20" s="17">
        <v>2.36282793376516E-2</v>
      </c>
      <c r="AI20" s="17">
        <v>2.1665874949647699E-2</v>
      </c>
      <c r="AJ20" s="17"/>
      <c r="AK20" s="17">
        <v>3.4766322582747401E-2</v>
      </c>
      <c r="AL20" s="17">
        <v>4.7361826161629102E-2</v>
      </c>
      <c r="AM20" s="17">
        <v>2.5739323963685699E-2</v>
      </c>
      <c r="AN20" s="17">
        <v>3.5219700941157298E-2</v>
      </c>
      <c r="AO20" s="17">
        <v>4.3352633973483899E-2</v>
      </c>
      <c r="AP20" s="17"/>
      <c r="AQ20" s="17">
        <v>1.53546607587094E-2</v>
      </c>
      <c r="AR20" s="17">
        <v>4.1598788451617102E-2</v>
      </c>
      <c r="AS20" s="17"/>
      <c r="AT20" s="17">
        <v>2.03574978256814E-2</v>
      </c>
      <c r="AU20" s="17">
        <v>4.3219770894988602E-2</v>
      </c>
      <c r="AV20" s="17"/>
      <c r="AW20" s="17">
        <v>2.9433465406967001E-2</v>
      </c>
      <c r="AX20" s="17">
        <v>1.94724732395276E-2</v>
      </c>
      <c r="AY20" s="17">
        <v>6.6384481189119604E-2</v>
      </c>
      <c r="AZ20" s="17">
        <v>2.9251747649807001E-2</v>
      </c>
      <c r="BA20" s="17">
        <v>2.9665337746912001E-2</v>
      </c>
      <c r="BB20" s="17"/>
      <c r="BC20" s="17">
        <v>3.1941515542817302E-2</v>
      </c>
      <c r="BD20" s="17"/>
      <c r="BE20" s="17">
        <v>2.5115328720382399E-2</v>
      </c>
      <c r="BF20" s="17">
        <v>0.10516995268092701</v>
      </c>
      <c r="BG20" s="17">
        <v>8.5713098783474894E-3</v>
      </c>
      <c r="BH20" s="17">
        <v>2.8273159373314299E-2</v>
      </c>
      <c r="BI20" s="17"/>
      <c r="BJ20" s="17">
        <v>2.5981997263273701E-2</v>
      </c>
      <c r="BK20" s="17"/>
      <c r="BL20" s="17">
        <v>2.5792976458678101E-2</v>
      </c>
      <c r="BM20" s="17"/>
      <c r="BN20" s="17">
        <v>3.7837537563531198E-2</v>
      </c>
      <c r="BO20" s="17"/>
      <c r="BP20" s="17">
        <v>4.0604632800540198E-2</v>
      </c>
      <c r="BQ20" s="17">
        <v>1.4851897713507201E-2</v>
      </c>
    </row>
    <row r="21" spans="2:69" x14ac:dyDescent="0.35">
      <c r="B21" s="18" t="s">
        <v>141</v>
      </c>
      <c r="C21" s="17">
        <v>2.5099831331033499E-2</v>
      </c>
      <c r="D21" s="17">
        <v>1.4762980670721701E-2</v>
      </c>
      <c r="E21" s="17">
        <v>3.3967444153818097E-2</v>
      </c>
      <c r="F21" s="17"/>
      <c r="G21" s="17">
        <v>4.4333574172052199E-2</v>
      </c>
      <c r="H21" s="17">
        <v>1.01205479927795E-2</v>
      </c>
      <c r="I21" s="17">
        <v>1.8267541889780199E-2</v>
      </c>
      <c r="J21" s="17">
        <v>3.8284275890535201E-2</v>
      </c>
      <c r="K21" s="17">
        <v>1.03182908513828E-2</v>
      </c>
      <c r="L21" s="17"/>
      <c r="M21" s="17">
        <v>2.8685213828307E-2</v>
      </c>
      <c r="N21" s="17">
        <v>2.14054970476013E-2</v>
      </c>
      <c r="O21" s="17">
        <v>1.5981168879188198E-2</v>
      </c>
      <c r="P21" s="17">
        <v>2.6458567600837299E-2</v>
      </c>
      <c r="Q21" s="17">
        <v>4.1570080978313703E-2</v>
      </c>
      <c r="R21" s="17"/>
      <c r="S21" s="17">
        <v>2.60431863050915E-2</v>
      </c>
      <c r="T21" s="17">
        <v>3.7291838550100702E-2</v>
      </c>
      <c r="U21" s="17">
        <v>1.8492284588815799E-2</v>
      </c>
      <c r="V21" s="17">
        <v>9.3591240626041006E-3</v>
      </c>
      <c r="W21" s="17"/>
      <c r="X21" s="17">
        <v>2.39317202665074E-2</v>
      </c>
      <c r="Y21" s="17">
        <v>3.7607936416884903E-2</v>
      </c>
      <c r="Z21" s="17">
        <v>1.8496130547691898E-2</v>
      </c>
      <c r="AA21" s="17"/>
      <c r="AB21" s="17">
        <v>2.7062270207221899E-2</v>
      </c>
      <c r="AC21" s="17">
        <v>2.1065681112750801E-2</v>
      </c>
      <c r="AD21" s="17"/>
      <c r="AE21" s="17">
        <v>2.9492955965453201E-2</v>
      </c>
      <c r="AF21" s="17">
        <v>2.4223756319397601E-2</v>
      </c>
      <c r="AG21" s="17"/>
      <c r="AH21" s="17">
        <v>2.7270858022715401E-2</v>
      </c>
      <c r="AI21" s="17">
        <v>1.94812548742756E-2</v>
      </c>
      <c r="AJ21" s="17"/>
      <c r="AK21" s="17">
        <v>1.7274831150260201E-2</v>
      </c>
      <c r="AL21" s="17">
        <v>2.7305071840459098E-2</v>
      </c>
      <c r="AM21" s="17">
        <v>2.68389364762599E-2</v>
      </c>
      <c r="AN21" s="17">
        <v>2.7488527470334902E-2</v>
      </c>
      <c r="AO21" s="17">
        <v>1.4461827802935499E-2</v>
      </c>
      <c r="AP21" s="17"/>
      <c r="AQ21" s="17">
        <v>3.63786441010669E-2</v>
      </c>
      <c r="AR21" s="17">
        <v>2.2014442591152601E-2</v>
      </c>
      <c r="AS21" s="17"/>
      <c r="AT21" s="17">
        <v>5.3387218964626199E-2</v>
      </c>
      <c r="AU21" s="17">
        <v>1.2486914978740399E-2</v>
      </c>
      <c r="AV21" s="17"/>
      <c r="AW21" s="17">
        <v>2.6234617097779502E-2</v>
      </c>
      <c r="AX21" s="17">
        <v>2.13393278339934E-2</v>
      </c>
      <c r="AY21" s="17">
        <v>1.0036472908630301E-2</v>
      </c>
      <c r="AZ21" s="17">
        <v>3.3614672998068702E-2</v>
      </c>
      <c r="BA21" s="17">
        <v>3.1628332646602697E-2</v>
      </c>
      <c r="BB21" s="17"/>
      <c r="BC21" s="17">
        <v>1.4983605124208601E-2</v>
      </c>
      <c r="BD21" s="17"/>
      <c r="BE21" s="17">
        <v>1.5909694520788099E-2</v>
      </c>
      <c r="BF21" s="17">
        <v>1.09406735953104E-2</v>
      </c>
      <c r="BG21" s="17">
        <v>2.3027853175304501E-2</v>
      </c>
      <c r="BH21" s="17">
        <v>1.1935889139989501E-2</v>
      </c>
      <c r="BI21" s="17"/>
      <c r="BJ21" s="17">
        <v>2.39286810466714E-2</v>
      </c>
      <c r="BK21" s="17"/>
      <c r="BL21" s="17">
        <v>1.8546561558916701E-2</v>
      </c>
      <c r="BM21" s="17"/>
      <c r="BN21" s="17">
        <v>2.0320767182877501E-2</v>
      </c>
      <c r="BO21" s="17"/>
      <c r="BP21" s="17">
        <v>1.95860566535313E-2</v>
      </c>
      <c r="BQ21" s="17">
        <v>4.0303900992600901E-2</v>
      </c>
    </row>
    <row r="22" spans="2:69" x14ac:dyDescent="0.35">
      <c r="B22" s="18" t="s">
        <v>227</v>
      </c>
      <c r="C22" s="17">
        <v>1.4505404961143799E-2</v>
      </c>
      <c r="D22" s="17">
        <v>1.4173894783772499E-2</v>
      </c>
      <c r="E22" s="17">
        <v>1.4815778746962001E-2</v>
      </c>
      <c r="F22" s="17"/>
      <c r="G22" s="17">
        <v>3.06981157951439E-2</v>
      </c>
      <c r="H22" s="17">
        <v>7.1452628226350203E-3</v>
      </c>
      <c r="I22" s="17">
        <v>1.07433064999852E-2</v>
      </c>
      <c r="J22" s="17">
        <v>5.7435614478400197E-3</v>
      </c>
      <c r="K22" s="17">
        <v>1.03182908513828E-2</v>
      </c>
      <c r="L22" s="17"/>
      <c r="M22" s="17">
        <v>2.3785113882088101E-2</v>
      </c>
      <c r="N22" s="17">
        <v>1.37451210772463E-2</v>
      </c>
      <c r="O22" s="17">
        <v>1.8721541579830001E-2</v>
      </c>
      <c r="P22" s="17">
        <v>1.53230424120875E-2</v>
      </c>
      <c r="Q22" s="17">
        <v>5.7050126367394699E-3</v>
      </c>
      <c r="R22" s="17"/>
      <c r="S22" s="17">
        <v>1.0402522228611899E-2</v>
      </c>
      <c r="T22" s="17">
        <v>2.03510636126128E-2</v>
      </c>
      <c r="U22" s="17">
        <v>6.5980258236513099E-3</v>
      </c>
      <c r="V22" s="17">
        <v>1.6358166807126401E-2</v>
      </c>
      <c r="W22" s="17"/>
      <c r="X22" s="17">
        <v>1.66282275706502E-2</v>
      </c>
      <c r="Y22" s="17">
        <v>5.9480364062980398E-3</v>
      </c>
      <c r="Z22" s="17">
        <v>9.3312083393844707E-3</v>
      </c>
      <c r="AA22" s="17"/>
      <c r="AB22" s="17">
        <v>1.1630327805226199E-2</v>
      </c>
      <c r="AC22" s="17">
        <v>2.0415649237720601E-2</v>
      </c>
      <c r="AD22" s="17"/>
      <c r="AE22" s="17">
        <v>3.0780402366206799E-2</v>
      </c>
      <c r="AF22" s="17">
        <v>1.1195194255703899E-2</v>
      </c>
      <c r="AG22" s="17"/>
      <c r="AH22" s="17">
        <v>1.5922854163997899E-2</v>
      </c>
      <c r="AI22" s="17">
        <v>1.48096991906293E-2</v>
      </c>
      <c r="AJ22" s="17"/>
      <c r="AK22" s="17">
        <v>4.7383230950569302E-2</v>
      </c>
      <c r="AL22" s="17">
        <v>1.8804148437163E-2</v>
      </c>
      <c r="AM22" s="17">
        <v>8.6329033093578492E-3</v>
      </c>
      <c r="AN22" s="17">
        <v>5.7038677615385402E-3</v>
      </c>
      <c r="AO22" s="17">
        <v>0</v>
      </c>
      <c r="AP22" s="17"/>
      <c r="AQ22" s="17">
        <v>4.4243843620052202E-2</v>
      </c>
      <c r="AR22" s="17">
        <v>6.3702718003541903E-3</v>
      </c>
      <c r="AS22" s="17"/>
      <c r="AT22" s="17">
        <v>3.2636108814052101E-2</v>
      </c>
      <c r="AU22" s="17">
        <v>6.3746959439443399E-3</v>
      </c>
      <c r="AV22" s="17"/>
      <c r="AW22" s="17">
        <v>0</v>
      </c>
      <c r="AX22" s="17">
        <v>1.73275670896565E-2</v>
      </c>
      <c r="AY22" s="17">
        <v>2.0367607065920602E-2</v>
      </c>
      <c r="AZ22" s="17">
        <v>2.25941852201435E-2</v>
      </c>
      <c r="BA22" s="17">
        <v>6.85129546646849E-3</v>
      </c>
      <c r="BB22" s="17"/>
      <c r="BC22" s="17">
        <v>1.15954155558416E-2</v>
      </c>
      <c r="BD22" s="17"/>
      <c r="BE22" s="17">
        <v>9.4602072725765204E-3</v>
      </c>
      <c r="BF22" s="17">
        <v>2.1582304416159701E-2</v>
      </c>
      <c r="BG22" s="17">
        <v>2.0312580401521899E-2</v>
      </c>
      <c r="BH22" s="17">
        <v>1.80184722211192E-2</v>
      </c>
      <c r="BI22" s="17"/>
      <c r="BJ22" s="17">
        <v>1.22596946752554E-2</v>
      </c>
      <c r="BK22" s="17"/>
      <c r="BL22" s="17">
        <v>1.02727323483227E-2</v>
      </c>
      <c r="BM22" s="17"/>
      <c r="BN22" s="17">
        <v>2.6972625123732601E-2</v>
      </c>
      <c r="BO22" s="17"/>
      <c r="BP22" s="17">
        <v>1.13814904950912E-2</v>
      </c>
      <c r="BQ22" s="17">
        <v>2.6888923218571802E-2</v>
      </c>
    </row>
    <row r="23" spans="2:69" x14ac:dyDescent="0.35">
      <c r="B23" s="18" t="s">
        <v>228</v>
      </c>
      <c r="C23" s="17">
        <v>1.18757218449439E-2</v>
      </c>
      <c r="D23" s="17">
        <v>1.9956846531068499E-2</v>
      </c>
      <c r="E23" s="17">
        <v>5.0029522256745899E-3</v>
      </c>
      <c r="F23" s="17"/>
      <c r="G23" s="17">
        <v>2.8043465598734298E-3</v>
      </c>
      <c r="H23" s="17">
        <v>2.8150227312578801E-3</v>
      </c>
      <c r="I23" s="17">
        <v>4.4459973149934403E-3</v>
      </c>
      <c r="J23" s="17">
        <v>2.29742457913601E-2</v>
      </c>
      <c r="K23" s="17">
        <v>4.7860940150172199E-2</v>
      </c>
      <c r="L23" s="17"/>
      <c r="M23" s="17">
        <v>0</v>
      </c>
      <c r="N23" s="17">
        <v>8.4151445793042602E-3</v>
      </c>
      <c r="O23" s="17">
        <v>3.013363346276E-2</v>
      </c>
      <c r="P23" s="17">
        <v>1.27432217451424E-2</v>
      </c>
      <c r="Q23" s="17">
        <v>3.9769061264568499E-3</v>
      </c>
      <c r="R23" s="17"/>
      <c r="S23" s="17">
        <v>2.3830768124263799E-2</v>
      </c>
      <c r="T23" s="17">
        <v>1.0508103258262701E-2</v>
      </c>
      <c r="U23" s="17">
        <v>1.2468376609657101E-2</v>
      </c>
      <c r="V23" s="17">
        <v>7.2570257383591397E-3</v>
      </c>
      <c r="W23" s="17"/>
      <c r="X23" s="17">
        <v>9.2691058529335898E-3</v>
      </c>
      <c r="Y23" s="17">
        <v>6.3167828905658398E-3</v>
      </c>
      <c r="Z23" s="17">
        <v>3.7697893699380203E-2</v>
      </c>
      <c r="AA23" s="17"/>
      <c r="AB23" s="17">
        <v>6.7400746174262598E-3</v>
      </c>
      <c r="AC23" s="17">
        <v>2.2432979263403201E-2</v>
      </c>
      <c r="AD23" s="17"/>
      <c r="AE23" s="17">
        <v>1.2698746179391301E-2</v>
      </c>
      <c r="AF23" s="17">
        <v>1.17175046455685E-2</v>
      </c>
      <c r="AG23" s="17"/>
      <c r="AH23" s="17">
        <v>1.01265571532084E-2</v>
      </c>
      <c r="AI23" s="17">
        <v>0</v>
      </c>
      <c r="AJ23" s="17"/>
      <c r="AK23" s="17">
        <v>1.6847551748534799E-2</v>
      </c>
      <c r="AL23" s="17">
        <v>1.36291893889593E-2</v>
      </c>
      <c r="AM23" s="17">
        <v>1.0849265404476701E-2</v>
      </c>
      <c r="AN23" s="17">
        <v>8.7047396574964492E-3</v>
      </c>
      <c r="AO23" s="17">
        <v>1.02102732600436E-2</v>
      </c>
      <c r="AP23" s="17"/>
      <c r="AQ23" s="17">
        <v>1.0834079648227799E-2</v>
      </c>
      <c r="AR23" s="17">
        <v>1.21606694870638E-2</v>
      </c>
      <c r="AS23" s="17"/>
      <c r="AT23" s="17">
        <v>1.4509145934246201E-2</v>
      </c>
      <c r="AU23" s="17">
        <v>1.0981879279384699E-2</v>
      </c>
      <c r="AV23" s="17"/>
      <c r="AW23" s="17">
        <v>0</v>
      </c>
      <c r="AX23" s="17">
        <v>9.9381331383938606E-3</v>
      </c>
      <c r="AY23" s="17">
        <v>3.7613688860440799E-3</v>
      </c>
      <c r="AZ23" s="17">
        <v>1.55329321510356E-2</v>
      </c>
      <c r="BA23" s="17">
        <v>1.2969411726799201E-2</v>
      </c>
      <c r="BB23" s="17"/>
      <c r="BC23" s="17">
        <v>7.7620331645222602E-3</v>
      </c>
      <c r="BD23" s="17"/>
      <c r="BE23" s="17">
        <v>9.13883094050842E-3</v>
      </c>
      <c r="BF23" s="17">
        <v>6.3362523706800298E-3</v>
      </c>
      <c r="BG23" s="17">
        <v>1.4261103558693301E-2</v>
      </c>
      <c r="BH23" s="17">
        <v>7.0607704523419097E-3</v>
      </c>
      <c r="BI23" s="17"/>
      <c r="BJ23" s="17">
        <v>1.12054373984812E-2</v>
      </c>
      <c r="BK23" s="17"/>
      <c r="BL23" s="17">
        <v>1.2886126056825599E-2</v>
      </c>
      <c r="BM23" s="17"/>
      <c r="BN23" s="17">
        <v>9.6117364776926208E-3</v>
      </c>
      <c r="BO23" s="17"/>
      <c r="BP23" s="17">
        <v>1.2348760884705601E-2</v>
      </c>
      <c r="BQ23" s="17">
        <v>1.08781794557211E-2</v>
      </c>
    </row>
    <row r="24" spans="2:69" x14ac:dyDescent="0.35">
      <c r="B24" s="18" t="s">
        <v>229</v>
      </c>
      <c r="C24" s="17">
        <v>1.0592512670497999E-2</v>
      </c>
      <c r="D24" s="17">
        <v>1.21721457534741E-2</v>
      </c>
      <c r="E24" s="17">
        <v>7.3682480452457004E-3</v>
      </c>
      <c r="F24" s="17"/>
      <c r="G24" s="17">
        <v>1.30359444616085E-2</v>
      </c>
      <c r="H24" s="17">
        <v>1.5710732543166898E-2</v>
      </c>
      <c r="I24" s="17">
        <v>4.4459973149934403E-3</v>
      </c>
      <c r="J24" s="17">
        <v>1.66817185798517E-2</v>
      </c>
      <c r="K24" s="17">
        <v>0</v>
      </c>
      <c r="L24" s="17"/>
      <c r="M24" s="17">
        <v>9.5157002549486197E-3</v>
      </c>
      <c r="N24" s="17">
        <v>4.4612713288281602E-3</v>
      </c>
      <c r="O24" s="17">
        <v>1.5355102861360201E-2</v>
      </c>
      <c r="P24" s="17">
        <v>5.4073873719786896E-3</v>
      </c>
      <c r="Q24" s="17">
        <v>2.42172239573188E-2</v>
      </c>
      <c r="R24" s="17"/>
      <c r="S24" s="17">
        <v>2.4321667364725099E-2</v>
      </c>
      <c r="T24" s="17">
        <v>0</v>
      </c>
      <c r="U24" s="17">
        <v>9.1069054575312804E-3</v>
      </c>
      <c r="V24" s="17">
        <v>1.6730907477616901E-2</v>
      </c>
      <c r="W24" s="17"/>
      <c r="X24" s="17">
        <v>1.2212013125224901E-2</v>
      </c>
      <c r="Y24" s="17">
        <v>9.5479640092187706E-3</v>
      </c>
      <c r="Z24" s="17">
        <v>0</v>
      </c>
      <c r="AA24" s="17"/>
      <c r="AB24" s="17">
        <v>7.8529597811743696E-3</v>
      </c>
      <c r="AC24" s="17">
        <v>1.6224162155514098E-2</v>
      </c>
      <c r="AD24" s="17"/>
      <c r="AE24" s="17">
        <v>3.1292996874241599E-2</v>
      </c>
      <c r="AF24" s="17">
        <v>6.37571831429775E-3</v>
      </c>
      <c r="AG24" s="17"/>
      <c r="AH24" s="17">
        <v>1.08651630592664E-2</v>
      </c>
      <c r="AI24" s="17">
        <v>7.3870208987522404E-3</v>
      </c>
      <c r="AJ24" s="17"/>
      <c r="AK24" s="17">
        <v>0</v>
      </c>
      <c r="AL24" s="17">
        <v>1.6308729901239698E-2</v>
      </c>
      <c r="AM24" s="17">
        <v>5.5368598420481004E-3</v>
      </c>
      <c r="AN24" s="17">
        <v>1.32220510004551E-2</v>
      </c>
      <c r="AO24" s="17">
        <v>2.0940145419206101E-2</v>
      </c>
      <c r="AP24" s="17"/>
      <c r="AQ24" s="17">
        <v>7.8559570369850992E-3</v>
      </c>
      <c r="AR24" s="17">
        <v>1.13411143283012E-2</v>
      </c>
      <c r="AS24" s="17"/>
      <c r="AT24" s="17">
        <v>1.01109087179088E-2</v>
      </c>
      <c r="AU24" s="17">
        <v>9.8644153637339003E-3</v>
      </c>
      <c r="AV24" s="17"/>
      <c r="AW24" s="17">
        <v>0</v>
      </c>
      <c r="AX24" s="17">
        <v>1.0335330073881901E-2</v>
      </c>
      <c r="AY24" s="17">
        <v>5.6853964069243403E-3</v>
      </c>
      <c r="AZ24" s="17">
        <v>3.1555602987334598E-2</v>
      </c>
      <c r="BA24" s="17">
        <v>1.53828133621911E-2</v>
      </c>
      <c r="BB24" s="17"/>
      <c r="BC24" s="17">
        <v>2.0317023385779599E-2</v>
      </c>
      <c r="BD24" s="17"/>
      <c r="BE24" s="17">
        <v>1.07852304189414E-2</v>
      </c>
      <c r="BF24" s="17">
        <v>0</v>
      </c>
      <c r="BG24" s="17">
        <v>1.2566068892501401E-2</v>
      </c>
      <c r="BH24" s="17">
        <v>2.0459854536951701E-2</v>
      </c>
      <c r="BI24" s="17"/>
      <c r="BJ24" s="17">
        <v>1.1233466927008801E-2</v>
      </c>
      <c r="BK24" s="17"/>
      <c r="BL24" s="17">
        <v>1.1803687432716E-2</v>
      </c>
      <c r="BM24" s="17"/>
      <c r="BN24" s="17">
        <v>8.5578576472518601E-3</v>
      </c>
      <c r="BO24" s="17"/>
      <c r="BP24" s="17">
        <v>1.0740983169903399E-2</v>
      </c>
      <c r="BQ24" s="17">
        <v>1.12434615563606E-2</v>
      </c>
    </row>
    <row r="25" spans="2:69" x14ac:dyDescent="0.35">
      <c r="B25" s="18" t="s">
        <v>230</v>
      </c>
      <c r="C25" s="17">
        <v>6.3732589829480699E-3</v>
      </c>
      <c r="D25" s="17">
        <v>5.6652840931356403E-3</v>
      </c>
      <c r="E25" s="17">
        <v>6.9894319054039002E-3</v>
      </c>
      <c r="F25" s="17"/>
      <c r="G25" s="17">
        <v>3.9720755767971398E-3</v>
      </c>
      <c r="H25" s="17">
        <v>0</v>
      </c>
      <c r="I25" s="17">
        <v>0</v>
      </c>
      <c r="J25" s="17">
        <v>0</v>
      </c>
      <c r="K25" s="17">
        <v>4.0576067822495801E-2</v>
      </c>
      <c r="L25" s="17"/>
      <c r="M25" s="17">
        <v>1.1892556941044E-2</v>
      </c>
      <c r="N25" s="17">
        <v>0</v>
      </c>
      <c r="O25" s="17">
        <v>1.9666826938172802E-2</v>
      </c>
      <c r="P25" s="17">
        <v>9.6446292236487298E-3</v>
      </c>
      <c r="Q25" s="17">
        <v>0</v>
      </c>
      <c r="R25" s="17"/>
      <c r="S25" s="17">
        <v>1.26568923374192E-2</v>
      </c>
      <c r="T25" s="17">
        <v>0</v>
      </c>
      <c r="U25" s="17">
        <v>8.3085692535231192E-3</v>
      </c>
      <c r="V25" s="17">
        <v>0</v>
      </c>
      <c r="W25" s="17"/>
      <c r="X25" s="17">
        <v>3.1499262290946902E-3</v>
      </c>
      <c r="Y25" s="17">
        <v>0</v>
      </c>
      <c r="Z25" s="17">
        <v>3.7697893699380203E-2</v>
      </c>
      <c r="AA25" s="17"/>
      <c r="AB25" s="17">
        <v>0</v>
      </c>
      <c r="AC25" s="17">
        <v>1.9474652574971298E-2</v>
      </c>
      <c r="AD25" s="17"/>
      <c r="AE25" s="17">
        <v>1.4280312127305799E-2</v>
      </c>
      <c r="AF25" s="17">
        <v>4.7644691723160004E-3</v>
      </c>
      <c r="AG25" s="17"/>
      <c r="AH25" s="17">
        <v>0</v>
      </c>
      <c r="AI25" s="17">
        <v>1.74807903338496E-2</v>
      </c>
      <c r="AJ25" s="17"/>
      <c r="AK25" s="17">
        <v>1.01258353628713E-2</v>
      </c>
      <c r="AL25" s="17">
        <v>1.36291893889593E-2</v>
      </c>
      <c r="AM25" s="17">
        <v>3.7906665476837801E-3</v>
      </c>
      <c r="AN25" s="17">
        <v>0</v>
      </c>
      <c r="AO25" s="17">
        <v>0</v>
      </c>
      <c r="AP25" s="17"/>
      <c r="AQ25" s="17">
        <v>0</v>
      </c>
      <c r="AR25" s="17">
        <v>8.1167032534814002E-3</v>
      </c>
      <c r="AS25" s="17"/>
      <c r="AT25" s="17">
        <v>7.6956067961170098E-3</v>
      </c>
      <c r="AU25" s="17">
        <v>5.9364745678804603E-3</v>
      </c>
      <c r="AV25" s="17"/>
      <c r="AW25" s="17">
        <v>0</v>
      </c>
      <c r="AX25" s="17">
        <v>3.4306596801888202E-3</v>
      </c>
      <c r="AY25" s="17">
        <v>5.0165993343425997E-3</v>
      </c>
      <c r="AZ25" s="17">
        <v>0</v>
      </c>
      <c r="BA25" s="17">
        <v>0</v>
      </c>
      <c r="BB25" s="17"/>
      <c r="BC25" s="17">
        <v>0</v>
      </c>
      <c r="BD25" s="17"/>
      <c r="BE25" s="17">
        <v>3.9709245046769598E-3</v>
      </c>
      <c r="BF25" s="17">
        <v>8.4507636416407596E-3</v>
      </c>
      <c r="BG25" s="17">
        <v>0</v>
      </c>
      <c r="BH25" s="17">
        <v>0</v>
      </c>
      <c r="BI25" s="17"/>
      <c r="BJ25" s="17">
        <v>3.00251471598568E-3</v>
      </c>
      <c r="BK25" s="17"/>
      <c r="BL25" s="17">
        <v>7.0634003912524897E-3</v>
      </c>
      <c r="BM25" s="17"/>
      <c r="BN25" s="17">
        <v>6.1587518146700897E-3</v>
      </c>
      <c r="BO25" s="17"/>
      <c r="BP25" s="17">
        <v>7.6632766620247103E-3</v>
      </c>
      <c r="BQ25" s="17">
        <v>0</v>
      </c>
    </row>
    <row r="26" spans="2:69" x14ac:dyDescent="0.35">
      <c r="B26" s="18" t="s">
        <v>231</v>
      </c>
      <c r="C26" s="17">
        <v>4.4923274353147902E-3</v>
      </c>
      <c r="D26" s="17">
        <v>7.43910868093313E-3</v>
      </c>
      <c r="E26" s="17">
        <v>1.9864796797293099E-3</v>
      </c>
      <c r="F26" s="17"/>
      <c r="G26" s="17">
        <v>6.7764221366705697E-3</v>
      </c>
      <c r="H26" s="17">
        <v>7.1452628226350203E-3</v>
      </c>
      <c r="I26" s="17">
        <v>0</v>
      </c>
      <c r="J26" s="17">
        <v>0</v>
      </c>
      <c r="K26" s="17">
        <v>7.2848723276764402E-3</v>
      </c>
      <c r="L26" s="17"/>
      <c r="M26" s="17">
        <v>2.1408257195992701E-2</v>
      </c>
      <c r="N26" s="17">
        <v>4.0385199912947103E-3</v>
      </c>
      <c r="O26" s="17">
        <v>4.7349917170675304E-3</v>
      </c>
      <c r="P26" s="17">
        <v>0</v>
      </c>
      <c r="Q26" s="17">
        <v>0</v>
      </c>
      <c r="R26" s="17"/>
      <c r="S26" s="17">
        <v>0</v>
      </c>
      <c r="T26" s="17">
        <v>0</v>
      </c>
      <c r="U26" s="17">
        <v>5.2793386925557599E-3</v>
      </c>
      <c r="V26" s="17">
        <v>0</v>
      </c>
      <c r="W26" s="17"/>
      <c r="X26" s="17">
        <v>5.84929508731373E-3</v>
      </c>
      <c r="Y26" s="17">
        <v>0</v>
      </c>
      <c r="Z26" s="17">
        <v>0</v>
      </c>
      <c r="AA26" s="17"/>
      <c r="AB26" s="17">
        <v>3.8124023392768201E-3</v>
      </c>
      <c r="AC26" s="17">
        <v>5.8900371973253096E-3</v>
      </c>
      <c r="AD26" s="17"/>
      <c r="AE26" s="17">
        <v>1.0677059319432899E-2</v>
      </c>
      <c r="AF26" s="17">
        <v>3.2335597121212699E-3</v>
      </c>
      <c r="AG26" s="17"/>
      <c r="AH26" s="17">
        <v>3.4305061150280499E-3</v>
      </c>
      <c r="AI26" s="17">
        <v>6.8789639401294596E-3</v>
      </c>
      <c r="AJ26" s="17"/>
      <c r="AK26" s="17">
        <v>8.1020771749682006E-3</v>
      </c>
      <c r="AL26" s="17">
        <v>9.2498862146246103E-3</v>
      </c>
      <c r="AM26" s="17">
        <v>0</v>
      </c>
      <c r="AN26" s="17">
        <v>5.6069332014393796E-3</v>
      </c>
      <c r="AO26" s="17">
        <v>0</v>
      </c>
      <c r="AP26" s="17"/>
      <c r="AQ26" s="17">
        <v>3.9887877190627899E-3</v>
      </c>
      <c r="AR26" s="17">
        <v>4.6300738278016503E-3</v>
      </c>
      <c r="AS26" s="17"/>
      <c r="AT26" s="17">
        <v>5.7538273343521497E-3</v>
      </c>
      <c r="AU26" s="17">
        <v>4.0289787383385803E-3</v>
      </c>
      <c r="AV26" s="17"/>
      <c r="AW26" s="17">
        <v>0</v>
      </c>
      <c r="AX26" s="17">
        <v>6.5254143912232597E-3</v>
      </c>
      <c r="AY26" s="17">
        <v>0</v>
      </c>
      <c r="AZ26" s="17">
        <v>7.4698696237677203E-3</v>
      </c>
      <c r="BA26" s="17">
        <v>0</v>
      </c>
      <c r="BB26" s="17"/>
      <c r="BC26" s="17">
        <v>5.6037157154984604E-3</v>
      </c>
      <c r="BD26" s="17"/>
      <c r="BE26" s="17">
        <v>5.0298845850505602E-3</v>
      </c>
      <c r="BF26" s="17">
        <v>0</v>
      </c>
      <c r="BG26" s="17">
        <v>6.8582404943671096E-3</v>
      </c>
      <c r="BH26" s="17">
        <v>9.5103479638869205E-3</v>
      </c>
      <c r="BI26" s="17"/>
      <c r="BJ26" s="17">
        <v>4.3053513883789503E-3</v>
      </c>
      <c r="BK26" s="17"/>
      <c r="BL26" s="17">
        <v>4.7616184574147498E-3</v>
      </c>
      <c r="BM26" s="17"/>
      <c r="BN26" s="17">
        <v>0</v>
      </c>
      <c r="BO26" s="17"/>
      <c r="BP26" s="17">
        <v>4.1140956933814398E-3</v>
      </c>
      <c r="BQ26" s="17">
        <v>7.2542031198944796E-3</v>
      </c>
    </row>
    <row r="27" spans="2:69" x14ac:dyDescent="0.35">
      <c r="B27" s="18" t="s">
        <v>232</v>
      </c>
      <c r="C27" s="19">
        <v>7.9201506557120098E-3</v>
      </c>
      <c r="D27" s="19">
        <v>1.19602084632106E-2</v>
      </c>
      <c r="E27" s="19">
        <v>4.4879557925666001E-3</v>
      </c>
      <c r="F27" s="19"/>
      <c r="G27" s="19">
        <v>6.7764221366705697E-3</v>
      </c>
      <c r="H27" s="19">
        <v>3.5726314113175102E-3</v>
      </c>
      <c r="I27" s="19">
        <v>1.3337991944980299E-2</v>
      </c>
      <c r="J27" s="19">
        <v>0</v>
      </c>
      <c r="K27" s="19">
        <v>1.76031631790593E-2</v>
      </c>
      <c r="L27" s="19"/>
      <c r="M27" s="19">
        <v>1.49757117639546E-2</v>
      </c>
      <c r="N27" s="19">
        <v>1.1926936358269099E-2</v>
      </c>
      <c r="O27" s="19">
        <v>8.9964508207612103E-3</v>
      </c>
      <c r="P27" s="19">
        <v>0</v>
      </c>
      <c r="Q27" s="19">
        <v>0</v>
      </c>
      <c r="R27" s="19"/>
      <c r="S27" s="19">
        <v>0</v>
      </c>
      <c r="T27" s="19">
        <v>8.7094933867023893E-3</v>
      </c>
      <c r="U27" s="19">
        <v>6.5980258236513099E-3</v>
      </c>
      <c r="V27" s="19">
        <v>1.13543996463364E-2</v>
      </c>
      <c r="W27" s="19"/>
      <c r="X27" s="19">
        <v>9.0381603274558697E-3</v>
      </c>
      <c r="Y27" s="19">
        <v>7.7005496324229102E-3</v>
      </c>
      <c r="Z27" s="19">
        <v>0</v>
      </c>
      <c r="AA27" s="19"/>
      <c r="AB27" s="19">
        <v>5.5853674258425096E-3</v>
      </c>
      <c r="AC27" s="19">
        <v>1.2719722449109599E-2</v>
      </c>
      <c r="AD27" s="19"/>
      <c r="AE27" s="19">
        <v>9.5201281279948691E-3</v>
      </c>
      <c r="AF27" s="19">
        <v>7.6000777200191296E-3</v>
      </c>
      <c r="AG27" s="19"/>
      <c r="AH27" s="19">
        <v>8.7558164678283902E-3</v>
      </c>
      <c r="AI27" s="19">
        <v>7.7374279936794797E-3</v>
      </c>
      <c r="AJ27" s="19"/>
      <c r="AK27" s="19">
        <v>0</v>
      </c>
      <c r="AL27" s="19">
        <v>7.6009368876836202E-3</v>
      </c>
      <c r="AM27" s="19">
        <v>1.39409506427356E-2</v>
      </c>
      <c r="AN27" s="19">
        <v>4.4525945353224303E-3</v>
      </c>
      <c r="AO27" s="19">
        <v>0</v>
      </c>
      <c r="AP27" s="19"/>
      <c r="AQ27" s="19">
        <v>1.8342437223829201E-2</v>
      </c>
      <c r="AR27" s="19">
        <v>5.0690699367804603E-3</v>
      </c>
      <c r="AS27" s="19"/>
      <c r="AT27" s="19">
        <v>9.8076588966136604E-3</v>
      </c>
      <c r="AU27" s="19">
        <v>5.9757648123635997E-3</v>
      </c>
      <c r="AV27" s="19"/>
      <c r="AW27" s="19">
        <v>0</v>
      </c>
      <c r="AX27" s="19">
        <v>1.20502334956727E-2</v>
      </c>
      <c r="AY27" s="19">
        <v>4.0139774651848899E-3</v>
      </c>
      <c r="AZ27" s="19">
        <v>2.0289162564106501E-2</v>
      </c>
      <c r="BA27" s="19">
        <v>0</v>
      </c>
      <c r="BB27" s="19"/>
      <c r="BC27" s="19">
        <v>9.0044198035276503E-3</v>
      </c>
      <c r="BD27" s="19"/>
      <c r="BE27" s="19">
        <v>1.17215695067036E-2</v>
      </c>
      <c r="BF27" s="19">
        <v>6.7617867324847999E-3</v>
      </c>
      <c r="BG27" s="19">
        <v>1.8627896242152601E-2</v>
      </c>
      <c r="BH27" s="19">
        <v>3.7299629010886298E-3</v>
      </c>
      <c r="BI27" s="19"/>
      <c r="BJ27" s="19">
        <v>8.2552079135048608E-3</v>
      </c>
      <c r="BK27" s="19"/>
      <c r="BL27" s="19">
        <v>1.27977505356819E-2</v>
      </c>
      <c r="BM27" s="19"/>
      <c r="BN27" s="19">
        <v>8.9407252953077193E-3</v>
      </c>
      <c r="BO27" s="19"/>
      <c r="BP27" s="19">
        <v>6.0249099271190102E-3</v>
      </c>
      <c r="BQ27" s="19">
        <v>1.3261174597957399E-2</v>
      </c>
    </row>
    <row r="28" spans="2:69" x14ac:dyDescent="0.35">
      <c r="B28" s="16"/>
    </row>
    <row r="29" spans="2:69" x14ac:dyDescent="0.35">
      <c r="B29" t="s">
        <v>98</v>
      </c>
    </row>
    <row r="30" spans="2:69" x14ac:dyDescent="0.35">
      <c r="B30" t="s">
        <v>99</v>
      </c>
    </row>
    <row r="32" spans="2:69" x14ac:dyDescent="0.35">
      <c r="B32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2:BQ3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234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x14ac:dyDescent="0.35">
      <c r="B9" s="18" t="s">
        <v>217</v>
      </c>
      <c r="C9" s="17">
        <v>0.43716128944016902</v>
      </c>
      <c r="D9" s="17">
        <v>0.38613823774179801</v>
      </c>
      <c r="E9" s="17">
        <v>0.481526250015958</v>
      </c>
      <c r="F9" s="17"/>
      <c r="G9" s="17">
        <v>0.44028002119584803</v>
      </c>
      <c r="H9" s="17">
        <v>0.385349026772973</v>
      </c>
      <c r="I9" s="17">
        <v>0.46038228354196498</v>
      </c>
      <c r="J9" s="17">
        <v>0.52082572490331103</v>
      </c>
      <c r="K9" s="17">
        <v>0.39720032668986599</v>
      </c>
      <c r="L9" s="17"/>
      <c r="M9" s="17">
        <v>0.35594107537130498</v>
      </c>
      <c r="N9" s="17">
        <v>0.46797208994496498</v>
      </c>
      <c r="O9" s="17">
        <v>0.45673142424982799</v>
      </c>
      <c r="P9" s="17">
        <v>0.41526315691154297</v>
      </c>
      <c r="Q9" s="17">
        <v>0.40261473994894498</v>
      </c>
      <c r="R9" s="17"/>
      <c r="S9" s="17">
        <v>0.45480432876892701</v>
      </c>
      <c r="T9" s="17">
        <v>0.460775551309418</v>
      </c>
      <c r="U9" s="17">
        <v>0.45140977240177599</v>
      </c>
      <c r="V9" s="17">
        <v>0.406063680792565</v>
      </c>
      <c r="W9" s="17"/>
      <c r="X9" s="17">
        <v>0.44333875294484698</v>
      </c>
      <c r="Y9" s="17">
        <v>0.41839112030203002</v>
      </c>
      <c r="Z9" s="17">
        <v>0.41467378330656102</v>
      </c>
      <c r="AA9" s="17"/>
      <c r="AB9" s="17">
        <v>0.46881918771724002</v>
      </c>
      <c r="AC9" s="17">
        <v>0.37208271869106702</v>
      </c>
      <c r="AD9" s="17"/>
      <c r="AE9" s="17">
        <v>0.41142134983135897</v>
      </c>
      <c r="AF9" s="17">
        <v>0.44195179308250698</v>
      </c>
      <c r="AG9" s="17"/>
      <c r="AH9" s="17">
        <v>0.44816222304598902</v>
      </c>
      <c r="AI9" s="17">
        <v>0.43323699892668299</v>
      </c>
      <c r="AJ9" s="17"/>
      <c r="AK9" s="17">
        <v>0.32437249763367898</v>
      </c>
      <c r="AL9" s="17">
        <v>0.45091914404157701</v>
      </c>
      <c r="AM9" s="17">
        <v>0.450742095451934</v>
      </c>
      <c r="AN9" s="17">
        <v>0.454762435005577</v>
      </c>
      <c r="AO9" s="17">
        <v>0.43864258532912098</v>
      </c>
      <c r="AP9" s="17"/>
      <c r="AQ9" s="17">
        <v>0.42650565011589597</v>
      </c>
      <c r="AR9" s="17">
        <v>0.44007620524360302</v>
      </c>
      <c r="AS9" s="17"/>
      <c r="AT9" s="17">
        <v>0.42575420264547698</v>
      </c>
      <c r="AU9" s="17">
        <v>0.44582605733367198</v>
      </c>
      <c r="AV9" s="17"/>
      <c r="AW9" s="17">
        <v>0.47944716948139099</v>
      </c>
      <c r="AX9" s="17">
        <v>0.53719584059855197</v>
      </c>
      <c r="AY9" s="17">
        <v>0.30777135647487203</v>
      </c>
      <c r="AZ9" s="17">
        <v>0.42033698148028098</v>
      </c>
      <c r="BA9" s="17">
        <v>0.436980134462508</v>
      </c>
      <c r="BB9" s="17"/>
      <c r="BC9" s="17">
        <v>0.50604576057642403</v>
      </c>
      <c r="BD9" s="17"/>
      <c r="BE9" s="17">
        <v>0.52852404491681704</v>
      </c>
      <c r="BF9" s="17">
        <v>0.25674913245262099</v>
      </c>
      <c r="BG9" s="17">
        <v>0.38933317049449301</v>
      </c>
      <c r="BH9" s="17">
        <v>0.46378507112256101</v>
      </c>
      <c r="BI9" s="17"/>
      <c r="BJ9" s="17">
        <v>0.43912246985176201</v>
      </c>
      <c r="BK9" s="17"/>
      <c r="BL9" s="17">
        <v>0.43475345879593402</v>
      </c>
      <c r="BM9" s="17"/>
      <c r="BN9" s="17">
        <v>0.42231552338266598</v>
      </c>
      <c r="BO9" s="17"/>
      <c r="BP9" s="17">
        <v>0.45088878892457002</v>
      </c>
      <c r="BQ9" s="17">
        <v>0.355390067453626</v>
      </c>
    </row>
    <row r="10" spans="2:69" x14ac:dyDescent="0.35">
      <c r="B10" s="18" t="s">
        <v>221</v>
      </c>
      <c r="C10" s="17">
        <v>0.37784804038633701</v>
      </c>
      <c r="D10" s="17">
        <v>0.40383340069462598</v>
      </c>
      <c r="E10" s="17">
        <v>0.35639239398147798</v>
      </c>
      <c r="F10" s="17"/>
      <c r="G10" s="17">
        <v>0.38060322155278398</v>
      </c>
      <c r="H10" s="17">
        <v>0.419944035340444</v>
      </c>
      <c r="I10" s="17">
        <v>0.42289092986163201</v>
      </c>
      <c r="J10" s="17">
        <v>0.322444543143588</v>
      </c>
      <c r="K10" s="17">
        <v>0.278297454786539</v>
      </c>
      <c r="L10" s="17"/>
      <c r="M10" s="17">
        <v>0.32121285732610699</v>
      </c>
      <c r="N10" s="17">
        <v>0.40203758251673799</v>
      </c>
      <c r="O10" s="17">
        <v>0.378795481256126</v>
      </c>
      <c r="P10" s="17">
        <v>0.35545086060932601</v>
      </c>
      <c r="Q10" s="17">
        <v>0.36830548836523502</v>
      </c>
      <c r="R10" s="17"/>
      <c r="S10" s="17">
        <v>0.38126541468915598</v>
      </c>
      <c r="T10" s="17">
        <v>0.44020726046889103</v>
      </c>
      <c r="U10" s="17">
        <v>0.358495886671233</v>
      </c>
      <c r="V10" s="17">
        <v>0.36606559062005001</v>
      </c>
      <c r="W10" s="17"/>
      <c r="X10" s="17">
        <v>0.39981079027614902</v>
      </c>
      <c r="Y10" s="17">
        <v>0.36750059040021599</v>
      </c>
      <c r="Z10" s="17">
        <v>0.22957171927918299</v>
      </c>
      <c r="AA10" s="17"/>
      <c r="AB10" s="17">
        <v>0.41856602684798799</v>
      </c>
      <c r="AC10" s="17">
        <v>0.29414480969446199</v>
      </c>
      <c r="AD10" s="17"/>
      <c r="AE10" s="17">
        <v>0.29790366689582698</v>
      </c>
      <c r="AF10" s="17">
        <v>0.394478117172196</v>
      </c>
      <c r="AG10" s="17"/>
      <c r="AH10" s="17">
        <v>0.39813197631963398</v>
      </c>
      <c r="AI10" s="17">
        <v>0.31968594161486102</v>
      </c>
      <c r="AJ10" s="17"/>
      <c r="AK10" s="17">
        <v>0.249023868072802</v>
      </c>
      <c r="AL10" s="17">
        <v>0.39139326411417202</v>
      </c>
      <c r="AM10" s="17">
        <v>0.37721536473436901</v>
      </c>
      <c r="AN10" s="17">
        <v>0.44249370685447498</v>
      </c>
      <c r="AO10" s="17">
        <v>0.364396275079784</v>
      </c>
      <c r="AP10" s="17"/>
      <c r="AQ10" s="17">
        <v>0.39261855423873399</v>
      </c>
      <c r="AR10" s="17">
        <v>0.37380747529747199</v>
      </c>
      <c r="AS10" s="17"/>
      <c r="AT10" s="17">
        <v>0.35598522182317899</v>
      </c>
      <c r="AU10" s="17">
        <v>0.38328885044303901</v>
      </c>
      <c r="AV10" s="17"/>
      <c r="AW10" s="17">
        <v>0.39032902498963701</v>
      </c>
      <c r="AX10" s="17">
        <v>0.43195830245773298</v>
      </c>
      <c r="AY10" s="17">
        <v>0.31402276317971001</v>
      </c>
      <c r="AZ10" s="17">
        <v>0.32636731263394902</v>
      </c>
      <c r="BA10" s="17">
        <v>0.43682892314701499</v>
      </c>
      <c r="BB10" s="17"/>
      <c r="BC10" s="17">
        <v>0.39571314764286802</v>
      </c>
      <c r="BD10" s="17"/>
      <c r="BE10" s="17">
        <v>0.44227140949752303</v>
      </c>
      <c r="BF10" s="17">
        <v>0.26394140816195</v>
      </c>
      <c r="BG10" s="17">
        <v>0.34052134879879598</v>
      </c>
      <c r="BH10" s="17">
        <v>0.43143264093947498</v>
      </c>
      <c r="BI10" s="17"/>
      <c r="BJ10" s="17">
        <v>0.39662595957843599</v>
      </c>
      <c r="BK10" s="17"/>
      <c r="BL10" s="17">
        <v>0.405815461775347</v>
      </c>
      <c r="BM10" s="17"/>
      <c r="BN10" s="17">
        <v>0.42468396740981001</v>
      </c>
      <c r="BO10" s="17"/>
      <c r="BP10" s="17">
        <v>0.38575063905323398</v>
      </c>
      <c r="BQ10" s="17">
        <v>0.32669480593640898</v>
      </c>
    </row>
    <row r="11" spans="2:69" x14ac:dyDescent="0.35">
      <c r="B11" s="18" t="s">
        <v>215</v>
      </c>
      <c r="C11" s="17">
        <v>0.35949861271363698</v>
      </c>
      <c r="D11" s="17">
        <v>0.342640175930705</v>
      </c>
      <c r="E11" s="17">
        <v>0.37456502051056501</v>
      </c>
      <c r="F11" s="17"/>
      <c r="G11" s="17">
        <v>0.36028603093527001</v>
      </c>
      <c r="H11" s="17">
        <v>0.395164716967568</v>
      </c>
      <c r="I11" s="17">
        <v>0.39598415213744498</v>
      </c>
      <c r="J11" s="17">
        <v>0.32219647105985</v>
      </c>
      <c r="K11" s="17">
        <v>0.27086009311846199</v>
      </c>
      <c r="L11" s="17"/>
      <c r="M11" s="17">
        <v>0.34179041131886001</v>
      </c>
      <c r="N11" s="17">
        <v>0.35887752394251798</v>
      </c>
      <c r="O11" s="17">
        <v>0.38243029059328298</v>
      </c>
      <c r="P11" s="17">
        <v>0.314137855016215</v>
      </c>
      <c r="Q11" s="17">
        <v>0.38055118286087802</v>
      </c>
      <c r="R11" s="17"/>
      <c r="S11" s="17">
        <v>0.39746123561996199</v>
      </c>
      <c r="T11" s="17">
        <v>0.35596115097348502</v>
      </c>
      <c r="U11" s="17">
        <v>0.35699627789976701</v>
      </c>
      <c r="V11" s="17">
        <v>0.32340751281153701</v>
      </c>
      <c r="W11" s="17"/>
      <c r="X11" s="17">
        <v>0.34920709753722301</v>
      </c>
      <c r="Y11" s="17">
        <v>0.40337858241473701</v>
      </c>
      <c r="Z11" s="17">
        <v>0.38168287405527501</v>
      </c>
      <c r="AA11" s="17"/>
      <c r="AB11" s="17">
        <v>0.37865193886019199</v>
      </c>
      <c r="AC11" s="17">
        <v>0.32012546545666898</v>
      </c>
      <c r="AD11" s="17"/>
      <c r="AE11" s="17">
        <v>0.355305772860043</v>
      </c>
      <c r="AF11" s="17">
        <v>0.36065066265149598</v>
      </c>
      <c r="AG11" s="17"/>
      <c r="AH11" s="17">
        <v>0.34454441895177701</v>
      </c>
      <c r="AI11" s="17">
        <v>0.45394209759156301</v>
      </c>
      <c r="AJ11" s="17"/>
      <c r="AK11" s="17">
        <v>0.46689645321240397</v>
      </c>
      <c r="AL11" s="17">
        <v>0.325415572804923</v>
      </c>
      <c r="AM11" s="17">
        <v>0.39912477688017001</v>
      </c>
      <c r="AN11" s="17">
        <v>0.27388249304226198</v>
      </c>
      <c r="AO11" s="17">
        <v>0.34642442644715199</v>
      </c>
      <c r="AP11" s="17"/>
      <c r="AQ11" s="17">
        <v>0.39162887289988002</v>
      </c>
      <c r="AR11" s="17">
        <v>0.35070918203424301</v>
      </c>
      <c r="AS11" s="17"/>
      <c r="AT11" s="17">
        <v>0.34965859349207401</v>
      </c>
      <c r="AU11" s="17">
        <v>0.36227998461642003</v>
      </c>
      <c r="AV11" s="17"/>
      <c r="AW11" s="17">
        <v>0.41744827268569901</v>
      </c>
      <c r="AX11" s="17">
        <v>0.36333082128684102</v>
      </c>
      <c r="AY11" s="17">
        <v>0.30794340060651998</v>
      </c>
      <c r="AZ11" s="17">
        <v>0.27932722126627901</v>
      </c>
      <c r="BA11" s="17">
        <v>0.41495487357829902</v>
      </c>
      <c r="BB11" s="17"/>
      <c r="BC11" s="17">
        <v>0.402730385841642</v>
      </c>
      <c r="BD11" s="17"/>
      <c r="BE11" s="17">
        <v>0.39380134841368197</v>
      </c>
      <c r="BF11" s="17">
        <v>0.23966291135330001</v>
      </c>
      <c r="BG11" s="17">
        <v>0.316804442463896</v>
      </c>
      <c r="BH11" s="17">
        <v>0.43242236044886501</v>
      </c>
      <c r="BI11" s="17"/>
      <c r="BJ11" s="17">
        <v>0.37076795606747098</v>
      </c>
      <c r="BK11" s="17"/>
      <c r="BL11" s="17">
        <v>0.33051160976391403</v>
      </c>
      <c r="BM11" s="17"/>
      <c r="BN11" s="17">
        <v>0.28878734119271299</v>
      </c>
      <c r="BO11" s="17"/>
      <c r="BP11" s="17">
        <v>0.38923299157466701</v>
      </c>
      <c r="BQ11" s="17">
        <v>0.22496500466856101</v>
      </c>
    </row>
    <row r="12" spans="2:69" ht="29" x14ac:dyDescent="0.35">
      <c r="B12" s="18" t="s">
        <v>216</v>
      </c>
      <c r="C12" s="17">
        <v>0.225909216329233</v>
      </c>
      <c r="D12" s="17">
        <v>0.21908132305745801</v>
      </c>
      <c r="E12" s="17">
        <v>0.232163618277136</v>
      </c>
      <c r="F12" s="17"/>
      <c r="G12" s="17">
        <v>0.212292111883018</v>
      </c>
      <c r="H12" s="17">
        <v>0.25926120147890802</v>
      </c>
      <c r="I12" s="17">
        <v>0.24324404445501599</v>
      </c>
      <c r="J12" s="17">
        <v>0.24154453803741099</v>
      </c>
      <c r="K12" s="17">
        <v>0.14686748444018199</v>
      </c>
      <c r="L12" s="17"/>
      <c r="M12" s="17">
        <v>0.19825427185431899</v>
      </c>
      <c r="N12" s="17">
        <v>0.240837777705945</v>
      </c>
      <c r="O12" s="17">
        <v>0.20485600408634</v>
      </c>
      <c r="P12" s="17">
        <v>0.189003256857806</v>
      </c>
      <c r="Q12" s="17">
        <v>0.26078853579278699</v>
      </c>
      <c r="R12" s="17"/>
      <c r="S12" s="17">
        <v>0.26404610408715401</v>
      </c>
      <c r="T12" s="17">
        <v>0.25911163223414702</v>
      </c>
      <c r="U12" s="17">
        <v>0.218283826133849</v>
      </c>
      <c r="V12" s="17">
        <v>0.21365315524617001</v>
      </c>
      <c r="W12" s="17"/>
      <c r="X12" s="17">
        <v>0.22778049172128401</v>
      </c>
      <c r="Y12" s="17">
        <v>0.19795143091262099</v>
      </c>
      <c r="Z12" s="17">
        <v>0.24608551531613601</v>
      </c>
      <c r="AA12" s="17"/>
      <c r="AB12" s="17">
        <v>0.23951595891667901</v>
      </c>
      <c r="AC12" s="17">
        <v>0.19793808089908099</v>
      </c>
      <c r="AD12" s="17"/>
      <c r="AE12" s="17">
        <v>0.21565719891559701</v>
      </c>
      <c r="AF12" s="17">
        <v>0.22818804604392601</v>
      </c>
      <c r="AG12" s="17"/>
      <c r="AH12" s="17">
        <v>0.22216556971468701</v>
      </c>
      <c r="AI12" s="17">
        <v>0.30243089823741298</v>
      </c>
      <c r="AJ12" s="17"/>
      <c r="AK12" s="17">
        <v>0.31644731951120603</v>
      </c>
      <c r="AL12" s="17">
        <v>0.19637580455831699</v>
      </c>
      <c r="AM12" s="17">
        <v>0.233128517457105</v>
      </c>
      <c r="AN12" s="17">
        <v>0.21675846116384301</v>
      </c>
      <c r="AO12" s="17">
        <v>0.20021534482898801</v>
      </c>
      <c r="AP12" s="17"/>
      <c r="AQ12" s="17">
        <v>0.17354888986157299</v>
      </c>
      <c r="AR12" s="17">
        <v>0.24023270630940499</v>
      </c>
      <c r="AS12" s="17"/>
      <c r="AT12" s="17">
        <v>0.18564171144202099</v>
      </c>
      <c r="AU12" s="17">
        <v>0.244990408792881</v>
      </c>
      <c r="AV12" s="17"/>
      <c r="AW12" s="17">
        <v>0.25881280409910301</v>
      </c>
      <c r="AX12" s="17">
        <v>0.167435047966455</v>
      </c>
      <c r="AY12" s="17">
        <v>0.29460000167490902</v>
      </c>
      <c r="AZ12" s="17">
        <v>0.25710389428274599</v>
      </c>
      <c r="BA12" s="17">
        <v>0.19719796883249599</v>
      </c>
      <c r="BB12" s="17"/>
      <c r="BC12" s="17">
        <v>0.181073646867974</v>
      </c>
      <c r="BD12" s="17"/>
      <c r="BE12" s="17">
        <v>0.20910831688787701</v>
      </c>
      <c r="BF12" s="17">
        <v>0.267702558846098</v>
      </c>
      <c r="BG12" s="17">
        <v>0.23835085235429701</v>
      </c>
      <c r="BH12" s="17">
        <v>0.15822521372887799</v>
      </c>
      <c r="BI12" s="17"/>
      <c r="BJ12" s="17">
        <v>0.235169714682475</v>
      </c>
      <c r="BK12" s="17"/>
      <c r="BL12" s="17">
        <v>0.22346618645660701</v>
      </c>
      <c r="BM12" s="17"/>
      <c r="BN12" s="17">
        <v>0.24020308347538699</v>
      </c>
      <c r="BO12" s="17"/>
      <c r="BP12" s="17">
        <v>0.23973793857626699</v>
      </c>
      <c r="BQ12" s="17">
        <v>0.16689329573305101</v>
      </c>
    </row>
    <row r="13" spans="2:69" x14ac:dyDescent="0.35">
      <c r="B13" s="18" t="s">
        <v>220</v>
      </c>
      <c r="C13" s="17">
        <v>0.19508314086668199</v>
      </c>
      <c r="D13" s="17">
        <v>0.18452227153802001</v>
      </c>
      <c r="E13" s="17">
        <v>0.20446427593403499</v>
      </c>
      <c r="F13" s="17"/>
      <c r="G13" s="17">
        <v>0.224757952252085</v>
      </c>
      <c r="H13" s="17">
        <v>0.20233493578867601</v>
      </c>
      <c r="I13" s="17">
        <v>0.17002115842785301</v>
      </c>
      <c r="J13" s="17">
        <v>0.14839169022549301</v>
      </c>
      <c r="K13" s="17">
        <v>0.21272199785773199</v>
      </c>
      <c r="L13" s="17"/>
      <c r="M13" s="17">
        <v>0.22611754538321799</v>
      </c>
      <c r="N13" s="17">
        <v>0.179349661934882</v>
      </c>
      <c r="O13" s="17">
        <v>0.16208034936101201</v>
      </c>
      <c r="P13" s="17">
        <v>0.20779490353960101</v>
      </c>
      <c r="Q13" s="17">
        <v>0.24425427222578899</v>
      </c>
      <c r="R13" s="17"/>
      <c r="S13" s="17">
        <v>0.22294194207992701</v>
      </c>
      <c r="T13" s="17">
        <v>0.19911260697230801</v>
      </c>
      <c r="U13" s="17">
        <v>0.18689807365053901</v>
      </c>
      <c r="V13" s="17">
        <v>0.16391926590342301</v>
      </c>
      <c r="W13" s="17"/>
      <c r="X13" s="17">
        <v>0.191027428336348</v>
      </c>
      <c r="Y13" s="17">
        <v>0.21114562298395501</v>
      </c>
      <c r="Z13" s="17">
        <v>0.205315894330895</v>
      </c>
      <c r="AA13" s="17"/>
      <c r="AB13" s="17">
        <v>0.18640149450839</v>
      </c>
      <c r="AC13" s="17">
        <v>0.21292984476982901</v>
      </c>
      <c r="AD13" s="17"/>
      <c r="AE13" s="17">
        <v>0.208861444715362</v>
      </c>
      <c r="AF13" s="17">
        <v>0.19160747606252801</v>
      </c>
      <c r="AG13" s="17"/>
      <c r="AH13" s="17">
        <v>0.17184794627222</v>
      </c>
      <c r="AI13" s="17">
        <v>0.25532901997423701</v>
      </c>
      <c r="AJ13" s="17"/>
      <c r="AK13" s="17">
        <v>0.30076737203346499</v>
      </c>
      <c r="AL13" s="17">
        <v>0.153339114281346</v>
      </c>
      <c r="AM13" s="17">
        <v>0.17669877210221899</v>
      </c>
      <c r="AN13" s="17">
        <v>0.21902396278327901</v>
      </c>
      <c r="AO13" s="17">
        <v>0.238443235476651</v>
      </c>
      <c r="AP13" s="17"/>
      <c r="AQ13" s="17">
        <v>0.153525092992536</v>
      </c>
      <c r="AR13" s="17">
        <v>0.20645160096764201</v>
      </c>
      <c r="AS13" s="17"/>
      <c r="AT13" s="17">
        <v>0.18261194694344199</v>
      </c>
      <c r="AU13" s="17">
        <v>0.198530206808363</v>
      </c>
      <c r="AV13" s="17"/>
      <c r="AW13" s="17">
        <v>0.18318533594223099</v>
      </c>
      <c r="AX13" s="17">
        <v>0.137241488426004</v>
      </c>
      <c r="AY13" s="17">
        <v>0.26264561293731298</v>
      </c>
      <c r="AZ13" s="17">
        <v>0.157042843040404</v>
      </c>
      <c r="BA13" s="17">
        <v>0.250396573318033</v>
      </c>
      <c r="BB13" s="17"/>
      <c r="BC13" s="17">
        <v>0.19734791265687299</v>
      </c>
      <c r="BD13" s="17"/>
      <c r="BE13" s="17">
        <v>0.16090447921440401</v>
      </c>
      <c r="BF13" s="17">
        <v>0.21012031693335401</v>
      </c>
      <c r="BG13" s="17">
        <v>0.196235308282599</v>
      </c>
      <c r="BH13" s="17">
        <v>0.19351291611700999</v>
      </c>
      <c r="BI13" s="17"/>
      <c r="BJ13" s="17">
        <v>0.201810435390643</v>
      </c>
      <c r="BK13" s="17"/>
      <c r="BL13" s="17">
        <v>0.18323858971482501</v>
      </c>
      <c r="BM13" s="17"/>
      <c r="BN13" s="17">
        <v>0.15067265913230499</v>
      </c>
      <c r="BO13" s="17"/>
      <c r="BP13" s="17">
        <v>0.20862617977808201</v>
      </c>
      <c r="BQ13" s="17">
        <v>0.13891934271199</v>
      </c>
    </row>
    <row r="14" spans="2:69" ht="29" x14ac:dyDescent="0.35">
      <c r="B14" s="18" t="s">
        <v>219</v>
      </c>
      <c r="C14" s="17">
        <v>0.17606341440647999</v>
      </c>
      <c r="D14" s="17">
        <v>0.171785861054287</v>
      </c>
      <c r="E14" s="17">
        <v>0.18004718250820201</v>
      </c>
      <c r="F14" s="17"/>
      <c r="G14" s="17">
        <v>0.153399395687147</v>
      </c>
      <c r="H14" s="17">
        <v>0.15790044777527101</v>
      </c>
      <c r="I14" s="17">
        <v>0.196312848456794</v>
      </c>
      <c r="J14" s="17">
        <v>0.17927734330265599</v>
      </c>
      <c r="K14" s="17">
        <v>0.21859946276614101</v>
      </c>
      <c r="L14" s="17"/>
      <c r="M14" s="17">
        <v>0.21778250796599</v>
      </c>
      <c r="N14" s="17">
        <v>0.17021196694368201</v>
      </c>
      <c r="O14" s="17">
        <v>0.176484828933263</v>
      </c>
      <c r="P14" s="17">
        <v>0.20156168111843201</v>
      </c>
      <c r="Q14" s="17">
        <v>0.14620156158391201</v>
      </c>
      <c r="R14" s="17"/>
      <c r="S14" s="17">
        <v>0.163730928227972</v>
      </c>
      <c r="T14" s="17">
        <v>0.15385145165691799</v>
      </c>
      <c r="U14" s="17">
        <v>0.15997390599408601</v>
      </c>
      <c r="V14" s="17">
        <v>0.20707286281380999</v>
      </c>
      <c r="W14" s="17"/>
      <c r="X14" s="17">
        <v>0.17241441554998499</v>
      </c>
      <c r="Y14" s="17">
        <v>0.187044679348528</v>
      </c>
      <c r="Z14" s="17">
        <v>0.189475351549282</v>
      </c>
      <c r="AA14" s="17"/>
      <c r="AB14" s="17">
        <v>0.15635766421639499</v>
      </c>
      <c r="AC14" s="17">
        <v>0.216572169810447</v>
      </c>
      <c r="AD14" s="17"/>
      <c r="AE14" s="17">
        <v>0.172411722288667</v>
      </c>
      <c r="AF14" s="17">
        <v>0.17695387524102599</v>
      </c>
      <c r="AG14" s="17"/>
      <c r="AH14" s="17">
        <v>0.16533938131925</v>
      </c>
      <c r="AI14" s="17">
        <v>0.197534062234067</v>
      </c>
      <c r="AJ14" s="17"/>
      <c r="AK14" s="17">
        <v>0.21779167722339199</v>
      </c>
      <c r="AL14" s="17">
        <v>0.174638588006991</v>
      </c>
      <c r="AM14" s="17">
        <v>0.20408170801472</v>
      </c>
      <c r="AN14" s="17">
        <v>0.13843602827011101</v>
      </c>
      <c r="AO14" s="17">
        <v>7.9701914520330402E-2</v>
      </c>
      <c r="AP14" s="17"/>
      <c r="AQ14" s="17">
        <v>0.18539583810944399</v>
      </c>
      <c r="AR14" s="17">
        <v>0.17351047239068301</v>
      </c>
      <c r="AS14" s="17"/>
      <c r="AT14" s="17">
        <v>0.18263365029805201</v>
      </c>
      <c r="AU14" s="17">
        <v>0.171662685425022</v>
      </c>
      <c r="AV14" s="17"/>
      <c r="AW14" s="17">
        <v>0.185927199793884</v>
      </c>
      <c r="AX14" s="17">
        <v>0.158652576558164</v>
      </c>
      <c r="AY14" s="17">
        <v>0.20240271584199099</v>
      </c>
      <c r="AZ14" s="17">
        <v>0.13234948573942201</v>
      </c>
      <c r="BA14" s="17">
        <v>0.161484148246514</v>
      </c>
      <c r="BB14" s="17"/>
      <c r="BC14" s="17">
        <v>0.16959610507852499</v>
      </c>
      <c r="BD14" s="17"/>
      <c r="BE14" s="17">
        <v>0.16506029675470901</v>
      </c>
      <c r="BF14" s="17">
        <v>0.205848040126693</v>
      </c>
      <c r="BG14" s="17">
        <v>0.14635916645508401</v>
      </c>
      <c r="BH14" s="17">
        <v>0.142454404784743</v>
      </c>
      <c r="BI14" s="17"/>
      <c r="BJ14" s="17">
        <v>0.17441041475760199</v>
      </c>
      <c r="BK14" s="17"/>
      <c r="BL14" s="17">
        <v>0.17279743319263399</v>
      </c>
      <c r="BM14" s="17"/>
      <c r="BN14" s="17">
        <v>0.17298267234713</v>
      </c>
      <c r="BO14" s="17"/>
      <c r="BP14" s="17">
        <v>0.18228786895613999</v>
      </c>
      <c r="BQ14" s="17">
        <v>0.16571739263604199</v>
      </c>
    </row>
    <row r="15" spans="2:69" ht="29" x14ac:dyDescent="0.35">
      <c r="B15" s="18" t="s">
        <v>218</v>
      </c>
      <c r="C15" s="17">
        <v>0.16989287744370199</v>
      </c>
      <c r="D15" s="17">
        <v>0.174259628247278</v>
      </c>
      <c r="E15" s="17">
        <v>0.16459259553612299</v>
      </c>
      <c r="F15" s="17"/>
      <c r="G15" s="17">
        <v>0.172611053191009</v>
      </c>
      <c r="H15" s="17">
        <v>0.21027186703884099</v>
      </c>
      <c r="I15" s="17">
        <v>0.148802744433883</v>
      </c>
      <c r="J15" s="17">
        <v>0.18818977585048899</v>
      </c>
      <c r="K15" s="17">
        <v>0.106139918771584</v>
      </c>
      <c r="L15" s="17"/>
      <c r="M15" s="17">
        <v>0.11970092062168999</v>
      </c>
      <c r="N15" s="17">
        <v>0.162779873697313</v>
      </c>
      <c r="O15" s="17">
        <v>0.19284602058785799</v>
      </c>
      <c r="P15" s="17">
        <v>0.21098155612835401</v>
      </c>
      <c r="Q15" s="17">
        <v>0.152222884060147</v>
      </c>
      <c r="R15" s="17"/>
      <c r="S15" s="17">
        <v>0.218405284327786</v>
      </c>
      <c r="T15" s="17">
        <v>0.17734856923867201</v>
      </c>
      <c r="U15" s="17">
        <v>0.17200625152163601</v>
      </c>
      <c r="V15" s="17">
        <v>0.12613665167309501</v>
      </c>
      <c r="W15" s="17"/>
      <c r="X15" s="17">
        <v>0.178173695560049</v>
      </c>
      <c r="Y15" s="17">
        <v>0.18639362506443599</v>
      </c>
      <c r="Z15" s="17">
        <v>8.9264414730901395E-2</v>
      </c>
      <c r="AA15" s="17"/>
      <c r="AB15" s="17">
        <v>0.189834743625483</v>
      </c>
      <c r="AC15" s="17">
        <v>0.12889874265237999</v>
      </c>
      <c r="AD15" s="17"/>
      <c r="AE15" s="17">
        <v>0.19375995042334099</v>
      </c>
      <c r="AF15" s="17">
        <v>0.165160940313229</v>
      </c>
      <c r="AG15" s="17"/>
      <c r="AH15" s="17">
        <v>0.18050912100565</v>
      </c>
      <c r="AI15" s="17">
        <v>0.14129998628815599</v>
      </c>
      <c r="AJ15" s="17"/>
      <c r="AK15" s="17">
        <v>0.13054743647298001</v>
      </c>
      <c r="AL15" s="17">
        <v>0.17895690232512501</v>
      </c>
      <c r="AM15" s="17">
        <v>0.154416090037436</v>
      </c>
      <c r="AN15" s="17">
        <v>0.18702845333551599</v>
      </c>
      <c r="AO15" s="17">
        <v>0.22237707249993099</v>
      </c>
      <c r="AP15" s="17"/>
      <c r="AQ15" s="17">
        <v>0.189572173888201</v>
      </c>
      <c r="AR15" s="17">
        <v>0.164509484625979</v>
      </c>
      <c r="AS15" s="17"/>
      <c r="AT15" s="17">
        <v>0.19247333215602799</v>
      </c>
      <c r="AU15" s="17">
        <v>0.160799434517025</v>
      </c>
      <c r="AV15" s="17"/>
      <c r="AW15" s="17">
        <v>0.183148092926741</v>
      </c>
      <c r="AX15" s="17">
        <v>0.19280839081762</v>
      </c>
      <c r="AY15" s="17">
        <v>6.8889034795209705E-2</v>
      </c>
      <c r="AZ15" s="17">
        <v>0.108064474105667</v>
      </c>
      <c r="BA15" s="17">
        <v>0.35034500992401002</v>
      </c>
      <c r="BB15" s="17"/>
      <c r="BC15" s="17">
        <v>0.27172875519398798</v>
      </c>
      <c r="BD15" s="17"/>
      <c r="BE15" s="17">
        <v>0.175484611537191</v>
      </c>
      <c r="BF15" s="17">
        <v>6.4965170289317503E-2</v>
      </c>
      <c r="BG15" s="17">
        <v>0.100674275003842</v>
      </c>
      <c r="BH15" s="17">
        <v>0.306103435599965</v>
      </c>
      <c r="BI15" s="17"/>
      <c r="BJ15" s="17">
        <v>0.17305740564793001</v>
      </c>
      <c r="BK15" s="17"/>
      <c r="BL15" s="17">
        <v>0.18223788548831199</v>
      </c>
      <c r="BM15" s="17"/>
      <c r="BN15" s="17">
        <v>0.110088193012161</v>
      </c>
      <c r="BO15" s="17"/>
      <c r="BP15" s="17">
        <v>0.17654922982108301</v>
      </c>
      <c r="BQ15" s="17">
        <v>0.11050033334110899</v>
      </c>
    </row>
    <row r="16" spans="2:69" x14ac:dyDescent="0.35">
      <c r="B16" s="18" t="s">
        <v>223</v>
      </c>
      <c r="C16" s="17">
        <v>0.124682845405289</v>
      </c>
      <c r="D16" s="17">
        <v>0.155006862759517</v>
      </c>
      <c r="E16" s="17">
        <v>9.9045068754564897E-2</v>
      </c>
      <c r="F16" s="17"/>
      <c r="G16" s="17">
        <v>0.142315673791164</v>
      </c>
      <c r="H16" s="17">
        <v>0.10939519367127799</v>
      </c>
      <c r="I16" s="17">
        <v>0.12016981228001999</v>
      </c>
      <c r="J16" s="17">
        <v>0.10360638888187899</v>
      </c>
      <c r="K16" s="17">
        <v>0.146510727273677</v>
      </c>
      <c r="L16" s="17"/>
      <c r="M16" s="17">
        <v>8.08000984431122E-2</v>
      </c>
      <c r="N16" s="17">
        <v>0.11965246108420501</v>
      </c>
      <c r="O16" s="17">
        <v>0.13614938033691101</v>
      </c>
      <c r="P16" s="17">
        <v>0.13191906073110199</v>
      </c>
      <c r="Q16" s="17">
        <v>0.140252228454152</v>
      </c>
      <c r="R16" s="17"/>
      <c r="S16" s="17">
        <v>0.10394514465228701</v>
      </c>
      <c r="T16" s="17">
        <v>0.105544637371504</v>
      </c>
      <c r="U16" s="17">
        <v>0.131955996426734</v>
      </c>
      <c r="V16" s="17">
        <v>0.156550668778251</v>
      </c>
      <c r="W16" s="17"/>
      <c r="X16" s="17">
        <v>0.114979935625801</v>
      </c>
      <c r="Y16" s="17">
        <v>0.10979421037656099</v>
      </c>
      <c r="Z16" s="17">
        <v>0.21377060998990299</v>
      </c>
      <c r="AA16" s="17"/>
      <c r="AB16" s="17">
        <v>0.117861621474531</v>
      </c>
      <c r="AC16" s="17">
        <v>0.13870511246446501</v>
      </c>
      <c r="AD16" s="17"/>
      <c r="AE16" s="17">
        <v>0.11258182945490899</v>
      </c>
      <c r="AF16" s="17">
        <v>0.12725570788010099</v>
      </c>
      <c r="AG16" s="17"/>
      <c r="AH16" s="17">
        <v>0.124120874714427</v>
      </c>
      <c r="AI16" s="17">
        <v>7.0575626771982994E-2</v>
      </c>
      <c r="AJ16" s="17"/>
      <c r="AK16" s="17">
        <v>9.2728532321903895E-2</v>
      </c>
      <c r="AL16" s="17">
        <v>0.116126153946374</v>
      </c>
      <c r="AM16" s="17">
        <v>0.118878743117001</v>
      </c>
      <c r="AN16" s="17">
        <v>0.15471090533502299</v>
      </c>
      <c r="AO16" s="17">
        <v>0.16064479295725301</v>
      </c>
      <c r="AP16" s="17"/>
      <c r="AQ16" s="17">
        <v>0.150329983339902</v>
      </c>
      <c r="AR16" s="17">
        <v>0.117666912770618</v>
      </c>
      <c r="AS16" s="17"/>
      <c r="AT16" s="17">
        <v>0.16090229185325799</v>
      </c>
      <c r="AU16" s="17">
        <v>0.10895472172035101</v>
      </c>
      <c r="AV16" s="17"/>
      <c r="AW16" s="17">
        <v>0.10022706578085799</v>
      </c>
      <c r="AX16" s="17">
        <v>0.129645598417027</v>
      </c>
      <c r="AY16" s="17">
        <v>0.144532041007538</v>
      </c>
      <c r="AZ16" s="17">
        <v>0.105658884820396</v>
      </c>
      <c r="BA16" s="17">
        <v>0.119741391418776</v>
      </c>
      <c r="BB16" s="17"/>
      <c r="BC16" s="17">
        <v>0.10600375339700099</v>
      </c>
      <c r="BD16" s="17"/>
      <c r="BE16" s="17">
        <v>0.13880045163955099</v>
      </c>
      <c r="BF16" s="17">
        <v>0.17554786813293499</v>
      </c>
      <c r="BG16" s="17">
        <v>0.105924186583068</v>
      </c>
      <c r="BH16" s="17">
        <v>0.122317528676143</v>
      </c>
      <c r="BI16" s="17"/>
      <c r="BJ16" s="17">
        <v>0.113521037320942</v>
      </c>
      <c r="BK16" s="17"/>
      <c r="BL16" s="17">
        <v>0.133777080944258</v>
      </c>
      <c r="BM16" s="17"/>
      <c r="BN16" s="17">
        <v>0.156130763835679</v>
      </c>
      <c r="BO16" s="17"/>
      <c r="BP16" s="17">
        <v>0.12540299597919799</v>
      </c>
      <c r="BQ16" s="17">
        <v>0.13087985945758401</v>
      </c>
    </row>
    <row r="17" spans="2:69" x14ac:dyDescent="0.35">
      <c r="B17" s="18" t="s">
        <v>229</v>
      </c>
      <c r="C17" s="17">
        <v>0.115848082219195</v>
      </c>
      <c r="D17" s="17">
        <v>0.114867072980296</v>
      </c>
      <c r="E17" s="17">
        <v>0.11690484505771501</v>
      </c>
      <c r="F17" s="17"/>
      <c r="G17" s="17">
        <v>0.103334512877489</v>
      </c>
      <c r="H17" s="17">
        <v>0.103326491339678</v>
      </c>
      <c r="I17" s="17">
        <v>0.10033442299871501</v>
      </c>
      <c r="J17" s="17">
        <v>6.6744436297596396E-2</v>
      </c>
      <c r="K17" s="17">
        <v>0.24330001120681599</v>
      </c>
      <c r="L17" s="17"/>
      <c r="M17" s="17">
        <v>8.0599608064327297E-2</v>
      </c>
      <c r="N17" s="17">
        <v>0.138261631804702</v>
      </c>
      <c r="O17" s="17">
        <v>0.113627408964026</v>
      </c>
      <c r="P17" s="17">
        <v>0.1275123165306</v>
      </c>
      <c r="Q17" s="17">
        <v>7.4839402638218297E-2</v>
      </c>
      <c r="R17" s="17"/>
      <c r="S17" s="17">
        <v>0.10414362562176099</v>
      </c>
      <c r="T17" s="17">
        <v>0.11626957843779601</v>
      </c>
      <c r="U17" s="17">
        <v>0.112709048607218</v>
      </c>
      <c r="V17" s="17">
        <v>0.109631260321123</v>
      </c>
      <c r="W17" s="17"/>
      <c r="X17" s="17">
        <v>0.110115750013286</v>
      </c>
      <c r="Y17" s="17">
        <v>0.13923692608736099</v>
      </c>
      <c r="Z17" s="17">
        <v>0.12947954292779901</v>
      </c>
      <c r="AA17" s="17"/>
      <c r="AB17" s="17">
        <v>0.126049457909229</v>
      </c>
      <c r="AC17" s="17">
        <v>9.4877298126970405E-2</v>
      </c>
      <c r="AD17" s="17"/>
      <c r="AE17" s="17">
        <v>0.107502813296925</v>
      </c>
      <c r="AF17" s="17">
        <v>0.11764701782900699</v>
      </c>
      <c r="AG17" s="17"/>
      <c r="AH17" s="17">
        <v>0.125221500573516</v>
      </c>
      <c r="AI17" s="17">
        <v>2.0422719637932699E-2</v>
      </c>
      <c r="AJ17" s="17"/>
      <c r="AK17" s="17">
        <v>7.0328444967950293E-2</v>
      </c>
      <c r="AL17" s="17">
        <v>0.13746406004511399</v>
      </c>
      <c r="AM17" s="17">
        <v>8.7903154065076594E-2</v>
      </c>
      <c r="AN17" s="17">
        <v>0.159774788457166</v>
      </c>
      <c r="AO17" s="17">
        <v>0.12887863024417501</v>
      </c>
      <c r="AP17" s="17"/>
      <c r="AQ17" s="17">
        <v>0.10925045215722699</v>
      </c>
      <c r="AR17" s="17">
        <v>0.1176529045811</v>
      </c>
      <c r="AS17" s="17"/>
      <c r="AT17" s="17">
        <v>0.10140698907135</v>
      </c>
      <c r="AU17" s="17">
        <v>0.12461465927045499</v>
      </c>
      <c r="AV17" s="17"/>
      <c r="AW17" s="17">
        <v>0.105258510475633</v>
      </c>
      <c r="AX17" s="17">
        <v>0.169042335822985</v>
      </c>
      <c r="AY17" s="17">
        <v>6.9156338788085997E-2</v>
      </c>
      <c r="AZ17" s="17">
        <v>0.101883198625279</v>
      </c>
      <c r="BA17" s="17">
        <v>0.126082084591885</v>
      </c>
      <c r="BB17" s="17"/>
      <c r="BC17" s="17">
        <v>0.141899690949121</v>
      </c>
      <c r="BD17" s="17"/>
      <c r="BE17" s="17">
        <v>0.14945896197623701</v>
      </c>
      <c r="BF17" s="17">
        <v>7.8472273072926105E-2</v>
      </c>
      <c r="BG17" s="17">
        <v>9.74120473799025E-2</v>
      </c>
      <c r="BH17" s="17">
        <v>0.13993973324870099</v>
      </c>
      <c r="BI17" s="17"/>
      <c r="BJ17" s="17">
        <v>0.11723881143654299</v>
      </c>
      <c r="BK17" s="17"/>
      <c r="BL17" s="17">
        <v>0.126514531389299</v>
      </c>
      <c r="BM17" s="17"/>
      <c r="BN17" s="17">
        <v>9.8418415329750097E-2</v>
      </c>
      <c r="BO17" s="17"/>
      <c r="BP17" s="17">
        <v>0.105762922981835</v>
      </c>
      <c r="BQ17" s="17">
        <v>0.172292280370378</v>
      </c>
    </row>
    <row r="18" spans="2:69" x14ac:dyDescent="0.35">
      <c r="B18" s="18" t="s">
        <v>222</v>
      </c>
      <c r="C18" s="17">
        <v>0.105979655627074</v>
      </c>
      <c r="D18" s="17">
        <v>8.9472093304564002E-2</v>
      </c>
      <c r="E18" s="17">
        <v>0.11836935611544799</v>
      </c>
      <c r="F18" s="17"/>
      <c r="G18" s="17">
        <v>0.138293525492859</v>
      </c>
      <c r="H18" s="17">
        <v>0.11923415608931399</v>
      </c>
      <c r="I18" s="17">
        <v>7.7652924327149694E-2</v>
      </c>
      <c r="J18" s="17">
        <v>0.10340834360972501</v>
      </c>
      <c r="K18" s="17">
        <v>6.5464103329231499E-2</v>
      </c>
      <c r="L18" s="17"/>
      <c r="M18" s="17">
        <v>0.137963256959796</v>
      </c>
      <c r="N18" s="17">
        <v>7.9583707235991799E-2</v>
      </c>
      <c r="O18" s="17">
        <v>0.10908190584295301</v>
      </c>
      <c r="P18" s="17">
        <v>9.4973407949639294E-2</v>
      </c>
      <c r="Q18" s="17">
        <v>0.15650268737314699</v>
      </c>
      <c r="R18" s="17"/>
      <c r="S18" s="17">
        <v>0.101938521986671</v>
      </c>
      <c r="T18" s="17">
        <v>0.12524740882348201</v>
      </c>
      <c r="U18" s="17">
        <v>8.9122232340764398E-2</v>
      </c>
      <c r="V18" s="17">
        <v>8.6090476514720696E-2</v>
      </c>
      <c r="W18" s="17"/>
      <c r="X18" s="17">
        <v>0.108945179797852</v>
      </c>
      <c r="Y18" s="17">
        <v>0.101861397460927</v>
      </c>
      <c r="Z18" s="17">
        <v>8.9255926174164502E-2</v>
      </c>
      <c r="AA18" s="17"/>
      <c r="AB18" s="17">
        <v>0.10416299926535499</v>
      </c>
      <c r="AC18" s="17">
        <v>0.109714123358578</v>
      </c>
      <c r="AD18" s="17"/>
      <c r="AE18" s="17">
        <v>0.14315877212208</v>
      </c>
      <c r="AF18" s="17">
        <v>9.7653851023418795E-2</v>
      </c>
      <c r="AG18" s="17"/>
      <c r="AH18" s="17">
        <v>0.100023241202611</v>
      </c>
      <c r="AI18" s="17">
        <v>0.13810824830899501</v>
      </c>
      <c r="AJ18" s="17"/>
      <c r="AK18" s="17">
        <v>0.18004328593806199</v>
      </c>
      <c r="AL18" s="17">
        <v>9.7610141137595904E-2</v>
      </c>
      <c r="AM18" s="17">
        <v>0.105995092176494</v>
      </c>
      <c r="AN18" s="17">
        <v>8.0457551460302798E-2</v>
      </c>
      <c r="AO18" s="17">
        <v>9.2294371468331193E-2</v>
      </c>
      <c r="AP18" s="17"/>
      <c r="AQ18" s="17">
        <v>9.0808833502113204E-2</v>
      </c>
      <c r="AR18" s="17">
        <v>0.110129727510832</v>
      </c>
      <c r="AS18" s="17"/>
      <c r="AT18" s="17">
        <v>8.7653878291540005E-2</v>
      </c>
      <c r="AU18" s="17">
        <v>0.11510943407969999</v>
      </c>
      <c r="AV18" s="17"/>
      <c r="AW18" s="17">
        <v>0.17142367867917699</v>
      </c>
      <c r="AX18" s="17">
        <v>8.4430448955507997E-2</v>
      </c>
      <c r="AY18" s="17">
        <v>0.10308276823248499</v>
      </c>
      <c r="AZ18" s="17">
        <v>8.5158807560561697E-2</v>
      </c>
      <c r="BA18" s="17">
        <v>9.5531766675107405E-2</v>
      </c>
      <c r="BB18" s="17"/>
      <c r="BC18" s="17">
        <v>0.110960760070847</v>
      </c>
      <c r="BD18" s="17"/>
      <c r="BE18" s="17">
        <v>7.9866089047078606E-2</v>
      </c>
      <c r="BF18" s="17">
        <v>8.1967765242331403E-2</v>
      </c>
      <c r="BG18" s="17">
        <v>0.102797442692841</v>
      </c>
      <c r="BH18" s="17">
        <v>0.12481558023164201</v>
      </c>
      <c r="BI18" s="17"/>
      <c r="BJ18" s="17">
        <v>0.1069273868158</v>
      </c>
      <c r="BK18" s="17"/>
      <c r="BL18" s="17">
        <v>9.4518488674419796E-2</v>
      </c>
      <c r="BM18" s="17"/>
      <c r="BN18" s="17">
        <v>9.8773326005380302E-2</v>
      </c>
      <c r="BO18" s="17"/>
      <c r="BP18" s="17">
        <v>0.113736557444719</v>
      </c>
      <c r="BQ18" s="17">
        <v>6.9454008247151006E-2</v>
      </c>
    </row>
    <row r="19" spans="2:69" x14ac:dyDescent="0.35">
      <c r="B19" s="18" t="s">
        <v>230</v>
      </c>
      <c r="C19" s="17">
        <v>9.9510874495318202E-2</v>
      </c>
      <c r="D19" s="17">
        <v>0.112298169595348</v>
      </c>
      <c r="E19" s="17">
        <v>8.6892206933805199E-2</v>
      </c>
      <c r="F19" s="17"/>
      <c r="G19" s="17">
        <v>7.7633846434471701E-2</v>
      </c>
      <c r="H19" s="17">
        <v>8.1195251900042897E-2</v>
      </c>
      <c r="I19" s="17">
        <v>7.8359783592984802E-2</v>
      </c>
      <c r="J19" s="17">
        <v>0.15638362930636601</v>
      </c>
      <c r="K19" s="17">
        <v>0.153048236671081</v>
      </c>
      <c r="L19" s="17"/>
      <c r="M19" s="17">
        <v>7.2566802405237399E-2</v>
      </c>
      <c r="N19" s="17">
        <v>8.7838107572903196E-2</v>
      </c>
      <c r="O19" s="17">
        <v>0.13616503710486899</v>
      </c>
      <c r="P19" s="17">
        <v>0.111989542730267</v>
      </c>
      <c r="Q19" s="17">
        <v>8.7572646813994903E-2</v>
      </c>
      <c r="R19" s="17"/>
      <c r="S19" s="17">
        <v>4.9833295590516503E-2</v>
      </c>
      <c r="T19" s="17">
        <v>7.4728215114218399E-2</v>
      </c>
      <c r="U19" s="17">
        <v>0.14250437105123701</v>
      </c>
      <c r="V19" s="17">
        <v>0.141291308557041</v>
      </c>
      <c r="W19" s="17"/>
      <c r="X19" s="17">
        <v>0.10753931532444599</v>
      </c>
      <c r="Y19" s="17">
        <v>6.1282967457482802E-2</v>
      </c>
      <c r="Z19" s="17">
        <v>8.7048286309545295E-2</v>
      </c>
      <c r="AA19" s="17"/>
      <c r="AB19" s="17">
        <v>7.4617025024915198E-2</v>
      </c>
      <c r="AC19" s="17">
        <v>0.15068471205706499</v>
      </c>
      <c r="AD19" s="17"/>
      <c r="AE19" s="17">
        <v>0.109166842298798</v>
      </c>
      <c r="AF19" s="17">
        <v>9.7621817646933104E-2</v>
      </c>
      <c r="AG19" s="17"/>
      <c r="AH19" s="17">
        <v>0.10503818523759</v>
      </c>
      <c r="AI19" s="17">
        <v>4.6598127021780102E-2</v>
      </c>
      <c r="AJ19" s="17"/>
      <c r="AK19" s="17">
        <v>7.97609861982079E-2</v>
      </c>
      <c r="AL19" s="17">
        <v>0.122133981226483</v>
      </c>
      <c r="AM19" s="17">
        <v>8.4119492684753702E-2</v>
      </c>
      <c r="AN19" s="17">
        <v>0.118966493066156</v>
      </c>
      <c r="AO19" s="17">
        <v>7.0219546653564502E-2</v>
      </c>
      <c r="AP19" s="17"/>
      <c r="AQ19" s="17">
        <v>7.1195324825314293E-2</v>
      </c>
      <c r="AR19" s="17">
        <v>0.10725676760451899</v>
      </c>
      <c r="AS19" s="17"/>
      <c r="AT19" s="17">
        <v>8.1949523484650996E-2</v>
      </c>
      <c r="AU19" s="17">
        <v>0.109457191559949</v>
      </c>
      <c r="AV19" s="17"/>
      <c r="AW19" s="17">
        <v>5.58654821261741E-2</v>
      </c>
      <c r="AX19" s="17">
        <v>0.11814539055430601</v>
      </c>
      <c r="AY19" s="17">
        <v>0.112054491483792</v>
      </c>
      <c r="AZ19" s="17">
        <v>0.112555325033194</v>
      </c>
      <c r="BA19" s="17">
        <v>2.3816775476826198E-2</v>
      </c>
      <c r="BB19" s="17"/>
      <c r="BC19" s="17">
        <v>8.5657029593509806E-2</v>
      </c>
      <c r="BD19" s="17"/>
      <c r="BE19" s="17">
        <v>8.2445065820159397E-2</v>
      </c>
      <c r="BF19" s="17">
        <v>0.162715937799956</v>
      </c>
      <c r="BG19" s="17">
        <v>8.9622871219389902E-2</v>
      </c>
      <c r="BH19" s="17">
        <v>0.100291793248192</v>
      </c>
      <c r="BI19" s="17"/>
      <c r="BJ19" s="17">
        <v>9.9806250893948303E-2</v>
      </c>
      <c r="BK19" s="17"/>
      <c r="BL19" s="17">
        <v>0.116055195283627</v>
      </c>
      <c r="BM19" s="17"/>
      <c r="BN19" s="17">
        <v>0.112570349652762</v>
      </c>
      <c r="BO19" s="17"/>
      <c r="BP19" s="17">
        <v>9.1037816622969295E-2</v>
      </c>
      <c r="BQ19" s="17">
        <v>0.15183219306791801</v>
      </c>
    </row>
    <row r="20" spans="2:69" x14ac:dyDescent="0.35">
      <c r="B20" s="18" t="s">
        <v>141</v>
      </c>
      <c r="C20" s="17">
        <v>7.6296691721846097E-2</v>
      </c>
      <c r="D20" s="17">
        <v>8.0953428920512702E-2</v>
      </c>
      <c r="E20" s="17">
        <v>7.2467986936744402E-2</v>
      </c>
      <c r="F20" s="17"/>
      <c r="G20" s="17">
        <v>5.6543439592668401E-2</v>
      </c>
      <c r="H20" s="17">
        <v>7.7252896302915805E-2</v>
      </c>
      <c r="I20" s="17">
        <v>8.5521506548621798E-2</v>
      </c>
      <c r="J20" s="17">
        <v>7.5137261740409106E-2</v>
      </c>
      <c r="K20" s="17">
        <v>0.100991257464489</v>
      </c>
      <c r="L20" s="17"/>
      <c r="M20" s="17">
        <v>0.15246485906916099</v>
      </c>
      <c r="N20" s="17">
        <v>6.9670575361995293E-2</v>
      </c>
      <c r="O20" s="17">
        <v>7.1954646654393994E-2</v>
      </c>
      <c r="P20" s="17">
        <v>6.7076705100760595E-2</v>
      </c>
      <c r="Q20" s="17">
        <v>6.42206622991328E-2</v>
      </c>
      <c r="R20" s="17"/>
      <c r="S20" s="17">
        <v>7.3304250278403899E-2</v>
      </c>
      <c r="T20" s="17">
        <v>6.5213622132621205E-2</v>
      </c>
      <c r="U20" s="17">
        <v>6.7094358032668194E-2</v>
      </c>
      <c r="V20" s="17">
        <v>8.5803964374716796E-2</v>
      </c>
      <c r="W20" s="17"/>
      <c r="X20" s="17">
        <v>6.9293049786529906E-2</v>
      </c>
      <c r="Y20" s="17">
        <v>7.7638460739536494E-2</v>
      </c>
      <c r="Z20" s="17">
        <v>0.12595263094772099</v>
      </c>
      <c r="AA20" s="17"/>
      <c r="AB20" s="17">
        <v>6.7887587098805796E-2</v>
      </c>
      <c r="AC20" s="17">
        <v>9.3583136493307698E-2</v>
      </c>
      <c r="AD20" s="17"/>
      <c r="AE20" s="17">
        <v>8.4585452312343906E-2</v>
      </c>
      <c r="AF20" s="17">
        <v>7.4667592922700796E-2</v>
      </c>
      <c r="AG20" s="17"/>
      <c r="AH20" s="17">
        <v>7.5136992611394102E-2</v>
      </c>
      <c r="AI20" s="17">
        <v>0.100898035916812</v>
      </c>
      <c r="AJ20" s="17"/>
      <c r="AK20" s="17">
        <v>7.2172968622374697E-2</v>
      </c>
      <c r="AL20" s="17">
        <v>9.67413885094804E-2</v>
      </c>
      <c r="AM20" s="17">
        <v>6.7662019173675703E-2</v>
      </c>
      <c r="AN20" s="17">
        <v>5.7549614755023501E-2</v>
      </c>
      <c r="AO20" s="17">
        <v>8.5951419776245902E-2</v>
      </c>
      <c r="AP20" s="17"/>
      <c r="AQ20" s="17">
        <v>0.103143674362995</v>
      </c>
      <c r="AR20" s="17">
        <v>6.8952534173557206E-2</v>
      </c>
      <c r="AS20" s="17"/>
      <c r="AT20" s="17">
        <v>0.109259174100603</v>
      </c>
      <c r="AU20" s="17">
        <v>6.0560677353511401E-2</v>
      </c>
      <c r="AV20" s="17"/>
      <c r="AW20" s="17">
        <v>6.9224396910274599E-2</v>
      </c>
      <c r="AX20" s="17">
        <v>5.7345768188705501E-2</v>
      </c>
      <c r="AY20" s="17">
        <v>0.124112817544069</v>
      </c>
      <c r="AZ20" s="17">
        <v>0.14329903546623399</v>
      </c>
      <c r="BA20" s="17">
        <v>7.2760391874828901E-3</v>
      </c>
      <c r="BB20" s="17"/>
      <c r="BC20" s="17">
        <v>3.8606461962031297E-2</v>
      </c>
      <c r="BD20" s="17"/>
      <c r="BE20" s="17">
        <v>5.2887242297655297E-2</v>
      </c>
      <c r="BF20" s="17">
        <v>0.12881511173671101</v>
      </c>
      <c r="BG20" s="17">
        <v>0.165708321832367</v>
      </c>
      <c r="BH20" s="17">
        <v>2.41379957599278E-2</v>
      </c>
      <c r="BI20" s="17"/>
      <c r="BJ20" s="17">
        <v>7.5607521658831306E-2</v>
      </c>
      <c r="BK20" s="17"/>
      <c r="BL20" s="17">
        <v>7.7570686181416701E-2</v>
      </c>
      <c r="BM20" s="17"/>
      <c r="BN20" s="17">
        <v>6.8255817006786096E-2</v>
      </c>
      <c r="BO20" s="17"/>
      <c r="BP20" s="17">
        <v>6.4789533875412406E-2</v>
      </c>
      <c r="BQ20" s="17">
        <v>0.123103631115794</v>
      </c>
    </row>
    <row r="21" spans="2:69" x14ac:dyDescent="0.35">
      <c r="B21" s="18" t="s">
        <v>231</v>
      </c>
      <c r="C21" s="17">
        <v>5.1729978804123798E-2</v>
      </c>
      <c r="D21" s="17">
        <v>4.9403322527632E-2</v>
      </c>
      <c r="E21" s="17">
        <v>5.3813325949479698E-2</v>
      </c>
      <c r="F21" s="17"/>
      <c r="G21" s="17">
        <v>5.9171149532281399E-2</v>
      </c>
      <c r="H21" s="17">
        <v>4.0603807759629899E-2</v>
      </c>
      <c r="I21" s="17">
        <v>4.7804228812077403E-2</v>
      </c>
      <c r="J21" s="17">
        <v>5.2345788137902798E-2</v>
      </c>
      <c r="K21" s="17">
        <v>6.2752324938488105E-2</v>
      </c>
      <c r="L21" s="17"/>
      <c r="M21" s="17">
        <v>4.0308795227923903E-2</v>
      </c>
      <c r="N21" s="17">
        <v>6.5275533220082296E-2</v>
      </c>
      <c r="O21" s="17">
        <v>2.85886409835403E-2</v>
      </c>
      <c r="P21" s="17">
        <v>5.4382885059514899E-2</v>
      </c>
      <c r="Q21" s="17">
        <v>5.1145046015679499E-2</v>
      </c>
      <c r="R21" s="17"/>
      <c r="S21" s="17">
        <v>3.5882055307689897E-2</v>
      </c>
      <c r="T21" s="17">
        <v>5.6572205323052398E-2</v>
      </c>
      <c r="U21" s="17">
        <v>6.2260557243631803E-2</v>
      </c>
      <c r="V21" s="17">
        <v>5.5948013492355203E-2</v>
      </c>
      <c r="W21" s="17"/>
      <c r="X21" s="17">
        <v>5.4036514707774201E-2</v>
      </c>
      <c r="Y21" s="17">
        <v>5.1444715918141898E-2</v>
      </c>
      <c r="Z21" s="17">
        <v>3.5186806301949099E-2</v>
      </c>
      <c r="AA21" s="17"/>
      <c r="AB21" s="17">
        <v>4.6457282940950001E-2</v>
      </c>
      <c r="AC21" s="17">
        <v>6.2568964632143301E-2</v>
      </c>
      <c r="AD21" s="17"/>
      <c r="AE21" s="17">
        <v>5.4993014727090603E-2</v>
      </c>
      <c r="AF21" s="17">
        <v>5.1106524782685799E-2</v>
      </c>
      <c r="AG21" s="17"/>
      <c r="AH21" s="17">
        <v>5.7201442722104798E-2</v>
      </c>
      <c r="AI21" s="17">
        <v>3.4856379336881398E-2</v>
      </c>
      <c r="AJ21" s="17"/>
      <c r="AK21" s="17">
        <v>1.8227912537839501E-2</v>
      </c>
      <c r="AL21" s="17">
        <v>5.09515210260695E-2</v>
      </c>
      <c r="AM21" s="17">
        <v>5.23162406735991E-2</v>
      </c>
      <c r="AN21" s="17">
        <v>7.1152005943512897E-2</v>
      </c>
      <c r="AO21" s="17">
        <v>5.5067977615087998E-2</v>
      </c>
      <c r="AP21" s="17"/>
      <c r="AQ21" s="17">
        <v>5.27656843756786E-2</v>
      </c>
      <c r="AR21" s="17">
        <v>5.1446655162401697E-2</v>
      </c>
      <c r="AS21" s="17"/>
      <c r="AT21" s="17">
        <v>3.6029487690475002E-2</v>
      </c>
      <c r="AU21" s="17">
        <v>5.7571754771320302E-2</v>
      </c>
      <c r="AV21" s="17"/>
      <c r="AW21" s="17">
        <v>7.1191543295135107E-2</v>
      </c>
      <c r="AX21" s="17">
        <v>4.5140365858656301E-2</v>
      </c>
      <c r="AY21" s="17">
        <v>6.1551974442142901E-2</v>
      </c>
      <c r="AZ21" s="17">
        <v>7.82051353779913E-2</v>
      </c>
      <c r="BA21" s="17">
        <v>5.1373524715455803E-2</v>
      </c>
      <c r="BB21" s="17"/>
      <c r="BC21" s="17">
        <v>5.2828044534627298E-2</v>
      </c>
      <c r="BD21" s="17"/>
      <c r="BE21" s="17">
        <v>4.5022817301225398E-2</v>
      </c>
      <c r="BF21" s="17">
        <v>7.5557162083462304E-2</v>
      </c>
      <c r="BG21" s="17">
        <v>6.9012531555326301E-2</v>
      </c>
      <c r="BH21" s="17">
        <v>5.7407921721251802E-2</v>
      </c>
      <c r="BI21" s="17"/>
      <c r="BJ21" s="17">
        <v>4.6350493930190702E-2</v>
      </c>
      <c r="BK21" s="17"/>
      <c r="BL21" s="17">
        <v>5.8163218202915298E-2</v>
      </c>
      <c r="BM21" s="17"/>
      <c r="BN21" s="17">
        <v>5.8540450671322797E-2</v>
      </c>
      <c r="BO21" s="17"/>
      <c r="BP21" s="17">
        <v>4.7484878745511598E-2</v>
      </c>
      <c r="BQ21" s="17">
        <v>8.2911987159978898E-2</v>
      </c>
    </row>
    <row r="22" spans="2:69" x14ac:dyDescent="0.35">
      <c r="B22" s="18" t="s">
        <v>224</v>
      </c>
      <c r="C22" s="17">
        <v>4.7377706937693803E-2</v>
      </c>
      <c r="D22" s="17">
        <v>6.0588288145093698E-2</v>
      </c>
      <c r="E22" s="17">
        <v>3.6195512659227401E-2</v>
      </c>
      <c r="F22" s="17"/>
      <c r="G22" s="17">
        <v>4.4882613946381399E-2</v>
      </c>
      <c r="H22" s="17">
        <v>5.6089173795711898E-2</v>
      </c>
      <c r="I22" s="17">
        <v>4.0922473916007597E-2</v>
      </c>
      <c r="J22" s="17">
        <v>3.5127847927792798E-2</v>
      </c>
      <c r="K22" s="17">
        <v>6.0515553942225901E-2</v>
      </c>
      <c r="L22" s="17"/>
      <c r="M22" s="17">
        <v>5.7235975040644399E-2</v>
      </c>
      <c r="N22" s="17">
        <v>4.2398233125823401E-2</v>
      </c>
      <c r="O22" s="17">
        <v>4.0226749760337403E-2</v>
      </c>
      <c r="P22" s="17">
        <v>7.2258102715399397E-2</v>
      </c>
      <c r="Q22" s="17">
        <v>4.1841273611007299E-2</v>
      </c>
      <c r="R22" s="17"/>
      <c r="S22" s="17">
        <v>5.63151360780446E-2</v>
      </c>
      <c r="T22" s="17">
        <v>3.4463246678308301E-2</v>
      </c>
      <c r="U22" s="17">
        <v>3.0285962635555601E-2</v>
      </c>
      <c r="V22" s="17">
        <v>6.8634224270384098E-2</v>
      </c>
      <c r="W22" s="17"/>
      <c r="X22" s="17">
        <v>4.5167462926284499E-2</v>
      </c>
      <c r="Y22" s="17">
        <v>7.16299339551313E-2</v>
      </c>
      <c r="Z22" s="17">
        <v>3.4173635754970101E-2</v>
      </c>
      <c r="AA22" s="17"/>
      <c r="AB22" s="17">
        <v>4.0256299033643202E-2</v>
      </c>
      <c r="AC22" s="17">
        <v>6.2017056778951099E-2</v>
      </c>
      <c r="AD22" s="17"/>
      <c r="AE22" s="17">
        <v>6.3889197644273296E-2</v>
      </c>
      <c r="AF22" s="17">
        <v>4.4046304080314902E-2</v>
      </c>
      <c r="AG22" s="17"/>
      <c r="AH22" s="17">
        <v>4.99599512884474E-2</v>
      </c>
      <c r="AI22" s="17">
        <v>2.7406874497580402E-2</v>
      </c>
      <c r="AJ22" s="17"/>
      <c r="AK22" s="17">
        <v>2.7766069231425401E-2</v>
      </c>
      <c r="AL22" s="17">
        <v>6.1024786981507498E-2</v>
      </c>
      <c r="AM22" s="17">
        <v>5.1528836542156599E-2</v>
      </c>
      <c r="AN22" s="17">
        <v>4.9518316637959303E-2</v>
      </c>
      <c r="AO22" s="17">
        <v>0</v>
      </c>
      <c r="AP22" s="17"/>
      <c r="AQ22" s="17">
        <v>3.9804944103002601E-2</v>
      </c>
      <c r="AR22" s="17">
        <v>4.94492828789155E-2</v>
      </c>
      <c r="AS22" s="17"/>
      <c r="AT22" s="17">
        <v>3.0012657031021499E-2</v>
      </c>
      <c r="AU22" s="17">
        <v>5.5802472069522997E-2</v>
      </c>
      <c r="AV22" s="17"/>
      <c r="AW22" s="17">
        <v>0</v>
      </c>
      <c r="AX22" s="17">
        <v>4.6352328950477202E-2</v>
      </c>
      <c r="AY22" s="17">
        <v>4.0703935827938603E-2</v>
      </c>
      <c r="AZ22" s="17">
        <v>7.8652292289128997E-2</v>
      </c>
      <c r="BA22" s="17">
        <v>5.0390923215521299E-2</v>
      </c>
      <c r="BB22" s="17"/>
      <c r="BC22" s="17">
        <v>4.0668638247778298E-2</v>
      </c>
      <c r="BD22" s="17"/>
      <c r="BE22" s="17">
        <v>3.19244518158633E-2</v>
      </c>
      <c r="BF22" s="17">
        <v>4.5803831446806602E-2</v>
      </c>
      <c r="BG22" s="17">
        <v>8.4841653093419594E-2</v>
      </c>
      <c r="BH22" s="17">
        <v>5.0363759193150698E-2</v>
      </c>
      <c r="BI22" s="17"/>
      <c r="BJ22" s="17">
        <v>4.4090888037844098E-2</v>
      </c>
      <c r="BK22" s="17"/>
      <c r="BL22" s="17">
        <v>4.9127587100678598E-2</v>
      </c>
      <c r="BM22" s="17"/>
      <c r="BN22" s="17">
        <v>5.56123463733533E-2</v>
      </c>
      <c r="BO22" s="17"/>
      <c r="BP22" s="17">
        <v>4.2919656268471898E-2</v>
      </c>
      <c r="BQ22" s="17">
        <v>6.1495773965431801E-2</v>
      </c>
    </row>
    <row r="23" spans="2:69" x14ac:dyDescent="0.35">
      <c r="B23" s="18" t="s">
        <v>225</v>
      </c>
      <c r="C23" s="17">
        <v>3.5323603270747198E-2</v>
      </c>
      <c r="D23" s="17">
        <v>3.5790881546625603E-2</v>
      </c>
      <c r="E23" s="17">
        <v>3.4991885718632598E-2</v>
      </c>
      <c r="F23" s="17"/>
      <c r="G23" s="17">
        <v>4.6460216019178498E-2</v>
      </c>
      <c r="H23" s="17">
        <v>2.55572465010982E-2</v>
      </c>
      <c r="I23" s="17">
        <v>4.4625097656004302E-2</v>
      </c>
      <c r="J23" s="17">
        <v>1.38787400585138E-2</v>
      </c>
      <c r="K23" s="17">
        <v>3.75426492987894E-2</v>
      </c>
      <c r="L23" s="17"/>
      <c r="M23" s="17">
        <v>5.3824338343203201E-2</v>
      </c>
      <c r="N23" s="17">
        <v>3.2381561685501402E-2</v>
      </c>
      <c r="O23" s="17">
        <v>9.6030424627707497E-3</v>
      </c>
      <c r="P23" s="17">
        <v>6.5563402128576795E-2</v>
      </c>
      <c r="Q23" s="17">
        <v>3.7989639023169E-2</v>
      </c>
      <c r="R23" s="17"/>
      <c r="S23" s="17">
        <v>4.5657313023200898E-2</v>
      </c>
      <c r="T23" s="17">
        <v>3.10944890340033E-2</v>
      </c>
      <c r="U23" s="17">
        <v>3.6475232803726103E-2</v>
      </c>
      <c r="V23" s="17">
        <v>3.4157198983259099E-2</v>
      </c>
      <c r="W23" s="17"/>
      <c r="X23" s="17">
        <v>3.39758522067828E-2</v>
      </c>
      <c r="Y23" s="17">
        <v>1.93318529307108E-2</v>
      </c>
      <c r="Z23" s="17">
        <v>6.4570205631399605E-2</v>
      </c>
      <c r="AA23" s="17"/>
      <c r="AB23" s="17">
        <v>3.1278655101822601E-2</v>
      </c>
      <c r="AC23" s="17">
        <v>4.3638730297940603E-2</v>
      </c>
      <c r="AD23" s="17"/>
      <c r="AE23" s="17">
        <v>5.0485535827631697E-2</v>
      </c>
      <c r="AF23" s="17">
        <v>3.22577502511633E-2</v>
      </c>
      <c r="AG23" s="17"/>
      <c r="AH23" s="17">
        <v>2.4005465539672002E-2</v>
      </c>
      <c r="AI23" s="17">
        <v>8.4882957134066794E-2</v>
      </c>
      <c r="AJ23" s="17"/>
      <c r="AK23" s="17">
        <v>8.3347933536699406E-2</v>
      </c>
      <c r="AL23" s="17">
        <v>2.1772334954323E-2</v>
      </c>
      <c r="AM23" s="17">
        <v>3.2441578188210203E-2</v>
      </c>
      <c r="AN23" s="17">
        <v>2.4895280867327001E-2</v>
      </c>
      <c r="AO23" s="17">
        <v>5.6291442036720103E-2</v>
      </c>
      <c r="AP23" s="17"/>
      <c r="AQ23" s="17">
        <v>3.9178683731398697E-2</v>
      </c>
      <c r="AR23" s="17">
        <v>3.4269022253476299E-2</v>
      </c>
      <c r="AS23" s="17"/>
      <c r="AT23" s="17">
        <v>3.1200862226868301E-2</v>
      </c>
      <c r="AU23" s="17">
        <v>3.6485622382655999E-2</v>
      </c>
      <c r="AV23" s="17"/>
      <c r="AW23" s="17">
        <v>2.6360062217301899E-2</v>
      </c>
      <c r="AX23" s="17">
        <v>2.70283747528937E-2</v>
      </c>
      <c r="AY23" s="17">
        <v>2.0985167433423799E-2</v>
      </c>
      <c r="AZ23" s="17">
        <v>3.1816020154414003E-2</v>
      </c>
      <c r="BA23" s="17">
        <v>7.36309804846874E-2</v>
      </c>
      <c r="BB23" s="17"/>
      <c r="BC23" s="17">
        <v>5.8259245389268098E-2</v>
      </c>
      <c r="BD23" s="17"/>
      <c r="BE23" s="17">
        <v>2.5849437854094302E-2</v>
      </c>
      <c r="BF23" s="17">
        <v>2.2725705702341999E-2</v>
      </c>
      <c r="BG23" s="17">
        <v>4.10098873847526E-2</v>
      </c>
      <c r="BH23" s="17">
        <v>6.0879437826058203E-2</v>
      </c>
      <c r="BI23" s="17"/>
      <c r="BJ23" s="17">
        <v>3.1582128778113498E-2</v>
      </c>
      <c r="BK23" s="17"/>
      <c r="BL23" s="17">
        <v>2.79973147473889E-2</v>
      </c>
      <c r="BM23" s="17"/>
      <c r="BN23" s="17">
        <v>3.7599787493765399E-2</v>
      </c>
      <c r="BO23" s="17"/>
      <c r="BP23" s="17">
        <v>3.5663796736213997E-2</v>
      </c>
      <c r="BQ23" s="17">
        <v>3.8367229600515397E-2</v>
      </c>
    </row>
    <row r="24" spans="2:69" x14ac:dyDescent="0.35">
      <c r="B24" s="18" t="s">
        <v>227</v>
      </c>
      <c r="C24" s="17">
        <v>2.9889976236160801E-2</v>
      </c>
      <c r="D24" s="17">
        <v>2.6179358143517101E-2</v>
      </c>
      <c r="E24" s="17">
        <v>3.3112781271247199E-2</v>
      </c>
      <c r="F24" s="17"/>
      <c r="G24" s="17">
        <v>3.59271605865552E-2</v>
      </c>
      <c r="H24" s="17">
        <v>2.5898716223121801E-2</v>
      </c>
      <c r="I24" s="17">
        <v>2.86924202660289E-2</v>
      </c>
      <c r="J24" s="17">
        <v>3.8467048079388999E-2</v>
      </c>
      <c r="K24" s="17">
        <v>1.76031631790593E-2</v>
      </c>
      <c r="L24" s="17"/>
      <c r="M24" s="17">
        <v>2.9422488831587199E-2</v>
      </c>
      <c r="N24" s="17">
        <v>2.4179628256700701E-2</v>
      </c>
      <c r="O24" s="17">
        <v>3.8606373882353197E-2</v>
      </c>
      <c r="P24" s="17">
        <v>4.3533061920285998E-2</v>
      </c>
      <c r="Q24" s="17">
        <v>2.2011711678089799E-2</v>
      </c>
      <c r="R24" s="17"/>
      <c r="S24" s="17">
        <v>2.92675588863382E-2</v>
      </c>
      <c r="T24" s="17">
        <v>3.01894847634516E-2</v>
      </c>
      <c r="U24" s="17">
        <v>4.3700692824161003E-2</v>
      </c>
      <c r="V24" s="17">
        <v>2.1836157884473802E-2</v>
      </c>
      <c r="W24" s="17"/>
      <c r="X24" s="17">
        <v>2.5846877168011401E-2</v>
      </c>
      <c r="Y24" s="17">
        <v>5.1089955832355503E-2</v>
      </c>
      <c r="Z24" s="17">
        <v>3.3804964332322197E-2</v>
      </c>
      <c r="AA24" s="17"/>
      <c r="AB24" s="17">
        <v>3.2786985690171903E-2</v>
      </c>
      <c r="AC24" s="17">
        <v>2.3934646129795699E-2</v>
      </c>
      <c r="AD24" s="17"/>
      <c r="AE24" s="17">
        <v>3.0780402366206799E-2</v>
      </c>
      <c r="AF24" s="17">
        <v>2.9732841901550702E-2</v>
      </c>
      <c r="AG24" s="17"/>
      <c r="AH24" s="17">
        <v>2.7356542761915702E-2</v>
      </c>
      <c r="AI24" s="17">
        <v>4.1314415322160701E-2</v>
      </c>
      <c r="AJ24" s="17"/>
      <c r="AK24" s="17">
        <v>3.9811559855857E-2</v>
      </c>
      <c r="AL24" s="17">
        <v>2.9815890305474799E-2</v>
      </c>
      <c r="AM24" s="17">
        <v>3.3864466054706999E-2</v>
      </c>
      <c r="AN24" s="17">
        <v>2.93531417395132E-2</v>
      </c>
      <c r="AO24" s="17">
        <v>0</v>
      </c>
      <c r="AP24" s="17"/>
      <c r="AQ24" s="17">
        <v>6.3155795896706599E-2</v>
      </c>
      <c r="AR24" s="17">
        <v>2.0789906264589399E-2</v>
      </c>
      <c r="AS24" s="17"/>
      <c r="AT24" s="17">
        <v>5.2648558944295799E-2</v>
      </c>
      <c r="AU24" s="17">
        <v>2.0027242466651999E-2</v>
      </c>
      <c r="AV24" s="17"/>
      <c r="AW24" s="17">
        <v>1.7427821982609299E-2</v>
      </c>
      <c r="AX24" s="17">
        <v>2.5156338886910299E-2</v>
      </c>
      <c r="AY24" s="17">
        <v>6.2089730065868799E-2</v>
      </c>
      <c r="AZ24" s="17">
        <v>1.60593384078094E-2</v>
      </c>
      <c r="BA24" s="17">
        <v>2.6625852022722302E-2</v>
      </c>
      <c r="BB24" s="17"/>
      <c r="BC24" s="17">
        <v>8.7813071313205503E-3</v>
      </c>
      <c r="BD24" s="17"/>
      <c r="BE24" s="17">
        <v>1.71533325710795E-2</v>
      </c>
      <c r="BF24" s="17">
        <v>7.3707548275298004E-2</v>
      </c>
      <c r="BG24" s="17">
        <v>3.0885053678408301E-2</v>
      </c>
      <c r="BH24" s="17">
        <v>8.7393620325709794E-3</v>
      </c>
      <c r="BI24" s="17"/>
      <c r="BJ24" s="17">
        <v>2.9987227669167799E-2</v>
      </c>
      <c r="BK24" s="17"/>
      <c r="BL24" s="17">
        <v>2.9331206578257E-2</v>
      </c>
      <c r="BM24" s="17"/>
      <c r="BN24" s="17">
        <v>2.9883381533282599E-2</v>
      </c>
      <c r="BO24" s="17"/>
      <c r="BP24" s="17">
        <v>2.4703476339955399E-2</v>
      </c>
      <c r="BQ24" s="17">
        <v>5.6054923825359301E-2</v>
      </c>
    </row>
    <row r="25" spans="2:69" x14ac:dyDescent="0.35">
      <c r="B25" s="18" t="s">
        <v>226</v>
      </c>
      <c r="C25" s="17">
        <v>2.91482495586146E-2</v>
      </c>
      <c r="D25" s="17">
        <v>3.3252415318056797E-2</v>
      </c>
      <c r="E25" s="17">
        <v>2.5701613469553498E-2</v>
      </c>
      <c r="F25" s="17"/>
      <c r="G25" s="17">
        <v>1.23851152564174E-2</v>
      </c>
      <c r="H25" s="17">
        <v>1.5778168230342299E-2</v>
      </c>
      <c r="I25" s="17">
        <v>4.4459973149934403E-3</v>
      </c>
      <c r="J25" s="17">
        <v>3.0560458638365501E-2</v>
      </c>
      <c r="K25" s="17">
        <v>0.128367113757998</v>
      </c>
      <c r="L25" s="17"/>
      <c r="M25" s="17">
        <v>2.9205741340725799E-2</v>
      </c>
      <c r="N25" s="17">
        <v>3.1019430153488799E-2</v>
      </c>
      <c r="O25" s="17">
        <v>2.43813813966248E-2</v>
      </c>
      <c r="P25" s="17">
        <v>3.4092225316494598E-2</v>
      </c>
      <c r="Q25" s="17">
        <v>2.6289751640043098E-2</v>
      </c>
      <c r="R25" s="17"/>
      <c r="S25" s="17">
        <v>2.7835852040609701E-2</v>
      </c>
      <c r="T25" s="17">
        <v>3.0976885684480999E-2</v>
      </c>
      <c r="U25" s="17">
        <v>5.25138442070694E-2</v>
      </c>
      <c r="V25" s="17">
        <v>2.17936464162422E-2</v>
      </c>
      <c r="W25" s="17"/>
      <c r="X25" s="17">
        <v>2.3825163255019401E-2</v>
      </c>
      <c r="Y25" s="17">
        <v>0</v>
      </c>
      <c r="Z25" s="17">
        <v>0.103445425477001</v>
      </c>
      <c r="AA25" s="17"/>
      <c r="AB25" s="17">
        <v>8.4106377619751291E-3</v>
      </c>
      <c r="AC25" s="17">
        <v>7.1778184264434594E-2</v>
      </c>
      <c r="AD25" s="17"/>
      <c r="AE25" s="17">
        <v>1.52460067823619E-2</v>
      </c>
      <c r="AF25" s="17">
        <v>3.2010082584625198E-2</v>
      </c>
      <c r="AG25" s="17"/>
      <c r="AH25" s="17">
        <v>1.60192951133501E-2</v>
      </c>
      <c r="AI25" s="17">
        <v>2.6247628101581402E-2</v>
      </c>
      <c r="AJ25" s="17"/>
      <c r="AK25" s="17">
        <v>2.8028414215949801E-2</v>
      </c>
      <c r="AL25" s="17">
        <v>3.7451826474515802E-2</v>
      </c>
      <c r="AM25" s="17">
        <v>2.95405437335064E-2</v>
      </c>
      <c r="AN25" s="17">
        <v>0</v>
      </c>
      <c r="AO25" s="17">
        <v>6.1181431510429297E-2</v>
      </c>
      <c r="AP25" s="17"/>
      <c r="AQ25" s="17">
        <v>1.36468124118189E-2</v>
      </c>
      <c r="AR25" s="17">
        <v>3.33887632190389E-2</v>
      </c>
      <c r="AS25" s="17"/>
      <c r="AT25" s="17">
        <v>2.14010798572997E-2</v>
      </c>
      <c r="AU25" s="17">
        <v>3.3661326972588002E-2</v>
      </c>
      <c r="AV25" s="17"/>
      <c r="AW25" s="17">
        <v>0</v>
      </c>
      <c r="AX25" s="17">
        <v>1.22567451060523E-2</v>
      </c>
      <c r="AY25" s="17">
        <v>5.6343709986189101E-2</v>
      </c>
      <c r="AZ25" s="17">
        <v>5.7946684304168203E-2</v>
      </c>
      <c r="BA25" s="17">
        <v>0</v>
      </c>
      <c r="BB25" s="17"/>
      <c r="BC25" s="17">
        <v>1.41362302155719E-2</v>
      </c>
      <c r="BD25" s="17"/>
      <c r="BE25" s="17">
        <v>1.4186953538487901E-2</v>
      </c>
      <c r="BF25" s="17">
        <v>9.4914372078079304E-2</v>
      </c>
      <c r="BG25" s="17">
        <v>4.5367571758601601E-2</v>
      </c>
      <c r="BH25" s="17">
        <v>4.2272296953508601E-3</v>
      </c>
      <c r="BI25" s="17"/>
      <c r="BJ25" s="17">
        <v>1.9188643348380201E-2</v>
      </c>
      <c r="BK25" s="17"/>
      <c r="BL25" s="17">
        <v>2.5037648045997202E-2</v>
      </c>
      <c r="BM25" s="17"/>
      <c r="BN25" s="17">
        <v>7.6807842206111906E-2</v>
      </c>
      <c r="BO25" s="17"/>
      <c r="BP25" s="17">
        <v>2.98747962719253E-2</v>
      </c>
      <c r="BQ25" s="17">
        <v>2.9147901524621E-2</v>
      </c>
    </row>
    <row r="26" spans="2:69" x14ac:dyDescent="0.35">
      <c r="B26" s="18" t="s">
        <v>228</v>
      </c>
      <c r="C26" s="17">
        <v>2.6530816769840999E-2</v>
      </c>
      <c r="D26" s="17">
        <v>3.4787344973222799E-2</v>
      </c>
      <c r="E26" s="17">
        <v>1.95361761686536E-2</v>
      </c>
      <c r="F26" s="17"/>
      <c r="G26" s="17">
        <v>2.96240056408235E-2</v>
      </c>
      <c r="H26" s="17">
        <v>8.6329054077072705E-3</v>
      </c>
      <c r="I26" s="17">
        <v>1.7783989259973799E-2</v>
      </c>
      <c r="J26" s="17">
        <v>4.5105677937632101E-2</v>
      </c>
      <c r="K26" s="17">
        <v>4.7860940150172199E-2</v>
      </c>
      <c r="L26" s="17"/>
      <c r="M26" s="17">
        <v>2.0288885384675499E-2</v>
      </c>
      <c r="N26" s="17">
        <v>2.4370922356369899E-2</v>
      </c>
      <c r="O26" s="17">
        <v>4.2988729869693501E-2</v>
      </c>
      <c r="P26" s="17">
        <v>1.6645234464660499E-2</v>
      </c>
      <c r="Q26" s="17">
        <v>2.3571964916062099E-2</v>
      </c>
      <c r="R26" s="17"/>
      <c r="S26" s="17">
        <v>1.1557069643797701E-2</v>
      </c>
      <c r="T26" s="17">
        <v>2.25350488598507E-2</v>
      </c>
      <c r="U26" s="17">
        <v>4.74486809690116E-2</v>
      </c>
      <c r="V26" s="17">
        <v>3.45381213084733E-2</v>
      </c>
      <c r="W26" s="17"/>
      <c r="X26" s="17">
        <v>2.2434822076499099E-2</v>
      </c>
      <c r="Y26" s="17">
        <v>5.0536981588473202E-2</v>
      </c>
      <c r="Z26" s="17">
        <v>2.74326960187623E-2</v>
      </c>
      <c r="AA26" s="17"/>
      <c r="AB26" s="17">
        <v>2.0658995838696601E-2</v>
      </c>
      <c r="AC26" s="17">
        <v>3.8601413198862601E-2</v>
      </c>
      <c r="AD26" s="17"/>
      <c r="AE26" s="17">
        <v>1.71613407817791E-2</v>
      </c>
      <c r="AF26" s="17">
        <v>2.8465234724389801E-2</v>
      </c>
      <c r="AG26" s="17"/>
      <c r="AH26" s="17">
        <v>2.7262286875443499E-2</v>
      </c>
      <c r="AI26" s="17">
        <v>2.7863947778567301E-2</v>
      </c>
      <c r="AJ26" s="17"/>
      <c r="AK26" s="17">
        <v>2.5849930366052098E-2</v>
      </c>
      <c r="AL26" s="17">
        <v>3.6432241982289899E-2</v>
      </c>
      <c r="AM26" s="17">
        <v>2.14848253996179E-2</v>
      </c>
      <c r="AN26" s="17">
        <v>1.04931264586025E-2</v>
      </c>
      <c r="AO26" s="17">
        <v>4.8370832459644499E-2</v>
      </c>
      <c r="AP26" s="17"/>
      <c r="AQ26" s="17">
        <v>2.7117267012178699E-2</v>
      </c>
      <c r="AR26" s="17">
        <v>2.6370389692000201E-2</v>
      </c>
      <c r="AS26" s="17"/>
      <c r="AT26" s="17">
        <v>3.6165089150836001E-2</v>
      </c>
      <c r="AU26" s="17">
        <v>2.09415953554094E-2</v>
      </c>
      <c r="AV26" s="17"/>
      <c r="AW26" s="17">
        <v>0</v>
      </c>
      <c r="AX26" s="17">
        <v>2.32416058307582E-2</v>
      </c>
      <c r="AY26" s="17">
        <v>1.7597385293647499E-2</v>
      </c>
      <c r="AZ26" s="17">
        <v>6.5701604205184602E-2</v>
      </c>
      <c r="BA26" s="17">
        <v>1.3702590932937001E-2</v>
      </c>
      <c r="BB26" s="17"/>
      <c r="BC26" s="17">
        <v>1.3543063571308999E-2</v>
      </c>
      <c r="BD26" s="17"/>
      <c r="BE26" s="17">
        <v>2.6901724660815401E-2</v>
      </c>
      <c r="BF26" s="17">
        <v>1.59136449511556E-2</v>
      </c>
      <c r="BG26" s="17">
        <v>5.2382968655409402E-2</v>
      </c>
      <c r="BH26" s="17">
        <v>7.9571925964394899E-3</v>
      </c>
      <c r="BI26" s="17"/>
      <c r="BJ26" s="17">
        <v>2.2665017230463099E-2</v>
      </c>
      <c r="BK26" s="17"/>
      <c r="BL26" s="17">
        <v>2.1696066720121199E-2</v>
      </c>
      <c r="BM26" s="17"/>
      <c r="BN26" s="17">
        <v>5.3025405552379702E-2</v>
      </c>
      <c r="BO26" s="17"/>
      <c r="BP26" s="17">
        <v>2.64351222096624E-2</v>
      </c>
      <c r="BQ26" s="17">
        <v>1.3143014691049899E-2</v>
      </c>
    </row>
    <row r="27" spans="2:69" x14ac:dyDescent="0.35">
      <c r="B27" s="18" t="s">
        <v>232</v>
      </c>
      <c r="C27" s="19">
        <v>1.66607236885312E-2</v>
      </c>
      <c r="D27" s="19">
        <v>1.03742767785189E-2</v>
      </c>
      <c r="E27" s="19">
        <v>2.2056288261464899E-2</v>
      </c>
      <c r="F27" s="19"/>
      <c r="G27" s="19">
        <v>3.2191259414663199E-2</v>
      </c>
      <c r="H27" s="19">
        <v>2.8150227312578801E-3</v>
      </c>
      <c r="I27" s="19">
        <v>1.07433064999852E-2</v>
      </c>
      <c r="J27" s="19">
        <v>2.77574801170276E-2</v>
      </c>
      <c r="K27" s="19">
        <v>8.1302043088910207E-3</v>
      </c>
      <c r="L27" s="19"/>
      <c r="M27" s="19">
        <v>8.9168559560502594E-3</v>
      </c>
      <c r="N27" s="19">
        <v>2.05999602986639E-2</v>
      </c>
      <c r="O27" s="19">
        <v>9.3191735402474701E-3</v>
      </c>
      <c r="P27" s="19">
        <v>1.5792861949090201E-2</v>
      </c>
      <c r="Q27" s="19">
        <v>2.09110011803973E-2</v>
      </c>
      <c r="R27" s="19"/>
      <c r="S27" s="19">
        <v>5.2012611143059696E-3</v>
      </c>
      <c r="T27" s="19">
        <v>2.4055003906529E-2</v>
      </c>
      <c r="U27" s="19">
        <v>1.7197694566081199E-2</v>
      </c>
      <c r="V27" s="19">
        <v>9.62003042397515E-3</v>
      </c>
      <c r="W27" s="19"/>
      <c r="X27" s="19">
        <v>1.6689279662442501E-2</v>
      </c>
      <c r="Y27" s="19">
        <v>1.5978772926139799E-2</v>
      </c>
      <c r="Z27" s="19">
        <v>1.72779918619024E-2</v>
      </c>
      <c r="AA27" s="19"/>
      <c r="AB27" s="19">
        <v>1.4173031137443899E-2</v>
      </c>
      <c r="AC27" s="19">
        <v>2.1774628416856401E-2</v>
      </c>
      <c r="AD27" s="19"/>
      <c r="AE27" s="19">
        <v>2.1566824359948101E-2</v>
      </c>
      <c r="AF27" s="19">
        <v>1.5672983868004101E-2</v>
      </c>
      <c r="AG27" s="19"/>
      <c r="AH27" s="19">
        <v>1.8913571003935401E-2</v>
      </c>
      <c r="AI27" s="19">
        <v>5.8014042927839902E-3</v>
      </c>
      <c r="AJ27" s="19"/>
      <c r="AK27" s="19">
        <v>0</v>
      </c>
      <c r="AL27" s="19">
        <v>9.2928483372867205E-3</v>
      </c>
      <c r="AM27" s="19">
        <v>2.31568654080909E-2</v>
      </c>
      <c r="AN27" s="19">
        <v>1.9261843985915902E-2</v>
      </c>
      <c r="AO27" s="19">
        <v>3.1247472719115599E-2</v>
      </c>
      <c r="AP27" s="19"/>
      <c r="AQ27" s="19">
        <v>2.1518018383944699E-2</v>
      </c>
      <c r="AR27" s="19">
        <v>1.5331980791111199E-2</v>
      </c>
      <c r="AS27" s="19"/>
      <c r="AT27" s="19">
        <v>2.51064258067045E-2</v>
      </c>
      <c r="AU27" s="19">
        <v>1.31643317984551E-2</v>
      </c>
      <c r="AV27" s="19"/>
      <c r="AW27" s="19">
        <v>0</v>
      </c>
      <c r="AX27" s="19">
        <v>1.8332253694522301E-2</v>
      </c>
      <c r="AY27" s="19">
        <v>1.23197646473496E-2</v>
      </c>
      <c r="AZ27" s="19">
        <v>2.44600289398718E-2</v>
      </c>
      <c r="BA27" s="19">
        <v>2.0009952317281698E-2</v>
      </c>
      <c r="BB27" s="19"/>
      <c r="BC27" s="19">
        <v>3.9511988810136799E-3</v>
      </c>
      <c r="BD27" s="19"/>
      <c r="BE27" s="19">
        <v>1.4284726612649901E-2</v>
      </c>
      <c r="BF27" s="19">
        <v>2.07533853546303E-2</v>
      </c>
      <c r="BG27" s="19">
        <v>2.5719523967640101E-2</v>
      </c>
      <c r="BH27" s="19">
        <v>5.61064338008899E-3</v>
      </c>
      <c r="BI27" s="19"/>
      <c r="BJ27" s="19">
        <v>1.3401064375320701E-2</v>
      </c>
      <c r="BK27" s="19"/>
      <c r="BL27" s="19">
        <v>1.2159427519859701E-2</v>
      </c>
      <c r="BM27" s="19"/>
      <c r="BN27" s="19">
        <v>6.7505209141534E-3</v>
      </c>
      <c r="BO27" s="19"/>
      <c r="BP27" s="19">
        <v>1.01517017524202E-2</v>
      </c>
      <c r="BQ27" s="19">
        <v>4.1408734739012798E-2</v>
      </c>
    </row>
    <row r="28" spans="2:69" x14ac:dyDescent="0.35">
      <c r="B28" s="16"/>
    </row>
    <row r="29" spans="2:69" x14ac:dyDescent="0.35">
      <c r="B29" t="s">
        <v>98</v>
      </c>
    </row>
    <row r="30" spans="2:69" x14ac:dyDescent="0.35">
      <c r="B30" t="s">
        <v>99</v>
      </c>
    </row>
    <row r="32" spans="2:69" x14ac:dyDescent="0.35">
      <c r="B32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2:T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238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120</v>
      </c>
      <c r="D6" s="20" t="s">
        <v>121</v>
      </c>
      <c r="E6" s="20" t="s">
        <v>122</v>
      </c>
      <c r="F6" s="20" t="s">
        <v>123</v>
      </c>
      <c r="G6" s="20" t="s">
        <v>124</v>
      </c>
      <c r="H6" s="20" t="s">
        <v>125</v>
      </c>
      <c r="I6" s="20" t="s">
        <v>126</v>
      </c>
      <c r="J6" s="20" t="s">
        <v>127</v>
      </c>
      <c r="K6" s="20" t="s">
        <v>128</v>
      </c>
      <c r="L6" s="20" t="s">
        <v>129</v>
      </c>
      <c r="M6" s="20" t="s">
        <v>130</v>
      </c>
      <c r="N6" s="20" t="s">
        <v>131</v>
      </c>
      <c r="O6" s="20" t="s">
        <v>132</v>
      </c>
      <c r="P6" s="20" t="s">
        <v>133</v>
      </c>
      <c r="Q6" s="20" t="s">
        <v>134</v>
      </c>
      <c r="R6" s="20" t="s">
        <v>135</v>
      </c>
      <c r="S6" s="20" t="s">
        <v>136</v>
      </c>
    </row>
    <row r="7" spans="2:20" x14ac:dyDescent="0.35">
      <c r="B7" s="18" t="s">
        <v>235</v>
      </c>
      <c r="C7" s="17">
        <v>0.102709932631758</v>
      </c>
      <c r="D7" s="17">
        <v>7.3855924063726097E-2</v>
      </c>
      <c r="E7" s="17">
        <v>4.5599066896203001E-2</v>
      </c>
      <c r="F7" s="17">
        <v>0.13973851025136599</v>
      </c>
      <c r="G7" s="17">
        <v>5.4986587890955001E-2</v>
      </c>
      <c r="H7" s="17">
        <v>5.9401066397534799E-2</v>
      </c>
      <c r="I7" s="17">
        <v>0.16138375979901701</v>
      </c>
      <c r="J7" s="17">
        <v>5.9166476875900903E-2</v>
      </c>
      <c r="K7" s="17">
        <v>0.18061965374272501</v>
      </c>
      <c r="L7" s="17">
        <v>4.7366870562149999E-2</v>
      </c>
      <c r="M7" s="17">
        <v>7.3324093706752705E-2</v>
      </c>
      <c r="N7" s="17">
        <v>3.8155548772347198E-2</v>
      </c>
      <c r="O7" s="17">
        <v>3.92620633683698E-2</v>
      </c>
      <c r="P7" s="17">
        <v>0.105494803794401</v>
      </c>
      <c r="Q7" s="17">
        <v>0.28033255933469797</v>
      </c>
      <c r="R7" s="17">
        <v>0.13043485660582199</v>
      </c>
      <c r="S7" s="17">
        <v>0.228355135675088</v>
      </c>
    </row>
    <row r="8" spans="2:20" x14ac:dyDescent="0.35">
      <c r="B8" s="18" t="s">
        <v>236</v>
      </c>
      <c r="C8" s="17">
        <v>0.41655189175207302</v>
      </c>
      <c r="D8" s="17">
        <v>0.217350296205717</v>
      </c>
      <c r="E8" s="17">
        <v>0.27928810203207399</v>
      </c>
      <c r="F8" s="17">
        <v>0.43574319222735403</v>
      </c>
      <c r="G8" s="17">
        <v>0.24886584215441099</v>
      </c>
      <c r="H8" s="17">
        <v>4.5362527528045503E-2</v>
      </c>
      <c r="I8" s="17">
        <v>0.50434097581050397</v>
      </c>
      <c r="J8" s="17">
        <v>0.32772406066635301</v>
      </c>
      <c r="K8" s="17">
        <v>0.45301403177169203</v>
      </c>
      <c r="L8" s="17">
        <v>0.24106625563495199</v>
      </c>
      <c r="M8" s="17">
        <v>0.196121460174738</v>
      </c>
      <c r="N8" s="17">
        <v>0.26545905571850398</v>
      </c>
      <c r="O8" s="17">
        <v>0.16791409441841099</v>
      </c>
      <c r="P8" s="17">
        <v>0.43520546267452997</v>
      </c>
      <c r="Q8" s="17">
        <v>0.41381547714414701</v>
      </c>
      <c r="R8" s="17">
        <v>0.460453501859515</v>
      </c>
      <c r="S8" s="17">
        <v>0.42394041571042101</v>
      </c>
    </row>
    <row r="9" spans="2:20" x14ac:dyDescent="0.35">
      <c r="B9" s="18" t="s">
        <v>237</v>
      </c>
      <c r="C9" s="17">
        <v>0.38459567616331303</v>
      </c>
      <c r="D9" s="17">
        <v>0.58596914247905396</v>
      </c>
      <c r="E9" s="17">
        <v>0.56837482981987097</v>
      </c>
      <c r="F9" s="17">
        <v>0.33825675293372498</v>
      </c>
      <c r="G9" s="17">
        <v>0.57484367864700503</v>
      </c>
      <c r="H9" s="17">
        <v>0.851367504518315</v>
      </c>
      <c r="I9" s="17">
        <v>0.25256383145307598</v>
      </c>
      <c r="J9" s="17">
        <v>0.490252149298121</v>
      </c>
      <c r="K9" s="17">
        <v>0.28351978597980199</v>
      </c>
      <c r="L9" s="17">
        <v>0.58736294780498599</v>
      </c>
      <c r="M9" s="17">
        <v>0.61058454689313302</v>
      </c>
      <c r="N9" s="17">
        <v>0.56562221109806299</v>
      </c>
      <c r="O9" s="17">
        <v>0.72564678431451901</v>
      </c>
      <c r="P9" s="17">
        <v>0.35131003133104699</v>
      </c>
      <c r="Q9" s="17">
        <v>0.23270467954912699</v>
      </c>
      <c r="R9" s="17">
        <v>0.31046858494961799</v>
      </c>
      <c r="S9" s="17">
        <v>0.27845832979170998</v>
      </c>
    </row>
    <row r="10" spans="2:20" x14ac:dyDescent="0.35">
      <c r="B10" s="18" t="s">
        <v>141</v>
      </c>
      <c r="C10" s="17">
        <v>9.6142499452856106E-2</v>
      </c>
      <c r="D10" s="17">
        <v>0.122824637251503</v>
      </c>
      <c r="E10" s="17">
        <v>0.106738001251851</v>
      </c>
      <c r="F10" s="17">
        <v>8.6261544587554695E-2</v>
      </c>
      <c r="G10" s="17">
        <v>0.121303891307629</v>
      </c>
      <c r="H10" s="17">
        <v>4.38689015561049E-2</v>
      </c>
      <c r="I10" s="17">
        <v>8.1711432937403197E-2</v>
      </c>
      <c r="J10" s="17">
        <v>0.122857313159625</v>
      </c>
      <c r="K10" s="17">
        <v>8.2846528505781003E-2</v>
      </c>
      <c r="L10" s="17">
        <v>0.124203925997913</v>
      </c>
      <c r="M10" s="17">
        <v>0.119969899225377</v>
      </c>
      <c r="N10" s="17">
        <v>0.130763184411086</v>
      </c>
      <c r="O10" s="17">
        <v>6.7177057898699905E-2</v>
      </c>
      <c r="P10" s="17">
        <v>0.10798970220002301</v>
      </c>
      <c r="Q10" s="17">
        <v>7.3147283972028701E-2</v>
      </c>
      <c r="R10" s="17">
        <v>9.86430565850447E-2</v>
      </c>
      <c r="S10" s="17">
        <v>6.9246118822781297E-2</v>
      </c>
    </row>
    <row r="11" spans="2:20" x14ac:dyDescent="0.35">
      <c r="B11" s="16" t="s">
        <v>143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</row>
    <row r="12" spans="2:20" x14ac:dyDescent="0.35">
      <c r="B12" t="s">
        <v>98</v>
      </c>
    </row>
    <row r="13" spans="2:20" x14ac:dyDescent="0.35">
      <c r="B13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239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0.102709932631758</v>
      </c>
      <c r="D9" s="17">
        <v>0.11264081997250799</v>
      </c>
      <c r="E9" s="17">
        <v>9.4561098953047401E-2</v>
      </c>
      <c r="F9" s="17"/>
      <c r="G9" s="17">
        <v>9.1940098923271499E-2</v>
      </c>
      <c r="H9" s="17">
        <v>0.113531162170668</v>
      </c>
      <c r="I9" s="17">
        <v>8.67205028231091E-2</v>
      </c>
      <c r="J9" s="17">
        <v>4.62342492425507E-2</v>
      </c>
      <c r="K9" s="17">
        <v>0.17688184139132099</v>
      </c>
      <c r="L9" s="17"/>
      <c r="M9" s="17">
        <v>0.128242371127294</v>
      </c>
      <c r="N9" s="17">
        <v>7.8320130112199501E-2</v>
      </c>
      <c r="O9" s="17">
        <v>0.13307913924894799</v>
      </c>
      <c r="P9" s="17">
        <v>6.68984494812115E-2</v>
      </c>
      <c r="Q9" s="17">
        <v>0.14409438334553201</v>
      </c>
      <c r="R9" s="17"/>
      <c r="S9" s="17">
        <v>0.12273215112970499</v>
      </c>
      <c r="T9" s="17">
        <v>5.1377773020297599E-2</v>
      </c>
      <c r="U9" s="17">
        <v>0.19101135534779401</v>
      </c>
      <c r="V9" s="17">
        <v>9.7147034635613597E-2</v>
      </c>
      <c r="W9" s="17"/>
      <c r="X9" s="17">
        <v>8.4495850254281704E-2</v>
      </c>
      <c r="Y9" s="17">
        <v>3.6389156251873098E-2</v>
      </c>
      <c r="Z9" s="17">
        <v>0.30765280482124002</v>
      </c>
      <c r="AA9" s="17"/>
      <c r="AB9" s="17">
        <v>8.0659163966158395E-2</v>
      </c>
      <c r="AC9" s="17">
        <v>0.14476423425491899</v>
      </c>
      <c r="AD9" s="17"/>
      <c r="AE9" s="17">
        <v>8.0686423688971901E-2</v>
      </c>
      <c r="AF9" s="17">
        <v>0.108061236398801</v>
      </c>
      <c r="AG9" s="17"/>
      <c r="AH9" s="17">
        <v>7.2315802301164703E-2</v>
      </c>
      <c r="AI9" s="17">
        <v>0.16054145251567301</v>
      </c>
      <c r="AJ9" s="17"/>
      <c r="AK9" s="17">
        <v>0.17032865104476999</v>
      </c>
      <c r="AL9" s="17">
        <v>7.4310647171014904E-2</v>
      </c>
      <c r="AM9" s="17">
        <v>0.13011024601503199</v>
      </c>
      <c r="AN9" s="17">
        <v>8.2267503706815806E-2</v>
      </c>
      <c r="AO9" s="17">
        <v>4.1562632430626099E-2</v>
      </c>
      <c r="AP9" s="17"/>
      <c r="AQ9" s="17">
        <v>5.7832500332111701E-2</v>
      </c>
      <c r="AR9" s="17">
        <v>0.114831283323985</v>
      </c>
      <c r="AS9" s="17"/>
      <c r="AT9" s="17">
        <v>5.5852259853117703E-2</v>
      </c>
      <c r="AU9" s="17">
        <v>0.12487814091142101</v>
      </c>
      <c r="AV9" s="17"/>
      <c r="AW9" s="17">
        <v>0.132592731730623</v>
      </c>
      <c r="AX9" s="17">
        <v>4.58026357119646E-2</v>
      </c>
      <c r="AY9" s="17">
        <v>0.21785982664540199</v>
      </c>
      <c r="AZ9" s="17">
        <v>5.8159138301381898E-2</v>
      </c>
      <c r="BA9" s="17">
        <v>3.72638196517125E-2</v>
      </c>
      <c r="BB9" s="17"/>
      <c r="BC9" s="17">
        <v>8.9034540376236398E-2</v>
      </c>
      <c r="BD9" s="17"/>
      <c r="BE9" s="17">
        <v>3.3689943510852097E-2</v>
      </c>
      <c r="BF9" s="17">
        <v>0.290830378391565</v>
      </c>
      <c r="BG9" s="17">
        <v>6.9601767851001597E-2</v>
      </c>
      <c r="BH9" s="17">
        <v>6.4233780888069802E-2</v>
      </c>
      <c r="BI9" s="17"/>
      <c r="BJ9" s="17">
        <v>9.7947929898850095E-2</v>
      </c>
      <c r="BK9" s="17"/>
      <c r="BL9" s="17">
        <v>8.9773739340540004E-2</v>
      </c>
      <c r="BM9" s="17"/>
      <c r="BN9" s="17">
        <v>0.14891403279933199</v>
      </c>
      <c r="BO9" s="17"/>
      <c r="BP9" s="17">
        <v>0.112707050990241</v>
      </c>
      <c r="BQ9" s="17">
        <v>5.5454739509448799E-2</v>
      </c>
    </row>
    <row r="10" spans="2:69" x14ac:dyDescent="0.35">
      <c r="B10" s="18" t="s">
        <v>236</v>
      </c>
      <c r="C10" s="17">
        <v>0.41655189175207302</v>
      </c>
      <c r="D10" s="17">
        <v>0.41826395598574501</v>
      </c>
      <c r="E10" s="17">
        <v>0.41656894727083699</v>
      </c>
      <c r="F10" s="17"/>
      <c r="G10" s="17">
        <v>0.35714539476812701</v>
      </c>
      <c r="H10" s="17">
        <v>0.401279379800424</v>
      </c>
      <c r="I10" s="17">
        <v>0.48171468871531697</v>
      </c>
      <c r="J10" s="17">
        <v>0.35842268494704699</v>
      </c>
      <c r="K10" s="17">
        <v>0.50239900066102705</v>
      </c>
      <c r="L10" s="17"/>
      <c r="M10" s="17">
        <v>0.34040210292796302</v>
      </c>
      <c r="N10" s="17">
        <v>0.41261632276072602</v>
      </c>
      <c r="O10" s="17">
        <v>0.39921643451045102</v>
      </c>
      <c r="P10" s="17">
        <v>0.48778387417742097</v>
      </c>
      <c r="Q10" s="17">
        <v>0.432087992503223</v>
      </c>
      <c r="R10" s="17"/>
      <c r="S10" s="17">
        <v>0.425123253279866</v>
      </c>
      <c r="T10" s="17">
        <v>0.43351555795888203</v>
      </c>
      <c r="U10" s="17">
        <v>0.399088659058699</v>
      </c>
      <c r="V10" s="17">
        <v>0.42782584785751299</v>
      </c>
      <c r="W10" s="17"/>
      <c r="X10" s="17">
        <v>0.42175332178546998</v>
      </c>
      <c r="Y10" s="17">
        <v>0.430326017225859</v>
      </c>
      <c r="Z10" s="17">
        <v>0.363554221801759</v>
      </c>
      <c r="AA10" s="17"/>
      <c r="AB10" s="17">
        <v>0.415393145273878</v>
      </c>
      <c r="AC10" s="17">
        <v>0.41876180446023198</v>
      </c>
      <c r="AD10" s="17"/>
      <c r="AE10" s="17">
        <v>0.43730393742196499</v>
      </c>
      <c r="AF10" s="17">
        <v>0.412323224177855</v>
      </c>
      <c r="AG10" s="17"/>
      <c r="AH10" s="17">
        <v>0.423647630098268</v>
      </c>
      <c r="AI10" s="17">
        <v>0.41159189742654601</v>
      </c>
      <c r="AJ10" s="17"/>
      <c r="AK10" s="17">
        <v>0.44324806384704901</v>
      </c>
      <c r="AL10" s="17">
        <v>0.422287192870064</v>
      </c>
      <c r="AM10" s="17">
        <v>0.38066616797379599</v>
      </c>
      <c r="AN10" s="17">
        <v>0.40145089478733997</v>
      </c>
      <c r="AO10" s="17">
        <v>0.55162273677595997</v>
      </c>
      <c r="AP10" s="17"/>
      <c r="AQ10" s="17">
        <v>0.34744380157768001</v>
      </c>
      <c r="AR10" s="17">
        <v>0.43521791950251698</v>
      </c>
      <c r="AS10" s="17"/>
      <c r="AT10" s="17">
        <v>0.39903421047074999</v>
      </c>
      <c r="AU10" s="17">
        <v>0.42137655249223199</v>
      </c>
      <c r="AV10" s="17"/>
      <c r="AW10" s="17">
        <v>0.369146501321655</v>
      </c>
      <c r="AX10" s="17">
        <v>0.41639601960631001</v>
      </c>
      <c r="AY10" s="17">
        <v>0.413289881031072</v>
      </c>
      <c r="AZ10" s="17">
        <v>0.43317923041787698</v>
      </c>
      <c r="BA10" s="17">
        <v>0.30379166261736901</v>
      </c>
      <c r="BB10" s="17"/>
      <c r="BC10" s="17">
        <v>0.33275026762759602</v>
      </c>
      <c r="BD10" s="17"/>
      <c r="BE10" s="17">
        <v>0.48099838392791</v>
      </c>
      <c r="BF10" s="17">
        <v>0.415042253561893</v>
      </c>
      <c r="BG10" s="17">
        <v>0.56227111304314303</v>
      </c>
      <c r="BH10" s="17">
        <v>0.266274079649649</v>
      </c>
      <c r="BI10" s="17"/>
      <c r="BJ10" s="17">
        <v>0.423383302944702</v>
      </c>
      <c r="BK10" s="17"/>
      <c r="BL10" s="17">
        <v>0.40378097331762802</v>
      </c>
      <c r="BM10" s="17"/>
      <c r="BN10" s="17">
        <v>0.41204126442561601</v>
      </c>
      <c r="BO10" s="17"/>
      <c r="BP10" s="17">
        <v>0.42761869479535802</v>
      </c>
      <c r="BQ10" s="17">
        <v>0.39399239577280198</v>
      </c>
    </row>
    <row r="11" spans="2:69" x14ac:dyDescent="0.35">
      <c r="B11" s="18" t="s">
        <v>237</v>
      </c>
      <c r="C11" s="17">
        <v>0.38459567616331303</v>
      </c>
      <c r="D11" s="17">
        <v>0.40676687371731102</v>
      </c>
      <c r="E11" s="17">
        <v>0.36339158043379299</v>
      </c>
      <c r="F11" s="17"/>
      <c r="G11" s="17">
        <v>0.47061785854659599</v>
      </c>
      <c r="H11" s="17">
        <v>0.38941241902035401</v>
      </c>
      <c r="I11" s="17">
        <v>0.32417422323345202</v>
      </c>
      <c r="J11" s="17">
        <v>0.44606657097644897</v>
      </c>
      <c r="K11" s="17">
        <v>0.258876360524119</v>
      </c>
      <c r="L11" s="17"/>
      <c r="M11" s="17">
        <v>0.44432349412647898</v>
      </c>
      <c r="N11" s="17">
        <v>0.41692449042664798</v>
      </c>
      <c r="O11" s="17">
        <v>0.36525486988406802</v>
      </c>
      <c r="P11" s="17">
        <v>0.330585646021333</v>
      </c>
      <c r="Q11" s="17">
        <v>0.33594265592881301</v>
      </c>
      <c r="R11" s="17"/>
      <c r="S11" s="17">
        <v>0.36316577075189099</v>
      </c>
      <c r="T11" s="17">
        <v>0.391073605255154</v>
      </c>
      <c r="U11" s="17">
        <v>0.32841059938825001</v>
      </c>
      <c r="V11" s="17">
        <v>0.41216582939687801</v>
      </c>
      <c r="W11" s="17"/>
      <c r="X11" s="17">
        <v>0.391509972530591</v>
      </c>
      <c r="Y11" s="17">
        <v>0.45520826076015197</v>
      </c>
      <c r="Z11" s="17">
        <v>0.258166959102275</v>
      </c>
      <c r="AA11" s="17"/>
      <c r="AB11" s="17">
        <v>0.39676024744931399</v>
      </c>
      <c r="AC11" s="17">
        <v>0.36139591574969998</v>
      </c>
      <c r="AD11" s="17"/>
      <c r="AE11" s="17">
        <v>0.45659371031523099</v>
      </c>
      <c r="AF11" s="17">
        <v>0.36665824178724798</v>
      </c>
      <c r="AG11" s="17"/>
      <c r="AH11" s="17">
        <v>0.411822191414359</v>
      </c>
      <c r="AI11" s="17">
        <v>0.28613086644574898</v>
      </c>
      <c r="AJ11" s="17"/>
      <c r="AK11" s="17">
        <v>0.31443401457820203</v>
      </c>
      <c r="AL11" s="17">
        <v>0.40420999576296301</v>
      </c>
      <c r="AM11" s="17">
        <v>0.39019595317371902</v>
      </c>
      <c r="AN11" s="17">
        <v>0.40727620873892001</v>
      </c>
      <c r="AO11" s="17">
        <v>0.33222205544000599</v>
      </c>
      <c r="AP11" s="17"/>
      <c r="AQ11" s="17">
        <v>0.53376780842119298</v>
      </c>
      <c r="AR11" s="17">
        <v>0.34430442873783701</v>
      </c>
      <c r="AS11" s="17"/>
      <c r="AT11" s="17">
        <v>0.47169494535392498</v>
      </c>
      <c r="AU11" s="17">
        <v>0.34449740844656201</v>
      </c>
      <c r="AV11" s="17"/>
      <c r="AW11" s="17">
        <v>0.396451495523574</v>
      </c>
      <c r="AX11" s="17">
        <v>0.44859387198887601</v>
      </c>
      <c r="AY11" s="17">
        <v>0.27358711401327301</v>
      </c>
      <c r="AZ11" s="17">
        <v>0.36082384027941899</v>
      </c>
      <c r="BA11" s="17">
        <v>0.55277806627911097</v>
      </c>
      <c r="BB11" s="17"/>
      <c r="BC11" s="17">
        <v>0.50893014891827504</v>
      </c>
      <c r="BD11" s="17"/>
      <c r="BE11" s="17">
        <v>0.40895374202134899</v>
      </c>
      <c r="BF11" s="17">
        <v>0.26758879036125699</v>
      </c>
      <c r="BG11" s="17">
        <v>0.228328422735183</v>
      </c>
      <c r="BH11" s="17">
        <v>0.57607774537461098</v>
      </c>
      <c r="BI11" s="17"/>
      <c r="BJ11" s="17">
        <v>0.37742362558917802</v>
      </c>
      <c r="BK11" s="17"/>
      <c r="BL11" s="17">
        <v>0.39614469073437403</v>
      </c>
      <c r="BM11" s="17"/>
      <c r="BN11" s="17">
        <v>0.37321225813520598</v>
      </c>
      <c r="BO11" s="17"/>
      <c r="BP11" s="17">
        <v>0.362051892278068</v>
      </c>
      <c r="BQ11" s="17">
        <v>0.47700469159764203</v>
      </c>
    </row>
    <row r="12" spans="2:69" x14ac:dyDescent="0.35">
      <c r="B12" s="18" t="s">
        <v>141</v>
      </c>
      <c r="C12" s="19">
        <v>9.6142499452856106E-2</v>
      </c>
      <c r="D12" s="19">
        <v>6.2328350324435899E-2</v>
      </c>
      <c r="E12" s="19">
        <v>0.12547837334232201</v>
      </c>
      <c r="F12" s="19"/>
      <c r="G12" s="19">
        <v>8.0296647762005499E-2</v>
      </c>
      <c r="H12" s="19">
        <v>9.5777039008553402E-2</v>
      </c>
      <c r="I12" s="19">
        <v>0.107390585228121</v>
      </c>
      <c r="J12" s="19">
        <v>0.149276494833953</v>
      </c>
      <c r="K12" s="19">
        <v>6.1842797423533102E-2</v>
      </c>
      <c r="L12" s="19"/>
      <c r="M12" s="19">
        <v>8.70320318182633E-2</v>
      </c>
      <c r="N12" s="19">
        <v>9.2139056700426394E-2</v>
      </c>
      <c r="O12" s="19">
        <v>0.10244955635653299</v>
      </c>
      <c r="P12" s="19">
        <v>0.114732030320035</v>
      </c>
      <c r="Q12" s="19">
        <v>8.7874968222432001E-2</v>
      </c>
      <c r="R12" s="19"/>
      <c r="S12" s="19">
        <v>8.8978824838537904E-2</v>
      </c>
      <c r="T12" s="19">
        <v>0.124033063765666</v>
      </c>
      <c r="U12" s="19">
        <v>8.1489386205256906E-2</v>
      </c>
      <c r="V12" s="19">
        <v>6.2861288109995E-2</v>
      </c>
      <c r="W12" s="19"/>
      <c r="X12" s="19">
        <v>0.102240855429658</v>
      </c>
      <c r="Y12" s="19">
        <v>7.8076565762115399E-2</v>
      </c>
      <c r="Z12" s="19">
        <v>7.0626014274726201E-2</v>
      </c>
      <c r="AA12" s="19"/>
      <c r="AB12" s="19">
        <v>0.107187443310649</v>
      </c>
      <c r="AC12" s="19">
        <v>7.5078045535149601E-2</v>
      </c>
      <c r="AD12" s="19"/>
      <c r="AE12" s="19">
        <v>2.5415928573831702E-2</v>
      </c>
      <c r="AF12" s="19">
        <v>0.11295729763609701</v>
      </c>
      <c r="AG12" s="19"/>
      <c r="AH12" s="19">
        <v>9.2214376186207994E-2</v>
      </c>
      <c r="AI12" s="19">
        <v>0.14173578361203201</v>
      </c>
      <c r="AJ12" s="19"/>
      <c r="AK12" s="19">
        <v>7.1989270529979305E-2</v>
      </c>
      <c r="AL12" s="19">
        <v>9.9192164195958193E-2</v>
      </c>
      <c r="AM12" s="19">
        <v>9.9027632837452306E-2</v>
      </c>
      <c r="AN12" s="19">
        <v>0.109005392766924</v>
      </c>
      <c r="AO12" s="19">
        <v>7.4592575353408297E-2</v>
      </c>
      <c r="AP12" s="19"/>
      <c r="AQ12" s="19">
        <v>6.0955889669015099E-2</v>
      </c>
      <c r="AR12" s="19">
        <v>0.10564636843566</v>
      </c>
      <c r="AS12" s="19"/>
      <c r="AT12" s="19">
        <v>7.3418584322207298E-2</v>
      </c>
      <c r="AU12" s="19">
        <v>0.109247898149786</v>
      </c>
      <c r="AV12" s="19"/>
      <c r="AW12" s="19">
        <v>0.101809271424149</v>
      </c>
      <c r="AX12" s="19">
        <v>8.9207472692848802E-2</v>
      </c>
      <c r="AY12" s="19">
        <v>9.5263178310253105E-2</v>
      </c>
      <c r="AZ12" s="19">
        <v>0.14783779100132199</v>
      </c>
      <c r="BA12" s="19">
        <v>0.106166451451808</v>
      </c>
      <c r="BB12" s="19"/>
      <c r="BC12" s="19">
        <v>6.9285043077892697E-2</v>
      </c>
      <c r="BD12" s="19"/>
      <c r="BE12" s="19">
        <v>7.6357930539889193E-2</v>
      </c>
      <c r="BF12" s="19">
        <v>2.6538577685284202E-2</v>
      </c>
      <c r="BG12" s="19">
        <v>0.13979869637067199</v>
      </c>
      <c r="BH12" s="19">
        <v>9.34143940876698E-2</v>
      </c>
      <c r="BI12" s="19"/>
      <c r="BJ12" s="19">
        <v>0.101245141567271</v>
      </c>
      <c r="BK12" s="19"/>
      <c r="BL12" s="19">
        <v>0.110300596607458</v>
      </c>
      <c r="BM12" s="19"/>
      <c r="BN12" s="19">
        <v>6.5832444639846499E-2</v>
      </c>
      <c r="BO12" s="19"/>
      <c r="BP12" s="19">
        <v>9.7622361936333293E-2</v>
      </c>
      <c r="BQ12" s="19">
        <v>7.3548173120106197E-2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240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7.3855924063726097E-2</v>
      </c>
      <c r="D9" s="17">
        <v>7.7545827533842898E-2</v>
      </c>
      <c r="E9" s="17">
        <v>7.0955405015533005E-2</v>
      </c>
      <c r="F9" s="17"/>
      <c r="G9" s="17">
        <v>6.6816622494932504E-2</v>
      </c>
      <c r="H9" s="17">
        <v>7.5939072695833207E-2</v>
      </c>
      <c r="I9" s="17">
        <v>3.6597795615980602E-2</v>
      </c>
      <c r="J9" s="17">
        <v>1.4806762756044801E-2</v>
      </c>
      <c r="K9" s="17">
        <v>0.188881977024565</v>
      </c>
      <c r="L9" s="17"/>
      <c r="M9" s="17">
        <v>8.7851799929715493E-2</v>
      </c>
      <c r="N9" s="17">
        <v>4.9458331129938103E-2</v>
      </c>
      <c r="O9" s="17">
        <v>0.10183234182168199</v>
      </c>
      <c r="P9" s="17">
        <v>6.3288751418936001E-2</v>
      </c>
      <c r="Q9" s="17">
        <v>0.103276214563104</v>
      </c>
      <c r="R9" s="17"/>
      <c r="S9" s="17">
        <v>6.8436637332589104E-2</v>
      </c>
      <c r="T9" s="17">
        <v>6.3917595339623004E-2</v>
      </c>
      <c r="U9" s="17">
        <v>0.115008803199218</v>
      </c>
      <c r="V9" s="17">
        <v>5.9383445354948501E-2</v>
      </c>
      <c r="W9" s="17"/>
      <c r="X9" s="17">
        <v>5.4342552847049197E-2</v>
      </c>
      <c r="Y9" s="17">
        <v>4.5304109350002598E-2</v>
      </c>
      <c r="Z9" s="17">
        <v>0.247931301281617</v>
      </c>
      <c r="AA9" s="17"/>
      <c r="AB9" s="17">
        <v>4.4490597268829098E-2</v>
      </c>
      <c r="AC9" s="17">
        <v>0.12986024432227</v>
      </c>
      <c r="AD9" s="17"/>
      <c r="AE9" s="17">
        <v>4.4204216730322397E-2</v>
      </c>
      <c r="AF9" s="17">
        <v>8.0958610165388106E-2</v>
      </c>
      <c r="AG9" s="17"/>
      <c r="AH9" s="17">
        <v>5.0737698652309302E-2</v>
      </c>
      <c r="AI9" s="17">
        <v>8.1680001510191794E-2</v>
      </c>
      <c r="AJ9" s="17"/>
      <c r="AK9" s="17">
        <v>0.15934607712775101</v>
      </c>
      <c r="AL9" s="17">
        <v>7.2193359668177304E-2</v>
      </c>
      <c r="AM9" s="17">
        <v>7.2100811609705995E-2</v>
      </c>
      <c r="AN9" s="17">
        <v>4.8878482029052199E-2</v>
      </c>
      <c r="AO9" s="17">
        <v>2.3840707058616701E-2</v>
      </c>
      <c r="AP9" s="17"/>
      <c r="AQ9" s="17">
        <v>4.4509377872189601E-2</v>
      </c>
      <c r="AR9" s="17">
        <v>8.1782397566446396E-2</v>
      </c>
      <c r="AS9" s="17"/>
      <c r="AT9" s="17">
        <v>5.8153781774449E-2</v>
      </c>
      <c r="AU9" s="17">
        <v>8.0964379006450801E-2</v>
      </c>
      <c r="AV9" s="17"/>
      <c r="AW9" s="17">
        <v>3.8838435207180298E-2</v>
      </c>
      <c r="AX9" s="17">
        <v>2.7552492196958701E-2</v>
      </c>
      <c r="AY9" s="17">
        <v>0.145443705201518</v>
      </c>
      <c r="AZ9" s="17">
        <v>6.8528455630475799E-2</v>
      </c>
      <c r="BA9" s="17">
        <v>1.55776975009076E-2</v>
      </c>
      <c r="BB9" s="17"/>
      <c r="BC9" s="17">
        <v>6.8462244738318301E-2</v>
      </c>
      <c r="BD9" s="17"/>
      <c r="BE9" s="17">
        <v>3.80781659402155E-2</v>
      </c>
      <c r="BF9" s="17">
        <v>0.17838904873719399</v>
      </c>
      <c r="BG9" s="17">
        <v>4.4956729859765697E-2</v>
      </c>
      <c r="BH9" s="17">
        <v>3.8295094113122298E-2</v>
      </c>
      <c r="BI9" s="17"/>
      <c r="BJ9" s="17">
        <v>6.7207329386624298E-2</v>
      </c>
      <c r="BK9" s="17"/>
      <c r="BL9" s="17">
        <v>6.1952689060452398E-2</v>
      </c>
      <c r="BM9" s="17"/>
      <c r="BN9" s="17">
        <v>0.108272797199344</v>
      </c>
      <c r="BO9" s="17"/>
      <c r="BP9" s="17">
        <v>8.4653774789073793E-2</v>
      </c>
      <c r="BQ9" s="17">
        <v>3.07966405336439E-2</v>
      </c>
    </row>
    <row r="10" spans="2:69" x14ac:dyDescent="0.35">
      <c r="B10" s="18" t="s">
        <v>236</v>
      </c>
      <c r="C10" s="17">
        <v>0.217350296205717</v>
      </c>
      <c r="D10" s="17">
        <v>0.23152641361780599</v>
      </c>
      <c r="E10" s="17">
        <v>0.20597019024299201</v>
      </c>
      <c r="F10" s="17"/>
      <c r="G10" s="17">
        <v>0.209149655976687</v>
      </c>
      <c r="H10" s="17">
        <v>0.21359117273690001</v>
      </c>
      <c r="I10" s="17">
        <v>0.21324259599071599</v>
      </c>
      <c r="J10" s="17">
        <v>0.16470025506439401</v>
      </c>
      <c r="K10" s="17">
        <v>0.290045241637514</v>
      </c>
      <c r="L10" s="17"/>
      <c r="M10" s="17">
        <v>0.27681141187946001</v>
      </c>
      <c r="N10" s="17">
        <v>0.17477274026680301</v>
      </c>
      <c r="O10" s="17">
        <v>0.25912680867697602</v>
      </c>
      <c r="P10" s="17">
        <v>0.22850069937974701</v>
      </c>
      <c r="Q10" s="17">
        <v>0.23183685237960999</v>
      </c>
      <c r="R10" s="17"/>
      <c r="S10" s="17">
        <v>0.12847045635705501</v>
      </c>
      <c r="T10" s="17">
        <v>0.21065881296692701</v>
      </c>
      <c r="U10" s="17">
        <v>0.31336849163020702</v>
      </c>
      <c r="V10" s="17">
        <v>0.227153399131241</v>
      </c>
      <c r="W10" s="17"/>
      <c r="X10" s="17">
        <v>0.20905731109134501</v>
      </c>
      <c r="Y10" s="17">
        <v>0.28326898749618301</v>
      </c>
      <c r="Z10" s="17">
        <v>0.20779180980518</v>
      </c>
      <c r="AA10" s="17"/>
      <c r="AB10" s="17">
        <v>0.19048275484725199</v>
      </c>
      <c r="AC10" s="17">
        <v>0.268590944787931</v>
      </c>
      <c r="AD10" s="17"/>
      <c r="AE10" s="17">
        <v>0.23673248464398</v>
      </c>
      <c r="AF10" s="17">
        <v>0.211543470793366</v>
      </c>
      <c r="AG10" s="17"/>
      <c r="AH10" s="17">
        <v>0.20124162149903099</v>
      </c>
      <c r="AI10" s="17">
        <v>0.25238073576216802</v>
      </c>
      <c r="AJ10" s="17"/>
      <c r="AK10" s="17">
        <v>0.34621308159478298</v>
      </c>
      <c r="AL10" s="17">
        <v>0.26628203401443501</v>
      </c>
      <c r="AM10" s="17">
        <v>0.178463944619045</v>
      </c>
      <c r="AN10" s="17">
        <v>0.15045442825437799</v>
      </c>
      <c r="AO10" s="17">
        <v>0.18298888148932599</v>
      </c>
      <c r="AP10" s="17"/>
      <c r="AQ10" s="17">
        <v>0.25936024049918099</v>
      </c>
      <c r="AR10" s="17">
        <v>0.20600345122711</v>
      </c>
      <c r="AS10" s="17"/>
      <c r="AT10" s="17">
        <v>0.23837046943912599</v>
      </c>
      <c r="AU10" s="17">
        <v>0.20088371791755799</v>
      </c>
      <c r="AV10" s="17"/>
      <c r="AW10" s="17">
        <v>0.143467631184895</v>
      </c>
      <c r="AX10" s="17">
        <v>0.161568894030898</v>
      </c>
      <c r="AY10" s="17">
        <v>0.29393079547912898</v>
      </c>
      <c r="AZ10" s="17">
        <v>0.179770109706264</v>
      </c>
      <c r="BA10" s="17">
        <v>0.220296507405423</v>
      </c>
      <c r="BB10" s="17"/>
      <c r="BC10" s="17">
        <v>0.17153422007535599</v>
      </c>
      <c r="BD10" s="17"/>
      <c r="BE10" s="17">
        <v>0.17275116945413699</v>
      </c>
      <c r="BF10" s="17">
        <v>0.336600759961378</v>
      </c>
      <c r="BG10" s="17">
        <v>0.33288015869891602</v>
      </c>
      <c r="BH10" s="17">
        <v>0.153455222279132</v>
      </c>
      <c r="BI10" s="17"/>
      <c r="BJ10" s="17">
        <v>0.205851305448431</v>
      </c>
      <c r="BK10" s="17"/>
      <c r="BL10" s="17">
        <v>0.23292491953154301</v>
      </c>
      <c r="BM10" s="17"/>
      <c r="BN10" s="17">
        <v>0.183787455902021</v>
      </c>
      <c r="BO10" s="17"/>
      <c r="BP10" s="17">
        <v>0.218029661620423</v>
      </c>
      <c r="BQ10" s="17">
        <v>0.22373933284831701</v>
      </c>
    </row>
    <row r="11" spans="2:69" x14ac:dyDescent="0.35">
      <c r="B11" s="18" t="s">
        <v>237</v>
      </c>
      <c r="C11" s="17">
        <v>0.58596914247905396</v>
      </c>
      <c r="D11" s="17">
        <v>0.63165840513174798</v>
      </c>
      <c r="E11" s="17">
        <v>0.54531795627005597</v>
      </c>
      <c r="F11" s="17"/>
      <c r="G11" s="17">
        <v>0.63384507812270996</v>
      </c>
      <c r="H11" s="17">
        <v>0.55572977226647402</v>
      </c>
      <c r="I11" s="17">
        <v>0.62463929423814502</v>
      </c>
      <c r="J11" s="17">
        <v>0.63522519892818896</v>
      </c>
      <c r="K11" s="17">
        <v>0.45107839783836701</v>
      </c>
      <c r="L11" s="17"/>
      <c r="M11" s="17">
        <v>0.488868038812587</v>
      </c>
      <c r="N11" s="17">
        <v>0.659495699109372</v>
      </c>
      <c r="O11" s="17">
        <v>0.53082615803369904</v>
      </c>
      <c r="P11" s="17">
        <v>0.55857803666140804</v>
      </c>
      <c r="Q11" s="17">
        <v>0.54288098141354102</v>
      </c>
      <c r="R11" s="17"/>
      <c r="S11" s="17">
        <v>0.60674645681388495</v>
      </c>
      <c r="T11" s="17">
        <v>0.58749763652813303</v>
      </c>
      <c r="U11" s="17">
        <v>0.51212545502861295</v>
      </c>
      <c r="V11" s="17">
        <v>0.62696237735451499</v>
      </c>
      <c r="W11" s="17"/>
      <c r="X11" s="17">
        <v>0.60825590831082399</v>
      </c>
      <c r="Y11" s="17">
        <v>0.56084957254957901</v>
      </c>
      <c r="Z11" s="17">
        <v>0.44893961625097401</v>
      </c>
      <c r="AA11" s="17"/>
      <c r="AB11" s="17">
        <v>0.63201590789190598</v>
      </c>
      <c r="AC11" s="17">
        <v>0.49815068178003602</v>
      </c>
      <c r="AD11" s="17"/>
      <c r="AE11" s="17">
        <v>0.67347203227839403</v>
      </c>
      <c r="AF11" s="17">
        <v>0.56628325878703401</v>
      </c>
      <c r="AG11" s="17"/>
      <c r="AH11" s="17">
        <v>0.62478859369842299</v>
      </c>
      <c r="AI11" s="17">
        <v>0.48976567634385998</v>
      </c>
      <c r="AJ11" s="17"/>
      <c r="AK11" s="17">
        <v>0.37032215629617199</v>
      </c>
      <c r="AL11" s="17">
        <v>0.52815761034354902</v>
      </c>
      <c r="AM11" s="17">
        <v>0.63507192193272799</v>
      </c>
      <c r="AN11" s="17">
        <v>0.66586944106999701</v>
      </c>
      <c r="AO11" s="17">
        <v>0.706977813636256</v>
      </c>
      <c r="AP11" s="17"/>
      <c r="AQ11" s="17">
        <v>0.64360020905664195</v>
      </c>
      <c r="AR11" s="17">
        <v>0.57040304760781102</v>
      </c>
      <c r="AS11" s="17"/>
      <c r="AT11" s="17">
        <v>0.62506620323499196</v>
      </c>
      <c r="AU11" s="17">
        <v>0.57155068918504504</v>
      </c>
      <c r="AV11" s="17"/>
      <c r="AW11" s="17">
        <v>0.67501646365637602</v>
      </c>
      <c r="AX11" s="17">
        <v>0.66098662287224996</v>
      </c>
      <c r="AY11" s="17">
        <v>0.46826870730264802</v>
      </c>
      <c r="AZ11" s="17">
        <v>0.60035843045232595</v>
      </c>
      <c r="BA11" s="17">
        <v>0.68936614327740997</v>
      </c>
      <c r="BB11" s="17"/>
      <c r="BC11" s="17">
        <v>0.69432889362263395</v>
      </c>
      <c r="BD11" s="17"/>
      <c r="BE11" s="17">
        <v>0.66233823944824299</v>
      </c>
      <c r="BF11" s="17">
        <v>0.41844624265821201</v>
      </c>
      <c r="BG11" s="17">
        <v>0.495509152903574</v>
      </c>
      <c r="BH11" s="17">
        <v>0.73322213944571601</v>
      </c>
      <c r="BI11" s="17"/>
      <c r="BJ11" s="17">
        <v>0.59868021154937301</v>
      </c>
      <c r="BK11" s="17"/>
      <c r="BL11" s="17">
        <v>0.57788098673614896</v>
      </c>
      <c r="BM11" s="17"/>
      <c r="BN11" s="17">
        <v>0.61984610633952197</v>
      </c>
      <c r="BO11" s="17"/>
      <c r="BP11" s="17">
        <v>0.56986472406123101</v>
      </c>
      <c r="BQ11" s="17">
        <v>0.66568851981636401</v>
      </c>
    </row>
    <row r="12" spans="2:69" x14ac:dyDescent="0.35">
      <c r="B12" s="18" t="s">
        <v>141</v>
      </c>
      <c r="C12" s="19">
        <v>0.122824637251503</v>
      </c>
      <c r="D12" s="19">
        <v>5.9269353716603697E-2</v>
      </c>
      <c r="E12" s="19">
        <v>0.17775644847142</v>
      </c>
      <c r="F12" s="19"/>
      <c r="G12" s="19">
        <v>9.0188643405670704E-2</v>
      </c>
      <c r="H12" s="19">
        <v>0.154739982300793</v>
      </c>
      <c r="I12" s="19">
        <v>0.12552031415515799</v>
      </c>
      <c r="J12" s="19">
        <v>0.185267783251372</v>
      </c>
      <c r="K12" s="19">
        <v>6.9994383499553794E-2</v>
      </c>
      <c r="L12" s="19"/>
      <c r="M12" s="19">
        <v>0.14646874937823701</v>
      </c>
      <c r="N12" s="19">
        <v>0.11627322949388599</v>
      </c>
      <c r="O12" s="19">
        <v>0.108214691467643</v>
      </c>
      <c r="P12" s="19">
        <v>0.149632512539909</v>
      </c>
      <c r="Q12" s="19">
        <v>0.122005951643745</v>
      </c>
      <c r="R12" s="19"/>
      <c r="S12" s="19">
        <v>0.19634644949647101</v>
      </c>
      <c r="T12" s="19">
        <v>0.137925955165317</v>
      </c>
      <c r="U12" s="19">
        <v>5.9497250141961999E-2</v>
      </c>
      <c r="V12" s="19">
        <v>8.6500778159295605E-2</v>
      </c>
      <c r="W12" s="19"/>
      <c r="X12" s="19">
        <v>0.128344227750781</v>
      </c>
      <c r="Y12" s="19">
        <v>0.110577330604236</v>
      </c>
      <c r="Z12" s="19">
        <v>9.53372726622293E-2</v>
      </c>
      <c r="AA12" s="19"/>
      <c r="AB12" s="19">
        <v>0.13301073999201299</v>
      </c>
      <c r="AC12" s="19">
        <v>0.103398129109762</v>
      </c>
      <c r="AD12" s="19"/>
      <c r="AE12" s="19">
        <v>4.5591266347303601E-2</v>
      </c>
      <c r="AF12" s="19">
        <v>0.141214660254213</v>
      </c>
      <c r="AG12" s="19"/>
      <c r="AH12" s="19">
        <v>0.12323208615023699</v>
      </c>
      <c r="AI12" s="19">
        <v>0.176173586383781</v>
      </c>
      <c r="AJ12" s="19"/>
      <c r="AK12" s="19">
        <v>0.124118684981294</v>
      </c>
      <c r="AL12" s="19">
        <v>0.133366995973838</v>
      </c>
      <c r="AM12" s="19">
        <v>0.11436332183852101</v>
      </c>
      <c r="AN12" s="19">
        <v>0.13479764864657301</v>
      </c>
      <c r="AO12" s="19">
        <v>8.6192597815801297E-2</v>
      </c>
      <c r="AP12" s="19"/>
      <c r="AQ12" s="19">
        <v>5.2530172571987499E-2</v>
      </c>
      <c r="AR12" s="19">
        <v>0.141811103598632</v>
      </c>
      <c r="AS12" s="19"/>
      <c r="AT12" s="19">
        <v>7.8409545551432605E-2</v>
      </c>
      <c r="AU12" s="19">
        <v>0.14660121389094699</v>
      </c>
      <c r="AV12" s="19"/>
      <c r="AW12" s="19">
        <v>0.14267746995154901</v>
      </c>
      <c r="AX12" s="19">
        <v>0.149891990899894</v>
      </c>
      <c r="AY12" s="19">
        <v>9.2356792016705797E-2</v>
      </c>
      <c r="AZ12" s="19">
        <v>0.15134300421093499</v>
      </c>
      <c r="BA12" s="19">
        <v>7.4759651816259903E-2</v>
      </c>
      <c r="BB12" s="19"/>
      <c r="BC12" s="19">
        <v>6.5674641563691794E-2</v>
      </c>
      <c r="BD12" s="19"/>
      <c r="BE12" s="19">
        <v>0.126832425157405</v>
      </c>
      <c r="BF12" s="19">
        <v>6.6563948643216395E-2</v>
      </c>
      <c r="BG12" s="19">
        <v>0.126653958537745</v>
      </c>
      <c r="BH12" s="19">
        <v>7.5027544162030196E-2</v>
      </c>
      <c r="BI12" s="19"/>
      <c r="BJ12" s="19">
        <v>0.128261153615571</v>
      </c>
      <c r="BK12" s="19"/>
      <c r="BL12" s="19">
        <v>0.12724140467185599</v>
      </c>
      <c r="BM12" s="19"/>
      <c r="BN12" s="19">
        <v>8.8093640559112604E-2</v>
      </c>
      <c r="BO12" s="19"/>
      <c r="BP12" s="19">
        <v>0.127451839529272</v>
      </c>
      <c r="BQ12" s="19">
        <v>7.97755068016755E-2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BQ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116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972</v>
      </c>
      <c r="D7" s="10">
        <v>528</v>
      </c>
      <c r="E7" s="10">
        <v>443</v>
      </c>
      <c r="F7" s="10"/>
      <c r="G7" s="10">
        <v>302</v>
      </c>
      <c r="H7" s="10">
        <v>240</v>
      </c>
      <c r="I7" s="10">
        <v>191</v>
      </c>
      <c r="J7" s="10">
        <v>152</v>
      </c>
      <c r="K7" s="10">
        <v>87</v>
      </c>
      <c r="L7" s="10"/>
      <c r="M7" s="10">
        <v>91</v>
      </c>
      <c r="N7" s="10">
        <v>376</v>
      </c>
      <c r="O7" s="10">
        <v>184</v>
      </c>
      <c r="P7" s="10">
        <v>137</v>
      </c>
      <c r="Q7" s="10">
        <v>184</v>
      </c>
      <c r="R7" s="10"/>
      <c r="S7" s="10">
        <v>186</v>
      </c>
      <c r="T7" s="10">
        <v>214</v>
      </c>
      <c r="U7" s="10">
        <v>156</v>
      </c>
      <c r="V7" s="10">
        <v>255</v>
      </c>
      <c r="W7" s="10"/>
      <c r="X7" s="10">
        <v>770</v>
      </c>
      <c r="Y7" s="10">
        <v>118</v>
      </c>
      <c r="Z7" s="10">
        <v>84</v>
      </c>
      <c r="AA7" s="10"/>
      <c r="AB7" s="10">
        <v>670</v>
      </c>
      <c r="AC7" s="10">
        <v>302</v>
      </c>
      <c r="AD7" s="10"/>
      <c r="AE7" s="10">
        <v>176</v>
      </c>
      <c r="AF7" s="10">
        <v>795</v>
      </c>
      <c r="AG7" s="10"/>
      <c r="AH7" s="10">
        <v>772</v>
      </c>
      <c r="AI7" s="10">
        <v>139</v>
      </c>
      <c r="AJ7" s="10"/>
      <c r="AK7" s="10">
        <v>98</v>
      </c>
      <c r="AL7" s="10">
        <v>283</v>
      </c>
      <c r="AM7" s="10">
        <v>347</v>
      </c>
      <c r="AN7" s="10">
        <v>169</v>
      </c>
      <c r="AO7" s="10">
        <v>75</v>
      </c>
      <c r="AP7" s="10"/>
      <c r="AQ7" s="10">
        <v>223</v>
      </c>
      <c r="AR7" s="10">
        <v>749</v>
      </c>
      <c r="AS7" s="10"/>
      <c r="AT7" s="10">
        <v>323</v>
      </c>
      <c r="AU7" s="10">
        <v>629</v>
      </c>
      <c r="AV7" s="10"/>
      <c r="AW7" s="10">
        <v>71</v>
      </c>
      <c r="AX7" s="10">
        <v>381</v>
      </c>
      <c r="AY7" s="10">
        <v>207</v>
      </c>
      <c r="AZ7" s="10">
        <v>108</v>
      </c>
      <c r="BA7" s="10">
        <v>114</v>
      </c>
      <c r="BB7" s="10"/>
      <c r="BC7" s="10">
        <v>289</v>
      </c>
      <c r="BD7" s="10"/>
      <c r="BE7" s="10">
        <v>330</v>
      </c>
      <c r="BF7" s="10">
        <v>120</v>
      </c>
      <c r="BG7" s="10">
        <v>115</v>
      </c>
      <c r="BH7" s="10">
        <v>207</v>
      </c>
      <c r="BI7" s="10"/>
      <c r="BJ7" s="10">
        <v>844</v>
      </c>
      <c r="BK7" s="10"/>
      <c r="BL7" s="10">
        <v>554</v>
      </c>
      <c r="BM7" s="10"/>
      <c r="BN7" s="10">
        <v>216</v>
      </c>
      <c r="BO7" s="10"/>
      <c r="BP7" s="10">
        <v>801</v>
      </c>
      <c r="BQ7" s="10">
        <v>152</v>
      </c>
    </row>
    <row r="8" spans="2:69" ht="30" customHeight="1" x14ac:dyDescent="0.35">
      <c r="B8" s="11" t="s">
        <v>20</v>
      </c>
      <c r="C8" s="11">
        <v>972</v>
      </c>
      <c r="D8" s="11">
        <v>447</v>
      </c>
      <c r="E8" s="11">
        <v>524</v>
      </c>
      <c r="F8" s="11"/>
      <c r="G8" s="11">
        <v>262</v>
      </c>
      <c r="H8" s="11">
        <v>233</v>
      </c>
      <c r="I8" s="11">
        <v>214</v>
      </c>
      <c r="J8" s="11">
        <v>136</v>
      </c>
      <c r="K8" s="11">
        <v>127</v>
      </c>
      <c r="L8" s="11"/>
      <c r="M8" s="11">
        <v>88</v>
      </c>
      <c r="N8" s="11">
        <v>388</v>
      </c>
      <c r="O8" s="11">
        <v>195</v>
      </c>
      <c r="P8" s="11">
        <v>136</v>
      </c>
      <c r="Q8" s="11">
        <v>165</v>
      </c>
      <c r="R8" s="11"/>
      <c r="S8" s="11">
        <v>200</v>
      </c>
      <c r="T8" s="11">
        <v>218</v>
      </c>
      <c r="U8" s="11">
        <v>158</v>
      </c>
      <c r="V8" s="11">
        <v>239</v>
      </c>
      <c r="W8" s="11"/>
      <c r="X8" s="11">
        <v>747</v>
      </c>
      <c r="Y8" s="11">
        <v>124</v>
      </c>
      <c r="Z8" s="11">
        <v>102</v>
      </c>
      <c r="AA8" s="11"/>
      <c r="AB8" s="11">
        <v>654</v>
      </c>
      <c r="AC8" s="11">
        <v>318</v>
      </c>
      <c r="AD8" s="11"/>
      <c r="AE8" s="11">
        <v>165</v>
      </c>
      <c r="AF8" s="11">
        <v>807</v>
      </c>
      <c r="AG8" s="11"/>
      <c r="AH8" s="11">
        <v>760</v>
      </c>
      <c r="AI8" s="11">
        <v>135</v>
      </c>
      <c r="AJ8" s="11"/>
      <c r="AK8" s="11">
        <v>103</v>
      </c>
      <c r="AL8" s="11">
        <v>282</v>
      </c>
      <c r="AM8" s="11">
        <v>346</v>
      </c>
      <c r="AN8" s="11">
        <v>165</v>
      </c>
      <c r="AO8" s="11">
        <v>76</v>
      </c>
      <c r="AP8" s="11"/>
      <c r="AQ8" s="11">
        <v>209</v>
      </c>
      <c r="AR8" s="11">
        <v>763</v>
      </c>
      <c r="AS8" s="11"/>
      <c r="AT8" s="11">
        <v>306</v>
      </c>
      <c r="AU8" s="11">
        <v>647</v>
      </c>
      <c r="AV8" s="11"/>
      <c r="AW8" s="11">
        <v>68</v>
      </c>
      <c r="AX8" s="11">
        <v>382</v>
      </c>
      <c r="AY8" s="11">
        <v>207</v>
      </c>
      <c r="AZ8" s="11">
        <v>111</v>
      </c>
      <c r="BA8" s="11">
        <v>107</v>
      </c>
      <c r="BB8" s="11"/>
      <c r="BC8" s="11">
        <v>280</v>
      </c>
      <c r="BD8" s="11"/>
      <c r="BE8" s="11">
        <v>330</v>
      </c>
      <c r="BF8" s="11">
        <v>123</v>
      </c>
      <c r="BG8" s="11">
        <v>121</v>
      </c>
      <c r="BH8" s="11">
        <v>197</v>
      </c>
      <c r="BI8" s="11"/>
      <c r="BJ8" s="11">
        <v>844</v>
      </c>
      <c r="BK8" s="11"/>
      <c r="BL8" s="11">
        <v>544</v>
      </c>
      <c r="BM8" s="11"/>
      <c r="BN8" s="11">
        <v>213</v>
      </c>
      <c r="BO8" s="11"/>
      <c r="BP8" s="11">
        <v>808</v>
      </c>
      <c r="BQ8" s="11">
        <v>143</v>
      </c>
    </row>
    <row r="9" spans="2:69" ht="29" x14ac:dyDescent="0.35">
      <c r="B9" s="18" t="s">
        <v>107</v>
      </c>
      <c r="C9" s="17">
        <v>0.202842974748319</v>
      </c>
      <c r="D9" s="17">
        <v>0.144504493110897</v>
      </c>
      <c r="E9" s="17">
        <v>0.253005502781186</v>
      </c>
      <c r="F9" s="17"/>
      <c r="G9" s="17">
        <v>0.17125522522953701</v>
      </c>
      <c r="H9" s="17">
        <v>0.188978189911508</v>
      </c>
      <c r="I9" s="17">
        <v>0.19679924865715701</v>
      </c>
      <c r="J9" s="17">
        <v>0.223229706745742</v>
      </c>
      <c r="K9" s="17">
        <v>0.281823300972046</v>
      </c>
      <c r="L9" s="17"/>
      <c r="M9" s="17">
        <v>0.14397249928313499</v>
      </c>
      <c r="N9" s="17">
        <v>0.17957341552476599</v>
      </c>
      <c r="O9" s="17">
        <v>0.25461504236371302</v>
      </c>
      <c r="P9" s="17">
        <v>0.17039479619794101</v>
      </c>
      <c r="Q9" s="17">
        <v>0.25421650636841298</v>
      </c>
      <c r="R9" s="17"/>
      <c r="S9" s="17">
        <v>0.25385867275768198</v>
      </c>
      <c r="T9" s="17">
        <v>0.21235738154098399</v>
      </c>
      <c r="U9" s="17">
        <v>0.168785940499248</v>
      </c>
      <c r="V9" s="17">
        <v>0.128643249068981</v>
      </c>
      <c r="W9" s="17"/>
      <c r="X9" s="17">
        <v>0.17328496442579899</v>
      </c>
      <c r="Y9" s="17">
        <v>0.24860783453400401</v>
      </c>
      <c r="Z9" s="17">
        <v>0.363815709207712</v>
      </c>
      <c r="AA9" s="17"/>
      <c r="AB9" s="17">
        <v>0.184092253171107</v>
      </c>
      <c r="AC9" s="17">
        <v>0.24138849505037699</v>
      </c>
      <c r="AD9" s="17"/>
      <c r="AE9" s="17">
        <v>0.19716573533519499</v>
      </c>
      <c r="AF9" s="17">
        <v>0.20334509854771801</v>
      </c>
      <c r="AG9" s="17"/>
      <c r="AH9" s="17">
        <v>0.18032280958979399</v>
      </c>
      <c r="AI9" s="17">
        <v>0.236075179076008</v>
      </c>
      <c r="AJ9" s="17"/>
      <c r="AK9" s="17">
        <v>0.22109545298557801</v>
      </c>
      <c r="AL9" s="17">
        <v>0.216884777397125</v>
      </c>
      <c r="AM9" s="17">
        <v>0.17182276188478299</v>
      </c>
      <c r="AN9" s="17">
        <v>0.22485208536677501</v>
      </c>
      <c r="AO9" s="17">
        <v>0.219292821424106</v>
      </c>
      <c r="AP9" s="17"/>
      <c r="AQ9" s="17">
        <v>0.15064150765954001</v>
      </c>
      <c r="AR9" s="17">
        <v>0.217123007766413</v>
      </c>
      <c r="AS9" s="17"/>
      <c r="AT9" s="17">
        <v>0.173011257512728</v>
      </c>
      <c r="AU9" s="17">
        <v>0.21700535512856101</v>
      </c>
      <c r="AV9" s="17"/>
      <c r="AW9" s="17">
        <v>0.186742021036084</v>
      </c>
      <c r="AX9" s="17">
        <v>0.19904602884209899</v>
      </c>
      <c r="AY9" s="17">
        <v>0.21923392528703201</v>
      </c>
      <c r="AZ9" s="17">
        <v>0.14995040903933601</v>
      </c>
      <c r="BA9" s="17">
        <v>0.26979426944312201</v>
      </c>
      <c r="BB9" s="17"/>
      <c r="BC9" s="17">
        <v>0.24584575445805901</v>
      </c>
      <c r="BD9" s="17"/>
      <c r="BE9" s="17">
        <v>0.18770447996794601</v>
      </c>
      <c r="BF9" s="17">
        <v>0.25043032276863603</v>
      </c>
      <c r="BG9" s="17">
        <v>0.154221965972445</v>
      </c>
      <c r="BH9" s="17">
        <v>0.24514282808931601</v>
      </c>
      <c r="BI9" s="17"/>
      <c r="BJ9" s="17">
        <v>0.19478153377159199</v>
      </c>
      <c r="BK9" s="17"/>
      <c r="BL9" s="17">
        <v>0.17896956651621301</v>
      </c>
      <c r="BM9" s="17"/>
      <c r="BN9" s="17">
        <v>0.18139279908269401</v>
      </c>
      <c r="BO9" s="17"/>
      <c r="BP9" s="17">
        <v>0.229265031466207</v>
      </c>
      <c r="BQ9" s="17">
        <v>5.0734431132187299E-2</v>
      </c>
    </row>
    <row r="10" spans="2:69" ht="29" x14ac:dyDescent="0.35">
      <c r="B10" s="18" t="s">
        <v>108</v>
      </c>
      <c r="C10" s="17">
        <v>0.433559304921042</v>
      </c>
      <c r="D10" s="17">
        <v>0.394026190411084</v>
      </c>
      <c r="E10" s="17">
        <v>0.46621702487927602</v>
      </c>
      <c r="F10" s="17"/>
      <c r="G10" s="17">
        <v>0.43221583343529502</v>
      </c>
      <c r="H10" s="17">
        <v>0.52220806846624701</v>
      </c>
      <c r="I10" s="17">
        <v>0.40928278220270697</v>
      </c>
      <c r="J10" s="17">
        <v>0.39356633085947001</v>
      </c>
      <c r="K10" s="17">
        <v>0.35732133791343101</v>
      </c>
      <c r="L10" s="17"/>
      <c r="M10" s="17">
        <v>0.42882785176638699</v>
      </c>
      <c r="N10" s="17">
        <v>0.39862077284678399</v>
      </c>
      <c r="O10" s="17">
        <v>0.492354186419449</v>
      </c>
      <c r="P10" s="17">
        <v>0.48292300437310698</v>
      </c>
      <c r="Q10" s="17">
        <v>0.40797106832553598</v>
      </c>
      <c r="R10" s="17"/>
      <c r="S10" s="17">
        <v>0.44308459718799598</v>
      </c>
      <c r="T10" s="17">
        <v>0.46468840834510899</v>
      </c>
      <c r="U10" s="17">
        <v>0.46164839393552398</v>
      </c>
      <c r="V10" s="17">
        <v>0.39920797061091901</v>
      </c>
      <c r="W10" s="17"/>
      <c r="X10" s="17">
        <v>0.45215851277018998</v>
      </c>
      <c r="Y10" s="17">
        <v>0.36218105145991802</v>
      </c>
      <c r="Z10" s="17">
        <v>0.38386601180101299</v>
      </c>
      <c r="AA10" s="17"/>
      <c r="AB10" s="17">
        <v>0.463371067440639</v>
      </c>
      <c r="AC10" s="17">
        <v>0.372275802165832</v>
      </c>
      <c r="AD10" s="17"/>
      <c r="AE10" s="17">
        <v>0.41769018369416</v>
      </c>
      <c r="AF10" s="17">
        <v>0.43715581169525097</v>
      </c>
      <c r="AG10" s="17"/>
      <c r="AH10" s="17">
        <v>0.43309814520258799</v>
      </c>
      <c r="AI10" s="17">
        <v>0.52003745289529202</v>
      </c>
      <c r="AJ10" s="17"/>
      <c r="AK10" s="17">
        <v>0.46897175674922698</v>
      </c>
      <c r="AL10" s="17">
        <v>0.38526661261135497</v>
      </c>
      <c r="AM10" s="17">
        <v>0.50048046563986903</v>
      </c>
      <c r="AN10" s="17">
        <v>0.37621125601869898</v>
      </c>
      <c r="AO10" s="17">
        <v>0.38520778559674801</v>
      </c>
      <c r="AP10" s="17"/>
      <c r="AQ10" s="17">
        <v>0.42659768034408402</v>
      </c>
      <c r="AR10" s="17">
        <v>0.43546370022566999</v>
      </c>
      <c r="AS10" s="17"/>
      <c r="AT10" s="17">
        <v>0.43123431918648297</v>
      </c>
      <c r="AU10" s="17">
        <v>0.43725068069434597</v>
      </c>
      <c r="AV10" s="17"/>
      <c r="AW10" s="17">
        <v>0.49342352780748699</v>
      </c>
      <c r="AX10" s="17">
        <v>0.43568961258827898</v>
      </c>
      <c r="AY10" s="17">
        <v>0.40815745021852101</v>
      </c>
      <c r="AZ10" s="17">
        <v>0.445452902444465</v>
      </c>
      <c r="BA10" s="17">
        <v>0.450082957054104</v>
      </c>
      <c r="BB10" s="17"/>
      <c r="BC10" s="17">
        <v>0.41730104674238999</v>
      </c>
      <c r="BD10" s="17"/>
      <c r="BE10" s="17">
        <v>0.456968070304345</v>
      </c>
      <c r="BF10" s="17">
        <v>0.39443658839350598</v>
      </c>
      <c r="BG10" s="17">
        <v>0.43721084139168997</v>
      </c>
      <c r="BH10" s="17">
        <v>0.42860079831272602</v>
      </c>
      <c r="BI10" s="17"/>
      <c r="BJ10" s="17">
        <v>0.448364694963167</v>
      </c>
      <c r="BK10" s="17"/>
      <c r="BL10" s="17">
        <v>0.43130966236964402</v>
      </c>
      <c r="BM10" s="17"/>
      <c r="BN10" s="17">
        <v>0.42178285629381901</v>
      </c>
      <c r="BO10" s="17"/>
      <c r="BP10" s="17">
        <v>0.456731686590654</v>
      </c>
      <c r="BQ10" s="17">
        <v>0.32743945212438402</v>
      </c>
    </row>
    <row r="11" spans="2:69" ht="29" x14ac:dyDescent="0.35">
      <c r="B11" s="18" t="s">
        <v>109</v>
      </c>
      <c r="C11" s="17">
        <v>0.30666015786690598</v>
      </c>
      <c r="D11" s="17">
        <v>0.40341193497755901</v>
      </c>
      <c r="E11" s="17">
        <v>0.224687422435983</v>
      </c>
      <c r="F11" s="17"/>
      <c r="G11" s="17">
        <v>0.33500088917648901</v>
      </c>
      <c r="H11" s="17">
        <v>0.23270013918508201</v>
      </c>
      <c r="I11" s="17">
        <v>0.347525583878672</v>
      </c>
      <c r="J11" s="17">
        <v>0.32511461280904502</v>
      </c>
      <c r="K11" s="17">
        <v>0.29534338568734497</v>
      </c>
      <c r="L11" s="17"/>
      <c r="M11" s="17">
        <v>0.33375287890969801</v>
      </c>
      <c r="N11" s="17">
        <v>0.36318249522588097</v>
      </c>
      <c r="O11" s="17">
        <v>0.22354289645154399</v>
      </c>
      <c r="P11" s="17">
        <v>0.29706577526063599</v>
      </c>
      <c r="Q11" s="17">
        <v>0.26566477555193402</v>
      </c>
      <c r="R11" s="17"/>
      <c r="S11" s="17">
        <v>0.247777194411826</v>
      </c>
      <c r="T11" s="17">
        <v>0.25083288156994499</v>
      </c>
      <c r="U11" s="17">
        <v>0.36113952568364699</v>
      </c>
      <c r="V11" s="17">
        <v>0.39168365825652501</v>
      </c>
      <c r="W11" s="17"/>
      <c r="X11" s="17">
        <v>0.324580337167786</v>
      </c>
      <c r="Y11" s="17">
        <v>0.28273937143158201</v>
      </c>
      <c r="Z11" s="17">
        <v>0.204431824967369</v>
      </c>
      <c r="AA11" s="17"/>
      <c r="AB11" s="17">
        <v>0.29391368470233598</v>
      </c>
      <c r="AC11" s="17">
        <v>0.33286285295367402</v>
      </c>
      <c r="AD11" s="17"/>
      <c r="AE11" s="17">
        <v>0.34475162832637901</v>
      </c>
      <c r="AF11" s="17">
        <v>0.29913731985375402</v>
      </c>
      <c r="AG11" s="17"/>
      <c r="AH11" s="17">
        <v>0.32225043391879798</v>
      </c>
      <c r="AI11" s="17">
        <v>0.21282059051346</v>
      </c>
      <c r="AJ11" s="17"/>
      <c r="AK11" s="17">
        <v>0.28095129466166502</v>
      </c>
      <c r="AL11" s="17">
        <v>0.34079904656890803</v>
      </c>
      <c r="AM11" s="17">
        <v>0.27475190283216999</v>
      </c>
      <c r="AN11" s="17">
        <v>0.33360509285991902</v>
      </c>
      <c r="AO11" s="17">
        <v>0.30144148914845897</v>
      </c>
      <c r="AP11" s="17"/>
      <c r="AQ11" s="17">
        <v>0.33709446590523101</v>
      </c>
      <c r="AR11" s="17">
        <v>0.29833466534902298</v>
      </c>
      <c r="AS11" s="17"/>
      <c r="AT11" s="17">
        <v>0.33156862010504101</v>
      </c>
      <c r="AU11" s="17">
        <v>0.29237582051747801</v>
      </c>
      <c r="AV11" s="17"/>
      <c r="AW11" s="17">
        <v>0.22234489922740699</v>
      </c>
      <c r="AX11" s="17">
        <v>0.29210961586400203</v>
      </c>
      <c r="AY11" s="17">
        <v>0.35110418396148002</v>
      </c>
      <c r="AZ11" s="17">
        <v>0.36395496178931602</v>
      </c>
      <c r="BA11" s="17">
        <v>0.239589855963001</v>
      </c>
      <c r="BB11" s="17"/>
      <c r="BC11" s="17">
        <v>0.27371303915558198</v>
      </c>
      <c r="BD11" s="17"/>
      <c r="BE11" s="17">
        <v>0.29660809048381198</v>
      </c>
      <c r="BF11" s="17">
        <v>0.349017589161074</v>
      </c>
      <c r="BG11" s="17">
        <v>0.37811143033794098</v>
      </c>
      <c r="BH11" s="17">
        <v>0.24132278670774801</v>
      </c>
      <c r="BI11" s="17"/>
      <c r="BJ11" s="17">
        <v>0.29685777995955298</v>
      </c>
      <c r="BK11" s="17"/>
      <c r="BL11" s="17">
        <v>0.32747381975137602</v>
      </c>
      <c r="BM11" s="17"/>
      <c r="BN11" s="17">
        <v>0.32851488753154601</v>
      </c>
      <c r="BO11" s="17"/>
      <c r="BP11" s="17">
        <v>0.26646498283439002</v>
      </c>
      <c r="BQ11" s="17">
        <v>0.54483506294448603</v>
      </c>
    </row>
    <row r="12" spans="2:69" x14ac:dyDescent="0.35">
      <c r="B12" s="18" t="s">
        <v>110</v>
      </c>
      <c r="C12" s="17">
        <v>2.9988127829497599E-2</v>
      </c>
      <c r="D12" s="17">
        <v>4.4770248906761297E-2</v>
      </c>
      <c r="E12" s="17">
        <v>1.74320234195585E-2</v>
      </c>
      <c r="F12" s="17"/>
      <c r="G12" s="17">
        <v>2.98428484935543E-2</v>
      </c>
      <c r="H12" s="17">
        <v>3.44460284279548E-2</v>
      </c>
      <c r="I12" s="17">
        <v>1.3337991944980299E-2</v>
      </c>
      <c r="J12" s="17">
        <v>3.6852985849873898E-2</v>
      </c>
      <c r="K12" s="17">
        <v>4.2812026462933903E-2</v>
      </c>
      <c r="L12" s="17"/>
      <c r="M12" s="17">
        <v>4.5930646081361E-2</v>
      </c>
      <c r="N12" s="17">
        <v>4.6548392826241597E-2</v>
      </c>
      <c r="O12" s="17">
        <v>1.3864501566464399E-2</v>
      </c>
      <c r="P12" s="17">
        <v>1.11500038761093E-2</v>
      </c>
      <c r="Q12" s="17">
        <v>1.7185261433958401E-2</v>
      </c>
      <c r="R12" s="17"/>
      <c r="S12" s="17">
        <v>1.32628191402885E-2</v>
      </c>
      <c r="T12" s="17">
        <v>3.2204327794777401E-2</v>
      </c>
      <c r="U12" s="17">
        <v>4.2130699407905798E-3</v>
      </c>
      <c r="V12" s="17">
        <v>5.8886801772901301E-2</v>
      </c>
      <c r="W12" s="17"/>
      <c r="X12" s="17">
        <v>3.1095616576455699E-2</v>
      </c>
      <c r="Y12" s="17">
        <v>4.1302617884102798E-2</v>
      </c>
      <c r="Z12" s="17">
        <v>8.1684774468365005E-3</v>
      </c>
      <c r="AA12" s="17"/>
      <c r="AB12" s="17">
        <v>3.1154959988630701E-2</v>
      </c>
      <c r="AC12" s="17">
        <v>2.7589491996004301E-2</v>
      </c>
      <c r="AD12" s="17"/>
      <c r="AE12" s="17">
        <v>2.8427228546880401E-2</v>
      </c>
      <c r="AF12" s="17">
        <v>3.03314552857906E-2</v>
      </c>
      <c r="AG12" s="17"/>
      <c r="AH12" s="17">
        <v>3.7460989923389199E-2</v>
      </c>
      <c r="AI12" s="17">
        <v>4.9406180227956203E-3</v>
      </c>
      <c r="AJ12" s="17"/>
      <c r="AK12" s="17">
        <v>1.07535830656896E-2</v>
      </c>
      <c r="AL12" s="17">
        <v>2.5640222147010901E-2</v>
      </c>
      <c r="AM12" s="17">
        <v>2.32193277868788E-2</v>
      </c>
      <c r="AN12" s="17">
        <v>3.9537750849387203E-2</v>
      </c>
      <c r="AO12" s="17">
        <v>8.1897559231739206E-2</v>
      </c>
      <c r="AP12" s="17"/>
      <c r="AQ12" s="17">
        <v>3.6587640004590603E-2</v>
      </c>
      <c r="AR12" s="17">
        <v>2.8182790603948599E-2</v>
      </c>
      <c r="AS12" s="17"/>
      <c r="AT12" s="17">
        <v>2.77253364884338E-2</v>
      </c>
      <c r="AU12" s="17">
        <v>3.1937461913020902E-2</v>
      </c>
      <c r="AV12" s="17"/>
      <c r="AW12" s="17">
        <v>4.15325870072005E-2</v>
      </c>
      <c r="AX12" s="17">
        <v>4.3379465968032799E-2</v>
      </c>
      <c r="AY12" s="17">
        <v>1.0802444791699501E-2</v>
      </c>
      <c r="AZ12" s="17">
        <v>2.25941852201435E-2</v>
      </c>
      <c r="BA12" s="17">
        <v>2.2997277132795601E-2</v>
      </c>
      <c r="BB12" s="17"/>
      <c r="BC12" s="17">
        <v>4.8340139274225299E-2</v>
      </c>
      <c r="BD12" s="17"/>
      <c r="BE12" s="17">
        <v>3.0135846105850801E-2</v>
      </c>
      <c r="BF12" s="17">
        <v>6.1154996767840098E-3</v>
      </c>
      <c r="BG12" s="17">
        <v>1.38859443199136E-2</v>
      </c>
      <c r="BH12" s="17">
        <v>6.3917779077626996E-2</v>
      </c>
      <c r="BI12" s="17"/>
      <c r="BJ12" s="17">
        <v>3.0166604945619999E-2</v>
      </c>
      <c r="BK12" s="17"/>
      <c r="BL12" s="17">
        <v>3.3411416511162098E-2</v>
      </c>
      <c r="BM12" s="17"/>
      <c r="BN12" s="17">
        <v>3.1074907500305098E-2</v>
      </c>
      <c r="BO12" s="17"/>
      <c r="BP12" s="17">
        <v>2.3629785864191399E-2</v>
      </c>
      <c r="BQ12" s="17">
        <v>7.00234648337347E-2</v>
      </c>
    </row>
    <row r="13" spans="2:69" x14ac:dyDescent="0.35">
      <c r="B13" s="18" t="s">
        <v>111</v>
      </c>
      <c r="C13" s="19">
        <v>2.6949434634234701E-2</v>
      </c>
      <c r="D13" s="19">
        <v>1.3287132593698099E-2</v>
      </c>
      <c r="E13" s="19">
        <v>3.8658026483995897E-2</v>
      </c>
      <c r="F13" s="19"/>
      <c r="G13" s="19">
        <v>3.1685203665123902E-2</v>
      </c>
      <c r="H13" s="19">
        <v>2.1667574009208102E-2</v>
      </c>
      <c r="I13" s="19">
        <v>3.3054393316483702E-2</v>
      </c>
      <c r="J13" s="19">
        <v>2.1236363735868902E-2</v>
      </c>
      <c r="K13" s="19">
        <v>2.2699948964243901E-2</v>
      </c>
      <c r="L13" s="19"/>
      <c r="M13" s="19">
        <v>4.7516123959419301E-2</v>
      </c>
      <c r="N13" s="19">
        <v>1.20749235763271E-2</v>
      </c>
      <c r="O13" s="19">
        <v>1.5623373198829499E-2</v>
      </c>
      <c r="P13" s="19">
        <v>3.84664202922066E-2</v>
      </c>
      <c r="Q13" s="19">
        <v>5.4962388320158102E-2</v>
      </c>
      <c r="R13" s="19"/>
      <c r="S13" s="19">
        <v>4.2016716502207702E-2</v>
      </c>
      <c r="T13" s="19">
        <v>3.9917000749184202E-2</v>
      </c>
      <c r="U13" s="19">
        <v>4.2130699407905798E-3</v>
      </c>
      <c r="V13" s="19">
        <v>2.1578320290672699E-2</v>
      </c>
      <c r="W13" s="19"/>
      <c r="X13" s="19">
        <v>1.88805690597693E-2</v>
      </c>
      <c r="Y13" s="19">
        <v>6.5169124690392904E-2</v>
      </c>
      <c r="Z13" s="19">
        <v>3.9717976577069297E-2</v>
      </c>
      <c r="AA13" s="19"/>
      <c r="AB13" s="19">
        <v>2.7468034697286699E-2</v>
      </c>
      <c r="AC13" s="19">
        <v>2.58833578341125E-2</v>
      </c>
      <c r="AD13" s="19"/>
      <c r="AE13" s="19">
        <v>1.1965224097386699E-2</v>
      </c>
      <c r="AF13" s="19">
        <v>3.0030314617485902E-2</v>
      </c>
      <c r="AG13" s="19"/>
      <c r="AH13" s="19">
        <v>2.68676213654312E-2</v>
      </c>
      <c r="AI13" s="19">
        <v>2.6126159492443599E-2</v>
      </c>
      <c r="AJ13" s="19"/>
      <c r="AK13" s="19">
        <v>1.8227912537839501E-2</v>
      </c>
      <c r="AL13" s="19">
        <v>3.1409341275600897E-2</v>
      </c>
      <c r="AM13" s="19">
        <v>2.97255418562982E-2</v>
      </c>
      <c r="AN13" s="19">
        <v>2.5793814905220501E-2</v>
      </c>
      <c r="AO13" s="19">
        <v>1.2160344598948099E-2</v>
      </c>
      <c r="AP13" s="19"/>
      <c r="AQ13" s="19">
        <v>4.9078706086553903E-2</v>
      </c>
      <c r="AR13" s="19">
        <v>2.0895836054944598E-2</v>
      </c>
      <c r="AS13" s="19"/>
      <c r="AT13" s="19">
        <v>3.6460466707314503E-2</v>
      </c>
      <c r="AU13" s="19">
        <v>2.1430681746594599E-2</v>
      </c>
      <c r="AV13" s="19"/>
      <c r="AW13" s="19">
        <v>5.5956964921822401E-2</v>
      </c>
      <c r="AX13" s="19">
        <v>2.9775276737587699E-2</v>
      </c>
      <c r="AY13" s="19">
        <v>1.0701995741266899E-2</v>
      </c>
      <c r="AZ13" s="19">
        <v>1.8047541506740001E-2</v>
      </c>
      <c r="BA13" s="19">
        <v>1.7535640406978199E-2</v>
      </c>
      <c r="BB13" s="19"/>
      <c r="BC13" s="19">
        <v>1.4800020369742799E-2</v>
      </c>
      <c r="BD13" s="19"/>
      <c r="BE13" s="19">
        <v>2.85835131380461E-2</v>
      </c>
      <c r="BF13" s="19">
        <v>0</v>
      </c>
      <c r="BG13" s="19">
        <v>1.6569817978009799E-2</v>
      </c>
      <c r="BH13" s="19">
        <v>2.10158078125838E-2</v>
      </c>
      <c r="BI13" s="19"/>
      <c r="BJ13" s="19">
        <v>2.9829386360067801E-2</v>
      </c>
      <c r="BK13" s="19"/>
      <c r="BL13" s="19">
        <v>2.88355348516042E-2</v>
      </c>
      <c r="BM13" s="19"/>
      <c r="BN13" s="19">
        <v>3.72345495916366E-2</v>
      </c>
      <c r="BO13" s="19"/>
      <c r="BP13" s="19">
        <v>2.3908513244558099E-2</v>
      </c>
      <c r="BQ13" s="19">
        <v>6.9675889652082903E-3</v>
      </c>
    </row>
    <row r="14" spans="2:69" x14ac:dyDescent="0.35">
      <c r="B14" s="16"/>
    </row>
    <row r="15" spans="2:69" x14ac:dyDescent="0.35">
      <c r="B15" t="s">
        <v>98</v>
      </c>
    </row>
    <row r="16" spans="2:69" x14ac:dyDescent="0.35">
      <c r="B16" t="s">
        <v>99</v>
      </c>
    </row>
    <row r="18" spans="2:2" x14ac:dyDescent="0.35">
      <c r="B18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241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4.5599066896203001E-2</v>
      </c>
      <c r="D9" s="17">
        <v>4.1403026434037801E-2</v>
      </c>
      <c r="E9" s="17">
        <v>4.9359422461371302E-2</v>
      </c>
      <c r="F9" s="17"/>
      <c r="G9" s="17">
        <v>6.4888367584423901E-2</v>
      </c>
      <c r="H9" s="17">
        <v>2.12714470812445E-2</v>
      </c>
      <c r="I9" s="17">
        <v>2.8937258938190401E-2</v>
      </c>
      <c r="J9" s="17">
        <v>5.9108413038693998E-2</v>
      </c>
      <c r="K9" s="17">
        <v>6.3519589800515905E-2</v>
      </c>
      <c r="L9" s="17"/>
      <c r="M9" s="17">
        <v>9.04296878194943E-2</v>
      </c>
      <c r="N9" s="17">
        <v>4.4352901543663198E-2</v>
      </c>
      <c r="O9" s="17">
        <v>4.7238097987179102E-2</v>
      </c>
      <c r="P9" s="17">
        <v>3.7780458055700197E-2</v>
      </c>
      <c r="Q9" s="17">
        <v>2.7438267135520399E-2</v>
      </c>
      <c r="R9" s="17"/>
      <c r="S9" s="17">
        <v>1.78402868911582E-2</v>
      </c>
      <c r="T9" s="17">
        <v>2.4080396416498701E-2</v>
      </c>
      <c r="U9" s="17">
        <v>6.0565226477190003E-2</v>
      </c>
      <c r="V9" s="17">
        <v>5.0229204644314497E-2</v>
      </c>
      <c r="W9" s="17"/>
      <c r="X9" s="17">
        <v>4.5185173462668898E-2</v>
      </c>
      <c r="Y9" s="17">
        <v>1.24752018152947E-2</v>
      </c>
      <c r="Z9" s="17">
        <v>8.4095095466631506E-2</v>
      </c>
      <c r="AA9" s="17"/>
      <c r="AB9" s="17">
        <v>3.2307763143646001E-2</v>
      </c>
      <c r="AC9" s="17">
        <v>7.0947684237017E-2</v>
      </c>
      <c r="AD9" s="17"/>
      <c r="AE9" s="17">
        <v>5.3563621436756199E-2</v>
      </c>
      <c r="AF9" s="17">
        <v>4.37949857240316E-2</v>
      </c>
      <c r="AG9" s="17"/>
      <c r="AH9" s="17">
        <v>3.8319322685766398E-2</v>
      </c>
      <c r="AI9" s="17">
        <v>4.9727586345522497E-2</v>
      </c>
      <c r="AJ9" s="17"/>
      <c r="AK9" s="17">
        <v>8.9489138505468496E-2</v>
      </c>
      <c r="AL9" s="17">
        <v>2.8768765336647701E-2</v>
      </c>
      <c r="AM9" s="17">
        <v>5.2972951524018097E-2</v>
      </c>
      <c r="AN9" s="17">
        <v>3.2160145230681898E-2</v>
      </c>
      <c r="AO9" s="17">
        <v>4.5967127909365101E-2</v>
      </c>
      <c r="AP9" s="17"/>
      <c r="AQ9" s="17">
        <v>5.8862548139816402E-2</v>
      </c>
      <c r="AR9" s="17">
        <v>4.2016613549047399E-2</v>
      </c>
      <c r="AS9" s="17"/>
      <c r="AT9" s="17">
        <v>6.0996251628446199E-2</v>
      </c>
      <c r="AU9" s="17">
        <v>3.9847303783586099E-2</v>
      </c>
      <c r="AV9" s="17"/>
      <c r="AW9" s="17">
        <v>4.3105184239427698E-2</v>
      </c>
      <c r="AX9" s="17">
        <v>2.7681410767888801E-2</v>
      </c>
      <c r="AY9" s="17">
        <v>9.9696033223613006E-2</v>
      </c>
      <c r="AZ9" s="17">
        <v>4.1111267575060402E-2</v>
      </c>
      <c r="BA9" s="17">
        <v>1.94687358340822E-2</v>
      </c>
      <c r="BB9" s="17"/>
      <c r="BC9" s="17">
        <v>3.11424549119984E-2</v>
      </c>
      <c r="BD9" s="17"/>
      <c r="BE9" s="17">
        <v>3.1257434557793201E-2</v>
      </c>
      <c r="BF9" s="17">
        <v>0.131499533710565</v>
      </c>
      <c r="BG9" s="17">
        <v>3.6986305382138901E-2</v>
      </c>
      <c r="BH9" s="17">
        <v>2.86126049346744E-2</v>
      </c>
      <c r="BI9" s="17"/>
      <c r="BJ9" s="17">
        <v>3.7664576099384103E-2</v>
      </c>
      <c r="BK9" s="17"/>
      <c r="BL9" s="17">
        <v>4.4292638841767998E-2</v>
      </c>
      <c r="BM9" s="17"/>
      <c r="BN9" s="17">
        <v>7.4665351971184804E-2</v>
      </c>
      <c r="BO9" s="17"/>
      <c r="BP9" s="17">
        <v>3.9029574854077299E-2</v>
      </c>
      <c r="BQ9" s="17">
        <v>6.2934045598333002E-2</v>
      </c>
    </row>
    <row r="10" spans="2:69" x14ac:dyDescent="0.35">
      <c r="B10" s="18" t="s">
        <v>236</v>
      </c>
      <c r="C10" s="17">
        <v>0.27928810203207399</v>
      </c>
      <c r="D10" s="17">
        <v>0.29553277091899199</v>
      </c>
      <c r="E10" s="17">
        <v>0.26635517742345999</v>
      </c>
      <c r="F10" s="17"/>
      <c r="G10" s="17">
        <v>0.22762762196306199</v>
      </c>
      <c r="H10" s="17">
        <v>0.28837032961761699</v>
      </c>
      <c r="I10" s="17">
        <v>0.24566395163367999</v>
      </c>
      <c r="J10" s="17">
        <v>0.18514274944154799</v>
      </c>
      <c r="K10" s="17">
        <v>0.487244131618429</v>
      </c>
      <c r="L10" s="17"/>
      <c r="M10" s="17">
        <v>0.27071120746913502</v>
      </c>
      <c r="N10" s="17">
        <v>0.20142579978033701</v>
      </c>
      <c r="O10" s="17">
        <v>0.38214763116535</v>
      </c>
      <c r="P10" s="17">
        <v>0.34234590571818901</v>
      </c>
      <c r="Q10" s="17">
        <v>0.30325216872467697</v>
      </c>
      <c r="R10" s="17"/>
      <c r="S10" s="17">
        <v>0.207516072823687</v>
      </c>
      <c r="T10" s="17">
        <v>0.25141084301546401</v>
      </c>
      <c r="U10" s="17">
        <v>0.408889384886718</v>
      </c>
      <c r="V10" s="17">
        <v>0.29710067370238902</v>
      </c>
      <c r="W10" s="17"/>
      <c r="X10" s="17">
        <v>0.26704769809279</v>
      </c>
      <c r="Y10" s="17">
        <v>0.245965290427063</v>
      </c>
      <c r="Z10" s="17">
        <v>0.40497861713040201</v>
      </c>
      <c r="AA10" s="17"/>
      <c r="AB10" s="17">
        <v>0.23580205402018101</v>
      </c>
      <c r="AC10" s="17">
        <v>0.36222286985014401</v>
      </c>
      <c r="AD10" s="17"/>
      <c r="AE10" s="17">
        <v>0.317041891502021</v>
      </c>
      <c r="AF10" s="17">
        <v>0.27083643112303701</v>
      </c>
      <c r="AG10" s="17"/>
      <c r="AH10" s="17">
        <v>0.26266941722533999</v>
      </c>
      <c r="AI10" s="17">
        <v>0.21899759665840399</v>
      </c>
      <c r="AJ10" s="17"/>
      <c r="AK10" s="17">
        <v>0.39111551173626402</v>
      </c>
      <c r="AL10" s="17">
        <v>0.33215903961846699</v>
      </c>
      <c r="AM10" s="17">
        <v>0.249669005805154</v>
      </c>
      <c r="AN10" s="17">
        <v>0.22253064219510499</v>
      </c>
      <c r="AO10" s="17">
        <v>0.18835638280396799</v>
      </c>
      <c r="AP10" s="17"/>
      <c r="AQ10" s="17">
        <v>0.226500763914876</v>
      </c>
      <c r="AR10" s="17">
        <v>0.293545910570572</v>
      </c>
      <c r="AS10" s="17"/>
      <c r="AT10" s="17">
        <v>0.243841607834827</v>
      </c>
      <c r="AU10" s="17">
        <v>0.29311527304811202</v>
      </c>
      <c r="AV10" s="17"/>
      <c r="AW10" s="17">
        <v>0.25780287315737899</v>
      </c>
      <c r="AX10" s="17">
        <v>0.185392483032644</v>
      </c>
      <c r="AY10" s="17">
        <v>0.45260203044903602</v>
      </c>
      <c r="AZ10" s="17">
        <v>0.214325422655123</v>
      </c>
      <c r="BA10" s="17">
        <v>0.21367411740619199</v>
      </c>
      <c r="BB10" s="17"/>
      <c r="BC10" s="17">
        <v>0.26589184631712098</v>
      </c>
      <c r="BD10" s="17"/>
      <c r="BE10" s="17">
        <v>0.210562048201582</v>
      </c>
      <c r="BF10" s="17">
        <v>0.568673738883546</v>
      </c>
      <c r="BG10" s="17">
        <v>0.28114152590943597</v>
      </c>
      <c r="BH10" s="17">
        <v>0.22927509699905199</v>
      </c>
      <c r="BI10" s="17"/>
      <c r="BJ10" s="17">
        <v>0.28189525809917498</v>
      </c>
      <c r="BK10" s="17"/>
      <c r="BL10" s="17">
        <v>0.27772115877009901</v>
      </c>
      <c r="BM10" s="17"/>
      <c r="BN10" s="17">
        <v>0.25023645944128498</v>
      </c>
      <c r="BO10" s="17"/>
      <c r="BP10" s="17">
        <v>0.28710251892739003</v>
      </c>
      <c r="BQ10" s="17">
        <v>0.259073797525191</v>
      </c>
    </row>
    <row r="11" spans="2:69" x14ac:dyDescent="0.35">
      <c r="B11" s="18" t="s">
        <v>237</v>
      </c>
      <c r="C11" s="17">
        <v>0.56837482981987097</v>
      </c>
      <c r="D11" s="17">
        <v>0.613215682208618</v>
      </c>
      <c r="E11" s="17">
        <v>0.52838836801825795</v>
      </c>
      <c r="F11" s="17"/>
      <c r="G11" s="17">
        <v>0.640317650889761</v>
      </c>
      <c r="H11" s="17">
        <v>0.55918136110542804</v>
      </c>
      <c r="I11" s="17">
        <v>0.599878475272971</v>
      </c>
      <c r="J11" s="17">
        <v>0.59010079869979903</v>
      </c>
      <c r="K11" s="17">
        <v>0.391242030714746</v>
      </c>
      <c r="L11" s="17"/>
      <c r="M11" s="17">
        <v>0.592217644090685</v>
      </c>
      <c r="N11" s="17">
        <v>0.65653650741334901</v>
      </c>
      <c r="O11" s="17">
        <v>0.47803017593824898</v>
      </c>
      <c r="P11" s="17">
        <v>0.46730241101453501</v>
      </c>
      <c r="Q11" s="17">
        <v>0.52505222850231303</v>
      </c>
      <c r="R11" s="17"/>
      <c r="S11" s="17">
        <v>0.62639694141074398</v>
      </c>
      <c r="T11" s="17">
        <v>0.59334609376796099</v>
      </c>
      <c r="U11" s="17">
        <v>0.45721791591518501</v>
      </c>
      <c r="V11" s="17">
        <v>0.56810291287169501</v>
      </c>
      <c r="W11" s="17"/>
      <c r="X11" s="17">
        <v>0.57620332861496504</v>
      </c>
      <c r="Y11" s="17">
        <v>0.66348294199552704</v>
      </c>
      <c r="Z11" s="17">
        <v>0.409005181764513</v>
      </c>
      <c r="AA11" s="17"/>
      <c r="AB11" s="17">
        <v>0.61993199545961197</v>
      </c>
      <c r="AC11" s="17">
        <v>0.47004716480602099</v>
      </c>
      <c r="AD11" s="17"/>
      <c r="AE11" s="17">
        <v>0.61352391190217404</v>
      </c>
      <c r="AF11" s="17">
        <v>0.55705402505099999</v>
      </c>
      <c r="AG11" s="17"/>
      <c r="AH11" s="17">
        <v>0.59056741612341801</v>
      </c>
      <c r="AI11" s="17">
        <v>0.57888962652393405</v>
      </c>
      <c r="AJ11" s="17"/>
      <c r="AK11" s="17">
        <v>0.48200359450375502</v>
      </c>
      <c r="AL11" s="17">
        <v>0.53351535775328496</v>
      </c>
      <c r="AM11" s="17">
        <v>0.55964524115117098</v>
      </c>
      <c r="AN11" s="17">
        <v>0.64057231649005397</v>
      </c>
      <c r="AO11" s="17">
        <v>0.67948389147086596</v>
      </c>
      <c r="AP11" s="17"/>
      <c r="AQ11" s="17">
        <v>0.64812689598552498</v>
      </c>
      <c r="AR11" s="17">
        <v>0.546833874535956</v>
      </c>
      <c r="AS11" s="17"/>
      <c r="AT11" s="17">
        <v>0.61084453632869096</v>
      </c>
      <c r="AU11" s="17">
        <v>0.55089234195526104</v>
      </c>
      <c r="AV11" s="17"/>
      <c r="AW11" s="17">
        <v>0.55641447265164401</v>
      </c>
      <c r="AX11" s="17">
        <v>0.68698588054321796</v>
      </c>
      <c r="AY11" s="17">
        <v>0.36422563979691203</v>
      </c>
      <c r="AZ11" s="17">
        <v>0.58954375158279804</v>
      </c>
      <c r="BA11" s="17">
        <v>0.66325244767862401</v>
      </c>
      <c r="BB11" s="17"/>
      <c r="BC11" s="17">
        <v>0.64114724624998198</v>
      </c>
      <c r="BD11" s="17"/>
      <c r="BE11" s="17">
        <v>0.65581609525211404</v>
      </c>
      <c r="BF11" s="17">
        <v>0.27187531279625698</v>
      </c>
      <c r="BG11" s="17">
        <v>0.55521821017067996</v>
      </c>
      <c r="BH11" s="17">
        <v>0.67223218556397502</v>
      </c>
      <c r="BI11" s="17"/>
      <c r="BJ11" s="17">
        <v>0.56524253346112896</v>
      </c>
      <c r="BK11" s="17"/>
      <c r="BL11" s="17">
        <v>0.564088819377081</v>
      </c>
      <c r="BM11" s="17"/>
      <c r="BN11" s="17">
        <v>0.58713095005197002</v>
      </c>
      <c r="BO11" s="17"/>
      <c r="BP11" s="17">
        <v>0.55948360557116095</v>
      </c>
      <c r="BQ11" s="17">
        <v>0.60990490015599397</v>
      </c>
    </row>
    <row r="12" spans="2:69" x14ac:dyDescent="0.35">
      <c r="B12" s="18" t="s">
        <v>141</v>
      </c>
      <c r="C12" s="19">
        <v>0.106738001251851</v>
      </c>
      <c r="D12" s="19">
        <v>4.9848520438351397E-2</v>
      </c>
      <c r="E12" s="19">
        <v>0.15589703209691</v>
      </c>
      <c r="F12" s="19"/>
      <c r="G12" s="19">
        <v>6.7166359562752298E-2</v>
      </c>
      <c r="H12" s="19">
        <v>0.13117686219571001</v>
      </c>
      <c r="I12" s="19">
        <v>0.12552031415515799</v>
      </c>
      <c r="J12" s="19">
        <v>0.16564803881995899</v>
      </c>
      <c r="K12" s="19">
        <v>5.7994247866309502E-2</v>
      </c>
      <c r="L12" s="19"/>
      <c r="M12" s="19">
        <v>4.6641460620685103E-2</v>
      </c>
      <c r="N12" s="19">
        <v>9.7684791262651505E-2</v>
      </c>
      <c r="O12" s="19">
        <v>9.2584094909221398E-2</v>
      </c>
      <c r="P12" s="19">
        <v>0.15257122521157601</v>
      </c>
      <c r="Q12" s="19">
        <v>0.14425733563748999</v>
      </c>
      <c r="R12" s="19"/>
      <c r="S12" s="19">
        <v>0.148246698874411</v>
      </c>
      <c r="T12" s="19">
        <v>0.13116266680007499</v>
      </c>
      <c r="U12" s="19">
        <v>7.3327472720907297E-2</v>
      </c>
      <c r="V12" s="19">
        <v>8.4567208781601594E-2</v>
      </c>
      <c r="W12" s="19"/>
      <c r="X12" s="19">
        <v>0.111563799829576</v>
      </c>
      <c r="Y12" s="19">
        <v>7.8076565762115399E-2</v>
      </c>
      <c r="Z12" s="19">
        <v>0.101921105638454</v>
      </c>
      <c r="AA12" s="19"/>
      <c r="AB12" s="19">
        <v>0.11195818737656101</v>
      </c>
      <c r="AC12" s="19">
        <v>9.6782281106817997E-2</v>
      </c>
      <c r="AD12" s="19"/>
      <c r="AE12" s="19">
        <v>1.58705751590489E-2</v>
      </c>
      <c r="AF12" s="19">
        <v>0.12831455810193099</v>
      </c>
      <c r="AG12" s="19"/>
      <c r="AH12" s="19">
        <v>0.108443843965476</v>
      </c>
      <c r="AI12" s="19">
        <v>0.152385190472139</v>
      </c>
      <c r="AJ12" s="19"/>
      <c r="AK12" s="19">
        <v>3.7391755254512403E-2</v>
      </c>
      <c r="AL12" s="19">
        <v>0.10555683729160099</v>
      </c>
      <c r="AM12" s="19">
        <v>0.13771280151965701</v>
      </c>
      <c r="AN12" s="19">
        <v>0.10473689608415999</v>
      </c>
      <c r="AO12" s="19">
        <v>8.6192597815801297E-2</v>
      </c>
      <c r="AP12" s="19"/>
      <c r="AQ12" s="19">
        <v>6.6509791959783196E-2</v>
      </c>
      <c r="AR12" s="19">
        <v>0.11760360134442401</v>
      </c>
      <c r="AS12" s="19"/>
      <c r="AT12" s="19">
        <v>8.4317604208035996E-2</v>
      </c>
      <c r="AU12" s="19">
        <v>0.11614508121304</v>
      </c>
      <c r="AV12" s="19"/>
      <c r="AW12" s="19">
        <v>0.14267746995154901</v>
      </c>
      <c r="AX12" s="19">
        <v>9.9940225656249604E-2</v>
      </c>
      <c r="AY12" s="19">
        <v>8.3476296530438698E-2</v>
      </c>
      <c r="AZ12" s="19">
        <v>0.15501955818701901</v>
      </c>
      <c r="BA12" s="19">
        <v>0.103604699081101</v>
      </c>
      <c r="BB12" s="19"/>
      <c r="BC12" s="19">
        <v>6.1818452520899E-2</v>
      </c>
      <c r="BD12" s="19"/>
      <c r="BE12" s="19">
        <v>0.10236442198850999</v>
      </c>
      <c r="BF12" s="19">
        <v>2.7951414609631801E-2</v>
      </c>
      <c r="BG12" s="19">
        <v>0.126653958537745</v>
      </c>
      <c r="BH12" s="19">
        <v>6.9880112502298697E-2</v>
      </c>
      <c r="BI12" s="19"/>
      <c r="BJ12" s="19">
        <v>0.115197632340312</v>
      </c>
      <c r="BK12" s="19"/>
      <c r="BL12" s="19">
        <v>0.113897383011052</v>
      </c>
      <c r="BM12" s="19"/>
      <c r="BN12" s="19">
        <v>8.7967238535560502E-2</v>
      </c>
      <c r="BO12" s="19"/>
      <c r="BP12" s="19">
        <v>0.114384300647372</v>
      </c>
      <c r="BQ12" s="19">
        <v>6.8087256720482395E-2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242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0.13973851025136599</v>
      </c>
      <c r="D9" s="17">
        <v>0.19132597151028799</v>
      </c>
      <c r="E9" s="17">
        <v>9.6004265723242097E-2</v>
      </c>
      <c r="F9" s="17"/>
      <c r="G9" s="17">
        <v>0.15478185093548399</v>
      </c>
      <c r="H9" s="17">
        <v>0.15454135765405</v>
      </c>
      <c r="I9" s="17">
        <v>0.13183125365451301</v>
      </c>
      <c r="J9" s="17">
        <v>9.9643364555606295E-2</v>
      </c>
      <c r="K9" s="17">
        <v>0.13568573048030999</v>
      </c>
      <c r="L9" s="17"/>
      <c r="M9" s="17">
        <v>0.213855841341275</v>
      </c>
      <c r="N9" s="17">
        <v>0.11218758623014501</v>
      </c>
      <c r="O9" s="17">
        <v>0.17945288618588601</v>
      </c>
      <c r="P9" s="17">
        <v>6.8264291397837198E-2</v>
      </c>
      <c r="Q9" s="17">
        <v>0.17994572555404201</v>
      </c>
      <c r="R9" s="17"/>
      <c r="S9" s="17">
        <v>0.16329675385392001</v>
      </c>
      <c r="T9" s="17">
        <v>0.145530810793286</v>
      </c>
      <c r="U9" s="17">
        <v>0.15293292881388301</v>
      </c>
      <c r="V9" s="17">
        <v>9.7763155641793803E-2</v>
      </c>
      <c r="W9" s="17"/>
      <c r="X9" s="17">
        <v>0.14952312308510801</v>
      </c>
      <c r="Y9" s="17">
        <v>5.8747084531913303E-2</v>
      </c>
      <c r="Z9" s="17">
        <v>0.15445848038242599</v>
      </c>
      <c r="AA9" s="17"/>
      <c r="AB9" s="17">
        <v>0.17049975182532201</v>
      </c>
      <c r="AC9" s="17">
        <v>8.1071959843431504E-2</v>
      </c>
      <c r="AD9" s="17"/>
      <c r="AE9" s="17">
        <v>0.13996270190982599</v>
      </c>
      <c r="AF9" s="17">
        <v>0.13832207355920501</v>
      </c>
      <c r="AG9" s="17"/>
      <c r="AH9" s="17">
        <v>0.129858948103861</v>
      </c>
      <c r="AI9" s="17">
        <v>0.187320145203517</v>
      </c>
      <c r="AJ9" s="17"/>
      <c r="AK9" s="17">
        <v>9.4794559507324294E-2</v>
      </c>
      <c r="AL9" s="17">
        <v>0.162597688668039</v>
      </c>
      <c r="AM9" s="17">
        <v>0.12919527294414801</v>
      </c>
      <c r="AN9" s="17">
        <v>0.14879212255316901</v>
      </c>
      <c r="AO9" s="17">
        <v>0.143587967258102</v>
      </c>
      <c r="AP9" s="17"/>
      <c r="AQ9" s="17">
        <v>0.19205926953649699</v>
      </c>
      <c r="AR9" s="17">
        <v>0.12560672420032401</v>
      </c>
      <c r="AS9" s="17"/>
      <c r="AT9" s="17">
        <v>0.162876696411207</v>
      </c>
      <c r="AU9" s="17">
        <v>0.124844738326155</v>
      </c>
      <c r="AV9" s="17"/>
      <c r="AW9" s="17">
        <v>0.179800980060939</v>
      </c>
      <c r="AX9" s="17">
        <v>0.13405644474258499</v>
      </c>
      <c r="AY9" s="17">
        <v>0.14868939733874201</v>
      </c>
      <c r="AZ9" s="17">
        <v>5.2350094554186703E-2</v>
      </c>
      <c r="BA9" s="17">
        <v>0.21880547179527199</v>
      </c>
      <c r="BB9" s="17"/>
      <c r="BC9" s="17">
        <v>0.167294275936647</v>
      </c>
      <c r="BD9" s="17"/>
      <c r="BE9" s="17">
        <v>0.12165854767343701</v>
      </c>
      <c r="BF9" s="17">
        <v>0.103124553797631</v>
      </c>
      <c r="BG9" s="17">
        <v>0.103724548632137</v>
      </c>
      <c r="BH9" s="17">
        <v>0.21486962493553</v>
      </c>
      <c r="BI9" s="17"/>
      <c r="BJ9" s="17">
        <v>0.145157735900552</v>
      </c>
      <c r="BK9" s="17"/>
      <c r="BL9" s="17">
        <v>0.130838049612853</v>
      </c>
      <c r="BM9" s="17"/>
      <c r="BN9" s="17">
        <v>9.6042683596368195E-2</v>
      </c>
      <c r="BO9" s="17"/>
      <c r="BP9" s="17">
        <v>0.15663831275522699</v>
      </c>
      <c r="BQ9" s="17">
        <v>6.7116329337361696E-2</v>
      </c>
    </row>
    <row r="10" spans="2:69" x14ac:dyDescent="0.35">
      <c r="B10" s="18" t="s">
        <v>236</v>
      </c>
      <c r="C10" s="17">
        <v>0.43574319222735403</v>
      </c>
      <c r="D10" s="17">
        <v>0.43590803716494397</v>
      </c>
      <c r="E10" s="17">
        <v>0.43715529113469498</v>
      </c>
      <c r="F10" s="17"/>
      <c r="G10" s="17">
        <v>0.404294747865732</v>
      </c>
      <c r="H10" s="17">
        <v>0.40197560151051498</v>
      </c>
      <c r="I10" s="17">
        <v>0.43128082770828002</v>
      </c>
      <c r="J10" s="17">
        <v>0.42012754038893801</v>
      </c>
      <c r="K10" s="17">
        <v>0.56644707972908404</v>
      </c>
      <c r="L10" s="17"/>
      <c r="M10" s="17">
        <v>0.318099714345494</v>
      </c>
      <c r="N10" s="17">
        <v>0.39722183561848501</v>
      </c>
      <c r="O10" s="17">
        <v>0.45744704119651802</v>
      </c>
      <c r="P10" s="17">
        <v>0.511427857935152</v>
      </c>
      <c r="Q10" s="17">
        <v>0.51271258955723198</v>
      </c>
      <c r="R10" s="17"/>
      <c r="S10" s="17">
        <v>0.43387975055241501</v>
      </c>
      <c r="T10" s="17">
        <v>0.44462697545743202</v>
      </c>
      <c r="U10" s="17">
        <v>0.48850838340477898</v>
      </c>
      <c r="V10" s="17">
        <v>0.44530228731761401</v>
      </c>
      <c r="W10" s="17"/>
      <c r="X10" s="17">
        <v>0.41153895328511497</v>
      </c>
      <c r="Y10" s="17">
        <v>0.52646037461199402</v>
      </c>
      <c r="Z10" s="17">
        <v>0.5166672952511</v>
      </c>
      <c r="AA10" s="17"/>
      <c r="AB10" s="17">
        <v>0.39605811872034302</v>
      </c>
      <c r="AC10" s="17">
        <v>0.51142890080788195</v>
      </c>
      <c r="AD10" s="17"/>
      <c r="AE10" s="17">
        <v>0.48835450523981699</v>
      </c>
      <c r="AF10" s="17">
        <v>0.42403925296820499</v>
      </c>
      <c r="AG10" s="17"/>
      <c r="AH10" s="17">
        <v>0.44125234359961302</v>
      </c>
      <c r="AI10" s="17">
        <v>0.34021659511886099</v>
      </c>
      <c r="AJ10" s="17"/>
      <c r="AK10" s="17">
        <v>0.53086928262090705</v>
      </c>
      <c r="AL10" s="17">
        <v>0.48066397742149303</v>
      </c>
      <c r="AM10" s="17">
        <v>0.37240877343872197</v>
      </c>
      <c r="AN10" s="17">
        <v>0.45084798657744002</v>
      </c>
      <c r="AO10" s="17">
        <v>0.35806312791329697</v>
      </c>
      <c r="AP10" s="17"/>
      <c r="AQ10" s="17">
        <v>0.34131824056965099</v>
      </c>
      <c r="AR10" s="17">
        <v>0.46124727957124401</v>
      </c>
      <c r="AS10" s="17"/>
      <c r="AT10" s="17">
        <v>0.42446430877827301</v>
      </c>
      <c r="AU10" s="17">
        <v>0.44631798354327101</v>
      </c>
      <c r="AV10" s="17"/>
      <c r="AW10" s="17">
        <v>0.32913672401574601</v>
      </c>
      <c r="AX10" s="17">
        <v>0.44765546313763099</v>
      </c>
      <c r="AY10" s="17">
        <v>0.45159068166037097</v>
      </c>
      <c r="AZ10" s="17">
        <v>0.48794898088580302</v>
      </c>
      <c r="BA10" s="17">
        <v>0.243335609083666</v>
      </c>
      <c r="BB10" s="17"/>
      <c r="BC10" s="17">
        <v>0.43234940240504599</v>
      </c>
      <c r="BD10" s="17"/>
      <c r="BE10" s="17">
        <v>0.44582038606200902</v>
      </c>
      <c r="BF10" s="17">
        <v>0.50141939327828999</v>
      </c>
      <c r="BG10" s="17">
        <v>0.58012639560622603</v>
      </c>
      <c r="BH10" s="17">
        <v>0.33834983869908097</v>
      </c>
      <c r="BI10" s="17"/>
      <c r="BJ10" s="17">
        <v>0.430542331543457</v>
      </c>
      <c r="BK10" s="17"/>
      <c r="BL10" s="17">
        <v>0.43364896258783397</v>
      </c>
      <c r="BM10" s="17"/>
      <c r="BN10" s="17">
        <v>0.470098936073641</v>
      </c>
      <c r="BO10" s="17"/>
      <c r="BP10" s="17">
        <v>0.44090623952268299</v>
      </c>
      <c r="BQ10" s="17">
        <v>0.39213623213992399</v>
      </c>
    </row>
    <row r="11" spans="2:69" x14ac:dyDescent="0.35">
      <c r="B11" s="18" t="s">
        <v>237</v>
      </c>
      <c r="C11" s="17">
        <v>0.33825675293372498</v>
      </c>
      <c r="D11" s="17">
        <v>0.32642760521953401</v>
      </c>
      <c r="E11" s="17">
        <v>0.346040228719034</v>
      </c>
      <c r="F11" s="17"/>
      <c r="G11" s="17">
        <v>0.38217751147540702</v>
      </c>
      <c r="H11" s="17">
        <v>0.31652300700252001</v>
      </c>
      <c r="I11" s="17">
        <v>0.34735876024264101</v>
      </c>
      <c r="J11" s="17">
        <v>0.35406972484277799</v>
      </c>
      <c r="K11" s="17">
        <v>0.26887006585745099</v>
      </c>
      <c r="L11" s="17"/>
      <c r="M11" s="17">
        <v>0.38101241249496798</v>
      </c>
      <c r="N11" s="17">
        <v>0.39382028332330798</v>
      </c>
      <c r="O11" s="17">
        <v>0.31191163653745102</v>
      </c>
      <c r="P11" s="17">
        <v>0.30689315802237199</v>
      </c>
      <c r="Q11" s="17">
        <v>0.227623892630966</v>
      </c>
      <c r="R11" s="17"/>
      <c r="S11" s="17">
        <v>0.29704979824836703</v>
      </c>
      <c r="T11" s="17">
        <v>0.279032375415948</v>
      </c>
      <c r="U11" s="17">
        <v>0.32023462580953399</v>
      </c>
      <c r="V11" s="17">
        <v>0.38466439152731602</v>
      </c>
      <c r="W11" s="17"/>
      <c r="X11" s="17">
        <v>0.34417851945278</v>
      </c>
      <c r="Y11" s="17">
        <v>0.37726192173930301</v>
      </c>
      <c r="Z11" s="17">
        <v>0.25295678580394099</v>
      </c>
      <c r="AA11" s="17"/>
      <c r="AB11" s="17">
        <v>0.33655927478694098</v>
      </c>
      <c r="AC11" s="17">
        <v>0.34149411209639902</v>
      </c>
      <c r="AD11" s="17"/>
      <c r="AE11" s="17">
        <v>0.331928360849363</v>
      </c>
      <c r="AF11" s="17">
        <v>0.34028383065651202</v>
      </c>
      <c r="AG11" s="17"/>
      <c r="AH11" s="17">
        <v>0.35194998957554602</v>
      </c>
      <c r="AI11" s="17">
        <v>0.30123209853458699</v>
      </c>
      <c r="AJ11" s="17"/>
      <c r="AK11" s="17">
        <v>0.29047784717729103</v>
      </c>
      <c r="AL11" s="17">
        <v>0.27767090763560698</v>
      </c>
      <c r="AM11" s="17">
        <v>0.395757745167438</v>
      </c>
      <c r="AN11" s="17">
        <v>0.32949977591639401</v>
      </c>
      <c r="AO11" s="17">
        <v>0.41215630701279998</v>
      </c>
      <c r="AP11" s="17"/>
      <c r="AQ11" s="17">
        <v>0.39722884267043601</v>
      </c>
      <c r="AR11" s="17">
        <v>0.32232844901519098</v>
      </c>
      <c r="AS11" s="17"/>
      <c r="AT11" s="17">
        <v>0.33930663050376603</v>
      </c>
      <c r="AU11" s="17">
        <v>0.33423686664285601</v>
      </c>
      <c r="AV11" s="17"/>
      <c r="AW11" s="17">
        <v>0.41160939342841901</v>
      </c>
      <c r="AX11" s="17">
        <v>0.34017499391119399</v>
      </c>
      <c r="AY11" s="17">
        <v>0.31905356850803601</v>
      </c>
      <c r="AZ11" s="17">
        <v>0.31508477054179801</v>
      </c>
      <c r="BA11" s="17">
        <v>0.42441273777287902</v>
      </c>
      <c r="BB11" s="17"/>
      <c r="BC11" s="17">
        <v>0.34647527011190499</v>
      </c>
      <c r="BD11" s="17"/>
      <c r="BE11" s="17">
        <v>0.35046375402708102</v>
      </c>
      <c r="BF11" s="17">
        <v>0.35690704890387198</v>
      </c>
      <c r="BG11" s="17">
        <v>0.19885465985228201</v>
      </c>
      <c r="BH11" s="17">
        <v>0.38258682288429802</v>
      </c>
      <c r="BI11" s="17"/>
      <c r="BJ11" s="17">
        <v>0.332886353518832</v>
      </c>
      <c r="BK11" s="17"/>
      <c r="BL11" s="17">
        <v>0.34043251508004402</v>
      </c>
      <c r="BM11" s="17"/>
      <c r="BN11" s="17">
        <v>0.36731164363119101</v>
      </c>
      <c r="BO11" s="17"/>
      <c r="BP11" s="17">
        <v>0.31275954945544798</v>
      </c>
      <c r="BQ11" s="17">
        <v>0.45934236665059502</v>
      </c>
    </row>
    <row r="12" spans="2:69" x14ac:dyDescent="0.35">
      <c r="B12" s="18" t="s">
        <v>141</v>
      </c>
      <c r="C12" s="19">
        <v>8.6261544587554695E-2</v>
      </c>
      <c r="D12" s="19">
        <v>4.6338386105233297E-2</v>
      </c>
      <c r="E12" s="19">
        <v>0.120800214423029</v>
      </c>
      <c r="F12" s="19"/>
      <c r="G12" s="19">
        <v>5.8745889723377E-2</v>
      </c>
      <c r="H12" s="19">
        <v>0.12696003383291499</v>
      </c>
      <c r="I12" s="19">
        <v>8.9529158394566002E-2</v>
      </c>
      <c r="J12" s="19">
        <v>0.12615937021267801</v>
      </c>
      <c r="K12" s="19">
        <v>2.8997123933154699E-2</v>
      </c>
      <c r="L12" s="19"/>
      <c r="M12" s="19">
        <v>8.70320318182633E-2</v>
      </c>
      <c r="N12" s="19">
        <v>9.6770294828061904E-2</v>
      </c>
      <c r="O12" s="19">
        <v>5.1188436080145103E-2</v>
      </c>
      <c r="P12" s="19">
        <v>0.11341469264463901</v>
      </c>
      <c r="Q12" s="19">
        <v>7.9717792257760003E-2</v>
      </c>
      <c r="R12" s="19"/>
      <c r="S12" s="19">
        <v>0.105773697345298</v>
      </c>
      <c r="T12" s="19">
        <v>0.13080983833333401</v>
      </c>
      <c r="U12" s="19">
        <v>3.8324061971803498E-2</v>
      </c>
      <c r="V12" s="19">
        <v>7.2270165513276197E-2</v>
      </c>
      <c r="W12" s="19"/>
      <c r="X12" s="19">
        <v>9.4759404176996395E-2</v>
      </c>
      <c r="Y12" s="19">
        <v>3.7530619116790002E-2</v>
      </c>
      <c r="Z12" s="19">
        <v>7.5917438562532094E-2</v>
      </c>
      <c r="AA12" s="19"/>
      <c r="AB12" s="19">
        <v>9.6882854667394103E-2</v>
      </c>
      <c r="AC12" s="19">
        <v>6.6005027252287199E-2</v>
      </c>
      <c r="AD12" s="19"/>
      <c r="AE12" s="19">
        <v>3.9754432000993101E-2</v>
      </c>
      <c r="AF12" s="19">
        <v>9.7354842816079007E-2</v>
      </c>
      <c r="AG12" s="19"/>
      <c r="AH12" s="19">
        <v>7.6938718720979002E-2</v>
      </c>
      <c r="AI12" s="19">
        <v>0.17123116114303499</v>
      </c>
      <c r="AJ12" s="19"/>
      <c r="AK12" s="19">
        <v>8.3858310694477495E-2</v>
      </c>
      <c r="AL12" s="19">
        <v>7.9067426274861297E-2</v>
      </c>
      <c r="AM12" s="19">
        <v>0.102638208449692</v>
      </c>
      <c r="AN12" s="19">
        <v>7.08601149529966E-2</v>
      </c>
      <c r="AO12" s="19">
        <v>8.6192597815801297E-2</v>
      </c>
      <c r="AP12" s="19"/>
      <c r="AQ12" s="19">
        <v>6.93936472234154E-2</v>
      </c>
      <c r="AR12" s="19">
        <v>9.0817547213240701E-2</v>
      </c>
      <c r="AS12" s="19"/>
      <c r="AT12" s="19">
        <v>7.3352364306755E-2</v>
      </c>
      <c r="AU12" s="19">
        <v>9.4600411487717903E-2</v>
      </c>
      <c r="AV12" s="19"/>
      <c r="AW12" s="19">
        <v>7.9452902494896199E-2</v>
      </c>
      <c r="AX12" s="19">
        <v>7.8113098208590706E-2</v>
      </c>
      <c r="AY12" s="19">
        <v>8.0666352492850896E-2</v>
      </c>
      <c r="AZ12" s="19">
        <v>0.14461615401821201</v>
      </c>
      <c r="BA12" s="19">
        <v>0.113446181348183</v>
      </c>
      <c r="BB12" s="19"/>
      <c r="BC12" s="19">
        <v>5.3881051546402402E-2</v>
      </c>
      <c r="BD12" s="19"/>
      <c r="BE12" s="19">
        <v>8.2057312237471799E-2</v>
      </c>
      <c r="BF12" s="19">
        <v>3.8549004020207903E-2</v>
      </c>
      <c r="BG12" s="19">
        <v>0.117294395909355</v>
      </c>
      <c r="BH12" s="19">
        <v>6.4193713481090903E-2</v>
      </c>
      <c r="BI12" s="19"/>
      <c r="BJ12" s="19">
        <v>9.1413579037159201E-2</v>
      </c>
      <c r="BK12" s="19"/>
      <c r="BL12" s="19">
        <v>9.5080472719268505E-2</v>
      </c>
      <c r="BM12" s="19"/>
      <c r="BN12" s="19">
        <v>6.6546736698799805E-2</v>
      </c>
      <c r="BO12" s="19"/>
      <c r="BP12" s="19">
        <v>8.9695898266641996E-2</v>
      </c>
      <c r="BQ12" s="19">
        <v>8.1405071872119095E-2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243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5.4986587890955001E-2</v>
      </c>
      <c r="D9" s="17">
        <v>6.1501674970421E-2</v>
      </c>
      <c r="E9" s="17">
        <v>4.9596413759032398E-2</v>
      </c>
      <c r="F9" s="17"/>
      <c r="G9" s="17">
        <v>4.34383154838048E-2</v>
      </c>
      <c r="H9" s="17">
        <v>5.5302112050361299E-2</v>
      </c>
      <c r="I9" s="17">
        <v>2.8937258938190401E-2</v>
      </c>
      <c r="J9" s="17">
        <v>2.6365325066682401E-2</v>
      </c>
      <c r="K9" s="17">
        <v>0.13789101212483401</v>
      </c>
      <c r="L9" s="17"/>
      <c r="M9" s="17">
        <v>0.105422348796713</v>
      </c>
      <c r="N9" s="17">
        <v>4.9480486654808198E-2</v>
      </c>
      <c r="O9" s="17">
        <v>6.9759558117643297E-2</v>
      </c>
      <c r="P9" s="17">
        <v>0</v>
      </c>
      <c r="Q9" s="17">
        <v>6.8614148967748798E-2</v>
      </c>
      <c r="R9" s="17"/>
      <c r="S9" s="17">
        <v>4.9203711800441502E-2</v>
      </c>
      <c r="T9" s="17">
        <v>2.8263226966532402E-2</v>
      </c>
      <c r="U9" s="17">
        <v>7.1712313090518204E-2</v>
      </c>
      <c r="V9" s="17">
        <v>5.9154326283304498E-2</v>
      </c>
      <c r="W9" s="17"/>
      <c r="X9" s="17">
        <v>4.0232099654730097E-2</v>
      </c>
      <c r="Y9" s="17">
        <v>1.1140190267754301E-2</v>
      </c>
      <c r="Z9" s="17">
        <v>0.210430897784391</v>
      </c>
      <c r="AA9" s="17"/>
      <c r="AB9" s="17">
        <v>2.8368879674339799E-2</v>
      </c>
      <c r="AC9" s="17">
        <v>0.105750765178124</v>
      </c>
      <c r="AD9" s="17"/>
      <c r="AE9" s="17">
        <v>3.2605468791709703E-2</v>
      </c>
      <c r="AF9" s="17">
        <v>6.0346493334885697E-2</v>
      </c>
      <c r="AG9" s="17"/>
      <c r="AH9" s="17">
        <v>3.3536485249062997E-2</v>
      </c>
      <c r="AI9" s="17">
        <v>4.9849168861259299E-2</v>
      </c>
      <c r="AJ9" s="17"/>
      <c r="AK9" s="17">
        <v>0.117996671388851</v>
      </c>
      <c r="AL9" s="17">
        <v>5.5253345339613402E-2</v>
      </c>
      <c r="AM9" s="17">
        <v>5.13559182741746E-2</v>
      </c>
      <c r="AN9" s="17">
        <v>2.9687894120300099E-2</v>
      </c>
      <c r="AO9" s="17">
        <v>4.0963609285630802E-2</v>
      </c>
      <c r="AP9" s="17"/>
      <c r="AQ9" s="17">
        <v>2.26668749221366E-2</v>
      </c>
      <c r="AR9" s="17">
        <v>6.3716110840294299E-2</v>
      </c>
      <c r="AS9" s="17"/>
      <c r="AT9" s="17">
        <v>3.6273277027086603E-2</v>
      </c>
      <c r="AU9" s="17">
        <v>6.5095759220830995E-2</v>
      </c>
      <c r="AV9" s="17"/>
      <c r="AW9" s="17">
        <v>2.2984610098677201E-2</v>
      </c>
      <c r="AX9" s="17">
        <v>1.45153814068152E-2</v>
      </c>
      <c r="AY9" s="17">
        <v>0.141458226072145</v>
      </c>
      <c r="AZ9" s="17">
        <v>4.1439490126713698E-2</v>
      </c>
      <c r="BA9" s="17">
        <v>0</v>
      </c>
      <c r="BB9" s="17"/>
      <c r="BC9" s="17">
        <v>5.1098313412654098E-2</v>
      </c>
      <c r="BD9" s="17"/>
      <c r="BE9" s="17">
        <v>1.02437226908513E-2</v>
      </c>
      <c r="BF9" s="17">
        <v>0.175419467190393</v>
      </c>
      <c r="BG9" s="17">
        <v>3.07389979305044E-2</v>
      </c>
      <c r="BH9" s="17">
        <v>3.0119048598102601E-2</v>
      </c>
      <c r="BI9" s="17"/>
      <c r="BJ9" s="17">
        <v>4.3618828126184901E-2</v>
      </c>
      <c r="BK9" s="17"/>
      <c r="BL9" s="17">
        <v>4.5884901039503899E-2</v>
      </c>
      <c r="BM9" s="17"/>
      <c r="BN9" s="17">
        <v>8.7205353438967695E-2</v>
      </c>
      <c r="BO9" s="17"/>
      <c r="BP9" s="17">
        <v>5.9461010405319599E-2</v>
      </c>
      <c r="BQ9" s="17">
        <v>2.8353690879969098E-2</v>
      </c>
    </row>
    <row r="10" spans="2:69" x14ac:dyDescent="0.35">
      <c r="B10" s="18" t="s">
        <v>236</v>
      </c>
      <c r="C10" s="17">
        <v>0.24886584215441099</v>
      </c>
      <c r="D10" s="17">
        <v>0.24941069521560799</v>
      </c>
      <c r="E10" s="17">
        <v>0.24928588738691701</v>
      </c>
      <c r="F10" s="17"/>
      <c r="G10" s="17">
        <v>0.29621015915279902</v>
      </c>
      <c r="H10" s="17">
        <v>0.17601932579083099</v>
      </c>
      <c r="I10" s="17">
        <v>0.27683212830563902</v>
      </c>
      <c r="J10" s="17">
        <v>0.17566746668120101</v>
      </c>
      <c r="K10" s="17">
        <v>0.30704222993742503</v>
      </c>
      <c r="L10" s="17"/>
      <c r="M10" s="17">
        <v>0.27330342782426897</v>
      </c>
      <c r="N10" s="17">
        <v>0.25011594745754701</v>
      </c>
      <c r="O10" s="17">
        <v>0.24771206604469301</v>
      </c>
      <c r="P10" s="17">
        <v>0.17266361668744801</v>
      </c>
      <c r="Q10" s="17">
        <v>0.298548894346437</v>
      </c>
      <c r="R10" s="17"/>
      <c r="S10" s="17">
        <v>0.20241592358194799</v>
      </c>
      <c r="T10" s="17">
        <v>0.25400554876102999</v>
      </c>
      <c r="U10" s="17">
        <v>0.21086931494849401</v>
      </c>
      <c r="V10" s="17">
        <v>0.288343090008919</v>
      </c>
      <c r="W10" s="17"/>
      <c r="X10" s="17">
        <v>0.25689929371951598</v>
      </c>
      <c r="Y10" s="17">
        <v>0.23938353742795199</v>
      </c>
      <c r="Z10" s="17">
        <v>0.199930209381875</v>
      </c>
      <c r="AA10" s="17"/>
      <c r="AB10" s="17">
        <v>0.22226037728369</v>
      </c>
      <c r="AC10" s="17">
        <v>0.29960666944553599</v>
      </c>
      <c r="AD10" s="17"/>
      <c r="AE10" s="17">
        <v>0.222867084074859</v>
      </c>
      <c r="AF10" s="17">
        <v>0.25380022355779802</v>
      </c>
      <c r="AG10" s="17"/>
      <c r="AH10" s="17">
        <v>0.25678772597733102</v>
      </c>
      <c r="AI10" s="17">
        <v>0.25001015509790497</v>
      </c>
      <c r="AJ10" s="17"/>
      <c r="AK10" s="17">
        <v>0.26344154118198398</v>
      </c>
      <c r="AL10" s="17">
        <v>0.27143515503314503</v>
      </c>
      <c r="AM10" s="17">
        <v>0.20358741297892599</v>
      </c>
      <c r="AN10" s="17">
        <v>0.26638128562897401</v>
      </c>
      <c r="AO10" s="17">
        <v>0.29320944146670302</v>
      </c>
      <c r="AP10" s="17"/>
      <c r="AQ10" s="17">
        <v>0.26483059539252402</v>
      </c>
      <c r="AR10" s="17">
        <v>0.244553777876269</v>
      </c>
      <c r="AS10" s="17"/>
      <c r="AT10" s="17">
        <v>0.27300031531567998</v>
      </c>
      <c r="AU10" s="17">
        <v>0.23436537563124801</v>
      </c>
      <c r="AV10" s="17"/>
      <c r="AW10" s="17">
        <v>0.18131408227183499</v>
      </c>
      <c r="AX10" s="17">
        <v>0.17677267207813399</v>
      </c>
      <c r="AY10" s="17">
        <v>0.31301276847360598</v>
      </c>
      <c r="AZ10" s="17">
        <v>0.36041365043049001</v>
      </c>
      <c r="BA10" s="17">
        <v>0.21576337600189199</v>
      </c>
      <c r="BB10" s="17"/>
      <c r="BC10" s="17">
        <v>0.181626910570059</v>
      </c>
      <c r="BD10" s="17"/>
      <c r="BE10" s="17">
        <v>0.20185188295862599</v>
      </c>
      <c r="BF10" s="17">
        <v>0.340111527385692</v>
      </c>
      <c r="BG10" s="17">
        <v>0.39847750432609202</v>
      </c>
      <c r="BH10" s="17">
        <v>0.168316206851156</v>
      </c>
      <c r="BI10" s="17"/>
      <c r="BJ10" s="17">
        <v>0.23237277231430101</v>
      </c>
      <c r="BK10" s="17"/>
      <c r="BL10" s="17">
        <v>0.26626603723183501</v>
      </c>
      <c r="BM10" s="17"/>
      <c r="BN10" s="17">
        <v>0.28798599194956398</v>
      </c>
      <c r="BO10" s="17"/>
      <c r="BP10" s="17">
        <v>0.25324845000739299</v>
      </c>
      <c r="BQ10" s="17">
        <v>0.215207311546672</v>
      </c>
    </row>
    <row r="11" spans="2:69" x14ac:dyDescent="0.35">
      <c r="B11" s="18" t="s">
        <v>237</v>
      </c>
      <c r="C11" s="17">
        <v>0.57484367864700503</v>
      </c>
      <c r="D11" s="17">
        <v>0.63355292239611405</v>
      </c>
      <c r="E11" s="17">
        <v>0.52298916267113604</v>
      </c>
      <c r="F11" s="17"/>
      <c r="G11" s="17">
        <v>0.60762184651139295</v>
      </c>
      <c r="H11" s="17">
        <v>0.61264743681203804</v>
      </c>
      <c r="I11" s="17">
        <v>0.58151691735241595</v>
      </c>
      <c r="J11" s="17">
        <v>0.59439528205483705</v>
      </c>
      <c r="K11" s="17">
        <v>0.42855606760425002</v>
      </c>
      <c r="L11" s="17"/>
      <c r="M11" s="17">
        <v>0.55912911139589405</v>
      </c>
      <c r="N11" s="17">
        <v>0.57467431347810605</v>
      </c>
      <c r="O11" s="17">
        <v>0.58350529831713605</v>
      </c>
      <c r="P11" s="17">
        <v>0.67682856428411398</v>
      </c>
      <c r="Q11" s="17">
        <v>0.48535066771128099</v>
      </c>
      <c r="R11" s="17"/>
      <c r="S11" s="17">
        <v>0.55217708857435099</v>
      </c>
      <c r="T11" s="17">
        <v>0.587813082141732</v>
      </c>
      <c r="U11" s="17">
        <v>0.646826407038675</v>
      </c>
      <c r="V11" s="17">
        <v>0.557595281422408</v>
      </c>
      <c r="W11" s="17"/>
      <c r="X11" s="17">
        <v>0.58623106928197699</v>
      </c>
      <c r="Y11" s="17">
        <v>0.63889894170005801</v>
      </c>
      <c r="Z11" s="17">
        <v>0.42253446462830901</v>
      </c>
      <c r="AA11" s="17"/>
      <c r="AB11" s="17">
        <v>0.61438294329265397</v>
      </c>
      <c r="AC11" s="17">
        <v>0.49943605061451102</v>
      </c>
      <c r="AD11" s="17"/>
      <c r="AE11" s="17">
        <v>0.71924733707145405</v>
      </c>
      <c r="AF11" s="17">
        <v>0.54173496579143299</v>
      </c>
      <c r="AG11" s="17"/>
      <c r="AH11" s="17">
        <v>0.60105559331053704</v>
      </c>
      <c r="AI11" s="17">
        <v>0.46600513157962198</v>
      </c>
      <c r="AJ11" s="17"/>
      <c r="AK11" s="17">
        <v>0.52966357875752601</v>
      </c>
      <c r="AL11" s="17">
        <v>0.58416900663001403</v>
      </c>
      <c r="AM11" s="17">
        <v>0.60507482324297601</v>
      </c>
      <c r="AN11" s="17">
        <v>0.57879409893368405</v>
      </c>
      <c r="AO11" s="17">
        <v>0.46503980583268101</v>
      </c>
      <c r="AP11" s="17"/>
      <c r="AQ11" s="17">
        <v>0.66486976247624696</v>
      </c>
      <c r="AR11" s="17">
        <v>0.55052772121307902</v>
      </c>
      <c r="AS11" s="17"/>
      <c r="AT11" s="17">
        <v>0.62013288824332302</v>
      </c>
      <c r="AU11" s="17">
        <v>0.55262306883287404</v>
      </c>
      <c r="AV11" s="17"/>
      <c r="AW11" s="17">
        <v>0.65292485375838305</v>
      </c>
      <c r="AX11" s="17">
        <v>0.68915638594337503</v>
      </c>
      <c r="AY11" s="17">
        <v>0.45856240596935</v>
      </c>
      <c r="AZ11" s="17">
        <v>0.35802362908945501</v>
      </c>
      <c r="BA11" s="17">
        <v>0.67948838491542995</v>
      </c>
      <c r="BB11" s="17"/>
      <c r="BC11" s="17">
        <v>0.723741799867198</v>
      </c>
      <c r="BD11" s="17"/>
      <c r="BE11" s="17">
        <v>0.66679127299775898</v>
      </c>
      <c r="BF11" s="17">
        <v>0.420905052721321</v>
      </c>
      <c r="BG11" s="17">
        <v>0.37105165070782697</v>
      </c>
      <c r="BH11" s="17">
        <v>0.76502185341004902</v>
      </c>
      <c r="BI11" s="17"/>
      <c r="BJ11" s="17">
        <v>0.591892024334428</v>
      </c>
      <c r="BK11" s="17"/>
      <c r="BL11" s="17">
        <v>0.56175527237189404</v>
      </c>
      <c r="BM11" s="17"/>
      <c r="BN11" s="17">
        <v>0.54352721316222996</v>
      </c>
      <c r="BO11" s="17"/>
      <c r="BP11" s="17">
        <v>0.56130823169930399</v>
      </c>
      <c r="BQ11" s="17">
        <v>0.670022129061696</v>
      </c>
    </row>
    <row r="12" spans="2:69" x14ac:dyDescent="0.35">
      <c r="B12" s="18" t="s">
        <v>141</v>
      </c>
      <c r="C12" s="19">
        <v>0.121303891307629</v>
      </c>
      <c r="D12" s="19">
        <v>5.5534707417857897E-2</v>
      </c>
      <c r="E12" s="19">
        <v>0.17812853618291499</v>
      </c>
      <c r="F12" s="19"/>
      <c r="G12" s="19">
        <v>5.2729678852003199E-2</v>
      </c>
      <c r="H12" s="19">
        <v>0.15603112534676999</v>
      </c>
      <c r="I12" s="19">
        <v>0.112713695403755</v>
      </c>
      <c r="J12" s="19">
        <v>0.20357192619727901</v>
      </c>
      <c r="K12" s="19">
        <v>0.12651069033349199</v>
      </c>
      <c r="L12" s="19"/>
      <c r="M12" s="19">
        <v>6.2145111983123197E-2</v>
      </c>
      <c r="N12" s="19">
        <v>0.125729252409539</v>
      </c>
      <c r="O12" s="19">
        <v>9.9023077520528302E-2</v>
      </c>
      <c r="P12" s="19">
        <v>0.15050781902843899</v>
      </c>
      <c r="Q12" s="19">
        <v>0.147486288974533</v>
      </c>
      <c r="R12" s="19"/>
      <c r="S12" s="19">
        <v>0.19620327604325899</v>
      </c>
      <c r="T12" s="19">
        <v>0.12991814213070599</v>
      </c>
      <c r="U12" s="19">
        <v>7.05919649223129E-2</v>
      </c>
      <c r="V12" s="19">
        <v>9.4907302285367895E-2</v>
      </c>
      <c r="W12" s="19"/>
      <c r="X12" s="19">
        <v>0.11663753734377701</v>
      </c>
      <c r="Y12" s="19">
        <v>0.110577330604236</v>
      </c>
      <c r="Z12" s="19">
        <v>0.16710442820542501</v>
      </c>
      <c r="AA12" s="19"/>
      <c r="AB12" s="19">
        <v>0.13498779974931699</v>
      </c>
      <c r="AC12" s="19">
        <v>9.52065147618288E-2</v>
      </c>
      <c r="AD12" s="19"/>
      <c r="AE12" s="19">
        <v>2.5280110061977501E-2</v>
      </c>
      <c r="AF12" s="19">
        <v>0.14411831731588301</v>
      </c>
      <c r="AG12" s="19"/>
      <c r="AH12" s="19">
        <v>0.108620195463069</v>
      </c>
      <c r="AI12" s="19">
        <v>0.23413554446121401</v>
      </c>
      <c r="AJ12" s="19"/>
      <c r="AK12" s="19">
        <v>8.8898208671638695E-2</v>
      </c>
      <c r="AL12" s="19">
        <v>8.9142492997227499E-2</v>
      </c>
      <c r="AM12" s="19">
        <v>0.13998184550392301</v>
      </c>
      <c r="AN12" s="19">
        <v>0.12513672131704201</v>
      </c>
      <c r="AO12" s="19">
        <v>0.20078714341498499</v>
      </c>
      <c r="AP12" s="19"/>
      <c r="AQ12" s="19">
        <v>4.7632767209093103E-2</v>
      </c>
      <c r="AR12" s="19">
        <v>0.14120239007035801</v>
      </c>
      <c r="AS12" s="19"/>
      <c r="AT12" s="19">
        <v>7.0593519413910497E-2</v>
      </c>
      <c r="AU12" s="19">
        <v>0.14791579631504601</v>
      </c>
      <c r="AV12" s="19"/>
      <c r="AW12" s="19">
        <v>0.14277645387110499</v>
      </c>
      <c r="AX12" s="19">
        <v>0.119555560571675</v>
      </c>
      <c r="AY12" s="19">
        <v>8.6966599484899001E-2</v>
      </c>
      <c r="AZ12" s="19">
        <v>0.24012323035334199</v>
      </c>
      <c r="BA12" s="19">
        <v>0.104748239082678</v>
      </c>
      <c r="BB12" s="19"/>
      <c r="BC12" s="19">
        <v>4.3532976150088998E-2</v>
      </c>
      <c r="BD12" s="19"/>
      <c r="BE12" s="19">
        <v>0.121113121352763</v>
      </c>
      <c r="BF12" s="19">
        <v>6.3563952702594601E-2</v>
      </c>
      <c r="BG12" s="19">
        <v>0.199731847035577</v>
      </c>
      <c r="BH12" s="19">
        <v>3.6542891140692702E-2</v>
      </c>
      <c r="BI12" s="19"/>
      <c r="BJ12" s="19">
        <v>0.13211637522508601</v>
      </c>
      <c r="BK12" s="19"/>
      <c r="BL12" s="19">
        <v>0.12609378935676599</v>
      </c>
      <c r="BM12" s="19"/>
      <c r="BN12" s="19">
        <v>8.1281441449238698E-2</v>
      </c>
      <c r="BO12" s="19"/>
      <c r="BP12" s="19">
        <v>0.12598230788798401</v>
      </c>
      <c r="BQ12" s="19">
        <v>8.6416868511663206E-2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244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5.9401066397534799E-2</v>
      </c>
      <c r="D9" s="17">
        <v>7.5425801983045507E-2</v>
      </c>
      <c r="E9" s="17">
        <v>4.58728125448538E-2</v>
      </c>
      <c r="F9" s="17"/>
      <c r="G9" s="17">
        <v>3.98359511479894E-2</v>
      </c>
      <c r="H9" s="17">
        <v>4.2659953300361098E-2</v>
      </c>
      <c r="I9" s="17">
        <v>2.5410310526989398E-2</v>
      </c>
      <c r="J9" s="17">
        <v>5.4295431363325902E-2</v>
      </c>
      <c r="K9" s="17">
        <v>0.175205049014338</v>
      </c>
      <c r="L9" s="17"/>
      <c r="M9" s="17">
        <v>2.1959366866089999E-2</v>
      </c>
      <c r="N9" s="17">
        <v>5.3750300197538597E-2</v>
      </c>
      <c r="O9" s="17">
        <v>4.4597970697420102E-2</v>
      </c>
      <c r="P9" s="17">
        <v>0.111864551980802</v>
      </c>
      <c r="Q9" s="17">
        <v>6.9873093068991601E-2</v>
      </c>
      <c r="R9" s="17"/>
      <c r="S9" s="17">
        <v>2.0802047015024E-2</v>
      </c>
      <c r="T9" s="17">
        <v>2.40231534413104E-2</v>
      </c>
      <c r="U9" s="17">
        <v>0.15054089398255899</v>
      </c>
      <c r="V9" s="17">
        <v>5.87194855026952E-2</v>
      </c>
      <c r="W9" s="17"/>
      <c r="X9" s="17">
        <v>5.5713679682134302E-2</v>
      </c>
      <c r="Y9" s="17">
        <v>2.5278546323177001E-2</v>
      </c>
      <c r="Z9" s="17">
        <v>0.123041810154621</v>
      </c>
      <c r="AA9" s="17"/>
      <c r="AB9" s="17">
        <v>2.7148217618568001E-2</v>
      </c>
      <c r="AC9" s="17">
        <v>0.12091234753817399</v>
      </c>
      <c r="AD9" s="17"/>
      <c r="AE9" s="17">
        <v>9.9888925860103506E-2</v>
      </c>
      <c r="AF9" s="17">
        <v>4.9956730904791503E-2</v>
      </c>
      <c r="AG9" s="17"/>
      <c r="AH9" s="17">
        <v>4.3177745534844103E-2</v>
      </c>
      <c r="AI9" s="17">
        <v>4.9849168861259299E-2</v>
      </c>
      <c r="AJ9" s="17"/>
      <c r="AK9" s="17">
        <v>0.187334620535832</v>
      </c>
      <c r="AL9" s="17">
        <v>4.12566064344475E-2</v>
      </c>
      <c r="AM9" s="17">
        <v>6.4513687151747101E-2</v>
      </c>
      <c r="AN9" s="17">
        <v>7.5881574170922096E-3</v>
      </c>
      <c r="AO9" s="17">
        <v>4.8351366994188398E-2</v>
      </c>
      <c r="AP9" s="17"/>
      <c r="AQ9" s="17">
        <v>1.34983454880703E-2</v>
      </c>
      <c r="AR9" s="17">
        <v>7.1799346543243006E-2</v>
      </c>
      <c r="AS9" s="17"/>
      <c r="AT9" s="17">
        <v>4.3222830444032898E-2</v>
      </c>
      <c r="AU9" s="17">
        <v>6.8475863498450598E-2</v>
      </c>
      <c r="AV9" s="17"/>
      <c r="AW9" s="17">
        <v>2.2984610098677201E-2</v>
      </c>
      <c r="AX9" s="17">
        <v>1.8696118991115802E-2</v>
      </c>
      <c r="AY9" s="17">
        <v>0.10033223981756199</v>
      </c>
      <c r="AZ9" s="17">
        <v>7.0072519835448599E-2</v>
      </c>
      <c r="BA9" s="17">
        <v>1.55776975009076E-2</v>
      </c>
      <c r="BB9" s="17"/>
      <c r="BC9" s="17">
        <v>6.1527768198162601E-2</v>
      </c>
      <c r="BD9" s="17"/>
      <c r="BE9" s="17">
        <v>2.1111377622683499E-2</v>
      </c>
      <c r="BF9" s="17">
        <v>0.160219821903683</v>
      </c>
      <c r="BG9" s="17">
        <v>2.57600906829147E-2</v>
      </c>
      <c r="BH9" s="17">
        <v>2.8076814403295E-2</v>
      </c>
      <c r="BI9" s="17"/>
      <c r="BJ9" s="17">
        <v>5.0315543191238203E-2</v>
      </c>
      <c r="BK9" s="17"/>
      <c r="BL9" s="17">
        <v>4.6205203360126602E-2</v>
      </c>
      <c r="BM9" s="17"/>
      <c r="BN9" s="17">
        <v>9.3741131771180194E-2</v>
      </c>
      <c r="BO9" s="17"/>
      <c r="BP9" s="17">
        <v>6.3490515448253501E-2</v>
      </c>
      <c r="BQ9" s="17">
        <v>3.4537971005544503E-2</v>
      </c>
    </row>
    <row r="10" spans="2:69" x14ac:dyDescent="0.35">
      <c r="B10" s="18" t="s">
        <v>236</v>
      </c>
      <c r="C10" s="17">
        <v>4.5362527528045503E-2</v>
      </c>
      <c r="D10" s="17">
        <v>4.7064212379232903E-2</v>
      </c>
      <c r="E10" s="17">
        <v>4.4065178269019699E-2</v>
      </c>
      <c r="F10" s="17"/>
      <c r="G10" s="17">
        <v>5.6145556411193398E-2</v>
      </c>
      <c r="H10" s="17">
        <v>5.2306064759998902E-3</v>
      </c>
      <c r="I10" s="17">
        <v>3.24642073493914E-2</v>
      </c>
      <c r="J10" s="17">
        <v>2.4458372887346199E-2</v>
      </c>
      <c r="K10" s="17">
        <v>0.12868244751373201</v>
      </c>
      <c r="L10" s="17"/>
      <c r="M10" s="17">
        <v>6.5892433063625494E-2</v>
      </c>
      <c r="N10" s="17">
        <v>1.76208749207886E-2</v>
      </c>
      <c r="O10" s="17">
        <v>7.0025024844942801E-2</v>
      </c>
      <c r="P10" s="17">
        <v>6.2591749421039206E-2</v>
      </c>
      <c r="Q10" s="17">
        <v>6.00909486786338E-2</v>
      </c>
      <c r="R10" s="17"/>
      <c r="S10" s="17">
        <v>3.5816499523603301E-2</v>
      </c>
      <c r="T10" s="17">
        <v>1.68967892873585E-2</v>
      </c>
      <c r="U10" s="17">
        <v>2.7643934015714699E-2</v>
      </c>
      <c r="V10" s="17">
        <v>5.2772657937812599E-2</v>
      </c>
      <c r="W10" s="17"/>
      <c r="X10" s="17">
        <v>4.56171143115153E-2</v>
      </c>
      <c r="Y10" s="17">
        <v>0</v>
      </c>
      <c r="Z10" s="17">
        <v>9.2040860183834602E-2</v>
      </c>
      <c r="AA10" s="17"/>
      <c r="AB10" s="17">
        <v>2.7485114438786901E-2</v>
      </c>
      <c r="AC10" s="17">
        <v>7.9457580344522702E-2</v>
      </c>
      <c r="AD10" s="17"/>
      <c r="AE10" s="17">
        <v>5.6179330063961301E-2</v>
      </c>
      <c r="AF10" s="17">
        <v>4.2886113221044901E-2</v>
      </c>
      <c r="AG10" s="17"/>
      <c r="AH10" s="17">
        <v>4.10502183002475E-2</v>
      </c>
      <c r="AI10" s="17">
        <v>2.5426822169576601E-2</v>
      </c>
      <c r="AJ10" s="17"/>
      <c r="AK10" s="17">
        <v>1.2429043378596001E-2</v>
      </c>
      <c r="AL10" s="17">
        <v>6.4475796003429106E-2</v>
      </c>
      <c r="AM10" s="17">
        <v>5.0580809851548898E-2</v>
      </c>
      <c r="AN10" s="17">
        <v>3.7372772608737802E-2</v>
      </c>
      <c r="AO10" s="17">
        <v>2.1129363410591899E-2</v>
      </c>
      <c r="AP10" s="17"/>
      <c r="AQ10" s="17">
        <v>3.2639263801964302E-2</v>
      </c>
      <c r="AR10" s="17">
        <v>4.8799068650625298E-2</v>
      </c>
      <c r="AS10" s="17"/>
      <c r="AT10" s="17">
        <v>3.5860436216322997E-2</v>
      </c>
      <c r="AU10" s="17">
        <v>4.8639797146566098E-2</v>
      </c>
      <c r="AV10" s="17"/>
      <c r="AW10" s="17">
        <v>0</v>
      </c>
      <c r="AX10" s="17">
        <v>3.8704954940861902E-2</v>
      </c>
      <c r="AY10" s="17">
        <v>5.8394121763485199E-2</v>
      </c>
      <c r="AZ10" s="17">
        <v>2.2256215304428E-2</v>
      </c>
      <c r="BA10" s="17">
        <v>4.8034268598845603E-2</v>
      </c>
      <c r="BB10" s="17"/>
      <c r="BC10" s="17">
        <v>2.8332790321011599E-2</v>
      </c>
      <c r="BD10" s="17"/>
      <c r="BE10" s="17">
        <v>4.9029833617458003E-2</v>
      </c>
      <c r="BF10" s="17">
        <v>3.0030641571130199E-2</v>
      </c>
      <c r="BG10" s="17">
        <v>7.3097584603991503E-2</v>
      </c>
      <c r="BH10" s="17">
        <v>5.0695010480209197E-2</v>
      </c>
      <c r="BI10" s="17"/>
      <c r="BJ10" s="17">
        <v>3.64289365803942E-2</v>
      </c>
      <c r="BK10" s="17"/>
      <c r="BL10" s="17">
        <v>4.9453159036809899E-2</v>
      </c>
      <c r="BM10" s="17"/>
      <c r="BN10" s="17">
        <v>1.9383516489098401E-2</v>
      </c>
      <c r="BO10" s="17"/>
      <c r="BP10" s="17">
        <v>4.4229467837749503E-2</v>
      </c>
      <c r="BQ10" s="17">
        <v>5.7359789774077997E-2</v>
      </c>
    </row>
    <row r="11" spans="2:69" x14ac:dyDescent="0.35">
      <c r="B11" s="18" t="s">
        <v>237</v>
      </c>
      <c r="C11" s="17">
        <v>0.851367504518315</v>
      </c>
      <c r="D11" s="17">
        <v>0.85891998208277298</v>
      </c>
      <c r="E11" s="17">
        <v>0.84436193522540104</v>
      </c>
      <c r="F11" s="17"/>
      <c r="G11" s="17">
        <v>0.89036692442027598</v>
      </c>
      <c r="H11" s="17">
        <v>0.90798942520886905</v>
      </c>
      <c r="I11" s="17">
        <v>0.87800663425604297</v>
      </c>
      <c r="J11" s="17">
        <v>0.82782991350866098</v>
      </c>
      <c r="K11" s="17">
        <v>0.67211223220544103</v>
      </c>
      <c r="L11" s="17"/>
      <c r="M11" s="17">
        <v>0.86550673944959899</v>
      </c>
      <c r="N11" s="17">
        <v>0.88778594791569898</v>
      </c>
      <c r="O11" s="17">
        <v>0.85531491072315502</v>
      </c>
      <c r="P11" s="17">
        <v>0.75519319037778598</v>
      </c>
      <c r="Q11" s="17">
        <v>0.82489532635553697</v>
      </c>
      <c r="R11" s="17"/>
      <c r="S11" s="17">
        <v>0.88200530784124498</v>
      </c>
      <c r="T11" s="17">
        <v>0.90453363919393603</v>
      </c>
      <c r="U11" s="17">
        <v>0.80815976664728095</v>
      </c>
      <c r="V11" s="17">
        <v>0.84760493558722805</v>
      </c>
      <c r="W11" s="17"/>
      <c r="X11" s="17">
        <v>0.85336791120039501</v>
      </c>
      <c r="Y11" s="17">
        <v>0.93719083456003305</v>
      </c>
      <c r="Z11" s="17">
        <v>0.74479962713723102</v>
      </c>
      <c r="AA11" s="17"/>
      <c r="AB11" s="17">
        <v>0.89117776724672604</v>
      </c>
      <c r="AC11" s="17">
        <v>0.77544304030270905</v>
      </c>
      <c r="AD11" s="17"/>
      <c r="AE11" s="17">
        <v>0.83339459488182599</v>
      </c>
      <c r="AF11" s="17">
        <v>0.85536612326399597</v>
      </c>
      <c r="AG11" s="17"/>
      <c r="AH11" s="17">
        <v>0.87212741137255401</v>
      </c>
      <c r="AI11" s="17">
        <v>0.86608717854039396</v>
      </c>
      <c r="AJ11" s="17"/>
      <c r="AK11" s="17">
        <v>0.78154045845831599</v>
      </c>
      <c r="AL11" s="17">
        <v>0.84927477218359904</v>
      </c>
      <c r="AM11" s="17">
        <v>0.83415502188982504</v>
      </c>
      <c r="AN11" s="17">
        <v>0.912940869908069</v>
      </c>
      <c r="AO11" s="17">
        <v>0.87809464168588403</v>
      </c>
      <c r="AP11" s="17"/>
      <c r="AQ11" s="17">
        <v>0.93536905543121496</v>
      </c>
      <c r="AR11" s="17">
        <v>0.82867876754896996</v>
      </c>
      <c r="AS11" s="17"/>
      <c r="AT11" s="17">
        <v>0.89561439266170595</v>
      </c>
      <c r="AU11" s="17">
        <v>0.82928740254109301</v>
      </c>
      <c r="AV11" s="17"/>
      <c r="AW11" s="17">
        <v>0.875206118477174</v>
      </c>
      <c r="AX11" s="17">
        <v>0.90203187764992598</v>
      </c>
      <c r="AY11" s="17">
        <v>0.81689277107112002</v>
      </c>
      <c r="AZ11" s="17">
        <v>0.82983451798345598</v>
      </c>
      <c r="BA11" s="17">
        <v>0.91118308283233795</v>
      </c>
      <c r="BB11" s="17"/>
      <c r="BC11" s="17">
        <v>0.89328348256675205</v>
      </c>
      <c r="BD11" s="17"/>
      <c r="BE11" s="17">
        <v>0.88405108510761499</v>
      </c>
      <c r="BF11" s="17">
        <v>0.79380854825047797</v>
      </c>
      <c r="BG11" s="17">
        <v>0.84564932340149201</v>
      </c>
      <c r="BH11" s="17">
        <v>0.91356666643145401</v>
      </c>
      <c r="BI11" s="17"/>
      <c r="BJ11" s="17">
        <v>0.86230040088975601</v>
      </c>
      <c r="BK11" s="17"/>
      <c r="BL11" s="17">
        <v>0.85750451048405696</v>
      </c>
      <c r="BM11" s="17"/>
      <c r="BN11" s="17">
        <v>0.85763198393274498</v>
      </c>
      <c r="BO11" s="17"/>
      <c r="BP11" s="17">
        <v>0.84429697921671099</v>
      </c>
      <c r="BQ11" s="17">
        <v>0.87842474488254196</v>
      </c>
    </row>
    <row r="12" spans="2:69" x14ac:dyDescent="0.35">
      <c r="B12" s="18" t="s">
        <v>141</v>
      </c>
      <c r="C12" s="19">
        <v>4.38689015561049E-2</v>
      </c>
      <c r="D12" s="19">
        <v>1.8590003554948598E-2</v>
      </c>
      <c r="E12" s="19">
        <v>6.5700073960725497E-2</v>
      </c>
      <c r="F12" s="19"/>
      <c r="G12" s="19">
        <v>1.3651568020541601E-2</v>
      </c>
      <c r="H12" s="19">
        <v>4.4120015014769802E-2</v>
      </c>
      <c r="I12" s="19">
        <v>6.41188478675766E-2</v>
      </c>
      <c r="J12" s="19">
        <v>9.3416282240666601E-2</v>
      </c>
      <c r="K12" s="19">
        <v>2.4000271266488599E-2</v>
      </c>
      <c r="L12" s="19"/>
      <c r="M12" s="19">
        <v>4.6641460620685103E-2</v>
      </c>
      <c r="N12" s="19">
        <v>4.0842876965973399E-2</v>
      </c>
      <c r="O12" s="19">
        <v>3.00620937344819E-2</v>
      </c>
      <c r="P12" s="19">
        <v>7.0350508220372504E-2</v>
      </c>
      <c r="Q12" s="19">
        <v>4.5140631896837702E-2</v>
      </c>
      <c r="R12" s="19"/>
      <c r="S12" s="19">
        <v>6.1376145620127401E-2</v>
      </c>
      <c r="T12" s="19">
        <v>5.4546418077394403E-2</v>
      </c>
      <c r="U12" s="19">
        <v>1.36554053544459E-2</v>
      </c>
      <c r="V12" s="19">
        <v>4.0902920972264403E-2</v>
      </c>
      <c r="W12" s="19"/>
      <c r="X12" s="19">
        <v>4.5301294805954802E-2</v>
      </c>
      <c r="Y12" s="19">
        <v>3.7530619116790002E-2</v>
      </c>
      <c r="Z12" s="19">
        <v>4.0117702524312897E-2</v>
      </c>
      <c r="AA12" s="19"/>
      <c r="AB12" s="19">
        <v>5.41889006959193E-2</v>
      </c>
      <c r="AC12" s="19">
        <v>2.41870318145938E-2</v>
      </c>
      <c r="AD12" s="19"/>
      <c r="AE12" s="19">
        <v>1.05371491941094E-2</v>
      </c>
      <c r="AF12" s="19">
        <v>5.1791032610167501E-2</v>
      </c>
      <c r="AG12" s="19"/>
      <c r="AH12" s="19">
        <v>4.36446247923543E-2</v>
      </c>
      <c r="AI12" s="19">
        <v>5.8636830428770402E-2</v>
      </c>
      <c r="AJ12" s="19"/>
      <c r="AK12" s="19">
        <v>1.8695877627256201E-2</v>
      </c>
      <c r="AL12" s="19">
        <v>4.4992825378524302E-2</v>
      </c>
      <c r="AM12" s="19">
        <v>5.0750481106878902E-2</v>
      </c>
      <c r="AN12" s="19">
        <v>4.2098200066100801E-2</v>
      </c>
      <c r="AO12" s="19">
        <v>5.2424627909335497E-2</v>
      </c>
      <c r="AP12" s="19"/>
      <c r="AQ12" s="19">
        <v>1.84933352787508E-2</v>
      </c>
      <c r="AR12" s="19">
        <v>5.0722817257162003E-2</v>
      </c>
      <c r="AS12" s="19"/>
      <c r="AT12" s="19">
        <v>2.53023406779379E-2</v>
      </c>
      <c r="AU12" s="19">
        <v>5.3596936813890703E-2</v>
      </c>
      <c r="AV12" s="19"/>
      <c r="AW12" s="19">
        <v>0.101809271424149</v>
      </c>
      <c r="AX12" s="19">
        <v>4.05670484180966E-2</v>
      </c>
      <c r="AY12" s="19">
        <v>2.4380867347833301E-2</v>
      </c>
      <c r="AZ12" s="19">
        <v>7.7836746876667598E-2</v>
      </c>
      <c r="BA12" s="19">
        <v>2.5204951067908501E-2</v>
      </c>
      <c r="BB12" s="19"/>
      <c r="BC12" s="19">
        <v>1.6855958914073599E-2</v>
      </c>
      <c r="BD12" s="19"/>
      <c r="BE12" s="19">
        <v>4.5807703652244E-2</v>
      </c>
      <c r="BF12" s="19">
        <v>1.59409882747081E-2</v>
      </c>
      <c r="BG12" s="19">
        <v>5.5493001311601599E-2</v>
      </c>
      <c r="BH12" s="19">
        <v>7.6615086850416701E-3</v>
      </c>
      <c r="BI12" s="19"/>
      <c r="BJ12" s="19">
        <v>5.0955119338611701E-2</v>
      </c>
      <c r="BK12" s="19"/>
      <c r="BL12" s="19">
        <v>4.6837127119006103E-2</v>
      </c>
      <c r="BM12" s="19"/>
      <c r="BN12" s="19">
        <v>2.9243367806976301E-2</v>
      </c>
      <c r="BO12" s="19"/>
      <c r="BP12" s="19">
        <v>4.79830374972854E-2</v>
      </c>
      <c r="BQ12" s="19">
        <v>2.9677494337836001E-2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245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0.16138375979901701</v>
      </c>
      <c r="D9" s="17">
        <v>0.22205662462497</v>
      </c>
      <c r="E9" s="17">
        <v>0.109936622445291</v>
      </c>
      <c r="F9" s="17"/>
      <c r="G9" s="17">
        <v>0.186334898123344</v>
      </c>
      <c r="H9" s="17">
        <v>0.22867215724739101</v>
      </c>
      <c r="I9" s="17">
        <v>0.12379076189888499</v>
      </c>
      <c r="J9" s="17">
        <v>0.110983483257652</v>
      </c>
      <c r="K9" s="17">
        <v>0.10668860654715601</v>
      </c>
      <c r="L9" s="17"/>
      <c r="M9" s="17">
        <v>0.282353928542253</v>
      </c>
      <c r="N9" s="17">
        <v>0.140063806841695</v>
      </c>
      <c r="O9" s="17">
        <v>0.108705972578756</v>
      </c>
      <c r="P9" s="17">
        <v>8.4858334152008594E-2</v>
      </c>
      <c r="Q9" s="17">
        <v>0.28093430283005399</v>
      </c>
      <c r="R9" s="17"/>
      <c r="S9" s="17">
        <v>0.15885996094975</v>
      </c>
      <c r="T9" s="17">
        <v>0.12858898445762099</v>
      </c>
      <c r="U9" s="17">
        <v>0.13656173341876601</v>
      </c>
      <c r="V9" s="17">
        <v>0.191544868601081</v>
      </c>
      <c r="W9" s="17"/>
      <c r="X9" s="17">
        <v>0.169149320968253</v>
      </c>
      <c r="Y9" s="17">
        <v>8.4345225979209099E-2</v>
      </c>
      <c r="Z9" s="17">
        <v>0.18672272540062801</v>
      </c>
      <c r="AA9" s="17"/>
      <c r="AB9" s="17">
        <v>0.15878998554351001</v>
      </c>
      <c r="AC9" s="17">
        <v>0.16633049732720501</v>
      </c>
      <c r="AD9" s="17"/>
      <c r="AE9" s="17">
        <v>0.18028203655960201</v>
      </c>
      <c r="AF9" s="17">
        <v>0.15560222484356101</v>
      </c>
      <c r="AG9" s="17"/>
      <c r="AH9" s="17">
        <v>0.15094121874868399</v>
      </c>
      <c r="AI9" s="17">
        <v>0.269303960406444</v>
      </c>
      <c r="AJ9" s="17"/>
      <c r="AK9" s="17">
        <v>0.239233918677101</v>
      </c>
      <c r="AL9" s="17">
        <v>0.132173121608717</v>
      </c>
      <c r="AM9" s="17">
        <v>0.17476502936320301</v>
      </c>
      <c r="AN9" s="17">
        <v>0.13516947036172999</v>
      </c>
      <c r="AO9" s="17">
        <v>0.16456859360725601</v>
      </c>
      <c r="AP9" s="17"/>
      <c r="AQ9" s="17">
        <v>0.14824084849540101</v>
      </c>
      <c r="AR9" s="17">
        <v>0.16493364732297999</v>
      </c>
      <c r="AS9" s="17"/>
      <c r="AT9" s="17">
        <v>0.16202650463170401</v>
      </c>
      <c r="AU9" s="17">
        <v>0.16158826981772401</v>
      </c>
      <c r="AV9" s="17"/>
      <c r="AW9" s="17">
        <v>0.214191270833272</v>
      </c>
      <c r="AX9" s="17">
        <v>8.0889022891803899E-2</v>
      </c>
      <c r="AY9" s="17">
        <v>0.310685393108663</v>
      </c>
      <c r="AZ9" s="17">
        <v>0.15274446703893199</v>
      </c>
      <c r="BA9" s="17">
        <v>7.7854782163450501E-2</v>
      </c>
      <c r="BB9" s="17"/>
      <c r="BC9" s="17">
        <v>0.12574539928725501</v>
      </c>
      <c r="BD9" s="17"/>
      <c r="BE9" s="17">
        <v>8.6640381615883194E-2</v>
      </c>
      <c r="BF9" s="17">
        <v>0.313134842959781</v>
      </c>
      <c r="BG9" s="17">
        <v>0.240964050214419</v>
      </c>
      <c r="BH9" s="17">
        <v>0.12149666788753</v>
      </c>
      <c r="BI9" s="17"/>
      <c r="BJ9" s="17">
        <v>0.15895775373719101</v>
      </c>
      <c r="BK9" s="17"/>
      <c r="BL9" s="17">
        <v>0.140322853559288</v>
      </c>
      <c r="BM9" s="17"/>
      <c r="BN9" s="17">
        <v>0.1710561834946</v>
      </c>
      <c r="BO9" s="17"/>
      <c r="BP9" s="17">
        <v>0.17474732642074201</v>
      </c>
      <c r="BQ9" s="17">
        <v>9.7093796873003999E-2</v>
      </c>
    </row>
    <row r="10" spans="2:69" x14ac:dyDescent="0.35">
      <c r="B10" s="18" t="s">
        <v>236</v>
      </c>
      <c r="C10" s="17">
        <v>0.50434097581050397</v>
      </c>
      <c r="D10" s="17">
        <v>0.46896605017786902</v>
      </c>
      <c r="E10" s="17">
        <v>0.53647034289781703</v>
      </c>
      <c r="F10" s="17"/>
      <c r="G10" s="17">
        <v>0.47607533531025598</v>
      </c>
      <c r="H10" s="17">
        <v>0.47113942901251998</v>
      </c>
      <c r="I10" s="17">
        <v>0.58672499573485504</v>
      </c>
      <c r="J10" s="17">
        <v>0.45132046886738397</v>
      </c>
      <c r="K10" s="17">
        <v>0.53474970934814803</v>
      </c>
      <c r="L10" s="17"/>
      <c r="M10" s="17">
        <v>0.42013093745369001</v>
      </c>
      <c r="N10" s="17">
        <v>0.52539314775289803</v>
      </c>
      <c r="O10" s="17">
        <v>0.52209508356249101</v>
      </c>
      <c r="P10" s="17">
        <v>0.51281636840681599</v>
      </c>
      <c r="Q10" s="17">
        <v>0.46766239652831498</v>
      </c>
      <c r="R10" s="17"/>
      <c r="S10" s="17">
        <v>0.54659975886341206</v>
      </c>
      <c r="T10" s="17">
        <v>0.50743703686030395</v>
      </c>
      <c r="U10" s="17">
        <v>0.46089252249496698</v>
      </c>
      <c r="V10" s="17">
        <v>0.52554700570266899</v>
      </c>
      <c r="W10" s="17"/>
      <c r="X10" s="17">
        <v>0.49476327311176399</v>
      </c>
      <c r="Y10" s="17">
        <v>0.51285308979209798</v>
      </c>
      <c r="Z10" s="17">
        <v>0.56567263788561795</v>
      </c>
      <c r="AA10" s="17"/>
      <c r="AB10" s="17">
        <v>0.50068754638921198</v>
      </c>
      <c r="AC10" s="17">
        <v>0.511308643249763</v>
      </c>
      <c r="AD10" s="17"/>
      <c r="AE10" s="17">
        <v>0.43897783356361603</v>
      </c>
      <c r="AF10" s="17">
        <v>0.520539253800129</v>
      </c>
      <c r="AG10" s="17"/>
      <c r="AH10" s="17">
        <v>0.50976487567422002</v>
      </c>
      <c r="AI10" s="17">
        <v>0.43037505868596898</v>
      </c>
      <c r="AJ10" s="17"/>
      <c r="AK10" s="17">
        <v>0.34561007255832599</v>
      </c>
      <c r="AL10" s="17">
        <v>0.57381851708113896</v>
      </c>
      <c r="AM10" s="17">
        <v>0.50600005881425503</v>
      </c>
      <c r="AN10" s="17">
        <v>0.47773128612649501</v>
      </c>
      <c r="AO10" s="17">
        <v>0.54521942529185596</v>
      </c>
      <c r="AP10" s="17"/>
      <c r="AQ10" s="17">
        <v>0.50979671495343903</v>
      </c>
      <c r="AR10" s="17">
        <v>0.502867385989338</v>
      </c>
      <c r="AS10" s="17"/>
      <c r="AT10" s="17">
        <v>0.52454585262491604</v>
      </c>
      <c r="AU10" s="17">
        <v>0.49439815652305902</v>
      </c>
      <c r="AV10" s="17"/>
      <c r="AW10" s="17">
        <v>0.44991780627000699</v>
      </c>
      <c r="AX10" s="17">
        <v>0.55437256310637995</v>
      </c>
      <c r="AY10" s="17">
        <v>0.47023108988363299</v>
      </c>
      <c r="AZ10" s="17">
        <v>0.52826946257684704</v>
      </c>
      <c r="BA10" s="17">
        <v>0.44612387189505398</v>
      </c>
      <c r="BB10" s="17"/>
      <c r="BC10" s="17">
        <v>0.47129396601185197</v>
      </c>
      <c r="BD10" s="17"/>
      <c r="BE10" s="17">
        <v>0.58551285976106804</v>
      </c>
      <c r="BF10" s="17">
        <v>0.46560916827410798</v>
      </c>
      <c r="BG10" s="17">
        <v>0.53611356811475597</v>
      </c>
      <c r="BH10" s="17">
        <v>0.44390101762025702</v>
      </c>
      <c r="BI10" s="17"/>
      <c r="BJ10" s="17">
        <v>0.51196943536843498</v>
      </c>
      <c r="BK10" s="17"/>
      <c r="BL10" s="17">
        <v>0.54276749128853796</v>
      </c>
      <c r="BM10" s="17"/>
      <c r="BN10" s="17">
        <v>0.51240392346119101</v>
      </c>
      <c r="BO10" s="17"/>
      <c r="BP10" s="17">
        <v>0.51012975802840299</v>
      </c>
      <c r="BQ10" s="17">
        <v>0.50444953389675895</v>
      </c>
    </row>
    <row r="11" spans="2:69" x14ac:dyDescent="0.35">
      <c r="B11" s="18" t="s">
        <v>237</v>
      </c>
      <c r="C11" s="17">
        <v>0.25256383145307598</v>
      </c>
      <c r="D11" s="17">
        <v>0.26004450881191199</v>
      </c>
      <c r="E11" s="17">
        <v>0.24348506743216999</v>
      </c>
      <c r="F11" s="17"/>
      <c r="G11" s="17">
        <v>0.29186991378684402</v>
      </c>
      <c r="H11" s="17">
        <v>0.221222522095358</v>
      </c>
      <c r="I11" s="17">
        <v>0.20256081256733299</v>
      </c>
      <c r="J11" s="17">
        <v>0.28360657136564199</v>
      </c>
      <c r="K11" s="17">
        <v>0.279721898381253</v>
      </c>
      <c r="L11" s="17"/>
      <c r="M11" s="17">
        <v>0.23537002202093299</v>
      </c>
      <c r="N11" s="17">
        <v>0.25558072601610898</v>
      </c>
      <c r="O11" s="17">
        <v>0.28808102028406901</v>
      </c>
      <c r="P11" s="17">
        <v>0.290305171060945</v>
      </c>
      <c r="Q11" s="17">
        <v>0.17642762205482801</v>
      </c>
      <c r="R11" s="17"/>
      <c r="S11" s="17">
        <v>0.20692355399079301</v>
      </c>
      <c r="T11" s="17">
        <v>0.26092096917714003</v>
      </c>
      <c r="U11" s="17">
        <v>0.34106732811089802</v>
      </c>
      <c r="V11" s="17">
        <v>0.21949766871110399</v>
      </c>
      <c r="W11" s="17"/>
      <c r="X11" s="17">
        <v>0.25297183097211001</v>
      </c>
      <c r="Y11" s="17">
        <v>0.304602839322694</v>
      </c>
      <c r="Z11" s="17">
        <v>0.19386658557758599</v>
      </c>
      <c r="AA11" s="17"/>
      <c r="AB11" s="17">
        <v>0.237582585812849</v>
      </c>
      <c r="AC11" s="17">
        <v>0.28113543511910299</v>
      </c>
      <c r="AD11" s="17"/>
      <c r="AE11" s="17">
        <v>0.36486955471773302</v>
      </c>
      <c r="AF11" s="17">
        <v>0.22650618539749801</v>
      </c>
      <c r="AG11" s="17"/>
      <c r="AH11" s="17">
        <v>0.25891003451842798</v>
      </c>
      <c r="AI11" s="17">
        <v>0.17220815543148099</v>
      </c>
      <c r="AJ11" s="17"/>
      <c r="AK11" s="17">
        <v>0.34316673823459298</v>
      </c>
      <c r="AL11" s="17">
        <v>0.210911200655203</v>
      </c>
      <c r="AM11" s="17">
        <v>0.221625555963605</v>
      </c>
      <c r="AN11" s="17">
        <v>0.31640064861912298</v>
      </c>
      <c r="AO11" s="17">
        <v>0.239565668705496</v>
      </c>
      <c r="AP11" s="17"/>
      <c r="AQ11" s="17">
        <v>0.27941188431131397</v>
      </c>
      <c r="AR11" s="17">
        <v>0.24531219856273501</v>
      </c>
      <c r="AS11" s="17"/>
      <c r="AT11" s="17">
        <v>0.244803309056734</v>
      </c>
      <c r="AU11" s="17">
        <v>0.25401045343316297</v>
      </c>
      <c r="AV11" s="17"/>
      <c r="AW11" s="17">
        <v>0.27889337325063301</v>
      </c>
      <c r="AX11" s="17">
        <v>0.27767751892341802</v>
      </c>
      <c r="AY11" s="17">
        <v>0.160363453974008</v>
      </c>
      <c r="AZ11" s="17">
        <v>0.16349934100890601</v>
      </c>
      <c r="BA11" s="17">
        <v>0.37646942459566701</v>
      </c>
      <c r="BB11" s="17"/>
      <c r="BC11" s="17">
        <v>0.37003052795369601</v>
      </c>
      <c r="BD11" s="17"/>
      <c r="BE11" s="17">
        <v>0.24161905408217901</v>
      </c>
      <c r="BF11" s="17">
        <v>0.193304574156479</v>
      </c>
      <c r="BG11" s="17">
        <v>7.9549876193731106E-2</v>
      </c>
      <c r="BH11" s="17">
        <v>0.40078674106484202</v>
      </c>
      <c r="BI11" s="17"/>
      <c r="BJ11" s="17">
        <v>0.24861581549925399</v>
      </c>
      <c r="BK11" s="17"/>
      <c r="BL11" s="17">
        <v>0.233617854991364</v>
      </c>
      <c r="BM11" s="17"/>
      <c r="BN11" s="17">
        <v>0.24681011463371999</v>
      </c>
      <c r="BO11" s="17"/>
      <c r="BP11" s="17">
        <v>0.23374842042115301</v>
      </c>
      <c r="BQ11" s="17">
        <v>0.34629655384517299</v>
      </c>
    </row>
    <row r="12" spans="2:69" x14ac:dyDescent="0.35">
      <c r="B12" s="18" t="s">
        <v>141</v>
      </c>
      <c r="C12" s="19">
        <v>8.1711432937403197E-2</v>
      </c>
      <c r="D12" s="19">
        <v>4.8932816385250197E-2</v>
      </c>
      <c r="E12" s="19">
        <v>0.11010796722472201</v>
      </c>
      <c r="F12" s="19"/>
      <c r="G12" s="19">
        <v>4.5719852779556397E-2</v>
      </c>
      <c r="H12" s="19">
        <v>7.8965891644730904E-2</v>
      </c>
      <c r="I12" s="19">
        <v>8.6923429798927199E-2</v>
      </c>
      <c r="J12" s="19">
        <v>0.154089476509322</v>
      </c>
      <c r="K12" s="19">
        <v>7.8839785723443606E-2</v>
      </c>
      <c r="L12" s="19"/>
      <c r="M12" s="19">
        <v>6.2145111983123197E-2</v>
      </c>
      <c r="N12" s="19">
        <v>7.8962319389297E-2</v>
      </c>
      <c r="O12" s="19">
        <v>8.1117923574683601E-2</v>
      </c>
      <c r="P12" s="19">
        <v>0.112020126380231</v>
      </c>
      <c r="Q12" s="19">
        <v>7.4975678586802694E-2</v>
      </c>
      <c r="R12" s="19"/>
      <c r="S12" s="19">
        <v>8.7616726196045297E-2</v>
      </c>
      <c r="T12" s="19">
        <v>0.103053009504935</v>
      </c>
      <c r="U12" s="19">
        <v>6.1478415975368697E-2</v>
      </c>
      <c r="V12" s="19">
        <v>6.3410456985146399E-2</v>
      </c>
      <c r="W12" s="19"/>
      <c r="X12" s="19">
        <v>8.3115574947873999E-2</v>
      </c>
      <c r="Y12" s="19">
        <v>9.8198844905999103E-2</v>
      </c>
      <c r="Z12" s="19">
        <v>5.3738051136167399E-2</v>
      </c>
      <c r="AA12" s="19"/>
      <c r="AB12" s="19">
        <v>0.102939882254429</v>
      </c>
      <c r="AC12" s="19">
        <v>4.1225424303929697E-2</v>
      </c>
      <c r="AD12" s="19"/>
      <c r="AE12" s="19">
        <v>1.58705751590489E-2</v>
      </c>
      <c r="AF12" s="19">
        <v>9.7352335958811403E-2</v>
      </c>
      <c r="AG12" s="19"/>
      <c r="AH12" s="19">
        <v>8.0383871058667705E-2</v>
      </c>
      <c r="AI12" s="19">
        <v>0.128112825476105</v>
      </c>
      <c r="AJ12" s="19"/>
      <c r="AK12" s="19">
        <v>7.1989270529979305E-2</v>
      </c>
      <c r="AL12" s="19">
        <v>8.3097160654941604E-2</v>
      </c>
      <c r="AM12" s="19">
        <v>9.7609355858937097E-2</v>
      </c>
      <c r="AN12" s="19">
        <v>7.0698594892652594E-2</v>
      </c>
      <c r="AO12" s="19">
        <v>5.0646312395391899E-2</v>
      </c>
      <c r="AP12" s="19"/>
      <c r="AQ12" s="19">
        <v>6.2550552239846902E-2</v>
      </c>
      <c r="AR12" s="19">
        <v>8.6886768124947902E-2</v>
      </c>
      <c r="AS12" s="19"/>
      <c r="AT12" s="19">
        <v>6.8624333686645195E-2</v>
      </c>
      <c r="AU12" s="19">
        <v>9.0003120226054098E-2</v>
      </c>
      <c r="AV12" s="19"/>
      <c r="AW12" s="19">
        <v>5.6997549646088302E-2</v>
      </c>
      <c r="AX12" s="19">
        <v>8.7060895078398107E-2</v>
      </c>
      <c r="AY12" s="19">
        <v>5.8720063033695299E-2</v>
      </c>
      <c r="AZ12" s="19">
        <v>0.15548672937531499</v>
      </c>
      <c r="BA12" s="19">
        <v>9.9551921345828007E-2</v>
      </c>
      <c r="BB12" s="19"/>
      <c r="BC12" s="19">
        <v>3.2930106747197603E-2</v>
      </c>
      <c r="BD12" s="19"/>
      <c r="BE12" s="19">
        <v>8.6227704540869296E-2</v>
      </c>
      <c r="BF12" s="19">
        <v>2.7951414609631801E-2</v>
      </c>
      <c r="BG12" s="19">
        <v>0.14337250547709399</v>
      </c>
      <c r="BH12" s="19">
        <v>3.3815573427371202E-2</v>
      </c>
      <c r="BI12" s="19"/>
      <c r="BJ12" s="19">
        <v>8.0456995395119593E-2</v>
      </c>
      <c r="BK12" s="19"/>
      <c r="BL12" s="19">
        <v>8.3291800160809698E-2</v>
      </c>
      <c r="BM12" s="19"/>
      <c r="BN12" s="19">
        <v>6.9729778410488497E-2</v>
      </c>
      <c r="BO12" s="19"/>
      <c r="BP12" s="19">
        <v>8.1374495129702407E-2</v>
      </c>
      <c r="BQ12" s="19">
        <v>5.2160115385063197E-2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246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5.9166476875900903E-2</v>
      </c>
      <c r="D9" s="17">
        <v>6.3173805968892396E-2</v>
      </c>
      <c r="E9" s="17">
        <v>5.5941420481905799E-2</v>
      </c>
      <c r="F9" s="17"/>
      <c r="G9" s="17">
        <v>6.2128452658754101E-2</v>
      </c>
      <c r="H9" s="17">
        <v>6.8876541599077898E-2</v>
      </c>
      <c r="I9" s="17">
        <v>2.8937258938190401E-2</v>
      </c>
      <c r="J9" s="17">
        <v>2.79301062966434E-2</v>
      </c>
      <c r="K9" s="17">
        <v>0.109513702033581</v>
      </c>
      <c r="L9" s="17"/>
      <c r="M9" s="17">
        <v>0.105933339181932</v>
      </c>
      <c r="N9" s="17">
        <v>7.0896759152320896E-2</v>
      </c>
      <c r="O9" s="17">
        <v>4.33453635368641E-2</v>
      </c>
      <c r="P9" s="17">
        <v>2.9117991425511299E-2</v>
      </c>
      <c r="Q9" s="17">
        <v>4.7233600164475503E-2</v>
      </c>
      <c r="R9" s="17"/>
      <c r="S9" s="17">
        <v>3.78149856533012E-2</v>
      </c>
      <c r="T9" s="17">
        <v>3.5771441201608897E-2</v>
      </c>
      <c r="U9" s="17">
        <v>7.5740366843696297E-2</v>
      </c>
      <c r="V9" s="17">
        <v>7.9393639183295395E-2</v>
      </c>
      <c r="W9" s="17"/>
      <c r="X9" s="17">
        <v>5.2546650551053301E-2</v>
      </c>
      <c r="Y9" s="17">
        <v>4.4975966657414899E-2</v>
      </c>
      <c r="Z9" s="17">
        <v>0.123041810154621</v>
      </c>
      <c r="AA9" s="17"/>
      <c r="AB9" s="17">
        <v>4.2028168140138301E-2</v>
      </c>
      <c r="AC9" s="17">
        <v>9.1851940852901506E-2</v>
      </c>
      <c r="AD9" s="17"/>
      <c r="AE9" s="17">
        <v>4.2776622770663603E-2</v>
      </c>
      <c r="AF9" s="17">
        <v>6.31215319562448E-2</v>
      </c>
      <c r="AG9" s="17"/>
      <c r="AH9" s="17">
        <v>4.9595270314272299E-2</v>
      </c>
      <c r="AI9" s="17">
        <v>5.72714230340211E-2</v>
      </c>
      <c r="AJ9" s="17"/>
      <c r="AK9" s="17">
        <v>0.149155271620662</v>
      </c>
      <c r="AL9" s="17">
        <v>3.2117052645900201E-2</v>
      </c>
      <c r="AM9" s="17">
        <v>6.4387265587710296E-2</v>
      </c>
      <c r="AN9" s="17">
        <v>5.0926498501398701E-2</v>
      </c>
      <c r="AO9" s="17">
        <v>2.3840707058616701E-2</v>
      </c>
      <c r="AP9" s="17"/>
      <c r="AQ9" s="17">
        <v>2.9965143721267001E-2</v>
      </c>
      <c r="AR9" s="17">
        <v>6.7053728478989605E-2</v>
      </c>
      <c r="AS9" s="17"/>
      <c r="AT9" s="17">
        <v>5.1134611679154902E-2</v>
      </c>
      <c r="AU9" s="17">
        <v>6.4510019947495598E-2</v>
      </c>
      <c r="AV9" s="17"/>
      <c r="AW9" s="17">
        <v>2.2984610098677201E-2</v>
      </c>
      <c r="AX9" s="17">
        <v>1.7745602007460601E-2</v>
      </c>
      <c r="AY9" s="17">
        <v>0.129364889730788</v>
      </c>
      <c r="AZ9" s="17">
        <v>7.5686499848348396E-2</v>
      </c>
      <c r="BA9" s="17">
        <v>0</v>
      </c>
      <c r="BB9" s="17"/>
      <c r="BC9" s="17">
        <v>3.3349657790593998E-2</v>
      </c>
      <c r="BD9" s="17"/>
      <c r="BE9" s="17">
        <v>2.46648684331458E-2</v>
      </c>
      <c r="BF9" s="17">
        <v>0.16630462380957201</v>
      </c>
      <c r="BG9" s="17">
        <v>4.0835644674083002E-2</v>
      </c>
      <c r="BH9" s="17">
        <v>3.0119048598102601E-2</v>
      </c>
      <c r="BI9" s="17"/>
      <c r="BJ9" s="17">
        <v>4.8554854206597199E-2</v>
      </c>
      <c r="BK9" s="17"/>
      <c r="BL9" s="17">
        <v>5.1863182597791997E-2</v>
      </c>
      <c r="BM9" s="17"/>
      <c r="BN9" s="17">
        <v>0.10857998905776201</v>
      </c>
      <c r="BO9" s="17"/>
      <c r="BP9" s="17">
        <v>6.1206337467836797E-2</v>
      </c>
      <c r="BQ9" s="17">
        <v>4.8768883043804001E-2</v>
      </c>
    </row>
    <row r="10" spans="2:69" x14ac:dyDescent="0.35">
      <c r="B10" s="18" t="s">
        <v>236</v>
      </c>
      <c r="C10" s="17">
        <v>0.32772406066635301</v>
      </c>
      <c r="D10" s="17">
        <v>0.36514140168008102</v>
      </c>
      <c r="E10" s="17">
        <v>0.29680981782332999</v>
      </c>
      <c r="F10" s="17"/>
      <c r="G10" s="17">
        <v>0.307580574907382</v>
      </c>
      <c r="H10" s="17">
        <v>0.28579717680232303</v>
      </c>
      <c r="I10" s="17">
        <v>0.29625912230060403</v>
      </c>
      <c r="J10" s="17">
        <v>0.29774949067839201</v>
      </c>
      <c r="K10" s="17">
        <v>0.50362130607643696</v>
      </c>
      <c r="L10" s="17"/>
      <c r="M10" s="17">
        <v>0.35281341247306802</v>
      </c>
      <c r="N10" s="17">
        <v>0.25612132154956901</v>
      </c>
      <c r="O10" s="17">
        <v>0.367438936511021</v>
      </c>
      <c r="P10" s="17">
        <v>0.40017381861725798</v>
      </c>
      <c r="Q10" s="17">
        <v>0.38859857575831602</v>
      </c>
      <c r="R10" s="17"/>
      <c r="S10" s="17">
        <v>0.30148861783535802</v>
      </c>
      <c r="T10" s="17">
        <v>0.262501608365035</v>
      </c>
      <c r="U10" s="17">
        <v>0.342801833697988</v>
      </c>
      <c r="V10" s="17">
        <v>0.357145442135818</v>
      </c>
      <c r="W10" s="17"/>
      <c r="X10" s="17">
        <v>0.32829922432172398</v>
      </c>
      <c r="Y10" s="17">
        <v>0.273128617707736</v>
      </c>
      <c r="Z10" s="17">
        <v>0.38192645356855298</v>
      </c>
      <c r="AA10" s="17"/>
      <c r="AB10" s="17">
        <v>0.28294946795152998</v>
      </c>
      <c r="AC10" s="17">
        <v>0.41311628692560898</v>
      </c>
      <c r="AD10" s="17"/>
      <c r="AE10" s="17">
        <v>0.32253139421423399</v>
      </c>
      <c r="AF10" s="17">
        <v>0.32788175611624498</v>
      </c>
      <c r="AG10" s="17"/>
      <c r="AH10" s="17">
        <v>0.30960793755343202</v>
      </c>
      <c r="AI10" s="17">
        <v>0.247284180617661</v>
      </c>
      <c r="AJ10" s="17"/>
      <c r="AK10" s="17">
        <v>0.40399563817833101</v>
      </c>
      <c r="AL10" s="17">
        <v>0.37867940424996699</v>
      </c>
      <c r="AM10" s="17">
        <v>0.28967815871427699</v>
      </c>
      <c r="AN10" s="17">
        <v>0.31398497170661499</v>
      </c>
      <c r="AO10" s="17">
        <v>0.22124114712693199</v>
      </c>
      <c r="AP10" s="17"/>
      <c r="AQ10" s="17">
        <v>0.29905249660935102</v>
      </c>
      <c r="AR10" s="17">
        <v>0.33546822215289002</v>
      </c>
      <c r="AS10" s="17"/>
      <c r="AT10" s="17">
        <v>0.31660885075504902</v>
      </c>
      <c r="AU10" s="17">
        <v>0.32989157726164597</v>
      </c>
      <c r="AV10" s="17"/>
      <c r="AW10" s="17">
        <v>0.24502912263182899</v>
      </c>
      <c r="AX10" s="17">
        <v>0.26965655347059098</v>
      </c>
      <c r="AY10" s="17">
        <v>0.44831396082406699</v>
      </c>
      <c r="AZ10" s="17">
        <v>0.37008640995608999</v>
      </c>
      <c r="BA10" s="17">
        <v>0.20796859245817401</v>
      </c>
      <c r="BB10" s="17"/>
      <c r="BC10" s="17">
        <v>0.27406198535649601</v>
      </c>
      <c r="BD10" s="17"/>
      <c r="BE10" s="17">
        <v>0.27907798466290801</v>
      </c>
      <c r="BF10" s="17">
        <v>0.56218794266790695</v>
      </c>
      <c r="BG10" s="17">
        <v>0.45683087315225801</v>
      </c>
      <c r="BH10" s="17">
        <v>0.21238555108649301</v>
      </c>
      <c r="BI10" s="17"/>
      <c r="BJ10" s="17">
        <v>0.32103242767859202</v>
      </c>
      <c r="BK10" s="17"/>
      <c r="BL10" s="17">
        <v>0.32482903570473498</v>
      </c>
      <c r="BM10" s="17"/>
      <c r="BN10" s="17">
        <v>0.298274198597827</v>
      </c>
      <c r="BO10" s="17"/>
      <c r="BP10" s="17">
        <v>0.33737677294551999</v>
      </c>
      <c r="BQ10" s="17">
        <v>0.26250348202860702</v>
      </c>
    </row>
    <row r="11" spans="2:69" x14ac:dyDescent="0.35">
      <c r="B11" s="18" t="s">
        <v>237</v>
      </c>
      <c r="C11" s="17">
        <v>0.490252149298121</v>
      </c>
      <c r="D11" s="17">
        <v>0.50794628230990502</v>
      </c>
      <c r="E11" s="17">
        <v>0.47326347337438002</v>
      </c>
      <c r="F11" s="17"/>
      <c r="G11" s="17">
        <v>0.52421804479311895</v>
      </c>
      <c r="H11" s="17">
        <v>0.50959821618909795</v>
      </c>
      <c r="I11" s="17">
        <v>0.52647872267469698</v>
      </c>
      <c r="J11" s="17">
        <v>0.50977712386386698</v>
      </c>
      <c r="K11" s="17">
        <v>0.328870744023673</v>
      </c>
      <c r="L11" s="17"/>
      <c r="M11" s="17">
        <v>0.45422121652673603</v>
      </c>
      <c r="N11" s="17">
        <v>0.55309934782331105</v>
      </c>
      <c r="O11" s="17">
        <v>0.45458320319476903</v>
      </c>
      <c r="P11" s="17">
        <v>0.43918458736495702</v>
      </c>
      <c r="Q11" s="17">
        <v>0.43521413170163498</v>
      </c>
      <c r="R11" s="17"/>
      <c r="S11" s="17">
        <v>0.51000183386724995</v>
      </c>
      <c r="T11" s="17">
        <v>0.53870103711961104</v>
      </c>
      <c r="U11" s="17">
        <v>0.49872650329553297</v>
      </c>
      <c r="V11" s="17">
        <v>0.47217784572087801</v>
      </c>
      <c r="W11" s="17"/>
      <c r="X11" s="17">
        <v>0.49519409585905999</v>
      </c>
      <c r="Y11" s="17">
        <v>0.53816011203242098</v>
      </c>
      <c r="Z11" s="17">
        <v>0.40263004311627698</v>
      </c>
      <c r="AA11" s="17"/>
      <c r="AB11" s="17">
        <v>0.53542247006060895</v>
      </c>
      <c r="AC11" s="17">
        <v>0.40410520709541498</v>
      </c>
      <c r="AD11" s="17"/>
      <c r="AE11" s="17">
        <v>0.57476909063954895</v>
      </c>
      <c r="AF11" s="17">
        <v>0.47111799901909701</v>
      </c>
      <c r="AG11" s="17"/>
      <c r="AH11" s="17">
        <v>0.52667867304487703</v>
      </c>
      <c r="AI11" s="17">
        <v>0.47091480316013601</v>
      </c>
      <c r="AJ11" s="17"/>
      <c r="AK11" s="17">
        <v>0.37707682342923698</v>
      </c>
      <c r="AL11" s="17">
        <v>0.45404776524142898</v>
      </c>
      <c r="AM11" s="17">
        <v>0.52717297714713696</v>
      </c>
      <c r="AN11" s="17">
        <v>0.49722324613427399</v>
      </c>
      <c r="AO11" s="17">
        <v>0.61974167946675995</v>
      </c>
      <c r="AP11" s="17"/>
      <c r="AQ11" s="17">
        <v>0.60623672357666503</v>
      </c>
      <c r="AR11" s="17">
        <v>0.45892482891285802</v>
      </c>
      <c r="AS11" s="17"/>
      <c r="AT11" s="17">
        <v>0.548534729817163</v>
      </c>
      <c r="AU11" s="17">
        <v>0.465236322376191</v>
      </c>
      <c r="AV11" s="17"/>
      <c r="AW11" s="17">
        <v>0.60129171654476998</v>
      </c>
      <c r="AX11" s="17">
        <v>0.60673506813553102</v>
      </c>
      <c r="AY11" s="17">
        <v>0.30209233336826702</v>
      </c>
      <c r="AZ11" s="17">
        <v>0.40075159621351603</v>
      </c>
      <c r="BA11" s="17">
        <v>0.63795161014955704</v>
      </c>
      <c r="BB11" s="17"/>
      <c r="BC11" s="17">
        <v>0.60844337556387496</v>
      </c>
      <c r="BD11" s="17"/>
      <c r="BE11" s="17">
        <v>0.60624222126716099</v>
      </c>
      <c r="BF11" s="17">
        <v>0.228545596637344</v>
      </c>
      <c r="BG11" s="17">
        <v>0.34800090981929599</v>
      </c>
      <c r="BH11" s="17">
        <v>0.64285183284163006</v>
      </c>
      <c r="BI11" s="17"/>
      <c r="BJ11" s="17">
        <v>0.50146402370431098</v>
      </c>
      <c r="BK11" s="17"/>
      <c r="BL11" s="17">
        <v>0.48668965285411803</v>
      </c>
      <c r="BM11" s="17"/>
      <c r="BN11" s="17">
        <v>0.50637257553816495</v>
      </c>
      <c r="BO11" s="17"/>
      <c r="BP11" s="17">
        <v>0.474208993151362</v>
      </c>
      <c r="BQ11" s="17">
        <v>0.58593450532042701</v>
      </c>
    </row>
    <row r="12" spans="2:69" x14ac:dyDescent="0.35">
      <c r="B12" s="18" t="s">
        <v>141</v>
      </c>
      <c r="C12" s="19">
        <v>0.122857313159625</v>
      </c>
      <c r="D12" s="19">
        <v>6.3738510041122007E-2</v>
      </c>
      <c r="E12" s="19">
        <v>0.17398528832038401</v>
      </c>
      <c r="F12" s="19"/>
      <c r="G12" s="19">
        <v>0.106072927640745</v>
      </c>
      <c r="H12" s="19">
        <v>0.135728065409501</v>
      </c>
      <c r="I12" s="19">
        <v>0.14832489608650901</v>
      </c>
      <c r="J12" s="19">
        <v>0.16454327916109701</v>
      </c>
      <c r="K12" s="19">
        <v>5.7994247866309502E-2</v>
      </c>
      <c r="L12" s="19"/>
      <c r="M12" s="19">
        <v>8.70320318182633E-2</v>
      </c>
      <c r="N12" s="19">
        <v>0.119882571474799</v>
      </c>
      <c r="O12" s="19">
        <v>0.13463249675734601</v>
      </c>
      <c r="P12" s="19">
        <v>0.131523602592274</v>
      </c>
      <c r="Q12" s="19">
        <v>0.128953692375573</v>
      </c>
      <c r="R12" s="19"/>
      <c r="S12" s="19">
        <v>0.15069456264409101</v>
      </c>
      <c r="T12" s="19">
        <v>0.163025913313744</v>
      </c>
      <c r="U12" s="19">
        <v>8.2731296162782103E-2</v>
      </c>
      <c r="V12" s="19">
        <v>9.1283072960007802E-2</v>
      </c>
      <c r="W12" s="19"/>
      <c r="X12" s="19">
        <v>0.12396002926816301</v>
      </c>
      <c r="Y12" s="19">
        <v>0.143735303602429</v>
      </c>
      <c r="Z12" s="19">
        <v>9.2401693160548998E-2</v>
      </c>
      <c r="AA12" s="19"/>
      <c r="AB12" s="19">
        <v>0.13959989384772201</v>
      </c>
      <c r="AC12" s="19">
        <v>9.0926565126074596E-2</v>
      </c>
      <c r="AD12" s="19"/>
      <c r="AE12" s="19">
        <v>5.9922892375554003E-2</v>
      </c>
      <c r="AF12" s="19">
        <v>0.137878712908413</v>
      </c>
      <c r="AG12" s="19"/>
      <c r="AH12" s="19">
        <v>0.11411811908741901</v>
      </c>
      <c r="AI12" s="19">
        <v>0.224529593188182</v>
      </c>
      <c r="AJ12" s="19"/>
      <c r="AK12" s="19">
        <v>6.9772266771769703E-2</v>
      </c>
      <c r="AL12" s="19">
        <v>0.135155777862704</v>
      </c>
      <c r="AM12" s="19">
        <v>0.11876159855087499</v>
      </c>
      <c r="AN12" s="19">
        <v>0.137865283657712</v>
      </c>
      <c r="AO12" s="19">
        <v>0.13517646634769101</v>
      </c>
      <c r="AP12" s="19"/>
      <c r="AQ12" s="19">
        <v>6.4745636092716594E-2</v>
      </c>
      <c r="AR12" s="19">
        <v>0.138553220455262</v>
      </c>
      <c r="AS12" s="19"/>
      <c r="AT12" s="19">
        <v>8.3721807748632998E-2</v>
      </c>
      <c r="AU12" s="19">
        <v>0.14036208041466799</v>
      </c>
      <c r="AV12" s="19"/>
      <c r="AW12" s="19">
        <v>0.130694550724723</v>
      </c>
      <c r="AX12" s="19">
        <v>0.105862776386417</v>
      </c>
      <c r="AY12" s="19">
        <v>0.12022881607687901</v>
      </c>
      <c r="AZ12" s="19">
        <v>0.15347549398204599</v>
      </c>
      <c r="BA12" s="19">
        <v>0.15407979739226901</v>
      </c>
      <c r="BB12" s="19"/>
      <c r="BC12" s="19">
        <v>8.4144981289034804E-2</v>
      </c>
      <c r="BD12" s="19"/>
      <c r="BE12" s="19">
        <v>9.0014925636785995E-2</v>
      </c>
      <c r="BF12" s="19">
        <v>4.2961836885177303E-2</v>
      </c>
      <c r="BG12" s="19">
        <v>0.15433257235436201</v>
      </c>
      <c r="BH12" s="19">
        <v>0.11464356747377499</v>
      </c>
      <c r="BI12" s="19"/>
      <c r="BJ12" s="19">
        <v>0.128948694410499</v>
      </c>
      <c r="BK12" s="19"/>
      <c r="BL12" s="19">
        <v>0.136618128843355</v>
      </c>
      <c r="BM12" s="19"/>
      <c r="BN12" s="19">
        <v>8.6773236806247003E-2</v>
      </c>
      <c r="BO12" s="19"/>
      <c r="BP12" s="19">
        <v>0.12720789643528199</v>
      </c>
      <c r="BQ12" s="19">
        <v>0.102793129607162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2:BQ17"/>
  <sheetViews>
    <sheetView showGridLines="0" topLeftCell="A9" workbookViewId="0">
      <pane xSplit="2" topLeftCell="C1" activePane="topRight" state="frozen"/>
      <selection pane="topRight" activeCell="B17" sqref="B17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247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0.18061965374272501</v>
      </c>
      <c r="D9" s="17">
        <v>0.21785752604443301</v>
      </c>
      <c r="E9" s="17">
        <v>0.149334859139056</v>
      </c>
      <c r="F9" s="17"/>
      <c r="G9" s="17">
        <v>0.197012006457217</v>
      </c>
      <c r="H9" s="17">
        <v>0.186758859187344</v>
      </c>
      <c r="I9" s="17">
        <v>0.112130813350099</v>
      </c>
      <c r="J9" s="17">
        <v>0.104456346230974</v>
      </c>
      <c r="K9" s="17">
        <v>0.30809920847250499</v>
      </c>
      <c r="L9" s="17"/>
      <c r="M9" s="17">
        <v>0.22220524439035499</v>
      </c>
      <c r="N9" s="17">
        <v>0.16400575147745</v>
      </c>
      <c r="O9" s="17">
        <v>0.16288955243626699</v>
      </c>
      <c r="P9" s="17">
        <v>0.16711068603037699</v>
      </c>
      <c r="Q9" s="17">
        <v>0.234698222174162</v>
      </c>
      <c r="R9" s="17"/>
      <c r="S9" s="17">
        <v>0.20459426389188501</v>
      </c>
      <c r="T9" s="17">
        <v>0.145418868993201</v>
      </c>
      <c r="U9" s="17">
        <v>0.165842898458648</v>
      </c>
      <c r="V9" s="17">
        <v>0.19592944129624501</v>
      </c>
      <c r="W9" s="17"/>
      <c r="X9" s="17">
        <v>0.168670228671009</v>
      </c>
      <c r="Y9" s="17">
        <v>0.100972042558687</v>
      </c>
      <c r="Z9" s="17">
        <v>0.35375074911758198</v>
      </c>
      <c r="AA9" s="17"/>
      <c r="AB9" s="17">
        <v>0.19240906748977299</v>
      </c>
      <c r="AC9" s="17">
        <v>0.15813537806066799</v>
      </c>
      <c r="AD9" s="17"/>
      <c r="AE9" s="17">
        <v>0.21156291186569801</v>
      </c>
      <c r="AF9" s="17">
        <v>0.17361606740475799</v>
      </c>
      <c r="AG9" s="17"/>
      <c r="AH9" s="17">
        <v>0.15263043789599101</v>
      </c>
      <c r="AI9" s="17">
        <v>0.25959518113533397</v>
      </c>
      <c r="AJ9" s="17"/>
      <c r="AK9" s="17">
        <v>0.25374657669542999</v>
      </c>
      <c r="AL9" s="17">
        <v>0.13975503603956899</v>
      </c>
      <c r="AM9" s="17">
        <v>0.16669294071259</v>
      </c>
      <c r="AN9" s="17">
        <v>0.17740151848602601</v>
      </c>
      <c r="AO9" s="17">
        <v>0.29424461987870099</v>
      </c>
      <c r="AP9" s="17"/>
      <c r="AQ9" s="17">
        <v>0.21015823215639001</v>
      </c>
      <c r="AR9" s="17">
        <v>0.17264131252411</v>
      </c>
      <c r="AS9" s="17"/>
      <c r="AT9" s="17">
        <v>0.17551856259854601</v>
      </c>
      <c r="AU9" s="17">
        <v>0.179538281555748</v>
      </c>
      <c r="AV9" s="17"/>
      <c r="AW9" s="17">
        <v>0.149425272149914</v>
      </c>
      <c r="AX9" s="17">
        <v>0.15428389777057</v>
      </c>
      <c r="AY9" s="17">
        <v>0.26062879765918601</v>
      </c>
      <c r="AZ9" s="17">
        <v>0.206486368013683</v>
      </c>
      <c r="BA9" s="17">
        <v>0.13674523822201301</v>
      </c>
      <c r="BB9" s="17"/>
      <c r="BC9" s="17">
        <v>0.182394234676512</v>
      </c>
      <c r="BD9" s="17"/>
      <c r="BE9" s="17">
        <v>0.16728670752047201</v>
      </c>
      <c r="BF9" s="17">
        <v>0.27258838531542501</v>
      </c>
      <c r="BG9" s="17">
        <v>0.23721398900260801</v>
      </c>
      <c r="BH9" s="17">
        <v>0.155527819981542</v>
      </c>
      <c r="BI9" s="17"/>
      <c r="BJ9" s="17">
        <v>0.170381965340726</v>
      </c>
      <c r="BK9" s="17"/>
      <c r="BL9" s="17">
        <v>0.12167139588459699</v>
      </c>
      <c r="BM9" s="17"/>
      <c r="BN9" s="17">
        <v>0.162818597599519</v>
      </c>
      <c r="BO9" s="17"/>
      <c r="BP9" s="17">
        <v>0.199358231265783</v>
      </c>
      <c r="BQ9" s="17">
        <v>7.4906042419892502E-2</v>
      </c>
    </row>
    <row r="10" spans="2:69" x14ac:dyDescent="0.35">
      <c r="B10" s="18" t="s">
        <v>236</v>
      </c>
      <c r="C10" s="17">
        <v>0.45301403177169203</v>
      </c>
      <c r="D10" s="17">
        <v>0.47814649688298</v>
      </c>
      <c r="E10" s="17">
        <v>0.43307982142241502</v>
      </c>
      <c r="F10" s="17"/>
      <c r="G10" s="17">
        <v>0.40277381059323702</v>
      </c>
      <c r="H10" s="17">
        <v>0.46152115978379699</v>
      </c>
      <c r="I10" s="17">
        <v>0.491992903173817</v>
      </c>
      <c r="J10" s="17">
        <v>0.45851144933735699</v>
      </c>
      <c r="K10" s="17">
        <v>0.466398593761295</v>
      </c>
      <c r="L10" s="17"/>
      <c r="M10" s="17">
        <v>0.36787623445464901</v>
      </c>
      <c r="N10" s="17">
        <v>0.46160476176986998</v>
      </c>
      <c r="O10" s="17">
        <v>0.45762042173724699</v>
      </c>
      <c r="P10" s="17">
        <v>0.462638789985579</v>
      </c>
      <c r="Q10" s="17">
        <v>0.465664260279402</v>
      </c>
      <c r="R10" s="17"/>
      <c r="S10" s="17">
        <v>0.42597324833245198</v>
      </c>
      <c r="T10" s="17">
        <v>0.456990297241819</v>
      </c>
      <c r="U10" s="17">
        <v>0.49467257477641502</v>
      </c>
      <c r="V10" s="17">
        <v>0.46671218142154303</v>
      </c>
      <c r="W10" s="17"/>
      <c r="X10" s="17">
        <v>0.45090246040846499</v>
      </c>
      <c r="Y10" s="17">
        <v>0.54274758214240604</v>
      </c>
      <c r="Z10" s="17">
        <v>0.37250386449124001</v>
      </c>
      <c r="AA10" s="17"/>
      <c r="AB10" s="17">
        <v>0.437420757690413</v>
      </c>
      <c r="AC10" s="17">
        <v>0.48275287042405202</v>
      </c>
      <c r="AD10" s="17"/>
      <c r="AE10" s="17">
        <v>0.48243945849442199</v>
      </c>
      <c r="AF10" s="17">
        <v>0.44679980816561998</v>
      </c>
      <c r="AG10" s="17"/>
      <c r="AH10" s="17">
        <v>0.46534391273102599</v>
      </c>
      <c r="AI10" s="17">
        <v>0.371693990568153</v>
      </c>
      <c r="AJ10" s="17"/>
      <c r="AK10" s="17">
        <v>0.50169389813624699</v>
      </c>
      <c r="AL10" s="17">
        <v>0.50463532055553295</v>
      </c>
      <c r="AM10" s="17">
        <v>0.426276554104139</v>
      </c>
      <c r="AN10" s="17">
        <v>0.44879940278082497</v>
      </c>
      <c r="AO10" s="17">
        <v>0.311151249323251</v>
      </c>
      <c r="AP10" s="17"/>
      <c r="AQ10" s="17">
        <v>0.37996206843342001</v>
      </c>
      <c r="AR10" s="17">
        <v>0.47274529581698299</v>
      </c>
      <c r="AS10" s="17"/>
      <c r="AT10" s="17">
        <v>0.45057355547598399</v>
      </c>
      <c r="AU10" s="17">
        <v>0.46219260549976199</v>
      </c>
      <c r="AV10" s="17"/>
      <c r="AW10" s="17">
        <v>0.42404775174775999</v>
      </c>
      <c r="AX10" s="17">
        <v>0.45470558215823798</v>
      </c>
      <c r="AY10" s="17">
        <v>0.41934546211440699</v>
      </c>
      <c r="AZ10" s="17">
        <v>0.45576353539579101</v>
      </c>
      <c r="BA10" s="17">
        <v>0.443497739872589</v>
      </c>
      <c r="BB10" s="17"/>
      <c r="BC10" s="17">
        <v>0.49624492789750002</v>
      </c>
      <c r="BD10" s="17"/>
      <c r="BE10" s="17">
        <v>0.44418873797053599</v>
      </c>
      <c r="BF10" s="17">
        <v>0.39784014717240201</v>
      </c>
      <c r="BG10" s="17">
        <v>0.52728390755592303</v>
      </c>
      <c r="BH10" s="17">
        <v>0.49075104190202801</v>
      </c>
      <c r="BI10" s="17"/>
      <c r="BJ10" s="17">
        <v>0.45488836964011697</v>
      </c>
      <c r="BK10" s="17"/>
      <c r="BL10" s="17">
        <v>0.50493066177899604</v>
      </c>
      <c r="BM10" s="17"/>
      <c r="BN10" s="17">
        <v>0.47028407306719699</v>
      </c>
      <c r="BO10" s="17"/>
      <c r="BP10" s="17">
        <v>0.46083921232217201</v>
      </c>
      <c r="BQ10" s="17">
        <v>0.428403454648287</v>
      </c>
    </row>
    <row r="11" spans="2:69" x14ac:dyDescent="0.35">
      <c r="B11" s="18" t="s">
        <v>237</v>
      </c>
      <c r="C11" s="17">
        <v>0.28351978597980199</v>
      </c>
      <c r="D11" s="17">
        <v>0.26169563035125998</v>
      </c>
      <c r="E11" s="17">
        <v>0.29967809953832703</v>
      </c>
      <c r="F11" s="17"/>
      <c r="G11" s="17">
        <v>0.35224965281547399</v>
      </c>
      <c r="H11" s="17">
        <v>0.25684162840643299</v>
      </c>
      <c r="I11" s="17">
        <v>0.30282017667031702</v>
      </c>
      <c r="J11" s="17">
        <v>0.28101012896244598</v>
      </c>
      <c r="K11" s="17">
        <v>0.17950808553313499</v>
      </c>
      <c r="L11" s="17"/>
      <c r="M11" s="17">
        <v>0.34777340917187299</v>
      </c>
      <c r="N11" s="17">
        <v>0.28972653689376798</v>
      </c>
      <c r="O11" s="17">
        <v>0.30858330042987497</v>
      </c>
      <c r="P11" s="17">
        <v>0.25758189984714602</v>
      </c>
      <c r="Q11" s="17">
        <v>0.21991972528867601</v>
      </c>
      <c r="R11" s="17"/>
      <c r="S11" s="17">
        <v>0.27885949937535398</v>
      </c>
      <c r="T11" s="17">
        <v>0.25577414871597498</v>
      </c>
      <c r="U11" s="17">
        <v>0.31217371605604599</v>
      </c>
      <c r="V11" s="17">
        <v>0.28706876871068598</v>
      </c>
      <c r="W11" s="17"/>
      <c r="X11" s="17">
        <v>0.29160394495011799</v>
      </c>
      <c r="Y11" s="17">
        <v>0.30107988429282301</v>
      </c>
      <c r="Z11" s="17">
        <v>0.20526817200481701</v>
      </c>
      <c r="AA11" s="17"/>
      <c r="AB11" s="17">
        <v>0.27140978017819101</v>
      </c>
      <c r="AC11" s="17">
        <v>0.30661548138898997</v>
      </c>
      <c r="AD11" s="17"/>
      <c r="AE11" s="17">
        <v>0.297566444170692</v>
      </c>
      <c r="AF11" s="17">
        <v>0.27907483941598099</v>
      </c>
      <c r="AG11" s="17"/>
      <c r="AH11" s="17">
        <v>0.30158849971327201</v>
      </c>
      <c r="AI11" s="17">
        <v>0.23247358350571001</v>
      </c>
      <c r="AJ11" s="17"/>
      <c r="AK11" s="17">
        <v>0.19473872653521501</v>
      </c>
      <c r="AL11" s="17">
        <v>0.275256412002026</v>
      </c>
      <c r="AM11" s="17">
        <v>0.31816043486269502</v>
      </c>
      <c r="AN11" s="17">
        <v>0.28721952284791802</v>
      </c>
      <c r="AO11" s="17">
        <v>0.288305368525414</v>
      </c>
      <c r="AP11" s="17"/>
      <c r="AQ11" s="17">
        <v>0.36401108806816401</v>
      </c>
      <c r="AR11" s="17">
        <v>0.26177916379418797</v>
      </c>
      <c r="AS11" s="17"/>
      <c r="AT11" s="17">
        <v>0.31192149118549101</v>
      </c>
      <c r="AU11" s="17">
        <v>0.26354489902600198</v>
      </c>
      <c r="AV11" s="17"/>
      <c r="AW11" s="17">
        <v>0.34707407360742998</v>
      </c>
      <c r="AX11" s="17">
        <v>0.31804683472973899</v>
      </c>
      <c r="AY11" s="17">
        <v>0.24485537166399701</v>
      </c>
      <c r="AZ11" s="17">
        <v>0.221766972281049</v>
      </c>
      <c r="BA11" s="17">
        <v>0.33422657652055998</v>
      </c>
      <c r="BB11" s="17"/>
      <c r="BC11" s="17">
        <v>0.28253238418257798</v>
      </c>
      <c r="BD11" s="17"/>
      <c r="BE11" s="17">
        <v>0.31228188217753</v>
      </c>
      <c r="BF11" s="17">
        <v>0.28660963062699601</v>
      </c>
      <c r="BG11" s="17">
        <v>0.12943392223133901</v>
      </c>
      <c r="BH11" s="17">
        <v>0.317046538529901</v>
      </c>
      <c r="BI11" s="17"/>
      <c r="BJ11" s="17">
        <v>0.28563725571302201</v>
      </c>
      <c r="BK11" s="17"/>
      <c r="BL11" s="17">
        <v>0.28040421981082903</v>
      </c>
      <c r="BM11" s="17"/>
      <c r="BN11" s="17">
        <v>0.30796461849990098</v>
      </c>
      <c r="BO11" s="17"/>
      <c r="BP11" s="17">
        <v>0.257681712261213</v>
      </c>
      <c r="BQ11" s="17">
        <v>0.407750190234555</v>
      </c>
    </row>
    <row r="12" spans="2:69" x14ac:dyDescent="0.35">
      <c r="B12" s="18" t="s">
        <v>141</v>
      </c>
      <c r="C12" s="19">
        <v>8.2846528505781003E-2</v>
      </c>
      <c r="D12" s="19">
        <v>4.2300346721328201E-2</v>
      </c>
      <c r="E12" s="19">
        <v>0.117907219900201</v>
      </c>
      <c r="F12" s="19"/>
      <c r="G12" s="19">
        <v>4.7964530134071599E-2</v>
      </c>
      <c r="H12" s="19">
        <v>9.4878352622426096E-2</v>
      </c>
      <c r="I12" s="19">
        <v>9.3056106805766994E-2</v>
      </c>
      <c r="J12" s="19">
        <v>0.156022075469223</v>
      </c>
      <c r="K12" s="19">
        <v>4.5994112233065203E-2</v>
      </c>
      <c r="L12" s="19"/>
      <c r="M12" s="19">
        <v>6.2145111983123197E-2</v>
      </c>
      <c r="N12" s="19">
        <v>8.4662949858912498E-2</v>
      </c>
      <c r="O12" s="19">
        <v>7.09067253966119E-2</v>
      </c>
      <c r="P12" s="19">
        <v>0.112668624136898</v>
      </c>
      <c r="Q12" s="19">
        <v>7.9717792257760003E-2</v>
      </c>
      <c r="R12" s="19"/>
      <c r="S12" s="19">
        <v>9.0572988400308793E-2</v>
      </c>
      <c r="T12" s="19">
        <v>0.14181668504900499</v>
      </c>
      <c r="U12" s="19">
        <v>2.7310810708891801E-2</v>
      </c>
      <c r="V12" s="19">
        <v>5.0289608571525299E-2</v>
      </c>
      <c r="W12" s="19"/>
      <c r="X12" s="19">
        <v>8.88233659704082E-2</v>
      </c>
      <c r="Y12" s="19">
        <v>5.5200491006084602E-2</v>
      </c>
      <c r="Z12" s="19">
        <v>6.8477214386360605E-2</v>
      </c>
      <c r="AA12" s="19"/>
      <c r="AB12" s="19">
        <v>9.8760394641622798E-2</v>
      </c>
      <c r="AC12" s="19">
        <v>5.2496270126290802E-2</v>
      </c>
      <c r="AD12" s="19"/>
      <c r="AE12" s="19">
        <v>8.4311854691877901E-3</v>
      </c>
      <c r="AF12" s="19">
        <v>0.10050928501364099</v>
      </c>
      <c r="AG12" s="19"/>
      <c r="AH12" s="19">
        <v>8.0437149659710702E-2</v>
      </c>
      <c r="AI12" s="19">
        <v>0.13623724479080301</v>
      </c>
      <c r="AJ12" s="19"/>
      <c r="AK12" s="19">
        <v>4.9820798633108399E-2</v>
      </c>
      <c r="AL12" s="19">
        <v>8.0353231402872496E-2</v>
      </c>
      <c r="AM12" s="19">
        <v>8.8870070320575006E-2</v>
      </c>
      <c r="AN12" s="19">
        <v>8.6579555885231294E-2</v>
      </c>
      <c r="AO12" s="19">
        <v>0.106298762272634</v>
      </c>
      <c r="AP12" s="19"/>
      <c r="AQ12" s="19">
        <v>4.5868611342026501E-2</v>
      </c>
      <c r="AR12" s="19">
        <v>9.2834227864720106E-2</v>
      </c>
      <c r="AS12" s="19"/>
      <c r="AT12" s="19">
        <v>6.19863907399794E-2</v>
      </c>
      <c r="AU12" s="19">
        <v>9.4724213918487898E-2</v>
      </c>
      <c r="AV12" s="19"/>
      <c r="AW12" s="19">
        <v>7.9452902494896199E-2</v>
      </c>
      <c r="AX12" s="19">
        <v>7.2963685341452506E-2</v>
      </c>
      <c r="AY12" s="19">
        <v>7.5170368562410106E-2</v>
      </c>
      <c r="AZ12" s="19">
        <v>0.11598312430947801</v>
      </c>
      <c r="BA12" s="19">
        <v>8.5530445384837395E-2</v>
      </c>
      <c r="BB12" s="19"/>
      <c r="BC12" s="19">
        <v>3.8828453243408903E-2</v>
      </c>
      <c r="BD12" s="19"/>
      <c r="BE12" s="19">
        <v>7.6242672331461495E-2</v>
      </c>
      <c r="BF12" s="19">
        <v>4.2961836885177303E-2</v>
      </c>
      <c r="BG12" s="19">
        <v>0.10606818121013099</v>
      </c>
      <c r="BH12" s="19">
        <v>3.6674599586528703E-2</v>
      </c>
      <c r="BI12" s="19"/>
      <c r="BJ12" s="19">
        <v>8.9092409306134407E-2</v>
      </c>
      <c r="BK12" s="19"/>
      <c r="BL12" s="19">
        <v>9.2993722525577804E-2</v>
      </c>
      <c r="BM12" s="19"/>
      <c r="BN12" s="19">
        <v>5.89327108333828E-2</v>
      </c>
      <c r="BO12" s="19"/>
      <c r="BP12" s="19">
        <v>8.2120844150830999E-2</v>
      </c>
      <c r="BQ12" s="19">
        <v>8.8940312697265905E-2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248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4.7366870562149999E-2</v>
      </c>
      <c r="D9" s="17">
        <v>6.5683840778252595E-2</v>
      </c>
      <c r="E9" s="17">
        <v>3.1830293341355197E-2</v>
      </c>
      <c r="F9" s="17"/>
      <c r="G9" s="17">
        <v>4.9129688088613101E-2</v>
      </c>
      <c r="H9" s="17">
        <v>6.8876541599077898E-2</v>
      </c>
      <c r="I9" s="17">
        <v>1.6940207017992901E-2</v>
      </c>
      <c r="J9" s="17">
        <v>3.7923887377320102E-2</v>
      </c>
      <c r="K9" s="17">
        <v>6.1842797423533102E-2</v>
      </c>
      <c r="L9" s="17"/>
      <c r="M9" s="17">
        <v>8.4309304929758203E-2</v>
      </c>
      <c r="N9" s="17">
        <v>3.4544064755933301E-2</v>
      </c>
      <c r="O9" s="17">
        <v>5.50243587863277E-2</v>
      </c>
      <c r="P9" s="17">
        <v>4.0501789777461203E-2</v>
      </c>
      <c r="Q9" s="17">
        <v>5.5796063604735699E-2</v>
      </c>
      <c r="R9" s="17"/>
      <c r="S9" s="17">
        <v>2.56010989650697E-2</v>
      </c>
      <c r="T9" s="17">
        <v>4.7742460777467098E-2</v>
      </c>
      <c r="U9" s="17">
        <v>3.8902188960664601E-2</v>
      </c>
      <c r="V9" s="17">
        <v>3.2267198115966497E-2</v>
      </c>
      <c r="W9" s="17"/>
      <c r="X9" s="17">
        <v>5.2153032871879799E-2</v>
      </c>
      <c r="Y9" s="17">
        <v>1.4138356055422701E-2</v>
      </c>
      <c r="Z9" s="17">
        <v>4.7729561026639E-2</v>
      </c>
      <c r="AA9" s="17"/>
      <c r="AB9" s="17">
        <v>4.25717088552778E-2</v>
      </c>
      <c r="AC9" s="17">
        <v>5.6512001954654799E-2</v>
      </c>
      <c r="AD9" s="17"/>
      <c r="AE9" s="17">
        <v>6.2456009327356503E-2</v>
      </c>
      <c r="AF9" s="17">
        <v>4.38871180567302E-2</v>
      </c>
      <c r="AG9" s="17"/>
      <c r="AH9" s="17">
        <v>4.7669807083845397E-2</v>
      </c>
      <c r="AI9" s="17">
        <v>6.0371775015603701E-2</v>
      </c>
      <c r="AJ9" s="17"/>
      <c r="AK9" s="17">
        <v>0.104345716724808</v>
      </c>
      <c r="AL9" s="17">
        <v>5.1924823997536999E-2</v>
      </c>
      <c r="AM9" s="17">
        <v>4.6094667158790598E-2</v>
      </c>
      <c r="AN9" s="17">
        <v>1.14696761262588E-2</v>
      </c>
      <c r="AO9" s="17">
        <v>4.39468715154493E-2</v>
      </c>
      <c r="AP9" s="17"/>
      <c r="AQ9" s="17">
        <v>3.7681309877838097E-2</v>
      </c>
      <c r="AR9" s="17">
        <v>4.9982931056019198E-2</v>
      </c>
      <c r="AS9" s="17"/>
      <c r="AT9" s="17">
        <v>6.9136532868393594E-2</v>
      </c>
      <c r="AU9" s="17">
        <v>3.87514620383708E-2</v>
      </c>
      <c r="AV9" s="17"/>
      <c r="AW9" s="17">
        <v>2.2984610098677201E-2</v>
      </c>
      <c r="AX9" s="17">
        <v>2.7105220166658998E-2</v>
      </c>
      <c r="AY9" s="17">
        <v>0.100855297182238</v>
      </c>
      <c r="AZ9" s="17">
        <v>5.5253064438184001E-2</v>
      </c>
      <c r="BA9" s="17">
        <v>1.55776975009076E-2</v>
      </c>
      <c r="BB9" s="17"/>
      <c r="BC9" s="17">
        <v>4.7471077413336102E-2</v>
      </c>
      <c r="BD9" s="17"/>
      <c r="BE9" s="17">
        <v>3.0606808758343498E-2</v>
      </c>
      <c r="BF9" s="17">
        <v>7.9985848205877397E-2</v>
      </c>
      <c r="BG9" s="17">
        <v>4.0473081355867697E-2</v>
      </c>
      <c r="BH9" s="17">
        <v>5.2942258248287903E-2</v>
      </c>
      <c r="BI9" s="17"/>
      <c r="BJ9" s="17">
        <v>4.3329277575520603E-2</v>
      </c>
      <c r="BK9" s="17"/>
      <c r="BL9" s="17">
        <v>4.3521839114024997E-2</v>
      </c>
      <c r="BM9" s="17"/>
      <c r="BN9" s="17">
        <v>3.7183968559274402E-2</v>
      </c>
      <c r="BO9" s="17"/>
      <c r="BP9" s="17">
        <v>5.0317900196700502E-2</v>
      </c>
      <c r="BQ9" s="17">
        <v>2.72031928315223E-2</v>
      </c>
    </row>
    <row r="10" spans="2:69" x14ac:dyDescent="0.35">
      <c r="B10" s="18" t="s">
        <v>236</v>
      </c>
      <c r="C10" s="17">
        <v>0.24106625563495199</v>
      </c>
      <c r="D10" s="17">
        <v>0.25987558214168899</v>
      </c>
      <c r="E10" s="17">
        <v>0.22579806519308199</v>
      </c>
      <c r="F10" s="17"/>
      <c r="G10" s="17">
        <v>0.218802208058099</v>
      </c>
      <c r="H10" s="17">
        <v>0.226196824151775</v>
      </c>
      <c r="I10" s="17">
        <v>0.23704448764986899</v>
      </c>
      <c r="J10" s="17">
        <v>0.14292437870919</v>
      </c>
      <c r="K10" s="17">
        <v>0.396404210261741</v>
      </c>
      <c r="L10" s="17"/>
      <c r="M10" s="17">
        <v>0.22386492076790501</v>
      </c>
      <c r="N10" s="17">
        <v>0.196147436311814</v>
      </c>
      <c r="O10" s="17">
        <v>0.28760392716403899</v>
      </c>
      <c r="P10" s="17">
        <v>0.309455765081874</v>
      </c>
      <c r="Q10" s="17">
        <v>0.25086002255485601</v>
      </c>
      <c r="R10" s="17"/>
      <c r="S10" s="17">
        <v>0.23139723636913601</v>
      </c>
      <c r="T10" s="17">
        <v>0.19777154411491699</v>
      </c>
      <c r="U10" s="17">
        <v>0.35034404365487098</v>
      </c>
      <c r="V10" s="17">
        <v>0.24265287355391901</v>
      </c>
      <c r="W10" s="17"/>
      <c r="X10" s="17">
        <v>0.242891520205266</v>
      </c>
      <c r="Y10" s="17">
        <v>0.15482735489692101</v>
      </c>
      <c r="Z10" s="17">
        <v>0.31994188465909601</v>
      </c>
      <c r="AA10" s="17"/>
      <c r="AB10" s="17">
        <v>0.19652153550840401</v>
      </c>
      <c r="AC10" s="17">
        <v>0.326020078530187</v>
      </c>
      <c r="AD10" s="17"/>
      <c r="AE10" s="17">
        <v>0.26496804649519201</v>
      </c>
      <c r="AF10" s="17">
        <v>0.234232254400215</v>
      </c>
      <c r="AG10" s="17"/>
      <c r="AH10" s="17">
        <v>0.219970671224932</v>
      </c>
      <c r="AI10" s="17">
        <v>0.20723736106045201</v>
      </c>
      <c r="AJ10" s="17"/>
      <c r="AK10" s="17">
        <v>0.26024380603423197</v>
      </c>
      <c r="AL10" s="17">
        <v>0.26513858671180202</v>
      </c>
      <c r="AM10" s="17">
        <v>0.240370910472268</v>
      </c>
      <c r="AN10" s="17">
        <v>0.203191997617546</v>
      </c>
      <c r="AO10" s="17">
        <v>0.223745713640088</v>
      </c>
      <c r="AP10" s="17"/>
      <c r="AQ10" s="17">
        <v>0.268337017147316</v>
      </c>
      <c r="AR10" s="17">
        <v>0.23370044954942701</v>
      </c>
      <c r="AS10" s="17"/>
      <c r="AT10" s="17">
        <v>0.22941847193311299</v>
      </c>
      <c r="AU10" s="17">
        <v>0.241029458546825</v>
      </c>
      <c r="AV10" s="17"/>
      <c r="AW10" s="17">
        <v>0.207761935542808</v>
      </c>
      <c r="AX10" s="17">
        <v>0.20089418410249901</v>
      </c>
      <c r="AY10" s="17">
        <v>0.29999382811277098</v>
      </c>
      <c r="AZ10" s="17">
        <v>0.18770538792567401</v>
      </c>
      <c r="BA10" s="17">
        <v>0.18128167543089199</v>
      </c>
      <c r="BB10" s="17"/>
      <c r="BC10" s="17">
        <v>0.22332985674352801</v>
      </c>
      <c r="BD10" s="17"/>
      <c r="BE10" s="17">
        <v>0.18895820303192101</v>
      </c>
      <c r="BF10" s="17">
        <v>0.38709673829921898</v>
      </c>
      <c r="BG10" s="17">
        <v>0.29567088991792101</v>
      </c>
      <c r="BH10" s="17">
        <v>0.21707349792370301</v>
      </c>
      <c r="BI10" s="17"/>
      <c r="BJ10" s="17">
        <v>0.227075646428894</v>
      </c>
      <c r="BK10" s="17"/>
      <c r="BL10" s="17">
        <v>0.23076169607189501</v>
      </c>
      <c r="BM10" s="17"/>
      <c r="BN10" s="17">
        <v>0.24818158978063701</v>
      </c>
      <c r="BO10" s="17"/>
      <c r="BP10" s="17">
        <v>0.25321816285827398</v>
      </c>
      <c r="BQ10" s="17">
        <v>0.19758881081138499</v>
      </c>
    </row>
    <row r="11" spans="2:69" x14ac:dyDescent="0.35">
      <c r="B11" s="18" t="s">
        <v>237</v>
      </c>
      <c r="C11" s="17">
        <v>0.58736294780498599</v>
      </c>
      <c r="D11" s="17">
        <v>0.615519514763751</v>
      </c>
      <c r="E11" s="17">
        <v>0.56174971532681195</v>
      </c>
      <c r="F11" s="17"/>
      <c r="G11" s="17">
        <v>0.63587521071622599</v>
      </c>
      <c r="H11" s="17">
        <v>0.56376108149707105</v>
      </c>
      <c r="I11" s="17">
        <v>0.61815756467482297</v>
      </c>
      <c r="J11" s="17">
        <v>0.65350369509353101</v>
      </c>
      <c r="K11" s="17">
        <v>0.43723614294781099</v>
      </c>
      <c r="L11" s="17"/>
      <c r="M11" s="17">
        <v>0.62029739384651095</v>
      </c>
      <c r="N11" s="17">
        <v>0.63573804301352699</v>
      </c>
      <c r="O11" s="17">
        <v>0.55191695107095695</v>
      </c>
      <c r="P11" s="17">
        <v>0.51991340881279902</v>
      </c>
      <c r="Q11" s="17">
        <v>0.54423169873047195</v>
      </c>
      <c r="R11" s="17"/>
      <c r="S11" s="17">
        <v>0.54157747592942695</v>
      </c>
      <c r="T11" s="17">
        <v>0.61863193956964802</v>
      </c>
      <c r="U11" s="17">
        <v>0.553550721809277</v>
      </c>
      <c r="V11" s="17">
        <v>0.64497990328520205</v>
      </c>
      <c r="W11" s="17"/>
      <c r="X11" s="17">
        <v>0.58631421416623697</v>
      </c>
      <c r="Y11" s="17">
        <v>0.71526228836942096</v>
      </c>
      <c r="Z11" s="17">
        <v>0.45818761047320999</v>
      </c>
      <c r="AA11" s="17"/>
      <c r="AB11" s="17">
        <v>0.62180013010726598</v>
      </c>
      <c r="AC11" s="17">
        <v>0.52168579733669995</v>
      </c>
      <c r="AD11" s="17"/>
      <c r="AE11" s="17">
        <v>0.61814738631233501</v>
      </c>
      <c r="AF11" s="17">
        <v>0.581041515454082</v>
      </c>
      <c r="AG11" s="17"/>
      <c r="AH11" s="17">
        <v>0.61620075539799402</v>
      </c>
      <c r="AI11" s="17">
        <v>0.520135249944779</v>
      </c>
      <c r="AJ11" s="17"/>
      <c r="AK11" s="17">
        <v>0.57806725384778601</v>
      </c>
      <c r="AL11" s="17">
        <v>0.56914878038031202</v>
      </c>
      <c r="AM11" s="17">
        <v>0.59740763949388398</v>
      </c>
      <c r="AN11" s="17">
        <v>0.62327443370714097</v>
      </c>
      <c r="AO11" s="17">
        <v>0.531520271429478</v>
      </c>
      <c r="AP11" s="17"/>
      <c r="AQ11" s="17">
        <v>0.632827194938551</v>
      </c>
      <c r="AR11" s="17">
        <v>0.57508309899847598</v>
      </c>
      <c r="AS11" s="17"/>
      <c r="AT11" s="17">
        <v>0.62913025846217796</v>
      </c>
      <c r="AU11" s="17">
        <v>0.56878236068236498</v>
      </c>
      <c r="AV11" s="17"/>
      <c r="AW11" s="17">
        <v>0.58773754919978505</v>
      </c>
      <c r="AX11" s="17">
        <v>0.66929444236324198</v>
      </c>
      <c r="AY11" s="17">
        <v>0.50360350042916902</v>
      </c>
      <c r="AZ11" s="17">
        <v>0.53017013924121303</v>
      </c>
      <c r="BA11" s="17">
        <v>0.70358870572237198</v>
      </c>
      <c r="BB11" s="17"/>
      <c r="BC11" s="17">
        <v>0.68196383262204696</v>
      </c>
      <c r="BD11" s="17"/>
      <c r="BE11" s="17">
        <v>0.68724097936648199</v>
      </c>
      <c r="BF11" s="17">
        <v>0.50637883580961895</v>
      </c>
      <c r="BG11" s="17">
        <v>0.469251924475384</v>
      </c>
      <c r="BH11" s="17">
        <v>0.67573211098098396</v>
      </c>
      <c r="BI11" s="17"/>
      <c r="BJ11" s="17">
        <v>0.59973183479216197</v>
      </c>
      <c r="BK11" s="17"/>
      <c r="BL11" s="17">
        <v>0.59881029370723604</v>
      </c>
      <c r="BM11" s="17"/>
      <c r="BN11" s="17">
        <v>0.65746810979900105</v>
      </c>
      <c r="BO11" s="17"/>
      <c r="BP11" s="17">
        <v>0.566626870513533</v>
      </c>
      <c r="BQ11" s="17">
        <v>0.69020947678285205</v>
      </c>
    </row>
    <row r="12" spans="2:69" x14ac:dyDescent="0.35">
      <c r="B12" s="18" t="s">
        <v>141</v>
      </c>
      <c r="C12" s="19">
        <v>0.124203925997913</v>
      </c>
      <c r="D12" s="19">
        <v>5.8921062316307303E-2</v>
      </c>
      <c r="E12" s="19">
        <v>0.180621926138751</v>
      </c>
      <c r="F12" s="19"/>
      <c r="G12" s="19">
        <v>9.6192893137062294E-2</v>
      </c>
      <c r="H12" s="19">
        <v>0.14116555275207601</v>
      </c>
      <c r="I12" s="19">
        <v>0.12785774065731501</v>
      </c>
      <c r="J12" s="19">
        <v>0.16564803881995899</v>
      </c>
      <c r="K12" s="19">
        <v>0.10451684936691499</v>
      </c>
      <c r="L12" s="19"/>
      <c r="M12" s="19">
        <v>7.15283804558252E-2</v>
      </c>
      <c r="N12" s="19">
        <v>0.13357045591872699</v>
      </c>
      <c r="O12" s="19">
        <v>0.10545476297867599</v>
      </c>
      <c r="P12" s="19">
        <v>0.13012903632786599</v>
      </c>
      <c r="Q12" s="19">
        <v>0.149112215109937</v>
      </c>
      <c r="R12" s="19"/>
      <c r="S12" s="19">
        <v>0.201424188736368</v>
      </c>
      <c r="T12" s="19">
        <v>0.135854055537968</v>
      </c>
      <c r="U12" s="19">
        <v>5.72030455751876E-2</v>
      </c>
      <c r="V12" s="19">
        <v>8.0100025044912204E-2</v>
      </c>
      <c r="W12" s="19"/>
      <c r="X12" s="19">
        <v>0.118641232756617</v>
      </c>
      <c r="Y12" s="19">
        <v>0.115772000678236</v>
      </c>
      <c r="Z12" s="19">
        <v>0.174140943841055</v>
      </c>
      <c r="AA12" s="19"/>
      <c r="AB12" s="19">
        <v>0.13910662552905201</v>
      </c>
      <c r="AC12" s="19">
        <v>9.5782122178457801E-2</v>
      </c>
      <c r="AD12" s="19"/>
      <c r="AE12" s="19">
        <v>5.4428557865116398E-2</v>
      </c>
      <c r="AF12" s="19">
        <v>0.14083911208897301</v>
      </c>
      <c r="AG12" s="19"/>
      <c r="AH12" s="19">
        <v>0.11615876629322899</v>
      </c>
      <c r="AI12" s="19">
        <v>0.21225561397916501</v>
      </c>
      <c r="AJ12" s="19"/>
      <c r="AK12" s="19">
        <v>5.7343223393173798E-2</v>
      </c>
      <c r="AL12" s="19">
        <v>0.11378780891034899</v>
      </c>
      <c r="AM12" s="19">
        <v>0.116126782875057</v>
      </c>
      <c r="AN12" s="19">
        <v>0.16206389254905401</v>
      </c>
      <c r="AO12" s="19">
        <v>0.20078714341498499</v>
      </c>
      <c r="AP12" s="19"/>
      <c r="AQ12" s="19">
        <v>6.11544780362955E-2</v>
      </c>
      <c r="AR12" s="19">
        <v>0.141233520396079</v>
      </c>
      <c r="AS12" s="19"/>
      <c r="AT12" s="19">
        <v>7.2314736736315E-2</v>
      </c>
      <c r="AU12" s="19">
        <v>0.151436718732439</v>
      </c>
      <c r="AV12" s="19"/>
      <c r="AW12" s="19">
        <v>0.18151590515872901</v>
      </c>
      <c r="AX12" s="19">
        <v>0.102706153367601</v>
      </c>
      <c r="AY12" s="19">
        <v>9.5547374275821703E-2</v>
      </c>
      <c r="AZ12" s="19">
        <v>0.226871408394929</v>
      </c>
      <c r="BA12" s="19">
        <v>9.9551921345828007E-2</v>
      </c>
      <c r="BB12" s="19"/>
      <c r="BC12" s="19">
        <v>4.72352332210891E-2</v>
      </c>
      <c r="BD12" s="19"/>
      <c r="BE12" s="19">
        <v>9.3194008843252796E-2</v>
      </c>
      <c r="BF12" s="19">
        <v>2.6538577685284202E-2</v>
      </c>
      <c r="BG12" s="19">
        <v>0.194604104250827</v>
      </c>
      <c r="BH12" s="19">
        <v>5.4252132847025902E-2</v>
      </c>
      <c r="BI12" s="19"/>
      <c r="BJ12" s="19">
        <v>0.12986324120342299</v>
      </c>
      <c r="BK12" s="19"/>
      <c r="BL12" s="19">
        <v>0.12690617110684499</v>
      </c>
      <c r="BM12" s="19"/>
      <c r="BN12" s="19">
        <v>5.7166331861087001E-2</v>
      </c>
      <c r="BO12" s="19"/>
      <c r="BP12" s="19">
        <v>0.12983706643149301</v>
      </c>
      <c r="BQ12" s="19">
        <v>8.4998519574240705E-2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249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7.3324093706752705E-2</v>
      </c>
      <c r="D9" s="17">
        <v>0.104631717083081</v>
      </c>
      <c r="E9" s="17">
        <v>4.67415344488748E-2</v>
      </c>
      <c r="F9" s="17"/>
      <c r="G9" s="17">
        <v>3.0712971350139898E-2</v>
      </c>
      <c r="H9" s="17">
        <v>6.1940434643247701E-2</v>
      </c>
      <c r="I9" s="17">
        <v>4.5877465956183403E-2</v>
      </c>
      <c r="J9" s="17">
        <v>5.8589914718364201E-2</v>
      </c>
      <c r="K9" s="17">
        <v>0.22005085813795999</v>
      </c>
      <c r="L9" s="17"/>
      <c r="M9" s="17">
        <v>3.74630182285281E-2</v>
      </c>
      <c r="N9" s="17">
        <v>5.5088570328783101E-2</v>
      </c>
      <c r="O9" s="17">
        <v>6.5368439312755905E-2</v>
      </c>
      <c r="P9" s="17">
        <v>0.16740466485134001</v>
      </c>
      <c r="Q9" s="17">
        <v>7.1401572066753696E-2</v>
      </c>
      <c r="R9" s="17"/>
      <c r="S9" s="17">
        <v>5.9048378928140799E-2</v>
      </c>
      <c r="T9" s="17">
        <v>4.4228312950701197E-2</v>
      </c>
      <c r="U9" s="17">
        <v>0.163997097195105</v>
      </c>
      <c r="V9" s="17">
        <v>6.3821266269390803E-2</v>
      </c>
      <c r="W9" s="17"/>
      <c r="X9" s="17">
        <v>6.86758522540971E-2</v>
      </c>
      <c r="Y9" s="17">
        <v>2.5278546323177001E-2</v>
      </c>
      <c r="Z9" s="17">
        <v>0.15893331368552699</v>
      </c>
      <c r="AA9" s="17"/>
      <c r="AB9" s="17">
        <v>3.4028537015385503E-2</v>
      </c>
      <c r="AC9" s="17">
        <v>0.14826693214516401</v>
      </c>
      <c r="AD9" s="17"/>
      <c r="AE9" s="17">
        <v>0.10903116322268699</v>
      </c>
      <c r="AF9" s="17">
        <v>6.5028129332946896E-2</v>
      </c>
      <c r="AG9" s="17"/>
      <c r="AH9" s="17">
        <v>5.8094446950587297E-2</v>
      </c>
      <c r="AI9" s="17">
        <v>4.9849168861259299E-2</v>
      </c>
      <c r="AJ9" s="17"/>
      <c r="AK9" s="17">
        <v>0.19976366391442801</v>
      </c>
      <c r="AL9" s="17">
        <v>6.9444790488378705E-2</v>
      </c>
      <c r="AM9" s="17">
        <v>6.1015843931994003E-2</v>
      </c>
      <c r="AN9" s="17">
        <v>2.0332342010629501E-2</v>
      </c>
      <c r="AO9" s="17">
        <v>8.9913999424814497E-2</v>
      </c>
      <c r="AP9" s="17"/>
      <c r="AQ9" s="17">
        <v>2.0326413482421899E-2</v>
      </c>
      <c r="AR9" s="17">
        <v>8.7638715443226406E-2</v>
      </c>
      <c r="AS9" s="17"/>
      <c r="AT9" s="17">
        <v>5.2543083952076103E-2</v>
      </c>
      <c r="AU9" s="17">
        <v>8.4896621594694993E-2</v>
      </c>
      <c r="AV9" s="17"/>
      <c r="AW9" s="17">
        <v>5.7961292676788199E-2</v>
      </c>
      <c r="AX9" s="17">
        <v>3.5834607220850502E-2</v>
      </c>
      <c r="AY9" s="17">
        <v>0.108495847995992</v>
      </c>
      <c r="AZ9" s="17">
        <v>7.0072519835448599E-2</v>
      </c>
      <c r="BA9" s="17">
        <v>3.3372781318537902E-2</v>
      </c>
      <c r="BB9" s="17"/>
      <c r="BC9" s="17">
        <v>7.7745550060106E-2</v>
      </c>
      <c r="BD9" s="17"/>
      <c r="BE9" s="17">
        <v>3.06726079691329E-2</v>
      </c>
      <c r="BF9" s="17">
        <v>0.16387997314646999</v>
      </c>
      <c r="BG9" s="17">
        <v>2.57600906829147E-2</v>
      </c>
      <c r="BH9" s="17">
        <v>4.55927135923292E-2</v>
      </c>
      <c r="BI9" s="17"/>
      <c r="BJ9" s="17">
        <v>6.9422462148113206E-2</v>
      </c>
      <c r="BK9" s="17"/>
      <c r="BL9" s="17">
        <v>5.6800725371801197E-2</v>
      </c>
      <c r="BM9" s="17"/>
      <c r="BN9" s="17">
        <v>0.110836485404263</v>
      </c>
      <c r="BO9" s="17"/>
      <c r="BP9" s="17">
        <v>8.2641693862637505E-2</v>
      </c>
      <c r="BQ9" s="17">
        <v>3.7518496775559497E-2</v>
      </c>
    </row>
    <row r="10" spans="2:69" x14ac:dyDescent="0.35">
      <c r="B10" s="18" t="s">
        <v>236</v>
      </c>
      <c r="C10" s="17">
        <v>0.196121460174738</v>
      </c>
      <c r="D10" s="17">
        <v>0.199221913155566</v>
      </c>
      <c r="E10" s="17">
        <v>0.19416223248272299</v>
      </c>
      <c r="F10" s="17"/>
      <c r="G10" s="17">
        <v>0.18962061470901601</v>
      </c>
      <c r="H10" s="17">
        <v>0.16189764140799201</v>
      </c>
      <c r="I10" s="17">
        <v>0.187071140917555</v>
      </c>
      <c r="J10" s="17">
        <v>0.15929592269519499</v>
      </c>
      <c r="K10" s="17">
        <v>0.30871902231440801</v>
      </c>
      <c r="L10" s="17"/>
      <c r="M10" s="17">
        <v>0.29466821352634098</v>
      </c>
      <c r="N10" s="17">
        <v>0.144304666264607</v>
      </c>
      <c r="O10" s="17">
        <v>0.31169986422988999</v>
      </c>
      <c r="P10" s="17">
        <v>0.13411599973219299</v>
      </c>
      <c r="Q10" s="17">
        <v>0.18052872323878999</v>
      </c>
      <c r="R10" s="17"/>
      <c r="S10" s="17">
        <v>9.6157311897960701E-2</v>
      </c>
      <c r="T10" s="17">
        <v>0.25011311095540101</v>
      </c>
      <c r="U10" s="17">
        <v>0.23451206253193099</v>
      </c>
      <c r="V10" s="17">
        <v>0.18925898178042999</v>
      </c>
      <c r="W10" s="17"/>
      <c r="X10" s="17">
        <v>0.18981592368884601</v>
      </c>
      <c r="Y10" s="17">
        <v>0.18443082447444001</v>
      </c>
      <c r="Z10" s="17">
        <v>0.25500968166751797</v>
      </c>
      <c r="AA10" s="17"/>
      <c r="AB10" s="17">
        <v>0.17996180452827801</v>
      </c>
      <c r="AC10" s="17">
        <v>0.22694047800529701</v>
      </c>
      <c r="AD10" s="17"/>
      <c r="AE10" s="17">
        <v>0.174574942010188</v>
      </c>
      <c r="AF10" s="17">
        <v>0.20150845886025201</v>
      </c>
      <c r="AG10" s="17"/>
      <c r="AH10" s="17">
        <v>0.19654343121758999</v>
      </c>
      <c r="AI10" s="17">
        <v>9.9517650450990397E-2</v>
      </c>
      <c r="AJ10" s="17"/>
      <c r="AK10" s="17">
        <v>0.22550337216271801</v>
      </c>
      <c r="AL10" s="17">
        <v>0.22628140295699201</v>
      </c>
      <c r="AM10" s="17">
        <v>0.190655201763681</v>
      </c>
      <c r="AN10" s="17">
        <v>0.16358573849526001</v>
      </c>
      <c r="AO10" s="17">
        <v>0.14691138938818901</v>
      </c>
      <c r="AP10" s="17"/>
      <c r="AQ10" s="17">
        <v>0.21997372890358999</v>
      </c>
      <c r="AR10" s="17">
        <v>0.189678985655759</v>
      </c>
      <c r="AS10" s="17"/>
      <c r="AT10" s="17">
        <v>0.21757429034412001</v>
      </c>
      <c r="AU10" s="17">
        <v>0.18314557368568399</v>
      </c>
      <c r="AV10" s="17"/>
      <c r="AW10" s="17">
        <v>0.11080863836350301</v>
      </c>
      <c r="AX10" s="17">
        <v>0.16720298409582801</v>
      </c>
      <c r="AY10" s="17">
        <v>0.31323041797864098</v>
      </c>
      <c r="AZ10" s="17">
        <v>0.170794964726802</v>
      </c>
      <c r="BA10" s="17">
        <v>0.17218453387876601</v>
      </c>
      <c r="BB10" s="17"/>
      <c r="BC10" s="17">
        <v>0.17843577708592401</v>
      </c>
      <c r="BD10" s="17"/>
      <c r="BE10" s="17">
        <v>0.20067878120666</v>
      </c>
      <c r="BF10" s="17">
        <v>0.31784164286870598</v>
      </c>
      <c r="BG10" s="17">
        <v>0.28936700860697501</v>
      </c>
      <c r="BH10" s="17">
        <v>0.15482519624070301</v>
      </c>
      <c r="BI10" s="17"/>
      <c r="BJ10" s="17">
        <v>0.18813196540874799</v>
      </c>
      <c r="BK10" s="17"/>
      <c r="BL10" s="17">
        <v>0.19766103914942301</v>
      </c>
      <c r="BM10" s="17"/>
      <c r="BN10" s="17">
        <v>0.23507301497713201</v>
      </c>
      <c r="BO10" s="17"/>
      <c r="BP10" s="17">
        <v>0.203781849415478</v>
      </c>
      <c r="BQ10" s="17">
        <v>0.164958857245041</v>
      </c>
    </row>
    <row r="11" spans="2:69" x14ac:dyDescent="0.35">
      <c r="B11" s="18" t="s">
        <v>237</v>
      </c>
      <c r="C11" s="17">
        <v>0.61058454689313302</v>
      </c>
      <c r="D11" s="17">
        <v>0.64349477025184099</v>
      </c>
      <c r="E11" s="17">
        <v>0.58097819290110697</v>
      </c>
      <c r="F11" s="17"/>
      <c r="G11" s="17">
        <v>0.69874423510211803</v>
      </c>
      <c r="H11" s="17">
        <v>0.62285240441685896</v>
      </c>
      <c r="I11" s="17">
        <v>0.63387054229331297</v>
      </c>
      <c r="J11" s="17">
        <v>0.61646612376648102</v>
      </c>
      <c r="K11" s="17">
        <v>0.39571039411387199</v>
      </c>
      <c r="L11" s="17"/>
      <c r="M11" s="17">
        <v>0.60572365626200797</v>
      </c>
      <c r="N11" s="17">
        <v>0.67455642252271797</v>
      </c>
      <c r="O11" s="17">
        <v>0.51261013108366404</v>
      </c>
      <c r="P11" s="17">
        <v>0.55988970210054101</v>
      </c>
      <c r="Q11" s="17">
        <v>0.61416251889011297</v>
      </c>
      <c r="R11" s="17"/>
      <c r="S11" s="17">
        <v>0.62952095879909098</v>
      </c>
      <c r="T11" s="17">
        <v>0.589228904169523</v>
      </c>
      <c r="U11" s="17">
        <v>0.52614004423693606</v>
      </c>
      <c r="V11" s="17">
        <v>0.68227504012880003</v>
      </c>
      <c r="W11" s="17"/>
      <c r="X11" s="17">
        <v>0.62615249362651304</v>
      </c>
      <c r="Y11" s="17">
        <v>0.679713298598147</v>
      </c>
      <c r="Z11" s="17">
        <v>0.42209812948849201</v>
      </c>
      <c r="AA11" s="17"/>
      <c r="AB11" s="17">
        <v>0.65052460501575404</v>
      </c>
      <c r="AC11" s="17">
        <v>0.53441254234275803</v>
      </c>
      <c r="AD11" s="17"/>
      <c r="AE11" s="17">
        <v>0.689573186966431</v>
      </c>
      <c r="AF11" s="17">
        <v>0.59135842279255602</v>
      </c>
      <c r="AG11" s="17"/>
      <c r="AH11" s="17">
        <v>0.63240367823284604</v>
      </c>
      <c r="AI11" s="17">
        <v>0.65139387442331198</v>
      </c>
      <c r="AJ11" s="17"/>
      <c r="AK11" s="17">
        <v>0.52751694009202998</v>
      </c>
      <c r="AL11" s="17">
        <v>0.60157933972260003</v>
      </c>
      <c r="AM11" s="17">
        <v>0.62198278439458898</v>
      </c>
      <c r="AN11" s="17">
        <v>0.65782111910315699</v>
      </c>
      <c r="AO11" s="17">
        <v>0.59615543767847701</v>
      </c>
      <c r="AP11" s="17"/>
      <c r="AQ11" s="17">
        <v>0.71346316460844605</v>
      </c>
      <c r="AR11" s="17">
        <v>0.58279713259249899</v>
      </c>
      <c r="AS11" s="17"/>
      <c r="AT11" s="17">
        <v>0.65452794110089796</v>
      </c>
      <c r="AU11" s="17">
        <v>0.58820046749715005</v>
      </c>
      <c r="AV11" s="17"/>
      <c r="AW11" s="17">
        <v>0.72327839164176799</v>
      </c>
      <c r="AX11" s="17">
        <v>0.67584091633888499</v>
      </c>
      <c r="AY11" s="17">
        <v>0.48864936995464497</v>
      </c>
      <c r="AZ11" s="17">
        <v>0.51610631520041095</v>
      </c>
      <c r="BA11" s="17">
        <v>0.70527214322092602</v>
      </c>
      <c r="BB11" s="17"/>
      <c r="BC11" s="17">
        <v>0.67846213885402695</v>
      </c>
      <c r="BD11" s="17"/>
      <c r="BE11" s="17">
        <v>0.65728682550925299</v>
      </c>
      <c r="BF11" s="17">
        <v>0.46613179461341703</v>
      </c>
      <c r="BG11" s="17">
        <v>0.47573492047559301</v>
      </c>
      <c r="BH11" s="17">
        <v>0.71944154306478902</v>
      </c>
      <c r="BI11" s="17"/>
      <c r="BJ11" s="17">
        <v>0.61204489878295298</v>
      </c>
      <c r="BK11" s="17"/>
      <c r="BL11" s="17">
        <v>0.61591501614955502</v>
      </c>
      <c r="BM11" s="17"/>
      <c r="BN11" s="17">
        <v>0.60883531000697599</v>
      </c>
      <c r="BO11" s="17"/>
      <c r="BP11" s="17">
        <v>0.58304204704274598</v>
      </c>
      <c r="BQ11" s="17">
        <v>0.74176908289221499</v>
      </c>
    </row>
    <row r="12" spans="2:69" x14ac:dyDescent="0.35">
      <c r="B12" s="18" t="s">
        <v>141</v>
      </c>
      <c r="C12" s="19">
        <v>0.119969899225377</v>
      </c>
      <c r="D12" s="19">
        <v>5.2651599509512099E-2</v>
      </c>
      <c r="E12" s="19">
        <v>0.17811804016729499</v>
      </c>
      <c r="F12" s="19"/>
      <c r="G12" s="19">
        <v>8.0922178838726599E-2</v>
      </c>
      <c r="H12" s="19">
        <v>0.153309519531901</v>
      </c>
      <c r="I12" s="19">
        <v>0.133180850832949</v>
      </c>
      <c r="J12" s="19">
        <v>0.16564803881995899</v>
      </c>
      <c r="K12" s="19">
        <v>7.5519725433760204E-2</v>
      </c>
      <c r="L12" s="19"/>
      <c r="M12" s="19">
        <v>6.2145111983123197E-2</v>
      </c>
      <c r="N12" s="19">
        <v>0.126050340883891</v>
      </c>
      <c r="O12" s="19">
        <v>0.11032156537369101</v>
      </c>
      <c r="P12" s="19">
        <v>0.138589633315927</v>
      </c>
      <c r="Q12" s="19">
        <v>0.13390718580434299</v>
      </c>
      <c r="R12" s="19"/>
      <c r="S12" s="19">
        <v>0.21527335037480799</v>
      </c>
      <c r="T12" s="19">
        <v>0.11642967192437401</v>
      </c>
      <c r="U12" s="19">
        <v>7.5350796036027498E-2</v>
      </c>
      <c r="V12" s="19">
        <v>6.4644711821379097E-2</v>
      </c>
      <c r="W12" s="19"/>
      <c r="X12" s="19">
        <v>0.11535573043054401</v>
      </c>
      <c r="Y12" s="19">
        <v>0.110577330604236</v>
      </c>
      <c r="Z12" s="19">
        <v>0.163958875158463</v>
      </c>
      <c r="AA12" s="19"/>
      <c r="AB12" s="19">
        <v>0.13548505344058301</v>
      </c>
      <c r="AC12" s="19">
        <v>9.0380047506780498E-2</v>
      </c>
      <c r="AD12" s="19"/>
      <c r="AE12" s="19">
        <v>2.6820707800694399E-2</v>
      </c>
      <c r="AF12" s="19">
        <v>0.14210498901424401</v>
      </c>
      <c r="AG12" s="19"/>
      <c r="AH12" s="19">
        <v>0.112958443598977</v>
      </c>
      <c r="AI12" s="19">
        <v>0.199239306264438</v>
      </c>
      <c r="AJ12" s="19"/>
      <c r="AK12" s="19">
        <v>4.7216023830823697E-2</v>
      </c>
      <c r="AL12" s="19">
        <v>0.102694466832029</v>
      </c>
      <c r="AM12" s="19">
        <v>0.12634616990973499</v>
      </c>
      <c r="AN12" s="19">
        <v>0.158260800390954</v>
      </c>
      <c r="AO12" s="19">
        <v>0.167019173508519</v>
      </c>
      <c r="AP12" s="19"/>
      <c r="AQ12" s="19">
        <v>4.6236693005541701E-2</v>
      </c>
      <c r="AR12" s="19">
        <v>0.139885166308516</v>
      </c>
      <c r="AS12" s="19"/>
      <c r="AT12" s="19">
        <v>7.5354684602905897E-2</v>
      </c>
      <c r="AU12" s="19">
        <v>0.14375733722247</v>
      </c>
      <c r="AV12" s="19"/>
      <c r="AW12" s="19">
        <v>0.10795167731794</v>
      </c>
      <c r="AX12" s="19">
        <v>0.121121492344437</v>
      </c>
      <c r="AY12" s="19">
        <v>8.9624364070722495E-2</v>
      </c>
      <c r="AZ12" s="19">
        <v>0.24302620023733901</v>
      </c>
      <c r="BA12" s="19">
        <v>8.9170541581770194E-2</v>
      </c>
      <c r="BB12" s="19"/>
      <c r="BC12" s="19">
        <v>6.5356533999942498E-2</v>
      </c>
      <c r="BD12" s="19"/>
      <c r="BE12" s="19">
        <v>0.111361785314954</v>
      </c>
      <c r="BF12" s="19">
        <v>5.2146589371405899E-2</v>
      </c>
      <c r="BG12" s="19">
        <v>0.20913798023451699</v>
      </c>
      <c r="BH12" s="19">
        <v>8.0140547102179605E-2</v>
      </c>
      <c r="BI12" s="19"/>
      <c r="BJ12" s="19">
        <v>0.13040067366018601</v>
      </c>
      <c r="BK12" s="19"/>
      <c r="BL12" s="19">
        <v>0.129623219329221</v>
      </c>
      <c r="BM12" s="19"/>
      <c r="BN12" s="19">
        <v>4.5255189611629699E-2</v>
      </c>
      <c r="BO12" s="19"/>
      <c r="BP12" s="19">
        <v>0.13053440967913901</v>
      </c>
      <c r="BQ12" s="19">
        <v>5.57535630871848E-2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2:BQ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1" width="10.7265625" customWidth="1"/>
    <col min="12" max="12" width="2.1796875" customWidth="1"/>
    <col min="13" max="17" width="10.7265625" customWidth="1"/>
    <col min="18" max="18" width="2.1796875" customWidth="1"/>
    <col min="19" max="22" width="10.7265625" customWidth="1"/>
    <col min="23" max="23" width="2.1796875" customWidth="1"/>
    <col min="24" max="26" width="10.7265625" customWidth="1"/>
    <col min="27" max="27" width="2.1796875" customWidth="1"/>
    <col min="28" max="29" width="10.7265625" customWidth="1"/>
    <col min="30" max="30" width="2.1796875" customWidth="1"/>
    <col min="31" max="32" width="10.7265625" customWidth="1"/>
    <col min="33" max="33" width="2.1796875" customWidth="1"/>
    <col min="34" max="35" width="10.7265625" customWidth="1"/>
    <col min="36" max="36" width="2.1796875" customWidth="1"/>
    <col min="37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3" width="10.7265625" customWidth="1"/>
    <col min="54" max="54" width="2.1796875" customWidth="1"/>
    <col min="55" max="55" width="10.7265625" customWidth="1"/>
    <col min="56" max="56" width="2.1796875" customWidth="1"/>
    <col min="57" max="60" width="10.7265625" customWidth="1"/>
    <col min="61" max="61" width="2.1796875" customWidth="1"/>
    <col min="62" max="62" width="10.7265625" customWidth="1"/>
    <col min="63" max="63" width="2.1796875" customWidth="1"/>
    <col min="64" max="64" width="10.7265625" customWidth="1"/>
    <col min="65" max="65" width="2.1796875" customWidth="1"/>
    <col min="66" max="66" width="10.7265625" customWidth="1"/>
    <col min="67" max="67" width="2.1796875" customWidth="1"/>
    <col min="68" max="69" width="10.7265625" customWidth="1"/>
    <col min="70" max="70" width="2.1796875" customWidth="1"/>
  </cols>
  <sheetData>
    <row r="2" spans="2:69" ht="40" customHeight="1" x14ac:dyDescent="0.35">
      <c r="D2" s="31" t="s">
        <v>250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</row>
    <row r="5" spans="2:69" ht="30" customHeight="1" x14ac:dyDescent="0.35">
      <c r="B5" s="15"/>
      <c r="C5" s="15"/>
      <c r="D5" s="30" t="s">
        <v>63</v>
      </c>
      <c r="E5" s="30"/>
      <c r="F5" s="15"/>
      <c r="G5" s="30" t="s">
        <v>64</v>
      </c>
      <c r="H5" s="30"/>
      <c r="I5" s="30"/>
      <c r="J5" s="30"/>
      <c r="K5" s="30"/>
      <c r="L5" s="15"/>
      <c r="M5" s="30" t="s">
        <v>65</v>
      </c>
      <c r="N5" s="30"/>
      <c r="O5" s="30"/>
      <c r="P5" s="30"/>
      <c r="Q5" s="30"/>
      <c r="R5" s="15"/>
      <c r="S5" s="30" t="s">
        <v>66</v>
      </c>
      <c r="T5" s="30"/>
      <c r="U5" s="30"/>
      <c r="V5" s="30"/>
      <c r="W5" s="15"/>
      <c r="X5" s="30" t="s">
        <v>67</v>
      </c>
      <c r="Y5" s="30"/>
      <c r="Z5" s="30"/>
      <c r="AA5" s="15"/>
      <c r="AB5" s="30" t="s">
        <v>68</v>
      </c>
      <c r="AC5" s="30"/>
      <c r="AD5" s="15"/>
      <c r="AE5" s="30" t="s">
        <v>69</v>
      </c>
      <c r="AF5" s="30"/>
      <c r="AG5" s="15"/>
      <c r="AH5" s="30" t="s">
        <v>70</v>
      </c>
      <c r="AI5" s="30"/>
      <c r="AJ5" s="15"/>
      <c r="AK5" s="30" t="s">
        <v>71</v>
      </c>
      <c r="AL5" s="30"/>
      <c r="AM5" s="30"/>
      <c r="AN5" s="30"/>
      <c r="AO5" s="30"/>
      <c r="AP5" s="15"/>
      <c r="AQ5" s="30" t="s">
        <v>72</v>
      </c>
      <c r="AR5" s="30"/>
      <c r="AS5" s="15"/>
      <c r="AT5" s="30" t="s">
        <v>73</v>
      </c>
      <c r="AU5" s="30"/>
      <c r="AV5" s="15"/>
      <c r="AW5" s="30" t="s">
        <v>74</v>
      </c>
      <c r="AX5" s="30"/>
      <c r="AY5" s="30"/>
      <c r="AZ5" s="30"/>
      <c r="BA5" s="30"/>
      <c r="BB5" s="15"/>
      <c r="BC5" s="30" t="s">
        <v>75</v>
      </c>
      <c r="BD5" s="15"/>
      <c r="BE5" s="30" t="s">
        <v>76</v>
      </c>
      <c r="BF5" s="30"/>
      <c r="BG5" s="30"/>
      <c r="BH5" s="30"/>
      <c r="BI5" s="15"/>
      <c r="BJ5" s="30" t="s">
        <v>77</v>
      </c>
      <c r="BK5" s="15"/>
      <c r="BL5" s="30" t="s">
        <v>78</v>
      </c>
      <c r="BM5" s="15"/>
      <c r="BN5" s="30" t="s">
        <v>79</v>
      </c>
      <c r="BO5" s="15"/>
      <c r="BP5" s="30" t="s">
        <v>80</v>
      </c>
      <c r="BQ5" s="30"/>
    </row>
    <row r="6" spans="2:69" ht="58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M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X6" s="12" t="s">
        <v>35</v>
      </c>
      <c r="Y6" s="12" t="s">
        <v>36</v>
      </c>
      <c r="Z6" s="12" t="s">
        <v>37</v>
      </c>
      <c r="AB6" s="12" t="s">
        <v>38</v>
      </c>
      <c r="AC6" s="12" t="s">
        <v>39</v>
      </c>
      <c r="AE6" s="12" t="s">
        <v>40</v>
      </c>
      <c r="AF6" s="12" t="s">
        <v>41</v>
      </c>
      <c r="AH6" s="12" t="s">
        <v>42</v>
      </c>
      <c r="AI6" s="12" t="s">
        <v>43</v>
      </c>
      <c r="AK6" s="12" t="s">
        <v>44</v>
      </c>
      <c r="AL6" s="12" t="s">
        <v>45</v>
      </c>
      <c r="AM6" s="12" t="s">
        <v>46</v>
      </c>
      <c r="AN6" s="12" t="s">
        <v>47</v>
      </c>
      <c r="AO6" s="12" t="s">
        <v>48</v>
      </c>
      <c r="AQ6" s="12" t="s">
        <v>49</v>
      </c>
      <c r="AR6" s="12" t="s">
        <v>50</v>
      </c>
      <c r="AT6" s="12" t="s">
        <v>51</v>
      </c>
      <c r="AU6" s="12" t="s">
        <v>52</v>
      </c>
      <c r="AW6" s="12" t="s">
        <v>53</v>
      </c>
      <c r="AX6" s="12" t="s">
        <v>54</v>
      </c>
      <c r="AY6" s="12" t="s">
        <v>55</v>
      </c>
      <c r="AZ6" s="12" t="s">
        <v>56</v>
      </c>
      <c r="BA6" s="12" t="s">
        <v>57</v>
      </c>
      <c r="BC6" s="12" t="s">
        <v>58</v>
      </c>
      <c r="BE6" s="12" t="s">
        <v>59</v>
      </c>
      <c r="BF6" s="12" t="s">
        <v>60</v>
      </c>
      <c r="BG6" s="12" t="s">
        <v>56</v>
      </c>
      <c r="BH6" s="12" t="s">
        <v>57</v>
      </c>
      <c r="BJ6" s="12" t="s">
        <v>58</v>
      </c>
      <c r="BL6" s="12" t="s">
        <v>58</v>
      </c>
      <c r="BN6" s="12" t="s">
        <v>58</v>
      </c>
      <c r="BP6" s="12" t="s">
        <v>61</v>
      </c>
      <c r="BQ6" s="12" t="s">
        <v>62</v>
      </c>
    </row>
    <row r="7" spans="2:69" ht="30" customHeight="1" x14ac:dyDescent="0.35">
      <c r="B7" s="10" t="s">
        <v>19</v>
      </c>
      <c r="C7" s="10">
        <v>511</v>
      </c>
      <c r="D7" s="10">
        <v>278</v>
      </c>
      <c r="E7" s="10">
        <v>232</v>
      </c>
      <c r="F7" s="10"/>
      <c r="G7" s="10">
        <v>158</v>
      </c>
      <c r="H7" s="10">
        <v>129</v>
      </c>
      <c r="I7" s="10">
        <v>103</v>
      </c>
      <c r="J7" s="10">
        <v>75</v>
      </c>
      <c r="K7" s="10">
        <v>46</v>
      </c>
      <c r="L7" s="10"/>
      <c r="M7" s="10">
        <v>49</v>
      </c>
      <c r="N7" s="10">
        <v>204</v>
      </c>
      <c r="O7" s="10">
        <v>93</v>
      </c>
      <c r="P7" s="10">
        <v>70</v>
      </c>
      <c r="Q7" s="10">
        <v>95</v>
      </c>
      <c r="R7" s="10"/>
      <c r="S7" s="10">
        <v>97</v>
      </c>
      <c r="T7" s="10">
        <v>117</v>
      </c>
      <c r="U7" s="10">
        <v>86</v>
      </c>
      <c r="V7" s="10">
        <v>125</v>
      </c>
      <c r="W7" s="10"/>
      <c r="X7" s="10">
        <v>417</v>
      </c>
      <c r="Y7" s="10">
        <v>53</v>
      </c>
      <c r="Z7" s="10">
        <v>41</v>
      </c>
      <c r="AA7" s="10"/>
      <c r="AB7" s="10">
        <v>345</v>
      </c>
      <c r="AC7" s="10">
        <v>166</v>
      </c>
      <c r="AD7" s="10"/>
      <c r="AE7" s="10">
        <v>103</v>
      </c>
      <c r="AF7" s="10">
        <v>407</v>
      </c>
      <c r="AG7" s="10"/>
      <c r="AH7" s="10">
        <v>407</v>
      </c>
      <c r="AI7" s="10">
        <v>71</v>
      </c>
      <c r="AJ7" s="10"/>
      <c r="AK7" s="10">
        <v>54</v>
      </c>
      <c r="AL7" s="10">
        <v>146</v>
      </c>
      <c r="AM7" s="10">
        <v>172</v>
      </c>
      <c r="AN7" s="10">
        <v>102</v>
      </c>
      <c r="AO7" s="10">
        <v>37</v>
      </c>
      <c r="AP7" s="10"/>
      <c r="AQ7" s="10">
        <v>120</v>
      </c>
      <c r="AR7" s="10">
        <v>391</v>
      </c>
      <c r="AS7" s="10"/>
      <c r="AT7" s="10">
        <v>172</v>
      </c>
      <c r="AU7" s="10">
        <v>329</v>
      </c>
      <c r="AV7" s="10"/>
      <c r="AW7" s="10">
        <v>43</v>
      </c>
      <c r="AX7" s="10">
        <v>188</v>
      </c>
      <c r="AY7" s="10">
        <v>115</v>
      </c>
      <c r="AZ7" s="10">
        <v>57</v>
      </c>
      <c r="BA7" s="10">
        <v>58</v>
      </c>
      <c r="BB7" s="10"/>
      <c r="BC7" s="10">
        <v>148</v>
      </c>
      <c r="BD7" s="10"/>
      <c r="BE7" s="10">
        <v>168</v>
      </c>
      <c r="BF7" s="10">
        <v>65</v>
      </c>
      <c r="BG7" s="10">
        <v>60</v>
      </c>
      <c r="BH7" s="10">
        <v>107</v>
      </c>
      <c r="BI7" s="10"/>
      <c r="BJ7" s="10">
        <v>438</v>
      </c>
      <c r="BK7" s="10"/>
      <c r="BL7" s="10">
        <v>292</v>
      </c>
      <c r="BM7" s="10"/>
      <c r="BN7" s="10">
        <v>109</v>
      </c>
      <c r="BO7" s="10"/>
      <c r="BP7" s="10">
        <v>411</v>
      </c>
      <c r="BQ7" s="10">
        <v>89</v>
      </c>
    </row>
    <row r="8" spans="2:69" ht="30" customHeight="1" x14ac:dyDescent="0.35">
      <c r="B8" s="11" t="s">
        <v>20</v>
      </c>
      <c r="C8" s="11">
        <v>519</v>
      </c>
      <c r="D8" s="11">
        <v>239</v>
      </c>
      <c r="E8" s="11">
        <v>279</v>
      </c>
      <c r="F8" s="11"/>
      <c r="G8" s="11">
        <v>136</v>
      </c>
      <c r="H8" s="11">
        <v>125</v>
      </c>
      <c r="I8" s="11">
        <v>112</v>
      </c>
      <c r="J8" s="11">
        <v>68</v>
      </c>
      <c r="K8" s="11">
        <v>77</v>
      </c>
      <c r="L8" s="11"/>
      <c r="M8" s="11">
        <v>47</v>
      </c>
      <c r="N8" s="11">
        <v>215</v>
      </c>
      <c r="O8" s="11">
        <v>105</v>
      </c>
      <c r="P8" s="11">
        <v>70</v>
      </c>
      <c r="Q8" s="11">
        <v>81</v>
      </c>
      <c r="R8" s="11"/>
      <c r="S8" s="11">
        <v>107</v>
      </c>
      <c r="T8" s="11">
        <v>121</v>
      </c>
      <c r="U8" s="11">
        <v>86</v>
      </c>
      <c r="V8" s="11">
        <v>121</v>
      </c>
      <c r="W8" s="11"/>
      <c r="X8" s="11">
        <v>405</v>
      </c>
      <c r="Y8" s="11">
        <v>59</v>
      </c>
      <c r="Z8" s="11">
        <v>55</v>
      </c>
      <c r="AA8" s="11"/>
      <c r="AB8" s="11">
        <v>340</v>
      </c>
      <c r="AC8" s="11">
        <v>178</v>
      </c>
      <c r="AD8" s="11"/>
      <c r="AE8" s="11">
        <v>99</v>
      </c>
      <c r="AF8" s="11">
        <v>419</v>
      </c>
      <c r="AG8" s="11"/>
      <c r="AH8" s="11">
        <v>402</v>
      </c>
      <c r="AI8" s="11">
        <v>70</v>
      </c>
      <c r="AJ8" s="11"/>
      <c r="AK8" s="11">
        <v>59</v>
      </c>
      <c r="AL8" s="11">
        <v>148</v>
      </c>
      <c r="AM8" s="11">
        <v>170</v>
      </c>
      <c r="AN8" s="11">
        <v>103</v>
      </c>
      <c r="AO8" s="11">
        <v>39</v>
      </c>
      <c r="AP8" s="11"/>
      <c r="AQ8" s="11">
        <v>110</v>
      </c>
      <c r="AR8" s="11">
        <v>408</v>
      </c>
      <c r="AS8" s="11"/>
      <c r="AT8" s="11">
        <v>160</v>
      </c>
      <c r="AU8" s="11">
        <v>349</v>
      </c>
      <c r="AV8" s="11"/>
      <c r="AW8" s="11">
        <v>41</v>
      </c>
      <c r="AX8" s="11">
        <v>191</v>
      </c>
      <c r="AY8" s="11">
        <v>121</v>
      </c>
      <c r="AZ8" s="11">
        <v>59</v>
      </c>
      <c r="BA8" s="11">
        <v>53</v>
      </c>
      <c r="BB8" s="11"/>
      <c r="BC8" s="11">
        <v>146</v>
      </c>
      <c r="BD8" s="11"/>
      <c r="BE8" s="11">
        <v>169</v>
      </c>
      <c r="BF8" s="11">
        <v>69</v>
      </c>
      <c r="BG8" s="11">
        <v>65</v>
      </c>
      <c r="BH8" s="11">
        <v>102</v>
      </c>
      <c r="BI8" s="11"/>
      <c r="BJ8" s="11">
        <v>447</v>
      </c>
      <c r="BK8" s="11"/>
      <c r="BL8" s="11">
        <v>291</v>
      </c>
      <c r="BM8" s="11"/>
      <c r="BN8" s="11">
        <v>110</v>
      </c>
      <c r="BO8" s="11"/>
      <c r="BP8" s="11">
        <v>422</v>
      </c>
      <c r="BQ8" s="11">
        <v>85</v>
      </c>
    </row>
    <row r="9" spans="2:69" x14ac:dyDescent="0.35">
      <c r="B9" s="18" t="s">
        <v>235</v>
      </c>
      <c r="C9" s="17">
        <v>3.8155548772347198E-2</v>
      </c>
      <c r="D9" s="17">
        <v>4.4130347134984198E-2</v>
      </c>
      <c r="E9" s="17">
        <v>3.3168628798529498E-2</v>
      </c>
      <c r="F9" s="17"/>
      <c r="G9" s="17">
        <v>5.5250150215419597E-2</v>
      </c>
      <c r="H9" s="17">
        <v>4.7912243883830301E-2</v>
      </c>
      <c r="I9" s="17">
        <v>1.19970519201975E-2</v>
      </c>
      <c r="J9" s="17">
        <v>3.9488668607281098E-2</v>
      </c>
      <c r="K9" s="17">
        <v>2.8997123933154699E-2</v>
      </c>
      <c r="L9" s="17"/>
      <c r="M9" s="17">
        <v>0.124699876127336</v>
      </c>
      <c r="N9" s="17">
        <v>2.7604189220078401E-2</v>
      </c>
      <c r="O9" s="17">
        <v>1.9982948601172799E-2</v>
      </c>
      <c r="P9" s="17">
        <v>4.3236736217219199E-2</v>
      </c>
      <c r="Q9" s="17">
        <v>3.4606891331602399E-2</v>
      </c>
      <c r="R9" s="17"/>
      <c r="S9" s="17">
        <v>3.0397398656794701E-2</v>
      </c>
      <c r="T9" s="17">
        <v>4.38917235841099E-2</v>
      </c>
      <c r="U9" s="17">
        <v>2.4610128988852599E-2</v>
      </c>
      <c r="V9" s="17">
        <v>3.69456637467796E-2</v>
      </c>
      <c r="W9" s="17"/>
      <c r="X9" s="17">
        <v>3.45873866612319E-2</v>
      </c>
      <c r="Y9" s="17">
        <v>6.0629822894502597E-2</v>
      </c>
      <c r="Z9" s="17">
        <v>4.0344803230831901E-2</v>
      </c>
      <c r="AA9" s="17"/>
      <c r="AB9" s="17">
        <v>2.8729010728122902E-2</v>
      </c>
      <c r="AC9" s="17">
        <v>5.6133446966547797E-2</v>
      </c>
      <c r="AD9" s="17"/>
      <c r="AE9" s="17">
        <v>5.1087972899418597E-2</v>
      </c>
      <c r="AF9" s="17">
        <v>3.5169293394051303E-2</v>
      </c>
      <c r="AG9" s="17"/>
      <c r="AH9" s="17">
        <v>3.2117080233001E-2</v>
      </c>
      <c r="AI9" s="17">
        <v>9.8423927472475095E-2</v>
      </c>
      <c r="AJ9" s="17"/>
      <c r="AK9" s="17">
        <v>0.140524998631886</v>
      </c>
      <c r="AL9" s="17">
        <v>2.2657679221292901E-2</v>
      </c>
      <c r="AM9" s="17">
        <v>2.93003490719424E-2</v>
      </c>
      <c r="AN9" s="17">
        <v>2.1614175979046399E-2</v>
      </c>
      <c r="AO9" s="17">
        <v>2.3840707058616701E-2</v>
      </c>
      <c r="AP9" s="17"/>
      <c r="AQ9" s="17">
        <v>4.45893455552724E-2</v>
      </c>
      <c r="AR9" s="17">
        <v>3.6417786536583702E-2</v>
      </c>
      <c r="AS9" s="17"/>
      <c r="AT9" s="17">
        <v>5.14199486239015E-2</v>
      </c>
      <c r="AU9" s="17">
        <v>3.3168666662185403E-2</v>
      </c>
      <c r="AV9" s="17"/>
      <c r="AW9" s="17">
        <v>0</v>
      </c>
      <c r="AX9" s="17">
        <v>7.9247890653878807E-3</v>
      </c>
      <c r="AY9" s="17">
        <v>9.3814969882747096E-2</v>
      </c>
      <c r="AZ9" s="17">
        <v>2.9912777834546898E-2</v>
      </c>
      <c r="BA9" s="17">
        <v>3.7641943294010202E-2</v>
      </c>
      <c r="BB9" s="17"/>
      <c r="BC9" s="17">
        <v>2.4241867569065E-2</v>
      </c>
      <c r="BD9" s="17"/>
      <c r="BE9" s="17">
        <v>8.6795114786609295E-3</v>
      </c>
      <c r="BF9" s="17">
        <v>0.11063066791737</v>
      </c>
      <c r="BG9" s="17">
        <v>4.9394529397127601E-2</v>
      </c>
      <c r="BH9" s="17">
        <v>2.9974873495763301E-2</v>
      </c>
      <c r="BI9" s="17"/>
      <c r="BJ9" s="17">
        <v>3.5577896596606297E-2</v>
      </c>
      <c r="BK9" s="17"/>
      <c r="BL9" s="17">
        <v>3.3372348259287601E-2</v>
      </c>
      <c r="BM9" s="17"/>
      <c r="BN9" s="17">
        <v>3.1161361936767301E-2</v>
      </c>
      <c r="BO9" s="17"/>
      <c r="BP9" s="17">
        <v>3.2263879792814802E-2</v>
      </c>
      <c r="BQ9" s="17">
        <v>7.2697386710932496E-2</v>
      </c>
    </row>
    <row r="10" spans="2:69" x14ac:dyDescent="0.35">
      <c r="B10" s="18" t="s">
        <v>236</v>
      </c>
      <c r="C10" s="17">
        <v>0.26545905571850398</v>
      </c>
      <c r="D10" s="17">
        <v>0.306183138178934</v>
      </c>
      <c r="E10" s="17">
        <v>0.23148755047725</v>
      </c>
      <c r="F10" s="17"/>
      <c r="G10" s="17">
        <v>0.234720469167396</v>
      </c>
      <c r="H10" s="17">
        <v>0.267061360166506</v>
      </c>
      <c r="I10" s="17">
        <v>0.26673774691826302</v>
      </c>
      <c r="J10" s="17">
        <v>0.24559750010161099</v>
      </c>
      <c r="K10" s="17">
        <v>0.33271929358089603</v>
      </c>
      <c r="L10" s="17"/>
      <c r="M10" s="17">
        <v>0.28632967940028198</v>
      </c>
      <c r="N10" s="17">
        <v>0.21824019952506299</v>
      </c>
      <c r="O10" s="17">
        <v>0.33467893413099198</v>
      </c>
      <c r="P10" s="17">
        <v>0.23065603181077099</v>
      </c>
      <c r="Q10" s="17">
        <v>0.31902746152853101</v>
      </c>
      <c r="R10" s="17"/>
      <c r="S10" s="17">
        <v>0.221747776822352</v>
      </c>
      <c r="T10" s="17">
        <v>0.21030768787771301</v>
      </c>
      <c r="U10" s="17">
        <v>0.31866979422976099</v>
      </c>
      <c r="V10" s="17">
        <v>0.30247390259606499</v>
      </c>
      <c r="W10" s="17"/>
      <c r="X10" s="17">
        <v>0.25557826375786102</v>
      </c>
      <c r="Y10" s="17">
        <v>0.25523568451661299</v>
      </c>
      <c r="Z10" s="17">
        <v>0.349072158364996</v>
      </c>
      <c r="AA10" s="17"/>
      <c r="AB10" s="17">
        <v>0.26253654405988802</v>
      </c>
      <c r="AC10" s="17">
        <v>0.271032747441115</v>
      </c>
      <c r="AD10" s="17"/>
      <c r="AE10" s="17">
        <v>0.199914270538572</v>
      </c>
      <c r="AF10" s="17">
        <v>0.28132146973997801</v>
      </c>
      <c r="AG10" s="17"/>
      <c r="AH10" s="17">
        <v>0.25699546596984302</v>
      </c>
      <c r="AI10" s="17">
        <v>0.27270264111170001</v>
      </c>
      <c r="AJ10" s="17"/>
      <c r="AK10" s="17">
        <v>0.28731113844812201</v>
      </c>
      <c r="AL10" s="17">
        <v>0.28655278760910102</v>
      </c>
      <c r="AM10" s="17">
        <v>0.26827480795956798</v>
      </c>
      <c r="AN10" s="17">
        <v>0.23726069162579699</v>
      </c>
      <c r="AO10" s="17">
        <v>0.214337673684833</v>
      </c>
      <c r="AP10" s="17"/>
      <c r="AQ10" s="17">
        <v>0.30686718910009603</v>
      </c>
      <c r="AR10" s="17">
        <v>0.25427475928020798</v>
      </c>
      <c r="AS10" s="17"/>
      <c r="AT10" s="17">
        <v>0.27637330323349901</v>
      </c>
      <c r="AU10" s="17">
        <v>0.25687519919871399</v>
      </c>
      <c r="AV10" s="17"/>
      <c r="AW10" s="17">
        <v>0.20784646215666999</v>
      </c>
      <c r="AX10" s="17">
        <v>0.249143310697888</v>
      </c>
      <c r="AY10" s="17">
        <v>0.34404885706835298</v>
      </c>
      <c r="AZ10" s="17">
        <v>0.19785468186401001</v>
      </c>
      <c r="BA10" s="17">
        <v>0.25356708456796101</v>
      </c>
      <c r="BB10" s="17"/>
      <c r="BC10" s="17">
        <v>0.237028335709842</v>
      </c>
      <c r="BD10" s="17"/>
      <c r="BE10" s="17">
        <v>0.25738250827459003</v>
      </c>
      <c r="BF10" s="17">
        <v>0.41611257911670102</v>
      </c>
      <c r="BG10" s="17">
        <v>0.32149765674841202</v>
      </c>
      <c r="BH10" s="17">
        <v>0.203880224659927</v>
      </c>
      <c r="BI10" s="17"/>
      <c r="BJ10" s="17">
        <v>0.26186122334179901</v>
      </c>
      <c r="BK10" s="17"/>
      <c r="BL10" s="17">
        <v>0.28262349657007002</v>
      </c>
      <c r="BM10" s="17"/>
      <c r="BN10" s="17">
        <v>0.29305171393964002</v>
      </c>
      <c r="BO10" s="17"/>
      <c r="BP10" s="17">
        <v>0.28351752555603899</v>
      </c>
      <c r="BQ10" s="17">
        <v>0.17478554617689501</v>
      </c>
    </row>
    <row r="11" spans="2:69" x14ac:dyDescent="0.35">
      <c r="B11" s="18" t="s">
        <v>237</v>
      </c>
      <c r="C11" s="17">
        <v>0.56562221109806299</v>
      </c>
      <c r="D11" s="17">
        <v>0.57063066188116396</v>
      </c>
      <c r="E11" s="17">
        <v>0.55977926294078195</v>
      </c>
      <c r="F11" s="17"/>
      <c r="G11" s="17">
        <v>0.59075887327915</v>
      </c>
      <c r="H11" s="17">
        <v>0.54585180893594598</v>
      </c>
      <c r="I11" s="17">
        <v>0.58412779016402205</v>
      </c>
      <c r="J11" s="17">
        <v>0.50977712386386698</v>
      </c>
      <c r="K11" s="17">
        <v>0.575292481952973</v>
      </c>
      <c r="L11" s="17"/>
      <c r="M11" s="17">
        <v>0.51132168112682097</v>
      </c>
      <c r="N11" s="17">
        <v>0.61653196934253396</v>
      </c>
      <c r="O11" s="17">
        <v>0.52016813336433199</v>
      </c>
      <c r="P11" s="17">
        <v>0.595978195644144</v>
      </c>
      <c r="Q11" s="17">
        <v>0.49506898388850401</v>
      </c>
      <c r="R11" s="17"/>
      <c r="S11" s="17">
        <v>0.56274583815131796</v>
      </c>
      <c r="T11" s="17">
        <v>0.59126156530796203</v>
      </c>
      <c r="U11" s="17">
        <v>0.56514384986877897</v>
      </c>
      <c r="V11" s="17">
        <v>0.58357668623899095</v>
      </c>
      <c r="W11" s="17"/>
      <c r="X11" s="17">
        <v>0.58293264749867901</v>
      </c>
      <c r="Y11" s="17">
        <v>0.53586172706852797</v>
      </c>
      <c r="Z11" s="17">
        <v>0.47015966036380202</v>
      </c>
      <c r="AA11" s="17"/>
      <c r="AB11" s="17">
        <v>0.55945686979019105</v>
      </c>
      <c r="AC11" s="17">
        <v>0.57738049158719096</v>
      </c>
      <c r="AD11" s="17"/>
      <c r="AE11" s="17">
        <v>0.68181508784934297</v>
      </c>
      <c r="AF11" s="17">
        <v>0.53755990809311205</v>
      </c>
      <c r="AG11" s="17"/>
      <c r="AH11" s="17">
        <v>0.589356720535269</v>
      </c>
      <c r="AI11" s="17">
        <v>0.38393417520455397</v>
      </c>
      <c r="AJ11" s="17"/>
      <c r="AK11" s="17">
        <v>0.47165444618644398</v>
      </c>
      <c r="AL11" s="17">
        <v>0.57518302467927396</v>
      </c>
      <c r="AM11" s="17">
        <v>0.569927849728319</v>
      </c>
      <c r="AN11" s="17">
        <v>0.56874422958198401</v>
      </c>
      <c r="AO11" s="17">
        <v>0.64523808701683805</v>
      </c>
      <c r="AP11" s="17"/>
      <c r="AQ11" s="17">
        <v>0.56723779685406295</v>
      </c>
      <c r="AR11" s="17">
        <v>0.56518584296115404</v>
      </c>
      <c r="AS11" s="17"/>
      <c r="AT11" s="17">
        <v>0.57990282369217705</v>
      </c>
      <c r="AU11" s="17">
        <v>0.56007218889906996</v>
      </c>
      <c r="AV11" s="17"/>
      <c r="AW11" s="17">
        <v>0.626491457793104</v>
      </c>
      <c r="AX11" s="17">
        <v>0.61483635590318397</v>
      </c>
      <c r="AY11" s="17">
        <v>0.47140707361702699</v>
      </c>
      <c r="AZ11" s="17">
        <v>0.58857995240568906</v>
      </c>
      <c r="BA11" s="17">
        <v>0.57991612581366903</v>
      </c>
      <c r="BB11" s="17"/>
      <c r="BC11" s="17">
        <v>0.66102807278283304</v>
      </c>
      <c r="BD11" s="17"/>
      <c r="BE11" s="17">
        <v>0.62625293532987902</v>
      </c>
      <c r="BF11" s="17">
        <v>0.42111016359452402</v>
      </c>
      <c r="BG11" s="17">
        <v>0.50594063129044398</v>
      </c>
      <c r="BH11" s="17">
        <v>0.67558205861659004</v>
      </c>
      <c r="BI11" s="17"/>
      <c r="BJ11" s="17">
        <v>0.56507885235200495</v>
      </c>
      <c r="BK11" s="17"/>
      <c r="BL11" s="17">
        <v>0.54703526082440401</v>
      </c>
      <c r="BM11" s="17"/>
      <c r="BN11" s="17">
        <v>0.58914975206309395</v>
      </c>
      <c r="BO11" s="17"/>
      <c r="BP11" s="17">
        <v>0.55142706159869903</v>
      </c>
      <c r="BQ11" s="17">
        <v>0.642188696679864</v>
      </c>
    </row>
    <row r="12" spans="2:69" x14ac:dyDescent="0.35">
      <c r="B12" s="18" t="s">
        <v>141</v>
      </c>
      <c r="C12" s="19">
        <v>0.130763184411086</v>
      </c>
      <c r="D12" s="19">
        <v>7.9055852804917698E-2</v>
      </c>
      <c r="E12" s="19">
        <v>0.17556455778343899</v>
      </c>
      <c r="F12" s="19"/>
      <c r="G12" s="19">
        <v>0.119270507338034</v>
      </c>
      <c r="H12" s="19">
        <v>0.13917458701371799</v>
      </c>
      <c r="I12" s="19">
        <v>0.137137410997518</v>
      </c>
      <c r="J12" s="19">
        <v>0.20513670742723999</v>
      </c>
      <c r="K12" s="19">
        <v>6.2991100532975602E-2</v>
      </c>
      <c r="L12" s="19"/>
      <c r="M12" s="19">
        <v>7.7648763345561297E-2</v>
      </c>
      <c r="N12" s="19">
        <v>0.13762364191232501</v>
      </c>
      <c r="O12" s="19">
        <v>0.12516998390350301</v>
      </c>
      <c r="P12" s="19">
        <v>0.13012903632786599</v>
      </c>
      <c r="Q12" s="19">
        <v>0.15129666325136301</v>
      </c>
      <c r="R12" s="19"/>
      <c r="S12" s="19">
        <v>0.18510898636953599</v>
      </c>
      <c r="T12" s="19">
        <v>0.15453902323021401</v>
      </c>
      <c r="U12" s="19">
        <v>9.1576226912607903E-2</v>
      </c>
      <c r="V12" s="19">
        <v>7.7003747418164195E-2</v>
      </c>
      <c r="W12" s="19"/>
      <c r="X12" s="19">
        <v>0.12690170208222801</v>
      </c>
      <c r="Y12" s="19">
        <v>0.14827276552035601</v>
      </c>
      <c r="Z12" s="19">
        <v>0.14042337804037</v>
      </c>
      <c r="AA12" s="19"/>
      <c r="AB12" s="19">
        <v>0.14927757542179801</v>
      </c>
      <c r="AC12" s="19">
        <v>9.5453314005145701E-2</v>
      </c>
      <c r="AD12" s="19"/>
      <c r="AE12" s="19">
        <v>6.7182668712667107E-2</v>
      </c>
      <c r="AF12" s="19">
        <v>0.14594932877285899</v>
      </c>
      <c r="AG12" s="19"/>
      <c r="AH12" s="19">
        <v>0.121530733261887</v>
      </c>
      <c r="AI12" s="19">
        <v>0.24493925621127199</v>
      </c>
      <c r="AJ12" s="19"/>
      <c r="AK12" s="19">
        <v>0.10050941673354701</v>
      </c>
      <c r="AL12" s="19">
        <v>0.11560650849033099</v>
      </c>
      <c r="AM12" s="19">
        <v>0.132496993240171</v>
      </c>
      <c r="AN12" s="19">
        <v>0.172380902813172</v>
      </c>
      <c r="AO12" s="19">
        <v>0.116583532239713</v>
      </c>
      <c r="AP12" s="19"/>
      <c r="AQ12" s="19">
        <v>8.1305668490569E-2</v>
      </c>
      <c r="AR12" s="19">
        <v>0.144121611222054</v>
      </c>
      <c r="AS12" s="19"/>
      <c r="AT12" s="19">
        <v>9.23039244504225E-2</v>
      </c>
      <c r="AU12" s="19">
        <v>0.14988394524003101</v>
      </c>
      <c r="AV12" s="19"/>
      <c r="AW12" s="19">
        <v>0.16566208005022601</v>
      </c>
      <c r="AX12" s="19">
        <v>0.12809554433354101</v>
      </c>
      <c r="AY12" s="19">
        <v>9.0729099431872698E-2</v>
      </c>
      <c r="AZ12" s="19">
        <v>0.183652587895754</v>
      </c>
      <c r="BA12" s="19">
        <v>0.12887484632436</v>
      </c>
      <c r="BB12" s="19"/>
      <c r="BC12" s="19">
        <v>7.7701723938259804E-2</v>
      </c>
      <c r="BD12" s="19"/>
      <c r="BE12" s="19">
        <v>0.10768504491687</v>
      </c>
      <c r="BF12" s="19">
        <v>5.2146589371405899E-2</v>
      </c>
      <c r="BG12" s="19">
        <v>0.123167182564016</v>
      </c>
      <c r="BH12" s="19">
        <v>9.0562843227719805E-2</v>
      </c>
      <c r="BI12" s="19"/>
      <c r="BJ12" s="19">
        <v>0.13748202770959</v>
      </c>
      <c r="BK12" s="19"/>
      <c r="BL12" s="19">
        <v>0.13696889434623799</v>
      </c>
      <c r="BM12" s="19"/>
      <c r="BN12" s="19">
        <v>8.6637172060498605E-2</v>
      </c>
      <c r="BO12" s="19"/>
      <c r="BP12" s="19">
        <v>0.13279153305244701</v>
      </c>
      <c r="BQ12" s="19">
        <v>0.110328370432309</v>
      </c>
    </row>
    <row r="13" spans="2:69" x14ac:dyDescent="0.35">
      <c r="B13" s="16" t="s">
        <v>143</v>
      </c>
    </row>
    <row r="14" spans="2:69" x14ac:dyDescent="0.35">
      <c r="B14" t="s">
        <v>98</v>
      </c>
    </row>
    <row r="15" spans="2:69" x14ac:dyDescent="0.35">
      <c r="B15" t="s">
        <v>99</v>
      </c>
    </row>
    <row r="17" spans="2:2" x14ac:dyDescent="0.35">
      <c r="B17" s="8" t="str">
        <f>HYPERLINK("#'Contents'!A1", "Return to Contents")</f>
        <v>Return to Contents</v>
      </c>
    </row>
  </sheetData>
  <mergeCells count="19">
    <mergeCell ref="BP5:BQ5"/>
    <mergeCell ref="D2:BA2"/>
    <mergeCell ref="AT5:AU5"/>
    <mergeCell ref="AW5:BA5"/>
    <mergeCell ref="BC5"/>
    <mergeCell ref="BE5:BH5"/>
    <mergeCell ref="BJ5"/>
    <mergeCell ref="AB5:AC5"/>
    <mergeCell ref="AE5:AF5"/>
    <mergeCell ref="AH5:AI5"/>
    <mergeCell ref="AK5:AO5"/>
    <mergeCell ref="AQ5:AR5"/>
    <mergeCell ref="D5:E5"/>
    <mergeCell ref="G5:K5"/>
    <mergeCell ref="M5:Q5"/>
    <mergeCell ref="S5:V5"/>
    <mergeCell ref="X5:Z5"/>
    <mergeCell ref="BL5"/>
    <mergeCell ref="BN5"/>
  </mergeCells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246</vt:i4>
      </vt:variant>
    </vt:vector>
  </HeadingPairs>
  <TitlesOfParts>
    <vt:vector size="246" baseType="lpstr">
      <vt:lpstr>Cover Sheet</vt:lpstr>
      <vt:lpstr>Contents</vt:lpstr>
      <vt:lpstr>Full Results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Table 87</vt:lpstr>
      <vt:lpstr>Table 88</vt:lpstr>
      <vt:lpstr>Table 89</vt:lpstr>
      <vt:lpstr>Table 90</vt:lpstr>
      <vt:lpstr>Table 91</vt:lpstr>
      <vt:lpstr>Table 92</vt:lpstr>
      <vt:lpstr>Table 93</vt:lpstr>
      <vt:lpstr>Table 94</vt:lpstr>
      <vt:lpstr>Table 95</vt:lpstr>
      <vt:lpstr>Table 96</vt:lpstr>
      <vt:lpstr>Table 97</vt:lpstr>
      <vt:lpstr>Table 98</vt:lpstr>
      <vt:lpstr>Table 99</vt:lpstr>
      <vt:lpstr>Table 100</vt:lpstr>
      <vt:lpstr>Table 101</vt:lpstr>
      <vt:lpstr>Table 102</vt:lpstr>
      <vt:lpstr>Table 103</vt:lpstr>
      <vt:lpstr>Table 104</vt:lpstr>
      <vt:lpstr>Table 105</vt:lpstr>
      <vt:lpstr>Table 106</vt:lpstr>
      <vt:lpstr>Table 107</vt:lpstr>
      <vt:lpstr>Table 108</vt:lpstr>
      <vt:lpstr>Table 109</vt:lpstr>
      <vt:lpstr>Table 110</vt:lpstr>
      <vt:lpstr>Table 111</vt:lpstr>
      <vt:lpstr>Table 112</vt:lpstr>
      <vt:lpstr>Table 113</vt:lpstr>
      <vt:lpstr>Table 114</vt:lpstr>
      <vt:lpstr>Table 115</vt:lpstr>
      <vt:lpstr>Table 116</vt:lpstr>
      <vt:lpstr>Table 117</vt:lpstr>
      <vt:lpstr>Table 118</vt:lpstr>
      <vt:lpstr>Table 119</vt:lpstr>
      <vt:lpstr>Table 120</vt:lpstr>
      <vt:lpstr>Table 121</vt:lpstr>
      <vt:lpstr>Table 122</vt:lpstr>
      <vt:lpstr>Table 123</vt:lpstr>
      <vt:lpstr>Table 124</vt:lpstr>
      <vt:lpstr>Table 125</vt:lpstr>
      <vt:lpstr>Table 126</vt:lpstr>
      <vt:lpstr>Table 127</vt:lpstr>
      <vt:lpstr>Table 128</vt:lpstr>
      <vt:lpstr>Table 129</vt:lpstr>
      <vt:lpstr>Table 130</vt:lpstr>
      <vt:lpstr>Table 131</vt:lpstr>
      <vt:lpstr>Table 132</vt:lpstr>
      <vt:lpstr>Table 133</vt:lpstr>
      <vt:lpstr>Table 134</vt:lpstr>
      <vt:lpstr>Table 135</vt:lpstr>
      <vt:lpstr>Table 136</vt:lpstr>
      <vt:lpstr>Table 137</vt:lpstr>
      <vt:lpstr>Table 138</vt:lpstr>
      <vt:lpstr>Table 139</vt:lpstr>
      <vt:lpstr>Table 140</vt:lpstr>
      <vt:lpstr>Table 141</vt:lpstr>
      <vt:lpstr>Table 142</vt:lpstr>
      <vt:lpstr>Table 143</vt:lpstr>
      <vt:lpstr>Table 144</vt:lpstr>
      <vt:lpstr>Table 145</vt:lpstr>
      <vt:lpstr>Table 146</vt:lpstr>
      <vt:lpstr>Table 147</vt:lpstr>
      <vt:lpstr>Table 148</vt:lpstr>
      <vt:lpstr>Table 149</vt:lpstr>
      <vt:lpstr>Table 150</vt:lpstr>
      <vt:lpstr>Table 151</vt:lpstr>
      <vt:lpstr>Table 152</vt:lpstr>
      <vt:lpstr>Table 153</vt:lpstr>
      <vt:lpstr>Table 154</vt:lpstr>
      <vt:lpstr>Table 155</vt:lpstr>
      <vt:lpstr>Table 156</vt:lpstr>
      <vt:lpstr>Table 157</vt:lpstr>
      <vt:lpstr>Table 158</vt:lpstr>
      <vt:lpstr>Table 159</vt:lpstr>
      <vt:lpstr>Table 160</vt:lpstr>
      <vt:lpstr>Table 161</vt:lpstr>
      <vt:lpstr>Table 162</vt:lpstr>
      <vt:lpstr>Table 163</vt:lpstr>
      <vt:lpstr>Table 164</vt:lpstr>
      <vt:lpstr>Table 165</vt:lpstr>
      <vt:lpstr>Table 166</vt:lpstr>
      <vt:lpstr>Table 167</vt:lpstr>
      <vt:lpstr>Table 168</vt:lpstr>
      <vt:lpstr>Table 169</vt:lpstr>
      <vt:lpstr>Table 170</vt:lpstr>
      <vt:lpstr>Table 171</vt:lpstr>
      <vt:lpstr>Table 173</vt:lpstr>
      <vt:lpstr>Table 174</vt:lpstr>
      <vt:lpstr>Table 175</vt:lpstr>
      <vt:lpstr>Table 176</vt:lpstr>
      <vt:lpstr>Table 177</vt:lpstr>
      <vt:lpstr>Table 178</vt:lpstr>
      <vt:lpstr>Table 179</vt:lpstr>
      <vt:lpstr>Table 180</vt:lpstr>
      <vt:lpstr>Table 181</vt:lpstr>
      <vt:lpstr>Table 182</vt:lpstr>
      <vt:lpstr>Table 183</vt:lpstr>
      <vt:lpstr>Table 184</vt:lpstr>
      <vt:lpstr>Table 185</vt:lpstr>
      <vt:lpstr>Table 186</vt:lpstr>
      <vt:lpstr>Table 187</vt:lpstr>
      <vt:lpstr>Table 188</vt:lpstr>
      <vt:lpstr>Table 189</vt:lpstr>
      <vt:lpstr>Table 190</vt:lpstr>
      <vt:lpstr>Table 191</vt:lpstr>
      <vt:lpstr>Table 192</vt:lpstr>
      <vt:lpstr>Table 193</vt:lpstr>
      <vt:lpstr>Table 194</vt:lpstr>
      <vt:lpstr>Table 195</vt:lpstr>
      <vt:lpstr>Table 196</vt:lpstr>
      <vt:lpstr>Table 197</vt:lpstr>
      <vt:lpstr>Table 198</vt:lpstr>
      <vt:lpstr>Table 199</vt:lpstr>
      <vt:lpstr>Table 200</vt:lpstr>
      <vt:lpstr>Table 201</vt:lpstr>
      <vt:lpstr>Table 202</vt:lpstr>
      <vt:lpstr>Table 203</vt:lpstr>
      <vt:lpstr>Table 204</vt:lpstr>
      <vt:lpstr>Table 205</vt:lpstr>
      <vt:lpstr>Table 206</vt:lpstr>
      <vt:lpstr>Table 207</vt:lpstr>
      <vt:lpstr>Table 208</vt:lpstr>
      <vt:lpstr>Table 209</vt:lpstr>
      <vt:lpstr>Table 210</vt:lpstr>
      <vt:lpstr>Table 211</vt:lpstr>
      <vt:lpstr>Table 212</vt:lpstr>
      <vt:lpstr>Table 213</vt:lpstr>
      <vt:lpstr>Table 214</vt:lpstr>
      <vt:lpstr>Table 215</vt:lpstr>
      <vt:lpstr>Table 216</vt:lpstr>
      <vt:lpstr>Table 217</vt:lpstr>
      <vt:lpstr>Table 218</vt:lpstr>
      <vt:lpstr>Table 219</vt:lpstr>
      <vt:lpstr>Table 220</vt:lpstr>
      <vt:lpstr>Table 221</vt:lpstr>
      <vt:lpstr>Table 222</vt:lpstr>
      <vt:lpstr>Table 223</vt:lpstr>
      <vt:lpstr>Table 224</vt:lpstr>
      <vt:lpstr>Table 225</vt:lpstr>
      <vt:lpstr>Table 226</vt:lpstr>
      <vt:lpstr>Table 227</vt:lpstr>
      <vt:lpstr>Table 228</vt:lpstr>
      <vt:lpstr>Table 229</vt:lpstr>
      <vt:lpstr>Table 230</vt:lpstr>
      <vt:lpstr>Table 231</vt:lpstr>
      <vt:lpstr>Table 232</vt:lpstr>
      <vt:lpstr>Table 233</vt:lpstr>
      <vt:lpstr>Table 234</vt:lpstr>
      <vt:lpstr>Table 235</vt:lpstr>
      <vt:lpstr>Table 236</vt:lpstr>
      <vt:lpstr>Table 237</vt:lpstr>
      <vt:lpstr>Table 238</vt:lpstr>
      <vt:lpstr>Table 239</vt:lpstr>
      <vt:lpstr>Table 240</vt:lpstr>
      <vt:lpstr>Table 241</vt:lpstr>
      <vt:lpstr>Table 242</vt:lpstr>
      <vt:lpstr>Table 243</vt:lpstr>
      <vt:lpstr>Table 244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ElinorGray</dc:creator>
  <cp:lastModifiedBy>Elinor Gray</cp:lastModifiedBy>
  <dcterms:created xsi:type="dcterms:W3CDTF">2025-04-16T09:43:38Z</dcterms:created>
  <dcterms:modified xsi:type="dcterms:W3CDTF">2025-04-29T11:41:46Z</dcterms:modified>
</cp:coreProperties>
</file>